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fileSharing readOnlyRecommended="1"/>
  <workbookPr filterPrivacy="1" codeName="ThisWorkbook"/>
  <xr:revisionPtr revIDLastSave="0" documentId="13_ncr:1_{85007B74-FA72-4F3E-AC49-BB7BDC0293B3}" xr6:coauthVersionLast="47" xr6:coauthVersionMax="47" xr10:uidLastSave="{00000000-0000-0000-0000-000000000000}"/>
  <bookViews>
    <workbookView xWindow="6945" yWindow="1125" windowWidth="21600" windowHeight="11385" tabRatio="880" xr2:uid="{00000000-000D-0000-FFFF-FFFF00000000}"/>
  </bookViews>
  <sheets>
    <sheet name="Capital p2 - TAU" sheetId="119" r:id="rId1"/>
    <sheet name="Trans Asset Upgrades" sheetId="109" r:id="rId2"/>
    <sheet name="2021 Depreciation Rates" sheetId="127" state="hidden" r:id="rId3"/>
    <sheet name="2022-2023 Depreciation Rates" sheetId="126" r:id="rId4"/>
    <sheet name="WACC Jan-June" sheetId="55" state="hidden" r:id="rId5"/>
    <sheet name="WACC July-Dec" sheetId="121" state="hidden" r:id="rId6"/>
    <sheet name="WACC 2021" sheetId="122" state="hidden" r:id="rId7"/>
    <sheet name="WACC 2022" sheetId="124" r:id="rId8"/>
  </sheets>
  <definedNames>
    <definedName name="_1" localSheetId="0" hidden="1">#REF!</definedName>
    <definedName name="_1" localSheetId="1" hidden="1">#REF!</definedName>
    <definedName name="_1" localSheetId="6" hidden="1">#REF!</definedName>
    <definedName name="_1" localSheetId="7" hidden="1">#REF!</definedName>
    <definedName name="_1" hidden="1">#REF!</definedName>
    <definedName name="_xlnm._FilterDatabase" localSheetId="1" hidden="1">'Trans Asset Upgrades'!$B$144:$AG$283</definedName>
    <definedName name="_Key1" localSheetId="0" hidden="1">#REF!</definedName>
    <definedName name="_Key1" localSheetId="1" hidden="1">#REF!</definedName>
    <definedName name="_Key1" localSheetId="6" hidden="1">#REF!</definedName>
    <definedName name="_Key1" localSheetId="7" hidden="1">#REF!</definedName>
    <definedName name="_Key1" localSheetId="4" hidden="1">#REF!</definedName>
    <definedName name="_Key1" hidden="1">#REF!</definedName>
    <definedName name="_Order1" hidden="1">255</definedName>
    <definedName name="_Sort" localSheetId="4" hidden="1">#REF!</definedName>
    <definedName name="_z" localSheetId="0" hidden="1">#REF!</definedName>
    <definedName name="_z" localSheetId="6" hidden="1">#REF!</definedName>
    <definedName name="_z" localSheetId="7" hidden="1">#REF!</definedName>
    <definedName name="_z" hidden="1">#REF!</definedName>
    <definedName name="_xlnm.Print_Area" localSheetId="2">'2021 Depreciation Rates'!$A$1:$M$30</definedName>
    <definedName name="_xlnm.Print_Area" localSheetId="0">'Capital p2 - TAU'!$A$1:$CR$50</definedName>
    <definedName name="_xlnm.Print_Area" localSheetId="1">'Trans Asset Upgrades'!$A$1:$EM$887,'Trans Asset Upgrades'!$A$889:$BI$1525,'Trans Asset Upgrades'!$A$1527:$BI$1983</definedName>
    <definedName name="_xlnm.Print_Titles" localSheetId="1">'Trans Asset Upgrades'!$E:$G</definedName>
    <definedName name="Transmission_Infrastructure_Inspections" localSheetId="6">#REF!</definedName>
    <definedName name="Transmission_Infrastructure_Inspections" localSheetId="7">#REF!</definedName>
    <definedName name="Transmission_Infrastructure_Inspection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X156" i="109" l="1"/>
  <c r="AY156" i="109"/>
  <c r="AZ156" i="109"/>
  <c r="BA156" i="109"/>
  <c r="BB156" i="109"/>
  <c r="BC156" i="109"/>
  <c r="BD156" i="109"/>
  <c r="BE156" i="109"/>
  <c r="BF156" i="109"/>
  <c r="BG156" i="109"/>
  <c r="BH156" i="109"/>
  <c r="AX223" i="109"/>
  <c r="AY223" i="109"/>
  <c r="AZ223" i="109"/>
  <c r="BA223" i="109"/>
  <c r="BB223" i="109"/>
  <c r="BC223" i="109"/>
  <c r="BD223" i="109"/>
  <c r="BE223" i="109"/>
  <c r="BF223" i="109"/>
  <c r="BG223" i="109"/>
  <c r="BH223" i="109"/>
  <c r="AX224" i="109"/>
  <c r="AY224" i="109"/>
  <c r="AZ224" i="109"/>
  <c r="BA224" i="109"/>
  <c r="BB224" i="109"/>
  <c r="BC224" i="109"/>
  <c r="BD224" i="109"/>
  <c r="BE224" i="109"/>
  <c r="BF224" i="109"/>
  <c r="BG224" i="109"/>
  <c r="BH224" i="109"/>
  <c r="AX225" i="109"/>
  <c r="AY225" i="109"/>
  <c r="AZ225" i="109"/>
  <c r="BA225" i="109"/>
  <c r="BB225" i="109"/>
  <c r="BC225" i="109"/>
  <c r="BD225" i="109"/>
  <c r="BE225" i="109"/>
  <c r="BF225" i="109"/>
  <c r="BG225" i="109"/>
  <c r="BH225" i="109"/>
  <c r="AX226" i="109"/>
  <c r="AY226" i="109"/>
  <c r="AZ226" i="109"/>
  <c r="BA226" i="109"/>
  <c r="BB226" i="109"/>
  <c r="BC226" i="109"/>
  <c r="BD226" i="109"/>
  <c r="BE226" i="109"/>
  <c r="BF226" i="109"/>
  <c r="BG226" i="109"/>
  <c r="BH226" i="109"/>
  <c r="AX227" i="109"/>
  <c r="AY227" i="109"/>
  <c r="AZ227" i="109"/>
  <c r="BA227" i="109"/>
  <c r="BB227" i="109"/>
  <c r="BC227" i="109"/>
  <c r="BD227" i="109"/>
  <c r="BE227" i="109"/>
  <c r="BF227" i="109"/>
  <c r="BG227" i="109"/>
  <c r="BH227" i="109"/>
  <c r="AX228" i="109"/>
  <c r="AY228" i="109"/>
  <c r="AZ228" i="109"/>
  <c r="BA228" i="109"/>
  <c r="BB228" i="109"/>
  <c r="BC228" i="109"/>
  <c r="BD228" i="109"/>
  <c r="BE228" i="109"/>
  <c r="BF228" i="109"/>
  <c r="BG228" i="109"/>
  <c r="BH228" i="109"/>
  <c r="AX229" i="109"/>
  <c r="AY229" i="109"/>
  <c r="AZ229" i="109"/>
  <c r="BA229" i="109"/>
  <c r="BB229" i="109"/>
  <c r="BC229" i="109"/>
  <c r="BD229" i="109"/>
  <c r="BE229" i="109"/>
  <c r="BF229" i="109"/>
  <c r="BG229" i="109"/>
  <c r="BH229" i="109"/>
  <c r="AX230" i="109"/>
  <c r="AY230" i="109"/>
  <c r="AZ230" i="109"/>
  <c r="BA230" i="109"/>
  <c r="BB230" i="109"/>
  <c r="BC230" i="109"/>
  <c r="BD230" i="109"/>
  <c r="BE230" i="109"/>
  <c r="BF230" i="109"/>
  <c r="BG230" i="109"/>
  <c r="BH230" i="109"/>
  <c r="AX231" i="109"/>
  <c r="AY231" i="109"/>
  <c r="AZ231" i="109"/>
  <c r="BA231" i="109"/>
  <c r="BB231" i="109"/>
  <c r="BC231" i="109"/>
  <c r="BD231" i="109"/>
  <c r="BE231" i="109"/>
  <c r="BF231" i="109"/>
  <c r="BG231" i="109"/>
  <c r="BH231" i="109"/>
  <c r="AX232" i="109"/>
  <c r="AY232" i="109"/>
  <c r="AZ232" i="109"/>
  <c r="BA232" i="109"/>
  <c r="BB232" i="109"/>
  <c r="BC232" i="109"/>
  <c r="BD232" i="109"/>
  <c r="BE232" i="109"/>
  <c r="BF232" i="109"/>
  <c r="BG232" i="109"/>
  <c r="BH232" i="109"/>
  <c r="AX233" i="109"/>
  <c r="AY233" i="109"/>
  <c r="AZ233" i="109"/>
  <c r="BA233" i="109"/>
  <c r="BB233" i="109"/>
  <c r="BC233" i="109"/>
  <c r="BD233" i="109"/>
  <c r="BE233" i="109"/>
  <c r="BF233" i="109"/>
  <c r="BG233" i="109"/>
  <c r="BH233" i="109"/>
  <c r="AX234" i="109"/>
  <c r="AY234" i="109"/>
  <c r="AZ234" i="109"/>
  <c r="BA234" i="109"/>
  <c r="BB234" i="109"/>
  <c r="BC234" i="109"/>
  <c r="BD234" i="109"/>
  <c r="BE234" i="109"/>
  <c r="BF234" i="109"/>
  <c r="BG234" i="109"/>
  <c r="BH234" i="109"/>
  <c r="AX235" i="109"/>
  <c r="AY235" i="109"/>
  <c r="AZ235" i="109"/>
  <c r="BA235" i="109"/>
  <c r="BB235" i="109"/>
  <c r="BC235" i="109"/>
  <c r="BD235" i="109"/>
  <c r="BE235" i="109"/>
  <c r="BF235" i="109"/>
  <c r="BG235" i="109"/>
  <c r="BH235" i="109"/>
  <c r="AX236" i="109"/>
  <c r="AY236" i="109"/>
  <c r="AZ236" i="109"/>
  <c r="BA236" i="109"/>
  <c r="BB236" i="109"/>
  <c r="BC236" i="109"/>
  <c r="BD236" i="109"/>
  <c r="BE236" i="109"/>
  <c r="BF236" i="109"/>
  <c r="BG236" i="109"/>
  <c r="BH236" i="109"/>
  <c r="AX237" i="109"/>
  <c r="AY237" i="109"/>
  <c r="AZ237" i="109"/>
  <c r="BA237" i="109"/>
  <c r="BB237" i="109"/>
  <c r="BC237" i="109"/>
  <c r="BD237" i="109"/>
  <c r="BE237" i="109"/>
  <c r="BF237" i="109"/>
  <c r="BG237" i="109"/>
  <c r="BH237" i="109"/>
  <c r="AX238" i="109"/>
  <c r="AY238" i="109"/>
  <c r="AZ238" i="109"/>
  <c r="BA238" i="109"/>
  <c r="BB238" i="109"/>
  <c r="BC238" i="109"/>
  <c r="BD238" i="109"/>
  <c r="BE238" i="109"/>
  <c r="BF238" i="109"/>
  <c r="BG238" i="109"/>
  <c r="BH238" i="109"/>
  <c r="AX239" i="109"/>
  <c r="AY239" i="109"/>
  <c r="AZ239" i="109"/>
  <c r="BA239" i="109"/>
  <c r="BB239" i="109"/>
  <c r="BC239" i="109"/>
  <c r="BD239" i="109"/>
  <c r="BE239" i="109"/>
  <c r="BF239" i="109"/>
  <c r="BG239" i="109"/>
  <c r="BH239" i="109"/>
  <c r="AX240" i="109"/>
  <c r="AY240" i="109"/>
  <c r="AZ240" i="109"/>
  <c r="BA240" i="109"/>
  <c r="BB240" i="109"/>
  <c r="BC240" i="109"/>
  <c r="BD240" i="109"/>
  <c r="BE240" i="109"/>
  <c r="BF240" i="109"/>
  <c r="BG240" i="109"/>
  <c r="BH240" i="109"/>
  <c r="AX241" i="109"/>
  <c r="AY241" i="109"/>
  <c r="AZ241" i="109"/>
  <c r="BA241" i="109"/>
  <c r="BB241" i="109"/>
  <c r="BC241" i="109"/>
  <c r="BD241" i="109"/>
  <c r="BE241" i="109"/>
  <c r="BF241" i="109"/>
  <c r="BG241" i="109"/>
  <c r="BH241" i="109"/>
  <c r="AX242" i="109"/>
  <c r="AY242" i="109"/>
  <c r="AZ242" i="109"/>
  <c r="BA242" i="109"/>
  <c r="BB242" i="109"/>
  <c r="BC242" i="109"/>
  <c r="BD242" i="109"/>
  <c r="BE242" i="109"/>
  <c r="BF242" i="109"/>
  <c r="BG242" i="109"/>
  <c r="BH242" i="109"/>
  <c r="AX243" i="109"/>
  <c r="AY243" i="109"/>
  <c r="AZ243" i="109"/>
  <c r="BA243" i="109"/>
  <c r="BB243" i="109"/>
  <c r="BC243" i="109"/>
  <c r="BD243" i="109"/>
  <c r="BE243" i="109"/>
  <c r="BF243" i="109"/>
  <c r="BG243" i="109"/>
  <c r="BH243" i="109"/>
  <c r="AX244" i="109"/>
  <c r="AY244" i="109"/>
  <c r="AZ244" i="109"/>
  <c r="BA244" i="109"/>
  <c r="BB244" i="109"/>
  <c r="BC244" i="109"/>
  <c r="BD244" i="109"/>
  <c r="BE244" i="109"/>
  <c r="BF244" i="109"/>
  <c r="BG244" i="109"/>
  <c r="BH244" i="109"/>
  <c r="AX245" i="109"/>
  <c r="AY245" i="109"/>
  <c r="AZ245" i="109"/>
  <c r="BA245" i="109"/>
  <c r="BB245" i="109"/>
  <c r="BC245" i="109"/>
  <c r="BD245" i="109"/>
  <c r="BE245" i="109"/>
  <c r="BF245" i="109"/>
  <c r="BG245" i="109"/>
  <c r="BH245" i="109"/>
  <c r="AX246" i="109"/>
  <c r="AY246" i="109"/>
  <c r="AZ246" i="109"/>
  <c r="BA246" i="109"/>
  <c r="BB246" i="109"/>
  <c r="BC246" i="109"/>
  <c r="BD246" i="109"/>
  <c r="BE246" i="109"/>
  <c r="BF246" i="109"/>
  <c r="BG246" i="109"/>
  <c r="BH246" i="109"/>
  <c r="AX247" i="109"/>
  <c r="AY247" i="109"/>
  <c r="AZ247" i="109"/>
  <c r="BA247" i="109"/>
  <c r="BB247" i="109"/>
  <c r="BC247" i="109"/>
  <c r="BD247" i="109"/>
  <c r="BE247" i="109"/>
  <c r="BF247" i="109"/>
  <c r="BG247" i="109"/>
  <c r="BH247" i="109"/>
  <c r="AX248" i="109"/>
  <c r="AY248" i="109"/>
  <c r="AZ248" i="109"/>
  <c r="BA248" i="109"/>
  <c r="BB248" i="109"/>
  <c r="BC248" i="109"/>
  <c r="BD248" i="109"/>
  <c r="BE248" i="109"/>
  <c r="BF248" i="109"/>
  <c r="BG248" i="109"/>
  <c r="BH248" i="109"/>
  <c r="AX249" i="109"/>
  <c r="AY249" i="109"/>
  <c r="AZ249" i="109"/>
  <c r="BA249" i="109"/>
  <c r="BB249" i="109"/>
  <c r="BC249" i="109"/>
  <c r="BD249" i="109"/>
  <c r="BE249" i="109"/>
  <c r="BF249" i="109"/>
  <c r="BG249" i="109"/>
  <c r="BH249" i="109"/>
  <c r="AX250" i="109"/>
  <c r="AY250" i="109"/>
  <c r="AZ250" i="109"/>
  <c r="BA250" i="109"/>
  <c r="BB250" i="109"/>
  <c r="BC250" i="109"/>
  <c r="BD250" i="109"/>
  <c r="BE250" i="109"/>
  <c r="BF250" i="109"/>
  <c r="BG250" i="109"/>
  <c r="BH250" i="109"/>
  <c r="AX251" i="109"/>
  <c r="AY251" i="109"/>
  <c r="AZ251" i="109"/>
  <c r="BA251" i="109"/>
  <c r="BB251" i="109"/>
  <c r="BC251" i="109"/>
  <c r="BD251" i="109"/>
  <c r="BE251" i="109"/>
  <c r="BF251" i="109"/>
  <c r="BG251" i="109"/>
  <c r="BH251" i="109"/>
  <c r="AX252" i="109"/>
  <c r="AY252" i="109"/>
  <c r="AZ252" i="109"/>
  <c r="BA252" i="109"/>
  <c r="BB252" i="109"/>
  <c r="BC252" i="109"/>
  <c r="BD252" i="109"/>
  <c r="BE252" i="109"/>
  <c r="BF252" i="109"/>
  <c r="BG252" i="109"/>
  <c r="BH252" i="109"/>
  <c r="AX253" i="109"/>
  <c r="AY253" i="109"/>
  <c r="AZ253" i="109"/>
  <c r="BA253" i="109"/>
  <c r="BB253" i="109"/>
  <c r="BC253" i="109"/>
  <c r="BD253" i="109"/>
  <c r="BE253" i="109"/>
  <c r="BF253" i="109"/>
  <c r="BG253" i="109"/>
  <c r="BH253" i="109"/>
  <c r="AX254" i="109"/>
  <c r="AY254" i="109"/>
  <c r="AZ254" i="109"/>
  <c r="BA254" i="109"/>
  <c r="BB254" i="109"/>
  <c r="BC254" i="109"/>
  <c r="BD254" i="109"/>
  <c r="BE254" i="109"/>
  <c r="BF254" i="109"/>
  <c r="BG254" i="109"/>
  <c r="BH254" i="109"/>
  <c r="AX255" i="109"/>
  <c r="AY255" i="109"/>
  <c r="AZ255" i="109"/>
  <c r="BA255" i="109"/>
  <c r="BB255" i="109"/>
  <c r="BC255" i="109"/>
  <c r="BD255" i="109"/>
  <c r="BE255" i="109"/>
  <c r="BF255" i="109"/>
  <c r="BG255" i="109"/>
  <c r="BH255" i="109"/>
  <c r="AX256" i="109"/>
  <c r="AY256" i="109"/>
  <c r="AZ256" i="109"/>
  <c r="BA256" i="109"/>
  <c r="BB256" i="109"/>
  <c r="BC256" i="109"/>
  <c r="BD256" i="109"/>
  <c r="BE256" i="109"/>
  <c r="BF256" i="109"/>
  <c r="BG256" i="109"/>
  <c r="BH256" i="109"/>
  <c r="AX257" i="109"/>
  <c r="AY257" i="109"/>
  <c r="AZ257" i="109"/>
  <c r="BA257" i="109"/>
  <c r="BB257" i="109"/>
  <c r="BC257" i="109"/>
  <c r="BD257" i="109"/>
  <c r="BE257" i="109"/>
  <c r="BF257" i="109"/>
  <c r="BG257" i="109"/>
  <c r="BH257" i="109"/>
  <c r="AX258" i="109"/>
  <c r="AY258" i="109"/>
  <c r="AZ258" i="109"/>
  <c r="BA258" i="109"/>
  <c r="BB258" i="109"/>
  <c r="BC258" i="109"/>
  <c r="BD258" i="109"/>
  <c r="BE258" i="109"/>
  <c r="BF258" i="109"/>
  <c r="BG258" i="109"/>
  <c r="BH258" i="109"/>
  <c r="AX259" i="109"/>
  <c r="AY259" i="109"/>
  <c r="AZ259" i="109"/>
  <c r="BA259" i="109"/>
  <c r="BB259" i="109"/>
  <c r="BC259" i="109"/>
  <c r="BD259" i="109"/>
  <c r="BE259" i="109"/>
  <c r="BF259" i="109"/>
  <c r="BG259" i="109"/>
  <c r="BH259" i="109"/>
  <c r="AX260" i="109"/>
  <c r="AY260" i="109"/>
  <c r="AZ260" i="109"/>
  <c r="BA260" i="109"/>
  <c r="BB260" i="109"/>
  <c r="BC260" i="109"/>
  <c r="BD260" i="109"/>
  <c r="BE260" i="109"/>
  <c r="BF260" i="109"/>
  <c r="BG260" i="109"/>
  <c r="BH260" i="109"/>
  <c r="AX261" i="109"/>
  <c r="AY261" i="109"/>
  <c r="AZ261" i="109"/>
  <c r="BA261" i="109"/>
  <c r="BB261" i="109"/>
  <c r="BC261" i="109"/>
  <c r="BD261" i="109"/>
  <c r="BE261" i="109"/>
  <c r="BF261" i="109"/>
  <c r="BG261" i="109"/>
  <c r="BH261" i="109"/>
  <c r="AX262" i="109"/>
  <c r="AY262" i="109"/>
  <c r="AZ262" i="109"/>
  <c r="BA262" i="109"/>
  <c r="BB262" i="109"/>
  <c r="BC262" i="109"/>
  <c r="BD262" i="109"/>
  <c r="BE262" i="109"/>
  <c r="BF262" i="109"/>
  <c r="BG262" i="109"/>
  <c r="BH262" i="109"/>
  <c r="AX263" i="109"/>
  <c r="AY263" i="109"/>
  <c r="AZ263" i="109"/>
  <c r="BA263" i="109"/>
  <c r="BB263" i="109"/>
  <c r="BC263" i="109"/>
  <c r="BD263" i="109"/>
  <c r="BE263" i="109"/>
  <c r="BF263" i="109"/>
  <c r="BG263" i="109"/>
  <c r="BH263" i="109"/>
  <c r="AX264" i="109"/>
  <c r="AY264" i="109"/>
  <c r="AZ264" i="109"/>
  <c r="BA264" i="109"/>
  <c r="BB264" i="109"/>
  <c r="BC264" i="109"/>
  <c r="BD264" i="109"/>
  <c r="BE264" i="109"/>
  <c r="BF264" i="109"/>
  <c r="BG264" i="109"/>
  <c r="BH264" i="109"/>
  <c r="AX265" i="109"/>
  <c r="AY265" i="109"/>
  <c r="AZ265" i="109"/>
  <c r="BA265" i="109"/>
  <c r="BB265" i="109"/>
  <c r="BC265" i="109"/>
  <c r="BD265" i="109"/>
  <c r="BE265" i="109"/>
  <c r="BF265" i="109"/>
  <c r="BG265" i="109"/>
  <c r="BH265" i="109"/>
  <c r="AX266" i="109"/>
  <c r="AY266" i="109"/>
  <c r="AZ266" i="109"/>
  <c r="BA266" i="109"/>
  <c r="BB266" i="109"/>
  <c r="BC266" i="109"/>
  <c r="BD266" i="109"/>
  <c r="BE266" i="109"/>
  <c r="BF266" i="109"/>
  <c r="BG266" i="109"/>
  <c r="BH266" i="109"/>
  <c r="AX267" i="109"/>
  <c r="AY267" i="109"/>
  <c r="AZ267" i="109"/>
  <c r="BA267" i="109"/>
  <c r="BB267" i="109"/>
  <c r="BC267" i="109"/>
  <c r="BD267" i="109"/>
  <c r="BE267" i="109"/>
  <c r="BF267" i="109"/>
  <c r="BG267" i="109"/>
  <c r="BH267" i="109"/>
  <c r="AX268" i="109"/>
  <c r="AY268" i="109"/>
  <c r="AZ268" i="109"/>
  <c r="BA268" i="109"/>
  <c r="BB268" i="109"/>
  <c r="BC268" i="109"/>
  <c r="BD268" i="109"/>
  <c r="BE268" i="109"/>
  <c r="BF268" i="109"/>
  <c r="BG268" i="109"/>
  <c r="BH268" i="109"/>
  <c r="AX269" i="109"/>
  <c r="AY269" i="109"/>
  <c r="AZ269" i="109"/>
  <c r="BA269" i="109"/>
  <c r="BB269" i="109"/>
  <c r="BC269" i="109"/>
  <c r="BD269" i="109"/>
  <c r="BE269" i="109"/>
  <c r="BF269" i="109"/>
  <c r="BG269" i="109"/>
  <c r="BH269" i="109"/>
  <c r="AX270" i="109"/>
  <c r="AY270" i="109"/>
  <c r="AZ270" i="109"/>
  <c r="BA270" i="109"/>
  <c r="BB270" i="109"/>
  <c r="BC270" i="109"/>
  <c r="BD270" i="109"/>
  <c r="BE270" i="109"/>
  <c r="BF270" i="109"/>
  <c r="BG270" i="109"/>
  <c r="BH270" i="109"/>
  <c r="AX271" i="109"/>
  <c r="AY271" i="109"/>
  <c r="AZ271" i="109"/>
  <c r="BA271" i="109"/>
  <c r="BB271" i="109"/>
  <c r="BC271" i="109"/>
  <c r="BD271" i="109"/>
  <c r="BE271" i="109"/>
  <c r="BF271" i="109"/>
  <c r="BG271" i="109"/>
  <c r="BH271" i="109"/>
  <c r="AX272" i="109"/>
  <c r="AY272" i="109"/>
  <c r="AZ272" i="109"/>
  <c r="BA272" i="109"/>
  <c r="BB272" i="109"/>
  <c r="BC272" i="109"/>
  <c r="BD272" i="109"/>
  <c r="BE272" i="109"/>
  <c r="BF272" i="109"/>
  <c r="BG272" i="109"/>
  <c r="BH272" i="109"/>
  <c r="AX273" i="109"/>
  <c r="AY273" i="109"/>
  <c r="AZ273" i="109"/>
  <c r="BA273" i="109"/>
  <c r="BB273" i="109"/>
  <c r="BC273" i="109"/>
  <c r="BD273" i="109"/>
  <c r="BE273" i="109"/>
  <c r="BF273" i="109"/>
  <c r="BG273" i="109"/>
  <c r="BH273" i="109"/>
  <c r="AX274" i="109"/>
  <c r="AY274" i="109"/>
  <c r="AZ274" i="109"/>
  <c r="BA274" i="109"/>
  <c r="BB274" i="109"/>
  <c r="BC274" i="109"/>
  <c r="BD274" i="109"/>
  <c r="BE274" i="109"/>
  <c r="BF274" i="109"/>
  <c r="BG274" i="109"/>
  <c r="BH274" i="109"/>
  <c r="AX275" i="109"/>
  <c r="AY275" i="109"/>
  <c r="AZ275" i="109"/>
  <c r="BA275" i="109"/>
  <c r="BB275" i="109"/>
  <c r="BC275" i="109"/>
  <c r="BD275" i="109"/>
  <c r="BE275" i="109"/>
  <c r="BF275" i="109"/>
  <c r="BG275" i="109"/>
  <c r="BH275" i="109"/>
  <c r="AX276" i="109"/>
  <c r="AY276" i="109"/>
  <c r="AZ276" i="109"/>
  <c r="BA276" i="109"/>
  <c r="BB276" i="109"/>
  <c r="BC276" i="109"/>
  <c r="BD276" i="109"/>
  <c r="BE276" i="109"/>
  <c r="BF276" i="109"/>
  <c r="BG276" i="109"/>
  <c r="BH276" i="109"/>
  <c r="AX277" i="109"/>
  <c r="AY277" i="109"/>
  <c r="AZ277" i="109"/>
  <c r="BA277" i="109"/>
  <c r="BB277" i="109"/>
  <c r="BC277" i="109"/>
  <c r="BD277" i="109"/>
  <c r="BE277" i="109"/>
  <c r="BF277" i="109"/>
  <c r="BG277" i="109"/>
  <c r="BH277" i="109"/>
  <c r="AX278" i="109"/>
  <c r="AY278" i="109"/>
  <c r="AZ278" i="109"/>
  <c r="BA278" i="109"/>
  <c r="BB278" i="109"/>
  <c r="BC278" i="109"/>
  <c r="BD278" i="109"/>
  <c r="BE278" i="109"/>
  <c r="BF278" i="109"/>
  <c r="BG278" i="109"/>
  <c r="BH278" i="109"/>
  <c r="AX279" i="109"/>
  <c r="AY279" i="109"/>
  <c r="AZ279" i="109"/>
  <c r="BA279" i="109"/>
  <c r="BB279" i="109"/>
  <c r="BC279" i="109"/>
  <c r="BD279" i="109"/>
  <c r="BE279" i="109"/>
  <c r="BF279" i="109"/>
  <c r="BG279" i="109"/>
  <c r="BH279" i="109"/>
  <c r="AX280" i="109"/>
  <c r="AY280" i="109"/>
  <c r="AZ280" i="109"/>
  <c r="BA280" i="109"/>
  <c r="BB280" i="109"/>
  <c r="BC280" i="109"/>
  <c r="BD280" i="109"/>
  <c r="BE280" i="109"/>
  <c r="BF280" i="109"/>
  <c r="BG280" i="109"/>
  <c r="BH280" i="109"/>
  <c r="AW156" i="109"/>
  <c r="AW223" i="109"/>
  <c r="AW224" i="109"/>
  <c r="AW225" i="109"/>
  <c r="AW226" i="109"/>
  <c r="AW227" i="109"/>
  <c r="AW228" i="109"/>
  <c r="AW229" i="109"/>
  <c r="AW230" i="109"/>
  <c r="AW231" i="109"/>
  <c r="AW232" i="109"/>
  <c r="AW233" i="109"/>
  <c r="AW234" i="109"/>
  <c r="AW235" i="109"/>
  <c r="AW236" i="109"/>
  <c r="AW237" i="109"/>
  <c r="AW238" i="109"/>
  <c r="AW239" i="109"/>
  <c r="AW240" i="109"/>
  <c r="AW241" i="109"/>
  <c r="AW242" i="109"/>
  <c r="AW243" i="109"/>
  <c r="AW244" i="109"/>
  <c r="AW245" i="109"/>
  <c r="AW246" i="109"/>
  <c r="AW247" i="109"/>
  <c r="AW248" i="109"/>
  <c r="AW249" i="109"/>
  <c r="AW250" i="109"/>
  <c r="AW251" i="109"/>
  <c r="AW252" i="109"/>
  <c r="AW253" i="109"/>
  <c r="AW254" i="109"/>
  <c r="AW255" i="109"/>
  <c r="AW256" i="109"/>
  <c r="AW257" i="109"/>
  <c r="AW258" i="109"/>
  <c r="AW259" i="109"/>
  <c r="AW260" i="109"/>
  <c r="AW261" i="109"/>
  <c r="AW262" i="109"/>
  <c r="AW263" i="109"/>
  <c r="AW264" i="109"/>
  <c r="AW265" i="109"/>
  <c r="AW266" i="109"/>
  <c r="AW267" i="109"/>
  <c r="AW268" i="109"/>
  <c r="AW269" i="109"/>
  <c r="AW270" i="109"/>
  <c r="AW271" i="109"/>
  <c r="AW272" i="109"/>
  <c r="AW273" i="109"/>
  <c r="AW274" i="109"/>
  <c r="AW275" i="109"/>
  <c r="AW276" i="109"/>
  <c r="AW277" i="109"/>
  <c r="AW278" i="109"/>
  <c r="AW279" i="109"/>
  <c r="AW280" i="109"/>
  <c r="AK156" i="109"/>
  <c r="AL156" i="109"/>
  <c r="AM156" i="109"/>
  <c r="AN156" i="109"/>
  <c r="AO156" i="109"/>
  <c r="AP156" i="109"/>
  <c r="AQ156" i="109"/>
  <c r="AR156" i="109"/>
  <c r="AS156" i="109"/>
  <c r="AT156" i="109"/>
  <c r="AU156" i="109"/>
  <c r="AK223" i="109"/>
  <c r="AL223" i="109"/>
  <c r="AM223" i="109"/>
  <c r="AN223" i="109"/>
  <c r="AO223" i="109"/>
  <c r="AP223" i="109"/>
  <c r="AQ223" i="109"/>
  <c r="AR223" i="109"/>
  <c r="AS223" i="109"/>
  <c r="AT223" i="109"/>
  <c r="AU223" i="109"/>
  <c r="AK224" i="109"/>
  <c r="AL224" i="109"/>
  <c r="AM224" i="109"/>
  <c r="AN224" i="109"/>
  <c r="AO224" i="109"/>
  <c r="AP224" i="109"/>
  <c r="AQ224" i="109"/>
  <c r="AR224" i="109"/>
  <c r="AS224" i="109"/>
  <c r="AT224" i="109"/>
  <c r="AU224" i="109"/>
  <c r="AK225" i="109"/>
  <c r="AL225" i="109"/>
  <c r="AM225" i="109"/>
  <c r="AN225" i="109"/>
  <c r="AO225" i="109"/>
  <c r="AP225" i="109"/>
  <c r="AQ225" i="109"/>
  <c r="AR225" i="109"/>
  <c r="AS225" i="109"/>
  <c r="AT225" i="109"/>
  <c r="AU225" i="109"/>
  <c r="AK226" i="109"/>
  <c r="AL226" i="109"/>
  <c r="AM226" i="109"/>
  <c r="AN226" i="109"/>
  <c r="AO226" i="109"/>
  <c r="AP226" i="109"/>
  <c r="AQ226" i="109"/>
  <c r="AR226" i="109"/>
  <c r="AS226" i="109"/>
  <c r="AT226" i="109"/>
  <c r="AU226" i="109"/>
  <c r="AK227" i="109"/>
  <c r="AL227" i="109"/>
  <c r="AM227" i="109"/>
  <c r="AN227" i="109"/>
  <c r="AO227" i="109"/>
  <c r="AP227" i="109"/>
  <c r="AQ227" i="109"/>
  <c r="AR227" i="109"/>
  <c r="AS227" i="109"/>
  <c r="AT227" i="109"/>
  <c r="AU227" i="109"/>
  <c r="AK228" i="109"/>
  <c r="AL228" i="109"/>
  <c r="AM228" i="109"/>
  <c r="AN228" i="109"/>
  <c r="AO228" i="109"/>
  <c r="AP228" i="109"/>
  <c r="AQ228" i="109"/>
  <c r="AR228" i="109"/>
  <c r="AS228" i="109"/>
  <c r="AT228" i="109"/>
  <c r="AU228" i="109"/>
  <c r="AK229" i="109"/>
  <c r="AL229" i="109"/>
  <c r="AM229" i="109"/>
  <c r="AN229" i="109"/>
  <c r="AO229" i="109"/>
  <c r="AP229" i="109"/>
  <c r="AQ229" i="109"/>
  <c r="AR229" i="109"/>
  <c r="AS229" i="109"/>
  <c r="AT229" i="109"/>
  <c r="AU229" i="109"/>
  <c r="AK230" i="109"/>
  <c r="AL230" i="109"/>
  <c r="AM230" i="109"/>
  <c r="AN230" i="109"/>
  <c r="AO230" i="109"/>
  <c r="AP230" i="109"/>
  <c r="AQ230" i="109"/>
  <c r="AR230" i="109"/>
  <c r="AS230" i="109"/>
  <c r="AT230" i="109"/>
  <c r="AU230" i="109"/>
  <c r="AK231" i="109"/>
  <c r="AL231" i="109"/>
  <c r="AM231" i="109"/>
  <c r="AN231" i="109"/>
  <c r="AO231" i="109"/>
  <c r="AP231" i="109"/>
  <c r="AQ231" i="109"/>
  <c r="AR231" i="109"/>
  <c r="AS231" i="109"/>
  <c r="AT231" i="109"/>
  <c r="AU231" i="109"/>
  <c r="AK232" i="109"/>
  <c r="AL232" i="109"/>
  <c r="AM232" i="109"/>
  <c r="AN232" i="109"/>
  <c r="AO232" i="109"/>
  <c r="AP232" i="109"/>
  <c r="AQ232" i="109"/>
  <c r="AR232" i="109"/>
  <c r="AS232" i="109"/>
  <c r="AT232" i="109"/>
  <c r="AU232" i="109"/>
  <c r="AK233" i="109"/>
  <c r="AL233" i="109"/>
  <c r="AM233" i="109"/>
  <c r="AN233" i="109"/>
  <c r="AO233" i="109"/>
  <c r="AP233" i="109"/>
  <c r="AQ233" i="109"/>
  <c r="AR233" i="109"/>
  <c r="AS233" i="109"/>
  <c r="AT233" i="109"/>
  <c r="AU233" i="109"/>
  <c r="AK234" i="109"/>
  <c r="AL234" i="109"/>
  <c r="AM234" i="109"/>
  <c r="AN234" i="109"/>
  <c r="AO234" i="109"/>
  <c r="AP234" i="109"/>
  <c r="AQ234" i="109"/>
  <c r="AR234" i="109"/>
  <c r="AS234" i="109"/>
  <c r="AT234" i="109"/>
  <c r="AU234" i="109"/>
  <c r="AK235" i="109"/>
  <c r="AL235" i="109"/>
  <c r="AM235" i="109"/>
  <c r="AN235" i="109"/>
  <c r="AO235" i="109"/>
  <c r="AP235" i="109"/>
  <c r="AQ235" i="109"/>
  <c r="AR235" i="109"/>
  <c r="AS235" i="109"/>
  <c r="AT235" i="109"/>
  <c r="AU235" i="109"/>
  <c r="AK236" i="109"/>
  <c r="AL236" i="109"/>
  <c r="AM236" i="109"/>
  <c r="AN236" i="109"/>
  <c r="AO236" i="109"/>
  <c r="AP236" i="109"/>
  <c r="AQ236" i="109"/>
  <c r="AR236" i="109"/>
  <c r="AS236" i="109"/>
  <c r="AT236" i="109"/>
  <c r="AU236" i="109"/>
  <c r="AK237" i="109"/>
  <c r="AL237" i="109"/>
  <c r="AM237" i="109"/>
  <c r="AN237" i="109"/>
  <c r="AO237" i="109"/>
  <c r="AP237" i="109"/>
  <c r="AQ237" i="109"/>
  <c r="AR237" i="109"/>
  <c r="AS237" i="109"/>
  <c r="AT237" i="109"/>
  <c r="AU237" i="109"/>
  <c r="AK238" i="109"/>
  <c r="AL238" i="109"/>
  <c r="AM238" i="109"/>
  <c r="AN238" i="109"/>
  <c r="AO238" i="109"/>
  <c r="AP238" i="109"/>
  <c r="AQ238" i="109"/>
  <c r="AR238" i="109"/>
  <c r="AS238" i="109"/>
  <c r="AT238" i="109"/>
  <c r="AU238" i="109"/>
  <c r="AK239" i="109"/>
  <c r="AL239" i="109"/>
  <c r="AM239" i="109"/>
  <c r="AN239" i="109"/>
  <c r="AO239" i="109"/>
  <c r="AP239" i="109"/>
  <c r="AQ239" i="109"/>
  <c r="AR239" i="109"/>
  <c r="AS239" i="109"/>
  <c r="AT239" i="109"/>
  <c r="AU239" i="109"/>
  <c r="AK240" i="109"/>
  <c r="AL240" i="109"/>
  <c r="AM240" i="109"/>
  <c r="AN240" i="109"/>
  <c r="AO240" i="109"/>
  <c r="AP240" i="109"/>
  <c r="AQ240" i="109"/>
  <c r="AR240" i="109"/>
  <c r="AS240" i="109"/>
  <c r="AT240" i="109"/>
  <c r="AU240" i="109"/>
  <c r="AK241" i="109"/>
  <c r="AL241" i="109"/>
  <c r="AM241" i="109"/>
  <c r="AN241" i="109"/>
  <c r="AO241" i="109"/>
  <c r="AP241" i="109"/>
  <c r="AQ241" i="109"/>
  <c r="AR241" i="109"/>
  <c r="AS241" i="109"/>
  <c r="AT241" i="109"/>
  <c r="AU241" i="109"/>
  <c r="AK242" i="109"/>
  <c r="AL242" i="109"/>
  <c r="AM242" i="109"/>
  <c r="AN242" i="109"/>
  <c r="AO242" i="109"/>
  <c r="AP242" i="109"/>
  <c r="AQ242" i="109"/>
  <c r="AR242" i="109"/>
  <c r="AS242" i="109"/>
  <c r="AT242" i="109"/>
  <c r="AU242" i="109"/>
  <c r="AK243" i="109"/>
  <c r="AL243" i="109"/>
  <c r="AM243" i="109"/>
  <c r="AN243" i="109"/>
  <c r="AO243" i="109"/>
  <c r="AP243" i="109"/>
  <c r="AQ243" i="109"/>
  <c r="AR243" i="109"/>
  <c r="AS243" i="109"/>
  <c r="AT243" i="109"/>
  <c r="AU243" i="109"/>
  <c r="AK244" i="109"/>
  <c r="AL244" i="109"/>
  <c r="AM244" i="109"/>
  <c r="AN244" i="109"/>
  <c r="AO244" i="109"/>
  <c r="AP244" i="109"/>
  <c r="AQ244" i="109"/>
  <c r="AR244" i="109"/>
  <c r="AS244" i="109"/>
  <c r="AT244" i="109"/>
  <c r="AU244" i="109"/>
  <c r="AK245" i="109"/>
  <c r="AL245" i="109"/>
  <c r="AM245" i="109"/>
  <c r="AN245" i="109"/>
  <c r="AO245" i="109"/>
  <c r="AP245" i="109"/>
  <c r="AQ245" i="109"/>
  <c r="AR245" i="109"/>
  <c r="AS245" i="109"/>
  <c r="AT245" i="109"/>
  <c r="AU245" i="109"/>
  <c r="AK246" i="109"/>
  <c r="AL246" i="109"/>
  <c r="AM246" i="109"/>
  <c r="AN246" i="109"/>
  <c r="AO246" i="109"/>
  <c r="AP246" i="109"/>
  <c r="AQ246" i="109"/>
  <c r="AR246" i="109"/>
  <c r="AS246" i="109"/>
  <c r="AT246" i="109"/>
  <c r="AU246" i="109"/>
  <c r="AK247" i="109"/>
  <c r="AL247" i="109"/>
  <c r="AM247" i="109"/>
  <c r="AN247" i="109"/>
  <c r="AO247" i="109"/>
  <c r="AP247" i="109"/>
  <c r="AQ247" i="109"/>
  <c r="AR247" i="109"/>
  <c r="AS247" i="109"/>
  <c r="AT247" i="109"/>
  <c r="AU247" i="109"/>
  <c r="AK248" i="109"/>
  <c r="AL248" i="109"/>
  <c r="AM248" i="109"/>
  <c r="AN248" i="109"/>
  <c r="AO248" i="109"/>
  <c r="AP248" i="109"/>
  <c r="AQ248" i="109"/>
  <c r="AR248" i="109"/>
  <c r="AS248" i="109"/>
  <c r="AT248" i="109"/>
  <c r="AU248" i="109"/>
  <c r="AK249" i="109"/>
  <c r="AL249" i="109"/>
  <c r="AM249" i="109"/>
  <c r="AN249" i="109"/>
  <c r="AO249" i="109"/>
  <c r="AP249" i="109"/>
  <c r="AQ249" i="109"/>
  <c r="AR249" i="109"/>
  <c r="AS249" i="109"/>
  <c r="AT249" i="109"/>
  <c r="AU249" i="109"/>
  <c r="AK250" i="109"/>
  <c r="AL250" i="109"/>
  <c r="AM250" i="109"/>
  <c r="AN250" i="109"/>
  <c r="AO250" i="109"/>
  <c r="AP250" i="109"/>
  <c r="AQ250" i="109"/>
  <c r="AR250" i="109"/>
  <c r="AS250" i="109"/>
  <c r="AT250" i="109"/>
  <c r="AU250" i="109"/>
  <c r="AK251" i="109"/>
  <c r="AL251" i="109"/>
  <c r="AM251" i="109"/>
  <c r="AN251" i="109"/>
  <c r="AO251" i="109"/>
  <c r="AP251" i="109"/>
  <c r="AQ251" i="109"/>
  <c r="AR251" i="109"/>
  <c r="AS251" i="109"/>
  <c r="AT251" i="109"/>
  <c r="AU251" i="109"/>
  <c r="AK252" i="109"/>
  <c r="AL252" i="109"/>
  <c r="AM252" i="109"/>
  <c r="AN252" i="109"/>
  <c r="AO252" i="109"/>
  <c r="AP252" i="109"/>
  <c r="AQ252" i="109"/>
  <c r="AR252" i="109"/>
  <c r="AS252" i="109"/>
  <c r="AT252" i="109"/>
  <c r="AU252" i="109"/>
  <c r="AK253" i="109"/>
  <c r="AL253" i="109"/>
  <c r="AM253" i="109"/>
  <c r="AN253" i="109"/>
  <c r="AO253" i="109"/>
  <c r="AP253" i="109"/>
  <c r="AQ253" i="109"/>
  <c r="AR253" i="109"/>
  <c r="AS253" i="109"/>
  <c r="AT253" i="109"/>
  <c r="AU253" i="109"/>
  <c r="AK254" i="109"/>
  <c r="AL254" i="109"/>
  <c r="AM254" i="109"/>
  <c r="AN254" i="109"/>
  <c r="AO254" i="109"/>
  <c r="AP254" i="109"/>
  <c r="AQ254" i="109"/>
  <c r="AR254" i="109"/>
  <c r="AS254" i="109"/>
  <c r="AT254" i="109"/>
  <c r="AU254" i="109"/>
  <c r="AK255" i="109"/>
  <c r="AL255" i="109"/>
  <c r="AM255" i="109"/>
  <c r="AN255" i="109"/>
  <c r="AO255" i="109"/>
  <c r="AP255" i="109"/>
  <c r="AQ255" i="109"/>
  <c r="AR255" i="109"/>
  <c r="AS255" i="109"/>
  <c r="AT255" i="109"/>
  <c r="AU255" i="109"/>
  <c r="AK256" i="109"/>
  <c r="AL256" i="109"/>
  <c r="AM256" i="109"/>
  <c r="AN256" i="109"/>
  <c r="AO256" i="109"/>
  <c r="AP256" i="109"/>
  <c r="AQ256" i="109"/>
  <c r="AR256" i="109"/>
  <c r="AS256" i="109"/>
  <c r="AT256" i="109"/>
  <c r="AU256" i="109"/>
  <c r="AK257" i="109"/>
  <c r="AL257" i="109"/>
  <c r="AM257" i="109"/>
  <c r="AN257" i="109"/>
  <c r="AO257" i="109"/>
  <c r="AP257" i="109"/>
  <c r="AQ257" i="109"/>
  <c r="AR257" i="109"/>
  <c r="AS257" i="109"/>
  <c r="AT257" i="109"/>
  <c r="AU257" i="109"/>
  <c r="AK258" i="109"/>
  <c r="AL258" i="109"/>
  <c r="AM258" i="109"/>
  <c r="AN258" i="109"/>
  <c r="AO258" i="109"/>
  <c r="AP258" i="109"/>
  <c r="AQ258" i="109"/>
  <c r="AR258" i="109"/>
  <c r="AS258" i="109"/>
  <c r="AT258" i="109"/>
  <c r="AU258" i="109"/>
  <c r="AK259" i="109"/>
  <c r="AL259" i="109"/>
  <c r="AM259" i="109"/>
  <c r="AN259" i="109"/>
  <c r="AO259" i="109"/>
  <c r="AP259" i="109"/>
  <c r="AQ259" i="109"/>
  <c r="AR259" i="109"/>
  <c r="AS259" i="109"/>
  <c r="AT259" i="109"/>
  <c r="AU259" i="109"/>
  <c r="AK260" i="109"/>
  <c r="AL260" i="109"/>
  <c r="AM260" i="109"/>
  <c r="AN260" i="109"/>
  <c r="AO260" i="109"/>
  <c r="AP260" i="109"/>
  <c r="AQ260" i="109"/>
  <c r="AR260" i="109"/>
  <c r="AS260" i="109"/>
  <c r="AT260" i="109"/>
  <c r="AU260" i="109"/>
  <c r="AK261" i="109"/>
  <c r="AL261" i="109"/>
  <c r="AM261" i="109"/>
  <c r="AN261" i="109"/>
  <c r="AO261" i="109"/>
  <c r="AP261" i="109"/>
  <c r="AQ261" i="109"/>
  <c r="AR261" i="109"/>
  <c r="AS261" i="109"/>
  <c r="AT261" i="109"/>
  <c r="AU261" i="109"/>
  <c r="AK262" i="109"/>
  <c r="AL262" i="109"/>
  <c r="AM262" i="109"/>
  <c r="AN262" i="109"/>
  <c r="AO262" i="109"/>
  <c r="AP262" i="109"/>
  <c r="AQ262" i="109"/>
  <c r="AR262" i="109"/>
  <c r="AS262" i="109"/>
  <c r="AT262" i="109"/>
  <c r="AU262" i="109"/>
  <c r="AK263" i="109"/>
  <c r="AL263" i="109"/>
  <c r="AM263" i="109"/>
  <c r="AN263" i="109"/>
  <c r="AO263" i="109"/>
  <c r="AP263" i="109"/>
  <c r="AQ263" i="109"/>
  <c r="AR263" i="109"/>
  <c r="AS263" i="109"/>
  <c r="AT263" i="109"/>
  <c r="AU263" i="109"/>
  <c r="AK264" i="109"/>
  <c r="AL264" i="109"/>
  <c r="AM264" i="109"/>
  <c r="AN264" i="109"/>
  <c r="AO264" i="109"/>
  <c r="AP264" i="109"/>
  <c r="AQ264" i="109"/>
  <c r="AR264" i="109"/>
  <c r="AS264" i="109"/>
  <c r="AT264" i="109"/>
  <c r="AU264" i="109"/>
  <c r="AK265" i="109"/>
  <c r="AL265" i="109"/>
  <c r="AM265" i="109"/>
  <c r="AN265" i="109"/>
  <c r="AO265" i="109"/>
  <c r="AP265" i="109"/>
  <c r="AQ265" i="109"/>
  <c r="AR265" i="109"/>
  <c r="AS265" i="109"/>
  <c r="AT265" i="109"/>
  <c r="AU265" i="109"/>
  <c r="AK266" i="109"/>
  <c r="AL266" i="109"/>
  <c r="AM266" i="109"/>
  <c r="AN266" i="109"/>
  <c r="AO266" i="109"/>
  <c r="AP266" i="109"/>
  <c r="AQ266" i="109"/>
  <c r="AR266" i="109"/>
  <c r="AS266" i="109"/>
  <c r="AT266" i="109"/>
  <c r="AU266" i="109"/>
  <c r="AK267" i="109"/>
  <c r="AL267" i="109"/>
  <c r="AM267" i="109"/>
  <c r="AN267" i="109"/>
  <c r="AO267" i="109"/>
  <c r="AP267" i="109"/>
  <c r="AQ267" i="109"/>
  <c r="AR267" i="109"/>
  <c r="AS267" i="109"/>
  <c r="AT267" i="109"/>
  <c r="AU267" i="109"/>
  <c r="AK268" i="109"/>
  <c r="AL268" i="109"/>
  <c r="AM268" i="109"/>
  <c r="AN268" i="109"/>
  <c r="AO268" i="109"/>
  <c r="AP268" i="109"/>
  <c r="AQ268" i="109"/>
  <c r="AR268" i="109"/>
  <c r="AS268" i="109"/>
  <c r="AT268" i="109"/>
  <c r="AU268" i="109"/>
  <c r="AK269" i="109"/>
  <c r="AL269" i="109"/>
  <c r="AM269" i="109"/>
  <c r="AN269" i="109"/>
  <c r="AO269" i="109"/>
  <c r="AP269" i="109"/>
  <c r="AQ269" i="109"/>
  <c r="AR269" i="109"/>
  <c r="AS269" i="109"/>
  <c r="AT269" i="109"/>
  <c r="AU269" i="109"/>
  <c r="AK270" i="109"/>
  <c r="AL270" i="109"/>
  <c r="AM270" i="109"/>
  <c r="AN270" i="109"/>
  <c r="AO270" i="109"/>
  <c r="AP270" i="109"/>
  <c r="AQ270" i="109"/>
  <c r="AR270" i="109"/>
  <c r="AS270" i="109"/>
  <c r="AT270" i="109"/>
  <c r="AU270" i="109"/>
  <c r="AK271" i="109"/>
  <c r="AL271" i="109"/>
  <c r="AM271" i="109"/>
  <c r="AN271" i="109"/>
  <c r="AO271" i="109"/>
  <c r="AP271" i="109"/>
  <c r="AQ271" i="109"/>
  <c r="AR271" i="109"/>
  <c r="AS271" i="109"/>
  <c r="AT271" i="109"/>
  <c r="AU271" i="109"/>
  <c r="AK272" i="109"/>
  <c r="AL272" i="109"/>
  <c r="AM272" i="109"/>
  <c r="AN272" i="109"/>
  <c r="AO272" i="109"/>
  <c r="AP272" i="109"/>
  <c r="AQ272" i="109"/>
  <c r="AR272" i="109"/>
  <c r="AS272" i="109"/>
  <c r="AT272" i="109"/>
  <c r="AU272" i="109"/>
  <c r="AK273" i="109"/>
  <c r="AL273" i="109"/>
  <c r="AM273" i="109"/>
  <c r="AN273" i="109"/>
  <c r="AO273" i="109"/>
  <c r="AP273" i="109"/>
  <c r="AQ273" i="109"/>
  <c r="AR273" i="109"/>
  <c r="AS273" i="109"/>
  <c r="AT273" i="109"/>
  <c r="AU273" i="109"/>
  <c r="AK274" i="109"/>
  <c r="AL274" i="109"/>
  <c r="AM274" i="109"/>
  <c r="AN274" i="109"/>
  <c r="AO274" i="109"/>
  <c r="AP274" i="109"/>
  <c r="AQ274" i="109"/>
  <c r="AR274" i="109"/>
  <c r="AS274" i="109"/>
  <c r="AT274" i="109"/>
  <c r="AU274" i="109"/>
  <c r="AK275" i="109"/>
  <c r="AL275" i="109"/>
  <c r="AM275" i="109"/>
  <c r="AN275" i="109"/>
  <c r="AO275" i="109"/>
  <c r="AP275" i="109"/>
  <c r="AQ275" i="109"/>
  <c r="AR275" i="109"/>
  <c r="AS275" i="109"/>
  <c r="AT275" i="109"/>
  <c r="AU275" i="109"/>
  <c r="AK276" i="109"/>
  <c r="AL276" i="109"/>
  <c r="AM276" i="109"/>
  <c r="AN276" i="109"/>
  <c r="AO276" i="109"/>
  <c r="AP276" i="109"/>
  <c r="AQ276" i="109"/>
  <c r="AR276" i="109"/>
  <c r="AS276" i="109"/>
  <c r="AT276" i="109"/>
  <c r="AU276" i="109"/>
  <c r="AK277" i="109"/>
  <c r="AL277" i="109"/>
  <c r="AM277" i="109"/>
  <c r="AN277" i="109"/>
  <c r="AO277" i="109"/>
  <c r="AP277" i="109"/>
  <c r="AQ277" i="109"/>
  <c r="AR277" i="109"/>
  <c r="AS277" i="109"/>
  <c r="AT277" i="109"/>
  <c r="AU277" i="109"/>
  <c r="AK278" i="109"/>
  <c r="AL278" i="109"/>
  <c r="AM278" i="109"/>
  <c r="AN278" i="109"/>
  <c r="AO278" i="109"/>
  <c r="AP278" i="109"/>
  <c r="AQ278" i="109"/>
  <c r="AR278" i="109"/>
  <c r="AS278" i="109"/>
  <c r="AT278" i="109"/>
  <c r="AU278" i="109"/>
  <c r="AK279" i="109"/>
  <c r="AL279" i="109"/>
  <c r="AM279" i="109"/>
  <c r="AN279" i="109"/>
  <c r="AO279" i="109"/>
  <c r="AP279" i="109"/>
  <c r="AQ279" i="109"/>
  <c r="AR279" i="109"/>
  <c r="AS279" i="109"/>
  <c r="AT279" i="109"/>
  <c r="AU279" i="109"/>
  <c r="AK280" i="109"/>
  <c r="AL280" i="109"/>
  <c r="AM280" i="109"/>
  <c r="AN280" i="109"/>
  <c r="AO280" i="109"/>
  <c r="AP280" i="109"/>
  <c r="AQ280" i="109"/>
  <c r="AR280" i="109"/>
  <c r="AS280" i="109"/>
  <c r="AT280" i="109"/>
  <c r="AU280" i="109"/>
  <c r="AJ156" i="109"/>
  <c r="AJ223" i="109"/>
  <c r="AJ224" i="109"/>
  <c r="AJ225" i="109"/>
  <c r="AJ226" i="109"/>
  <c r="AJ227" i="109"/>
  <c r="AJ228" i="109"/>
  <c r="AJ229" i="109"/>
  <c r="AJ230" i="109"/>
  <c r="AJ231" i="109"/>
  <c r="AJ232" i="109"/>
  <c r="AJ233" i="109"/>
  <c r="AJ234" i="109"/>
  <c r="AJ235" i="109"/>
  <c r="AJ236" i="109"/>
  <c r="AJ237" i="109"/>
  <c r="AJ238" i="109"/>
  <c r="AJ239" i="109"/>
  <c r="AJ240" i="109"/>
  <c r="AJ241" i="109"/>
  <c r="AJ242" i="109"/>
  <c r="AJ243" i="109"/>
  <c r="AJ244" i="109"/>
  <c r="AJ245" i="109"/>
  <c r="AJ246" i="109"/>
  <c r="AJ247" i="109"/>
  <c r="AJ248" i="109"/>
  <c r="AJ249" i="109"/>
  <c r="AJ250" i="109"/>
  <c r="AJ251" i="109"/>
  <c r="AJ252" i="109"/>
  <c r="AJ253" i="109"/>
  <c r="AJ254" i="109"/>
  <c r="AJ255" i="109"/>
  <c r="AJ256" i="109"/>
  <c r="AJ257" i="109"/>
  <c r="AJ258" i="109"/>
  <c r="AJ259" i="109"/>
  <c r="AJ260" i="109"/>
  <c r="AJ261" i="109"/>
  <c r="AJ262" i="109"/>
  <c r="AJ263" i="109"/>
  <c r="AJ264" i="109"/>
  <c r="AJ265" i="109"/>
  <c r="AJ266" i="109"/>
  <c r="AJ267" i="109"/>
  <c r="AJ268" i="109"/>
  <c r="AJ269" i="109"/>
  <c r="AJ270" i="109"/>
  <c r="AJ271" i="109"/>
  <c r="AJ272" i="109"/>
  <c r="AJ273" i="109"/>
  <c r="AJ274" i="109"/>
  <c r="AJ275" i="109"/>
  <c r="AJ276" i="109"/>
  <c r="AJ277" i="109"/>
  <c r="AJ278" i="109"/>
  <c r="AJ279" i="109"/>
  <c r="AJ280" i="109"/>
  <c r="J774" i="109" l="1"/>
  <c r="K774" i="109" s="1"/>
  <c r="L774" i="109" s="1"/>
  <c r="M774" i="109" s="1"/>
  <c r="N774" i="109" s="1"/>
  <c r="O774" i="109" s="1"/>
  <c r="P774" i="109" s="1"/>
  <c r="Q774" i="109" s="1"/>
  <c r="R774" i="109" s="1"/>
  <c r="S774" i="109" s="1"/>
  <c r="T774" i="109" s="1"/>
  <c r="U774" i="109" s="1"/>
  <c r="J775" i="109"/>
  <c r="K775" i="109" s="1"/>
  <c r="L775" i="109" s="1"/>
  <c r="M775" i="109" s="1"/>
  <c r="N775" i="109" s="1"/>
  <c r="O775" i="109" s="1"/>
  <c r="P775" i="109" s="1"/>
  <c r="Q775" i="109" s="1"/>
  <c r="R775" i="109" s="1"/>
  <c r="S775" i="109" s="1"/>
  <c r="T775" i="109" s="1"/>
  <c r="U775" i="109" s="1"/>
  <c r="J776" i="109"/>
  <c r="K776" i="109" s="1"/>
  <c r="L776" i="109" s="1"/>
  <c r="M776" i="109" s="1"/>
  <c r="N776" i="109" s="1"/>
  <c r="O776" i="109" s="1"/>
  <c r="P776" i="109" s="1"/>
  <c r="Q776" i="109" s="1"/>
  <c r="R776" i="109" s="1"/>
  <c r="S776" i="109" s="1"/>
  <c r="T776" i="109" s="1"/>
  <c r="U776" i="109" s="1"/>
  <c r="J777" i="109"/>
  <c r="K777" i="109" s="1"/>
  <c r="L777" i="109" s="1"/>
  <c r="M777" i="109" s="1"/>
  <c r="N777" i="109" s="1"/>
  <c r="O777" i="109" s="1"/>
  <c r="P777" i="109" s="1"/>
  <c r="Q777" i="109" s="1"/>
  <c r="R777" i="109" s="1"/>
  <c r="S777" i="109" s="1"/>
  <c r="T777" i="109" s="1"/>
  <c r="U777" i="109" s="1"/>
  <c r="J764" i="109"/>
  <c r="K764" i="109" s="1"/>
  <c r="L764" i="109" s="1"/>
  <c r="M764" i="109" s="1"/>
  <c r="N764" i="109" s="1"/>
  <c r="O764" i="109" s="1"/>
  <c r="P764" i="109" s="1"/>
  <c r="Q764" i="109" s="1"/>
  <c r="R764" i="109" s="1"/>
  <c r="S764" i="109" s="1"/>
  <c r="T764" i="109" s="1"/>
  <c r="U764" i="109" s="1"/>
  <c r="J765" i="109"/>
  <c r="K765" i="109" s="1"/>
  <c r="L765" i="109" s="1"/>
  <c r="M765" i="109" s="1"/>
  <c r="N765" i="109" s="1"/>
  <c r="O765" i="109" s="1"/>
  <c r="P765" i="109" s="1"/>
  <c r="Q765" i="109" s="1"/>
  <c r="R765" i="109" s="1"/>
  <c r="S765" i="109" s="1"/>
  <c r="T765" i="109" s="1"/>
  <c r="U765" i="109" s="1"/>
  <c r="J766" i="109"/>
  <c r="K766" i="109" s="1"/>
  <c r="L766" i="109" s="1"/>
  <c r="M766" i="109" s="1"/>
  <c r="N766" i="109" s="1"/>
  <c r="O766" i="109" s="1"/>
  <c r="P766" i="109" s="1"/>
  <c r="Q766" i="109" s="1"/>
  <c r="R766" i="109" s="1"/>
  <c r="S766" i="109" s="1"/>
  <c r="T766" i="109" s="1"/>
  <c r="U766" i="109" s="1"/>
  <c r="J767" i="109"/>
  <c r="K767" i="109" s="1"/>
  <c r="L767" i="109" s="1"/>
  <c r="M767" i="109" s="1"/>
  <c r="N767" i="109" s="1"/>
  <c r="O767" i="109" s="1"/>
  <c r="P767" i="109" s="1"/>
  <c r="Q767" i="109" s="1"/>
  <c r="R767" i="109" s="1"/>
  <c r="S767" i="109" s="1"/>
  <c r="T767" i="109" s="1"/>
  <c r="U767" i="109" s="1"/>
  <c r="J768" i="109"/>
  <c r="K768" i="109" s="1"/>
  <c r="L768" i="109" s="1"/>
  <c r="M768" i="109" s="1"/>
  <c r="N768" i="109" s="1"/>
  <c r="O768" i="109" s="1"/>
  <c r="P768" i="109" s="1"/>
  <c r="Q768" i="109" s="1"/>
  <c r="R768" i="109" s="1"/>
  <c r="S768" i="109" s="1"/>
  <c r="T768" i="109" s="1"/>
  <c r="U768" i="109" s="1"/>
  <c r="J769" i="109"/>
  <c r="K769" i="109" s="1"/>
  <c r="L769" i="109" s="1"/>
  <c r="M769" i="109" s="1"/>
  <c r="N769" i="109" s="1"/>
  <c r="O769" i="109" s="1"/>
  <c r="P769" i="109" s="1"/>
  <c r="Q769" i="109" s="1"/>
  <c r="R769" i="109" s="1"/>
  <c r="S769" i="109" s="1"/>
  <c r="T769" i="109" s="1"/>
  <c r="U769" i="109" s="1"/>
  <c r="J770" i="109"/>
  <c r="K770" i="109" s="1"/>
  <c r="L770" i="109" s="1"/>
  <c r="M770" i="109" s="1"/>
  <c r="N770" i="109" s="1"/>
  <c r="O770" i="109" s="1"/>
  <c r="P770" i="109" s="1"/>
  <c r="Q770" i="109" s="1"/>
  <c r="R770" i="109" s="1"/>
  <c r="S770" i="109" s="1"/>
  <c r="T770" i="109" s="1"/>
  <c r="U770" i="109" s="1"/>
  <c r="J771" i="109"/>
  <c r="K771" i="109" s="1"/>
  <c r="L771" i="109" s="1"/>
  <c r="M771" i="109" s="1"/>
  <c r="N771" i="109" s="1"/>
  <c r="O771" i="109" s="1"/>
  <c r="P771" i="109" s="1"/>
  <c r="Q771" i="109" s="1"/>
  <c r="R771" i="109" s="1"/>
  <c r="S771" i="109" s="1"/>
  <c r="T771" i="109" s="1"/>
  <c r="U771" i="109" s="1"/>
  <c r="J701" i="109"/>
  <c r="K701" i="109" s="1"/>
  <c r="L701" i="109" s="1"/>
  <c r="M701" i="109" s="1"/>
  <c r="N701" i="109" s="1"/>
  <c r="O701" i="109" s="1"/>
  <c r="P701" i="109" s="1"/>
  <c r="Q701" i="109" s="1"/>
  <c r="R701" i="109" s="1"/>
  <c r="S701" i="109" s="1"/>
  <c r="T701" i="109" s="1"/>
  <c r="U701" i="109" s="1"/>
  <c r="J702" i="109"/>
  <c r="K702" i="109" s="1"/>
  <c r="L702" i="109" s="1"/>
  <c r="M702" i="109" s="1"/>
  <c r="N702" i="109" s="1"/>
  <c r="O702" i="109" s="1"/>
  <c r="P702" i="109" s="1"/>
  <c r="Q702" i="109" s="1"/>
  <c r="R702" i="109" s="1"/>
  <c r="S702" i="109" s="1"/>
  <c r="T702" i="109" s="1"/>
  <c r="U702" i="109" s="1"/>
  <c r="J703" i="109"/>
  <c r="K703" i="109" s="1"/>
  <c r="L703" i="109" s="1"/>
  <c r="M703" i="109" s="1"/>
  <c r="N703" i="109" s="1"/>
  <c r="O703" i="109" s="1"/>
  <c r="P703" i="109" s="1"/>
  <c r="Q703" i="109" s="1"/>
  <c r="R703" i="109" s="1"/>
  <c r="S703" i="109" s="1"/>
  <c r="T703" i="109" s="1"/>
  <c r="U703" i="109" s="1"/>
  <c r="J704" i="109"/>
  <c r="K704" i="109" s="1"/>
  <c r="L704" i="109" s="1"/>
  <c r="M704" i="109" s="1"/>
  <c r="N704" i="109" s="1"/>
  <c r="O704" i="109" s="1"/>
  <c r="P704" i="109" s="1"/>
  <c r="Q704" i="109" s="1"/>
  <c r="R704" i="109" s="1"/>
  <c r="S704" i="109" s="1"/>
  <c r="T704" i="109" s="1"/>
  <c r="U704" i="109" s="1"/>
  <c r="J705" i="109"/>
  <c r="K705" i="109" s="1"/>
  <c r="L705" i="109" s="1"/>
  <c r="M705" i="109" s="1"/>
  <c r="N705" i="109" s="1"/>
  <c r="O705" i="109" s="1"/>
  <c r="P705" i="109" s="1"/>
  <c r="Q705" i="109" s="1"/>
  <c r="R705" i="109" s="1"/>
  <c r="S705" i="109" s="1"/>
  <c r="T705" i="109" s="1"/>
  <c r="U705" i="109" s="1"/>
  <c r="J706" i="109"/>
  <c r="K706" i="109" s="1"/>
  <c r="L706" i="109" s="1"/>
  <c r="M706" i="109" s="1"/>
  <c r="N706" i="109" s="1"/>
  <c r="O706" i="109" s="1"/>
  <c r="P706" i="109" s="1"/>
  <c r="Q706" i="109" s="1"/>
  <c r="R706" i="109" s="1"/>
  <c r="S706" i="109" s="1"/>
  <c r="T706" i="109" s="1"/>
  <c r="U706" i="109" s="1"/>
  <c r="J707" i="109"/>
  <c r="K707" i="109" s="1"/>
  <c r="L707" i="109" s="1"/>
  <c r="M707" i="109" s="1"/>
  <c r="N707" i="109" s="1"/>
  <c r="O707" i="109" s="1"/>
  <c r="P707" i="109" s="1"/>
  <c r="Q707" i="109" s="1"/>
  <c r="R707" i="109" s="1"/>
  <c r="S707" i="109" s="1"/>
  <c r="T707" i="109" s="1"/>
  <c r="U707" i="109" s="1"/>
  <c r="J708" i="109"/>
  <c r="K708" i="109" s="1"/>
  <c r="L708" i="109" s="1"/>
  <c r="M708" i="109" s="1"/>
  <c r="N708" i="109" s="1"/>
  <c r="O708" i="109" s="1"/>
  <c r="P708" i="109" s="1"/>
  <c r="Q708" i="109" s="1"/>
  <c r="R708" i="109" s="1"/>
  <c r="S708" i="109" s="1"/>
  <c r="T708" i="109" s="1"/>
  <c r="U708" i="109" s="1"/>
  <c r="A1389" i="109"/>
  <c r="A1568" i="109" s="1"/>
  <c r="B1389" i="109"/>
  <c r="B1568" i="109" s="1"/>
  <c r="C1389" i="109"/>
  <c r="C1568" i="109" s="1"/>
  <c r="D1389" i="109"/>
  <c r="D1568" i="109" s="1"/>
  <c r="E1389" i="109"/>
  <c r="E1568" i="109" s="1"/>
  <c r="F1389" i="109"/>
  <c r="G1389" i="109" s="1"/>
  <c r="J1389" i="109" s="1"/>
  <c r="J1568" i="109" s="1"/>
  <c r="A1365" i="109"/>
  <c r="A1544" i="109" s="1"/>
  <c r="B1365" i="109"/>
  <c r="B1544" i="109" s="1"/>
  <c r="C1365" i="109"/>
  <c r="C1544" i="109" s="1"/>
  <c r="D1365" i="109"/>
  <c r="D1544" i="109" s="1"/>
  <c r="E1365" i="109"/>
  <c r="E1544" i="109" s="1"/>
  <c r="F1365" i="109"/>
  <c r="H1365" i="109" s="1"/>
  <c r="A1356" i="109"/>
  <c r="A1535" i="109" s="1"/>
  <c r="B1356" i="109"/>
  <c r="B1535" i="109" s="1"/>
  <c r="C1356" i="109"/>
  <c r="C1535" i="109" s="1"/>
  <c r="D1356" i="109"/>
  <c r="D1535" i="109" s="1"/>
  <c r="E1356" i="109"/>
  <c r="E1535" i="109" s="1"/>
  <c r="F1356" i="109"/>
  <c r="G1356" i="109" s="1"/>
  <c r="A1357" i="109"/>
  <c r="A1536" i="109" s="1"/>
  <c r="B1357" i="109"/>
  <c r="B1536" i="109" s="1"/>
  <c r="C1357" i="109"/>
  <c r="C1536" i="109" s="1"/>
  <c r="D1357" i="109"/>
  <c r="D1536" i="109" s="1"/>
  <c r="E1357" i="109"/>
  <c r="E1536" i="109" s="1"/>
  <c r="F1357" i="109"/>
  <c r="H1357" i="109" s="1"/>
  <c r="A1358" i="109"/>
  <c r="A1537" i="109" s="1"/>
  <c r="B1358" i="109"/>
  <c r="B1537" i="109" s="1"/>
  <c r="C1358" i="109"/>
  <c r="C1537" i="109" s="1"/>
  <c r="D1358" i="109"/>
  <c r="D1537" i="109" s="1"/>
  <c r="E1358" i="109"/>
  <c r="E1537" i="109" s="1"/>
  <c r="F1358" i="109"/>
  <c r="G1358" i="109" s="1"/>
  <c r="A1359" i="109"/>
  <c r="A1538" i="109" s="1"/>
  <c r="B1359" i="109"/>
  <c r="B1538" i="109" s="1"/>
  <c r="C1359" i="109"/>
  <c r="C1538" i="109" s="1"/>
  <c r="D1359" i="109"/>
  <c r="D1538" i="109" s="1"/>
  <c r="E1359" i="109"/>
  <c r="E1538" i="109" s="1"/>
  <c r="F1359" i="109"/>
  <c r="G1359" i="109" s="1"/>
  <c r="A1360" i="109"/>
  <c r="A1539" i="109" s="1"/>
  <c r="B1360" i="109"/>
  <c r="B1539" i="109" s="1"/>
  <c r="C1360" i="109"/>
  <c r="C1539" i="109" s="1"/>
  <c r="D1360" i="109"/>
  <c r="D1539" i="109" s="1"/>
  <c r="E1360" i="109"/>
  <c r="E1539" i="109" s="1"/>
  <c r="F1360" i="109"/>
  <c r="G1360" i="109" s="1"/>
  <c r="A1414" i="109"/>
  <c r="A1593" i="109" s="1"/>
  <c r="B1414" i="109"/>
  <c r="B1593" i="109" s="1"/>
  <c r="C1414" i="109"/>
  <c r="C1593" i="109" s="1"/>
  <c r="D1414" i="109"/>
  <c r="D1593" i="109" s="1"/>
  <c r="E1414" i="109"/>
  <c r="E1593" i="109" s="1"/>
  <c r="F1414" i="109"/>
  <c r="G1414" i="109" s="1"/>
  <c r="J1414" i="109" s="1"/>
  <c r="J1593" i="109" s="1"/>
  <c r="A1415" i="109"/>
  <c r="A1594" i="109" s="1"/>
  <c r="B1415" i="109"/>
  <c r="B1594" i="109" s="1"/>
  <c r="C1415" i="109"/>
  <c r="C1594" i="109" s="1"/>
  <c r="D1415" i="109"/>
  <c r="D1594" i="109" s="1"/>
  <c r="E1415" i="109"/>
  <c r="E1594" i="109" s="1"/>
  <c r="F1415" i="109"/>
  <c r="G1415" i="109" s="1"/>
  <c r="A1407" i="109"/>
  <c r="A1586" i="109" s="1"/>
  <c r="B1407" i="109"/>
  <c r="B1586" i="109" s="1"/>
  <c r="C1407" i="109"/>
  <c r="C1586" i="109" s="1"/>
  <c r="D1407" i="109"/>
  <c r="D1586" i="109" s="1"/>
  <c r="E1407" i="109"/>
  <c r="E1586" i="109" s="1"/>
  <c r="F1407" i="109"/>
  <c r="G1407" i="109" s="1"/>
  <c r="J1407" i="109" s="1"/>
  <c r="J1586" i="109" s="1"/>
  <c r="A1408" i="109"/>
  <c r="A1587" i="109" s="1"/>
  <c r="B1408" i="109"/>
  <c r="B1587" i="109" s="1"/>
  <c r="C1408" i="109"/>
  <c r="C1587" i="109" s="1"/>
  <c r="D1408" i="109"/>
  <c r="D1587" i="109" s="1"/>
  <c r="E1408" i="109"/>
  <c r="E1587" i="109" s="1"/>
  <c r="F1408" i="109"/>
  <c r="G1408" i="109" s="1"/>
  <c r="A1409" i="109"/>
  <c r="A1588" i="109" s="1"/>
  <c r="B1409" i="109"/>
  <c r="B1588" i="109" s="1"/>
  <c r="C1409" i="109"/>
  <c r="C1588" i="109" s="1"/>
  <c r="D1409" i="109"/>
  <c r="D1588" i="109" s="1"/>
  <c r="E1409" i="109"/>
  <c r="E1588" i="109" s="1"/>
  <c r="F1409" i="109"/>
  <c r="H1409" i="109" s="1"/>
  <c r="A1410" i="109"/>
  <c r="A1589" i="109" s="1"/>
  <c r="B1410" i="109"/>
  <c r="B1589" i="109" s="1"/>
  <c r="C1410" i="109"/>
  <c r="C1589" i="109" s="1"/>
  <c r="D1410" i="109"/>
  <c r="D1589" i="109" s="1"/>
  <c r="E1410" i="109"/>
  <c r="E1589" i="109" s="1"/>
  <c r="F1410" i="109"/>
  <c r="G1410" i="109" s="1"/>
  <c r="J1410" i="109" s="1"/>
  <c r="J1589" i="109" s="1"/>
  <c r="A1411" i="109"/>
  <c r="A1590" i="109" s="1"/>
  <c r="B1411" i="109"/>
  <c r="B1590" i="109" s="1"/>
  <c r="C1411" i="109"/>
  <c r="C1590" i="109" s="1"/>
  <c r="D1411" i="109"/>
  <c r="D1590" i="109" s="1"/>
  <c r="E1411" i="109"/>
  <c r="E1590" i="109" s="1"/>
  <c r="F1411" i="109"/>
  <c r="G1411" i="109" s="1"/>
  <c r="W1210" i="109"/>
  <c r="X1210" i="109" s="1"/>
  <c r="Y1210" i="109" s="1"/>
  <c r="Z1210" i="109" s="1"/>
  <c r="AA1210" i="109" s="1"/>
  <c r="AB1210" i="109" s="1"/>
  <c r="AC1210" i="109" s="1"/>
  <c r="AD1210" i="109" s="1"/>
  <c r="AE1210" i="109" s="1"/>
  <c r="AF1210" i="109" s="1"/>
  <c r="AG1210" i="109" s="1"/>
  <c r="AH1210" i="109" s="1"/>
  <c r="W1186" i="109"/>
  <c r="X1186" i="109" s="1"/>
  <c r="Y1186" i="109" s="1"/>
  <c r="Z1186" i="109" s="1"/>
  <c r="AA1186" i="109" s="1"/>
  <c r="AB1186" i="109" s="1"/>
  <c r="AC1186" i="109" s="1"/>
  <c r="AD1186" i="109" s="1"/>
  <c r="AE1186" i="109" s="1"/>
  <c r="AF1186" i="109" s="1"/>
  <c r="AG1186" i="109" s="1"/>
  <c r="AH1186" i="109" s="1"/>
  <c r="W1181" i="109"/>
  <c r="X1181" i="109" s="1"/>
  <c r="Y1181" i="109" s="1"/>
  <c r="Z1181" i="109" s="1"/>
  <c r="AA1181" i="109" s="1"/>
  <c r="AB1181" i="109" s="1"/>
  <c r="AC1181" i="109" s="1"/>
  <c r="AD1181" i="109" s="1"/>
  <c r="AE1181" i="109" s="1"/>
  <c r="AF1181" i="109" s="1"/>
  <c r="AG1181" i="109" s="1"/>
  <c r="AH1181" i="109" s="1"/>
  <c r="W1178" i="109"/>
  <c r="X1178" i="109" s="1"/>
  <c r="Y1178" i="109" s="1"/>
  <c r="Z1178" i="109" s="1"/>
  <c r="AA1178" i="109" s="1"/>
  <c r="AB1178" i="109" s="1"/>
  <c r="AC1178" i="109" s="1"/>
  <c r="AD1178" i="109" s="1"/>
  <c r="AE1178" i="109" s="1"/>
  <c r="AF1178" i="109" s="1"/>
  <c r="AG1178" i="109" s="1"/>
  <c r="AH1178" i="109" s="1"/>
  <c r="W1179" i="109"/>
  <c r="X1179" i="109" s="1"/>
  <c r="Y1179" i="109" s="1"/>
  <c r="Z1179" i="109" s="1"/>
  <c r="AA1179" i="109" s="1"/>
  <c r="AB1179" i="109" s="1"/>
  <c r="AC1179" i="109" s="1"/>
  <c r="AD1179" i="109" s="1"/>
  <c r="AE1179" i="109" s="1"/>
  <c r="AF1179" i="109" s="1"/>
  <c r="AG1179" i="109" s="1"/>
  <c r="AH1179" i="109" s="1"/>
  <c r="W1180" i="109"/>
  <c r="X1180" i="109" s="1"/>
  <c r="Y1180" i="109" s="1"/>
  <c r="Z1180" i="109" s="1"/>
  <c r="AA1180" i="109" s="1"/>
  <c r="AB1180" i="109" s="1"/>
  <c r="AC1180" i="109" s="1"/>
  <c r="AD1180" i="109" s="1"/>
  <c r="AE1180" i="109" s="1"/>
  <c r="AF1180" i="109" s="1"/>
  <c r="AG1180" i="109" s="1"/>
  <c r="AH1180" i="109" s="1"/>
  <c r="W1177" i="109"/>
  <c r="X1177" i="109" s="1"/>
  <c r="Y1177" i="109" s="1"/>
  <c r="Z1177" i="109" s="1"/>
  <c r="AA1177" i="109" s="1"/>
  <c r="AB1177" i="109" s="1"/>
  <c r="AC1177" i="109" s="1"/>
  <c r="AD1177" i="109" s="1"/>
  <c r="AE1177" i="109" s="1"/>
  <c r="AF1177" i="109" s="1"/>
  <c r="AG1177" i="109" s="1"/>
  <c r="AH1177" i="109" s="1"/>
  <c r="J1176" i="109"/>
  <c r="K1176" i="109" s="1"/>
  <c r="L1176" i="109" s="1"/>
  <c r="W1236" i="109"/>
  <c r="X1236" i="109" s="1"/>
  <c r="Y1236" i="109" s="1"/>
  <c r="Z1236" i="109" s="1"/>
  <c r="AA1236" i="109" s="1"/>
  <c r="AB1236" i="109" s="1"/>
  <c r="AC1236" i="109" s="1"/>
  <c r="AD1236" i="109" s="1"/>
  <c r="AE1236" i="109" s="1"/>
  <c r="AF1236" i="109" s="1"/>
  <c r="AG1236" i="109" s="1"/>
  <c r="AH1236" i="109" s="1"/>
  <c r="W1235" i="109"/>
  <c r="X1235" i="109" s="1"/>
  <c r="Y1235" i="109" s="1"/>
  <c r="Z1235" i="109" s="1"/>
  <c r="AA1235" i="109" s="1"/>
  <c r="AB1235" i="109" s="1"/>
  <c r="AC1235" i="109" s="1"/>
  <c r="AD1235" i="109" s="1"/>
  <c r="AE1235" i="109" s="1"/>
  <c r="AF1235" i="109" s="1"/>
  <c r="AG1235" i="109" s="1"/>
  <c r="AH1235" i="109" s="1"/>
  <c r="J1234" i="109"/>
  <c r="K1234" i="109" s="1"/>
  <c r="W1229" i="109"/>
  <c r="X1229" i="109" s="1"/>
  <c r="Y1229" i="109" s="1"/>
  <c r="Z1229" i="109" s="1"/>
  <c r="AA1229" i="109" s="1"/>
  <c r="AB1229" i="109" s="1"/>
  <c r="AC1229" i="109" s="1"/>
  <c r="AD1229" i="109" s="1"/>
  <c r="AE1229" i="109" s="1"/>
  <c r="AF1229" i="109" s="1"/>
  <c r="AG1229" i="109" s="1"/>
  <c r="AH1229" i="109" s="1"/>
  <c r="W1230" i="109"/>
  <c r="X1230" i="109" s="1"/>
  <c r="Y1230" i="109" s="1"/>
  <c r="Z1230" i="109" s="1"/>
  <c r="AA1230" i="109" s="1"/>
  <c r="AB1230" i="109" s="1"/>
  <c r="AC1230" i="109" s="1"/>
  <c r="AD1230" i="109" s="1"/>
  <c r="AE1230" i="109" s="1"/>
  <c r="AF1230" i="109" s="1"/>
  <c r="AG1230" i="109" s="1"/>
  <c r="AH1230" i="109" s="1"/>
  <c r="W1231" i="109"/>
  <c r="X1231" i="109" s="1"/>
  <c r="Y1231" i="109" s="1"/>
  <c r="Z1231" i="109" s="1"/>
  <c r="AA1231" i="109" s="1"/>
  <c r="AB1231" i="109" s="1"/>
  <c r="AC1231" i="109" s="1"/>
  <c r="AD1231" i="109" s="1"/>
  <c r="AE1231" i="109" s="1"/>
  <c r="AF1231" i="109" s="1"/>
  <c r="AG1231" i="109" s="1"/>
  <c r="AH1231" i="109" s="1"/>
  <c r="W1232" i="109"/>
  <c r="X1232" i="109" s="1"/>
  <c r="Y1232" i="109" s="1"/>
  <c r="Z1232" i="109" s="1"/>
  <c r="AA1232" i="109" s="1"/>
  <c r="AB1232" i="109" s="1"/>
  <c r="AC1232" i="109" s="1"/>
  <c r="AD1232" i="109" s="1"/>
  <c r="AE1232" i="109" s="1"/>
  <c r="AF1232" i="109" s="1"/>
  <c r="AG1232" i="109" s="1"/>
  <c r="AH1232" i="109" s="1"/>
  <c r="W1228" i="109"/>
  <c r="X1228" i="109" s="1"/>
  <c r="Y1228" i="109" s="1"/>
  <c r="Z1228" i="109" s="1"/>
  <c r="AA1228" i="109" s="1"/>
  <c r="AB1228" i="109" s="1"/>
  <c r="AC1228" i="109" s="1"/>
  <c r="AD1228" i="109" s="1"/>
  <c r="AE1228" i="109" s="1"/>
  <c r="AF1228" i="109" s="1"/>
  <c r="AG1228" i="109" s="1"/>
  <c r="AH1228" i="109" s="1"/>
  <c r="J1227" i="109"/>
  <c r="K1227" i="109" s="1"/>
  <c r="L1227" i="109" s="1"/>
  <c r="AJ1180" i="109" l="1"/>
  <c r="AJ1230" i="109"/>
  <c r="AJ1409" i="109"/>
  <c r="AJ1236" i="109"/>
  <c r="AJ1179" i="109"/>
  <c r="AJ1231" i="109"/>
  <c r="AJ1229" i="109"/>
  <c r="AJ1178" i="109"/>
  <c r="AJ1357" i="109"/>
  <c r="AJ1235" i="109"/>
  <c r="AJ1228" i="109"/>
  <c r="AJ1186" i="109"/>
  <c r="AJ1365" i="109"/>
  <c r="AJ1232" i="109"/>
  <c r="AJ1177" i="109"/>
  <c r="AJ1181" i="109"/>
  <c r="AJ1210" i="109"/>
  <c r="H1389" i="109"/>
  <c r="AJ1389" i="109" s="1"/>
  <c r="H1356" i="109"/>
  <c r="AJ1356" i="109" s="1"/>
  <c r="G1365" i="109"/>
  <c r="J1365" i="109" s="1"/>
  <c r="J1544" i="109" s="1"/>
  <c r="Y1389" i="109"/>
  <c r="G1357" i="109"/>
  <c r="J1357" i="109" s="1"/>
  <c r="J1536" i="109" s="1"/>
  <c r="U1389" i="109"/>
  <c r="J1356" i="109"/>
  <c r="J1535" i="109" s="1"/>
  <c r="Y1356" i="109"/>
  <c r="G1409" i="109"/>
  <c r="J1409" i="109" s="1"/>
  <c r="J1588" i="109" s="1"/>
  <c r="AG1389" i="109"/>
  <c r="Q1389" i="109"/>
  <c r="AG1356" i="109"/>
  <c r="AC1389" i="109"/>
  <c r="M1389" i="109"/>
  <c r="AF1389" i="109"/>
  <c r="AB1389" i="109"/>
  <c r="T1389" i="109"/>
  <c r="L1389" i="109"/>
  <c r="AE1389" i="109"/>
  <c r="AA1389" i="109"/>
  <c r="W1389" i="109"/>
  <c r="S1389" i="109"/>
  <c r="O1389" i="109"/>
  <c r="K1389" i="109"/>
  <c r="K1568" i="109" s="1"/>
  <c r="X1389" i="109"/>
  <c r="P1389" i="109"/>
  <c r="AH1389" i="109"/>
  <c r="AD1389" i="109"/>
  <c r="Z1389" i="109"/>
  <c r="R1389" i="109"/>
  <c r="N1389" i="109"/>
  <c r="J1358" i="109"/>
  <c r="J1537" i="109" s="1"/>
  <c r="U1358" i="109"/>
  <c r="Y1358" i="109"/>
  <c r="J1360" i="109"/>
  <c r="J1539" i="109" s="1"/>
  <c r="P1360" i="109"/>
  <c r="Q1360" i="109"/>
  <c r="H1410" i="109"/>
  <c r="AJ1410" i="109" s="1"/>
  <c r="H1414" i="109"/>
  <c r="AJ1414" i="109" s="1"/>
  <c r="AG1360" i="109"/>
  <c r="H1360" i="109"/>
  <c r="AJ1360" i="109" s="1"/>
  <c r="H1358" i="109"/>
  <c r="AJ1358" i="109" s="1"/>
  <c r="Q1356" i="109"/>
  <c r="AG1414" i="109"/>
  <c r="Y1360" i="109"/>
  <c r="P1356" i="109"/>
  <c r="J1359" i="109"/>
  <c r="J1538" i="109" s="1"/>
  <c r="U1359" i="109"/>
  <c r="M1359" i="109"/>
  <c r="Q1359" i="109"/>
  <c r="AG1359" i="109"/>
  <c r="J1408" i="109"/>
  <c r="J1587" i="109" s="1"/>
  <c r="P1408" i="109"/>
  <c r="Y1414" i="109"/>
  <c r="AF1360" i="109"/>
  <c r="X1360" i="109"/>
  <c r="AC1359" i="109"/>
  <c r="AF1357" i="109"/>
  <c r="X1357" i="109"/>
  <c r="AF1356" i="109"/>
  <c r="X1356" i="109"/>
  <c r="AG1357" i="109"/>
  <c r="H1408" i="109"/>
  <c r="AJ1408" i="109" s="1"/>
  <c r="H1407" i="109"/>
  <c r="AJ1407" i="109" s="1"/>
  <c r="Q1414" i="109"/>
  <c r="AC1360" i="109"/>
  <c r="U1360" i="109"/>
  <c r="M1360" i="109"/>
  <c r="Y1359" i="109"/>
  <c r="H1359" i="109"/>
  <c r="AJ1359" i="109" s="1"/>
  <c r="AG1358" i="109"/>
  <c r="Q1358" i="109"/>
  <c r="M1357" i="109"/>
  <c r="AC1356" i="109"/>
  <c r="U1356" i="109"/>
  <c r="M1356" i="109"/>
  <c r="P1414" i="109"/>
  <c r="AB1360" i="109"/>
  <c r="T1360" i="109"/>
  <c r="L1360" i="109"/>
  <c r="AC1358" i="109"/>
  <c r="M1358" i="109"/>
  <c r="T1357" i="109"/>
  <c r="AB1356" i="109"/>
  <c r="T1356" i="109"/>
  <c r="L1356" i="109"/>
  <c r="AF1359" i="109"/>
  <c r="AB1359" i="109"/>
  <c r="X1359" i="109"/>
  <c r="T1359" i="109"/>
  <c r="P1359" i="109"/>
  <c r="L1359" i="109"/>
  <c r="X1358" i="109"/>
  <c r="T1358" i="109"/>
  <c r="L1358" i="109"/>
  <c r="AF1358" i="109"/>
  <c r="AB1358" i="109"/>
  <c r="P1358" i="109"/>
  <c r="AE1360" i="109"/>
  <c r="AA1360" i="109"/>
  <c r="W1360" i="109"/>
  <c r="S1360" i="109"/>
  <c r="O1360" i="109"/>
  <c r="K1360" i="109"/>
  <c r="AE1359" i="109"/>
  <c r="AA1359" i="109"/>
  <c r="W1359" i="109"/>
  <c r="S1359" i="109"/>
  <c r="O1359" i="109"/>
  <c r="K1359" i="109"/>
  <c r="AE1358" i="109"/>
  <c r="AA1358" i="109"/>
  <c r="W1358" i="109"/>
  <c r="S1358" i="109"/>
  <c r="O1358" i="109"/>
  <c r="K1358" i="109"/>
  <c r="AE1357" i="109"/>
  <c r="AA1357" i="109"/>
  <c r="O1357" i="109"/>
  <c r="AE1356" i="109"/>
  <c r="AA1356" i="109"/>
  <c r="W1356" i="109"/>
  <c r="S1356" i="109"/>
  <c r="O1356" i="109"/>
  <c r="K1356" i="109"/>
  <c r="AH1360" i="109"/>
  <c r="AD1360" i="109"/>
  <c r="Z1360" i="109"/>
  <c r="R1360" i="109"/>
  <c r="N1360" i="109"/>
  <c r="AH1359" i="109"/>
  <c r="AD1359" i="109"/>
  <c r="Z1359" i="109"/>
  <c r="R1359" i="109"/>
  <c r="N1359" i="109"/>
  <c r="AH1358" i="109"/>
  <c r="AD1358" i="109"/>
  <c r="Z1358" i="109"/>
  <c r="R1358" i="109"/>
  <c r="N1358" i="109"/>
  <c r="AD1357" i="109"/>
  <c r="Z1357" i="109"/>
  <c r="AH1356" i="109"/>
  <c r="AD1356" i="109"/>
  <c r="Z1356" i="109"/>
  <c r="R1356" i="109"/>
  <c r="N1356" i="109"/>
  <c r="J1415" i="109"/>
  <c r="J1594" i="109" s="1"/>
  <c r="P1415" i="109"/>
  <c r="Q1415" i="109"/>
  <c r="L1415" i="109"/>
  <c r="T1415" i="109"/>
  <c r="M1415" i="109"/>
  <c r="U1415" i="109"/>
  <c r="AC1415" i="109"/>
  <c r="AG1410" i="109"/>
  <c r="AG1408" i="109"/>
  <c r="AG1407" i="109"/>
  <c r="AB1415" i="109"/>
  <c r="AF1414" i="109"/>
  <c r="X1414" i="109"/>
  <c r="Y1410" i="109"/>
  <c r="Y1408" i="109"/>
  <c r="Y1407" i="109"/>
  <c r="AG1415" i="109"/>
  <c r="Y1415" i="109"/>
  <c r="H1415" i="109"/>
  <c r="AJ1415" i="109" s="1"/>
  <c r="AC1414" i="109"/>
  <c r="U1414" i="109"/>
  <c r="M1414" i="109"/>
  <c r="Q1410" i="109"/>
  <c r="Q1408" i="109"/>
  <c r="Q1407" i="109"/>
  <c r="AF1415" i="109"/>
  <c r="X1415" i="109"/>
  <c r="AB1414" i="109"/>
  <c r="T1414" i="109"/>
  <c r="L1414" i="109"/>
  <c r="AE1415" i="109"/>
  <c r="AA1415" i="109"/>
  <c r="W1415" i="109"/>
  <c r="S1415" i="109"/>
  <c r="O1415" i="109"/>
  <c r="K1415" i="109"/>
  <c r="AE1414" i="109"/>
  <c r="AA1414" i="109"/>
  <c r="W1414" i="109"/>
  <c r="S1414" i="109"/>
  <c r="O1414" i="109"/>
  <c r="K1414" i="109"/>
  <c r="K1593" i="109" s="1"/>
  <c r="AH1415" i="109"/>
  <c r="AD1415" i="109"/>
  <c r="Z1415" i="109"/>
  <c r="R1415" i="109"/>
  <c r="N1415" i="109"/>
  <c r="AH1414" i="109"/>
  <c r="AD1414" i="109"/>
  <c r="Z1414" i="109"/>
  <c r="R1414" i="109"/>
  <c r="N1414" i="109"/>
  <c r="J1411" i="109"/>
  <c r="J1590" i="109" s="1"/>
  <c r="U1411" i="109"/>
  <c r="AC1411" i="109"/>
  <c r="AG1411" i="109"/>
  <c r="M1411" i="109"/>
  <c r="Q1411" i="109"/>
  <c r="Y1411" i="109"/>
  <c r="H1411" i="109"/>
  <c r="AJ1411" i="109" s="1"/>
  <c r="AC1410" i="109"/>
  <c r="U1410" i="109"/>
  <c r="M1410" i="109"/>
  <c r="AC1408" i="109"/>
  <c r="U1408" i="109"/>
  <c r="M1408" i="109"/>
  <c r="AC1407" i="109"/>
  <c r="U1407" i="109"/>
  <c r="M1407" i="109"/>
  <c r="AF1410" i="109"/>
  <c r="X1410" i="109"/>
  <c r="P1410" i="109"/>
  <c r="AF1408" i="109"/>
  <c r="X1408" i="109"/>
  <c r="AF1407" i="109"/>
  <c r="X1407" i="109"/>
  <c r="P1407" i="109"/>
  <c r="AB1410" i="109"/>
  <c r="T1410" i="109"/>
  <c r="L1410" i="109"/>
  <c r="AB1408" i="109"/>
  <c r="T1408" i="109"/>
  <c r="L1408" i="109"/>
  <c r="AB1407" i="109"/>
  <c r="T1407" i="109"/>
  <c r="L1407" i="109"/>
  <c r="AF1411" i="109"/>
  <c r="X1411" i="109"/>
  <c r="P1411" i="109"/>
  <c r="AE1411" i="109"/>
  <c r="AA1411" i="109"/>
  <c r="W1411" i="109"/>
  <c r="S1411" i="109"/>
  <c r="O1411" i="109"/>
  <c r="K1411" i="109"/>
  <c r="AE1410" i="109"/>
  <c r="AA1410" i="109"/>
  <c r="W1410" i="109"/>
  <c r="S1410" i="109"/>
  <c r="O1410" i="109"/>
  <c r="K1410" i="109"/>
  <c r="K1589" i="109" s="1"/>
  <c r="AE1408" i="109"/>
  <c r="AA1408" i="109"/>
  <c r="W1408" i="109"/>
  <c r="S1408" i="109"/>
  <c r="O1408" i="109"/>
  <c r="K1408" i="109"/>
  <c r="AE1407" i="109"/>
  <c r="AA1407" i="109"/>
  <c r="W1407" i="109"/>
  <c r="S1407" i="109"/>
  <c r="O1407" i="109"/>
  <c r="K1407" i="109"/>
  <c r="K1586" i="109" s="1"/>
  <c r="AB1411" i="109"/>
  <c r="T1411" i="109"/>
  <c r="L1411" i="109"/>
  <c r="AH1411" i="109"/>
  <c r="AD1411" i="109"/>
  <c r="Z1411" i="109"/>
  <c r="R1411" i="109"/>
  <c r="N1411" i="109"/>
  <c r="AH1410" i="109"/>
  <c r="AD1410" i="109"/>
  <c r="Z1410" i="109"/>
  <c r="R1410" i="109"/>
  <c r="N1410" i="109"/>
  <c r="AH1408" i="109"/>
  <c r="AD1408" i="109"/>
  <c r="Z1408" i="109"/>
  <c r="R1408" i="109"/>
  <c r="N1408" i="109"/>
  <c r="AH1407" i="109"/>
  <c r="AD1407" i="109"/>
  <c r="Z1407" i="109"/>
  <c r="R1407" i="109"/>
  <c r="N1407" i="109"/>
  <c r="A545" i="109"/>
  <c r="A746" i="109" s="1"/>
  <c r="B545" i="109"/>
  <c r="B746" i="109" s="1"/>
  <c r="C545" i="109"/>
  <c r="C746" i="109" s="1"/>
  <c r="D545" i="109"/>
  <c r="D746" i="109" s="1"/>
  <c r="E545" i="109"/>
  <c r="E746" i="109" s="1"/>
  <c r="F545" i="109"/>
  <c r="G545" i="109" s="1"/>
  <c r="J545" i="109" s="1"/>
  <c r="J746" i="109" s="1"/>
  <c r="W344" i="109"/>
  <c r="X344" i="109" s="1"/>
  <c r="Y344" i="109" s="1"/>
  <c r="Z344" i="109" s="1"/>
  <c r="AA344" i="109" s="1"/>
  <c r="AB344" i="109" s="1"/>
  <c r="AC344" i="109" s="1"/>
  <c r="AD344" i="109" s="1"/>
  <c r="AE344" i="109" s="1"/>
  <c r="AF344" i="109" s="1"/>
  <c r="AG344" i="109" s="1"/>
  <c r="AH344" i="109" s="1"/>
  <c r="A573" i="109"/>
  <c r="A774" i="109" s="1"/>
  <c r="B573" i="109"/>
  <c r="B774" i="109" s="1"/>
  <c r="C573" i="109"/>
  <c r="C774" i="109" s="1"/>
  <c r="D573" i="109"/>
  <c r="D774" i="109" s="1"/>
  <c r="E573" i="109"/>
  <c r="E774" i="109" s="1"/>
  <c r="F573" i="109"/>
  <c r="H573" i="109" s="1"/>
  <c r="A574" i="109"/>
  <c r="A775" i="109" s="1"/>
  <c r="B574" i="109"/>
  <c r="B775" i="109" s="1"/>
  <c r="C574" i="109"/>
  <c r="C775" i="109" s="1"/>
  <c r="D574" i="109"/>
  <c r="D775" i="109" s="1"/>
  <c r="E574" i="109"/>
  <c r="E775" i="109" s="1"/>
  <c r="F574" i="109"/>
  <c r="H574" i="109" s="1"/>
  <c r="A575" i="109"/>
  <c r="A776" i="109" s="1"/>
  <c r="B575" i="109"/>
  <c r="B776" i="109" s="1"/>
  <c r="C575" i="109"/>
  <c r="C776" i="109" s="1"/>
  <c r="D575" i="109"/>
  <c r="D776" i="109" s="1"/>
  <c r="E575" i="109"/>
  <c r="E776" i="109" s="1"/>
  <c r="F575" i="109"/>
  <c r="H575" i="109" s="1"/>
  <c r="A576" i="109"/>
  <c r="A777" i="109" s="1"/>
  <c r="B576" i="109"/>
  <c r="B777" i="109" s="1"/>
  <c r="C576" i="109"/>
  <c r="C777" i="109" s="1"/>
  <c r="D576" i="109"/>
  <c r="D777" i="109" s="1"/>
  <c r="E576" i="109"/>
  <c r="E777" i="109" s="1"/>
  <c r="F576" i="109"/>
  <c r="H576" i="109" s="1"/>
  <c r="W373" i="109"/>
  <c r="X373" i="109" s="1"/>
  <c r="Y373" i="109" s="1"/>
  <c r="Z373" i="109" s="1"/>
  <c r="AA373" i="109" s="1"/>
  <c r="AB373" i="109" s="1"/>
  <c r="AC373" i="109" s="1"/>
  <c r="AD373" i="109" s="1"/>
  <c r="AE373" i="109" s="1"/>
  <c r="AF373" i="109" s="1"/>
  <c r="AG373" i="109" s="1"/>
  <c r="AH373" i="109" s="1"/>
  <c r="W374" i="109"/>
  <c r="X374" i="109" s="1"/>
  <c r="Y374" i="109" s="1"/>
  <c r="Z374" i="109" s="1"/>
  <c r="AA374" i="109" s="1"/>
  <c r="AB374" i="109" s="1"/>
  <c r="AC374" i="109" s="1"/>
  <c r="AD374" i="109" s="1"/>
  <c r="AE374" i="109" s="1"/>
  <c r="AF374" i="109" s="1"/>
  <c r="AG374" i="109" s="1"/>
  <c r="AH374" i="109" s="1"/>
  <c r="W375" i="109"/>
  <c r="X375" i="109" s="1"/>
  <c r="Y375" i="109" s="1"/>
  <c r="Z375" i="109" s="1"/>
  <c r="AA375" i="109" s="1"/>
  <c r="AB375" i="109" s="1"/>
  <c r="AC375" i="109" s="1"/>
  <c r="AD375" i="109" s="1"/>
  <c r="AE375" i="109" s="1"/>
  <c r="AF375" i="109" s="1"/>
  <c r="AG375" i="109" s="1"/>
  <c r="AH375" i="109" s="1"/>
  <c r="W372" i="109"/>
  <c r="X372" i="109" s="1"/>
  <c r="Y372" i="109" s="1"/>
  <c r="Z372" i="109" s="1"/>
  <c r="AA372" i="109" s="1"/>
  <c r="AB372" i="109" s="1"/>
  <c r="AC372" i="109" s="1"/>
  <c r="AD372" i="109" s="1"/>
  <c r="AE372" i="109" s="1"/>
  <c r="AF372" i="109" s="1"/>
  <c r="AG372" i="109" s="1"/>
  <c r="AJ373" i="109" l="1"/>
  <c r="AJ574" i="109"/>
  <c r="AJ344" i="109"/>
  <c r="AK1210" i="109"/>
  <c r="AK1389" i="109"/>
  <c r="AK1177" i="109"/>
  <c r="AK1356" i="109"/>
  <c r="AK1186" i="109"/>
  <c r="AK1365" i="109"/>
  <c r="AK1235" i="109"/>
  <c r="AK1414" i="109"/>
  <c r="AK1229" i="109"/>
  <c r="AK1408" i="109"/>
  <c r="AK1179" i="109"/>
  <c r="AK1358" i="109"/>
  <c r="AK1230" i="109"/>
  <c r="AK1409" i="109"/>
  <c r="AJ375" i="109"/>
  <c r="AJ576" i="109"/>
  <c r="AK1360" i="109"/>
  <c r="AK1181" i="109"/>
  <c r="AJ374" i="109"/>
  <c r="AJ575" i="109"/>
  <c r="AK1232" i="109"/>
  <c r="AK1411" i="109"/>
  <c r="AK1228" i="109"/>
  <c r="AK1407" i="109"/>
  <c r="AK1178" i="109"/>
  <c r="AK1357" i="109"/>
  <c r="AK1231" i="109"/>
  <c r="AK1410" i="109"/>
  <c r="AK1236" i="109"/>
  <c r="AK1415" i="109"/>
  <c r="AK1180" i="109"/>
  <c r="AK1359" i="109"/>
  <c r="K1357" i="109"/>
  <c r="K1536" i="109" s="1"/>
  <c r="AB1357" i="109"/>
  <c r="U1357" i="109"/>
  <c r="K1590" i="109"/>
  <c r="L1590" i="109" s="1"/>
  <c r="M1590" i="109" s="1"/>
  <c r="N1590" i="109" s="1"/>
  <c r="O1590" i="109" s="1"/>
  <c r="P1590" i="109" s="1"/>
  <c r="Q1590" i="109" s="1"/>
  <c r="R1590" i="109" s="1"/>
  <c r="S1590" i="109" s="1"/>
  <c r="T1590" i="109" s="1"/>
  <c r="U1590" i="109" s="1"/>
  <c r="W1590" i="109" s="1"/>
  <c r="X1590" i="109" s="1"/>
  <c r="Y1590" i="109" s="1"/>
  <c r="Z1590" i="109" s="1"/>
  <c r="AA1590" i="109" s="1"/>
  <c r="AB1590" i="109" s="1"/>
  <c r="AC1590" i="109" s="1"/>
  <c r="AD1590" i="109" s="1"/>
  <c r="AE1590" i="109" s="1"/>
  <c r="AF1590" i="109" s="1"/>
  <c r="AG1590" i="109" s="1"/>
  <c r="AH1590" i="109" s="1"/>
  <c r="N1357" i="109"/>
  <c r="AH1357" i="109"/>
  <c r="S1357" i="109"/>
  <c r="AC1357" i="109"/>
  <c r="Y1357" i="109"/>
  <c r="R1365" i="109"/>
  <c r="R1357" i="109"/>
  <c r="W1357" i="109"/>
  <c r="L1357" i="109"/>
  <c r="L1536" i="109" s="1"/>
  <c r="M1536" i="109" s="1"/>
  <c r="AA1365" i="109"/>
  <c r="AB1365" i="109"/>
  <c r="AH1365" i="109"/>
  <c r="M1365" i="109"/>
  <c r="L1568" i="109"/>
  <c r="M1568" i="109" s="1"/>
  <c r="N1568" i="109" s="1"/>
  <c r="O1568" i="109" s="1"/>
  <c r="P1568" i="109" s="1"/>
  <c r="Q1568" i="109" s="1"/>
  <c r="R1568" i="109" s="1"/>
  <c r="S1568" i="109" s="1"/>
  <c r="T1568" i="109" s="1"/>
  <c r="U1568" i="109" s="1"/>
  <c r="W1568" i="109" s="1"/>
  <c r="X1568" i="109" s="1"/>
  <c r="Y1568" i="109" s="1"/>
  <c r="Z1568" i="109" s="1"/>
  <c r="AA1568" i="109" s="1"/>
  <c r="AB1568" i="109" s="1"/>
  <c r="AC1568" i="109" s="1"/>
  <c r="AD1568" i="109" s="1"/>
  <c r="AE1568" i="109" s="1"/>
  <c r="AF1568" i="109" s="1"/>
  <c r="AG1568" i="109" s="1"/>
  <c r="AH1568" i="109" s="1"/>
  <c r="AJ1568" i="109" s="1"/>
  <c r="AK1568" i="109" s="1"/>
  <c r="K1594" i="109"/>
  <c r="K1365" i="109"/>
  <c r="K1544" i="109" s="1"/>
  <c r="P1357" i="109"/>
  <c r="N1365" i="109"/>
  <c r="W1365" i="109"/>
  <c r="Q1357" i="109"/>
  <c r="K1539" i="109"/>
  <c r="L1539" i="109" s="1"/>
  <c r="M1539" i="109" s="1"/>
  <c r="N1539" i="109" s="1"/>
  <c r="O1539" i="109" s="1"/>
  <c r="P1539" i="109" s="1"/>
  <c r="Q1539" i="109" s="1"/>
  <c r="R1539" i="109" s="1"/>
  <c r="S1539" i="109" s="1"/>
  <c r="T1539" i="109" s="1"/>
  <c r="U1539" i="109" s="1"/>
  <c r="W1539" i="109" s="1"/>
  <c r="X1539" i="109" s="1"/>
  <c r="Y1539" i="109" s="1"/>
  <c r="Z1539" i="109" s="1"/>
  <c r="AA1539" i="109" s="1"/>
  <c r="AB1539" i="109" s="1"/>
  <c r="AC1539" i="109" s="1"/>
  <c r="AD1539" i="109" s="1"/>
  <c r="AE1539" i="109" s="1"/>
  <c r="AF1539" i="109" s="1"/>
  <c r="AG1539" i="109" s="1"/>
  <c r="AH1539" i="109" s="1"/>
  <c r="Z1365" i="109"/>
  <c r="O1365" i="109"/>
  <c r="AE1365" i="109"/>
  <c r="L1365" i="109"/>
  <c r="U1365" i="109"/>
  <c r="X1365" i="109"/>
  <c r="AD1365" i="109"/>
  <c r="S1365" i="109"/>
  <c r="T1365" i="109"/>
  <c r="AC1365" i="109"/>
  <c r="P1365" i="109"/>
  <c r="AG1365" i="109"/>
  <c r="Z1409" i="109"/>
  <c r="L1589" i="109"/>
  <c r="M1589" i="109" s="1"/>
  <c r="N1589" i="109" s="1"/>
  <c r="O1589" i="109" s="1"/>
  <c r="P1589" i="109" s="1"/>
  <c r="Q1589" i="109" s="1"/>
  <c r="R1589" i="109" s="1"/>
  <c r="S1589" i="109" s="1"/>
  <c r="T1589" i="109" s="1"/>
  <c r="U1589" i="109" s="1"/>
  <c r="W1589" i="109" s="1"/>
  <c r="X1589" i="109" s="1"/>
  <c r="Y1589" i="109" s="1"/>
  <c r="Z1589" i="109" s="1"/>
  <c r="AA1589" i="109" s="1"/>
  <c r="AB1589" i="109" s="1"/>
  <c r="AC1589" i="109" s="1"/>
  <c r="AD1589" i="109" s="1"/>
  <c r="AE1589" i="109" s="1"/>
  <c r="AF1589" i="109" s="1"/>
  <c r="AG1589" i="109" s="1"/>
  <c r="AH1589" i="109" s="1"/>
  <c r="K1535" i="109"/>
  <c r="L1535" i="109" s="1"/>
  <c r="M1535" i="109" s="1"/>
  <c r="N1535" i="109" s="1"/>
  <c r="O1535" i="109" s="1"/>
  <c r="P1535" i="109" s="1"/>
  <c r="Q1535" i="109" s="1"/>
  <c r="R1535" i="109" s="1"/>
  <c r="S1535" i="109" s="1"/>
  <c r="T1535" i="109" s="1"/>
  <c r="U1535" i="109" s="1"/>
  <c r="W1535" i="109" s="1"/>
  <c r="X1535" i="109" s="1"/>
  <c r="Y1535" i="109" s="1"/>
  <c r="Z1535" i="109" s="1"/>
  <c r="AA1535" i="109" s="1"/>
  <c r="AB1535" i="109" s="1"/>
  <c r="AC1535" i="109" s="1"/>
  <c r="AD1535" i="109" s="1"/>
  <c r="AE1535" i="109" s="1"/>
  <c r="AF1535" i="109" s="1"/>
  <c r="AG1535" i="109" s="1"/>
  <c r="AH1535" i="109" s="1"/>
  <c r="K1538" i="109"/>
  <c r="L1538" i="109" s="1"/>
  <c r="M1538" i="109" s="1"/>
  <c r="N1538" i="109" s="1"/>
  <c r="O1538" i="109" s="1"/>
  <c r="P1538" i="109" s="1"/>
  <c r="Q1538" i="109" s="1"/>
  <c r="R1538" i="109" s="1"/>
  <c r="S1538" i="109" s="1"/>
  <c r="T1538" i="109" s="1"/>
  <c r="U1538" i="109" s="1"/>
  <c r="W1538" i="109" s="1"/>
  <c r="X1538" i="109" s="1"/>
  <c r="Y1538" i="109" s="1"/>
  <c r="Z1538" i="109" s="1"/>
  <c r="AA1538" i="109" s="1"/>
  <c r="AB1538" i="109" s="1"/>
  <c r="AC1538" i="109" s="1"/>
  <c r="AD1538" i="109" s="1"/>
  <c r="AE1538" i="109" s="1"/>
  <c r="AF1538" i="109" s="1"/>
  <c r="AG1538" i="109" s="1"/>
  <c r="AH1538" i="109" s="1"/>
  <c r="K1537" i="109"/>
  <c r="L1537" i="109" s="1"/>
  <c r="M1537" i="109" s="1"/>
  <c r="N1537" i="109" s="1"/>
  <c r="O1537" i="109" s="1"/>
  <c r="P1537" i="109" s="1"/>
  <c r="Q1537" i="109" s="1"/>
  <c r="R1537" i="109" s="1"/>
  <c r="S1537" i="109" s="1"/>
  <c r="T1537" i="109" s="1"/>
  <c r="U1537" i="109" s="1"/>
  <c r="W1537" i="109" s="1"/>
  <c r="X1537" i="109" s="1"/>
  <c r="Y1537" i="109" s="1"/>
  <c r="Z1537" i="109" s="1"/>
  <c r="AA1537" i="109" s="1"/>
  <c r="AB1537" i="109" s="1"/>
  <c r="AC1537" i="109" s="1"/>
  <c r="AD1537" i="109" s="1"/>
  <c r="AE1537" i="109" s="1"/>
  <c r="AF1537" i="109" s="1"/>
  <c r="AG1537" i="109" s="1"/>
  <c r="AH1537" i="109" s="1"/>
  <c r="AF1365" i="109"/>
  <c r="Q1365" i="109"/>
  <c r="L1586" i="109"/>
  <c r="M1586" i="109" s="1"/>
  <c r="N1586" i="109" s="1"/>
  <c r="O1586" i="109" s="1"/>
  <c r="P1586" i="109" s="1"/>
  <c r="Q1586" i="109" s="1"/>
  <c r="R1586" i="109" s="1"/>
  <c r="S1586" i="109" s="1"/>
  <c r="T1586" i="109" s="1"/>
  <c r="U1586" i="109" s="1"/>
  <c r="W1586" i="109" s="1"/>
  <c r="X1586" i="109" s="1"/>
  <c r="Y1586" i="109" s="1"/>
  <c r="Z1586" i="109" s="1"/>
  <c r="AA1586" i="109" s="1"/>
  <c r="AB1586" i="109" s="1"/>
  <c r="AC1586" i="109" s="1"/>
  <c r="AD1586" i="109" s="1"/>
  <c r="AE1586" i="109" s="1"/>
  <c r="AF1586" i="109" s="1"/>
  <c r="AG1586" i="109" s="1"/>
  <c r="AH1586" i="109" s="1"/>
  <c r="K1587" i="109"/>
  <c r="L1587" i="109" s="1"/>
  <c r="M1587" i="109" s="1"/>
  <c r="N1587" i="109" s="1"/>
  <c r="O1587" i="109" s="1"/>
  <c r="P1587" i="109" s="1"/>
  <c r="Q1587" i="109" s="1"/>
  <c r="R1587" i="109" s="1"/>
  <c r="S1587" i="109" s="1"/>
  <c r="T1587" i="109" s="1"/>
  <c r="U1587" i="109" s="1"/>
  <c r="W1587" i="109" s="1"/>
  <c r="X1587" i="109" s="1"/>
  <c r="Y1587" i="109" s="1"/>
  <c r="Z1587" i="109" s="1"/>
  <c r="AA1587" i="109" s="1"/>
  <c r="AB1587" i="109" s="1"/>
  <c r="AC1587" i="109" s="1"/>
  <c r="AD1587" i="109" s="1"/>
  <c r="AE1587" i="109" s="1"/>
  <c r="AF1587" i="109" s="1"/>
  <c r="AG1587" i="109" s="1"/>
  <c r="AH1587" i="109" s="1"/>
  <c r="O1409" i="109"/>
  <c r="L1593" i="109"/>
  <c r="M1593" i="109" s="1"/>
  <c r="N1593" i="109" s="1"/>
  <c r="O1593" i="109" s="1"/>
  <c r="P1593" i="109" s="1"/>
  <c r="Q1593" i="109" s="1"/>
  <c r="R1593" i="109" s="1"/>
  <c r="S1593" i="109" s="1"/>
  <c r="T1593" i="109" s="1"/>
  <c r="U1593" i="109" s="1"/>
  <c r="W1593" i="109" s="1"/>
  <c r="X1593" i="109" s="1"/>
  <c r="Y1593" i="109" s="1"/>
  <c r="Z1593" i="109" s="1"/>
  <c r="AA1593" i="109" s="1"/>
  <c r="AB1593" i="109" s="1"/>
  <c r="AC1593" i="109" s="1"/>
  <c r="AD1593" i="109" s="1"/>
  <c r="AE1593" i="109" s="1"/>
  <c r="AF1593" i="109" s="1"/>
  <c r="AG1593" i="109" s="1"/>
  <c r="AH1593" i="109" s="1"/>
  <c r="Y1365" i="109"/>
  <c r="AE1409" i="109"/>
  <c r="AB1409" i="109"/>
  <c r="AF1409" i="109"/>
  <c r="L1594" i="109"/>
  <c r="M1594" i="109" s="1"/>
  <c r="N1594" i="109" s="1"/>
  <c r="O1594" i="109" s="1"/>
  <c r="P1594" i="109" s="1"/>
  <c r="Q1594" i="109" s="1"/>
  <c r="R1594" i="109" s="1"/>
  <c r="S1594" i="109" s="1"/>
  <c r="T1594" i="109" s="1"/>
  <c r="U1594" i="109" s="1"/>
  <c r="W1594" i="109" s="1"/>
  <c r="X1594" i="109" s="1"/>
  <c r="Y1594" i="109" s="1"/>
  <c r="Z1594" i="109" s="1"/>
  <c r="AA1594" i="109" s="1"/>
  <c r="AB1594" i="109" s="1"/>
  <c r="AC1594" i="109" s="1"/>
  <c r="AD1594" i="109" s="1"/>
  <c r="AE1594" i="109" s="1"/>
  <c r="AF1594" i="109" s="1"/>
  <c r="AG1594" i="109" s="1"/>
  <c r="AH1594" i="109" s="1"/>
  <c r="AD1409" i="109"/>
  <c r="S1409" i="109"/>
  <c r="Y1409" i="109"/>
  <c r="M1409" i="109"/>
  <c r="N1409" i="109"/>
  <c r="AH1409" i="109"/>
  <c r="W1409" i="109"/>
  <c r="L1409" i="109"/>
  <c r="AG1409" i="109"/>
  <c r="U1409" i="109"/>
  <c r="P1409" i="109"/>
  <c r="R1409" i="109"/>
  <c r="K1409" i="109"/>
  <c r="K1588" i="109" s="1"/>
  <c r="AA1409" i="109"/>
  <c r="T1409" i="109"/>
  <c r="AC1409" i="109"/>
  <c r="X1409" i="109"/>
  <c r="Q1409" i="109"/>
  <c r="V1389" i="109"/>
  <c r="AI1389" i="109"/>
  <c r="V1360" i="109"/>
  <c r="V1415" i="109"/>
  <c r="AI1359" i="109"/>
  <c r="V1358" i="109"/>
  <c r="V1359" i="109"/>
  <c r="H545" i="109"/>
  <c r="AJ545" i="109" s="1"/>
  <c r="V1356" i="109"/>
  <c r="AI1356" i="109"/>
  <c r="AI1358" i="109"/>
  <c r="AI1360" i="109"/>
  <c r="V1408" i="109"/>
  <c r="V1414" i="109"/>
  <c r="AI1414" i="109"/>
  <c r="AI1415" i="109"/>
  <c r="V1407" i="109"/>
  <c r="V1411" i="109"/>
  <c r="V1410" i="109"/>
  <c r="AI1410" i="109"/>
  <c r="AI1407" i="109"/>
  <c r="AI1408" i="109"/>
  <c r="AI1411" i="109"/>
  <c r="Y545" i="109"/>
  <c r="X545" i="109"/>
  <c r="G575" i="109"/>
  <c r="W575" i="109" s="1"/>
  <c r="W776" i="109" s="1"/>
  <c r="AG545" i="109"/>
  <c r="Q545" i="109"/>
  <c r="G576" i="109"/>
  <c r="AB576" i="109" s="1"/>
  <c r="AF545" i="109"/>
  <c r="P545" i="109"/>
  <c r="G573" i="109"/>
  <c r="AC573" i="109" s="1"/>
  <c r="AC545" i="109"/>
  <c r="U545" i="109"/>
  <c r="M545" i="109"/>
  <c r="G574" i="109"/>
  <c r="AE574" i="109" s="1"/>
  <c r="AB545" i="109"/>
  <c r="T545" i="109"/>
  <c r="L545" i="109"/>
  <c r="AE545" i="109"/>
  <c r="AA545" i="109"/>
  <c r="W545" i="109"/>
  <c r="S545" i="109"/>
  <c r="O545" i="109"/>
  <c r="K545" i="109"/>
  <c r="K746" i="109" s="1"/>
  <c r="L746" i="109" s="1"/>
  <c r="AH545" i="109"/>
  <c r="AD545" i="109"/>
  <c r="Z545" i="109"/>
  <c r="R545" i="109"/>
  <c r="N545" i="109"/>
  <c r="AH372" i="109"/>
  <c r="AJ573" i="109" s="1"/>
  <c r="M746" i="109" l="1"/>
  <c r="N746" i="109" s="1"/>
  <c r="O746" i="109" s="1"/>
  <c r="P746" i="109" s="1"/>
  <c r="Q746" i="109" s="1"/>
  <c r="R746" i="109" s="1"/>
  <c r="S746" i="109" s="1"/>
  <c r="T746" i="109" s="1"/>
  <c r="U746" i="109" s="1"/>
  <c r="W746" i="109" s="1"/>
  <c r="X746" i="109" s="1"/>
  <c r="Y746" i="109" s="1"/>
  <c r="Z746" i="109" s="1"/>
  <c r="AA746" i="109" s="1"/>
  <c r="AB746" i="109" s="1"/>
  <c r="AC746" i="109" s="1"/>
  <c r="AD746" i="109" s="1"/>
  <c r="AE746" i="109" s="1"/>
  <c r="AF746" i="109" s="1"/>
  <c r="AG746" i="109" s="1"/>
  <c r="AH746" i="109" s="1"/>
  <c r="AL1180" i="109"/>
  <c r="AL1359" i="109"/>
  <c r="AL1231" i="109"/>
  <c r="AL1410" i="109"/>
  <c r="AL1228" i="109"/>
  <c r="AL1407" i="109"/>
  <c r="AK374" i="109"/>
  <c r="AK575" i="109"/>
  <c r="AL1181" i="109"/>
  <c r="AL1360" i="109"/>
  <c r="AK375" i="109"/>
  <c r="AK576" i="109"/>
  <c r="AL1179" i="109"/>
  <c r="AL1358" i="109"/>
  <c r="AL1235" i="109"/>
  <c r="AL1414" i="109"/>
  <c r="AL1177" i="109"/>
  <c r="AL1356" i="109"/>
  <c r="AK344" i="109"/>
  <c r="AK545" i="109"/>
  <c r="AL1236" i="109"/>
  <c r="AL1415" i="109"/>
  <c r="AL1178" i="109"/>
  <c r="AL1357" i="109"/>
  <c r="AL1232" i="109"/>
  <c r="AL1411" i="109"/>
  <c r="AL1230" i="109"/>
  <c r="AL1409" i="109"/>
  <c r="AL1229" i="109"/>
  <c r="AL1408" i="109"/>
  <c r="AL1186" i="109"/>
  <c r="AL1365" i="109"/>
  <c r="AL1210" i="109"/>
  <c r="AL1389" i="109"/>
  <c r="AK373" i="109"/>
  <c r="AK574" i="109"/>
  <c r="AI1357" i="109"/>
  <c r="AJ1535" i="109"/>
  <c r="AK1535" i="109" s="1"/>
  <c r="AL1535" i="109" s="1"/>
  <c r="N1536" i="109"/>
  <c r="O1536" i="109" s="1"/>
  <c r="P1536" i="109" s="1"/>
  <c r="Q1536" i="109" s="1"/>
  <c r="R1536" i="109" s="1"/>
  <c r="S1536" i="109" s="1"/>
  <c r="T1536" i="109" s="1"/>
  <c r="U1536" i="109" s="1"/>
  <c r="W1536" i="109" s="1"/>
  <c r="X1536" i="109" s="1"/>
  <c r="Y1536" i="109" s="1"/>
  <c r="Z1536" i="109" s="1"/>
  <c r="AA1536" i="109" s="1"/>
  <c r="AB1536" i="109" s="1"/>
  <c r="AC1536" i="109" s="1"/>
  <c r="AD1536" i="109" s="1"/>
  <c r="AE1536" i="109" s="1"/>
  <c r="AF1536" i="109" s="1"/>
  <c r="AG1536" i="109" s="1"/>
  <c r="AH1536" i="109" s="1"/>
  <c r="AJ1536" i="109" s="1"/>
  <c r="AK1536" i="109" s="1"/>
  <c r="AL1536" i="109" s="1"/>
  <c r="V1357" i="109"/>
  <c r="L1544" i="109"/>
  <c r="M1544" i="109" s="1"/>
  <c r="N1544" i="109" s="1"/>
  <c r="O1544" i="109" s="1"/>
  <c r="P1544" i="109" s="1"/>
  <c r="Q1544" i="109" s="1"/>
  <c r="R1544" i="109" s="1"/>
  <c r="S1544" i="109" s="1"/>
  <c r="T1544" i="109" s="1"/>
  <c r="U1544" i="109" s="1"/>
  <c r="W1544" i="109" s="1"/>
  <c r="X1544" i="109" s="1"/>
  <c r="Y1544" i="109" s="1"/>
  <c r="Z1544" i="109" s="1"/>
  <c r="AA1544" i="109" s="1"/>
  <c r="AB1544" i="109" s="1"/>
  <c r="AC1544" i="109" s="1"/>
  <c r="AD1544" i="109" s="1"/>
  <c r="AE1544" i="109" s="1"/>
  <c r="AF1544" i="109" s="1"/>
  <c r="AG1544" i="109" s="1"/>
  <c r="AH1544" i="109" s="1"/>
  <c r="AJ1544" i="109" s="1"/>
  <c r="AK1544" i="109" s="1"/>
  <c r="AL1544" i="109" s="1"/>
  <c r="AJ1589" i="109"/>
  <c r="AK1589" i="109" s="1"/>
  <c r="AL1589" i="109" s="1"/>
  <c r="AG576" i="109"/>
  <c r="AF576" i="109"/>
  <c r="AI1365" i="109"/>
  <c r="Z576" i="109"/>
  <c r="AJ1537" i="109"/>
  <c r="AK1537" i="109" s="1"/>
  <c r="AL1537" i="109" s="1"/>
  <c r="V1365" i="109"/>
  <c r="L1588" i="109"/>
  <c r="M1588" i="109" s="1"/>
  <c r="N1588" i="109" s="1"/>
  <c r="O1588" i="109" s="1"/>
  <c r="P1588" i="109" s="1"/>
  <c r="Q1588" i="109" s="1"/>
  <c r="R1588" i="109" s="1"/>
  <c r="S1588" i="109" s="1"/>
  <c r="T1588" i="109" s="1"/>
  <c r="U1588" i="109" s="1"/>
  <c r="W1588" i="109" s="1"/>
  <c r="X1588" i="109" s="1"/>
  <c r="Y1588" i="109" s="1"/>
  <c r="Z1588" i="109" s="1"/>
  <c r="AA1588" i="109" s="1"/>
  <c r="AB1588" i="109" s="1"/>
  <c r="AC1588" i="109" s="1"/>
  <c r="AD1588" i="109" s="1"/>
  <c r="AE1588" i="109" s="1"/>
  <c r="AF1588" i="109" s="1"/>
  <c r="AG1588" i="109" s="1"/>
  <c r="AH1588" i="109" s="1"/>
  <c r="AJ1588" i="109" s="1"/>
  <c r="AK1588" i="109" s="1"/>
  <c r="AL1588" i="109" s="1"/>
  <c r="AJ1593" i="109"/>
  <c r="AK1593" i="109" s="1"/>
  <c r="AH576" i="109"/>
  <c r="W576" i="109"/>
  <c r="W777" i="109" s="1"/>
  <c r="AJ1586" i="109"/>
  <c r="AK1586" i="109" s="1"/>
  <c r="AL1586" i="109" s="1"/>
  <c r="AJ1539" i="109"/>
  <c r="AK1539" i="109" s="1"/>
  <c r="AL1539" i="109" s="1"/>
  <c r="Z573" i="109"/>
  <c r="AE576" i="109"/>
  <c r="Y576" i="109"/>
  <c r="X576" i="109"/>
  <c r="AC576" i="109"/>
  <c r="AI1409" i="109"/>
  <c r="V1409" i="109"/>
  <c r="AJ1538" i="109"/>
  <c r="AK1538" i="109" s="1"/>
  <c r="AL1538" i="109" s="1"/>
  <c r="AJ746" i="109"/>
  <c r="AJ1594" i="109"/>
  <c r="AK1594" i="109" s="1"/>
  <c r="AL1594" i="109" s="1"/>
  <c r="AJ1590" i="109"/>
  <c r="AK1590" i="109" s="1"/>
  <c r="AL1590" i="109" s="1"/>
  <c r="AJ1587" i="109"/>
  <c r="AK1587" i="109" s="1"/>
  <c r="AL1587" i="109" s="1"/>
  <c r="X573" i="109"/>
  <c r="Y574" i="109"/>
  <c r="AD575" i="109"/>
  <c r="Y575" i="109"/>
  <c r="AH575" i="109"/>
  <c r="AA575" i="109"/>
  <c r="AC575" i="109"/>
  <c r="AE575" i="109"/>
  <c r="AB575" i="109"/>
  <c r="AF575" i="109"/>
  <c r="AB574" i="109"/>
  <c r="AD574" i="109"/>
  <c r="AG575" i="109"/>
  <c r="Z575" i="109"/>
  <c r="AD576" i="109"/>
  <c r="AE573" i="109"/>
  <c r="AA576" i="109"/>
  <c r="X575" i="109"/>
  <c r="X776" i="109" s="1"/>
  <c r="Y776" i="109" s="1"/>
  <c r="Z776" i="109" s="1"/>
  <c r="AA776" i="109" s="1"/>
  <c r="AB776" i="109" s="1"/>
  <c r="AG574" i="109"/>
  <c r="AH574" i="109"/>
  <c r="AF574" i="109"/>
  <c r="AC574" i="109"/>
  <c r="AD573" i="109"/>
  <c r="W573" i="109"/>
  <c r="W774" i="109" s="1"/>
  <c r="AA574" i="109"/>
  <c r="AB573" i="109"/>
  <c r="Y573" i="109"/>
  <c r="AH573" i="109"/>
  <c r="X574" i="109"/>
  <c r="W574" i="109"/>
  <c r="W775" i="109" s="1"/>
  <c r="V545" i="109"/>
  <c r="Z574" i="109"/>
  <c r="AA573" i="109"/>
  <c r="AF573" i="109"/>
  <c r="AG573" i="109"/>
  <c r="AI545" i="109"/>
  <c r="AJ372" i="109"/>
  <c r="AK573" i="109" s="1"/>
  <c r="AC776" i="109" l="1"/>
  <c r="AD776" i="109" s="1"/>
  <c r="AE776" i="109" s="1"/>
  <c r="AF776" i="109" s="1"/>
  <c r="AG776" i="109" s="1"/>
  <c r="AH776" i="109" s="1"/>
  <c r="AJ776" i="109" s="1"/>
  <c r="AK776" i="109" s="1"/>
  <c r="AL1593" i="109"/>
  <c r="X775" i="109"/>
  <c r="Y775" i="109" s="1"/>
  <c r="Z775" i="109" s="1"/>
  <c r="AA775" i="109" s="1"/>
  <c r="AB775" i="109" s="1"/>
  <c r="AC775" i="109" s="1"/>
  <c r="AD775" i="109" s="1"/>
  <c r="AE775" i="109" s="1"/>
  <c r="AF775" i="109" s="1"/>
  <c r="AG775" i="109" s="1"/>
  <c r="AH775" i="109" s="1"/>
  <c r="AJ775" i="109" s="1"/>
  <c r="AK775" i="109" s="1"/>
  <c r="AL373" i="109"/>
  <c r="AL574" i="109"/>
  <c r="AM1186" i="109"/>
  <c r="AM1365" i="109"/>
  <c r="AM1230" i="109"/>
  <c r="AM1409" i="109"/>
  <c r="AM1588" i="109" s="1"/>
  <c r="AM1178" i="109"/>
  <c r="AM1357" i="109"/>
  <c r="AL344" i="109"/>
  <c r="AL545" i="109"/>
  <c r="AM1235" i="109"/>
  <c r="AM1414" i="109"/>
  <c r="AM1593" i="109" s="1"/>
  <c r="AL375" i="109"/>
  <c r="AL576" i="109"/>
  <c r="AL374" i="109"/>
  <c r="AL575" i="109"/>
  <c r="AM1231" i="109"/>
  <c r="AM1410" i="109"/>
  <c r="AM1589" i="109" s="1"/>
  <c r="X777" i="109"/>
  <c r="Y777" i="109" s="1"/>
  <c r="Z777" i="109" s="1"/>
  <c r="AA777" i="109" s="1"/>
  <c r="AB777" i="109" s="1"/>
  <c r="AC777" i="109" s="1"/>
  <c r="AD777" i="109" s="1"/>
  <c r="AE777" i="109" s="1"/>
  <c r="AF777" i="109" s="1"/>
  <c r="AG777" i="109" s="1"/>
  <c r="AH777" i="109" s="1"/>
  <c r="AJ777" i="109" s="1"/>
  <c r="AK777" i="109" s="1"/>
  <c r="AL777" i="109" s="1"/>
  <c r="AM1544" i="109"/>
  <c r="AL775" i="109"/>
  <c r="AM1210" i="109"/>
  <c r="AM1389" i="109"/>
  <c r="AM1229" i="109"/>
  <c r="AM1408" i="109"/>
  <c r="AM1232" i="109"/>
  <c r="AM1411" i="109"/>
  <c r="AM1590" i="109" s="1"/>
  <c r="AM1236" i="109"/>
  <c r="AM1415" i="109"/>
  <c r="AM1594" i="109" s="1"/>
  <c r="AM1177" i="109"/>
  <c r="AM1356" i="109"/>
  <c r="AM1179" i="109"/>
  <c r="AM1358" i="109"/>
  <c r="AM1181" i="109"/>
  <c r="AM1360" i="109"/>
  <c r="AM1539" i="109" s="1"/>
  <c r="AM1228" i="109"/>
  <c r="AM1407" i="109"/>
  <c r="AM1586" i="109" s="1"/>
  <c r="AM1180" i="109"/>
  <c r="AM1359" i="109"/>
  <c r="AM1538" i="109" s="1"/>
  <c r="AM1536" i="109"/>
  <c r="AL1568" i="109"/>
  <c r="AM1568" i="109" s="1"/>
  <c r="AK746" i="109"/>
  <c r="AL746" i="109" s="1"/>
  <c r="X774" i="109"/>
  <c r="Y774" i="109" s="1"/>
  <c r="Z774" i="109" s="1"/>
  <c r="AA774" i="109" s="1"/>
  <c r="AB774" i="109" s="1"/>
  <c r="AC774" i="109" s="1"/>
  <c r="AD774" i="109" s="1"/>
  <c r="AE774" i="109" s="1"/>
  <c r="AF774" i="109" s="1"/>
  <c r="AG774" i="109" s="1"/>
  <c r="AH774" i="109" s="1"/>
  <c r="AJ774" i="109" s="1"/>
  <c r="AI575" i="109"/>
  <c r="AI574" i="109"/>
  <c r="AI576" i="109"/>
  <c r="AI573" i="109"/>
  <c r="AK372" i="109"/>
  <c r="AL573" i="109" s="1"/>
  <c r="AN1180" i="109" l="1"/>
  <c r="AN1359" i="109"/>
  <c r="AN1538" i="109" s="1"/>
  <c r="AN1181" i="109"/>
  <c r="AN1360" i="109"/>
  <c r="AN1539" i="109" s="1"/>
  <c r="AN1177" i="109"/>
  <c r="AN1356" i="109"/>
  <c r="AN1232" i="109"/>
  <c r="AN1411" i="109"/>
  <c r="AN1590" i="109" s="1"/>
  <c r="AN1210" i="109"/>
  <c r="AN1389" i="109"/>
  <c r="AN1568" i="109" s="1"/>
  <c r="AN1231" i="109"/>
  <c r="AN1410" i="109"/>
  <c r="AN1589" i="109" s="1"/>
  <c r="AM375" i="109"/>
  <c r="AM576" i="109"/>
  <c r="AM777" i="109" s="1"/>
  <c r="AM344" i="109"/>
  <c r="AM545" i="109"/>
  <c r="AM746" i="109" s="1"/>
  <c r="AN1230" i="109"/>
  <c r="AN1409" i="109"/>
  <c r="AN1588" i="109" s="1"/>
  <c r="AM373" i="109"/>
  <c r="AM574" i="109"/>
  <c r="AM1535" i="109"/>
  <c r="AN1535" i="109" s="1"/>
  <c r="AM775" i="109"/>
  <c r="AM1587" i="109"/>
  <c r="AN1228" i="109"/>
  <c r="AN1407" i="109"/>
  <c r="AN1179" i="109"/>
  <c r="AN1358" i="109"/>
  <c r="AN1236" i="109"/>
  <c r="AN1415" i="109"/>
  <c r="AN1594" i="109" s="1"/>
  <c r="AN1229" i="109"/>
  <c r="AN1408" i="109"/>
  <c r="AM374" i="109"/>
  <c r="AM575" i="109"/>
  <c r="AN1235" i="109"/>
  <c r="AN1414" i="109"/>
  <c r="AN1593" i="109" s="1"/>
  <c r="AN1178" i="109"/>
  <c r="AN1357" i="109"/>
  <c r="AN1536" i="109" s="1"/>
  <c r="AN1186" i="109"/>
  <c r="AN1365" i="109"/>
  <c r="AM1537" i="109"/>
  <c r="AL776" i="109"/>
  <c r="AK774" i="109"/>
  <c r="AL372" i="109"/>
  <c r="AM573" i="109" s="1"/>
  <c r="AM776" i="109" l="1"/>
  <c r="AN1537" i="109"/>
  <c r="AO1178" i="109"/>
  <c r="AO1357" i="109"/>
  <c r="AO1536" i="109" s="1"/>
  <c r="AN374" i="109"/>
  <c r="AN575" i="109"/>
  <c r="AO1236" i="109"/>
  <c r="AO1415" i="109"/>
  <c r="AO1594" i="109" s="1"/>
  <c r="AO1228" i="109"/>
  <c r="AO1407" i="109"/>
  <c r="AN373" i="109"/>
  <c r="AN574" i="109"/>
  <c r="AN344" i="109"/>
  <c r="AN545" i="109"/>
  <c r="AO1231" i="109"/>
  <c r="AO1410" i="109"/>
  <c r="AO1589" i="109" s="1"/>
  <c r="AN1586" i="109"/>
  <c r="AN1587" i="109"/>
  <c r="AN1544" i="109"/>
  <c r="AO1232" i="109"/>
  <c r="AO1411" i="109"/>
  <c r="AO1181" i="109"/>
  <c r="AO1360" i="109"/>
  <c r="AO1186" i="109"/>
  <c r="AO1365" i="109"/>
  <c r="AO1235" i="109"/>
  <c r="AO1414" i="109"/>
  <c r="AO1229" i="109"/>
  <c r="AO1408" i="109"/>
  <c r="AO1179" i="109"/>
  <c r="AO1358" i="109"/>
  <c r="AO1537" i="109" s="1"/>
  <c r="AN746" i="109"/>
  <c r="AO1230" i="109"/>
  <c r="AO1409" i="109"/>
  <c r="AO1588" i="109" s="1"/>
  <c r="AN375" i="109"/>
  <c r="AN576" i="109"/>
  <c r="AO1210" i="109"/>
  <c r="AO1389" i="109"/>
  <c r="AO1568" i="109" s="1"/>
  <c r="AO1177" i="109"/>
  <c r="AO1356" i="109"/>
  <c r="AO1535" i="109" s="1"/>
  <c r="AO1180" i="109"/>
  <c r="AO1359" i="109"/>
  <c r="AL774" i="109"/>
  <c r="AM372" i="109"/>
  <c r="AN573" i="109" s="1"/>
  <c r="AO1586" i="109" l="1"/>
  <c r="AO344" i="109"/>
  <c r="AO545" i="109"/>
  <c r="AO1593" i="109"/>
  <c r="AO746" i="109"/>
  <c r="AP1177" i="109"/>
  <c r="AP1356" i="109"/>
  <c r="AP1535" i="109" s="1"/>
  <c r="AO375" i="109"/>
  <c r="AO576" i="109"/>
  <c r="AN777" i="109"/>
  <c r="AP1229" i="109"/>
  <c r="AP1408" i="109"/>
  <c r="AP1186" i="109"/>
  <c r="AP1365" i="109"/>
  <c r="AP1232" i="109"/>
  <c r="AP1411" i="109"/>
  <c r="AO1587" i="109"/>
  <c r="AP1228" i="109"/>
  <c r="AP1407" i="109"/>
  <c r="AP1586" i="109" s="1"/>
  <c r="AO374" i="109"/>
  <c r="AO575" i="109"/>
  <c r="AN776" i="109"/>
  <c r="AO1544" i="109"/>
  <c r="AP1544" i="109" s="1"/>
  <c r="AP1231" i="109"/>
  <c r="AP1410" i="109"/>
  <c r="AO373" i="109"/>
  <c r="AO574" i="109"/>
  <c r="AO1539" i="109"/>
  <c r="AP1180" i="109"/>
  <c r="AP1359" i="109"/>
  <c r="AP1210" i="109"/>
  <c r="AP1389" i="109"/>
  <c r="AP1568" i="109" s="1"/>
  <c r="AP1230" i="109"/>
  <c r="AP1409" i="109"/>
  <c r="AP1588" i="109" s="1"/>
  <c r="AP1179" i="109"/>
  <c r="AP1358" i="109"/>
  <c r="AP1537" i="109" s="1"/>
  <c r="AP1235" i="109"/>
  <c r="AP1414" i="109"/>
  <c r="AP1181" i="109"/>
  <c r="AP1360" i="109"/>
  <c r="AN775" i="109"/>
  <c r="AP1236" i="109"/>
  <c r="AP1415" i="109"/>
  <c r="AP1178" i="109"/>
  <c r="AP1357" i="109"/>
  <c r="AP1536" i="109" s="1"/>
  <c r="AO1538" i="109"/>
  <c r="AP1538" i="109" s="1"/>
  <c r="AO1590" i="109"/>
  <c r="AM774" i="109"/>
  <c r="AN372" i="109"/>
  <c r="AO573" i="109" s="1"/>
  <c r="AP1590" i="109" l="1"/>
  <c r="AO775" i="109"/>
  <c r="AP1587" i="109"/>
  <c r="AQ1178" i="109"/>
  <c r="AQ1357" i="109"/>
  <c r="AQ1536" i="109" s="1"/>
  <c r="AQ1235" i="109"/>
  <c r="AQ1414" i="109"/>
  <c r="AQ1180" i="109"/>
  <c r="AQ1359" i="109"/>
  <c r="AQ1186" i="109"/>
  <c r="AQ1365" i="109"/>
  <c r="AQ1544" i="109" s="1"/>
  <c r="AP344" i="109"/>
  <c r="AP545" i="109"/>
  <c r="AP746" i="109" s="1"/>
  <c r="AQ1230" i="109"/>
  <c r="AQ1409" i="109"/>
  <c r="AQ1588" i="109" s="1"/>
  <c r="AP1539" i="109"/>
  <c r="AQ1231" i="109"/>
  <c r="AQ1410" i="109"/>
  <c r="AO776" i="109"/>
  <c r="AQ1228" i="109"/>
  <c r="AQ1407" i="109"/>
  <c r="AQ1586" i="109" s="1"/>
  <c r="AP375" i="109"/>
  <c r="AP576" i="109"/>
  <c r="AQ1538" i="109"/>
  <c r="AQ1236" i="109"/>
  <c r="AQ1415" i="109"/>
  <c r="AQ1181" i="109"/>
  <c r="AQ1360" i="109"/>
  <c r="AQ1179" i="109"/>
  <c r="AQ1358" i="109"/>
  <c r="AQ1537" i="109" s="1"/>
  <c r="AQ1210" i="109"/>
  <c r="AQ1389" i="109"/>
  <c r="AQ1568" i="109" s="1"/>
  <c r="AQ1232" i="109"/>
  <c r="AQ1411" i="109"/>
  <c r="AQ1590" i="109" s="1"/>
  <c r="AQ1229" i="109"/>
  <c r="AQ1408" i="109"/>
  <c r="AQ1587" i="109" s="1"/>
  <c r="AP1593" i="109"/>
  <c r="AP1589" i="109"/>
  <c r="AQ1589" i="109" s="1"/>
  <c r="AP1594" i="109"/>
  <c r="AQ1594" i="109" s="1"/>
  <c r="AP373" i="109"/>
  <c r="AP574" i="109"/>
  <c r="AP775" i="109" s="1"/>
  <c r="AP374" i="109"/>
  <c r="AP575" i="109"/>
  <c r="AO777" i="109"/>
  <c r="AQ1177" i="109"/>
  <c r="AQ1356" i="109"/>
  <c r="AQ1535" i="109" s="1"/>
  <c r="AN774" i="109"/>
  <c r="AO372" i="109"/>
  <c r="AP573" i="109" s="1"/>
  <c r="AQ1593" i="109" l="1"/>
  <c r="AP777" i="109"/>
  <c r="AR1229" i="109"/>
  <c r="AR1408" i="109"/>
  <c r="AR1587" i="109" s="1"/>
  <c r="AR1538" i="109"/>
  <c r="AR1228" i="109"/>
  <c r="AR1407" i="109"/>
  <c r="AR1586" i="109" s="1"/>
  <c r="AQ1539" i="109"/>
  <c r="AR1230" i="109"/>
  <c r="AR1409" i="109"/>
  <c r="AR1588" i="109" s="1"/>
  <c r="AR1180" i="109"/>
  <c r="AR1359" i="109"/>
  <c r="AR1178" i="109"/>
  <c r="AR1357" i="109"/>
  <c r="AR1536" i="109" s="1"/>
  <c r="AR1177" i="109"/>
  <c r="AR1356" i="109"/>
  <c r="AR1535" i="109" s="1"/>
  <c r="AR1210" i="109"/>
  <c r="AR1389" i="109"/>
  <c r="AR1568" i="109" s="1"/>
  <c r="AR1181" i="109"/>
  <c r="AR1360" i="109"/>
  <c r="AP776" i="109"/>
  <c r="AR1186" i="109"/>
  <c r="AR1365" i="109"/>
  <c r="AR1544" i="109" s="1"/>
  <c r="AR1232" i="109"/>
  <c r="AR1411" i="109"/>
  <c r="AR1590" i="109" s="1"/>
  <c r="AQ375" i="109"/>
  <c r="AQ576" i="109"/>
  <c r="AQ777" i="109" s="1"/>
  <c r="AQ344" i="109"/>
  <c r="AQ545" i="109"/>
  <c r="AR1235" i="109"/>
  <c r="AR1414" i="109"/>
  <c r="AR1593" i="109" s="1"/>
  <c r="AQ373" i="109"/>
  <c r="AQ574" i="109"/>
  <c r="AQ775" i="109" s="1"/>
  <c r="AQ374" i="109"/>
  <c r="AQ575" i="109"/>
  <c r="AR1179" i="109"/>
  <c r="AR1358" i="109"/>
  <c r="AR1537" i="109" s="1"/>
  <c r="AR1236" i="109"/>
  <c r="AR1415" i="109"/>
  <c r="AR1594" i="109" s="1"/>
  <c r="AR1231" i="109"/>
  <c r="AR1410" i="109"/>
  <c r="AR1589" i="109" s="1"/>
  <c r="AO774" i="109"/>
  <c r="AP372" i="109"/>
  <c r="AQ573" i="109" s="1"/>
  <c r="AS1186" i="109" l="1"/>
  <c r="AS1365" i="109"/>
  <c r="AS1177" i="109"/>
  <c r="AS1356" i="109"/>
  <c r="AS1535" i="109" s="1"/>
  <c r="AS1180" i="109"/>
  <c r="AS1359" i="109"/>
  <c r="AS1538" i="109" s="1"/>
  <c r="AS1229" i="109"/>
  <c r="AS1408" i="109"/>
  <c r="AS1587" i="109" s="1"/>
  <c r="AS1236" i="109"/>
  <c r="AS1415" i="109"/>
  <c r="AS1594" i="109" s="1"/>
  <c r="AR344" i="109"/>
  <c r="AR545" i="109"/>
  <c r="AS1232" i="109"/>
  <c r="AS1411" i="109"/>
  <c r="AS1590" i="109" s="1"/>
  <c r="AQ776" i="109"/>
  <c r="AS1210" i="109"/>
  <c r="AS1389" i="109"/>
  <c r="AS1568" i="109" s="1"/>
  <c r="AS1228" i="109"/>
  <c r="AS1407" i="109"/>
  <c r="AS1586" i="109" s="1"/>
  <c r="AS1544" i="109"/>
  <c r="AR374" i="109"/>
  <c r="AR575" i="109"/>
  <c r="AS1178" i="109"/>
  <c r="AS1357" i="109"/>
  <c r="AS1536" i="109" s="1"/>
  <c r="AS1230" i="109"/>
  <c r="AS1409" i="109"/>
  <c r="AS1588" i="109" s="1"/>
  <c r="AR373" i="109"/>
  <c r="AR574" i="109"/>
  <c r="AR775" i="109" s="1"/>
  <c r="AS1231" i="109"/>
  <c r="AS1410" i="109"/>
  <c r="AS1589" i="109" s="1"/>
  <c r="AS1179" i="109"/>
  <c r="AS1358" i="109"/>
  <c r="AS1537" i="109" s="1"/>
  <c r="AS1235" i="109"/>
  <c r="AS1414" i="109"/>
  <c r="AS1593" i="109" s="1"/>
  <c r="AR375" i="109"/>
  <c r="AR576" i="109"/>
  <c r="AR777" i="109" s="1"/>
  <c r="AS1181" i="109"/>
  <c r="AS1360" i="109"/>
  <c r="AR1539" i="109"/>
  <c r="AS1539" i="109" s="1"/>
  <c r="AQ746" i="109"/>
  <c r="AR746" i="109" s="1"/>
  <c r="AP774" i="109"/>
  <c r="AQ372" i="109"/>
  <c r="AR573" i="109" s="1"/>
  <c r="AT1235" i="109" l="1"/>
  <c r="AT1414" i="109"/>
  <c r="AT1593" i="109" s="1"/>
  <c r="AT1231" i="109"/>
  <c r="AT1410" i="109"/>
  <c r="AT1589" i="109" s="1"/>
  <c r="AT1228" i="109"/>
  <c r="AT1407" i="109"/>
  <c r="AT1586" i="109" s="1"/>
  <c r="AT1230" i="109"/>
  <c r="AT1409" i="109"/>
  <c r="AT1588" i="109" s="1"/>
  <c r="AS374" i="109"/>
  <c r="AS575" i="109"/>
  <c r="AT1232" i="109"/>
  <c r="AT1411" i="109"/>
  <c r="AT1590" i="109" s="1"/>
  <c r="AT1236" i="109"/>
  <c r="AT1415" i="109"/>
  <c r="AT1594" i="109" s="1"/>
  <c r="AT1180" i="109"/>
  <c r="AT1359" i="109"/>
  <c r="AT1538" i="109" s="1"/>
  <c r="AT1186" i="109"/>
  <c r="AT1365" i="109"/>
  <c r="AT1544" i="109" s="1"/>
  <c r="AT1181" i="109"/>
  <c r="AT1360" i="109"/>
  <c r="AS375" i="109"/>
  <c r="AS576" i="109"/>
  <c r="AS777" i="109" s="1"/>
  <c r="AS373" i="109"/>
  <c r="AS574" i="109"/>
  <c r="AS775" i="109" s="1"/>
  <c r="AT1210" i="109"/>
  <c r="AT1389" i="109"/>
  <c r="AT1568" i="109" s="1"/>
  <c r="AT1539" i="109"/>
  <c r="AT1179" i="109"/>
  <c r="AT1358" i="109"/>
  <c r="AT1537" i="109" s="1"/>
  <c r="AT1178" i="109"/>
  <c r="AT1357" i="109"/>
  <c r="AT1536" i="109" s="1"/>
  <c r="AR776" i="109"/>
  <c r="AS344" i="109"/>
  <c r="AS545" i="109"/>
  <c r="AS746" i="109" s="1"/>
  <c r="AT1229" i="109"/>
  <c r="AT1408" i="109"/>
  <c r="AT1587" i="109" s="1"/>
  <c r="AT1177" i="109"/>
  <c r="AT1356" i="109"/>
  <c r="AT1535" i="109" s="1"/>
  <c r="AQ774" i="109"/>
  <c r="AR372" i="109"/>
  <c r="AS573" i="109" s="1"/>
  <c r="AS776" i="109" l="1"/>
  <c r="AT375" i="109"/>
  <c r="AT576" i="109"/>
  <c r="AT777" i="109" s="1"/>
  <c r="AU1186" i="109"/>
  <c r="AU1365" i="109"/>
  <c r="AV1365" i="109" s="1"/>
  <c r="AU1236" i="109"/>
  <c r="AU1415" i="109"/>
  <c r="AV1415" i="109" s="1"/>
  <c r="AT374" i="109"/>
  <c r="AT575" i="109"/>
  <c r="AU1179" i="109"/>
  <c r="AU1358" i="109"/>
  <c r="AV1358" i="109" s="1"/>
  <c r="AU1229" i="109"/>
  <c r="AU1408" i="109"/>
  <c r="AV1408" i="109" s="1"/>
  <c r="AU1228" i="109"/>
  <c r="AU1407" i="109"/>
  <c r="AV1407" i="109" s="1"/>
  <c r="AU1235" i="109"/>
  <c r="AU1414" i="109"/>
  <c r="AV1414" i="109" s="1"/>
  <c r="AU1178" i="109"/>
  <c r="AU1357" i="109"/>
  <c r="AV1357" i="109" s="1"/>
  <c r="AT373" i="109"/>
  <c r="AT574" i="109"/>
  <c r="AT775" i="109" s="1"/>
  <c r="AU1181" i="109"/>
  <c r="AU1360" i="109"/>
  <c r="AV1360" i="109" s="1"/>
  <c r="AU1180" i="109"/>
  <c r="AU1359" i="109"/>
  <c r="AV1359" i="109" s="1"/>
  <c r="AU1232" i="109"/>
  <c r="AU1411" i="109"/>
  <c r="AV1411" i="109" s="1"/>
  <c r="AU1230" i="109"/>
  <c r="AU1409" i="109"/>
  <c r="AV1409" i="109" s="1"/>
  <c r="AT776" i="109"/>
  <c r="AU1177" i="109"/>
  <c r="AU1356" i="109"/>
  <c r="AV1356" i="109" s="1"/>
  <c r="AT344" i="109"/>
  <c r="AT545" i="109"/>
  <c r="AT746" i="109" s="1"/>
  <c r="AU1210" i="109"/>
  <c r="AU1389" i="109"/>
  <c r="AV1389" i="109" s="1"/>
  <c r="AU1231" i="109"/>
  <c r="AU1410" i="109"/>
  <c r="AV1410" i="109" s="1"/>
  <c r="AR774" i="109"/>
  <c r="AS372" i="109"/>
  <c r="AT573" i="109" s="1"/>
  <c r="AU1538" i="109" l="1"/>
  <c r="AU1593" i="109"/>
  <c r="AU373" i="109"/>
  <c r="AU574" i="109"/>
  <c r="AV574" i="109" s="1"/>
  <c r="AU1589" i="109"/>
  <c r="AW1230" i="109"/>
  <c r="AW1409" i="109"/>
  <c r="AW1235" i="109"/>
  <c r="AW1414" i="109"/>
  <c r="AW1210" i="109"/>
  <c r="AW1389" i="109"/>
  <c r="AW1177" i="109"/>
  <c r="AW1356" i="109"/>
  <c r="AW1229" i="109"/>
  <c r="AW1408" i="109"/>
  <c r="AU1590" i="109"/>
  <c r="AW1236" i="109"/>
  <c r="AW1415" i="109"/>
  <c r="AU375" i="109"/>
  <c r="AU576" i="109"/>
  <c r="AV576" i="109" s="1"/>
  <c r="AU1535" i="109"/>
  <c r="AW1535" i="109" s="1"/>
  <c r="AU1588" i="109"/>
  <c r="AU1586" i="109"/>
  <c r="AW1586" i="109" s="1"/>
  <c r="AW1360" i="109"/>
  <c r="AW1181" i="109"/>
  <c r="AW1178" i="109"/>
  <c r="AW1357" i="109"/>
  <c r="AW1228" i="109"/>
  <c r="AW1407" i="109"/>
  <c r="AU1544" i="109"/>
  <c r="AU1536" i="109"/>
  <c r="AW1536" i="109" s="1"/>
  <c r="AW1180" i="109"/>
  <c r="AW1359" i="109"/>
  <c r="AW1538" i="109" s="1"/>
  <c r="AW1232" i="109"/>
  <c r="AW1411" i="109"/>
  <c r="AW1231" i="109"/>
  <c r="AW1410" i="109"/>
  <c r="AU344" i="109"/>
  <c r="AU545" i="109"/>
  <c r="AV545" i="109" s="1"/>
  <c r="AU1539" i="109"/>
  <c r="AW1539" i="109" s="1"/>
  <c r="AW1179" i="109"/>
  <c r="AW1358" i="109"/>
  <c r="AU374" i="109"/>
  <c r="AU575" i="109"/>
  <c r="AV575" i="109" s="1"/>
  <c r="AW1186" i="109"/>
  <c r="AW1365" i="109"/>
  <c r="AU1568" i="109"/>
  <c r="AW1568" i="109" s="1"/>
  <c r="AU1537" i="109"/>
  <c r="AU1587" i="109"/>
  <c r="AU1594" i="109"/>
  <c r="AW1594" i="109" s="1"/>
  <c r="AS774" i="109"/>
  <c r="AT372" i="109"/>
  <c r="AU573" i="109" s="1"/>
  <c r="AW1588" i="109" l="1"/>
  <c r="AU775" i="109"/>
  <c r="AW1587" i="109"/>
  <c r="AW1537" i="109"/>
  <c r="AX1231" i="109"/>
  <c r="AX1410" i="109"/>
  <c r="AX1180" i="109"/>
  <c r="AX1359" i="109"/>
  <c r="AX1538" i="109" s="1"/>
  <c r="AX1228" i="109"/>
  <c r="AX1407" i="109"/>
  <c r="AX1236" i="109"/>
  <c r="AX1415" i="109"/>
  <c r="AW1593" i="109"/>
  <c r="AW373" i="109"/>
  <c r="AW574" i="109"/>
  <c r="AW775" i="109" s="1"/>
  <c r="AU776" i="109"/>
  <c r="AW1590" i="109"/>
  <c r="AX1177" i="109"/>
  <c r="AX1356" i="109"/>
  <c r="AX1235" i="109"/>
  <c r="AX1414" i="109"/>
  <c r="AW1589" i="109"/>
  <c r="AX1589" i="109" s="1"/>
  <c r="AX1594" i="109"/>
  <c r="AW344" i="109"/>
  <c r="AW545" i="109"/>
  <c r="AX1232" i="109"/>
  <c r="AX1411" i="109"/>
  <c r="AW1544" i="109"/>
  <c r="AX1178" i="109"/>
  <c r="AX1357" i="109"/>
  <c r="AX1536" i="109" s="1"/>
  <c r="AX1586" i="109"/>
  <c r="AW375" i="109"/>
  <c r="AW576" i="109"/>
  <c r="AU746" i="109"/>
  <c r="AW746" i="109" s="1"/>
  <c r="AW374" i="109"/>
  <c r="AW575" i="109"/>
  <c r="AX1186" i="109"/>
  <c r="AX1365" i="109"/>
  <c r="AX1179" i="109"/>
  <c r="AX1358" i="109"/>
  <c r="AX1537" i="109" s="1"/>
  <c r="AX1360" i="109"/>
  <c r="AX1181" i="109"/>
  <c r="AX1229" i="109"/>
  <c r="AX1408" i="109"/>
  <c r="AX1210" i="109"/>
  <c r="AX1389" i="109"/>
  <c r="AX1568" i="109" s="1"/>
  <c r="AX1230" i="109"/>
  <c r="AX1409" i="109"/>
  <c r="AX1588" i="109" s="1"/>
  <c r="AU777" i="109"/>
  <c r="AW777" i="109" s="1"/>
  <c r="AT774" i="109"/>
  <c r="AU372" i="109"/>
  <c r="AW573" i="109" s="1"/>
  <c r="AV573" i="109"/>
  <c r="AY1210" i="109" l="1"/>
  <c r="AY1389" i="109"/>
  <c r="AY1568" i="109" s="1"/>
  <c r="AX375" i="109"/>
  <c r="AX576" i="109"/>
  <c r="AX1544" i="109"/>
  <c r="AX344" i="109"/>
  <c r="AX545" i="109"/>
  <c r="AX746" i="109" s="1"/>
  <c r="AX775" i="109"/>
  <c r="AX373" i="109"/>
  <c r="AX574" i="109"/>
  <c r="AY1181" i="109"/>
  <c r="AY1360" i="109"/>
  <c r="AY1186" i="109"/>
  <c r="AY1365" i="109"/>
  <c r="AX374" i="109"/>
  <c r="AX575" i="109"/>
  <c r="AY1586" i="109"/>
  <c r="AY1177" i="109"/>
  <c r="AY1356" i="109"/>
  <c r="AX1593" i="109"/>
  <c r="AY1236" i="109"/>
  <c r="AY1415" i="109"/>
  <c r="AY1594" i="109" s="1"/>
  <c r="AY1228" i="109"/>
  <c r="AY1407" i="109"/>
  <c r="AY1231" i="109"/>
  <c r="AY1410" i="109"/>
  <c r="AY1230" i="109"/>
  <c r="AY1409" i="109"/>
  <c r="AY1588" i="109" s="1"/>
  <c r="AY1229" i="109"/>
  <c r="AY1408" i="109"/>
  <c r="AX1587" i="109"/>
  <c r="AY1587" i="109" s="1"/>
  <c r="AY1232" i="109"/>
  <c r="AY1411" i="109"/>
  <c r="AX1590" i="109"/>
  <c r="AY1590" i="109" s="1"/>
  <c r="AX1535" i="109"/>
  <c r="AX1539" i="109"/>
  <c r="AY1539" i="109" s="1"/>
  <c r="AX777" i="109"/>
  <c r="AY1179" i="109"/>
  <c r="AY1358" i="109"/>
  <c r="AY1178" i="109"/>
  <c r="AY1357" i="109"/>
  <c r="AY1235" i="109"/>
  <c r="AY1414" i="109"/>
  <c r="AW776" i="109"/>
  <c r="AX776" i="109" s="1"/>
  <c r="AY1180" i="109"/>
  <c r="AY1359" i="109"/>
  <c r="AU774" i="109"/>
  <c r="AW372" i="109"/>
  <c r="AX573" i="109" s="1"/>
  <c r="AZ1179" i="109" l="1"/>
  <c r="AZ1358" i="109"/>
  <c r="AZ1230" i="109"/>
  <c r="AZ1409" i="109"/>
  <c r="AZ1228" i="109"/>
  <c r="AZ1407" i="109"/>
  <c r="AZ1586" i="109" s="1"/>
  <c r="AZ1588" i="109"/>
  <c r="AZ1210" i="109"/>
  <c r="AZ1389" i="109"/>
  <c r="AZ1568" i="109" s="1"/>
  <c r="AZ1180" i="109"/>
  <c r="AZ1359" i="109"/>
  <c r="AZ1177" i="109"/>
  <c r="AZ1356" i="109"/>
  <c r="AZ1186" i="109"/>
  <c r="AZ1365" i="109"/>
  <c r="AY375" i="109"/>
  <c r="AY576" i="109"/>
  <c r="AY777" i="109" s="1"/>
  <c r="AY1536" i="109"/>
  <c r="AZ1178" i="109"/>
  <c r="AZ1357" i="109"/>
  <c r="AZ1235" i="109"/>
  <c r="AZ1414" i="109"/>
  <c r="AZ1229" i="109"/>
  <c r="AZ1408" i="109"/>
  <c r="AZ1587" i="109" s="1"/>
  <c r="AZ1231" i="109"/>
  <c r="AZ1410" i="109"/>
  <c r="AZ1236" i="109"/>
  <c r="AZ1415" i="109"/>
  <c r="AZ1594" i="109" s="1"/>
  <c r="AY1589" i="109"/>
  <c r="AZ1589" i="109" s="1"/>
  <c r="AY373" i="109"/>
  <c r="AY574" i="109"/>
  <c r="AY344" i="109"/>
  <c r="AY545" i="109"/>
  <c r="AY746" i="109" s="1"/>
  <c r="AY1537" i="109"/>
  <c r="AZ1537" i="109" s="1"/>
  <c r="AY1535" i="109"/>
  <c r="AZ1535" i="109" s="1"/>
  <c r="AZ1232" i="109"/>
  <c r="AZ1411" i="109"/>
  <c r="AZ1590" i="109" s="1"/>
  <c r="AY1593" i="109"/>
  <c r="AZ1593" i="109" s="1"/>
  <c r="AY374" i="109"/>
  <c r="AY575" i="109"/>
  <c r="AY776" i="109" s="1"/>
  <c r="AZ1181" i="109"/>
  <c r="AZ1360" i="109"/>
  <c r="AZ1539" i="109" s="1"/>
  <c r="AY1544" i="109"/>
  <c r="AY1538" i="109"/>
  <c r="AZ1538" i="109" s="1"/>
  <c r="AW774" i="109"/>
  <c r="AX372" i="109"/>
  <c r="AY573" i="109" s="1"/>
  <c r="AZ1544" i="109" l="1"/>
  <c r="BA1236" i="109"/>
  <c r="BA1415" i="109"/>
  <c r="BA1594" i="109" s="1"/>
  <c r="BA1229" i="109"/>
  <c r="BA1408" i="109"/>
  <c r="BA1587" i="109" s="1"/>
  <c r="AZ375" i="109"/>
  <c r="AZ576" i="109"/>
  <c r="AZ777" i="109" s="1"/>
  <c r="BA1177" i="109"/>
  <c r="BA1356" i="109"/>
  <c r="BA1210" i="109"/>
  <c r="BA1389" i="109"/>
  <c r="BA1568" i="109" s="1"/>
  <c r="AZ374" i="109"/>
  <c r="AZ575" i="109"/>
  <c r="AZ776" i="109" s="1"/>
  <c r="BA1232" i="109"/>
  <c r="BA1411" i="109"/>
  <c r="BA1590" i="109" s="1"/>
  <c r="AZ373" i="109"/>
  <c r="AZ574" i="109"/>
  <c r="BA1178" i="109"/>
  <c r="BA1357" i="109"/>
  <c r="AY775" i="109"/>
  <c r="AZ775" i="109" s="1"/>
  <c r="BA1228" i="109"/>
  <c r="BA1407" i="109"/>
  <c r="BA1589" i="109"/>
  <c r="BA1231" i="109"/>
  <c r="BA1410" i="109"/>
  <c r="AZ1536" i="109"/>
  <c r="BA1536" i="109" s="1"/>
  <c r="BA1186" i="109"/>
  <c r="BA1365" i="109"/>
  <c r="BA1544" i="109" s="1"/>
  <c r="BA1180" i="109"/>
  <c r="BA1359" i="109"/>
  <c r="BA1538" i="109" s="1"/>
  <c r="BA1535" i="109"/>
  <c r="BA1181" i="109"/>
  <c r="BA1360" i="109"/>
  <c r="BA1539" i="109" s="1"/>
  <c r="AZ344" i="109"/>
  <c r="AZ545" i="109"/>
  <c r="AZ746" i="109" s="1"/>
  <c r="BA1235" i="109"/>
  <c r="BA1414" i="109"/>
  <c r="BA1593" i="109" s="1"/>
  <c r="BA1230" i="109"/>
  <c r="BA1409" i="109"/>
  <c r="BA1588" i="109" s="1"/>
  <c r="BA1179" i="109"/>
  <c r="BA1358" i="109"/>
  <c r="BA1537" i="109" s="1"/>
  <c r="AX774" i="109"/>
  <c r="AY372" i="109"/>
  <c r="AZ573" i="109" s="1"/>
  <c r="BB1186" i="109" l="1"/>
  <c r="BB1365" i="109"/>
  <c r="BB1544" i="109" s="1"/>
  <c r="BB1228" i="109"/>
  <c r="BB1407" i="109"/>
  <c r="BB1178" i="109"/>
  <c r="BB1357" i="109"/>
  <c r="BB1536" i="109" s="1"/>
  <c r="BB1230" i="109"/>
  <c r="BB1409" i="109"/>
  <c r="BB1588" i="109" s="1"/>
  <c r="BB1235" i="109"/>
  <c r="BB1414" i="109"/>
  <c r="BB1593" i="109" s="1"/>
  <c r="BB1181" i="109"/>
  <c r="BB1360" i="109"/>
  <c r="BB1539" i="109" s="1"/>
  <c r="BB1232" i="109"/>
  <c r="BB1411" i="109"/>
  <c r="BB1590" i="109" s="1"/>
  <c r="BB1177" i="109"/>
  <c r="BB1356" i="109"/>
  <c r="BB1535" i="109" s="1"/>
  <c r="BB1229" i="109"/>
  <c r="BB1408" i="109"/>
  <c r="BB1587" i="109" s="1"/>
  <c r="BB1180" i="109"/>
  <c r="BB1359" i="109"/>
  <c r="BB1538" i="109" s="1"/>
  <c r="BA373" i="109"/>
  <c r="BA574" i="109"/>
  <c r="BA775" i="109" s="1"/>
  <c r="BB1179" i="109"/>
  <c r="BB1358" i="109"/>
  <c r="BB1537" i="109" s="1"/>
  <c r="BA344" i="109"/>
  <c r="BA545" i="109"/>
  <c r="BA746" i="109" s="1"/>
  <c r="BB1231" i="109"/>
  <c r="BB1410" i="109"/>
  <c r="BB1589" i="109" s="1"/>
  <c r="BA374" i="109"/>
  <c r="BA575" i="109"/>
  <c r="BA776" i="109" s="1"/>
  <c r="BB1210" i="109"/>
  <c r="BB1389" i="109"/>
  <c r="BB1568" i="109" s="1"/>
  <c r="BA375" i="109"/>
  <c r="BA576" i="109"/>
  <c r="BA777" i="109" s="1"/>
  <c r="BB1236" i="109"/>
  <c r="BB1415" i="109"/>
  <c r="BB1594" i="109" s="1"/>
  <c r="BA1586" i="109"/>
  <c r="BB1586" i="109" s="1"/>
  <c r="AY774" i="109"/>
  <c r="AZ372" i="109"/>
  <c r="BA573" i="109" s="1"/>
  <c r="BB344" i="109" l="1"/>
  <c r="BB545" i="109"/>
  <c r="BB746" i="109" s="1"/>
  <c r="BC1235" i="109"/>
  <c r="BC1414" i="109"/>
  <c r="BC1593" i="109" s="1"/>
  <c r="BC1236" i="109"/>
  <c r="BC1415" i="109"/>
  <c r="BC1594" i="109" s="1"/>
  <c r="BC1210" i="109"/>
  <c r="BC1389" i="109"/>
  <c r="BC1568" i="109" s="1"/>
  <c r="BB373" i="109"/>
  <c r="BB574" i="109"/>
  <c r="BB775" i="109" s="1"/>
  <c r="BC1229" i="109"/>
  <c r="BC1408" i="109"/>
  <c r="BC1587" i="109" s="1"/>
  <c r="BC1232" i="109"/>
  <c r="BC1411" i="109"/>
  <c r="BC1590" i="109" s="1"/>
  <c r="BC1178" i="109"/>
  <c r="BC1357" i="109"/>
  <c r="BC1536" i="109" s="1"/>
  <c r="BC1231" i="109"/>
  <c r="BC1410" i="109"/>
  <c r="BC1589" i="109" s="1"/>
  <c r="BC1179" i="109"/>
  <c r="BC1358" i="109"/>
  <c r="BC1537" i="109" s="1"/>
  <c r="BC1181" i="109"/>
  <c r="BC1360" i="109"/>
  <c r="BC1539" i="109" s="1"/>
  <c r="BC1230" i="109"/>
  <c r="BC1409" i="109"/>
  <c r="BC1588" i="109" s="1"/>
  <c r="BC1186" i="109"/>
  <c r="BC1365" i="109"/>
  <c r="BC1544" i="109" s="1"/>
  <c r="BB375" i="109"/>
  <c r="BB576" i="109"/>
  <c r="BB777" i="109" s="1"/>
  <c r="BB374" i="109"/>
  <c r="BB575" i="109"/>
  <c r="BB776" i="109" s="1"/>
  <c r="BC1180" i="109"/>
  <c r="BC1359" i="109"/>
  <c r="BC1538" i="109" s="1"/>
  <c r="BC1177" i="109"/>
  <c r="BC1356" i="109"/>
  <c r="BC1535" i="109" s="1"/>
  <c r="BC1228" i="109"/>
  <c r="BC1407" i="109"/>
  <c r="BC1586" i="109" s="1"/>
  <c r="AZ774" i="109"/>
  <c r="BA372" i="109"/>
  <c r="BB573" i="109" s="1"/>
  <c r="BD1230" i="109" l="1"/>
  <c r="BD1409" i="109"/>
  <c r="BD1588" i="109" s="1"/>
  <c r="BD1179" i="109"/>
  <c r="BD1358" i="109"/>
  <c r="BD1178" i="109"/>
  <c r="BD1357" i="109"/>
  <c r="BD1536" i="109" s="1"/>
  <c r="BD1229" i="109"/>
  <c r="BD1408" i="109"/>
  <c r="BD1587" i="109" s="1"/>
  <c r="BD1210" i="109"/>
  <c r="BD1389" i="109"/>
  <c r="BD1568" i="109" s="1"/>
  <c r="BC344" i="109"/>
  <c r="BC545" i="109"/>
  <c r="BC746" i="109" s="1"/>
  <c r="BD1537" i="109"/>
  <c r="BD1235" i="109"/>
  <c r="BD1414" i="109"/>
  <c r="BD1593" i="109" s="1"/>
  <c r="BC374" i="109"/>
  <c r="BC575" i="109"/>
  <c r="BC776" i="109" s="1"/>
  <c r="BD1228" i="109"/>
  <c r="BD1407" i="109"/>
  <c r="BD1586" i="109" s="1"/>
  <c r="BD1180" i="109"/>
  <c r="BD1359" i="109"/>
  <c r="BD1538" i="109" s="1"/>
  <c r="BC375" i="109"/>
  <c r="BC576" i="109"/>
  <c r="BC777" i="109" s="1"/>
  <c r="BD1186" i="109"/>
  <c r="BD1365" i="109"/>
  <c r="BD1544" i="109" s="1"/>
  <c r="BD1181" i="109"/>
  <c r="BD1360" i="109"/>
  <c r="BD1539" i="109" s="1"/>
  <c r="BD1231" i="109"/>
  <c r="BD1410" i="109"/>
  <c r="BD1589" i="109" s="1"/>
  <c r="BD1232" i="109"/>
  <c r="BD1411" i="109"/>
  <c r="BD1590" i="109" s="1"/>
  <c r="BC373" i="109"/>
  <c r="BC574" i="109"/>
  <c r="BC775" i="109" s="1"/>
  <c r="BD1236" i="109"/>
  <c r="BD1415" i="109"/>
  <c r="BD1594" i="109" s="1"/>
  <c r="BD1177" i="109"/>
  <c r="BD1356" i="109"/>
  <c r="BD1535" i="109" s="1"/>
  <c r="BA774" i="109"/>
  <c r="BB372" i="109"/>
  <c r="BC573" i="109" s="1"/>
  <c r="BE1229" i="109" l="1"/>
  <c r="BE1408" i="109"/>
  <c r="BE1587" i="109" s="1"/>
  <c r="BE1236" i="109"/>
  <c r="BE1415" i="109"/>
  <c r="BE1594" i="109" s="1"/>
  <c r="BE1232" i="109"/>
  <c r="BE1411" i="109"/>
  <c r="BE1590" i="109" s="1"/>
  <c r="BE1181" i="109"/>
  <c r="BE1360" i="109"/>
  <c r="BE1539" i="109" s="1"/>
  <c r="BD375" i="109"/>
  <c r="BD576" i="109"/>
  <c r="BD777" i="109" s="1"/>
  <c r="BE1228" i="109"/>
  <c r="BE1407" i="109"/>
  <c r="BE1586" i="109" s="1"/>
  <c r="BE1235" i="109"/>
  <c r="BE1414" i="109"/>
  <c r="BE1593" i="109" s="1"/>
  <c r="BD344" i="109"/>
  <c r="BD545" i="109"/>
  <c r="BD746" i="109" s="1"/>
  <c r="BE1210" i="109"/>
  <c r="BE1389" i="109"/>
  <c r="BE1568" i="109" s="1"/>
  <c r="BE1178" i="109"/>
  <c r="BE1357" i="109"/>
  <c r="BE1536" i="109" s="1"/>
  <c r="BE1230" i="109"/>
  <c r="BE1409" i="109"/>
  <c r="BE1588" i="109" s="1"/>
  <c r="BE1179" i="109"/>
  <c r="BE1358" i="109"/>
  <c r="BE1537" i="109" s="1"/>
  <c r="BE1177" i="109"/>
  <c r="BE1356" i="109"/>
  <c r="BE1535" i="109" s="1"/>
  <c r="BD373" i="109"/>
  <c r="BD574" i="109"/>
  <c r="BD775" i="109" s="1"/>
  <c r="BE1231" i="109"/>
  <c r="BE1410" i="109"/>
  <c r="BE1589" i="109" s="1"/>
  <c r="BE1186" i="109"/>
  <c r="BE1365" i="109"/>
  <c r="BE1544" i="109" s="1"/>
  <c r="BE1180" i="109"/>
  <c r="BE1359" i="109"/>
  <c r="BE1538" i="109" s="1"/>
  <c r="BD374" i="109"/>
  <c r="BD575" i="109"/>
  <c r="BD776" i="109" s="1"/>
  <c r="BB774" i="109"/>
  <c r="BC372" i="109"/>
  <c r="BD573" i="109" s="1"/>
  <c r="BF1235" i="109" l="1"/>
  <c r="BF1414" i="109"/>
  <c r="BE375" i="109"/>
  <c r="BE576" i="109"/>
  <c r="BE777" i="109" s="1"/>
  <c r="BF1232" i="109"/>
  <c r="BF1411" i="109"/>
  <c r="BF1590" i="109" s="1"/>
  <c r="BF1593" i="109"/>
  <c r="BF1178" i="109"/>
  <c r="BF1357" i="109"/>
  <c r="BF1536" i="109" s="1"/>
  <c r="BF1180" i="109"/>
  <c r="BF1359" i="109"/>
  <c r="BF1538" i="109" s="1"/>
  <c r="BF1231" i="109"/>
  <c r="BF1410" i="109"/>
  <c r="BF1589" i="109" s="1"/>
  <c r="BF1177" i="109"/>
  <c r="BF1356" i="109"/>
  <c r="BF1535" i="109" s="1"/>
  <c r="BE344" i="109"/>
  <c r="BE545" i="109"/>
  <c r="BE746" i="109" s="1"/>
  <c r="BF1229" i="109"/>
  <c r="BF1408" i="109"/>
  <c r="BF1587" i="109" s="1"/>
  <c r="BF1230" i="109"/>
  <c r="BF1409" i="109"/>
  <c r="BF1588" i="109" s="1"/>
  <c r="BF1210" i="109"/>
  <c r="BF1389" i="109"/>
  <c r="BF1568" i="109" s="1"/>
  <c r="BF1228" i="109"/>
  <c r="BF1407" i="109"/>
  <c r="BF1586" i="109" s="1"/>
  <c r="BF1181" i="109"/>
  <c r="BF1360" i="109"/>
  <c r="BF1539" i="109" s="1"/>
  <c r="BF1236" i="109"/>
  <c r="BF1415" i="109"/>
  <c r="BF1594" i="109" s="1"/>
  <c r="BF1179" i="109"/>
  <c r="BF1358" i="109"/>
  <c r="BF1537" i="109" s="1"/>
  <c r="BE374" i="109"/>
  <c r="BE575" i="109"/>
  <c r="BE776" i="109" s="1"/>
  <c r="BF1186" i="109"/>
  <c r="BF1365" i="109"/>
  <c r="BF1544" i="109" s="1"/>
  <c r="BE373" i="109"/>
  <c r="BE574" i="109"/>
  <c r="BE775" i="109" s="1"/>
  <c r="BC774" i="109"/>
  <c r="BD372" i="109"/>
  <c r="BE573" i="109" s="1"/>
  <c r="BF375" i="109" l="1"/>
  <c r="BF576" i="109"/>
  <c r="BF777" i="109"/>
  <c r="BG1186" i="109"/>
  <c r="BG1365" i="109"/>
  <c r="BG1544" i="109" s="1"/>
  <c r="BG1179" i="109"/>
  <c r="BG1358" i="109"/>
  <c r="BG1537" i="109" s="1"/>
  <c r="BG1181" i="109"/>
  <c r="BG1360" i="109"/>
  <c r="BG1539" i="109" s="1"/>
  <c r="BG1210" i="109"/>
  <c r="BG1389" i="109"/>
  <c r="BG1568" i="109" s="1"/>
  <c r="BG1229" i="109"/>
  <c r="BG1408" i="109"/>
  <c r="BG1587" i="109" s="1"/>
  <c r="BG1177" i="109"/>
  <c r="BG1356" i="109"/>
  <c r="BG1535" i="109" s="1"/>
  <c r="BG1180" i="109"/>
  <c r="BG1359" i="109"/>
  <c r="BG1538" i="109" s="1"/>
  <c r="BG1232" i="109"/>
  <c r="BG1411" i="109"/>
  <c r="BG1590" i="109" s="1"/>
  <c r="BG1235" i="109"/>
  <c r="BG1414" i="109"/>
  <c r="BG1593" i="109" s="1"/>
  <c r="BF373" i="109"/>
  <c r="BF574" i="109"/>
  <c r="BF775" i="109" s="1"/>
  <c r="BF374" i="109"/>
  <c r="BF575" i="109"/>
  <c r="BF776" i="109" s="1"/>
  <c r="BG1236" i="109"/>
  <c r="BG1415" i="109"/>
  <c r="BG1594" i="109" s="1"/>
  <c r="BG1228" i="109"/>
  <c r="BG1407" i="109"/>
  <c r="BG1586" i="109" s="1"/>
  <c r="BG1230" i="109"/>
  <c r="BG1409" i="109"/>
  <c r="BG1588" i="109" s="1"/>
  <c r="BF344" i="109"/>
  <c r="BF545" i="109"/>
  <c r="BF746" i="109" s="1"/>
  <c r="BG1231" i="109"/>
  <c r="BG1410" i="109"/>
  <c r="BG1589" i="109" s="1"/>
  <c r="BG1178" i="109"/>
  <c r="BG1357" i="109"/>
  <c r="BG1536" i="109" s="1"/>
  <c r="BD774" i="109"/>
  <c r="BE372" i="109"/>
  <c r="BF573" i="109" s="1"/>
  <c r="BH1231" i="109" l="1"/>
  <c r="BH1410" i="109"/>
  <c r="BI1410" i="109" s="1"/>
  <c r="BH1230" i="109"/>
  <c r="BH1409" i="109"/>
  <c r="BI1409" i="109" s="1"/>
  <c r="BH1236" i="109"/>
  <c r="BH1415" i="109"/>
  <c r="BI1415" i="109" s="1"/>
  <c r="BG373" i="109"/>
  <c r="BG574" i="109"/>
  <c r="BG775" i="109" s="1"/>
  <c r="BH1232" i="109"/>
  <c r="BH1411" i="109"/>
  <c r="BI1411" i="109" s="1"/>
  <c r="BH1177" i="109"/>
  <c r="BH1356" i="109"/>
  <c r="BI1356" i="109" s="1"/>
  <c r="BH1210" i="109"/>
  <c r="BH1389" i="109"/>
  <c r="BI1389" i="109" s="1"/>
  <c r="BH1179" i="109"/>
  <c r="BH1358" i="109"/>
  <c r="BI1358" i="109" s="1"/>
  <c r="BG375" i="109"/>
  <c r="BG576" i="109"/>
  <c r="BG777" i="109" s="1"/>
  <c r="BH1178" i="109"/>
  <c r="BH1357" i="109"/>
  <c r="BI1357" i="109" s="1"/>
  <c r="BG344" i="109"/>
  <c r="BG545" i="109"/>
  <c r="BG746" i="109" s="1"/>
  <c r="BH1228" i="109"/>
  <c r="BH1407" i="109"/>
  <c r="BI1407" i="109" s="1"/>
  <c r="BG374" i="109"/>
  <c r="BG575" i="109"/>
  <c r="BG776" i="109" s="1"/>
  <c r="BH1235" i="109"/>
  <c r="BH1414" i="109"/>
  <c r="BI1414" i="109" s="1"/>
  <c r="BH1180" i="109"/>
  <c r="BH1359" i="109"/>
  <c r="BI1359" i="109" s="1"/>
  <c r="BH1229" i="109"/>
  <c r="BH1408" i="109"/>
  <c r="BI1408" i="109" s="1"/>
  <c r="BH1181" i="109"/>
  <c r="BH1360" i="109"/>
  <c r="BI1360" i="109" s="1"/>
  <c r="BH1186" i="109"/>
  <c r="BH1365" i="109"/>
  <c r="BI1365" i="109" s="1"/>
  <c r="BE774" i="109"/>
  <c r="BF372" i="109"/>
  <c r="BG573" i="109" s="1"/>
  <c r="BH1588" i="109" l="1"/>
  <c r="BH1587" i="109"/>
  <c r="BH1586" i="109"/>
  <c r="BH1535" i="109"/>
  <c r="BH374" i="109"/>
  <c r="BH575" i="109"/>
  <c r="BI575" i="109" s="1"/>
  <c r="BH344" i="109"/>
  <c r="BH545" i="109"/>
  <c r="BI545" i="109" s="1"/>
  <c r="BH375" i="109"/>
  <c r="BH576" i="109"/>
  <c r="BI576" i="109" s="1"/>
  <c r="BH1538" i="109"/>
  <c r="BH1589" i="109"/>
  <c r="BH1536" i="109"/>
  <c r="BH1539" i="109"/>
  <c r="BH1544" i="109"/>
  <c r="BH1537" i="109"/>
  <c r="BH1594" i="109"/>
  <c r="BH373" i="109"/>
  <c r="BH574" i="109"/>
  <c r="BI574" i="109" s="1"/>
  <c r="BH1593" i="109"/>
  <c r="BH1568" i="109"/>
  <c r="BH1590" i="109"/>
  <c r="BF774" i="109"/>
  <c r="BG774" i="109" s="1"/>
  <c r="BG372" i="109"/>
  <c r="BH573" i="109" s="1"/>
  <c r="BH775" i="109" l="1"/>
  <c r="BH746" i="109"/>
  <c r="BH776" i="109"/>
  <c r="BH777" i="109"/>
  <c r="BH372" i="109"/>
  <c r="BI573" i="109"/>
  <c r="BH774" i="109" l="1"/>
  <c r="W300" i="109"/>
  <c r="W301" i="109"/>
  <c r="W302" i="109"/>
  <c r="W303" i="109"/>
  <c r="W304" i="109"/>
  <c r="W305" i="109"/>
  <c r="W306" i="109"/>
  <c r="W299" i="109"/>
  <c r="A500" i="109"/>
  <c r="A701" i="109" s="1"/>
  <c r="B500" i="109"/>
  <c r="B701" i="109" s="1"/>
  <c r="C500" i="109"/>
  <c r="C701" i="109" s="1"/>
  <c r="D500" i="109"/>
  <c r="D701" i="109" s="1"/>
  <c r="E500" i="109"/>
  <c r="E701" i="109" s="1"/>
  <c r="F500" i="109"/>
  <c r="G500" i="109" s="1"/>
  <c r="W500" i="109" s="1"/>
  <c r="W701" i="109" s="1"/>
  <c r="A501" i="109"/>
  <c r="A702" i="109" s="1"/>
  <c r="B501" i="109"/>
  <c r="B702" i="109" s="1"/>
  <c r="C501" i="109"/>
  <c r="C702" i="109" s="1"/>
  <c r="D501" i="109"/>
  <c r="D702" i="109" s="1"/>
  <c r="E501" i="109"/>
  <c r="E702" i="109" s="1"/>
  <c r="F501" i="109"/>
  <c r="G501" i="109" s="1"/>
  <c r="W501" i="109" s="1"/>
  <c r="W702" i="109" s="1"/>
  <c r="A502" i="109"/>
  <c r="A703" i="109" s="1"/>
  <c r="B502" i="109"/>
  <c r="B703" i="109" s="1"/>
  <c r="C502" i="109"/>
  <c r="C703" i="109" s="1"/>
  <c r="D502" i="109"/>
  <c r="D703" i="109" s="1"/>
  <c r="E502" i="109"/>
  <c r="E703" i="109" s="1"/>
  <c r="F502" i="109"/>
  <c r="G502" i="109" s="1"/>
  <c r="W502" i="109" s="1"/>
  <c r="W703" i="109" s="1"/>
  <c r="A503" i="109"/>
  <c r="A704" i="109" s="1"/>
  <c r="B503" i="109"/>
  <c r="B704" i="109" s="1"/>
  <c r="C503" i="109"/>
  <c r="C704" i="109" s="1"/>
  <c r="D503" i="109"/>
  <c r="D704" i="109" s="1"/>
  <c r="E503" i="109"/>
  <c r="E704" i="109" s="1"/>
  <c r="F503" i="109"/>
  <c r="G503" i="109" s="1"/>
  <c r="W503" i="109" s="1"/>
  <c r="W704" i="109" s="1"/>
  <c r="A504" i="109"/>
  <c r="A705" i="109" s="1"/>
  <c r="B504" i="109"/>
  <c r="B705" i="109" s="1"/>
  <c r="C504" i="109"/>
  <c r="C705" i="109" s="1"/>
  <c r="D504" i="109"/>
  <c r="D705" i="109" s="1"/>
  <c r="E504" i="109"/>
  <c r="E705" i="109" s="1"/>
  <c r="F504" i="109"/>
  <c r="G504" i="109" s="1"/>
  <c r="W504" i="109" s="1"/>
  <c r="W705" i="109" s="1"/>
  <c r="A505" i="109"/>
  <c r="A706" i="109" s="1"/>
  <c r="B505" i="109"/>
  <c r="B706" i="109" s="1"/>
  <c r="C505" i="109"/>
  <c r="C706" i="109" s="1"/>
  <c r="D505" i="109"/>
  <c r="D706" i="109" s="1"/>
  <c r="E505" i="109"/>
  <c r="E706" i="109" s="1"/>
  <c r="F505" i="109"/>
  <c r="G505" i="109" s="1"/>
  <c r="W505" i="109" s="1"/>
  <c r="W706" i="109" s="1"/>
  <c r="A506" i="109"/>
  <c r="A707" i="109" s="1"/>
  <c r="B506" i="109"/>
  <c r="B707" i="109" s="1"/>
  <c r="C506" i="109"/>
  <c r="C707" i="109" s="1"/>
  <c r="D506" i="109"/>
  <c r="D707" i="109" s="1"/>
  <c r="E506" i="109"/>
  <c r="E707" i="109" s="1"/>
  <c r="F506" i="109"/>
  <c r="G506" i="109" s="1"/>
  <c r="W506" i="109" s="1"/>
  <c r="W707" i="109" s="1"/>
  <c r="A507" i="109"/>
  <c r="A708" i="109" s="1"/>
  <c r="B507" i="109"/>
  <c r="B708" i="109" s="1"/>
  <c r="C507" i="109"/>
  <c r="C708" i="109" s="1"/>
  <c r="D507" i="109"/>
  <c r="D708" i="109" s="1"/>
  <c r="E507" i="109"/>
  <c r="E708" i="109" s="1"/>
  <c r="F507" i="109"/>
  <c r="H507" i="109" s="1"/>
  <c r="B563" i="109"/>
  <c r="B764" i="109" s="1"/>
  <c r="C563" i="109"/>
  <c r="C764" i="109" s="1"/>
  <c r="D563" i="109"/>
  <c r="D764" i="109" s="1"/>
  <c r="E563" i="109"/>
  <c r="E764" i="109" s="1"/>
  <c r="F563" i="109"/>
  <c r="G563" i="109" s="1"/>
  <c r="W563" i="109" s="1"/>
  <c r="W764" i="109" s="1"/>
  <c r="H563" i="109"/>
  <c r="B564" i="109"/>
  <c r="B765" i="109" s="1"/>
  <c r="C564" i="109"/>
  <c r="C765" i="109" s="1"/>
  <c r="D564" i="109"/>
  <c r="D765" i="109" s="1"/>
  <c r="E564" i="109"/>
  <c r="E765" i="109" s="1"/>
  <c r="F564" i="109"/>
  <c r="G564" i="109" s="1"/>
  <c r="W564" i="109" s="1"/>
  <c r="W765" i="109" s="1"/>
  <c r="B565" i="109"/>
  <c r="B766" i="109" s="1"/>
  <c r="C565" i="109"/>
  <c r="C766" i="109" s="1"/>
  <c r="D565" i="109"/>
  <c r="D766" i="109" s="1"/>
  <c r="E565" i="109"/>
  <c r="E766" i="109" s="1"/>
  <c r="F565" i="109"/>
  <c r="H565" i="109" s="1"/>
  <c r="B566" i="109"/>
  <c r="B767" i="109" s="1"/>
  <c r="C566" i="109"/>
  <c r="C767" i="109" s="1"/>
  <c r="D566" i="109"/>
  <c r="D767" i="109" s="1"/>
  <c r="E566" i="109"/>
  <c r="E767" i="109" s="1"/>
  <c r="F566" i="109"/>
  <c r="H566" i="109" s="1"/>
  <c r="B567" i="109"/>
  <c r="B768" i="109" s="1"/>
  <c r="C567" i="109"/>
  <c r="C768" i="109" s="1"/>
  <c r="D567" i="109"/>
  <c r="D768" i="109" s="1"/>
  <c r="E567" i="109"/>
  <c r="E768" i="109" s="1"/>
  <c r="F567" i="109"/>
  <c r="G567" i="109" s="1"/>
  <c r="B568" i="109"/>
  <c r="B769" i="109" s="1"/>
  <c r="C568" i="109"/>
  <c r="C769" i="109" s="1"/>
  <c r="D568" i="109"/>
  <c r="D769" i="109" s="1"/>
  <c r="E568" i="109"/>
  <c r="E769" i="109" s="1"/>
  <c r="F568" i="109"/>
  <c r="G568" i="109" s="1"/>
  <c r="B569" i="109"/>
  <c r="B770" i="109" s="1"/>
  <c r="C569" i="109"/>
  <c r="C770" i="109" s="1"/>
  <c r="D569" i="109"/>
  <c r="D770" i="109" s="1"/>
  <c r="E569" i="109"/>
  <c r="E770" i="109" s="1"/>
  <c r="F569" i="109"/>
  <c r="H569" i="109" s="1"/>
  <c r="B570" i="109"/>
  <c r="B771" i="109" s="1"/>
  <c r="C570" i="109"/>
  <c r="C771" i="109" s="1"/>
  <c r="D570" i="109"/>
  <c r="D771" i="109" s="1"/>
  <c r="E570" i="109"/>
  <c r="E771" i="109" s="1"/>
  <c r="F570" i="109"/>
  <c r="G570" i="109" s="1"/>
  <c r="A563" i="109"/>
  <c r="A764" i="109" s="1"/>
  <c r="A564" i="109"/>
  <c r="A765" i="109" s="1"/>
  <c r="A565" i="109"/>
  <c r="A766" i="109" s="1"/>
  <c r="A566" i="109"/>
  <c r="A767" i="109" s="1"/>
  <c r="A567" i="109"/>
  <c r="A768" i="109" s="1"/>
  <c r="A568" i="109"/>
  <c r="A769" i="109" s="1"/>
  <c r="A569" i="109"/>
  <c r="A770" i="109" s="1"/>
  <c r="A570" i="109"/>
  <c r="A771" i="109" s="1"/>
  <c r="W369" i="109"/>
  <c r="X369" i="109" s="1"/>
  <c r="Y369" i="109" s="1"/>
  <c r="Z369" i="109" s="1"/>
  <c r="AA369" i="109" s="1"/>
  <c r="AB369" i="109" s="1"/>
  <c r="AC369" i="109" s="1"/>
  <c r="AD369" i="109" s="1"/>
  <c r="AE369" i="109" s="1"/>
  <c r="AF369" i="109" s="1"/>
  <c r="AG369" i="109" s="1"/>
  <c r="AH369" i="109" s="1"/>
  <c r="W368" i="109"/>
  <c r="X368" i="109" s="1"/>
  <c r="Y368" i="109" s="1"/>
  <c r="Z368" i="109" s="1"/>
  <c r="AA368" i="109" s="1"/>
  <c r="AB368" i="109" s="1"/>
  <c r="AC368" i="109" s="1"/>
  <c r="AD368" i="109" s="1"/>
  <c r="AE368" i="109" s="1"/>
  <c r="AF368" i="109" s="1"/>
  <c r="AG368" i="109" s="1"/>
  <c r="AH368" i="109" s="1"/>
  <c r="W367" i="109"/>
  <c r="X367" i="109" s="1"/>
  <c r="Y367" i="109" s="1"/>
  <c r="Z367" i="109" s="1"/>
  <c r="AA367" i="109" s="1"/>
  <c r="AB367" i="109" s="1"/>
  <c r="AC367" i="109" s="1"/>
  <c r="AD367" i="109" s="1"/>
  <c r="AE367" i="109" s="1"/>
  <c r="AF367" i="109" s="1"/>
  <c r="AG367" i="109" s="1"/>
  <c r="AH367" i="109" s="1"/>
  <c r="W366" i="109"/>
  <c r="X366" i="109" s="1"/>
  <c r="Y366" i="109" s="1"/>
  <c r="Z366" i="109" s="1"/>
  <c r="AA366" i="109" s="1"/>
  <c r="AB366" i="109" s="1"/>
  <c r="AC366" i="109" s="1"/>
  <c r="AD366" i="109" s="1"/>
  <c r="AE366" i="109" s="1"/>
  <c r="AF366" i="109" s="1"/>
  <c r="AG366" i="109" s="1"/>
  <c r="AH366" i="109" s="1"/>
  <c r="W365" i="109"/>
  <c r="X365" i="109" s="1"/>
  <c r="Y365" i="109" s="1"/>
  <c r="Z365" i="109" s="1"/>
  <c r="AA365" i="109" s="1"/>
  <c r="AB365" i="109" s="1"/>
  <c r="AC365" i="109" s="1"/>
  <c r="AD365" i="109" s="1"/>
  <c r="AE365" i="109" s="1"/>
  <c r="AF365" i="109" s="1"/>
  <c r="AG365" i="109" s="1"/>
  <c r="W364" i="109"/>
  <c r="X364" i="109" s="1"/>
  <c r="Y364" i="109" s="1"/>
  <c r="Z364" i="109" s="1"/>
  <c r="AA364" i="109" s="1"/>
  <c r="AB364" i="109" s="1"/>
  <c r="AC364" i="109" s="1"/>
  <c r="AD364" i="109" s="1"/>
  <c r="AE364" i="109" s="1"/>
  <c r="AF364" i="109" s="1"/>
  <c r="AG364" i="109" s="1"/>
  <c r="W363" i="109"/>
  <c r="X363" i="109" s="1"/>
  <c r="Y363" i="109" s="1"/>
  <c r="Z363" i="109" s="1"/>
  <c r="AA363" i="109" s="1"/>
  <c r="AB363" i="109" s="1"/>
  <c r="AC363" i="109" s="1"/>
  <c r="AD363" i="109" s="1"/>
  <c r="AE363" i="109" s="1"/>
  <c r="AF363" i="109" s="1"/>
  <c r="AG363" i="109" s="1"/>
  <c r="W362" i="109"/>
  <c r="X362" i="109" s="1"/>
  <c r="Y362" i="109" s="1"/>
  <c r="Z362" i="109" s="1"/>
  <c r="AA362" i="109" s="1"/>
  <c r="AB362" i="109" s="1"/>
  <c r="AC362" i="109" s="1"/>
  <c r="AD362" i="109" s="1"/>
  <c r="AE362" i="109" s="1"/>
  <c r="AF362" i="109" s="1"/>
  <c r="AG362" i="109" s="1"/>
  <c r="AH362" i="109" s="1"/>
  <c r="AJ563" i="109" s="1"/>
  <c r="AJ569" i="109" l="1"/>
  <c r="H501" i="109"/>
  <c r="H567" i="109"/>
  <c r="AJ567" i="109" s="1"/>
  <c r="G569" i="109"/>
  <c r="Z569" i="109" s="1"/>
  <c r="G565" i="109"/>
  <c r="W565" i="109" s="1"/>
  <c r="W766" i="109" s="1"/>
  <c r="X506" i="109"/>
  <c r="X707" i="109" s="1"/>
  <c r="X502" i="109"/>
  <c r="X703" i="109" s="1"/>
  <c r="Z568" i="109"/>
  <c r="G566" i="109"/>
  <c r="W566" i="109" s="1"/>
  <c r="W767" i="109" s="1"/>
  <c r="X305" i="109"/>
  <c r="X301" i="109"/>
  <c r="Z570" i="109"/>
  <c r="X505" i="109"/>
  <c r="X706" i="109" s="1"/>
  <c r="X501" i="109"/>
  <c r="X702" i="109" s="1"/>
  <c r="X304" i="109"/>
  <c r="X300" i="109"/>
  <c r="Z567" i="109"/>
  <c r="X500" i="109"/>
  <c r="X701" i="109" s="1"/>
  <c r="X504" i="109"/>
  <c r="X705" i="109" s="1"/>
  <c r="X299" i="109"/>
  <c r="X303" i="109"/>
  <c r="H505" i="109"/>
  <c r="H500" i="109"/>
  <c r="X503" i="109"/>
  <c r="X704" i="109" s="1"/>
  <c r="X306" i="109"/>
  <c r="X302" i="109"/>
  <c r="AG570" i="109"/>
  <c r="AC570" i="109"/>
  <c r="Y570" i="109"/>
  <c r="AG568" i="109"/>
  <c r="AC568" i="109"/>
  <c r="Y568" i="109"/>
  <c r="AG567" i="109"/>
  <c r="AC567" i="109"/>
  <c r="Y567" i="109"/>
  <c r="AH564" i="109"/>
  <c r="AD564" i="109"/>
  <c r="Z564" i="109"/>
  <c r="AH563" i="109"/>
  <c r="AD563" i="109"/>
  <c r="Z563" i="109"/>
  <c r="AF570" i="109"/>
  <c r="AB570" i="109"/>
  <c r="X570" i="109"/>
  <c r="AF568" i="109"/>
  <c r="AB568" i="109"/>
  <c r="X568" i="109"/>
  <c r="AF567" i="109"/>
  <c r="AB567" i="109"/>
  <c r="X567" i="109"/>
  <c r="Y566" i="109"/>
  <c r="AG564" i="109"/>
  <c r="AC564" i="109"/>
  <c r="Y564" i="109"/>
  <c r="AG563" i="109"/>
  <c r="AC563" i="109"/>
  <c r="Y563" i="109"/>
  <c r="AE570" i="109"/>
  <c r="AA570" i="109"/>
  <c r="W570" i="109"/>
  <c r="W771" i="109" s="1"/>
  <c r="AE568" i="109"/>
  <c r="AA568" i="109"/>
  <c r="W568" i="109"/>
  <c r="W769" i="109" s="1"/>
  <c r="AE567" i="109"/>
  <c r="AA567" i="109"/>
  <c r="W567" i="109"/>
  <c r="W768" i="109" s="1"/>
  <c r="AF566" i="109"/>
  <c r="AF564" i="109"/>
  <c r="AB564" i="109"/>
  <c r="X564" i="109"/>
  <c r="X765" i="109" s="1"/>
  <c r="Y765" i="109" s="1"/>
  <c r="Z765" i="109" s="1"/>
  <c r="AF563" i="109"/>
  <c r="AB563" i="109"/>
  <c r="X563" i="109"/>
  <c r="X764" i="109" s="1"/>
  <c r="Y764" i="109" s="1"/>
  <c r="Z764" i="109" s="1"/>
  <c r="AH570" i="109"/>
  <c r="AD570" i="109"/>
  <c r="AH568" i="109"/>
  <c r="AD568" i="109"/>
  <c r="AH567" i="109"/>
  <c r="AD567" i="109"/>
  <c r="AE564" i="109"/>
  <c r="AA564" i="109"/>
  <c r="AE563" i="109"/>
  <c r="AA563" i="109"/>
  <c r="G507" i="109"/>
  <c r="W507" i="109" s="1"/>
  <c r="W708" i="109" s="1"/>
  <c r="H506" i="109"/>
  <c r="H504" i="109"/>
  <c r="H503" i="109"/>
  <c r="H502" i="109"/>
  <c r="H570" i="109"/>
  <c r="AJ570" i="109" s="1"/>
  <c r="H568" i="109"/>
  <c r="AJ568" i="109" s="1"/>
  <c r="H564" i="109"/>
  <c r="AH363" i="109"/>
  <c r="AH364" i="109"/>
  <c r="AJ565" i="109" s="1"/>
  <c r="AH365" i="109"/>
  <c r="AJ566" i="109" s="1"/>
  <c r="AJ369" i="109"/>
  <c r="AJ368" i="109"/>
  <c r="AK569" i="109" s="1"/>
  <c r="AJ367" i="109"/>
  <c r="AJ366" i="109"/>
  <c r="AK567" i="109" s="1"/>
  <c r="AJ362" i="109"/>
  <c r="AK563" i="109" s="1"/>
  <c r="AJ564" i="109" l="1"/>
  <c r="AA764" i="109"/>
  <c r="AB764" i="109" s="1"/>
  <c r="AK570" i="109"/>
  <c r="AE566" i="109"/>
  <c r="AC566" i="109"/>
  <c r="AH565" i="109"/>
  <c r="AF565" i="109"/>
  <c r="AK568" i="109"/>
  <c r="AB566" i="109"/>
  <c r="X771" i="109"/>
  <c r="Y771" i="109" s="1"/>
  <c r="Z771" i="109" s="1"/>
  <c r="AA771" i="109" s="1"/>
  <c r="AB771" i="109" s="1"/>
  <c r="AC771" i="109" s="1"/>
  <c r="AD771" i="109" s="1"/>
  <c r="AE771" i="109" s="1"/>
  <c r="AF771" i="109" s="1"/>
  <c r="AG771" i="109" s="1"/>
  <c r="AH771" i="109" s="1"/>
  <c r="AJ771" i="109" s="1"/>
  <c r="AA765" i="109"/>
  <c r="AB765" i="109" s="1"/>
  <c r="AC765" i="109" s="1"/>
  <c r="AD765" i="109" s="1"/>
  <c r="AE765" i="109" s="1"/>
  <c r="AF765" i="109" s="1"/>
  <c r="AG765" i="109" s="1"/>
  <c r="AH765" i="109" s="1"/>
  <c r="AC764" i="109"/>
  <c r="AD764" i="109" s="1"/>
  <c r="AE764" i="109" s="1"/>
  <c r="AF764" i="109" s="1"/>
  <c r="AG764" i="109" s="1"/>
  <c r="AH764" i="109" s="1"/>
  <c r="AJ764" i="109" s="1"/>
  <c r="AK764" i="109" s="1"/>
  <c r="AE565" i="109"/>
  <c r="X769" i="109"/>
  <c r="Y769" i="109" s="1"/>
  <c r="Z769" i="109" s="1"/>
  <c r="AA769" i="109" s="1"/>
  <c r="AB769" i="109" s="1"/>
  <c r="AC769" i="109" s="1"/>
  <c r="AD769" i="109" s="1"/>
  <c r="AE769" i="109" s="1"/>
  <c r="AF769" i="109" s="1"/>
  <c r="AG769" i="109" s="1"/>
  <c r="AH769" i="109" s="1"/>
  <c r="AJ769" i="109" s="1"/>
  <c r="AG565" i="109"/>
  <c r="X768" i="109"/>
  <c r="Y768" i="109" s="1"/>
  <c r="Z768" i="109" s="1"/>
  <c r="AA768" i="109" s="1"/>
  <c r="AB768" i="109" s="1"/>
  <c r="AC768" i="109" s="1"/>
  <c r="AD768" i="109" s="1"/>
  <c r="AE768" i="109" s="1"/>
  <c r="AF768" i="109" s="1"/>
  <c r="AG768" i="109" s="1"/>
  <c r="AH768" i="109" s="1"/>
  <c r="AJ768" i="109" s="1"/>
  <c r="X565" i="109"/>
  <c r="Y565" i="109"/>
  <c r="Z565" i="109"/>
  <c r="AA565" i="109"/>
  <c r="AB565" i="109"/>
  <c r="AC565" i="109"/>
  <c r="AD565" i="109"/>
  <c r="AA566" i="109"/>
  <c r="X566" i="109"/>
  <c r="X767" i="109" s="1"/>
  <c r="Y767" i="109" s="1"/>
  <c r="Z566" i="109"/>
  <c r="AG566" i="109"/>
  <c r="AD566" i="109"/>
  <c r="AH566" i="109"/>
  <c r="AC569" i="109"/>
  <c r="AA569" i="109"/>
  <c r="AB569" i="109"/>
  <c r="AD569" i="109"/>
  <c r="AE569" i="109"/>
  <c r="AF569" i="109"/>
  <c r="AG569" i="109"/>
  <c r="AH569" i="109"/>
  <c r="W569" i="109"/>
  <c r="W770" i="109" s="1"/>
  <c r="X569" i="109"/>
  <c r="Y569" i="109"/>
  <c r="X507" i="109"/>
  <c r="X708" i="109" s="1"/>
  <c r="Y500" i="109"/>
  <c r="Y701" i="109" s="1"/>
  <c r="Y299" i="109"/>
  <c r="AK362" i="109"/>
  <c r="AL563" i="109" s="1"/>
  <c r="AK369" i="109"/>
  <c r="AL570" i="109" s="1"/>
  <c r="Y503" i="109"/>
  <c r="Y704" i="109" s="1"/>
  <c r="Y302" i="109"/>
  <c r="Y501" i="109"/>
  <c r="Y702" i="109" s="1"/>
  <c r="Y300" i="109"/>
  <c r="AJ363" i="109"/>
  <c r="AK564" i="109" s="1"/>
  <c r="AJ765" i="109"/>
  <c r="Y507" i="109"/>
  <c r="Y306" i="109"/>
  <c r="Y505" i="109"/>
  <c r="Y706" i="109" s="1"/>
  <c r="Y304" i="109"/>
  <c r="Y502" i="109"/>
  <c r="Y703" i="109" s="1"/>
  <c r="Y301" i="109"/>
  <c r="AK368" i="109"/>
  <c r="AL569" i="109" s="1"/>
  <c r="AK366" i="109"/>
  <c r="AL567" i="109" s="1"/>
  <c r="AJ365" i="109"/>
  <c r="AK566" i="109" s="1"/>
  <c r="AK367" i="109"/>
  <c r="AL568" i="109" s="1"/>
  <c r="AJ364" i="109"/>
  <c r="AK565" i="109" s="1"/>
  <c r="Y504" i="109"/>
  <c r="Y705" i="109" s="1"/>
  <c r="Y303" i="109"/>
  <c r="Y506" i="109"/>
  <c r="Y707" i="109" s="1"/>
  <c r="Y305" i="109"/>
  <c r="AI567" i="109"/>
  <c r="AI564" i="109"/>
  <c r="AI568" i="109"/>
  <c r="AI563" i="109"/>
  <c r="AI570" i="109"/>
  <c r="Z767" i="109" l="1"/>
  <c r="AL764" i="109"/>
  <c r="AK768" i="109"/>
  <c r="AA767" i="109"/>
  <c r="AB767" i="109" s="1"/>
  <c r="AC767" i="109" s="1"/>
  <c r="AD767" i="109" s="1"/>
  <c r="AE767" i="109" s="1"/>
  <c r="AF767" i="109" s="1"/>
  <c r="AG767" i="109" s="1"/>
  <c r="AH767" i="109" s="1"/>
  <c r="AJ767" i="109" s="1"/>
  <c r="AK767" i="109" s="1"/>
  <c r="AL768" i="109"/>
  <c r="AI565" i="109"/>
  <c r="AK771" i="109"/>
  <c r="AL771" i="109" s="1"/>
  <c r="AK769" i="109"/>
  <c r="AL769" i="109" s="1"/>
  <c r="X766" i="109"/>
  <c r="Y766" i="109" s="1"/>
  <c r="Z766" i="109" s="1"/>
  <c r="AA766" i="109" s="1"/>
  <c r="AB766" i="109" s="1"/>
  <c r="AC766" i="109" s="1"/>
  <c r="AD766" i="109" s="1"/>
  <c r="AE766" i="109" s="1"/>
  <c r="AF766" i="109" s="1"/>
  <c r="AG766" i="109" s="1"/>
  <c r="AH766" i="109" s="1"/>
  <c r="AJ766" i="109" s="1"/>
  <c r="X770" i="109"/>
  <c r="Y770" i="109" s="1"/>
  <c r="Z770" i="109" s="1"/>
  <c r="AA770" i="109" s="1"/>
  <c r="AB770" i="109" s="1"/>
  <c r="AC770" i="109" s="1"/>
  <c r="AD770" i="109" s="1"/>
  <c r="AE770" i="109" s="1"/>
  <c r="AF770" i="109" s="1"/>
  <c r="AG770" i="109" s="1"/>
  <c r="AH770" i="109" s="1"/>
  <c r="AJ770" i="109" s="1"/>
  <c r="AK770" i="109" s="1"/>
  <c r="AL770" i="109" s="1"/>
  <c r="Y708" i="109"/>
  <c r="AL369" i="109"/>
  <c r="AM570" i="109" s="1"/>
  <c r="AI566" i="109"/>
  <c r="AL366" i="109"/>
  <c r="AI569" i="109"/>
  <c r="AL367" i="109"/>
  <c r="AL362" i="109"/>
  <c r="AL368" i="109"/>
  <c r="Z506" i="109"/>
  <c r="Z707" i="109" s="1"/>
  <c r="Z305" i="109"/>
  <c r="Z304" i="109"/>
  <c r="Z505" i="109"/>
  <c r="Z706" i="109" s="1"/>
  <c r="AK364" i="109"/>
  <c r="AL565" i="109" s="1"/>
  <c r="AK365" i="109"/>
  <c r="AL566" i="109" s="1"/>
  <c r="AK363" i="109"/>
  <c r="AL564" i="109" s="1"/>
  <c r="AK765" i="109"/>
  <c r="Z504" i="109"/>
  <c r="Z705" i="109" s="1"/>
  <c r="Z303" i="109"/>
  <c r="Z502" i="109"/>
  <c r="Z703" i="109" s="1"/>
  <c r="Z301" i="109"/>
  <c r="Z306" i="109"/>
  <c r="Z507" i="109"/>
  <c r="Z300" i="109"/>
  <c r="Z501" i="109"/>
  <c r="Z702" i="109" s="1"/>
  <c r="Z500" i="109"/>
  <c r="Z701" i="109" s="1"/>
  <c r="Z299" i="109"/>
  <c r="Z302" i="109"/>
  <c r="Z503" i="109"/>
  <c r="Z704" i="109" s="1"/>
  <c r="AM366" i="109"/>
  <c r="AN567" i="109" s="1"/>
  <c r="AM362" i="109" l="1"/>
  <c r="AN563" i="109" s="1"/>
  <c r="AM563" i="109"/>
  <c r="AM367" i="109"/>
  <c r="AN568" i="109" s="1"/>
  <c r="AM568" i="109"/>
  <c r="AM769" i="109" s="1"/>
  <c r="AM369" i="109"/>
  <c r="AN570" i="109" s="1"/>
  <c r="AM368" i="109"/>
  <c r="AN569" i="109" s="1"/>
  <c r="AM569" i="109"/>
  <c r="AM770" i="109" s="1"/>
  <c r="AM768" i="109"/>
  <c r="AN768" i="109" s="1"/>
  <c r="AM567" i="109"/>
  <c r="AK766" i="109"/>
  <c r="Z708" i="109"/>
  <c r="AM771" i="109"/>
  <c r="AM764" i="109"/>
  <c r="AA306" i="109"/>
  <c r="AA507" i="109"/>
  <c r="AL765" i="109"/>
  <c r="AL363" i="109"/>
  <c r="AM564" i="109" s="1"/>
  <c r="AN369" i="109"/>
  <c r="AO570" i="109" s="1"/>
  <c r="AN366" i="109"/>
  <c r="AO567" i="109" s="1"/>
  <c r="AA301" i="109"/>
  <c r="AA502" i="109"/>
  <c r="AA703" i="109" s="1"/>
  <c r="AL766" i="109"/>
  <c r="AL364" i="109"/>
  <c r="AM565" i="109" s="1"/>
  <c r="AN362" i="109"/>
  <c r="AO563" i="109" s="1"/>
  <c r="AA300" i="109"/>
  <c r="AA501" i="109"/>
  <c r="AA702" i="109" s="1"/>
  <c r="AN367" i="109"/>
  <c r="AO568" i="109" s="1"/>
  <c r="AA304" i="109"/>
  <c r="AA505" i="109"/>
  <c r="AA706" i="109" s="1"/>
  <c r="AN368" i="109"/>
  <c r="AO569" i="109" s="1"/>
  <c r="AA302" i="109"/>
  <c r="AA503" i="109"/>
  <c r="AA704" i="109" s="1"/>
  <c r="AA299" i="109"/>
  <c r="AA500" i="109"/>
  <c r="AA701" i="109" s="1"/>
  <c r="AA303" i="109"/>
  <c r="AA504" i="109"/>
  <c r="AA705" i="109" s="1"/>
  <c r="AL767" i="109"/>
  <c r="AL365" i="109"/>
  <c r="AM566" i="109" s="1"/>
  <c r="AA305" i="109"/>
  <c r="AA506" i="109"/>
  <c r="AA707" i="109" s="1"/>
  <c r="AA708" i="109" l="1"/>
  <c r="AN769" i="109"/>
  <c r="AN771" i="109"/>
  <c r="AN770" i="109"/>
  <c r="AN764" i="109"/>
  <c r="AB305" i="109"/>
  <c r="AB506" i="109"/>
  <c r="AB707" i="109" s="1"/>
  <c r="AB303" i="109"/>
  <c r="AB504" i="109"/>
  <c r="AB705" i="109" s="1"/>
  <c r="AB302" i="109"/>
  <c r="AB503" i="109"/>
  <c r="AB704" i="109" s="1"/>
  <c r="AB304" i="109"/>
  <c r="AB505" i="109"/>
  <c r="AB706" i="109" s="1"/>
  <c r="AB300" i="109"/>
  <c r="AB501" i="109"/>
  <c r="AB702" i="109" s="1"/>
  <c r="AO366" i="109"/>
  <c r="AP567" i="109" s="1"/>
  <c r="AO768" i="109"/>
  <c r="AM363" i="109"/>
  <c r="AN564" i="109" s="1"/>
  <c r="AM765" i="109"/>
  <c r="AM365" i="109"/>
  <c r="AN566" i="109" s="1"/>
  <c r="AM767" i="109"/>
  <c r="AB301" i="109"/>
  <c r="AB502" i="109"/>
  <c r="AB703" i="109" s="1"/>
  <c r="AB299" i="109"/>
  <c r="AB500" i="109"/>
  <c r="AB701" i="109" s="1"/>
  <c r="AO368" i="109"/>
  <c r="AP569" i="109" s="1"/>
  <c r="AO367" i="109"/>
  <c r="AP568" i="109" s="1"/>
  <c r="AO769" i="109"/>
  <c r="AO362" i="109"/>
  <c r="AP563" i="109" s="1"/>
  <c r="AM364" i="109"/>
  <c r="AN565" i="109" s="1"/>
  <c r="AM766" i="109"/>
  <c r="AO369" i="109"/>
  <c r="AP570" i="109" s="1"/>
  <c r="AO771" i="109"/>
  <c r="AB306" i="109"/>
  <c r="AB507" i="109"/>
  <c r="AB708" i="109" s="1"/>
  <c r="AO770" i="109" l="1"/>
  <c r="AO764" i="109"/>
  <c r="AP369" i="109"/>
  <c r="AQ570" i="109" s="1"/>
  <c r="AP771" i="109"/>
  <c r="AP368" i="109"/>
  <c r="AQ569" i="109" s="1"/>
  <c r="AP770" i="109"/>
  <c r="AN365" i="109"/>
  <c r="AO566" i="109" s="1"/>
  <c r="AN767" i="109"/>
  <c r="AC302" i="109"/>
  <c r="AC503" i="109"/>
  <c r="AC704" i="109" s="1"/>
  <c r="AP366" i="109"/>
  <c r="AQ567" i="109" s="1"/>
  <c r="AP768" i="109"/>
  <c r="AC305" i="109"/>
  <c r="AC506" i="109"/>
  <c r="AC707" i="109" s="1"/>
  <c r="AC306" i="109"/>
  <c r="AC507" i="109"/>
  <c r="AC708" i="109" s="1"/>
  <c r="AN364" i="109"/>
  <c r="AO565" i="109" s="1"/>
  <c r="AN766" i="109"/>
  <c r="AP367" i="109"/>
  <c r="AQ568" i="109" s="1"/>
  <c r="AP769" i="109"/>
  <c r="AC299" i="109"/>
  <c r="AC500" i="109"/>
  <c r="AC701" i="109" s="1"/>
  <c r="AC301" i="109"/>
  <c r="AC502" i="109"/>
  <c r="AC703" i="109" s="1"/>
  <c r="AN363" i="109"/>
  <c r="AO564" i="109" s="1"/>
  <c r="AN765" i="109"/>
  <c r="AC304" i="109"/>
  <c r="AC505" i="109"/>
  <c r="AC706" i="109" s="1"/>
  <c r="AC303" i="109"/>
  <c r="AC504" i="109"/>
  <c r="AC705" i="109" s="1"/>
  <c r="AP362" i="109"/>
  <c r="AQ563" i="109" s="1"/>
  <c r="AC300" i="109"/>
  <c r="AC501" i="109"/>
  <c r="AC702" i="109" s="1"/>
  <c r="AP764" i="109" l="1"/>
  <c r="AQ362" i="109"/>
  <c r="AR563" i="109" s="1"/>
  <c r="AD304" i="109"/>
  <c r="AD505" i="109"/>
  <c r="AD706" i="109" s="1"/>
  <c r="AD301" i="109"/>
  <c r="AD502" i="109"/>
  <c r="AD703" i="109" s="1"/>
  <c r="AQ367" i="109"/>
  <c r="AR568" i="109" s="1"/>
  <c r="AQ769" i="109"/>
  <c r="AD306" i="109"/>
  <c r="AD507" i="109"/>
  <c r="AD708" i="109" s="1"/>
  <c r="AQ366" i="109"/>
  <c r="AR567" i="109" s="1"/>
  <c r="AQ768" i="109"/>
  <c r="AD302" i="109"/>
  <c r="AD503" i="109"/>
  <c r="AD704" i="109" s="1"/>
  <c r="AQ368" i="109"/>
  <c r="AR569" i="109" s="1"/>
  <c r="AQ770" i="109"/>
  <c r="AD300" i="109"/>
  <c r="AD501" i="109"/>
  <c r="AD702" i="109" s="1"/>
  <c r="AD303" i="109"/>
  <c r="AD504" i="109"/>
  <c r="AD705" i="109" s="1"/>
  <c r="AO363" i="109"/>
  <c r="AP564" i="109" s="1"/>
  <c r="AO765" i="109"/>
  <c r="AD299" i="109"/>
  <c r="AD500" i="109"/>
  <c r="AD701" i="109" s="1"/>
  <c r="AO364" i="109"/>
  <c r="AP565" i="109" s="1"/>
  <c r="AO766" i="109"/>
  <c r="AD305" i="109"/>
  <c r="AD506" i="109"/>
  <c r="AD707" i="109" s="1"/>
  <c r="AO365" i="109"/>
  <c r="AP566" i="109" s="1"/>
  <c r="AO767" i="109"/>
  <c r="AQ369" i="109"/>
  <c r="AR570" i="109" s="1"/>
  <c r="AQ771" i="109"/>
  <c r="AQ764" i="109" l="1"/>
  <c r="AE299" i="109"/>
  <c r="AE500" i="109"/>
  <c r="AE701" i="109" s="1"/>
  <c r="AE303" i="109"/>
  <c r="AE504" i="109"/>
  <c r="AE705" i="109" s="1"/>
  <c r="AR368" i="109"/>
  <c r="AS569" i="109" s="1"/>
  <c r="AR770" i="109"/>
  <c r="AR366" i="109"/>
  <c r="AS567" i="109" s="1"/>
  <c r="AR768" i="109"/>
  <c r="AR369" i="109"/>
  <c r="AS570" i="109" s="1"/>
  <c r="AR771" i="109"/>
  <c r="AE306" i="109"/>
  <c r="AE507" i="109"/>
  <c r="AE708" i="109" s="1"/>
  <c r="AE301" i="109"/>
  <c r="AE502" i="109"/>
  <c r="AE703" i="109" s="1"/>
  <c r="AP365" i="109"/>
  <c r="AQ566" i="109" s="1"/>
  <c r="AP767" i="109"/>
  <c r="AR367" i="109"/>
  <c r="AS568" i="109" s="1"/>
  <c r="AR769" i="109"/>
  <c r="AE304" i="109"/>
  <c r="AE505" i="109"/>
  <c r="AE706" i="109" s="1"/>
  <c r="AE305" i="109"/>
  <c r="AE506" i="109"/>
  <c r="AE707" i="109" s="1"/>
  <c r="AR362" i="109"/>
  <c r="AS563" i="109" s="1"/>
  <c r="AP364" i="109"/>
  <c r="AQ565" i="109" s="1"/>
  <c r="AP766" i="109"/>
  <c r="AP363" i="109"/>
  <c r="AQ564" i="109" s="1"/>
  <c r="AP765" i="109"/>
  <c r="AE300" i="109"/>
  <c r="AE501" i="109"/>
  <c r="AE702" i="109" s="1"/>
  <c r="AE302" i="109"/>
  <c r="AE503" i="109"/>
  <c r="AE704" i="109" s="1"/>
  <c r="AR764" i="109" l="1"/>
  <c r="AF305" i="109"/>
  <c r="AF506" i="109"/>
  <c r="AF707" i="109" s="1"/>
  <c r="AQ363" i="109"/>
  <c r="AR564" i="109" s="1"/>
  <c r="AQ765" i="109"/>
  <c r="AF301" i="109"/>
  <c r="AF502" i="109"/>
  <c r="AF703" i="109" s="1"/>
  <c r="AF299" i="109"/>
  <c r="AF500" i="109"/>
  <c r="AF701" i="109" s="1"/>
  <c r="AF304" i="109"/>
  <c r="AF505" i="109"/>
  <c r="AF706" i="109" s="1"/>
  <c r="AS367" i="109"/>
  <c r="AT568" i="109" s="1"/>
  <c r="AS769" i="109"/>
  <c r="AF302" i="109"/>
  <c r="AF503" i="109"/>
  <c r="AF704" i="109" s="1"/>
  <c r="AS362" i="109"/>
  <c r="AT563" i="109" s="1"/>
  <c r="AS369" i="109"/>
  <c r="AT570" i="109" s="1"/>
  <c r="AS771" i="109"/>
  <c r="AS368" i="109"/>
  <c r="AT569" i="109" s="1"/>
  <c r="AS770" i="109"/>
  <c r="AF300" i="109"/>
  <c r="AF501" i="109"/>
  <c r="AF702" i="109" s="1"/>
  <c r="AQ364" i="109"/>
  <c r="AR565" i="109" s="1"/>
  <c r="AQ766" i="109"/>
  <c r="AQ365" i="109"/>
  <c r="AR566" i="109" s="1"/>
  <c r="AQ767" i="109"/>
  <c r="AF306" i="109"/>
  <c r="AF507" i="109"/>
  <c r="AF708" i="109" s="1"/>
  <c r="AS366" i="109"/>
  <c r="AT567" i="109" s="1"/>
  <c r="AS768" i="109"/>
  <c r="AF303" i="109"/>
  <c r="AF504" i="109"/>
  <c r="AF705" i="109" s="1"/>
  <c r="AS764" i="109" l="1"/>
  <c r="AG306" i="109"/>
  <c r="AG507" i="109"/>
  <c r="AG708" i="109" s="1"/>
  <c r="AT368" i="109"/>
  <c r="AU569" i="109" s="1"/>
  <c r="AT770" i="109"/>
  <c r="AG299" i="109"/>
  <c r="AG500" i="109"/>
  <c r="AG701" i="109" s="1"/>
  <c r="AT367" i="109"/>
  <c r="AU568" i="109" s="1"/>
  <c r="AT769" i="109"/>
  <c r="AT366" i="109"/>
  <c r="AU567" i="109" s="1"/>
  <c r="AT768" i="109"/>
  <c r="AR365" i="109"/>
  <c r="AS566" i="109" s="1"/>
  <c r="AR767" i="109"/>
  <c r="AG300" i="109"/>
  <c r="AG501" i="109"/>
  <c r="AG702" i="109" s="1"/>
  <c r="AT369" i="109"/>
  <c r="AU570" i="109" s="1"/>
  <c r="AT771" i="109"/>
  <c r="AG302" i="109"/>
  <c r="AG503" i="109"/>
  <c r="AG704" i="109" s="1"/>
  <c r="AG304" i="109"/>
  <c r="AG505" i="109"/>
  <c r="AG706" i="109" s="1"/>
  <c r="AG301" i="109"/>
  <c r="AG502" i="109"/>
  <c r="AG703" i="109" s="1"/>
  <c r="AG305" i="109"/>
  <c r="AG506" i="109"/>
  <c r="AG707" i="109" s="1"/>
  <c r="AG303" i="109"/>
  <c r="AG504" i="109"/>
  <c r="AG705" i="109" s="1"/>
  <c r="AR364" i="109"/>
  <c r="AS565" i="109" s="1"/>
  <c r="AR766" i="109"/>
  <c r="AT362" i="109"/>
  <c r="AU563" i="109" s="1"/>
  <c r="AR363" i="109"/>
  <c r="AS564" i="109" s="1"/>
  <c r="AR765" i="109"/>
  <c r="AT764" i="109" l="1"/>
  <c r="AS363" i="109"/>
  <c r="AT564" i="109" s="1"/>
  <c r="AS765" i="109"/>
  <c r="AH505" i="109"/>
  <c r="AI505" i="109" s="1"/>
  <c r="AH304" i="109"/>
  <c r="AJ505" i="109" s="1"/>
  <c r="AS364" i="109"/>
  <c r="AT565" i="109" s="1"/>
  <c r="AS766" i="109"/>
  <c r="AH506" i="109"/>
  <c r="AI506" i="109" s="1"/>
  <c r="AH305" i="109"/>
  <c r="AJ506" i="109" s="1"/>
  <c r="AU369" i="109"/>
  <c r="AW570" i="109" s="1"/>
  <c r="AV570" i="109"/>
  <c r="AS365" i="109"/>
  <c r="AT566" i="109" s="1"/>
  <c r="AS767" i="109"/>
  <c r="AU367" i="109"/>
  <c r="AW568" i="109" s="1"/>
  <c r="AV568" i="109"/>
  <c r="AU368" i="109"/>
  <c r="AW569" i="109" s="1"/>
  <c r="AV569" i="109"/>
  <c r="AU362" i="109"/>
  <c r="AW563" i="109" s="1"/>
  <c r="AV563" i="109"/>
  <c r="AH504" i="109"/>
  <c r="AI504" i="109" s="1"/>
  <c r="AH303" i="109"/>
  <c r="AJ504" i="109" s="1"/>
  <c r="AH502" i="109"/>
  <c r="AI502" i="109" s="1"/>
  <c r="AH301" i="109"/>
  <c r="AJ502" i="109" s="1"/>
  <c r="AH503" i="109"/>
  <c r="AI503" i="109" s="1"/>
  <c r="AH302" i="109"/>
  <c r="AJ503" i="109" s="1"/>
  <c r="AH501" i="109"/>
  <c r="AI501" i="109" s="1"/>
  <c r="AH300" i="109"/>
  <c r="AJ501" i="109" s="1"/>
  <c r="AU366" i="109"/>
  <c r="AW567" i="109" s="1"/>
  <c r="AV567" i="109"/>
  <c r="AH500" i="109"/>
  <c r="AI500" i="109" s="1"/>
  <c r="AH299" i="109"/>
  <c r="AJ500" i="109" s="1"/>
  <c r="AH507" i="109"/>
  <c r="AI507" i="109" s="1"/>
  <c r="AH306" i="109"/>
  <c r="AJ507" i="109" s="1"/>
  <c r="AU770" i="109" l="1"/>
  <c r="AU764" i="109"/>
  <c r="AU771" i="109"/>
  <c r="AH703" i="109"/>
  <c r="AU769" i="109"/>
  <c r="AU768" i="109"/>
  <c r="AH708" i="109"/>
  <c r="AH701" i="109"/>
  <c r="AH702" i="109"/>
  <c r="AH706" i="109"/>
  <c r="AH704" i="109"/>
  <c r="AH707" i="109"/>
  <c r="AH705" i="109"/>
  <c r="AJ306" i="109"/>
  <c r="AK507" i="109" s="1"/>
  <c r="AJ708" i="109"/>
  <c r="AJ302" i="109"/>
  <c r="AK503" i="109" s="1"/>
  <c r="AJ304" i="109"/>
  <c r="AK505" i="109" s="1"/>
  <c r="AW366" i="109"/>
  <c r="AX567" i="109" s="1"/>
  <c r="AW368" i="109"/>
  <c r="AX569" i="109" s="1"/>
  <c r="AT365" i="109"/>
  <c r="AU566" i="109" s="1"/>
  <c r="AT767" i="109"/>
  <c r="AJ303" i="109"/>
  <c r="AK504" i="109" s="1"/>
  <c r="AJ300" i="109"/>
  <c r="AK501" i="109" s="1"/>
  <c r="AJ305" i="109"/>
  <c r="AK506" i="109" s="1"/>
  <c r="AJ299" i="109"/>
  <c r="AK500" i="109" s="1"/>
  <c r="AJ301" i="109"/>
  <c r="AK502" i="109" s="1"/>
  <c r="AW362" i="109"/>
  <c r="AX563" i="109" s="1"/>
  <c r="AW367" i="109"/>
  <c r="AX568" i="109" s="1"/>
  <c r="AW369" i="109"/>
  <c r="AX570" i="109" s="1"/>
  <c r="AT364" i="109"/>
  <c r="AU565" i="109" s="1"/>
  <c r="AT766" i="109"/>
  <c r="AT363" i="109"/>
  <c r="AU564" i="109" s="1"/>
  <c r="AT765" i="109"/>
  <c r="AJ703" i="109" l="1"/>
  <c r="AJ705" i="109"/>
  <c r="AW769" i="109"/>
  <c r="AW770" i="109"/>
  <c r="AJ707" i="109"/>
  <c r="AK707" i="109" s="1"/>
  <c r="AW771" i="109"/>
  <c r="AJ706" i="109"/>
  <c r="AW768" i="109"/>
  <c r="AW764" i="109"/>
  <c r="AJ702" i="109"/>
  <c r="AJ701" i="109"/>
  <c r="AJ704" i="109"/>
  <c r="AK300" i="109"/>
  <c r="AL501" i="109" s="1"/>
  <c r="AK302" i="109"/>
  <c r="AL503" i="109" s="1"/>
  <c r="AU363" i="109"/>
  <c r="AW564" i="109" s="1"/>
  <c r="AV564" i="109"/>
  <c r="AX369" i="109"/>
  <c r="AY570" i="109" s="1"/>
  <c r="AY369" i="109"/>
  <c r="AZ570" i="109" s="1"/>
  <c r="AY362" i="109"/>
  <c r="AZ563" i="109" s="1"/>
  <c r="AX362" i="109"/>
  <c r="AY563" i="109" s="1"/>
  <c r="AU365" i="109"/>
  <c r="AW566" i="109" s="1"/>
  <c r="AV566" i="109"/>
  <c r="AY366" i="109"/>
  <c r="AZ567" i="109" s="1"/>
  <c r="AX366" i="109"/>
  <c r="AY567" i="109" s="1"/>
  <c r="AK299" i="109"/>
  <c r="AL500" i="109" s="1"/>
  <c r="AK301" i="109"/>
  <c r="AL502" i="109" s="1"/>
  <c r="AK703" i="109"/>
  <c r="AK305" i="109"/>
  <c r="AL506" i="109" s="1"/>
  <c r="AK303" i="109"/>
  <c r="AL504" i="109" s="1"/>
  <c r="AK304" i="109"/>
  <c r="AL505" i="109" s="1"/>
  <c r="AU364" i="109"/>
  <c r="AW565" i="109" s="1"/>
  <c r="AV565" i="109"/>
  <c r="AY367" i="109"/>
  <c r="AZ568" i="109" s="1"/>
  <c r="AX367" i="109"/>
  <c r="AY568" i="109" s="1"/>
  <c r="AX368" i="109"/>
  <c r="AY569" i="109" s="1"/>
  <c r="AY368" i="109"/>
  <c r="AZ569" i="109" s="1"/>
  <c r="AK306" i="109"/>
  <c r="AL507" i="109" s="1"/>
  <c r="AK708" i="109"/>
  <c r="AK705" i="109" l="1"/>
  <c r="AX769" i="109"/>
  <c r="AX770" i="109"/>
  <c r="AX771" i="109"/>
  <c r="AU767" i="109"/>
  <c r="AK706" i="109"/>
  <c r="AX764" i="109"/>
  <c r="AU765" i="109"/>
  <c r="AX768" i="109"/>
  <c r="AU766" i="109"/>
  <c r="AK704" i="109"/>
  <c r="AK701" i="109"/>
  <c r="AK702" i="109"/>
  <c r="AL303" i="109"/>
  <c r="AM504" i="109" s="1"/>
  <c r="AL705" i="109"/>
  <c r="BA368" i="109"/>
  <c r="BB569" i="109" s="1"/>
  <c r="AZ367" i="109"/>
  <c r="BA568" i="109" s="1"/>
  <c r="AY769" i="109"/>
  <c r="AW364" i="109"/>
  <c r="AX565" i="109" s="1"/>
  <c r="AL304" i="109"/>
  <c r="AM505" i="109" s="1"/>
  <c r="AZ366" i="109"/>
  <c r="BA567" i="109" s="1"/>
  <c r="AW365" i="109"/>
  <c r="AX566" i="109" s="1"/>
  <c r="BA369" i="109"/>
  <c r="BB570" i="109" s="1"/>
  <c r="AW363" i="109"/>
  <c r="AX564" i="109" s="1"/>
  <c r="AZ368" i="109"/>
  <c r="BA569" i="109" s="1"/>
  <c r="BA367" i="109"/>
  <c r="BB568" i="109" s="1"/>
  <c r="AL305" i="109"/>
  <c r="AM506" i="109" s="1"/>
  <c r="AL707" i="109"/>
  <c r="BA366" i="109"/>
  <c r="BB567" i="109" s="1"/>
  <c r="AZ362" i="109"/>
  <c r="BA563" i="109" s="1"/>
  <c r="AZ369" i="109"/>
  <c r="BA570" i="109" s="1"/>
  <c r="AL300" i="109"/>
  <c r="AM501" i="109" s="1"/>
  <c r="AL306" i="109"/>
  <c r="AM507" i="109" s="1"/>
  <c r="AL708" i="109"/>
  <c r="AL301" i="109"/>
  <c r="AM502" i="109" s="1"/>
  <c r="AL703" i="109"/>
  <c r="AL299" i="109"/>
  <c r="AM500" i="109" s="1"/>
  <c r="BA362" i="109"/>
  <c r="BB563" i="109" s="1"/>
  <c r="AL302" i="109"/>
  <c r="AM503" i="109" s="1"/>
  <c r="AY770" i="109" l="1"/>
  <c r="AZ770" i="109" s="1"/>
  <c r="AY771" i="109"/>
  <c r="AZ771" i="109" s="1"/>
  <c r="AW767" i="109"/>
  <c r="AZ769" i="109"/>
  <c r="AY768" i="109"/>
  <c r="AZ768" i="109" s="1"/>
  <c r="AW765" i="109"/>
  <c r="AL706" i="109"/>
  <c r="AW766" i="109"/>
  <c r="AY764" i="109"/>
  <c r="AZ764" i="109" s="1"/>
  <c r="AL701" i="109"/>
  <c r="AL702" i="109"/>
  <c r="AL704" i="109"/>
  <c r="BC362" i="109"/>
  <c r="BD563" i="109" s="1"/>
  <c r="AM301" i="109"/>
  <c r="AN502" i="109" s="1"/>
  <c r="AM703" i="109"/>
  <c r="AM300" i="109"/>
  <c r="AN501" i="109" s="1"/>
  <c r="BB362" i="109"/>
  <c r="BC563" i="109" s="1"/>
  <c r="AM305" i="109"/>
  <c r="AN506" i="109" s="1"/>
  <c r="AM707" i="109"/>
  <c r="BB368" i="109"/>
  <c r="BC569" i="109" s="1"/>
  <c r="BA770" i="109"/>
  <c r="BC369" i="109"/>
  <c r="BD570" i="109" s="1"/>
  <c r="BB366" i="109"/>
  <c r="BC567" i="109" s="1"/>
  <c r="AY364" i="109"/>
  <c r="AZ565" i="109" s="1"/>
  <c r="AX364" i="109"/>
  <c r="AY565" i="109" s="1"/>
  <c r="BC368" i="109"/>
  <c r="BD569" i="109" s="1"/>
  <c r="AM302" i="109"/>
  <c r="AN503" i="109" s="1"/>
  <c r="AM299" i="109"/>
  <c r="AN500" i="109" s="1"/>
  <c r="AM306" i="109"/>
  <c r="AN507" i="109" s="1"/>
  <c r="AM708" i="109"/>
  <c r="BB369" i="109"/>
  <c r="BC570" i="109" s="1"/>
  <c r="BC366" i="109"/>
  <c r="BD567" i="109" s="1"/>
  <c r="BC367" i="109"/>
  <c r="BD568" i="109" s="1"/>
  <c r="AY363" i="109"/>
  <c r="AZ564" i="109" s="1"/>
  <c r="AX363" i="109"/>
  <c r="AY564" i="109" s="1"/>
  <c r="AX365" i="109"/>
  <c r="AY566" i="109" s="1"/>
  <c r="AY365" i="109"/>
  <c r="AZ566" i="109" s="1"/>
  <c r="AM304" i="109"/>
  <c r="AN505" i="109" s="1"/>
  <c r="BB367" i="109"/>
  <c r="BC568" i="109" s="1"/>
  <c r="AM303" i="109"/>
  <c r="AN504" i="109" s="1"/>
  <c r="AM705" i="109"/>
  <c r="AM706" i="109" l="1"/>
  <c r="AX767" i="109"/>
  <c r="BA771" i="109"/>
  <c r="BB771" i="109" s="1"/>
  <c r="AM702" i="109"/>
  <c r="BA769" i="109"/>
  <c r="BB769" i="109" s="1"/>
  <c r="BB770" i="109"/>
  <c r="AX766" i="109"/>
  <c r="AX765" i="109"/>
  <c r="AM704" i="109"/>
  <c r="BA764" i="109"/>
  <c r="BB764" i="109" s="1"/>
  <c r="BA768" i="109"/>
  <c r="BB768" i="109" s="1"/>
  <c r="AM701" i="109"/>
  <c r="AN305" i="109"/>
  <c r="AO506" i="109" s="1"/>
  <c r="AN707" i="109"/>
  <c r="BE362" i="109"/>
  <c r="BF563" i="109" s="1"/>
  <c r="AN303" i="109"/>
  <c r="AO504" i="109" s="1"/>
  <c r="AN705" i="109"/>
  <c r="AN304" i="109"/>
  <c r="AO505" i="109" s="1"/>
  <c r="AN706" i="109"/>
  <c r="AZ363" i="109"/>
  <c r="BA564" i="109" s="1"/>
  <c r="BE367" i="109"/>
  <c r="BF568" i="109" s="1"/>
  <c r="BD369" i="109"/>
  <c r="BE570" i="109" s="1"/>
  <c r="AN299" i="109"/>
  <c r="AO500" i="109" s="1"/>
  <c r="BE368" i="109"/>
  <c r="BF569" i="109" s="1"/>
  <c r="BA365" i="109"/>
  <c r="BB566" i="109" s="1"/>
  <c r="BA363" i="109"/>
  <c r="BB564" i="109" s="1"/>
  <c r="AZ364" i="109"/>
  <c r="BA565" i="109" s="1"/>
  <c r="BD366" i="109"/>
  <c r="BE567" i="109" s="1"/>
  <c r="BD368" i="109"/>
  <c r="BE569" i="109" s="1"/>
  <c r="BD362" i="109"/>
  <c r="BE563" i="109" s="1"/>
  <c r="AN301" i="109"/>
  <c r="AO502" i="109" s="1"/>
  <c r="AN703" i="109"/>
  <c r="BE369" i="109"/>
  <c r="BF570" i="109" s="1"/>
  <c r="AN300" i="109"/>
  <c r="AO501" i="109" s="1"/>
  <c r="BD367" i="109"/>
  <c r="BE568" i="109" s="1"/>
  <c r="BC769" i="109"/>
  <c r="AZ365" i="109"/>
  <c r="BA566" i="109" s="1"/>
  <c r="AY767" i="109"/>
  <c r="AZ767" i="109" s="1"/>
  <c r="BE366" i="109"/>
  <c r="BF567" i="109" s="1"/>
  <c r="AN306" i="109"/>
  <c r="AO507" i="109" s="1"/>
  <c r="AN708" i="109"/>
  <c r="AN302" i="109"/>
  <c r="AO503" i="109" s="1"/>
  <c r="BA364" i="109"/>
  <c r="BB565" i="109" s="1"/>
  <c r="BC771" i="109" l="1"/>
  <c r="BD771" i="109" s="1"/>
  <c r="AN702" i="109"/>
  <c r="BC770" i="109"/>
  <c r="BD770" i="109" s="1"/>
  <c r="AY766" i="109"/>
  <c r="AZ766" i="109" s="1"/>
  <c r="BD769" i="109"/>
  <c r="AY765" i="109"/>
  <c r="AZ765" i="109" s="1"/>
  <c r="BC764" i="109"/>
  <c r="BD764" i="109" s="1"/>
  <c r="AN704" i="109"/>
  <c r="AO704" i="109" s="1"/>
  <c r="BC768" i="109"/>
  <c r="BD768" i="109" s="1"/>
  <c r="AN701" i="109"/>
  <c r="BC364" i="109"/>
  <c r="BD565" i="109" s="1"/>
  <c r="AO306" i="109"/>
  <c r="AP507" i="109" s="1"/>
  <c r="AO708" i="109"/>
  <c r="BB365" i="109"/>
  <c r="BC566" i="109" s="1"/>
  <c r="BA767" i="109"/>
  <c r="AO300" i="109"/>
  <c r="AP501" i="109" s="1"/>
  <c r="BF362" i="109"/>
  <c r="BG563" i="109" s="1"/>
  <c r="BF366" i="109"/>
  <c r="BG567" i="109" s="1"/>
  <c r="BC363" i="109"/>
  <c r="BD564" i="109" s="1"/>
  <c r="BG368" i="109"/>
  <c r="BH569" i="109" s="1"/>
  <c r="BF369" i="109"/>
  <c r="BG570" i="109" s="1"/>
  <c r="BB363" i="109"/>
  <c r="BC564" i="109" s="1"/>
  <c r="AO303" i="109"/>
  <c r="AP504" i="109" s="1"/>
  <c r="AO705" i="109"/>
  <c r="AO305" i="109"/>
  <c r="AP506" i="109" s="1"/>
  <c r="AO707" i="109"/>
  <c r="AO302" i="109"/>
  <c r="AP503" i="109" s="1"/>
  <c r="BG366" i="109"/>
  <c r="BH567" i="109" s="1"/>
  <c r="BF367" i="109"/>
  <c r="BG568" i="109" s="1"/>
  <c r="BE769" i="109"/>
  <c r="BG369" i="109"/>
  <c r="BH570" i="109" s="1"/>
  <c r="AO301" i="109"/>
  <c r="AP502" i="109" s="1"/>
  <c r="AO703" i="109"/>
  <c r="BF368" i="109"/>
  <c r="BG569" i="109" s="1"/>
  <c r="BB364" i="109"/>
  <c r="BC565" i="109" s="1"/>
  <c r="BC365" i="109"/>
  <c r="BD566" i="109" s="1"/>
  <c r="AO299" i="109"/>
  <c r="AP500" i="109" s="1"/>
  <c r="BG367" i="109"/>
  <c r="BH568" i="109" s="1"/>
  <c r="AO304" i="109"/>
  <c r="AP505" i="109" s="1"/>
  <c r="AO706" i="109"/>
  <c r="BG362" i="109"/>
  <c r="BH563" i="109" s="1"/>
  <c r="BE771" i="109" l="1"/>
  <c r="BE770" i="109"/>
  <c r="BF770" i="109" s="1"/>
  <c r="AO702" i="109"/>
  <c r="AP702" i="109" s="1"/>
  <c r="BA765" i="109"/>
  <c r="BB765" i="109" s="1"/>
  <c r="BA766" i="109"/>
  <c r="BB766" i="109" s="1"/>
  <c r="BF769" i="109"/>
  <c r="BF771" i="109"/>
  <c r="BE764" i="109"/>
  <c r="BF764" i="109" s="1"/>
  <c r="BB767" i="109"/>
  <c r="AO701" i="109"/>
  <c r="BE768" i="109"/>
  <c r="BF768" i="109" s="1"/>
  <c r="AP305" i="109"/>
  <c r="AQ506" i="109" s="1"/>
  <c r="AP707" i="109"/>
  <c r="BD363" i="109"/>
  <c r="BE564" i="109" s="1"/>
  <c r="BH366" i="109"/>
  <c r="BI567" i="109"/>
  <c r="AP300" i="109"/>
  <c r="AQ501" i="109" s="1"/>
  <c r="AP306" i="109"/>
  <c r="AQ507" i="109" s="1"/>
  <c r="AP708" i="109"/>
  <c r="AP304" i="109"/>
  <c r="AQ505" i="109" s="1"/>
  <c r="AP706" i="109"/>
  <c r="AP299" i="109"/>
  <c r="AQ500" i="109" s="1"/>
  <c r="BD364" i="109"/>
  <c r="BE565" i="109" s="1"/>
  <c r="AP301" i="109"/>
  <c r="AQ502" i="109" s="1"/>
  <c r="AP703" i="109"/>
  <c r="BH367" i="109"/>
  <c r="BI568" i="109"/>
  <c r="AP302" i="109"/>
  <c r="AQ503" i="109" s="1"/>
  <c r="AP704" i="109"/>
  <c r="BE365" i="109"/>
  <c r="BF566" i="109" s="1"/>
  <c r="BH368" i="109"/>
  <c r="BI569" i="109"/>
  <c r="AP303" i="109"/>
  <c r="AQ504" i="109" s="1"/>
  <c r="AP705" i="109"/>
  <c r="BH369" i="109"/>
  <c r="BI570" i="109"/>
  <c r="BE363" i="109"/>
  <c r="BF564" i="109" s="1"/>
  <c r="BH362" i="109"/>
  <c r="BI563" i="109"/>
  <c r="BD365" i="109"/>
  <c r="BE566" i="109" s="1"/>
  <c r="BE364" i="109"/>
  <c r="BF565" i="109" s="1"/>
  <c r="BC767" i="109" l="1"/>
  <c r="BD767" i="109" s="1"/>
  <c r="BC766" i="109"/>
  <c r="BD766" i="109" s="1"/>
  <c r="AP701" i="109"/>
  <c r="BC765" i="109"/>
  <c r="BD765" i="109" s="1"/>
  <c r="BG770" i="109"/>
  <c r="BH770" i="109" s="1"/>
  <c r="BG764" i="109"/>
  <c r="BH764" i="109" s="1"/>
  <c r="BG771" i="109"/>
  <c r="BH771" i="109" s="1"/>
  <c r="BG768" i="109"/>
  <c r="BH768" i="109" s="1"/>
  <c r="BG769" i="109"/>
  <c r="BH769" i="109" s="1"/>
  <c r="BG364" i="109"/>
  <c r="BH565" i="109" s="1"/>
  <c r="AQ305" i="109"/>
  <c r="AR506" i="109" s="1"/>
  <c r="AQ707" i="109"/>
  <c r="AQ302" i="109"/>
  <c r="AR503" i="109" s="1"/>
  <c r="AQ704" i="109"/>
  <c r="AQ301" i="109"/>
  <c r="AR502" i="109" s="1"/>
  <c r="AQ703" i="109"/>
  <c r="AQ299" i="109"/>
  <c r="AR500" i="109" s="1"/>
  <c r="AQ300" i="109"/>
  <c r="AR501" i="109" s="1"/>
  <c r="AQ702" i="109"/>
  <c r="BF365" i="109"/>
  <c r="BG566" i="109" s="1"/>
  <c r="BE767" i="109"/>
  <c r="AQ303" i="109"/>
  <c r="AR504" i="109" s="1"/>
  <c r="AQ705" i="109"/>
  <c r="BF363" i="109"/>
  <c r="BG564" i="109" s="1"/>
  <c r="BG363" i="109"/>
  <c r="BH564" i="109" s="1"/>
  <c r="BG365" i="109"/>
  <c r="BH566" i="109" s="1"/>
  <c r="BF364" i="109"/>
  <c r="BG565" i="109" s="1"/>
  <c r="AQ304" i="109"/>
  <c r="AR505" i="109" s="1"/>
  <c r="AQ706" i="109"/>
  <c r="AQ306" i="109"/>
  <c r="AR507" i="109" s="1"/>
  <c r="AQ708" i="109"/>
  <c r="BE766" i="109" l="1"/>
  <c r="BF766" i="109" s="1"/>
  <c r="AQ701" i="109"/>
  <c r="AR701" i="109" s="1"/>
  <c r="BE765" i="109"/>
  <c r="BF765" i="109" s="1"/>
  <c r="BF767" i="109"/>
  <c r="BH365" i="109"/>
  <c r="BI566" i="109"/>
  <c r="AR302" i="109"/>
  <c r="AS503" i="109" s="1"/>
  <c r="AR704" i="109"/>
  <c r="AR304" i="109"/>
  <c r="AS505" i="109" s="1"/>
  <c r="AR706" i="109"/>
  <c r="BH363" i="109"/>
  <c r="BI564" i="109"/>
  <c r="AR299" i="109"/>
  <c r="AS500" i="109" s="1"/>
  <c r="AR306" i="109"/>
  <c r="AS507" i="109" s="1"/>
  <c r="AR708" i="109"/>
  <c r="BH364" i="109"/>
  <c r="BI565" i="109"/>
  <c r="AR303" i="109"/>
  <c r="AS504" i="109" s="1"/>
  <c r="AR705" i="109"/>
  <c r="AR300" i="109"/>
  <c r="AS501" i="109" s="1"/>
  <c r="AR702" i="109"/>
  <c r="AR301" i="109"/>
  <c r="AS502" i="109" s="1"/>
  <c r="AR703" i="109"/>
  <c r="AR305" i="109"/>
  <c r="AS506" i="109" s="1"/>
  <c r="AR707" i="109"/>
  <c r="BG766" i="109" l="1"/>
  <c r="BH766" i="109" s="1"/>
  <c r="BG767" i="109"/>
  <c r="BH767" i="109" s="1"/>
  <c r="BG765" i="109"/>
  <c r="BH765" i="109" s="1"/>
  <c r="AS301" i="109"/>
  <c r="AT502" i="109" s="1"/>
  <c r="AS703" i="109"/>
  <c r="AS303" i="109"/>
  <c r="AT504" i="109" s="1"/>
  <c r="AS705" i="109"/>
  <c r="AS299" i="109"/>
  <c r="AT500" i="109" s="1"/>
  <c r="AS701" i="109"/>
  <c r="AS306" i="109"/>
  <c r="AT507" i="109" s="1"/>
  <c r="AS708" i="109"/>
  <c r="AS302" i="109"/>
  <c r="AT503" i="109" s="1"/>
  <c r="AS704" i="109"/>
  <c r="AS304" i="109"/>
  <c r="AT505" i="109" s="1"/>
  <c r="AS706" i="109"/>
  <c r="AS305" i="109"/>
  <c r="AT506" i="109" s="1"/>
  <c r="AS707" i="109"/>
  <c r="AS300" i="109"/>
  <c r="AT501" i="109" s="1"/>
  <c r="AS702" i="109"/>
  <c r="AT300" i="109" l="1"/>
  <c r="AU501" i="109" s="1"/>
  <c r="AT702" i="109"/>
  <c r="AT304" i="109"/>
  <c r="AU505" i="109" s="1"/>
  <c r="AT706" i="109"/>
  <c r="AT306" i="109"/>
  <c r="AU507" i="109" s="1"/>
  <c r="AT708" i="109"/>
  <c r="AT303" i="109"/>
  <c r="AU504" i="109" s="1"/>
  <c r="AT705" i="109"/>
  <c r="AT305" i="109"/>
  <c r="AU506" i="109" s="1"/>
  <c r="AT707" i="109"/>
  <c r="AT302" i="109"/>
  <c r="AU503" i="109" s="1"/>
  <c r="AT704" i="109"/>
  <c r="AT299" i="109"/>
  <c r="AU500" i="109" s="1"/>
  <c r="AT701" i="109"/>
  <c r="AT301" i="109"/>
  <c r="AU502" i="109" s="1"/>
  <c r="AT703" i="109"/>
  <c r="AU301" i="109" l="1"/>
  <c r="AW502" i="109" s="1"/>
  <c r="AV502" i="109"/>
  <c r="AU302" i="109"/>
  <c r="AW503" i="109" s="1"/>
  <c r="AV503" i="109"/>
  <c r="AU303" i="109"/>
  <c r="AW504" i="109" s="1"/>
  <c r="AV504" i="109"/>
  <c r="AU304" i="109"/>
  <c r="AW505" i="109" s="1"/>
  <c r="AV505" i="109"/>
  <c r="AU299" i="109"/>
  <c r="AW500" i="109" s="1"/>
  <c r="AV500" i="109"/>
  <c r="AU305" i="109"/>
  <c r="AW506" i="109" s="1"/>
  <c r="AV506" i="109"/>
  <c r="AU306" i="109"/>
  <c r="AW507" i="109" s="1"/>
  <c r="AV507" i="109"/>
  <c r="AU300" i="109"/>
  <c r="AW501" i="109" s="1"/>
  <c r="AV501" i="109"/>
  <c r="AU703" i="109" l="1"/>
  <c r="AU708" i="109"/>
  <c r="AU706" i="109"/>
  <c r="AU707" i="109"/>
  <c r="AU705" i="109"/>
  <c r="AU701" i="109"/>
  <c r="AU704" i="109"/>
  <c r="AU702" i="109"/>
  <c r="AW702" i="109" s="1"/>
  <c r="AW300" i="109"/>
  <c r="AX501" i="109" s="1"/>
  <c r="AW305" i="109"/>
  <c r="AX506" i="109" s="1"/>
  <c r="AW304" i="109"/>
  <c r="AX505" i="109" s="1"/>
  <c r="AW302" i="109"/>
  <c r="AX503" i="109" s="1"/>
  <c r="AW306" i="109"/>
  <c r="AX507" i="109" s="1"/>
  <c r="AW299" i="109"/>
  <c r="AX500" i="109" s="1"/>
  <c r="AW303" i="109"/>
  <c r="AX504" i="109" s="1"/>
  <c r="AW301" i="109"/>
  <c r="AX502" i="109" s="1"/>
  <c r="AW703" i="109"/>
  <c r="AW708" i="109" l="1"/>
  <c r="AW705" i="109"/>
  <c r="AX705" i="109" s="1"/>
  <c r="AW707" i="109"/>
  <c r="AW704" i="109"/>
  <c r="AW706" i="109"/>
  <c r="AW701" i="109"/>
  <c r="AX301" i="109"/>
  <c r="AY502" i="109" s="1"/>
  <c r="AX703" i="109"/>
  <c r="AX299" i="109"/>
  <c r="AY500" i="109" s="1"/>
  <c r="AX302" i="109"/>
  <c r="AY503" i="109" s="1"/>
  <c r="AX305" i="109"/>
  <c r="AY506" i="109" s="1"/>
  <c r="AX303" i="109"/>
  <c r="AY504" i="109" s="1"/>
  <c r="AX306" i="109"/>
  <c r="AY507" i="109" s="1"/>
  <c r="AX708" i="109"/>
  <c r="AX304" i="109"/>
  <c r="AY505" i="109" s="1"/>
  <c r="AX300" i="109"/>
  <c r="AY501" i="109" s="1"/>
  <c r="AX702" i="109"/>
  <c r="AX701" i="109" l="1"/>
  <c r="AX707" i="109"/>
  <c r="AX706" i="109"/>
  <c r="AX704" i="109"/>
  <c r="AY300" i="109"/>
  <c r="AZ501" i="109" s="1"/>
  <c r="AY702" i="109"/>
  <c r="AY306" i="109"/>
  <c r="AZ507" i="109" s="1"/>
  <c r="AY708" i="109"/>
  <c r="AY302" i="109"/>
  <c r="AZ503" i="109" s="1"/>
  <c r="AY301" i="109"/>
  <c r="AZ502" i="109" s="1"/>
  <c r="AY703" i="109"/>
  <c r="AY304" i="109"/>
  <c r="AZ505" i="109" s="1"/>
  <c r="AY303" i="109"/>
  <c r="AZ504" i="109" s="1"/>
  <c r="AY705" i="109"/>
  <c r="AY305" i="109"/>
  <c r="AZ506" i="109" s="1"/>
  <c r="AY299" i="109"/>
  <c r="AZ500" i="109" s="1"/>
  <c r="AY704" i="109" l="1"/>
  <c r="AY706" i="109"/>
  <c r="AZ706" i="109" s="1"/>
  <c r="AY707" i="109"/>
  <c r="AY701" i="109"/>
  <c r="AZ305" i="109"/>
  <c r="BA506" i="109" s="1"/>
  <c r="AZ302" i="109"/>
  <c r="BA503" i="109" s="1"/>
  <c r="AZ704" i="109"/>
  <c r="AZ304" i="109"/>
  <c r="BA505" i="109" s="1"/>
  <c r="AZ300" i="109"/>
  <c r="BA501" i="109" s="1"/>
  <c r="AZ702" i="109"/>
  <c r="AZ299" i="109"/>
  <c r="BA500" i="109" s="1"/>
  <c r="AZ303" i="109"/>
  <c r="BA504" i="109" s="1"/>
  <c r="AZ705" i="109"/>
  <c r="AZ301" i="109"/>
  <c r="BA502" i="109" s="1"/>
  <c r="AZ703" i="109"/>
  <c r="AZ306" i="109"/>
  <c r="BA507" i="109" s="1"/>
  <c r="AZ708" i="109"/>
  <c r="AZ701" i="109" l="1"/>
  <c r="BA701" i="109" s="1"/>
  <c r="AZ707" i="109"/>
  <c r="BA304" i="109"/>
  <c r="BB505" i="109" s="1"/>
  <c r="BA706" i="109"/>
  <c r="BA305" i="109"/>
  <c r="BB506" i="109" s="1"/>
  <c r="BA707" i="109"/>
  <c r="BA301" i="109"/>
  <c r="BB502" i="109" s="1"/>
  <c r="BA703" i="109"/>
  <c r="BA299" i="109"/>
  <c r="BB500" i="109" s="1"/>
  <c r="BA306" i="109"/>
  <c r="BB507" i="109" s="1"/>
  <c r="BA708" i="109"/>
  <c r="BA303" i="109"/>
  <c r="BB504" i="109" s="1"/>
  <c r="BA705" i="109"/>
  <c r="BA300" i="109"/>
  <c r="BB501" i="109" s="1"/>
  <c r="BA702" i="109"/>
  <c r="BA302" i="109"/>
  <c r="BB503" i="109" s="1"/>
  <c r="BA704" i="109"/>
  <c r="BB299" i="109" l="1"/>
  <c r="BC500" i="109" s="1"/>
  <c r="BB701" i="109"/>
  <c r="BB306" i="109"/>
  <c r="BC507" i="109" s="1"/>
  <c r="BB708" i="109"/>
  <c r="BB300" i="109"/>
  <c r="BC501" i="109" s="1"/>
  <c r="BB702" i="109"/>
  <c r="BB301" i="109"/>
  <c r="BC502" i="109" s="1"/>
  <c r="BB703" i="109"/>
  <c r="BB304" i="109"/>
  <c r="BC505" i="109" s="1"/>
  <c r="BB706" i="109"/>
  <c r="BB305" i="109"/>
  <c r="BC506" i="109" s="1"/>
  <c r="BB707" i="109"/>
  <c r="BB302" i="109"/>
  <c r="BC503" i="109" s="1"/>
  <c r="BB704" i="109"/>
  <c r="BB303" i="109"/>
  <c r="BC504" i="109" s="1"/>
  <c r="BB705" i="109"/>
  <c r="BC301" i="109" l="1"/>
  <c r="BD502" i="109" s="1"/>
  <c r="BC703" i="109"/>
  <c r="BC306" i="109"/>
  <c r="BD507" i="109" s="1"/>
  <c r="BC708" i="109"/>
  <c r="BC305" i="109"/>
  <c r="BD506" i="109" s="1"/>
  <c r="BC707" i="109"/>
  <c r="BC303" i="109"/>
  <c r="BD504" i="109" s="1"/>
  <c r="BC705" i="109"/>
  <c r="BC302" i="109"/>
  <c r="BD503" i="109" s="1"/>
  <c r="BC704" i="109"/>
  <c r="BC304" i="109"/>
  <c r="BD505" i="109" s="1"/>
  <c r="BC706" i="109"/>
  <c r="BC300" i="109"/>
  <c r="BD501" i="109" s="1"/>
  <c r="BC702" i="109"/>
  <c r="BC299" i="109"/>
  <c r="BD500" i="109" s="1"/>
  <c r="BC701" i="109"/>
  <c r="BD304" i="109" l="1"/>
  <c r="BE505" i="109" s="1"/>
  <c r="BD706" i="109"/>
  <c r="BD303" i="109"/>
  <c r="BE504" i="109" s="1"/>
  <c r="BD705" i="109"/>
  <c r="BD299" i="109"/>
  <c r="BE500" i="109" s="1"/>
  <c r="BD701" i="109"/>
  <c r="BD306" i="109"/>
  <c r="BE507" i="109" s="1"/>
  <c r="BD708" i="109"/>
  <c r="BD300" i="109"/>
  <c r="BE501" i="109" s="1"/>
  <c r="BD702" i="109"/>
  <c r="BD302" i="109"/>
  <c r="BE503" i="109" s="1"/>
  <c r="BD704" i="109"/>
  <c r="BD305" i="109"/>
  <c r="BE506" i="109" s="1"/>
  <c r="BD707" i="109"/>
  <c r="BD301" i="109"/>
  <c r="BE502" i="109" s="1"/>
  <c r="BD703" i="109"/>
  <c r="BE301" i="109" l="1"/>
  <c r="BF502" i="109" s="1"/>
  <c r="BE703" i="109"/>
  <c r="BE302" i="109"/>
  <c r="BF503" i="109" s="1"/>
  <c r="BE704" i="109"/>
  <c r="BE306" i="109"/>
  <c r="BF507" i="109" s="1"/>
  <c r="BE708" i="109"/>
  <c r="BE303" i="109"/>
  <c r="BF504" i="109" s="1"/>
  <c r="BE705" i="109"/>
  <c r="BE305" i="109"/>
  <c r="BF506" i="109" s="1"/>
  <c r="BE707" i="109"/>
  <c r="BE300" i="109"/>
  <c r="BF501" i="109" s="1"/>
  <c r="BE702" i="109"/>
  <c r="BE299" i="109"/>
  <c r="BF500" i="109" s="1"/>
  <c r="BE701" i="109"/>
  <c r="BE304" i="109"/>
  <c r="BF505" i="109" s="1"/>
  <c r="BE706" i="109"/>
  <c r="BF303" i="109" l="1"/>
  <c r="BG504" i="109" s="1"/>
  <c r="BF705" i="109"/>
  <c r="BF304" i="109"/>
  <c r="BG505" i="109" s="1"/>
  <c r="BF706" i="109"/>
  <c r="BF300" i="109"/>
  <c r="BG501" i="109" s="1"/>
  <c r="BF702" i="109"/>
  <c r="BF302" i="109"/>
  <c r="BG503" i="109" s="1"/>
  <c r="BF704" i="109"/>
  <c r="BF299" i="109"/>
  <c r="BG500" i="109" s="1"/>
  <c r="BF701" i="109"/>
  <c r="BF305" i="109"/>
  <c r="BG506" i="109" s="1"/>
  <c r="BF707" i="109"/>
  <c r="BF306" i="109"/>
  <c r="BG507" i="109" s="1"/>
  <c r="BF708" i="109"/>
  <c r="BF301" i="109"/>
  <c r="BG502" i="109" s="1"/>
  <c r="BF703" i="109"/>
  <c r="BG305" i="109" l="1"/>
  <c r="BH506" i="109" s="1"/>
  <c r="BG707" i="109"/>
  <c r="BG301" i="109"/>
  <c r="BH502" i="109" s="1"/>
  <c r="BG703" i="109"/>
  <c r="BG302" i="109"/>
  <c r="BH503" i="109" s="1"/>
  <c r="BG704" i="109"/>
  <c r="BG304" i="109"/>
  <c r="BH505" i="109" s="1"/>
  <c r="BG706" i="109"/>
  <c r="BG306" i="109"/>
  <c r="BH507" i="109" s="1"/>
  <c r="BG708" i="109"/>
  <c r="BG299" i="109"/>
  <c r="BH500" i="109" s="1"/>
  <c r="BG701" i="109"/>
  <c r="BG300" i="109"/>
  <c r="BH501" i="109" s="1"/>
  <c r="BG702" i="109"/>
  <c r="BG303" i="109"/>
  <c r="BH504" i="109" s="1"/>
  <c r="BG705" i="109"/>
  <c r="BH303" i="109" l="1"/>
  <c r="BI504" i="109"/>
  <c r="BH299" i="109"/>
  <c r="BI500" i="109"/>
  <c r="BH301" i="109"/>
  <c r="BI502" i="109"/>
  <c r="BH304" i="109"/>
  <c r="BI505" i="109"/>
  <c r="BH300" i="109"/>
  <c r="BI501" i="109"/>
  <c r="BH306" i="109"/>
  <c r="BI507" i="109"/>
  <c r="BH302" i="109"/>
  <c r="BI503" i="109"/>
  <c r="BH305" i="109"/>
  <c r="BI506" i="109"/>
  <c r="BH702" i="109" l="1"/>
  <c r="BH703" i="109"/>
  <c r="BH705" i="109"/>
  <c r="BH704" i="109"/>
  <c r="BH706" i="109"/>
  <c r="BH707" i="109"/>
  <c r="BH701" i="109"/>
  <c r="BH708" i="109"/>
  <c r="CM38" i="119"/>
  <c r="CM36" i="119"/>
  <c r="CM35" i="119"/>
  <c r="CM18" i="119"/>
  <c r="CM17" i="119"/>
  <c r="AX1040" i="109"/>
  <c r="AY1040" i="109"/>
  <c r="BA1040" i="109"/>
  <c r="BB1040" i="109"/>
  <c r="BC1040" i="109"/>
  <c r="BE1040" i="109"/>
  <c r="BF1040" i="109"/>
  <c r="BG1040" i="109"/>
  <c r="BH1040" i="109"/>
  <c r="AX1106" i="109"/>
  <c r="AY1106" i="109"/>
  <c r="BB1106" i="109"/>
  <c r="BC1106" i="109"/>
  <c r="BF1106" i="109"/>
  <c r="BG1106" i="109"/>
  <c r="AY1107" i="109"/>
  <c r="BC1107" i="109"/>
  <c r="BF1107" i="109"/>
  <c r="BG1107" i="109"/>
  <c r="BC1108" i="109"/>
  <c r="AX1109" i="109"/>
  <c r="BB1109" i="109"/>
  <c r="BF1109" i="109"/>
  <c r="AX1110" i="109"/>
  <c r="AY1110" i="109"/>
  <c r="BB1110" i="109"/>
  <c r="BC1110" i="109"/>
  <c r="BF1110" i="109"/>
  <c r="BG1110" i="109"/>
  <c r="AY1111" i="109"/>
  <c r="BC1111" i="109"/>
  <c r="BG1111" i="109"/>
  <c r="AX1113" i="109"/>
  <c r="BB1113" i="109"/>
  <c r="BF1113" i="109"/>
  <c r="AX1114" i="109"/>
  <c r="AY1114" i="109"/>
  <c r="BB1114" i="109"/>
  <c r="BC1114" i="109"/>
  <c r="BF1114" i="109"/>
  <c r="BG1114" i="109"/>
  <c r="AY1115" i="109"/>
  <c r="BB1115" i="109"/>
  <c r="BC1115" i="109"/>
  <c r="BG1115" i="109"/>
  <c r="BC1116" i="109"/>
  <c r="AY1118" i="109"/>
  <c r="BC1118" i="109"/>
  <c r="BG1118" i="109"/>
  <c r="AY1119" i="109"/>
  <c r="BC1119" i="109"/>
  <c r="BG1119" i="109"/>
  <c r="BG1120" i="109"/>
  <c r="AY1122" i="109"/>
  <c r="BC1122" i="109"/>
  <c r="BG1122" i="109"/>
  <c r="AY1123" i="109"/>
  <c r="BC1123" i="109"/>
  <c r="BG1123" i="109"/>
  <c r="A1385" i="109"/>
  <c r="A1564" i="109" s="1"/>
  <c r="B1385" i="109"/>
  <c r="B1564" i="109" s="1"/>
  <c r="C1385" i="109"/>
  <c r="C1564" i="109" s="1"/>
  <c r="D1385" i="109"/>
  <c r="D1564" i="109" s="1"/>
  <c r="E1385" i="109"/>
  <c r="E1564" i="109" s="1"/>
  <c r="F1385" i="109"/>
  <c r="G1385" i="109" s="1"/>
  <c r="W1385" i="109" s="1"/>
  <c r="W1564" i="109" s="1"/>
  <c r="F1386" i="109"/>
  <c r="H1386" i="109" s="1"/>
  <c r="A1387" i="109"/>
  <c r="A1566" i="109" s="1"/>
  <c r="B1387" i="109"/>
  <c r="B1566" i="109" s="1"/>
  <c r="C1387" i="109"/>
  <c r="C1566" i="109" s="1"/>
  <c r="D1387" i="109"/>
  <c r="D1566" i="109" s="1"/>
  <c r="E1387" i="109"/>
  <c r="E1566" i="109" s="1"/>
  <c r="F1387" i="109"/>
  <c r="H1387" i="109" s="1"/>
  <c r="F1388" i="109"/>
  <c r="G1388" i="109" s="1"/>
  <c r="F1390" i="109"/>
  <c r="G1390" i="109" s="1"/>
  <c r="A1391" i="109"/>
  <c r="A1570" i="109" s="1"/>
  <c r="B1391" i="109"/>
  <c r="B1570" i="109" s="1"/>
  <c r="C1391" i="109"/>
  <c r="C1570" i="109" s="1"/>
  <c r="D1391" i="109"/>
  <c r="D1570" i="109" s="1"/>
  <c r="E1391" i="109"/>
  <c r="E1570" i="109" s="1"/>
  <c r="F1391" i="109"/>
  <c r="G1391" i="109" s="1"/>
  <c r="W1391" i="109" s="1"/>
  <c r="W1570" i="109" s="1"/>
  <c r="W1212" i="109"/>
  <c r="X1212" i="109" s="1"/>
  <c r="Y1212" i="109" s="1"/>
  <c r="Z1212" i="109" s="1"/>
  <c r="AA1212" i="109" s="1"/>
  <c r="AB1212" i="109" s="1"/>
  <c r="AC1212" i="109" s="1"/>
  <c r="AD1212" i="109" s="1"/>
  <c r="AE1212" i="109" s="1"/>
  <c r="AF1212" i="109" s="1"/>
  <c r="W1208" i="109"/>
  <c r="X1208" i="109" s="1"/>
  <c r="Y1208" i="109" s="1"/>
  <c r="Z1208" i="109" s="1"/>
  <c r="AA1208" i="109" s="1"/>
  <c r="AB1208" i="109" s="1"/>
  <c r="AC1208" i="109" s="1"/>
  <c r="AD1208" i="109" s="1"/>
  <c r="AE1208" i="109" s="1"/>
  <c r="AF1208" i="109" s="1"/>
  <c r="W1206" i="109"/>
  <c r="X1206" i="109" s="1"/>
  <c r="Y1206" i="109" s="1"/>
  <c r="Z1206" i="109" s="1"/>
  <c r="AA1206" i="109" s="1"/>
  <c r="AB1206" i="109" s="1"/>
  <c r="AC1206" i="109" s="1"/>
  <c r="AD1206" i="109" s="1"/>
  <c r="AE1206" i="109" s="1"/>
  <c r="AF1206" i="109" s="1"/>
  <c r="A547" i="109"/>
  <c r="A748" i="109" s="1"/>
  <c r="B547" i="109"/>
  <c r="B748" i="109" s="1"/>
  <c r="C547" i="109"/>
  <c r="C748" i="109" s="1"/>
  <c r="D547" i="109"/>
  <c r="D748" i="109" s="1"/>
  <c r="E547" i="109"/>
  <c r="E748" i="109" s="1"/>
  <c r="F547" i="109"/>
  <c r="G547" i="109" s="1"/>
  <c r="A542" i="109"/>
  <c r="A743" i="109" s="1"/>
  <c r="B542" i="109"/>
  <c r="B743" i="109" s="1"/>
  <c r="C542" i="109"/>
  <c r="C743" i="109" s="1"/>
  <c r="D542" i="109"/>
  <c r="D743" i="109" s="1"/>
  <c r="E542" i="109"/>
  <c r="E743" i="109" s="1"/>
  <c r="F542" i="109"/>
  <c r="H542" i="109" s="1"/>
  <c r="AG346" i="109"/>
  <c r="W346" i="109"/>
  <c r="X346" i="109" s="1"/>
  <c r="Y346" i="109" s="1"/>
  <c r="Z346" i="109" s="1"/>
  <c r="AA346" i="109" s="1"/>
  <c r="AB346" i="109" s="1"/>
  <c r="AC346" i="109" s="1"/>
  <c r="AD346" i="109" s="1"/>
  <c r="AE346" i="109" s="1"/>
  <c r="AF346" i="109" s="1"/>
  <c r="W341" i="109"/>
  <c r="X341" i="109" s="1"/>
  <c r="Y341" i="109" s="1"/>
  <c r="Z341" i="109" s="1"/>
  <c r="AA341" i="109" s="1"/>
  <c r="AB341" i="109" s="1"/>
  <c r="AC341" i="109" s="1"/>
  <c r="AD341" i="109" s="1"/>
  <c r="AE341" i="109" s="1"/>
  <c r="AF341" i="109" s="1"/>
  <c r="A540" i="109"/>
  <c r="A741" i="109" s="1"/>
  <c r="B540" i="109"/>
  <c r="B741" i="109" s="1"/>
  <c r="C540" i="109"/>
  <c r="C741" i="109" s="1"/>
  <c r="D540" i="109"/>
  <c r="D741" i="109" s="1"/>
  <c r="E540" i="109"/>
  <c r="E741" i="109" s="1"/>
  <c r="F540" i="109"/>
  <c r="G540" i="109" s="1"/>
  <c r="W540" i="109" s="1"/>
  <c r="W741" i="109" s="1"/>
  <c r="W339" i="109"/>
  <c r="X339" i="109" s="1"/>
  <c r="Y339" i="109" s="1"/>
  <c r="Z339" i="109" s="1"/>
  <c r="AA339" i="109" s="1"/>
  <c r="AB339" i="109" s="1"/>
  <c r="AC339" i="109" s="1"/>
  <c r="AD339" i="109" s="1"/>
  <c r="AE339" i="109" s="1"/>
  <c r="AF339" i="109" s="1"/>
  <c r="AG339" i="109" s="1"/>
  <c r="AW147" i="109"/>
  <c r="AX147" i="109"/>
  <c r="AY147" i="109"/>
  <c r="AZ147" i="109"/>
  <c r="BA147" i="109"/>
  <c r="BB147" i="109"/>
  <c r="BC147" i="109"/>
  <c r="BD147" i="109"/>
  <c r="BE147" i="109"/>
  <c r="BF147" i="109"/>
  <c r="BG147" i="109"/>
  <c r="BH147" i="109"/>
  <c r="AW148" i="109"/>
  <c r="AX148" i="109"/>
  <c r="AY148" i="109"/>
  <c r="AZ148" i="109"/>
  <c r="BA148" i="109"/>
  <c r="BB148" i="109"/>
  <c r="BC148" i="109"/>
  <c r="BD148" i="109"/>
  <c r="BE148" i="109"/>
  <c r="BF148" i="109"/>
  <c r="BG148" i="109"/>
  <c r="BH148" i="109"/>
  <c r="AW149" i="109"/>
  <c r="AX149" i="109"/>
  <c r="AY149" i="109"/>
  <c r="AZ149" i="109"/>
  <c r="BA149" i="109"/>
  <c r="BB149" i="109"/>
  <c r="BC149" i="109"/>
  <c r="BD149" i="109"/>
  <c r="BE149" i="109"/>
  <c r="BF149" i="109"/>
  <c r="BG149" i="109"/>
  <c r="BH149" i="109"/>
  <c r="AW150" i="109"/>
  <c r="AX150" i="109"/>
  <c r="AY150" i="109"/>
  <c r="AZ150" i="109"/>
  <c r="BA150" i="109"/>
  <c r="BB150" i="109"/>
  <c r="BC150" i="109"/>
  <c r="BD150" i="109"/>
  <c r="BE150" i="109"/>
  <c r="BF150" i="109"/>
  <c r="BG150" i="109"/>
  <c r="BH150" i="109"/>
  <c r="AW151" i="109"/>
  <c r="AX151" i="109"/>
  <c r="AY151" i="109"/>
  <c r="AZ151" i="109"/>
  <c r="BA151" i="109"/>
  <c r="BB151" i="109"/>
  <c r="BC151" i="109"/>
  <c r="BD151" i="109"/>
  <c r="BE151" i="109"/>
  <c r="BF151" i="109"/>
  <c r="BG151" i="109"/>
  <c r="BH151" i="109"/>
  <c r="AW153" i="109"/>
  <c r="AX153" i="109"/>
  <c r="AY153" i="109"/>
  <c r="AZ153" i="109"/>
  <c r="BA153" i="109"/>
  <c r="BB153" i="109"/>
  <c r="BC153" i="109"/>
  <c r="BD153" i="109"/>
  <c r="BE153" i="109"/>
  <c r="BF153" i="109"/>
  <c r="BG153" i="109"/>
  <c r="BH153" i="109"/>
  <c r="AW154" i="109"/>
  <c r="AX154" i="109"/>
  <c r="AY154" i="109"/>
  <c r="AZ154" i="109"/>
  <c r="BA154" i="109"/>
  <c r="BB154" i="109"/>
  <c r="BC154" i="109"/>
  <c r="BD154" i="109"/>
  <c r="BE154" i="109"/>
  <c r="BF154" i="109"/>
  <c r="BG154" i="109"/>
  <c r="BH154" i="109"/>
  <c r="AW155" i="109"/>
  <c r="AX155" i="109"/>
  <c r="AY155" i="109"/>
  <c r="AZ155" i="109"/>
  <c r="BA155" i="109"/>
  <c r="BB155" i="109"/>
  <c r="BC155" i="109"/>
  <c r="BD155" i="109"/>
  <c r="BE155" i="109"/>
  <c r="BF155" i="109"/>
  <c r="BG155" i="109"/>
  <c r="BH155" i="109"/>
  <c r="AW157" i="109"/>
  <c r="AX157" i="109"/>
  <c r="AY157" i="109"/>
  <c r="AZ157" i="109"/>
  <c r="BA157" i="109"/>
  <c r="BB157" i="109"/>
  <c r="BC157" i="109"/>
  <c r="BD157" i="109"/>
  <c r="BE157" i="109"/>
  <c r="BF157" i="109"/>
  <c r="BG157" i="109"/>
  <c r="BH157" i="109"/>
  <c r="AW158" i="109"/>
  <c r="AX158" i="109"/>
  <c r="AY158" i="109"/>
  <c r="AZ158" i="109"/>
  <c r="BA158" i="109"/>
  <c r="BB158" i="109"/>
  <c r="BC158" i="109"/>
  <c r="BD158" i="109"/>
  <c r="BE158" i="109"/>
  <c r="BF158" i="109"/>
  <c r="BG158" i="109"/>
  <c r="BH158" i="109"/>
  <c r="AW159" i="109"/>
  <c r="AX159" i="109"/>
  <c r="AY159" i="109"/>
  <c r="AZ159" i="109"/>
  <c r="BA159" i="109"/>
  <c r="BB159" i="109"/>
  <c r="BC159" i="109"/>
  <c r="BD159" i="109"/>
  <c r="BE159" i="109"/>
  <c r="BF159" i="109"/>
  <c r="BG159" i="109"/>
  <c r="BH159" i="109"/>
  <c r="AW160" i="109"/>
  <c r="AX160" i="109"/>
  <c r="AY160" i="109"/>
  <c r="AZ160" i="109"/>
  <c r="BA160" i="109"/>
  <c r="BB160" i="109"/>
  <c r="BC160" i="109"/>
  <c r="BD160" i="109"/>
  <c r="BE160" i="109"/>
  <c r="BF160" i="109"/>
  <c r="BG160" i="109"/>
  <c r="BH160" i="109"/>
  <c r="AW161" i="109"/>
  <c r="AX161" i="109"/>
  <c r="AY161" i="109"/>
  <c r="AZ161" i="109"/>
  <c r="BA161" i="109"/>
  <c r="BB161" i="109"/>
  <c r="BC161" i="109"/>
  <c r="BD161" i="109"/>
  <c r="BE161" i="109"/>
  <c r="BF161" i="109"/>
  <c r="BG161" i="109"/>
  <c r="BH161" i="109"/>
  <c r="AW162" i="109"/>
  <c r="AX162" i="109"/>
  <c r="AY162" i="109"/>
  <c r="AZ162" i="109"/>
  <c r="BA162" i="109"/>
  <c r="BB162" i="109"/>
  <c r="BC162" i="109"/>
  <c r="BD162" i="109"/>
  <c r="BE162" i="109"/>
  <c r="BF162" i="109"/>
  <c r="BG162" i="109"/>
  <c r="BH162" i="109"/>
  <c r="AW163" i="109"/>
  <c r="AX163" i="109"/>
  <c r="AY163" i="109"/>
  <c r="AZ163" i="109"/>
  <c r="BA163" i="109"/>
  <c r="BB163" i="109"/>
  <c r="BC163" i="109"/>
  <c r="BD163" i="109"/>
  <c r="BE163" i="109"/>
  <c r="BF163" i="109"/>
  <c r="BG163" i="109"/>
  <c r="BH163" i="109"/>
  <c r="AW165" i="109"/>
  <c r="AX165" i="109"/>
  <c r="AY165" i="109"/>
  <c r="AZ165" i="109"/>
  <c r="BA165" i="109"/>
  <c r="BB165" i="109"/>
  <c r="BC165" i="109"/>
  <c r="BD165" i="109"/>
  <c r="BE165" i="109"/>
  <c r="BF165" i="109"/>
  <c r="BG165" i="109"/>
  <c r="BH165" i="109"/>
  <c r="AW166" i="109"/>
  <c r="AX166" i="109"/>
  <c r="AY166" i="109"/>
  <c r="AZ166" i="109"/>
  <c r="BA166" i="109"/>
  <c r="BB166" i="109"/>
  <c r="BC166" i="109"/>
  <c r="BD166" i="109"/>
  <c r="BE166" i="109"/>
  <c r="BF166" i="109"/>
  <c r="BG166" i="109"/>
  <c r="BH166" i="109"/>
  <c r="AW167" i="109"/>
  <c r="AX167" i="109"/>
  <c r="AY167" i="109"/>
  <c r="AZ167" i="109"/>
  <c r="BA167" i="109"/>
  <c r="BB167" i="109"/>
  <c r="BC167" i="109"/>
  <c r="BD167" i="109"/>
  <c r="BE167" i="109"/>
  <c r="BF167" i="109"/>
  <c r="BG167" i="109"/>
  <c r="BH167" i="109"/>
  <c r="AW173" i="109"/>
  <c r="AX173" i="109"/>
  <c r="AY173" i="109"/>
  <c r="AZ173" i="109"/>
  <c r="BA173" i="109"/>
  <c r="BB173" i="109"/>
  <c r="BC173" i="109"/>
  <c r="BD173" i="109"/>
  <c r="BE173" i="109"/>
  <c r="BF173" i="109"/>
  <c r="BG173" i="109"/>
  <c r="BH173" i="109"/>
  <c r="AW175" i="109"/>
  <c r="AX175" i="109"/>
  <c r="AY175" i="109"/>
  <c r="AZ175" i="109"/>
  <c r="BA175" i="109"/>
  <c r="BB175" i="109"/>
  <c r="BC175" i="109"/>
  <c r="BD175" i="109"/>
  <c r="BE175" i="109"/>
  <c r="BF175" i="109"/>
  <c r="BG175" i="109"/>
  <c r="BH175" i="109"/>
  <c r="AW177" i="109"/>
  <c r="AX177" i="109"/>
  <c r="AY177" i="109"/>
  <c r="AZ177" i="109"/>
  <c r="BA177" i="109"/>
  <c r="BB177" i="109"/>
  <c r="BC177" i="109"/>
  <c r="BD177" i="109"/>
  <c r="BE177" i="109"/>
  <c r="BF177" i="109"/>
  <c r="BG177" i="109"/>
  <c r="BH177" i="109"/>
  <c r="AW179" i="109"/>
  <c r="AX179" i="109"/>
  <c r="AY179" i="109"/>
  <c r="AZ179" i="109"/>
  <c r="BA179" i="109"/>
  <c r="BB179" i="109"/>
  <c r="BC179" i="109"/>
  <c r="BD179" i="109"/>
  <c r="BE179" i="109"/>
  <c r="BF179" i="109"/>
  <c r="BG179" i="109"/>
  <c r="BH179" i="109"/>
  <c r="AW181" i="109"/>
  <c r="AX181" i="109"/>
  <c r="AY181" i="109"/>
  <c r="AZ181" i="109"/>
  <c r="BA181" i="109"/>
  <c r="BB181" i="109"/>
  <c r="BC181" i="109"/>
  <c r="BD181" i="109"/>
  <c r="BE181" i="109"/>
  <c r="BF181" i="109"/>
  <c r="BG181" i="109"/>
  <c r="BH181" i="109"/>
  <c r="AW281" i="109"/>
  <c r="AX281" i="109"/>
  <c r="AY281" i="109"/>
  <c r="AZ281" i="109"/>
  <c r="BA281" i="109"/>
  <c r="BB281" i="109"/>
  <c r="BC281" i="109"/>
  <c r="BD281" i="109"/>
  <c r="BE281" i="109"/>
  <c r="BF281" i="109"/>
  <c r="BG281" i="109"/>
  <c r="BH281" i="109"/>
  <c r="BH146" i="109"/>
  <c r="BG146" i="109"/>
  <c r="BF146" i="109"/>
  <c r="BE146" i="109"/>
  <c r="BD146" i="109"/>
  <c r="BC146" i="109"/>
  <c r="BB146" i="109"/>
  <c r="BA146" i="109"/>
  <c r="AZ146" i="109"/>
  <c r="AY146" i="109"/>
  <c r="AX146" i="109"/>
  <c r="AW146" i="109"/>
  <c r="BH1169" i="109"/>
  <c r="BG1169" i="109"/>
  <c r="BF1169" i="109"/>
  <c r="BE1169" i="109"/>
  <c r="BD1169" i="109"/>
  <c r="BC1169" i="109"/>
  <c r="BB1169" i="109"/>
  <c r="BA1169" i="109"/>
  <c r="AZ1169" i="109"/>
  <c r="AY1169" i="109"/>
  <c r="AX1169" i="109"/>
  <c r="AW1169" i="109"/>
  <c r="BH1029" i="109"/>
  <c r="BG1029" i="109"/>
  <c r="BF1029" i="109"/>
  <c r="BE1029" i="109"/>
  <c r="BD1029" i="109"/>
  <c r="BC1029" i="109"/>
  <c r="BB1029" i="109"/>
  <c r="BA1029" i="109"/>
  <c r="AZ1029" i="109"/>
  <c r="AY1029" i="109"/>
  <c r="AX1029" i="109"/>
  <c r="AW1029" i="109"/>
  <c r="BG1124" i="109"/>
  <c r="BC1124" i="109"/>
  <c r="AY1124" i="109"/>
  <c r="BG1121" i="109"/>
  <c r="BC1121" i="109"/>
  <c r="AY1121" i="109"/>
  <c r="BC1120" i="109"/>
  <c r="AY1120" i="109"/>
  <c r="BG1117" i="109"/>
  <c r="BC1117" i="109"/>
  <c r="AY1117" i="109"/>
  <c r="BG1116" i="109"/>
  <c r="AY1116" i="109"/>
  <c r="BF1115" i="109"/>
  <c r="AX1115" i="109"/>
  <c r="BG1113" i="109"/>
  <c r="BC1113" i="109"/>
  <c r="AY1113" i="109"/>
  <c r="BG1112" i="109"/>
  <c r="BF1112" i="109"/>
  <c r="BC1112" i="109"/>
  <c r="BB1112" i="109"/>
  <c r="AY1112" i="109"/>
  <c r="AX1112" i="109"/>
  <c r="BF1111" i="109"/>
  <c r="BB1111" i="109"/>
  <c r="AX1111" i="109"/>
  <c r="BG1109" i="109"/>
  <c r="BC1109" i="109"/>
  <c r="AY1109" i="109"/>
  <c r="BG1108" i="109"/>
  <c r="BF1108" i="109"/>
  <c r="BB1108" i="109"/>
  <c r="AY1108" i="109"/>
  <c r="AX1108" i="109"/>
  <c r="BB1107" i="109"/>
  <c r="AX1107" i="109"/>
  <c r="BD1040" i="109"/>
  <c r="AZ1040" i="109"/>
  <c r="AW1040" i="109"/>
  <c r="H1390" i="109" l="1"/>
  <c r="G1386" i="109"/>
  <c r="G1387" i="109"/>
  <c r="W1387" i="109" s="1"/>
  <c r="W1566" i="109" s="1"/>
  <c r="H1391" i="109"/>
  <c r="H1388" i="109"/>
  <c r="AG1385" i="109"/>
  <c r="H1385" i="109"/>
  <c r="AD1391" i="109"/>
  <c r="AD1385" i="109"/>
  <c r="Z1391" i="109"/>
  <c r="Z1385" i="109"/>
  <c r="AG1391" i="109"/>
  <c r="AC1391" i="109"/>
  <c r="Y1391" i="109"/>
  <c r="AG1387" i="109"/>
  <c r="AC1385" i="109"/>
  <c r="Y1385" i="109"/>
  <c r="AF1391" i="109"/>
  <c r="AB1391" i="109"/>
  <c r="X1391" i="109"/>
  <c r="X1570" i="109" s="1"/>
  <c r="AF1385" i="109"/>
  <c r="AB1385" i="109"/>
  <c r="X1385" i="109"/>
  <c r="X1564" i="109" s="1"/>
  <c r="AE1391" i="109"/>
  <c r="AA1391" i="109"/>
  <c r="AE1385" i="109"/>
  <c r="AA1385" i="109"/>
  <c r="AG1206" i="109"/>
  <c r="AG1208" i="109"/>
  <c r="AG1212" i="109"/>
  <c r="AA547" i="109"/>
  <c r="AH547" i="109"/>
  <c r="H547" i="109"/>
  <c r="G542" i="109"/>
  <c r="AA542" i="109" s="1"/>
  <c r="W547" i="109"/>
  <c r="W748" i="109" s="1"/>
  <c r="AE547" i="109"/>
  <c r="AD547" i="109"/>
  <c r="Z547" i="109"/>
  <c r="AH346" i="109"/>
  <c r="AG547" i="109"/>
  <c r="AC547" i="109"/>
  <c r="Y547" i="109"/>
  <c r="X547" i="109"/>
  <c r="AF547" i="109"/>
  <c r="AB547" i="109"/>
  <c r="AG341" i="109"/>
  <c r="AH540" i="109"/>
  <c r="H540" i="109"/>
  <c r="AG540" i="109"/>
  <c r="AC540" i="109"/>
  <c r="Y540" i="109"/>
  <c r="AF540" i="109"/>
  <c r="AB540" i="109"/>
  <c r="X540" i="109"/>
  <c r="AE540" i="109"/>
  <c r="AA540" i="109"/>
  <c r="AD540" i="109"/>
  <c r="Z540" i="109"/>
  <c r="AH339" i="109"/>
  <c r="AZ1030" i="109"/>
  <c r="BH1030" i="109"/>
  <c r="BH1031" i="109"/>
  <c r="BH1032" i="109"/>
  <c r="BH1034" i="109"/>
  <c r="BH1035" i="109"/>
  <c r="BH1038" i="109"/>
  <c r="BD1039" i="109"/>
  <c r="BH1042" i="109"/>
  <c r="BH1043" i="109"/>
  <c r="BD1045" i="109"/>
  <c r="BD1046" i="109"/>
  <c r="BD1049" i="109"/>
  <c r="BD1050" i="109"/>
  <c r="BD1062" i="109"/>
  <c r="AW1030" i="109"/>
  <c r="BA1030" i="109"/>
  <c r="BE1030" i="109"/>
  <c r="AW1031" i="109"/>
  <c r="BA1031" i="109"/>
  <c r="BE1031" i="109"/>
  <c r="AW1033" i="109"/>
  <c r="BA1033" i="109"/>
  <c r="BE1033" i="109"/>
  <c r="AW1034" i="109"/>
  <c r="BA1034" i="109"/>
  <c r="BE1034" i="109"/>
  <c r="AW1035" i="109"/>
  <c r="BA1035" i="109"/>
  <c r="BE1035" i="109"/>
  <c r="AW1037" i="109"/>
  <c r="BA1037" i="109"/>
  <c r="BE1037" i="109"/>
  <c r="AW1038" i="109"/>
  <c r="BA1038" i="109"/>
  <c r="BE1038" i="109"/>
  <c r="AW1039" i="109"/>
  <c r="BA1039" i="109"/>
  <c r="BE1039" i="109"/>
  <c r="AW1041" i="109"/>
  <c r="BA1041" i="109"/>
  <c r="BE1041" i="109"/>
  <c r="AW1042" i="109"/>
  <c r="BA1042" i="109"/>
  <c r="BE1042" i="109"/>
  <c r="AW1043" i="109"/>
  <c r="BA1043" i="109"/>
  <c r="BE1043" i="109"/>
  <c r="BI160" i="109"/>
  <c r="AW1044" i="109"/>
  <c r="BA1044" i="109"/>
  <c r="BE1044" i="109"/>
  <c r="AW1045" i="109"/>
  <c r="BA1045" i="109"/>
  <c r="BE1045" i="109"/>
  <c r="AW1046" i="109"/>
  <c r="BA1046" i="109"/>
  <c r="BE1046" i="109"/>
  <c r="AW1048" i="109"/>
  <c r="BA1048" i="109"/>
  <c r="BE1048" i="109"/>
  <c r="AW1049" i="109"/>
  <c r="BA1049" i="109"/>
  <c r="BE1049" i="109"/>
  <c r="AW1050" i="109"/>
  <c r="BA1050" i="109"/>
  <c r="BE1050" i="109"/>
  <c r="AW1056" i="109"/>
  <c r="BA1056" i="109"/>
  <c r="BE1056" i="109"/>
  <c r="AW1060" i="109"/>
  <c r="BA1060" i="109"/>
  <c r="BE1060" i="109"/>
  <c r="AW1062" i="109"/>
  <c r="BA1062" i="109"/>
  <c r="BE1062" i="109"/>
  <c r="AW1064" i="109"/>
  <c r="BA1064" i="109"/>
  <c r="BE1064" i="109"/>
  <c r="AW1164" i="109"/>
  <c r="BA1164" i="109"/>
  <c r="BE1164" i="109"/>
  <c r="BD1030" i="109"/>
  <c r="BD1031" i="109"/>
  <c r="BD1032" i="109"/>
  <c r="BD1034" i="109"/>
  <c r="BD1035" i="109"/>
  <c r="BD1038" i="109"/>
  <c r="BH1039" i="109"/>
  <c r="BD1042" i="109"/>
  <c r="BD1043" i="109"/>
  <c r="AZ1045" i="109"/>
  <c r="AZ1046" i="109"/>
  <c r="BH1049" i="109"/>
  <c r="AZ1050" i="109"/>
  <c r="AZ1062" i="109"/>
  <c r="AX1030" i="109"/>
  <c r="BB1030" i="109"/>
  <c r="BF1030" i="109"/>
  <c r="AX1032" i="109"/>
  <c r="BB1032" i="109"/>
  <c r="BF1032" i="109"/>
  <c r="AX1033" i="109"/>
  <c r="BB1033" i="109"/>
  <c r="BF1033" i="109"/>
  <c r="AX1034" i="109"/>
  <c r="BB1034" i="109"/>
  <c r="BF1034" i="109"/>
  <c r="AX1037" i="109"/>
  <c r="BB1037" i="109"/>
  <c r="BF1037" i="109"/>
  <c r="AX1038" i="109"/>
  <c r="BB1038" i="109"/>
  <c r="BF1038" i="109"/>
  <c r="AX1041" i="109"/>
  <c r="BB1041" i="109"/>
  <c r="BF1041" i="109"/>
  <c r="AX1042" i="109"/>
  <c r="BB1042" i="109"/>
  <c r="BF1042" i="109"/>
  <c r="AX1044" i="109"/>
  <c r="BB1044" i="109"/>
  <c r="BF1044" i="109"/>
  <c r="AX1045" i="109"/>
  <c r="BB1045" i="109"/>
  <c r="BF1045" i="109"/>
  <c r="AX1048" i="109"/>
  <c r="BB1048" i="109"/>
  <c r="BF1048" i="109"/>
  <c r="AX1049" i="109"/>
  <c r="BB1049" i="109"/>
  <c r="BF1049" i="109"/>
  <c r="AX1056" i="109"/>
  <c r="BB1056" i="109"/>
  <c r="BF1056" i="109"/>
  <c r="AX1060" i="109"/>
  <c r="BB1060" i="109"/>
  <c r="BF1060" i="109"/>
  <c r="AX1064" i="109"/>
  <c r="BB1064" i="109"/>
  <c r="BF1064" i="109"/>
  <c r="AX1164" i="109"/>
  <c r="BB1164" i="109"/>
  <c r="BF1164" i="109"/>
  <c r="AZ1031" i="109"/>
  <c r="AZ1032" i="109"/>
  <c r="AZ1034" i="109"/>
  <c r="AZ1035" i="109"/>
  <c r="AZ1038" i="109"/>
  <c r="AZ1039" i="109"/>
  <c r="AZ1042" i="109"/>
  <c r="AZ1043" i="109"/>
  <c r="BH1045" i="109"/>
  <c r="BH1046" i="109"/>
  <c r="AZ1049" i="109"/>
  <c r="BH1050" i="109"/>
  <c r="BH1062" i="109"/>
  <c r="AY1031" i="109"/>
  <c r="BC1031" i="109"/>
  <c r="BG1031" i="109"/>
  <c r="AY1032" i="109"/>
  <c r="BC1032" i="109"/>
  <c r="BG1032" i="109"/>
  <c r="AY1033" i="109"/>
  <c r="BC1033" i="109"/>
  <c r="BG1033" i="109"/>
  <c r="AY1035" i="109"/>
  <c r="BC1035" i="109"/>
  <c r="BG1035" i="109"/>
  <c r="AY1037" i="109"/>
  <c r="BC1037" i="109"/>
  <c r="BG1037" i="109"/>
  <c r="AY1039" i="109"/>
  <c r="BC1039" i="109"/>
  <c r="BG1039" i="109"/>
  <c r="AY1041" i="109"/>
  <c r="BC1041" i="109"/>
  <c r="BG1041" i="109"/>
  <c r="AY1043" i="109"/>
  <c r="BC1043" i="109"/>
  <c r="BG1043" i="109"/>
  <c r="AY1044" i="109"/>
  <c r="BC1044" i="109"/>
  <c r="BG1044" i="109"/>
  <c r="AY1046" i="109"/>
  <c r="BC1046" i="109"/>
  <c r="BG1046" i="109"/>
  <c r="AY1048" i="109"/>
  <c r="BC1048" i="109"/>
  <c r="BG1048" i="109"/>
  <c r="AY1050" i="109"/>
  <c r="BC1050" i="109"/>
  <c r="BG1050" i="109"/>
  <c r="AY1056" i="109"/>
  <c r="BC1056" i="109"/>
  <c r="BG1056" i="109"/>
  <c r="AY1060" i="109"/>
  <c r="BC1060" i="109"/>
  <c r="BG1060" i="109"/>
  <c r="AY1062" i="109"/>
  <c r="BC1062" i="109"/>
  <c r="BG1062" i="109"/>
  <c r="AY1064" i="109"/>
  <c r="BC1064" i="109"/>
  <c r="BG1064" i="109"/>
  <c r="AY1164" i="109"/>
  <c r="BC1164" i="109"/>
  <c r="BG1164" i="109"/>
  <c r="BI7" i="109"/>
  <c r="BI11" i="109"/>
  <c r="BI15" i="109"/>
  <c r="BI19" i="109"/>
  <c r="BI23" i="109"/>
  <c r="BI27" i="109"/>
  <c r="BI31" i="109"/>
  <c r="BI35" i="109"/>
  <c r="BI39" i="109"/>
  <c r="BI43" i="109"/>
  <c r="BI47" i="109"/>
  <c r="BI51" i="109"/>
  <c r="BI55" i="109"/>
  <c r="BI59" i="109"/>
  <c r="BI63" i="109"/>
  <c r="BI67" i="109"/>
  <c r="BI71" i="109"/>
  <c r="BI75" i="109"/>
  <c r="BI79" i="109"/>
  <c r="BI83" i="109"/>
  <c r="BI87" i="109"/>
  <c r="BI91" i="109"/>
  <c r="BI95" i="109"/>
  <c r="BI99" i="109"/>
  <c r="BI103" i="109"/>
  <c r="BI107" i="109"/>
  <c r="BI111" i="109"/>
  <c r="BI115" i="109"/>
  <c r="BI119" i="109"/>
  <c r="BI123" i="109"/>
  <c r="BI127" i="109"/>
  <c r="BI131" i="109"/>
  <c r="BI135" i="109"/>
  <c r="BI139" i="109"/>
  <c r="AW1108" i="109"/>
  <c r="BA1108" i="109"/>
  <c r="BE1108" i="109"/>
  <c r="BI225" i="109"/>
  <c r="AZ1109" i="109"/>
  <c r="BD1109" i="109"/>
  <c r="BH1109" i="109"/>
  <c r="AW1112" i="109"/>
  <c r="BA1112" i="109"/>
  <c r="BE1112" i="109"/>
  <c r="BI229" i="109"/>
  <c r="AZ1113" i="109"/>
  <c r="BD1113" i="109"/>
  <c r="BH1113" i="109"/>
  <c r="AW1116" i="109"/>
  <c r="BA1116" i="109"/>
  <c r="BE1116" i="109"/>
  <c r="BI233" i="109"/>
  <c r="AZ1117" i="109"/>
  <c r="BD1117" i="109"/>
  <c r="BH1117" i="109"/>
  <c r="AX1119" i="109"/>
  <c r="BB1119" i="109"/>
  <c r="BF1119" i="109"/>
  <c r="AW1120" i="109"/>
  <c r="BA1120" i="109"/>
  <c r="BE1120" i="109"/>
  <c r="BI237" i="109"/>
  <c r="AZ1121" i="109"/>
  <c r="BD1121" i="109"/>
  <c r="BH1121" i="109"/>
  <c r="AX1123" i="109"/>
  <c r="BB1123" i="109"/>
  <c r="BF1123" i="109"/>
  <c r="AW1124" i="109"/>
  <c r="BA1124" i="109"/>
  <c r="BE1124" i="109"/>
  <c r="BI241" i="109"/>
  <c r="AZ1125" i="109"/>
  <c r="BD1125" i="109"/>
  <c r="BH1125" i="109"/>
  <c r="AY1126" i="109"/>
  <c r="BC1126" i="109"/>
  <c r="BG1126" i="109"/>
  <c r="AX1127" i="109"/>
  <c r="BB1127" i="109"/>
  <c r="BF1127" i="109"/>
  <c r="AW1128" i="109"/>
  <c r="BA1128" i="109"/>
  <c r="BE1128" i="109"/>
  <c r="BI245" i="109"/>
  <c r="AZ1129" i="109"/>
  <c r="BD1129" i="109"/>
  <c r="BH1129" i="109"/>
  <c r="AY1130" i="109"/>
  <c r="BC1130" i="109"/>
  <c r="BG1130" i="109"/>
  <c r="AX1131" i="109"/>
  <c r="BB1131" i="109"/>
  <c r="BF1131" i="109"/>
  <c r="AW1132" i="109"/>
  <c r="BA1132" i="109"/>
  <c r="BE1132" i="109"/>
  <c r="BI249" i="109"/>
  <c r="AZ1133" i="109"/>
  <c r="BD1133" i="109"/>
  <c r="BH1133" i="109"/>
  <c r="AY1134" i="109"/>
  <c r="BC1134" i="109"/>
  <c r="BG1134" i="109"/>
  <c r="AX1135" i="109"/>
  <c r="BB1135" i="109"/>
  <c r="BF1135" i="109"/>
  <c r="AW1136" i="109"/>
  <c r="BA1136" i="109"/>
  <c r="BE1136" i="109"/>
  <c r="BI253" i="109"/>
  <c r="AZ1137" i="109"/>
  <c r="BD1137" i="109"/>
  <c r="BH1137" i="109"/>
  <c r="AY1138" i="109"/>
  <c r="BC1138" i="109"/>
  <c r="BG1138" i="109"/>
  <c r="AX1139" i="109"/>
  <c r="BB1139" i="109"/>
  <c r="BF1139" i="109"/>
  <c r="AW1140" i="109"/>
  <c r="BA1140" i="109"/>
  <c r="BE1140" i="109"/>
  <c r="BI257" i="109"/>
  <c r="AZ1141" i="109"/>
  <c r="BD1141" i="109"/>
  <c r="BH1141" i="109"/>
  <c r="AY1142" i="109"/>
  <c r="BC1142" i="109"/>
  <c r="BG1142" i="109"/>
  <c r="AX1143" i="109"/>
  <c r="BB1143" i="109"/>
  <c r="BF1143" i="109"/>
  <c r="AW1144" i="109"/>
  <c r="BA1144" i="109"/>
  <c r="BE1144" i="109"/>
  <c r="BI261" i="109"/>
  <c r="AZ1145" i="109"/>
  <c r="BD1145" i="109"/>
  <c r="BH1145" i="109"/>
  <c r="AY1146" i="109"/>
  <c r="BC1146" i="109"/>
  <c r="BG1146" i="109"/>
  <c r="AX1147" i="109"/>
  <c r="BB1147" i="109"/>
  <c r="BF1147" i="109"/>
  <c r="AW1148" i="109"/>
  <c r="BA1148" i="109"/>
  <c r="BE1148" i="109"/>
  <c r="BI265" i="109"/>
  <c r="AZ1149" i="109"/>
  <c r="BD1149" i="109"/>
  <c r="BH1149" i="109"/>
  <c r="AY1150" i="109"/>
  <c r="BC1150" i="109"/>
  <c r="BG1150" i="109"/>
  <c r="AX1151" i="109"/>
  <c r="BB1151" i="109"/>
  <c r="BF1151" i="109"/>
  <c r="AW1152" i="109"/>
  <c r="BA1152" i="109"/>
  <c r="BE1152" i="109"/>
  <c r="BI269" i="109"/>
  <c r="AZ1153" i="109"/>
  <c r="BD1153" i="109"/>
  <c r="BH1153" i="109"/>
  <c r="AY1154" i="109"/>
  <c r="BC1154" i="109"/>
  <c r="BG1154" i="109"/>
  <c r="AX1155" i="109"/>
  <c r="BB1155" i="109"/>
  <c r="BF1155" i="109"/>
  <c r="AW1156" i="109"/>
  <c r="BA1156" i="109"/>
  <c r="BE1156" i="109"/>
  <c r="BI273" i="109"/>
  <c r="AZ1157" i="109"/>
  <c r="BD1157" i="109"/>
  <c r="BH1157" i="109"/>
  <c r="AY1158" i="109"/>
  <c r="BC1158" i="109"/>
  <c r="BG1158" i="109"/>
  <c r="AX1159" i="109"/>
  <c r="BB1159" i="109"/>
  <c r="BF1159" i="109"/>
  <c r="AW1160" i="109"/>
  <c r="BA1160" i="109"/>
  <c r="BE1160" i="109"/>
  <c r="BI277" i="109"/>
  <c r="AZ1161" i="109"/>
  <c r="BD1161" i="109"/>
  <c r="BH1161" i="109"/>
  <c r="AY1162" i="109"/>
  <c r="BC1162" i="109"/>
  <c r="BG1162" i="109"/>
  <c r="AX1163" i="109"/>
  <c r="BB1163" i="109"/>
  <c r="BF1163" i="109"/>
  <c r="BI8" i="109"/>
  <c r="BI12" i="109"/>
  <c r="BI16" i="109"/>
  <c r="BI20" i="109"/>
  <c r="BI24" i="109"/>
  <c r="BI28" i="109"/>
  <c r="BI32" i="109"/>
  <c r="BI36" i="109"/>
  <c r="BI40" i="109"/>
  <c r="BI44" i="109"/>
  <c r="BI48" i="109"/>
  <c r="BI52" i="109"/>
  <c r="BI56" i="109"/>
  <c r="BI60" i="109"/>
  <c r="BI64" i="109"/>
  <c r="BI68" i="109"/>
  <c r="BI72" i="109"/>
  <c r="BI76" i="109"/>
  <c r="BI80" i="109"/>
  <c r="BI84" i="109"/>
  <c r="BI88" i="109"/>
  <c r="BI92" i="109"/>
  <c r="BI96" i="109"/>
  <c r="BI100" i="109"/>
  <c r="BI104" i="109"/>
  <c r="BI108" i="109"/>
  <c r="BI112" i="109"/>
  <c r="BI116" i="109"/>
  <c r="BI120" i="109"/>
  <c r="BI124" i="109"/>
  <c r="BI128" i="109"/>
  <c r="BI132" i="109"/>
  <c r="BI136" i="109"/>
  <c r="BI140" i="109"/>
  <c r="AZ1106" i="109"/>
  <c r="BD1106" i="109"/>
  <c r="BH1106" i="109"/>
  <c r="AW1109" i="109"/>
  <c r="BA1109" i="109"/>
  <c r="BE1109" i="109"/>
  <c r="BI226" i="109"/>
  <c r="AZ1110" i="109"/>
  <c r="BD1110" i="109"/>
  <c r="BH1110" i="109"/>
  <c r="AW1113" i="109"/>
  <c r="BA1113" i="109"/>
  <c r="BE1113" i="109"/>
  <c r="BI230" i="109"/>
  <c r="AZ1114" i="109"/>
  <c r="BD1114" i="109"/>
  <c r="BH1114" i="109"/>
  <c r="AX1116" i="109"/>
  <c r="BB1116" i="109"/>
  <c r="BF1116" i="109"/>
  <c r="AW1117" i="109"/>
  <c r="BA1117" i="109"/>
  <c r="BE1117" i="109"/>
  <c r="BI234" i="109"/>
  <c r="AZ1118" i="109"/>
  <c r="BD1118" i="109"/>
  <c r="BH1118" i="109"/>
  <c r="AX1120" i="109"/>
  <c r="BB1120" i="109"/>
  <c r="BF1120" i="109"/>
  <c r="AW1121" i="109"/>
  <c r="BA1121" i="109"/>
  <c r="BE1121" i="109"/>
  <c r="BI238" i="109"/>
  <c r="AZ1122" i="109"/>
  <c r="BD1122" i="109"/>
  <c r="BH1122" i="109"/>
  <c r="AX1124" i="109"/>
  <c r="BB1124" i="109"/>
  <c r="BF1124" i="109"/>
  <c r="AW1125" i="109"/>
  <c r="BA1125" i="109"/>
  <c r="BE1125" i="109"/>
  <c r="BI242" i="109"/>
  <c r="AZ1126" i="109"/>
  <c r="BD1126" i="109"/>
  <c r="BH1126" i="109"/>
  <c r="AY1127" i="109"/>
  <c r="BC1127" i="109"/>
  <c r="BG1127" i="109"/>
  <c r="AX1128" i="109"/>
  <c r="BB1128" i="109"/>
  <c r="BF1128" i="109"/>
  <c r="AW1129" i="109"/>
  <c r="BA1129" i="109"/>
  <c r="BE1129" i="109"/>
  <c r="BI246" i="109"/>
  <c r="AZ1130" i="109"/>
  <c r="BD1130" i="109"/>
  <c r="BH1130" i="109"/>
  <c r="AY1131" i="109"/>
  <c r="BC1131" i="109"/>
  <c r="BG1131" i="109"/>
  <c r="AX1132" i="109"/>
  <c r="BB1132" i="109"/>
  <c r="BF1132" i="109"/>
  <c r="AW1133" i="109"/>
  <c r="BA1133" i="109"/>
  <c r="BE1133" i="109"/>
  <c r="BI250" i="109"/>
  <c r="AZ1134" i="109"/>
  <c r="BD1134" i="109"/>
  <c r="BH1134" i="109"/>
  <c r="AY1135" i="109"/>
  <c r="BC1135" i="109"/>
  <c r="BG1135" i="109"/>
  <c r="AX1136" i="109"/>
  <c r="BB1136" i="109"/>
  <c r="BF1136" i="109"/>
  <c r="AW1137" i="109"/>
  <c r="BA1137" i="109"/>
  <c r="BE1137" i="109"/>
  <c r="BI254" i="109"/>
  <c r="AZ1138" i="109"/>
  <c r="BD1138" i="109"/>
  <c r="BH1138" i="109"/>
  <c r="AY1139" i="109"/>
  <c r="BC1139" i="109"/>
  <c r="BG1139" i="109"/>
  <c r="AX1140" i="109"/>
  <c r="BB1140" i="109"/>
  <c r="BF1140" i="109"/>
  <c r="AW1141" i="109"/>
  <c r="BA1141" i="109"/>
  <c r="BE1141" i="109"/>
  <c r="BI258" i="109"/>
  <c r="AZ1142" i="109"/>
  <c r="BD1142" i="109"/>
  <c r="BH1142" i="109"/>
  <c r="AY1143" i="109"/>
  <c r="BC1143" i="109"/>
  <c r="BG1143" i="109"/>
  <c r="AX1144" i="109"/>
  <c r="BB1144" i="109"/>
  <c r="BF1144" i="109"/>
  <c r="AW1145" i="109"/>
  <c r="BA1145" i="109"/>
  <c r="BE1145" i="109"/>
  <c r="BI262" i="109"/>
  <c r="AZ1146" i="109"/>
  <c r="BD1146" i="109"/>
  <c r="BH1146" i="109"/>
  <c r="AY1147" i="109"/>
  <c r="BC1147" i="109"/>
  <c r="BG1147" i="109"/>
  <c r="AX1148" i="109"/>
  <c r="BB1148" i="109"/>
  <c r="BF1148" i="109"/>
  <c r="AW1149" i="109"/>
  <c r="BA1149" i="109"/>
  <c r="BE1149" i="109"/>
  <c r="BI266" i="109"/>
  <c r="AZ1150" i="109"/>
  <c r="BD1150" i="109"/>
  <c r="BH1150" i="109"/>
  <c r="AY1151" i="109"/>
  <c r="BC1151" i="109"/>
  <c r="BG1151" i="109"/>
  <c r="AX1152" i="109"/>
  <c r="BB1152" i="109"/>
  <c r="BF1152" i="109"/>
  <c r="AW1153" i="109"/>
  <c r="BA1153" i="109"/>
  <c r="BE1153" i="109"/>
  <c r="BI270" i="109"/>
  <c r="AZ1154" i="109"/>
  <c r="BD1154" i="109"/>
  <c r="BH1154" i="109"/>
  <c r="AY1155" i="109"/>
  <c r="BC1155" i="109"/>
  <c r="BG1155" i="109"/>
  <c r="AX1156" i="109"/>
  <c r="BB1156" i="109"/>
  <c r="BF1156" i="109"/>
  <c r="AW1157" i="109"/>
  <c r="BA1157" i="109"/>
  <c r="BE1157" i="109"/>
  <c r="BI274" i="109"/>
  <c r="AZ1158" i="109"/>
  <c r="BD1158" i="109"/>
  <c r="BH1158" i="109"/>
  <c r="AY1159" i="109"/>
  <c r="BC1159" i="109"/>
  <c r="BG1159" i="109"/>
  <c r="AX1160" i="109"/>
  <c r="BB1160" i="109"/>
  <c r="BF1160" i="109"/>
  <c r="AW1161" i="109"/>
  <c r="BA1161" i="109"/>
  <c r="BE1161" i="109"/>
  <c r="BI278" i="109"/>
  <c r="AZ1162" i="109"/>
  <c r="BD1162" i="109"/>
  <c r="BH1162" i="109"/>
  <c r="AY1163" i="109"/>
  <c r="BC1163" i="109"/>
  <c r="BG1163" i="109"/>
  <c r="BI5" i="109"/>
  <c r="BI9" i="109"/>
  <c r="BI13" i="109"/>
  <c r="BI17" i="109"/>
  <c r="BI21" i="109"/>
  <c r="BI25" i="109"/>
  <c r="BI29" i="109"/>
  <c r="BI33" i="109"/>
  <c r="BI37" i="109"/>
  <c r="BI41" i="109"/>
  <c r="BI45" i="109"/>
  <c r="BI49" i="109"/>
  <c r="BI53" i="109"/>
  <c r="BI57" i="109"/>
  <c r="BI61" i="109"/>
  <c r="BI65" i="109"/>
  <c r="BI69" i="109"/>
  <c r="BI73" i="109"/>
  <c r="BI77" i="109"/>
  <c r="BI81" i="109"/>
  <c r="BI85" i="109"/>
  <c r="BI89" i="109"/>
  <c r="BI93" i="109"/>
  <c r="BI97" i="109"/>
  <c r="BI101" i="109"/>
  <c r="BI105" i="109"/>
  <c r="BI109" i="109"/>
  <c r="BI113" i="109"/>
  <c r="BI117" i="109"/>
  <c r="BI121" i="109"/>
  <c r="BI125" i="109"/>
  <c r="BI129" i="109"/>
  <c r="BI133" i="109"/>
  <c r="BI137" i="109"/>
  <c r="AW1106" i="109"/>
  <c r="BA1106" i="109"/>
  <c r="BE1106" i="109"/>
  <c r="BI223" i="109"/>
  <c r="AZ1107" i="109"/>
  <c r="BD1107" i="109"/>
  <c r="BH1107" i="109"/>
  <c r="AW1110" i="109"/>
  <c r="BA1110" i="109"/>
  <c r="BE1110" i="109"/>
  <c r="BI227" i="109"/>
  <c r="AZ1111" i="109"/>
  <c r="BD1111" i="109"/>
  <c r="BH1111" i="109"/>
  <c r="AW1114" i="109"/>
  <c r="BA1114" i="109"/>
  <c r="BE1114" i="109"/>
  <c r="BI231" i="109"/>
  <c r="AZ1115" i="109"/>
  <c r="BD1115" i="109"/>
  <c r="BH1115" i="109"/>
  <c r="AX1117" i="109"/>
  <c r="BB1117" i="109"/>
  <c r="BF1117" i="109"/>
  <c r="AW1118" i="109"/>
  <c r="BA1118" i="109"/>
  <c r="BE1118" i="109"/>
  <c r="BI235" i="109"/>
  <c r="AZ1119" i="109"/>
  <c r="BD1119" i="109"/>
  <c r="BH1119" i="109"/>
  <c r="AX1121" i="109"/>
  <c r="BB1121" i="109"/>
  <c r="BF1121" i="109"/>
  <c r="AW1122" i="109"/>
  <c r="BA1122" i="109"/>
  <c r="BE1122" i="109"/>
  <c r="BI239" i="109"/>
  <c r="AZ1123" i="109"/>
  <c r="BD1123" i="109"/>
  <c r="BH1123" i="109"/>
  <c r="AX1125" i="109"/>
  <c r="BB1125" i="109"/>
  <c r="BF1125" i="109"/>
  <c r="AW1126" i="109"/>
  <c r="BA1126" i="109"/>
  <c r="BE1126" i="109"/>
  <c r="BI243" i="109"/>
  <c r="AZ1127" i="109"/>
  <c r="BD1127" i="109"/>
  <c r="BH1127" i="109"/>
  <c r="AY1128" i="109"/>
  <c r="BC1128" i="109"/>
  <c r="BG1128" i="109"/>
  <c r="AX1129" i="109"/>
  <c r="BB1129" i="109"/>
  <c r="BF1129" i="109"/>
  <c r="AW1130" i="109"/>
  <c r="BA1130" i="109"/>
  <c r="BE1130" i="109"/>
  <c r="BI247" i="109"/>
  <c r="AZ1131" i="109"/>
  <c r="BD1131" i="109"/>
  <c r="BH1131" i="109"/>
  <c r="AY1132" i="109"/>
  <c r="BC1132" i="109"/>
  <c r="BG1132" i="109"/>
  <c r="AX1133" i="109"/>
  <c r="BB1133" i="109"/>
  <c r="BF1133" i="109"/>
  <c r="AW1134" i="109"/>
  <c r="BA1134" i="109"/>
  <c r="BE1134" i="109"/>
  <c r="BI251" i="109"/>
  <c r="AZ1135" i="109"/>
  <c r="BD1135" i="109"/>
  <c r="BH1135" i="109"/>
  <c r="AY1136" i="109"/>
  <c r="BC1136" i="109"/>
  <c r="BG1136" i="109"/>
  <c r="AX1137" i="109"/>
  <c r="BB1137" i="109"/>
  <c r="BF1137" i="109"/>
  <c r="AW1138" i="109"/>
  <c r="BA1138" i="109"/>
  <c r="BE1138" i="109"/>
  <c r="BI255" i="109"/>
  <c r="AZ1139" i="109"/>
  <c r="BD1139" i="109"/>
  <c r="BH1139" i="109"/>
  <c r="AY1140" i="109"/>
  <c r="BC1140" i="109"/>
  <c r="BG1140" i="109"/>
  <c r="AX1141" i="109"/>
  <c r="BB1141" i="109"/>
  <c r="BF1141" i="109"/>
  <c r="AW1142" i="109"/>
  <c r="BA1142" i="109"/>
  <c r="BE1142" i="109"/>
  <c r="BI259" i="109"/>
  <c r="AZ1143" i="109"/>
  <c r="BD1143" i="109"/>
  <c r="BH1143" i="109"/>
  <c r="AY1144" i="109"/>
  <c r="BC1144" i="109"/>
  <c r="BG1144" i="109"/>
  <c r="AX1145" i="109"/>
  <c r="BB1145" i="109"/>
  <c r="BF1145" i="109"/>
  <c r="AW1146" i="109"/>
  <c r="BA1146" i="109"/>
  <c r="BE1146" i="109"/>
  <c r="BI263" i="109"/>
  <c r="AZ1147" i="109"/>
  <c r="BD1147" i="109"/>
  <c r="BH1147" i="109"/>
  <c r="AY1148" i="109"/>
  <c r="BC1148" i="109"/>
  <c r="BG1148" i="109"/>
  <c r="AX1149" i="109"/>
  <c r="BB1149" i="109"/>
  <c r="BF1149" i="109"/>
  <c r="AW1150" i="109"/>
  <c r="BA1150" i="109"/>
  <c r="BE1150" i="109"/>
  <c r="BI267" i="109"/>
  <c r="AZ1151" i="109"/>
  <c r="BD1151" i="109"/>
  <c r="BH1151" i="109"/>
  <c r="AY1152" i="109"/>
  <c r="BC1152" i="109"/>
  <c r="BG1152" i="109"/>
  <c r="AX1153" i="109"/>
  <c r="BB1153" i="109"/>
  <c r="BF1153" i="109"/>
  <c r="AW1154" i="109"/>
  <c r="BA1154" i="109"/>
  <c r="BE1154" i="109"/>
  <c r="BI271" i="109"/>
  <c r="AZ1155" i="109"/>
  <c r="BD1155" i="109"/>
  <c r="BH1155" i="109"/>
  <c r="AY1156" i="109"/>
  <c r="BC1156" i="109"/>
  <c r="BG1156" i="109"/>
  <c r="AX1157" i="109"/>
  <c r="BB1157" i="109"/>
  <c r="BF1157" i="109"/>
  <c r="AW1158" i="109"/>
  <c r="BA1158" i="109"/>
  <c r="BE1158" i="109"/>
  <c r="BI275" i="109"/>
  <c r="AZ1159" i="109"/>
  <c r="BD1159" i="109"/>
  <c r="BH1159" i="109"/>
  <c r="AY1160" i="109"/>
  <c r="BC1160" i="109"/>
  <c r="BG1160" i="109"/>
  <c r="AX1161" i="109"/>
  <c r="BB1161" i="109"/>
  <c r="BF1161" i="109"/>
  <c r="AW1162" i="109"/>
  <c r="BA1162" i="109"/>
  <c r="BE1162" i="109"/>
  <c r="BI279" i="109"/>
  <c r="AZ1163" i="109"/>
  <c r="BD1163" i="109"/>
  <c r="BH1163" i="109"/>
  <c r="BI6" i="109"/>
  <c r="BI10" i="109"/>
  <c r="BI14" i="109"/>
  <c r="BI18" i="109"/>
  <c r="BI22" i="109"/>
  <c r="BI26" i="109"/>
  <c r="BI30" i="109"/>
  <c r="BI34" i="109"/>
  <c r="BI38" i="109"/>
  <c r="BI42" i="109"/>
  <c r="BI46" i="109"/>
  <c r="BI50" i="109"/>
  <c r="BI54" i="109"/>
  <c r="BI58" i="109"/>
  <c r="BI62" i="109"/>
  <c r="BI66" i="109"/>
  <c r="BI70" i="109"/>
  <c r="BI74" i="109"/>
  <c r="BI78" i="109"/>
  <c r="BI82" i="109"/>
  <c r="BI86" i="109"/>
  <c r="BI90" i="109"/>
  <c r="BI94" i="109"/>
  <c r="BI98" i="109"/>
  <c r="BI102" i="109"/>
  <c r="BI106" i="109"/>
  <c r="BI110" i="109"/>
  <c r="BI114" i="109"/>
  <c r="BI118" i="109"/>
  <c r="BI122" i="109"/>
  <c r="BI126" i="109"/>
  <c r="BI130" i="109"/>
  <c r="BI134" i="109"/>
  <c r="BI138" i="109"/>
  <c r="BI1040" i="109"/>
  <c r="BI156" i="109"/>
  <c r="AW1107" i="109"/>
  <c r="BA1107" i="109"/>
  <c r="BE1107" i="109"/>
  <c r="BI224" i="109"/>
  <c r="AZ1108" i="109"/>
  <c r="BD1108" i="109"/>
  <c r="BH1108" i="109"/>
  <c r="AW1111" i="109"/>
  <c r="BA1111" i="109"/>
  <c r="BE1111" i="109"/>
  <c r="BI228" i="109"/>
  <c r="AZ1112" i="109"/>
  <c r="BD1112" i="109"/>
  <c r="BH1112" i="109"/>
  <c r="AW1115" i="109"/>
  <c r="BA1115" i="109"/>
  <c r="BE1115" i="109"/>
  <c r="BI232" i="109"/>
  <c r="AZ1116" i="109"/>
  <c r="BD1116" i="109"/>
  <c r="BH1116" i="109"/>
  <c r="AX1118" i="109"/>
  <c r="BB1118" i="109"/>
  <c r="BF1118" i="109"/>
  <c r="AW1119" i="109"/>
  <c r="BA1119" i="109"/>
  <c r="BE1119" i="109"/>
  <c r="BI236" i="109"/>
  <c r="AZ1120" i="109"/>
  <c r="BD1120" i="109"/>
  <c r="BH1120" i="109"/>
  <c r="AX1122" i="109"/>
  <c r="BB1122" i="109"/>
  <c r="BF1122" i="109"/>
  <c r="AW1123" i="109"/>
  <c r="BA1123" i="109"/>
  <c r="BE1123" i="109"/>
  <c r="BI240" i="109"/>
  <c r="AZ1124" i="109"/>
  <c r="BD1124" i="109"/>
  <c r="BH1124" i="109"/>
  <c r="AY1125" i="109"/>
  <c r="BC1125" i="109"/>
  <c r="BG1125" i="109"/>
  <c r="AX1126" i="109"/>
  <c r="BB1126" i="109"/>
  <c r="BF1126" i="109"/>
  <c r="AW1127" i="109"/>
  <c r="BA1127" i="109"/>
  <c r="BE1127" i="109"/>
  <c r="BI244" i="109"/>
  <c r="AZ1128" i="109"/>
  <c r="BD1128" i="109"/>
  <c r="BH1128" i="109"/>
  <c r="AY1129" i="109"/>
  <c r="BC1129" i="109"/>
  <c r="BG1129" i="109"/>
  <c r="AX1130" i="109"/>
  <c r="BB1130" i="109"/>
  <c r="BF1130" i="109"/>
  <c r="AW1131" i="109"/>
  <c r="BA1131" i="109"/>
  <c r="BE1131" i="109"/>
  <c r="BI248" i="109"/>
  <c r="AZ1132" i="109"/>
  <c r="BD1132" i="109"/>
  <c r="BH1132" i="109"/>
  <c r="AY1133" i="109"/>
  <c r="BC1133" i="109"/>
  <c r="BG1133" i="109"/>
  <c r="AX1134" i="109"/>
  <c r="BB1134" i="109"/>
  <c r="BF1134" i="109"/>
  <c r="AW1135" i="109"/>
  <c r="BA1135" i="109"/>
  <c r="BE1135" i="109"/>
  <c r="BI252" i="109"/>
  <c r="AZ1136" i="109"/>
  <c r="BD1136" i="109"/>
  <c r="BH1136" i="109"/>
  <c r="AY1137" i="109"/>
  <c r="BC1137" i="109"/>
  <c r="BG1137" i="109"/>
  <c r="AX1138" i="109"/>
  <c r="BB1138" i="109"/>
  <c r="BF1138" i="109"/>
  <c r="AW1139" i="109"/>
  <c r="BA1139" i="109"/>
  <c r="BE1139" i="109"/>
  <c r="BI256" i="109"/>
  <c r="AZ1140" i="109"/>
  <c r="BD1140" i="109"/>
  <c r="BH1140" i="109"/>
  <c r="AY1141" i="109"/>
  <c r="BC1141" i="109"/>
  <c r="BG1141" i="109"/>
  <c r="AX1142" i="109"/>
  <c r="BB1142" i="109"/>
  <c r="BF1142" i="109"/>
  <c r="AW1143" i="109"/>
  <c r="BA1143" i="109"/>
  <c r="BE1143" i="109"/>
  <c r="BI260" i="109"/>
  <c r="AZ1144" i="109"/>
  <c r="BD1144" i="109"/>
  <c r="BH1144" i="109"/>
  <c r="AY1145" i="109"/>
  <c r="BC1145" i="109"/>
  <c r="BG1145" i="109"/>
  <c r="AX1146" i="109"/>
  <c r="BB1146" i="109"/>
  <c r="BF1146" i="109"/>
  <c r="AW1147" i="109"/>
  <c r="BA1147" i="109"/>
  <c r="BE1147" i="109"/>
  <c r="BI264" i="109"/>
  <c r="AZ1148" i="109"/>
  <c r="BD1148" i="109"/>
  <c r="BH1148" i="109"/>
  <c r="AY1149" i="109"/>
  <c r="BC1149" i="109"/>
  <c r="BG1149" i="109"/>
  <c r="AX1150" i="109"/>
  <c r="BB1150" i="109"/>
  <c r="BF1150" i="109"/>
  <c r="AW1151" i="109"/>
  <c r="BA1151" i="109"/>
  <c r="BE1151" i="109"/>
  <c r="BI268" i="109"/>
  <c r="AZ1152" i="109"/>
  <c r="BD1152" i="109"/>
  <c r="BH1152" i="109"/>
  <c r="AY1153" i="109"/>
  <c r="BC1153" i="109"/>
  <c r="BG1153" i="109"/>
  <c r="AX1154" i="109"/>
  <c r="BB1154" i="109"/>
  <c r="BF1154" i="109"/>
  <c r="AW1155" i="109"/>
  <c r="BA1155" i="109"/>
  <c r="BE1155" i="109"/>
  <c r="BI272" i="109"/>
  <c r="AZ1156" i="109"/>
  <c r="BD1156" i="109"/>
  <c r="BH1156" i="109"/>
  <c r="AY1157" i="109"/>
  <c r="BC1157" i="109"/>
  <c r="BG1157" i="109"/>
  <c r="AX1158" i="109"/>
  <c r="BB1158" i="109"/>
  <c r="BF1158" i="109"/>
  <c r="AW1159" i="109"/>
  <c r="BA1159" i="109"/>
  <c r="BE1159" i="109"/>
  <c r="BI276" i="109"/>
  <c r="AZ1160" i="109"/>
  <c r="BD1160" i="109"/>
  <c r="BH1160" i="109"/>
  <c r="AY1161" i="109"/>
  <c r="BC1161" i="109"/>
  <c r="BG1161" i="109"/>
  <c r="AX1162" i="109"/>
  <c r="BB1162" i="109"/>
  <c r="BF1162" i="109"/>
  <c r="AW1163" i="109"/>
  <c r="BA1163" i="109"/>
  <c r="BE1163" i="109"/>
  <c r="BI280" i="109"/>
  <c r="AJ147" i="109"/>
  <c r="AK147" i="109"/>
  <c r="AL147" i="109"/>
  <c r="AM147" i="109"/>
  <c r="AN147" i="109"/>
  <c r="AO147" i="109"/>
  <c r="AP147" i="109"/>
  <c r="AQ147" i="109"/>
  <c r="AR147" i="109"/>
  <c r="AS147" i="109"/>
  <c r="AT147" i="109"/>
  <c r="AU147" i="109"/>
  <c r="AJ148" i="109"/>
  <c r="AK148" i="109"/>
  <c r="AL148" i="109"/>
  <c r="AM148" i="109"/>
  <c r="AN148" i="109"/>
  <c r="AO148" i="109"/>
  <c r="AP148" i="109"/>
  <c r="AQ148" i="109"/>
  <c r="AR148" i="109"/>
  <c r="AS148" i="109"/>
  <c r="AT148" i="109"/>
  <c r="AU148" i="109"/>
  <c r="AJ149" i="109"/>
  <c r="AK149" i="109"/>
  <c r="AL149" i="109"/>
  <c r="AM149" i="109"/>
  <c r="AN149" i="109"/>
  <c r="AO149" i="109"/>
  <c r="AP149" i="109"/>
  <c r="AQ149" i="109"/>
  <c r="AR149" i="109"/>
  <c r="AS149" i="109"/>
  <c r="AT149" i="109"/>
  <c r="AU149" i="109"/>
  <c r="AJ150" i="109"/>
  <c r="AK150" i="109"/>
  <c r="AL150" i="109"/>
  <c r="AM150" i="109"/>
  <c r="AN150" i="109"/>
  <c r="AO150" i="109"/>
  <c r="AP150" i="109"/>
  <c r="AQ150" i="109"/>
  <c r="AR150" i="109"/>
  <c r="AS150" i="109"/>
  <c r="AT150" i="109"/>
  <c r="AU150" i="109"/>
  <c r="AJ151" i="109"/>
  <c r="AK151" i="109"/>
  <c r="AL151" i="109"/>
  <c r="AM151" i="109"/>
  <c r="AN151" i="109"/>
  <c r="AO151" i="109"/>
  <c r="AP151" i="109"/>
  <c r="AQ151" i="109"/>
  <c r="AR151" i="109"/>
  <c r="AS151" i="109"/>
  <c r="AT151" i="109"/>
  <c r="AU151" i="109"/>
  <c r="AL153" i="109"/>
  <c r="AM153" i="109"/>
  <c r="AN153" i="109"/>
  <c r="AO153" i="109"/>
  <c r="AP153" i="109"/>
  <c r="AQ153" i="109"/>
  <c r="AR153" i="109"/>
  <c r="AS153" i="109"/>
  <c r="AT153" i="109"/>
  <c r="AU153" i="109"/>
  <c r="AJ154" i="109"/>
  <c r="AK154" i="109"/>
  <c r="AL154" i="109"/>
  <c r="AM154" i="109"/>
  <c r="AN154" i="109"/>
  <c r="AO154" i="109"/>
  <c r="AP154" i="109"/>
  <c r="AQ154" i="109"/>
  <c r="AR154" i="109"/>
  <c r="AS154" i="109"/>
  <c r="AT154" i="109"/>
  <c r="AU154" i="109"/>
  <c r="AJ155" i="109"/>
  <c r="AK155" i="109"/>
  <c r="AL155" i="109"/>
  <c r="AM155" i="109"/>
  <c r="AN155" i="109"/>
  <c r="AO155" i="109"/>
  <c r="AP155" i="109"/>
  <c r="AQ155" i="109"/>
  <c r="AR155" i="109"/>
  <c r="AS155" i="109"/>
  <c r="AT155" i="109"/>
  <c r="AU155" i="109"/>
  <c r="AJ157" i="109"/>
  <c r="AK157" i="109"/>
  <c r="AL157" i="109"/>
  <c r="AM157" i="109"/>
  <c r="AN157" i="109"/>
  <c r="AO157" i="109"/>
  <c r="AP157" i="109"/>
  <c r="AQ157" i="109"/>
  <c r="AR157" i="109"/>
  <c r="AS157" i="109"/>
  <c r="AT157" i="109"/>
  <c r="AU157" i="109"/>
  <c r="AJ158" i="109"/>
  <c r="AK158" i="109"/>
  <c r="AL158" i="109"/>
  <c r="AM158" i="109"/>
  <c r="AN158" i="109"/>
  <c r="AO158" i="109"/>
  <c r="AP158" i="109"/>
  <c r="AQ158" i="109"/>
  <c r="AR158" i="109"/>
  <c r="AS158" i="109"/>
  <c r="AT158" i="109"/>
  <c r="AU158" i="109"/>
  <c r="AJ159" i="109"/>
  <c r="AK159" i="109"/>
  <c r="AL159" i="109"/>
  <c r="AM159" i="109"/>
  <c r="AN159" i="109"/>
  <c r="AO159" i="109"/>
  <c r="AP159" i="109"/>
  <c r="AQ159" i="109"/>
  <c r="AR159" i="109"/>
  <c r="AS159" i="109"/>
  <c r="AT159" i="109"/>
  <c r="AU159" i="109"/>
  <c r="AJ160" i="109"/>
  <c r="AK160" i="109"/>
  <c r="AL160" i="109"/>
  <c r="AM160" i="109"/>
  <c r="AN160" i="109"/>
  <c r="AO160" i="109"/>
  <c r="AP160" i="109"/>
  <c r="AQ160" i="109"/>
  <c r="AR160" i="109"/>
  <c r="AS160" i="109"/>
  <c r="AT160" i="109"/>
  <c r="AU160" i="109"/>
  <c r="AJ161" i="109"/>
  <c r="AK161" i="109"/>
  <c r="AL161" i="109"/>
  <c r="AM161" i="109"/>
  <c r="AN161" i="109"/>
  <c r="AO161" i="109"/>
  <c r="AP161" i="109"/>
  <c r="AQ161" i="109"/>
  <c r="AR161" i="109"/>
  <c r="AS161" i="109"/>
  <c r="AT161" i="109"/>
  <c r="AU161" i="109"/>
  <c r="AJ162" i="109"/>
  <c r="AK162" i="109"/>
  <c r="AL162" i="109"/>
  <c r="AM162" i="109"/>
  <c r="AN162" i="109"/>
  <c r="AO162" i="109"/>
  <c r="AP162" i="109"/>
  <c r="AQ162" i="109"/>
  <c r="AR162" i="109"/>
  <c r="AS162" i="109"/>
  <c r="AT162" i="109"/>
  <c r="AU162" i="109"/>
  <c r="AJ163" i="109"/>
  <c r="AK163" i="109"/>
  <c r="AL163" i="109"/>
  <c r="AM163" i="109"/>
  <c r="AN163" i="109"/>
  <c r="AO163" i="109"/>
  <c r="AP163" i="109"/>
  <c r="AQ163" i="109"/>
  <c r="AR163" i="109"/>
  <c r="AS163" i="109"/>
  <c r="AT163" i="109"/>
  <c r="AU163" i="109"/>
  <c r="AL165" i="109"/>
  <c r="AM165" i="109"/>
  <c r="AN165" i="109"/>
  <c r="AO165" i="109"/>
  <c r="AP165" i="109"/>
  <c r="AQ165" i="109"/>
  <c r="AR165" i="109"/>
  <c r="AS165" i="109"/>
  <c r="AT165" i="109"/>
  <c r="AU165" i="109"/>
  <c r="AJ166" i="109"/>
  <c r="AK166" i="109"/>
  <c r="AL166" i="109"/>
  <c r="AM166" i="109"/>
  <c r="AN166" i="109"/>
  <c r="AO166" i="109"/>
  <c r="AP166" i="109"/>
  <c r="AQ166" i="109"/>
  <c r="AR166" i="109"/>
  <c r="AS166" i="109"/>
  <c r="AT166" i="109"/>
  <c r="AU166" i="109"/>
  <c r="AJ167" i="109"/>
  <c r="AK167" i="109"/>
  <c r="AL167" i="109"/>
  <c r="AM167" i="109"/>
  <c r="AN167" i="109"/>
  <c r="AO167" i="109"/>
  <c r="AP167" i="109"/>
  <c r="AQ167" i="109"/>
  <c r="AR167" i="109"/>
  <c r="AS167" i="109"/>
  <c r="AT167" i="109"/>
  <c r="AU167" i="109"/>
  <c r="AJ173" i="109"/>
  <c r="AK173" i="109"/>
  <c r="AL173" i="109"/>
  <c r="AM173" i="109"/>
  <c r="AN173" i="109"/>
  <c r="AO173" i="109"/>
  <c r="AP173" i="109"/>
  <c r="AQ173" i="109"/>
  <c r="AR173" i="109"/>
  <c r="AS173" i="109"/>
  <c r="AT173" i="109"/>
  <c r="AU173" i="109"/>
  <c r="AJ175" i="109"/>
  <c r="AK175" i="109"/>
  <c r="AL175" i="109"/>
  <c r="AM175" i="109"/>
  <c r="AN175" i="109"/>
  <c r="AO175" i="109"/>
  <c r="AP175" i="109"/>
  <c r="AQ175" i="109"/>
  <c r="AR175" i="109"/>
  <c r="AS175" i="109"/>
  <c r="AT175" i="109"/>
  <c r="AU175" i="109"/>
  <c r="AJ177" i="109"/>
  <c r="AK177" i="109"/>
  <c r="AL177" i="109"/>
  <c r="AM177" i="109"/>
  <c r="AN177" i="109"/>
  <c r="AO177" i="109"/>
  <c r="AP177" i="109"/>
  <c r="AQ177" i="109"/>
  <c r="AR177" i="109"/>
  <c r="AS177" i="109"/>
  <c r="AT177" i="109"/>
  <c r="AU177" i="109"/>
  <c r="AK179" i="109"/>
  <c r="AL179" i="109"/>
  <c r="AM179" i="109"/>
  <c r="AN179" i="109"/>
  <c r="AO179" i="109"/>
  <c r="AP179" i="109"/>
  <c r="AQ179" i="109"/>
  <c r="AR179" i="109"/>
  <c r="AS179" i="109"/>
  <c r="AT179" i="109"/>
  <c r="AU179" i="109"/>
  <c r="AK181" i="109"/>
  <c r="AL181" i="109"/>
  <c r="AM181" i="109"/>
  <c r="AN181" i="109"/>
  <c r="AO181" i="109"/>
  <c r="AP181" i="109"/>
  <c r="AQ181" i="109"/>
  <c r="AR181" i="109"/>
  <c r="AS181" i="109"/>
  <c r="AT181" i="109"/>
  <c r="AU181" i="109"/>
  <c r="AK281" i="109"/>
  <c r="AL281" i="109"/>
  <c r="AM281" i="109"/>
  <c r="AN281" i="109"/>
  <c r="AO281" i="109"/>
  <c r="AP281" i="109"/>
  <c r="AQ281" i="109"/>
  <c r="AR281" i="109"/>
  <c r="AS281" i="109"/>
  <c r="AT281" i="109"/>
  <c r="AU281" i="109"/>
  <c r="AU146" i="109"/>
  <c r="AT146" i="109"/>
  <c r="AS146" i="109"/>
  <c r="AR146" i="109"/>
  <c r="AQ146" i="109"/>
  <c r="AP146" i="109"/>
  <c r="AO146" i="109"/>
  <c r="AN146" i="109"/>
  <c r="AM146" i="109"/>
  <c r="AL146" i="109"/>
  <c r="AK146" i="109"/>
  <c r="AJ146" i="109"/>
  <c r="F1418" i="109"/>
  <c r="G1418" i="109" s="1"/>
  <c r="E1418" i="109"/>
  <c r="E1597" i="109" s="1"/>
  <c r="D1418" i="109"/>
  <c r="D1597" i="109" s="1"/>
  <c r="C1418" i="109"/>
  <c r="C1597" i="109" s="1"/>
  <c r="B1418" i="109"/>
  <c r="B1597" i="109" s="1"/>
  <c r="A1418" i="109"/>
  <c r="A1597" i="109" s="1"/>
  <c r="F1393" i="109"/>
  <c r="G1393" i="109" s="1"/>
  <c r="E1393" i="109"/>
  <c r="E1572" i="109" s="1"/>
  <c r="D1393" i="109"/>
  <c r="D1572" i="109" s="1"/>
  <c r="C1393" i="109"/>
  <c r="C1572" i="109" s="1"/>
  <c r="B1393" i="109"/>
  <c r="B1572" i="109" s="1"/>
  <c r="A1393" i="109"/>
  <c r="A1572" i="109" s="1"/>
  <c r="W1239" i="109"/>
  <c r="X1239" i="109" s="1"/>
  <c r="Y1239" i="109" s="1"/>
  <c r="Z1239" i="109" s="1"/>
  <c r="AA1239" i="109" s="1"/>
  <c r="AB1239" i="109" s="1"/>
  <c r="AC1239" i="109" s="1"/>
  <c r="AD1239" i="109" s="1"/>
  <c r="AE1239" i="109" s="1"/>
  <c r="AF1239" i="109" s="1"/>
  <c r="W1214" i="109"/>
  <c r="F579" i="109"/>
  <c r="G579" i="109" s="1"/>
  <c r="E579" i="109"/>
  <c r="E780" i="109" s="1"/>
  <c r="D579" i="109"/>
  <c r="D780" i="109" s="1"/>
  <c r="C579" i="109"/>
  <c r="C780" i="109" s="1"/>
  <c r="B579" i="109"/>
  <c r="B780" i="109" s="1"/>
  <c r="A579" i="109"/>
  <c r="A780" i="109" s="1"/>
  <c r="W378" i="109"/>
  <c r="AJ540" i="109" l="1"/>
  <c r="AJ547" i="109"/>
  <c r="AE1387" i="109"/>
  <c r="Y1387" i="109"/>
  <c r="Y1564" i="109"/>
  <c r="Z1564" i="109" s="1"/>
  <c r="AA1564" i="109" s="1"/>
  <c r="AB1564" i="109" s="1"/>
  <c r="AC1564" i="109" s="1"/>
  <c r="AD1564" i="109" s="1"/>
  <c r="AE1564" i="109" s="1"/>
  <c r="AF1564" i="109" s="1"/>
  <c r="AG1564" i="109" s="1"/>
  <c r="X1387" i="109"/>
  <c r="X1566" i="109" s="1"/>
  <c r="Y1566" i="109" s="1"/>
  <c r="AF1387" i="109"/>
  <c r="Y1570" i="109"/>
  <c r="Z1570" i="109" s="1"/>
  <c r="AA1570" i="109" s="1"/>
  <c r="AB1570" i="109" s="1"/>
  <c r="AC1570" i="109" s="1"/>
  <c r="AD1570" i="109" s="1"/>
  <c r="AE1570" i="109" s="1"/>
  <c r="AF1570" i="109" s="1"/>
  <c r="AG1570" i="109" s="1"/>
  <c r="Z1387" i="109"/>
  <c r="AA1387" i="109"/>
  <c r="AB1387" i="109"/>
  <c r="AC1387" i="109"/>
  <c r="AD1387" i="109"/>
  <c r="AH1212" i="109"/>
  <c r="AJ1391" i="109" s="1"/>
  <c r="AH1391" i="109"/>
  <c r="AI1391" i="109" s="1"/>
  <c r="AH1208" i="109"/>
  <c r="AJ1387" i="109" s="1"/>
  <c r="AH1387" i="109"/>
  <c r="AH1206" i="109"/>
  <c r="AJ1385" i="109" s="1"/>
  <c r="AH1385" i="109"/>
  <c r="AI1385" i="109" s="1"/>
  <c r="AB542" i="109"/>
  <c r="Z542" i="109"/>
  <c r="AG542" i="109"/>
  <c r="AC542" i="109"/>
  <c r="AF542" i="109"/>
  <c r="AD542" i="109"/>
  <c r="X542" i="109"/>
  <c r="W542" i="109"/>
  <c r="W743" i="109" s="1"/>
  <c r="X748" i="109"/>
  <c r="Y748" i="109" s="1"/>
  <c r="Z748" i="109" s="1"/>
  <c r="AA748" i="109" s="1"/>
  <c r="AB748" i="109" s="1"/>
  <c r="AC748" i="109" s="1"/>
  <c r="AD748" i="109" s="1"/>
  <c r="AE748" i="109" s="1"/>
  <c r="AF748" i="109" s="1"/>
  <c r="AG748" i="109" s="1"/>
  <c r="AH748" i="109" s="1"/>
  <c r="Y542" i="109"/>
  <c r="AE542" i="109"/>
  <c r="AJ346" i="109"/>
  <c r="AK547" i="109" s="1"/>
  <c r="AI547" i="109"/>
  <c r="AH341" i="109"/>
  <c r="AJ542" i="109" s="1"/>
  <c r="AH542" i="109"/>
  <c r="AI540" i="109"/>
  <c r="X741" i="109"/>
  <c r="Y741" i="109" s="1"/>
  <c r="Z741" i="109" s="1"/>
  <c r="AA741" i="109" s="1"/>
  <c r="AB741" i="109" s="1"/>
  <c r="AC741" i="109" s="1"/>
  <c r="AD741" i="109" s="1"/>
  <c r="AE741" i="109" s="1"/>
  <c r="AF741" i="109" s="1"/>
  <c r="AG741" i="109" s="1"/>
  <c r="AH741" i="109" s="1"/>
  <c r="AJ339" i="109"/>
  <c r="AK540" i="109" s="1"/>
  <c r="BI161" i="109"/>
  <c r="BI154" i="109"/>
  <c r="BI146" i="109"/>
  <c r="AZ1164" i="109"/>
  <c r="BI1159" i="109"/>
  <c r="BI1143" i="109"/>
  <c r="BI1127" i="109"/>
  <c r="AZ1064" i="109"/>
  <c r="BF1062" i="109"/>
  <c r="AZ1060" i="109"/>
  <c r="AZ1056" i="109"/>
  <c r="BB1050" i="109"/>
  <c r="AY1049" i="109"/>
  <c r="BB1046" i="109"/>
  <c r="AY1045" i="109"/>
  <c r="BF1043" i="109"/>
  <c r="BC1042" i="109"/>
  <c r="AZ1041" i="109"/>
  <c r="AX1039" i="109"/>
  <c r="BH1037" i="109"/>
  <c r="AX1035" i="109"/>
  <c r="BH1033" i="109"/>
  <c r="BA1032" i="109"/>
  <c r="AX1031" i="109"/>
  <c r="BI1162" i="109"/>
  <c r="BI1146" i="109"/>
  <c r="BI1130" i="109"/>
  <c r="BI1149" i="109"/>
  <c r="BI1133" i="109"/>
  <c r="BI1121" i="109"/>
  <c r="BI1113" i="109"/>
  <c r="BI1160" i="109"/>
  <c r="BI1144" i="109"/>
  <c r="BI1128" i="109"/>
  <c r="BI1112" i="109"/>
  <c r="BI173" i="109"/>
  <c r="BI162" i="109"/>
  <c r="BI153" i="109"/>
  <c r="BI151" i="109"/>
  <c r="BI1155" i="109"/>
  <c r="BI1139" i="109"/>
  <c r="BI1123" i="109"/>
  <c r="BI1115" i="109"/>
  <c r="BB1062" i="109"/>
  <c r="AX1050" i="109"/>
  <c r="BH1048" i="109"/>
  <c r="AX1046" i="109"/>
  <c r="BH1044" i="109"/>
  <c r="BB1043" i="109"/>
  <c r="AY1042" i="109"/>
  <c r="BG1038" i="109"/>
  <c r="BD1037" i="109"/>
  <c r="BG1034" i="109"/>
  <c r="BD1033" i="109"/>
  <c r="AW1032" i="109"/>
  <c r="BI148" i="109"/>
  <c r="BG1030" i="109"/>
  <c r="BI1158" i="109"/>
  <c r="BI1142" i="109"/>
  <c r="BI1126" i="109"/>
  <c r="BI1118" i="109"/>
  <c r="BI1106" i="109"/>
  <c r="BI1161" i="109"/>
  <c r="BI1145" i="109"/>
  <c r="BI1129" i="109"/>
  <c r="BI1156" i="109"/>
  <c r="BI1140" i="109"/>
  <c r="BI1124" i="109"/>
  <c r="BI1116" i="109"/>
  <c r="BI177" i="109"/>
  <c r="BI165" i="109"/>
  <c r="BI163" i="109"/>
  <c r="BI158" i="109"/>
  <c r="BI149" i="109"/>
  <c r="BI147" i="109"/>
  <c r="BH1164" i="109"/>
  <c r="BI1151" i="109"/>
  <c r="BI1135" i="109"/>
  <c r="BH1064" i="109"/>
  <c r="AX1062" i="109"/>
  <c r="BH1060" i="109"/>
  <c r="BH1056" i="109"/>
  <c r="BG1049" i="109"/>
  <c r="BD1048" i="109"/>
  <c r="BG1045" i="109"/>
  <c r="BD1044" i="109"/>
  <c r="AX1043" i="109"/>
  <c r="BH1041" i="109"/>
  <c r="BF1039" i="109"/>
  <c r="BC1038" i="109"/>
  <c r="AZ1037" i="109"/>
  <c r="BF1035" i="109"/>
  <c r="BC1034" i="109"/>
  <c r="AZ1033" i="109"/>
  <c r="BF1031" i="109"/>
  <c r="BC1030" i="109"/>
  <c r="BI1154" i="109"/>
  <c r="BI1138" i="109"/>
  <c r="BI1110" i="109"/>
  <c r="BI1157" i="109"/>
  <c r="BI1141" i="109"/>
  <c r="BI1125" i="109"/>
  <c r="BI1117" i="109"/>
  <c r="BI1152" i="109"/>
  <c r="BI1136" i="109"/>
  <c r="BI281" i="109"/>
  <c r="BI179" i="109"/>
  <c r="BI166" i="109"/>
  <c r="BI159" i="109"/>
  <c r="BI1111" i="109"/>
  <c r="BD1164" i="109"/>
  <c r="BI1163" i="109"/>
  <c r="BI1147" i="109"/>
  <c r="BI1131" i="109"/>
  <c r="BI1119" i="109"/>
  <c r="BI1107" i="109"/>
  <c r="BD1064" i="109"/>
  <c r="BD1060" i="109"/>
  <c r="BD1056" i="109"/>
  <c r="BF1050" i="109"/>
  <c r="BC1049" i="109"/>
  <c r="AZ1048" i="109"/>
  <c r="BF1046" i="109"/>
  <c r="BC1045" i="109"/>
  <c r="AZ1044" i="109"/>
  <c r="BG1042" i="109"/>
  <c r="BD1041" i="109"/>
  <c r="BB1039" i="109"/>
  <c r="AY1038" i="109"/>
  <c r="BB1035" i="109"/>
  <c r="AY1034" i="109"/>
  <c r="BE1032" i="109"/>
  <c r="BB1031" i="109"/>
  <c r="AY1030" i="109"/>
  <c r="BI1150" i="109"/>
  <c r="BI1134" i="109"/>
  <c r="BI1122" i="109"/>
  <c r="BI1114" i="109"/>
  <c r="BI1153" i="109"/>
  <c r="BI1137" i="109"/>
  <c r="BI1109" i="109"/>
  <c r="BI1148" i="109"/>
  <c r="BI1132" i="109"/>
  <c r="BI1120" i="109"/>
  <c r="BI1108" i="109"/>
  <c r="BI181" i="109"/>
  <c r="BI167" i="109"/>
  <c r="BI157" i="109"/>
  <c r="BI155" i="109"/>
  <c r="BI150" i="109"/>
  <c r="H1418" i="109"/>
  <c r="H1393" i="109"/>
  <c r="T1418" i="109"/>
  <c r="P1418" i="109"/>
  <c r="L1418" i="109"/>
  <c r="W1418" i="109"/>
  <c r="S1418" i="109"/>
  <c r="O1418" i="109"/>
  <c r="K1418" i="109"/>
  <c r="M1418" i="109"/>
  <c r="R1418" i="109"/>
  <c r="N1418" i="109"/>
  <c r="J1418" i="109"/>
  <c r="J1597" i="109" s="1"/>
  <c r="U1418" i="109"/>
  <c r="Q1418" i="109"/>
  <c r="X1418" i="109"/>
  <c r="AG1418" i="109"/>
  <c r="Y1418" i="109"/>
  <c r="X1393" i="109"/>
  <c r="Z1418" i="109"/>
  <c r="AD1418" i="109"/>
  <c r="AC1418" i="109"/>
  <c r="AA1418" i="109"/>
  <c r="AE1418" i="109"/>
  <c r="AB1418" i="109"/>
  <c r="AF1418" i="109"/>
  <c r="T1393" i="109"/>
  <c r="P1393" i="109"/>
  <c r="L1393" i="109"/>
  <c r="U1393" i="109"/>
  <c r="M1393" i="109"/>
  <c r="W1393" i="109"/>
  <c r="S1393" i="109"/>
  <c r="O1393" i="109"/>
  <c r="K1393" i="109"/>
  <c r="R1393" i="109"/>
  <c r="N1393" i="109"/>
  <c r="J1393" i="109"/>
  <c r="Q1393" i="109"/>
  <c r="X1214" i="109"/>
  <c r="AG1239" i="109"/>
  <c r="H579" i="109"/>
  <c r="X579" i="109"/>
  <c r="T579" i="109"/>
  <c r="P579" i="109"/>
  <c r="L579" i="109"/>
  <c r="W579" i="109"/>
  <c r="O579" i="109"/>
  <c r="K579" i="109"/>
  <c r="R579" i="109"/>
  <c r="N579" i="109"/>
  <c r="J579" i="109"/>
  <c r="J780" i="109" s="1"/>
  <c r="U579" i="109"/>
  <c r="M579" i="109"/>
  <c r="S579" i="109"/>
  <c r="Q579" i="109"/>
  <c r="X378" i="109"/>
  <c r="F1400" i="109"/>
  <c r="G1400" i="109" s="1"/>
  <c r="E1400" i="109"/>
  <c r="E1579" i="109" s="1"/>
  <c r="D1400" i="109"/>
  <c r="D1579" i="109" s="1"/>
  <c r="C1400" i="109"/>
  <c r="C1579" i="109" s="1"/>
  <c r="B1400" i="109"/>
  <c r="B1579" i="109" s="1"/>
  <c r="A1400" i="109"/>
  <c r="A1579" i="109" s="1"/>
  <c r="F1398" i="109"/>
  <c r="G1398" i="109" s="1"/>
  <c r="E1398" i="109"/>
  <c r="E1577" i="109" s="1"/>
  <c r="D1398" i="109"/>
  <c r="D1577" i="109" s="1"/>
  <c r="C1398" i="109"/>
  <c r="C1577" i="109" s="1"/>
  <c r="B1398" i="109"/>
  <c r="B1577" i="109" s="1"/>
  <c r="A1398" i="109"/>
  <c r="A1577" i="109" s="1"/>
  <c r="W1221" i="109"/>
  <c r="X1221" i="109" s="1"/>
  <c r="Y1221" i="109" s="1"/>
  <c r="Z1221" i="109" s="1"/>
  <c r="AA1221" i="109" s="1"/>
  <c r="AB1221" i="109" s="1"/>
  <c r="AC1221" i="109" s="1"/>
  <c r="AD1221" i="109" s="1"/>
  <c r="W1219" i="109"/>
  <c r="F556" i="109"/>
  <c r="G556" i="109" s="1"/>
  <c r="E556" i="109"/>
  <c r="E757" i="109" s="1"/>
  <c r="D556" i="109"/>
  <c r="D757" i="109" s="1"/>
  <c r="C556" i="109"/>
  <c r="C757" i="109" s="1"/>
  <c r="B556" i="109"/>
  <c r="B757" i="109" s="1"/>
  <c r="A556" i="109"/>
  <c r="A757" i="109" s="1"/>
  <c r="F554" i="109"/>
  <c r="G554" i="109" s="1"/>
  <c r="E554" i="109"/>
  <c r="E755" i="109" s="1"/>
  <c r="D554" i="109"/>
  <c r="D755" i="109" s="1"/>
  <c r="C554" i="109"/>
  <c r="C755" i="109" s="1"/>
  <c r="B554" i="109"/>
  <c r="B755" i="109" s="1"/>
  <c r="A554" i="109"/>
  <c r="A755" i="109" s="1"/>
  <c r="F549" i="109"/>
  <c r="G549" i="109" s="1"/>
  <c r="E549" i="109"/>
  <c r="E750" i="109" s="1"/>
  <c r="D549" i="109"/>
  <c r="D750" i="109" s="1"/>
  <c r="C549" i="109"/>
  <c r="C750" i="109" s="1"/>
  <c r="B549" i="109"/>
  <c r="B750" i="109" s="1"/>
  <c r="A549" i="109"/>
  <c r="A750" i="109" s="1"/>
  <c r="W355" i="109"/>
  <c r="X355" i="109" s="1"/>
  <c r="Y355" i="109" s="1"/>
  <c r="Z355" i="109" s="1"/>
  <c r="AA355" i="109" s="1"/>
  <c r="AB355" i="109" s="1"/>
  <c r="AC355" i="109" s="1"/>
  <c r="AD355" i="109" s="1"/>
  <c r="W353" i="109"/>
  <c r="W348" i="109"/>
  <c r="AI38" i="109"/>
  <c r="E1739" i="109"/>
  <c r="E1878" i="109" s="1"/>
  <c r="D1739" i="109"/>
  <c r="C1739" i="109"/>
  <c r="C1878" i="109" s="1"/>
  <c r="B1739" i="109"/>
  <c r="B1878" i="109" s="1"/>
  <c r="A1739" i="109"/>
  <c r="A1878" i="109" s="1"/>
  <c r="F1420" i="109"/>
  <c r="G1420" i="109" s="1"/>
  <c r="J1420" i="109" s="1"/>
  <c r="J1599" i="109" s="1"/>
  <c r="J1241" i="109"/>
  <c r="K1241" i="109" s="1"/>
  <c r="L1241" i="109" s="1"/>
  <c r="M1241" i="109" s="1"/>
  <c r="N1241" i="109" s="1"/>
  <c r="O1241" i="109" s="1"/>
  <c r="P1241" i="109" s="1"/>
  <c r="Q1241" i="109" s="1"/>
  <c r="R1241" i="109" s="1"/>
  <c r="S1241" i="109" s="1"/>
  <c r="T1241" i="109" s="1"/>
  <c r="U1241" i="109" s="1"/>
  <c r="W1241" i="109" s="1"/>
  <c r="X1241" i="109" s="1"/>
  <c r="Y1241" i="109" s="1"/>
  <c r="Z1241" i="109" s="1"/>
  <c r="AA1241" i="109" s="1"/>
  <c r="AB1241" i="109" s="1"/>
  <c r="AC1241" i="109" s="1"/>
  <c r="V1062" i="109"/>
  <c r="F581" i="109"/>
  <c r="G581" i="109" s="1"/>
  <c r="J581" i="109" s="1"/>
  <c r="J782" i="109" s="1"/>
  <c r="F380" i="109"/>
  <c r="J380" i="109"/>
  <c r="AR1062" i="109"/>
  <c r="E179" i="109"/>
  <c r="E380" i="109" s="1"/>
  <c r="E581" i="109" s="1"/>
  <c r="E782" i="109" s="1"/>
  <c r="E922" i="109" s="1"/>
  <c r="E1062" i="109" s="1"/>
  <c r="E1241" i="109" s="1"/>
  <c r="E1420" i="109" s="1"/>
  <c r="E1599" i="109" s="1"/>
  <c r="D179" i="109"/>
  <c r="D380" i="109" s="1"/>
  <c r="D581" i="109" s="1"/>
  <c r="D782" i="109" s="1"/>
  <c r="D922" i="109" s="1"/>
  <c r="D1062" i="109" s="1"/>
  <c r="D1241" i="109" s="1"/>
  <c r="D1420" i="109" s="1"/>
  <c r="D1599" i="109" s="1"/>
  <c r="C179" i="109"/>
  <c r="C380" i="109" s="1"/>
  <c r="C581" i="109" s="1"/>
  <c r="C782" i="109" s="1"/>
  <c r="C922" i="109" s="1"/>
  <c r="C1062" i="109" s="1"/>
  <c r="C1241" i="109" s="1"/>
  <c r="C1420" i="109" s="1"/>
  <c r="C1599" i="109" s="1"/>
  <c r="B179" i="109"/>
  <c r="B380" i="109" s="1"/>
  <c r="B581" i="109" s="1"/>
  <c r="B782" i="109" s="1"/>
  <c r="B922" i="109" s="1"/>
  <c r="B1062" i="109" s="1"/>
  <c r="B1241" i="109" s="1"/>
  <c r="B1420" i="109" s="1"/>
  <c r="B1599" i="109" s="1"/>
  <c r="A179" i="109"/>
  <c r="A380" i="109" s="1"/>
  <c r="A581" i="109" s="1"/>
  <c r="A782" i="109" s="1"/>
  <c r="A922" i="109" s="1"/>
  <c r="A1062" i="109" s="1"/>
  <c r="A1241" i="109" s="1"/>
  <c r="A1420" i="109" s="1"/>
  <c r="A1599" i="109" s="1"/>
  <c r="AV38" i="109"/>
  <c r="V38" i="109"/>
  <c r="EK38" i="109" s="1"/>
  <c r="AJ179" i="109" l="1"/>
  <c r="AJ1062" i="109" s="1"/>
  <c r="D1878" i="109"/>
  <c r="AH1570" i="109"/>
  <c r="AI1387" i="109"/>
  <c r="Z1566" i="109"/>
  <c r="AA1566" i="109" s="1"/>
  <c r="AB1566" i="109" s="1"/>
  <c r="AC1566" i="109" s="1"/>
  <c r="AD1566" i="109" s="1"/>
  <c r="AE1566" i="109" s="1"/>
  <c r="AF1566" i="109" s="1"/>
  <c r="AG1566" i="109" s="1"/>
  <c r="AH1566" i="109" s="1"/>
  <c r="AH1564" i="109"/>
  <c r="AJ1564" i="109" s="1"/>
  <c r="AJ1212" i="109"/>
  <c r="AK1391" i="109" s="1"/>
  <c r="AJ1208" i="109"/>
  <c r="AK1387" i="109" s="1"/>
  <c r="X743" i="109"/>
  <c r="Y743" i="109" s="1"/>
  <c r="Z743" i="109" s="1"/>
  <c r="AA743" i="109" s="1"/>
  <c r="AB743" i="109" s="1"/>
  <c r="AC743" i="109" s="1"/>
  <c r="AD743" i="109" s="1"/>
  <c r="AE743" i="109" s="1"/>
  <c r="AF743" i="109" s="1"/>
  <c r="AG743" i="109" s="1"/>
  <c r="AH743" i="109" s="1"/>
  <c r="AI542" i="109"/>
  <c r="AJ748" i="109"/>
  <c r="AK346" i="109"/>
  <c r="AL547" i="109" s="1"/>
  <c r="AJ341" i="109"/>
  <c r="AK542" i="109" s="1"/>
  <c r="AJ741" i="109"/>
  <c r="AK339" i="109"/>
  <c r="AL540" i="109" s="1"/>
  <c r="BI1037" i="109"/>
  <c r="BI1045" i="109"/>
  <c r="BI1043" i="109"/>
  <c r="BI1048" i="109"/>
  <c r="BI1060" i="109"/>
  <c r="BI1033" i="109"/>
  <c r="BI1038" i="109"/>
  <c r="BI1050" i="109"/>
  <c r="BI1046" i="109"/>
  <c r="BI1039" i="109"/>
  <c r="BI1044" i="109"/>
  <c r="BI1035" i="109"/>
  <c r="BI1064" i="109"/>
  <c r="BI1032" i="109"/>
  <c r="BI1049" i="109"/>
  <c r="BI1034" i="109"/>
  <c r="BI1062" i="109"/>
  <c r="BI1031" i="109"/>
  <c r="BI1042" i="109"/>
  <c r="BI1056" i="109"/>
  <c r="BI1041" i="109"/>
  <c r="BI1030" i="109"/>
  <c r="BI1164" i="109"/>
  <c r="K1597" i="109"/>
  <c r="L1597" i="109" s="1"/>
  <c r="M1597" i="109" s="1"/>
  <c r="N1597" i="109" s="1"/>
  <c r="O1597" i="109" s="1"/>
  <c r="P1597" i="109" s="1"/>
  <c r="Q1597" i="109" s="1"/>
  <c r="R1597" i="109" s="1"/>
  <c r="S1597" i="109" s="1"/>
  <c r="T1597" i="109" s="1"/>
  <c r="U1597" i="109" s="1"/>
  <c r="W1597" i="109" s="1"/>
  <c r="X1597" i="109" s="1"/>
  <c r="Y1597" i="109" s="1"/>
  <c r="Z1597" i="109" s="1"/>
  <c r="AA1597" i="109" s="1"/>
  <c r="AB1597" i="109" s="1"/>
  <c r="AC1597" i="109" s="1"/>
  <c r="AD1597" i="109" s="1"/>
  <c r="AE1597" i="109" s="1"/>
  <c r="AF1597" i="109" s="1"/>
  <c r="AG1597" i="109" s="1"/>
  <c r="V1393" i="109"/>
  <c r="J1572" i="109"/>
  <c r="K1572" i="109" s="1"/>
  <c r="L1572" i="109" s="1"/>
  <c r="M1572" i="109" s="1"/>
  <c r="N1572" i="109" s="1"/>
  <c r="O1572" i="109" s="1"/>
  <c r="P1572" i="109" s="1"/>
  <c r="Q1572" i="109" s="1"/>
  <c r="R1572" i="109" s="1"/>
  <c r="S1572" i="109" s="1"/>
  <c r="T1572" i="109" s="1"/>
  <c r="U1572" i="109" s="1"/>
  <c r="W1572" i="109" s="1"/>
  <c r="X1572" i="109" s="1"/>
  <c r="K780" i="109"/>
  <c r="L780" i="109" s="1"/>
  <c r="M780" i="109" s="1"/>
  <c r="N780" i="109" s="1"/>
  <c r="O780" i="109" s="1"/>
  <c r="P780" i="109" s="1"/>
  <c r="Q780" i="109" s="1"/>
  <c r="R780" i="109" s="1"/>
  <c r="S780" i="109" s="1"/>
  <c r="T780" i="109" s="1"/>
  <c r="U780" i="109" s="1"/>
  <c r="W780" i="109" s="1"/>
  <c r="X780" i="109" s="1"/>
  <c r="AH1239" i="109"/>
  <c r="AJ1418" i="109" s="1"/>
  <c r="AH1418" i="109"/>
  <c r="V1418" i="109"/>
  <c r="Y1214" i="109"/>
  <c r="Y1393" i="109"/>
  <c r="Y378" i="109"/>
  <c r="Y579" i="109"/>
  <c r="V579" i="109"/>
  <c r="AE1221" i="109"/>
  <c r="AF1221" i="109" s="1"/>
  <c r="H1400" i="109"/>
  <c r="H1398" i="109"/>
  <c r="T1400" i="109"/>
  <c r="P1400" i="109"/>
  <c r="L1400" i="109"/>
  <c r="W1400" i="109"/>
  <c r="S1400" i="109"/>
  <c r="O1400" i="109"/>
  <c r="K1400" i="109"/>
  <c r="AC1400" i="109"/>
  <c r="U1400" i="109"/>
  <c r="M1400" i="109"/>
  <c r="R1400" i="109"/>
  <c r="N1400" i="109"/>
  <c r="J1400" i="109"/>
  <c r="J1579" i="109" s="1"/>
  <c r="Y1400" i="109"/>
  <c r="Q1400" i="109"/>
  <c r="Z1400" i="109"/>
  <c r="AD1400" i="109"/>
  <c r="AA1400" i="109"/>
  <c r="AE1400" i="109"/>
  <c r="X1400" i="109"/>
  <c r="AB1400" i="109"/>
  <c r="AF1400" i="109"/>
  <c r="T1398" i="109"/>
  <c r="P1398" i="109"/>
  <c r="L1398" i="109"/>
  <c r="U1398" i="109"/>
  <c r="M1398" i="109"/>
  <c r="W1398" i="109"/>
  <c r="S1398" i="109"/>
  <c r="O1398" i="109"/>
  <c r="K1398" i="109"/>
  <c r="R1398" i="109"/>
  <c r="N1398" i="109"/>
  <c r="J1398" i="109"/>
  <c r="J1577" i="109" s="1"/>
  <c r="Q1398" i="109"/>
  <c r="X1398" i="109"/>
  <c r="K380" i="109"/>
  <c r="L581" i="109" s="1"/>
  <c r="X1219" i="109"/>
  <c r="H556" i="109"/>
  <c r="H554" i="109"/>
  <c r="T556" i="109"/>
  <c r="P556" i="109"/>
  <c r="L556" i="109"/>
  <c r="W556" i="109"/>
  <c r="S556" i="109"/>
  <c r="O556" i="109"/>
  <c r="K556" i="109"/>
  <c r="R556" i="109"/>
  <c r="N556" i="109"/>
  <c r="J556" i="109"/>
  <c r="J757" i="109" s="1"/>
  <c r="AC556" i="109"/>
  <c r="Y556" i="109"/>
  <c r="U556" i="109"/>
  <c r="Q556" i="109"/>
  <c r="M556" i="109"/>
  <c r="AE556" i="109"/>
  <c r="X554" i="109"/>
  <c r="AE355" i="109"/>
  <c r="AF556" i="109" s="1"/>
  <c r="Z556" i="109"/>
  <c r="AD556" i="109"/>
  <c r="AA556" i="109"/>
  <c r="X556" i="109"/>
  <c r="AB556" i="109"/>
  <c r="T554" i="109"/>
  <c r="P554" i="109"/>
  <c r="L554" i="109"/>
  <c r="W554" i="109"/>
  <c r="S554" i="109"/>
  <c r="O554" i="109"/>
  <c r="K554" i="109"/>
  <c r="R554" i="109"/>
  <c r="N554" i="109"/>
  <c r="J554" i="109"/>
  <c r="J755" i="109" s="1"/>
  <c r="U554" i="109"/>
  <c r="Q554" i="109"/>
  <c r="M554" i="109"/>
  <c r="X353" i="109"/>
  <c r="H549" i="109"/>
  <c r="T549" i="109"/>
  <c r="P549" i="109"/>
  <c r="L549" i="109"/>
  <c r="U549" i="109"/>
  <c r="Q549" i="109"/>
  <c r="M549" i="109"/>
  <c r="W549" i="109"/>
  <c r="S549" i="109"/>
  <c r="O549" i="109"/>
  <c r="K549" i="109"/>
  <c r="R549" i="109"/>
  <c r="N549" i="109"/>
  <c r="J549" i="109"/>
  <c r="J750" i="109" s="1"/>
  <c r="X549" i="109"/>
  <c r="X348" i="109"/>
  <c r="H1420" i="109"/>
  <c r="AD1420" i="109"/>
  <c r="M1420" i="109"/>
  <c r="U1420" i="109"/>
  <c r="N1420" i="109"/>
  <c r="R1420" i="109"/>
  <c r="Z1420" i="109"/>
  <c r="Q1420" i="109"/>
  <c r="Y1420" i="109"/>
  <c r="AC1420" i="109"/>
  <c r="K1420" i="109"/>
  <c r="K1599" i="109" s="1"/>
  <c r="O1420" i="109"/>
  <c r="S1420" i="109"/>
  <c r="W1420" i="109"/>
  <c r="AA1420" i="109"/>
  <c r="L1420" i="109"/>
  <c r="P1420" i="109"/>
  <c r="T1420" i="109"/>
  <c r="X1420" i="109"/>
  <c r="AB1420" i="109"/>
  <c r="J922" i="109"/>
  <c r="K922" i="109" s="1"/>
  <c r="L922" i="109" s="1"/>
  <c r="M922" i="109" s="1"/>
  <c r="N922" i="109" s="1"/>
  <c r="O922" i="109" s="1"/>
  <c r="P922" i="109" s="1"/>
  <c r="H581" i="109"/>
  <c r="K581" i="109"/>
  <c r="K782" i="109" s="1"/>
  <c r="Q179" i="109"/>
  <c r="U179" i="109"/>
  <c r="Y179" i="109"/>
  <c r="AC179" i="109"/>
  <c r="AG179" i="109"/>
  <c r="AS1062" i="109"/>
  <c r="R179" i="109"/>
  <c r="Z179" i="109"/>
  <c r="AD179" i="109"/>
  <c r="AH179" i="109"/>
  <c r="AL1062" i="109"/>
  <c r="AP1062" i="109"/>
  <c r="AT1062" i="109"/>
  <c r="AK1062" i="109"/>
  <c r="S179" i="109"/>
  <c r="W179" i="109"/>
  <c r="AA179" i="109"/>
  <c r="AE179" i="109"/>
  <c r="AM1062" i="109"/>
  <c r="AQ1062" i="109"/>
  <c r="AU1062" i="109"/>
  <c r="AO1062" i="109"/>
  <c r="T179" i="109"/>
  <c r="X179" i="109"/>
  <c r="AB179" i="109"/>
  <c r="AF179" i="109"/>
  <c r="AN1062" i="109"/>
  <c r="AJ1570" i="109" l="1"/>
  <c r="AJ1566" i="109"/>
  <c r="AJ743" i="109"/>
  <c r="AK1208" i="109"/>
  <c r="AL1387" i="109" s="1"/>
  <c r="AK1212" i="109"/>
  <c r="AL1391" i="109" s="1"/>
  <c r="AK748" i="109"/>
  <c r="AL346" i="109"/>
  <c r="AM547" i="109" s="1"/>
  <c r="AK341" i="109"/>
  <c r="AL542" i="109" s="1"/>
  <c r="AK741" i="109"/>
  <c r="AL339" i="109"/>
  <c r="AM540" i="109" s="1"/>
  <c r="AI1418" i="109"/>
  <c r="AH1597" i="109"/>
  <c r="Y1572" i="109"/>
  <c r="AJ1239" i="109"/>
  <c r="AK1418" i="109" s="1"/>
  <c r="Z1214" i="109"/>
  <c r="Z1393" i="109"/>
  <c r="Z1572" i="109" s="1"/>
  <c r="Y780" i="109"/>
  <c r="Z378" i="109"/>
  <c r="Z579" i="109"/>
  <c r="AG1221" i="109"/>
  <c r="AG1400" i="109"/>
  <c r="K1579" i="109"/>
  <c r="L1579" i="109" s="1"/>
  <c r="M1579" i="109" s="1"/>
  <c r="N1579" i="109" s="1"/>
  <c r="O1579" i="109" s="1"/>
  <c r="P1579" i="109" s="1"/>
  <c r="Q1579" i="109" s="1"/>
  <c r="R1579" i="109" s="1"/>
  <c r="S1579" i="109" s="1"/>
  <c r="T1579" i="109" s="1"/>
  <c r="U1579" i="109" s="1"/>
  <c r="W1579" i="109" s="1"/>
  <c r="X1579" i="109" s="1"/>
  <c r="Y1579" i="109" s="1"/>
  <c r="Z1579" i="109" s="1"/>
  <c r="AA1579" i="109" s="1"/>
  <c r="AB1579" i="109" s="1"/>
  <c r="AC1579" i="109" s="1"/>
  <c r="AD1579" i="109" s="1"/>
  <c r="AE1579" i="109" s="1"/>
  <c r="AF1579" i="109" s="1"/>
  <c r="K1577" i="109"/>
  <c r="L1577" i="109" s="1"/>
  <c r="M1577" i="109" s="1"/>
  <c r="N1577" i="109" s="1"/>
  <c r="O1577" i="109" s="1"/>
  <c r="P1577" i="109" s="1"/>
  <c r="Q1577" i="109" s="1"/>
  <c r="R1577" i="109" s="1"/>
  <c r="S1577" i="109" s="1"/>
  <c r="T1577" i="109" s="1"/>
  <c r="U1577" i="109" s="1"/>
  <c r="W1577" i="109" s="1"/>
  <c r="X1577" i="109" s="1"/>
  <c r="L380" i="109"/>
  <c r="M380" i="109" s="1"/>
  <c r="K755" i="109"/>
  <c r="L755" i="109" s="1"/>
  <c r="M755" i="109" s="1"/>
  <c r="N755" i="109" s="1"/>
  <c r="O755" i="109" s="1"/>
  <c r="P755" i="109" s="1"/>
  <c r="Q755" i="109" s="1"/>
  <c r="R755" i="109" s="1"/>
  <c r="S755" i="109" s="1"/>
  <c r="T755" i="109" s="1"/>
  <c r="U755" i="109" s="1"/>
  <c r="W755" i="109" s="1"/>
  <c r="X755" i="109" s="1"/>
  <c r="V1398" i="109"/>
  <c r="V1400" i="109"/>
  <c r="Y1398" i="109"/>
  <c r="Y1219" i="109"/>
  <c r="K757" i="109"/>
  <c r="L757" i="109" s="1"/>
  <c r="M757" i="109" s="1"/>
  <c r="N757" i="109" s="1"/>
  <c r="O757" i="109" s="1"/>
  <c r="P757" i="109" s="1"/>
  <c r="Q757" i="109" s="1"/>
  <c r="R757" i="109" s="1"/>
  <c r="S757" i="109" s="1"/>
  <c r="T757" i="109" s="1"/>
  <c r="U757" i="109" s="1"/>
  <c r="W757" i="109" s="1"/>
  <c r="X757" i="109" s="1"/>
  <c r="Y757" i="109" s="1"/>
  <c r="Z757" i="109" s="1"/>
  <c r="AA757" i="109" s="1"/>
  <c r="AB757" i="109" s="1"/>
  <c r="AC757" i="109" s="1"/>
  <c r="AD757" i="109" s="1"/>
  <c r="AE757" i="109" s="1"/>
  <c r="AF757" i="109" s="1"/>
  <c r="K750" i="109"/>
  <c r="L750" i="109" s="1"/>
  <c r="M750" i="109" s="1"/>
  <c r="N750" i="109" s="1"/>
  <c r="O750" i="109" s="1"/>
  <c r="P750" i="109" s="1"/>
  <c r="Q750" i="109" s="1"/>
  <c r="R750" i="109" s="1"/>
  <c r="S750" i="109" s="1"/>
  <c r="T750" i="109" s="1"/>
  <c r="U750" i="109" s="1"/>
  <c r="W750" i="109" s="1"/>
  <c r="X750" i="109" s="1"/>
  <c r="AF355" i="109"/>
  <c r="AG355" i="109" s="1"/>
  <c r="AH355" i="109" s="1"/>
  <c r="AJ556" i="109" s="1"/>
  <c r="V556" i="109"/>
  <c r="Y353" i="109"/>
  <c r="Y554" i="109"/>
  <c r="V554" i="109"/>
  <c r="L782" i="109"/>
  <c r="Y549" i="109"/>
  <c r="Y348" i="109"/>
  <c r="V549" i="109"/>
  <c r="L1599" i="109"/>
  <c r="K1739" i="109"/>
  <c r="J1739" i="109"/>
  <c r="V1420" i="109"/>
  <c r="AD1062" i="109"/>
  <c r="AD1241" i="109" s="1"/>
  <c r="AV1062" i="109"/>
  <c r="Q922" i="109"/>
  <c r="R922" i="109" s="1"/>
  <c r="S922" i="109" s="1"/>
  <c r="T922" i="109" s="1"/>
  <c r="U922" i="109" s="1"/>
  <c r="W922" i="109" s="1"/>
  <c r="X922" i="109" s="1"/>
  <c r="Y922" i="109" s="1"/>
  <c r="Z922" i="109" s="1"/>
  <c r="AA922" i="109" s="1"/>
  <c r="AB922" i="109" s="1"/>
  <c r="AC922" i="109" s="1"/>
  <c r="AD922" i="109" s="1"/>
  <c r="AE922" i="109" s="1"/>
  <c r="AF922" i="109" s="1"/>
  <c r="AG922" i="109" s="1"/>
  <c r="AH922" i="109" s="1"/>
  <c r="AJ922" i="109" s="1"/>
  <c r="AK922" i="109" s="1"/>
  <c r="AL922" i="109" s="1"/>
  <c r="AM922" i="109" s="1"/>
  <c r="AN922" i="109" s="1"/>
  <c r="AO922" i="109" s="1"/>
  <c r="AP922" i="109" s="1"/>
  <c r="AQ922" i="109" s="1"/>
  <c r="AR922" i="109" s="1"/>
  <c r="AS922" i="109" s="1"/>
  <c r="AT922" i="109" s="1"/>
  <c r="AU922" i="109" s="1"/>
  <c r="AW922" i="109" s="1"/>
  <c r="AX922" i="109" s="1"/>
  <c r="AY922" i="109" s="1"/>
  <c r="AZ922" i="109" s="1"/>
  <c r="BA922" i="109" s="1"/>
  <c r="BB922" i="109" s="1"/>
  <c r="BC922" i="109" s="1"/>
  <c r="BD922" i="109" s="1"/>
  <c r="BE922" i="109" s="1"/>
  <c r="BF922" i="109" s="1"/>
  <c r="BG922" i="109" s="1"/>
  <c r="BH922" i="109" s="1"/>
  <c r="AV179" i="109"/>
  <c r="V179" i="109"/>
  <c r="AI179" i="109"/>
  <c r="AK1566" i="109" l="1"/>
  <c r="AK1570" i="109"/>
  <c r="AK743" i="109"/>
  <c r="AL1208" i="109"/>
  <c r="AM1387" i="109" s="1"/>
  <c r="AL1566" i="109"/>
  <c r="AL1212" i="109"/>
  <c r="AM1391" i="109" s="1"/>
  <c r="AL1570" i="109"/>
  <c r="AL748" i="109"/>
  <c r="AM346" i="109"/>
  <c r="AN547" i="109" s="1"/>
  <c r="AL341" i="109"/>
  <c r="AM542" i="109" s="1"/>
  <c r="AL743" i="109"/>
  <c r="AL741" i="109"/>
  <c r="AM339" i="109"/>
  <c r="AN540" i="109" s="1"/>
  <c r="AJ1597" i="109"/>
  <c r="AK1239" i="109"/>
  <c r="AL1418" i="109" s="1"/>
  <c r="Z780" i="109"/>
  <c r="AA1214" i="109"/>
  <c r="AA1393" i="109"/>
  <c r="AA1572" i="109" s="1"/>
  <c r="M581" i="109"/>
  <c r="M782" i="109" s="1"/>
  <c r="AG1579" i="109"/>
  <c r="AA378" i="109"/>
  <c r="AA579" i="109"/>
  <c r="AH1221" i="109"/>
  <c r="AJ1400" i="109" s="1"/>
  <c r="AH1400" i="109"/>
  <c r="AI1400" i="109" s="1"/>
  <c r="Y1577" i="109"/>
  <c r="Z1219" i="109"/>
  <c r="Z1398" i="109"/>
  <c r="Y755" i="109"/>
  <c r="Y750" i="109"/>
  <c r="AG556" i="109"/>
  <c r="AG757" i="109" s="1"/>
  <c r="AH556" i="109"/>
  <c r="L1739" i="109"/>
  <c r="L1878" i="109" s="1"/>
  <c r="Z353" i="109"/>
  <c r="Z554" i="109"/>
  <c r="Z549" i="109"/>
  <c r="Z348" i="109"/>
  <c r="K1878" i="109"/>
  <c r="J1878" i="109"/>
  <c r="N380" i="109"/>
  <c r="O581" i="109" s="1"/>
  <c r="M1599" i="109"/>
  <c r="N1599" i="109" s="1"/>
  <c r="O1599" i="109" s="1"/>
  <c r="P1599" i="109" s="1"/>
  <c r="Q1599" i="109" s="1"/>
  <c r="R1599" i="109" s="1"/>
  <c r="S1599" i="109" s="1"/>
  <c r="T1599" i="109" s="1"/>
  <c r="U1599" i="109" s="1"/>
  <c r="W1599" i="109" s="1"/>
  <c r="X1599" i="109" s="1"/>
  <c r="Y1599" i="109" s="1"/>
  <c r="Z1599" i="109" s="1"/>
  <c r="AA1599" i="109" s="1"/>
  <c r="AB1599" i="109" s="1"/>
  <c r="AC1599" i="109" s="1"/>
  <c r="AD1599" i="109" s="1"/>
  <c r="AE1241" i="109"/>
  <c r="AE1420" i="109"/>
  <c r="AI1062" i="109"/>
  <c r="N581" i="109"/>
  <c r="AM1208" i="109" l="1"/>
  <c r="AN1387" i="109" s="1"/>
  <c r="AM1566" i="109"/>
  <c r="AM748" i="109"/>
  <c r="AM1212" i="109"/>
  <c r="AN1391" i="109" s="1"/>
  <c r="AM1570" i="109"/>
  <c r="AN346" i="109"/>
  <c r="AO547" i="109" s="1"/>
  <c r="AM341" i="109"/>
  <c r="AN542" i="109" s="1"/>
  <c r="AM743" i="109"/>
  <c r="AM741" i="109"/>
  <c r="AK1597" i="109"/>
  <c r="AN339" i="109"/>
  <c r="AO540" i="109" s="1"/>
  <c r="AA780" i="109"/>
  <c r="AL1239" i="109"/>
  <c r="AM1418" i="109" s="1"/>
  <c r="N782" i="109"/>
  <c r="O782" i="109" s="1"/>
  <c r="AB1214" i="109"/>
  <c r="AB1393" i="109"/>
  <c r="AB1572" i="109" s="1"/>
  <c r="AB378" i="109"/>
  <c r="AB579" i="109"/>
  <c r="AJ1221" i="109"/>
  <c r="AK1400" i="109" s="1"/>
  <c r="AH1579" i="109"/>
  <c r="Z1577" i="109"/>
  <c r="Z755" i="109"/>
  <c r="AA1219" i="109"/>
  <c r="AA1398" i="109"/>
  <c r="AH757" i="109"/>
  <c r="Z750" i="109"/>
  <c r="AI556" i="109"/>
  <c r="AJ355" i="109"/>
  <c r="AK556" i="109" s="1"/>
  <c r="AA353" i="109"/>
  <c r="AA554" i="109"/>
  <c r="AA549" i="109"/>
  <c r="AA348" i="109"/>
  <c r="O380" i="109"/>
  <c r="P380" i="109" s="1"/>
  <c r="M1739" i="109"/>
  <c r="AE1599" i="109"/>
  <c r="AF1241" i="109"/>
  <c r="AF1420" i="109"/>
  <c r="AJ757" i="109" l="1"/>
  <c r="N1739" i="109"/>
  <c r="AN748" i="109"/>
  <c r="AL1597" i="109"/>
  <c r="AN1208" i="109"/>
  <c r="AO1387" i="109" s="1"/>
  <c r="AN1566" i="109"/>
  <c r="AN1212" i="109"/>
  <c r="AO1391" i="109" s="1"/>
  <c r="AN1570" i="109"/>
  <c r="AO346" i="109"/>
  <c r="AP547" i="109" s="1"/>
  <c r="AN341" i="109"/>
  <c r="AO542" i="109" s="1"/>
  <c r="AN743" i="109"/>
  <c r="AN741" i="109"/>
  <c r="AO339" i="109"/>
  <c r="AP540" i="109" s="1"/>
  <c r="AB780" i="109"/>
  <c r="O1739" i="109"/>
  <c r="AM1239" i="109"/>
  <c r="AN1418" i="109" s="1"/>
  <c r="AC1214" i="109"/>
  <c r="AC1393" i="109"/>
  <c r="AC1572" i="109" s="1"/>
  <c r="AJ1579" i="109"/>
  <c r="AA750" i="109"/>
  <c r="AC378" i="109"/>
  <c r="AC579" i="109"/>
  <c r="AA755" i="109"/>
  <c r="AA1577" i="109"/>
  <c r="AK1221" i="109"/>
  <c r="AL1400" i="109" s="1"/>
  <c r="AB1219" i="109"/>
  <c r="AB1398" i="109"/>
  <c r="AK355" i="109"/>
  <c r="AL556" i="109" s="1"/>
  <c r="AK757" i="109"/>
  <c r="AB353" i="109"/>
  <c r="AB554" i="109"/>
  <c r="P581" i="109"/>
  <c r="P782" i="109" s="1"/>
  <c r="P1739" i="109" s="1"/>
  <c r="AB549" i="109"/>
  <c r="AB348" i="109"/>
  <c r="AF1599" i="109"/>
  <c r="N1878" i="109"/>
  <c r="M1878" i="109"/>
  <c r="AG1241" i="109"/>
  <c r="AG1420" i="109"/>
  <c r="Q581" i="109"/>
  <c r="Q380" i="109"/>
  <c r="O1878" i="109" l="1"/>
  <c r="AM1597" i="109"/>
  <c r="AO748" i="109"/>
  <c r="AO1212" i="109"/>
  <c r="AP1391" i="109" s="1"/>
  <c r="AO1570" i="109"/>
  <c r="AO1208" i="109"/>
  <c r="AP1387" i="109" s="1"/>
  <c r="AO1566" i="109"/>
  <c r="AB1577" i="109"/>
  <c r="AP346" i="109"/>
  <c r="AQ547" i="109" s="1"/>
  <c r="AO341" i="109"/>
  <c r="AP542" i="109" s="1"/>
  <c r="AO743" i="109"/>
  <c r="AO741" i="109"/>
  <c r="AP339" i="109"/>
  <c r="AQ540" i="109" s="1"/>
  <c r="AC780" i="109"/>
  <c r="P1878" i="109"/>
  <c r="AN1239" i="109"/>
  <c r="AO1418" i="109" s="1"/>
  <c r="AN1597" i="109"/>
  <c r="AB750" i="109"/>
  <c r="AK1579" i="109"/>
  <c r="AD1214" i="109"/>
  <c r="AD1393" i="109"/>
  <c r="AD1572" i="109" s="1"/>
  <c r="AD378" i="109"/>
  <c r="AD579" i="109"/>
  <c r="AB755" i="109"/>
  <c r="AL1221" i="109"/>
  <c r="AM1400" i="109" s="1"/>
  <c r="AC1219" i="109"/>
  <c r="AC1398" i="109"/>
  <c r="AL355" i="109"/>
  <c r="AM556" i="109" s="1"/>
  <c r="AL757" i="109"/>
  <c r="Q782" i="109"/>
  <c r="Q1739" i="109" s="1"/>
  <c r="Q1878" i="109" s="1"/>
  <c r="AC353" i="109"/>
  <c r="AC554" i="109"/>
  <c r="AC348" i="109"/>
  <c r="AC549" i="109"/>
  <c r="AG1599" i="109"/>
  <c r="AH1241" i="109"/>
  <c r="AJ1420" i="109" s="1"/>
  <c r="AH1420" i="109"/>
  <c r="R581" i="109"/>
  <c r="R380" i="109"/>
  <c r="AP748" i="109" l="1"/>
  <c r="AC1577" i="109"/>
  <c r="AP1208" i="109"/>
  <c r="AQ1387" i="109" s="1"/>
  <c r="AP1566" i="109"/>
  <c r="AP1212" i="109"/>
  <c r="AQ1391" i="109" s="1"/>
  <c r="AP1570" i="109"/>
  <c r="AQ346" i="109"/>
  <c r="AR547" i="109" s="1"/>
  <c r="AQ748" i="109"/>
  <c r="AP341" i="109"/>
  <c r="AQ542" i="109" s="1"/>
  <c r="AP743" i="109"/>
  <c r="AD780" i="109"/>
  <c r="AC755" i="109"/>
  <c r="AP741" i="109"/>
  <c r="AQ741" i="109" s="1"/>
  <c r="AQ339" i="109"/>
  <c r="AR540" i="109" s="1"/>
  <c r="AC750" i="109"/>
  <c r="AO1239" i="109"/>
  <c r="AP1418" i="109" s="1"/>
  <c r="AO1597" i="109"/>
  <c r="AE1214" i="109"/>
  <c r="AE1393" i="109"/>
  <c r="AE1572" i="109" s="1"/>
  <c r="AL1579" i="109"/>
  <c r="AE378" i="109"/>
  <c r="AE579" i="109"/>
  <c r="AM1221" i="109"/>
  <c r="AN1400" i="109" s="1"/>
  <c r="AD1219" i="109"/>
  <c r="AE1219" i="109" s="1"/>
  <c r="AD1398" i="109"/>
  <c r="AD1577" i="109" s="1"/>
  <c r="AM355" i="109"/>
  <c r="AN556" i="109" s="1"/>
  <c r="AM757" i="109"/>
  <c r="R782" i="109"/>
  <c r="R1739" i="109" s="1"/>
  <c r="R1878" i="109" s="1"/>
  <c r="AD353" i="109"/>
  <c r="AD554" i="109"/>
  <c r="AD348" i="109"/>
  <c r="AE348" i="109" s="1"/>
  <c r="AD549" i="109"/>
  <c r="AI1420" i="109"/>
  <c r="AH1599" i="109"/>
  <c r="AJ1241" i="109"/>
  <c r="AK1420" i="109" s="1"/>
  <c r="S380" i="109"/>
  <c r="S581" i="109"/>
  <c r="AQ1212" i="109" l="1"/>
  <c r="AR1391" i="109" s="1"/>
  <c r="AQ1570" i="109"/>
  <c r="AQ1208" i="109"/>
  <c r="AR1387" i="109" s="1"/>
  <c r="AQ1566" i="109"/>
  <c r="AR346" i="109"/>
  <c r="AS547" i="109" s="1"/>
  <c r="AR748" i="109"/>
  <c r="AD755" i="109"/>
  <c r="AE780" i="109"/>
  <c r="AQ341" i="109"/>
  <c r="AR542" i="109" s="1"/>
  <c r="AQ743" i="109"/>
  <c r="AD750" i="109"/>
  <c r="AR339" i="109"/>
  <c r="AS540" i="109" s="1"/>
  <c r="AR741" i="109"/>
  <c r="AP1239" i="109"/>
  <c r="AQ1418" i="109" s="1"/>
  <c r="AP1597" i="109"/>
  <c r="AF1393" i="109"/>
  <c r="AF1572" i="109" s="1"/>
  <c r="AF1214" i="109"/>
  <c r="AF579" i="109"/>
  <c r="AF378" i="109"/>
  <c r="AN1221" i="109"/>
  <c r="AO1400" i="109" s="1"/>
  <c r="AM1579" i="109"/>
  <c r="AE1398" i="109"/>
  <c r="AE1577" i="109" s="1"/>
  <c r="S782" i="109"/>
  <c r="S1739" i="109" s="1"/>
  <c r="AN355" i="109"/>
  <c r="AO556" i="109" s="1"/>
  <c r="AN757" i="109"/>
  <c r="AE554" i="109"/>
  <c r="AE353" i="109"/>
  <c r="AE549" i="109"/>
  <c r="AJ1599" i="109"/>
  <c r="AK1241" i="109"/>
  <c r="AL1420" i="109" s="1"/>
  <c r="T380" i="109"/>
  <c r="T581" i="109"/>
  <c r="AF780" i="109" l="1"/>
  <c r="AE750" i="109"/>
  <c r="AR1208" i="109"/>
  <c r="AS1387" i="109" s="1"/>
  <c r="AR1566" i="109"/>
  <c r="AR1212" i="109"/>
  <c r="AS1391" i="109" s="1"/>
  <c r="AR1570" i="109"/>
  <c r="AE755" i="109"/>
  <c r="AS346" i="109"/>
  <c r="AT547" i="109" s="1"/>
  <c r="AS748" i="109"/>
  <c r="AR341" i="109"/>
  <c r="AS542" i="109" s="1"/>
  <c r="AR743" i="109"/>
  <c r="AS339" i="109"/>
  <c r="AT540" i="109" s="1"/>
  <c r="AS741" i="109"/>
  <c r="AQ1239" i="109"/>
  <c r="AR1418" i="109" s="1"/>
  <c r="AQ1597" i="109"/>
  <c r="AG1393" i="109"/>
  <c r="AG1572" i="109" s="1"/>
  <c r="AG1214" i="109"/>
  <c r="AG579" i="109"/>
  <c r="AG378" i="109"/>
  <c r="AN1579" i="109"/>
  <c r="AF554" i="109"/>
  <c r="AF353" i="109"/>
  <c r="AG353" i="109" s="1"/>
  <c r="AH353" i="109" s="1"/>
  <c r="AJ554" i="109" s="1"/>
  <c r="AO1221" i="109"/>
  <c r="AP1400" i="109" s="1"/>
  <c r="T782" i="109"/>
  <c r="T1739" i="109" s="1"/>
  <c r="T1878" i="109" s="1"/>
  <c r="AF1219" i="109"/>
  <c r="AF1398" i="109"/>
  <c r="AF1577" i="109" s="1"/>
  <c r="AO355" i="109"/>
  <c r="AP556" i="109" s="1"/>
  <c r="AO757" i="109"/>
  <c r="AF348" i="109"/>
  <c r="AF549" i="109"/>
  <c r="AF750" i="109" s="1"/>
  <c r="AK1599" i="109"/>
  <c r="S1878" i="109"/>
  <c r="AL1241" i="109"/>
  <c r="AM1420" i="109" s="1"/>
  <c r="U380" i="109"/>
  <c r="U581" i="109"/>
  <c r="AO1579" i="109" l="1"/>
  <c r="AG780" i="109"/>
  <c r="AF755" i="109"/>
  <c r="AS1212" i="109"/>
  <c r="AT1391" i="109" s="1"/>
  <c r="AS1570" i="109"/>
  <c r="AS1208" i="109"/>
  <c r="AT1387" i="109" s="1"/>
  <c r="AS1566" i="109"/>
  <c r="AT346" i="109"/>
  <c r="AU547" i="109" s="1"/>
  <c r="AT748" i="109"/>
  <c r="AS341" i="109"/>
  <c r="AT542" i="109" s="1"/>
  <c r="AS743" i="109"/>
  <c r="AT339" i="109"/>
  <c r="AT741" i="109"/>
  <c r="AR1239" i="109"/>
  <c r="AS1418" i="109" s="1"/>
  <c r="AR1597" i="109"/>
  <c r="AH1214" i="109"/>
  <c r="AJ1393" i="109" s="1"/>
  <c r="AH1393" i="109"/>
  <c r="AH378" i="109"/>
  <c r="AJ579" i="109" s="1"/>
  <c r="AH579" i="109"/>
  <c r="AP1221" i="109"/>
  <c r="AQ1400" i="109" s="1"/>
  <c r="AP1579" i="109"/>
  <c r="AL1599" i="109"/>
  <c r="AG1219" i="109"/>
  <c r="AG1398" i="109"/>
  <c r="AG1577" i="109" s="1"/>
  <c r="AP355" i="109"/>
  <c r="AQ556" i="109" s="1"/>
  <c r="AP757" i="109"/>
  <c r="AG554" i="109"/>
  <c r="AG755" i="109" s="1"/>
  <c r="AG348" i="109"/>
  <c r="AH348" i="109" s="1"/>
  <c r="AJ549" i="109" s="1"/>
  <c r="AG549" i="109"/>
  <c r="AG750" i="109" s="1"/>
  <c r="AM1241" i="109"/>
  <c r="AN1420" i="109" s="1"/>
  <c r="V581" i="109"/>
  <c r="U782" i="109"/>
  <c r="U1739" i="109" s="1"/>
  <c r="W380" i="109"/>
  <c r="W581" i="109"/>
  <c r="AU540" i="109" l="1"/>
  <c r="AV540" i="109" s="1"/>
  <c r="AT1208" i="109"/>
  <c r="AU1387" i="109" s="1"/>
  <c r="AT1566" i="109"/>
  <c r="AT1212" i="109"/>
  <c r="AU1391" i="109" s="1"/>
  <c r="AT1570" i="109"/>
  <c r="AU346" i="109"/>
  <c r="AW547" i="109" s="1"/>
  <c r="AV547" i="109"/>
  <c r="AT341" i="109"/>
  <c r="AU542" i="109" s="1"/>
  <c r="AT743" i="109"/>
  <c r="AM1599" i="109"/>
  <c r="AU339" i="109"/>
  <c r="AW540" i="109" s="1"/>
  <c r="AI1393" i="109"/>
  <c r="AH1572" i="109"/>
  <c r="AS1239" i="109"/>
  <c r="AT1418" i="109" s="1"/>
  <c r="AS1597" i="109"/>
  <c r="AJ1214" i="109"/>
  <c r="AK1393" i="109" s="1"/>
  <c r="AI579" i="109"/>
  <c r="AH780" i="109"/>
  <c r="AJ378" i="109"/>
  <c r="AK579" i="109" s="1"/>
  <c r="AQ1221" i="109"/>
  <c r="AR1400" i="109" s="1"/>
  <c r="AQ1579" i="109"/>
  <c r="AH1219" i="109"/>
  <c r="AJ1398" i="109" s="1"/>
  <c r="AH1398" i="109"/>
  <c r="AQ355" i="109"/>
  <c r="AR556" i="109" s="1"/>
  <c r="AQ757" i="109"/>
  <c r="AH554" i="109"/>
  <c r="AH549" i="109"/>
  <c r="U1878" i="109"/>
  <c r="W782" i="109"/>
  <c r="AN1241" i="109"/>
  <c r="AO1420" i="109" s="1"/>
  <c r="X380" i="109"/>
  <c r="X581" i="109"/>
  <c r="AJ1572" i="109" l="1"/>
  <c r="AN1599" i="109"/>
  <c r="AU1212" i="109"/>
  <c r="AW1391" i="109" s="1"/>
  <c r="AV1391" i="109"/>
  <c r="AU1208" i="109"/>
  <c r="AW1387" i="109" s="1"/>
  <c r="AV1387" i="109"/>
  <c r="AU748" i="109"/>
  <c r="AW346" i="109"/>
  <c r="AX547" i="109" s="1"/>
  <c r="AU341" i="109"/>
  <c r="AW542" i="109" s="1"/>
  <c r="AV542" i="109"/>
  <c r="AU741" i="109"/>
  <c r="AW741" i="109" s="1"/>
  <c r="AW339" i="109"/>
  <c r="AX540" i="109" s="1"/>
  <c r="V1878" i="109"/>
  <c r="AT1239" i="109"/>
  <c r="AU1418" i="109" s="1"/>
  <c r="AT1597" i="109"/>
  <c r="AJ780" i="109"/>
  <c r="AK780" i="109" s="1"/>
  <c r="AK1214" i="109"/>
  <c r="AL1393" i="109" s="1"/>
  <c r="AK1572" i="109"/>
  <c r="AK378" i="109"/>
  <c r="AL579" i="109" s="1"/>
  <c r="AR1221" i="109"/>
  <c r="AS1400" i="109" s="1"/>
  <c r="AR1579" i="109"/>
  <c r="AI1398" i="109"/>
  <c r="AH1577" i="109"/>
  <c r="AJ1219" i="109"/>
  <c r="AK1398" i="109" s="1"/>
  <c r="AI554" i="109"/>
  <c r="AH755" i="109"/>
  <c r="AI549" i="109"/>
  <c r="AH750" i="109"/>
  <c r="AR355" i="109"/>
  <c r="AS556" i="109" s="1"/>
  <c r="AR757" i="109"/>
  <c r="AJ353" i="109"/>
  <c r="AK554" i="109" s="1"/>
  <c r="AJ348" i="109"/>
  <c r="AK549" i="109" s="1"/>
  <c r="X782" i="109"/>
  <c r="AO1241" i="109"/>
  <c r="AP1420" i="109" s="1"/>
  <c r="Y380" i="109"/>
  <c r="Y581" i="109"/>
  <c r="AO1599" i="109" l="1"/>
  <c r="AU1566" i="109"/>
  <c r="AW748" i="109"/>
  <c r="AX748" i="109" s="1"/>
  <c r="AU1570" i="109"/>
  <c r="AW1208" i="109"/>
  <c r="AX1387" i="109" s="1"/>
  <c r="AW1212" i="109"/>
  <c r="AX1391" i="109" s="1"/>
  <c r="AW1570" i="109"/>
  <c r="AU743" i="109"/>
  <c r="AW743" i="109" s="1"/>
  <c r="AX346" i="109"/>
  <c r="AY547" i="109" s="1"/>
  <c r="AW341" i="109"/>
  <c r="AX542" i="109" s="1"/>
  <c r="AX339" i="109"/>
  <c r="AY540" i="109" s="1"/>
  <c r="AX741" i="109"/>
  <c r="AJ1577" i="109"/>
  <c r="AK1577" i="109" s="1"/>
  <c r="AU1239" i="109"/>
  <c r="AW1418" i="109" s="1"/>
  <c r="AL1214" i="109"/>
  <c r="AM1393" i="109" s="1"/>
  <c r="AL1572" i="109"/>
  <c r="AL378" i="109"/>
  <c r="AM579" i="109" s="1"/>
  <c r="AL780" i="109"/>
  <c r="Y782" i="109"/>
  <c r="AS1221" i="109"/>
  <c r="AT1400" i="109" s="1"/>
  <c r="AS1579" i="109"/>
  <c r="AJ755" i="109"/>
  <c r="AK1219" i="109"/>
  <c r="AL1398" i="109" s="1"/>
  <c r="AJ750" i="109"/>
  <c r="AS355" i="109"/>
  <c r="AT556" i="109" s="1"/>
  <c r="AS757" i="109"/>
  <c r="AK353" i="109"/>
  <c r="AL554" i="109" s="1"/>
  <c r="AK348" i="109"/>
  <c r="AL549" i="109" s="1"/>
  <c r="AP1241" i="109"/>
  <c r="AQ1420" i="109" s="1"/>
  <c r="AP1599" i="109"/>
  <c r="Z380" i="109"/>
  <c r="Z581" i="109"/>
  <c r="AW1566" i="109" l="1"/>
  <c r="AX1212" i="109"/>
  <c r="AY1391" i="109" s="1"/>
  <c r="AX1570" i="109"/>
  <c r="AX1208" i="109"/>
  <c r="AY1387" i="109" s="1"/>
  <c r="AX1566" i="109"/>
  <c r="AY346" i="109"/>
  <c r="AZ547" i="109" s="1"/>
  <c r="AY748" i="109"/>
  <c r="AX341" i="109"/>
  <c r="AY542" i="109" s="1"/>
  <c r="AX743" i="109"/>
  <c r="AY339" i="109"/>
  <c r="AZ540" i="109" s="1"/>
  <c r="AY741" i="109"/>
  <c r="AW1239" i="109"/>
  <c r="AX1418" i="109" s="1"/>
  <c r="AV1418" i="109"/>
  <c r="AU1597" i="109"/>
  <c r="AM1214" i="109"/>
  <c r="AN1393" i="109" s="1"/>
  <c r="AM1572" i="109"/>
  <c r="AK755" i="109"/>
  <c r="AM378" i="109"/>
  <c r="AN579" i="109" s="1"/>
  <c r="AM780" i="109"/>
  <c r="Z782" i="109"/>
  <c r="AT1221" i="109"/>
  <c r="AU1400" i="109" s="1"/>
  <c r="AT1579" i="109"/>
  <c r="AK750" i="109"/>
  <c r="AL1219" i="109"/>
  <c r="AM1398" i="109" s="1"/>
  <c r="AL1577" i="109"/>
  <c r="AT355" i="109"/>
  <c r="AU556" i="109" s="1"/>
  <c r="AT757" i="109"/>
  <c r="AL353" i="109"/>
  <c r="AM554" i="109" s="1"/>
  <c r="AL755" i="109"/>
  <c r="AL348" i="109"/>
  <c r="AM549" i="109" s="1"/>
  <c r="AQ1241" i="109"/>
  <c r="AR1420" i="109" s="1"/>
  <c r="AQ1599" i="109"/>
  <c r="AA380" i="109"/>
  <c r="AA581" i="109"/>
  <c r="AY1208" i="109" l="1"/>
  <c r="AZ1387" i="109" s="1"/>
  <c r="AY1566" i="109"/>
  <c r="AY1212" i="109"/>
  <c r="AZ1391" i="109" s="1"/>
  <c r="AY1570" i="109"/>
  <c r="AZ346" i="109"/>
  <c r="BA547" i="109" s="1"/>
  <c r="AZ748" i="109"/>
  <c r="AY341" i="109"/>
  <c r="AZ542" i="109" s="1"/>
  <c r="AY743" i="109"/>
  <c r="AZ339" i="109"/>
  <c r="BA540" i="109" s="1"/>
  <c r="AZ741" i="109"/>
  <c r="AX1239" i="109"/>
  <c r="AY1418" i="109" s="1"/>
  <c r="AW1597" i="109"/>
  <c r="AN1214" i="109"/>
  <c r="AO1393" i="109" s="1"/>
  <c r="AN1572" i="109"/>
  <c r="AA782" i="109"/>
  <c r="AN378" i="109"/>
  <c r="AO579" i="109" s="1"/>
  <c r="AN780" i="109"/>
  <c r="AL750" i="109"/>
  <c r="AU1221" i="109"/>
  <c r="AW1400" i="109" s="1"/>
  <c r="AV1400" i="109"/>
  <c r="AM1219" i="109"/>
  <c r="AN1398" i="109" s="1"/>
  <c r="AM1577" i="109"/>
  <c r="AU355" i="109"/>
  <c r="AW556" i="109" s="1"/>
  <c r="AM353" i="109"/>
  <c r="AN554" i="109" s="1"/>
  <c r="AM755" i="109"/>
  <c r="AM348" i="109"/>
  <c r="AN549" i="109" s="1"/>
  <c r="AR1241" i="109"/>
  <c r="AS1420" i="109" s="1"/>
  <c r="AR1599" i="109"/>
  <c r="AB380" i="109"/>
  <c r="AB581" i="109"/>
  <c r="AZ1208" i="109" l="1"/>
  <c r="BA1387" i="109" s="1"/>
  <c r="AZ1566" i="109"/>
  <c r="AZ1212" i="109"/>
  <c r="BA1391" i="109" s="1"/>
  <c r="AZ1570" i="109"/>
  <c r="BA346" i="109"/>
  <c r="BB547" i="109" s="1"/>
  <c r="BA748" i="109"/>
  <c r="AZ341" i="109"/>
  <c r="BA542" i="109" s="1"/>
  <c r="AZ743" i="109"/>
  <c r="BA339" i="109"/>
  <c r="BB540" i="109" s="1"/>
  <c r="BA741" i="109"/>
  <c r="AW355" i="109"/>
  <c r="AX556" i="109" s="1"/>
  <c r="AW1221" i="109"/>
  <c r="AX1400" i="109" s="1"/>
  <c r="AY1239" i="109"/>
  <c r="AZ1418" i="109" s="1"/>
  <c r="AX1597" i="109"/>
  <c r="AB782" i="109"/>
  <c r="AO1214" i="109"/>
  <c r="AP1393" i="109" s="1"/>
  <c r="AO1572" i="109"/>
  <c r="AM750" i="109"/>
  <c r="AO378" i="109"/>
  <c r="AP579" i="109" s="1"/>
  <c r="AO780" i="109"/>
  <c r="AU1579" i="109"/>
  <c r="AN1219" i="109"/>
  <c r="AO1398" i="109" s="1"/>
  <c r="AN1577" i="109"/>
  <c r="AV556" i="109"/>
  <c r="AU757" i="109"/>
  <c r="AN353" i="109"/>
  <c r="AO554" i="109" s="1"/>
  <c r="AN755" i="109"/>
  <c r="AN348" i="109"/>
  <c r="AO549" i="109" s="1"/>
  <c r="AS1241" i="109"/>
  <c r="AT1420" i="109" s="1"/>
  <c r="AS1599" i="109"/>
  <c r="AC380" i="109"/>
  <c r="AC581" i="109"/>
  <c r="AC782" i="109" l="1"/>
  <c r="BA1212" i="109"/>
  <c r="BB1391" i="109" s="1"/>
  <c r="BA1570" i="109"/>
  <c r="BA1208" i="109"/>
  <c r="BB1387" i="109" s="1"/>
  <c r="BA1566" i="109"/>
  <c r="BB346" i="109"/>
  <c r="BC547" i="109" s="1"/>
  <c r="BB748" i="109"/>
  <c r="BA341" i="109"/>
  <c r="BB542" i="109" s="1"/>
  <c r="BA743" i="109"/>
  <c r="BB339" i="109"/>
  <c r="BC540" i="109" s="1"/>
  <c r="BB741" i="109"/>
  <c r="AW1579" i="109"/>
  <c r="AY1597" i="109"/>
  <c r="AX355" i="109"/>
  <c r="AY556" i="109" s="1"/>
  <c r="AX1221" i="109"/>
  <c r="AY1400" i="109" s="1"/>
  <c r="AZ1239" i="109"/>
  <c r="BA1418" i="109" s="1"/>
  <c r="AW757" i="109"/>
  <c r="AN750" i="109"/>
  <c r="AP1214" i="109"/>
  <c r="AQ1393" i="109" s="1"/>
  <c r="AP1572" i="109"/>
  <c r="AP378" i="109"/>
  <c r="AQ579" i="109" s="1"/>
  <c r="AP780" i="109"/>
  <c r="AO1219" i="109"/>
  <c r="AP1398" i="109" s="1"/>
  <c r="AO1577" i="109"/>
  <c r="AO353" i="109"/>
  <c r="AP554" i="109" s="1"/>
  <c r="AO755" i="109"/>
  <c r="AO348" i="109"/>
  <c r="AP549" i="109" s="1"/>
  <c r="AT1241" i="109"/>
  <c r="AU1420" i="109" s="1"/>
  <c r="AT1599" i="109"/>
  <c r="AD581" i="109"/>
  <c r="AD782" i="109" s="1"/>
  <c r="AD380" i="109"/>
  <c r="BB1208" i="109" l="1"/>
  <c r="BC1387" i="109" s="1"/>
  <c r="BB1566" i="109"/>
  <c r="BB1212" i="109"/>
  <c r="BC1391" i="109" s="1"/>
  <c r="BB1570" i="109"/>
  <c r="BC346" i="109"/>
  <c r="BD547" i="109" s="1"/>
  <c r="BC748" i="109"/>
  <c r="BB341" i="109"/>
  <c r="BC542" i="109" s="1"/>
  <c r="BB743" i="109"/>
  <c r="AX1579" i="109"/>
  <c r="AO750" i="109"/>
  <c r="BC339" i="109"/>
  <c r="BD540" i="109" s="1"/>
  <c r="BC741" i="109"/>
  <c r="AY1221" i="109"/>
  <c r="AZ1400" i="109" s="1"/>
  <c r="AZ1597" i="109"/>
  <c r="AY355" i="109"/>
  <c r="AZ556" i="109" s="1"/>
  <c r="BA1239" i="109"/>
  <c r="BB1418" i="109" s="1"/>
  <c r="AX757" i="109"/>
  <c r="AQ1214" i="109"/>
  <c r="AR1393" i="109" s="1"/>
  <c r="AQ1572" i="109"/>
  <c r="AQ378" i="109"/>
  <c r="AR579" i="109" s="1"/>
  <c r="AQ780" i="109"/>
  <c r="AP1219" i="109"/>
  <c r="AQ1398" i="109" s="1"/>
  <c r="AP1577" i="109"/>
  <c r="AP353" i="109"/>
  <c r="AQ554" i="109" s="1"/>
  <c r="AP755" i="109"/>
  <c r="AP348" i="109"/>
  <c r="AQ549" i="109" s="1"/>
  <c r="AU1241" i="109"/>
  <c r="AW1420" i="109" s="1"/>
  <c r="AE380" i="109"/>
  <c r="AE581" i="109"/>
  <c r="AE782" i="109" s="1"/>
  <c r="AP750" i="109" l="1"/>
  <c r="BC1212" i="109"/>
  <c r="BD1391" i="109" s="1"/>
  <c r="BC1570" i="109"/>
  <c r="BC1208" i="109"/>
  <c r="BD1387" i="109" s="1"/>
  <c r="BC1566" i="109"/>
  <c r="BD346" i="109"/>
  <c r="BE547" i="109" s="1"/>
  <c r="BD748" i="109"/>
  <c r="BC341" i="109"/>
  <c r="BD542" i="109" s="1"/>
  <c r="BC743" i="109"/>
  <c r="AY1579" i="109"/>
  <c r="BD339" i="109"/>
  <c r="BE540" i="109" s="1"/>
  <c r="BD741" i="109"/>
  <c r="AY757" i="109"/>
  <c r="BA1597" i="109"/>
  <c r="AW1241" i="109"/>
  <c r="AX1420" i="109" s="1"/>
  <c r="BB1239" i="109"/>
  <c r="BC1418" i="109" s="1"/>
  <c r="AZ355" i="109"/>
  <c r="BA556" i="109" s="1"/>
  <c r="AZ1221" i="109"/>
  <c r="BA1400" i="109" s="1"/>
  <c r="AR1214" i="109"/>
  <c r="AS1393" i="109" s="1"/>
  <c r="AR1572" i="109"/>
  <c r="AR378" i="109"/>
  <c r="AS579" i="109" s="1"/>
  <c r="AR780" i="109"/>
  <c r="AQ1219" i="109"/>
  <c r="AR1398" i="109" s="1"/>
  <c r="AQ1577" i="109"/>
  <c r="AQ353" i="109"/>
  <c r="AR554" i="109" s="1"/>
  <c r="AQ755" i="109"/>
  <c r="AQ348" i="109"/>
  <c r="AR549" i="109" s="1"/>
  <c r="AQ750" i="109"/>
  <c r="AV1420" i="109"/>
  <c r="AU1599" i="109"/>
  <c r="AF380" i="109"/>
  <c r="AF581" i="109"/>
  <c r="AF782" i="109" s="1"/>
  <c r="BD1208" i="109" l="1"/>
  <c r="BE1387" i="109" s="1"/>
  <c r="BD1566" i="109"/>
  <c r="BD1212" i="109"/>
  <c r="BE1391" i="109" s="1"/>
  <c r="BD1570" i="109"/>
  <c r="BE346" i="109"/>
  <c r="BF547" i="109" s="1"/>
  <c r="BE748" i="109"/>
  <c r="BD341" i="109"/>
  <c r="BE542" i="109" s="1"/>
  <c r="BD743" i="109"/>
  <c r="AZ757" i="109"/>
  <c r="BE339" i="109"/>
  <c r="BF540" i="109" s="1"/>
  <c r="BE741" i="109"/>
  <c r="BB1597" i="109"/>
  <c r="BC1239" i="109"/>
  <c r="BD1418" i="109" s="1"/>
  <c r="BA1221" i="109"/>
  <c r="BB1400" i="109" s="1"/>
  <c r="AX1241" i="109"/>
  <c r="AY1420" i="109" s="1"/>
  <c r="AZ1579" i="109"/>
  <c r="BA355" i="109"/>
  <c r="BB556" i="109" s="1"/>
  <c r="AW1599" i="109"/>
  <c r="AS1214" i="109"/>
  <c r="AT1393" i="109" s="1"/>
  <c r="AS1572" i="109"/>
  <c r="AS378" i="109"/>
  <c r="AT579" i="109" s="1"/>
  <c r="AS780" i="109"/>
  <c r="AR1219" i="109"/>
  <c r="AS1398" i="109" s="1"/>
  <c r="AR1577" i="109"/>
  <c r="AR353" i="109"/>
  <c r="AS554" i="109" s="1"/>
  <c r="AR755" i="109"/>
  <c r="AR348" i="109"/>
  <c r="AS549" i="109" s="1"/>
  <c r="AR750" i="109"/>
  <c r="AG380" i="109"/>
  <c r="EK380" i="109" s="1"/>
  <c r="AG581" i="109"/>
  <c r="AG782" i="109" s="1"/>
  <c r="BE1212" i="109" l="1"/>
  <c r="BF1391" i="109" s="1"/>
  <c r="BE1570" i="109"/>
  <c r="BE1208" i="109"/>
  <c r="BF1387" i="109" s="1"/>
  <c r="BE1566" i="109"/>
  <c r="BF346" i="109"/>
  <c r="BG547" i="109" s="1"/>
  <c r="BF748" i="109"/>
  <c r="BE341" i="109"/>
  <c r="BF542" i="109" s="1"/>
  <c r="BE743" i="109"/>
  <c r="BF339" i="109"/>
  <c r="BG540" i="109" s="1"/>
  <c r="BF741" i="109"/>
  <c r="BB1221" i="109"/>
  <c r="BC1400" i="109" s="1"/>
  <c r="BA1579" i="109"/>
  <c r="BA757" i="109"/>
  <c r="AY1241" i="109"/>
  <c r="AZ1420" i="109" s="1"/>
  <c r="BD1239" i="109"/>
  <c r="BE1418" i="109" s="1"/>
  <c r="BB355" i="109"/>
  <c r="BC556" i="109" s="1"/>
  <c r="AX1599" i="109"/>
  <c r="BC1597" i="109"/>
  <c r="AT1214" i="109"/>
  <c r="AU1393" i="109" s="1"/>
  <c r="AT1572" i="109"/>
  <c r="AT378" i="109"/>
  <c r="AU579" i="109" s="1"/>
  <c r="AT780" i="109"/>
  <c r="AS1219" i="109"/>
  <c r="AT1398" i="109" s="1"/>
  <c r="AS1577" i="109"/>
  <c r="AS353" i="109"/>
  <c r="AT554" i="109" s="1"/>
  <c r="AS755" i="109"/>
  <c r="AS348" i="109"/>
  <c r="AT549" i="109" s="1"/>
  <c r="AS750" i="109"/>
  <c r="AH380" i="109"/>
  <c r="AJ581" i="109" s="1"/>
  <c r="AH581" i="109"/>
  <c r="BF1208" i="109" l="1"/>
  <c r="BG1387" i="109" s="1"/>
  <c r="BF1566" i="109"/>
  <c r="BF1212" i="109"/>
  <c r="BG1391" i="109" s="1"/>
  <c r="BF1570" i="109"/>
  <c r="BG346" i="109"/>
  <c r="BH547" i="109" s="1"/>
  <c r="BG748" i="109"/>
  <c r="BF341" i="109"/>
  <c r="BG542" i="109" s="1"/>
  <c r="BF743" i="109"/>
  <c r="AY1599" i="109"/>
  <c r="BG339" i="109"/>
  <c r="BG741" i="109"/>
  <c r="BD1597" i="109"/>
  <c r="AZ1599" i="109"/>
  <c r="AZ1241" i="109"/>
  <c r="BA1420" i="109" s="1"/>
  <c r="BC355" i="109"/>
  <c r="BD556" i="109" s="1"/>
  <c r="BB757" i="109"/>
  <c r="BB1579" i="109"/>
  <c r="BE1239" i="109"/>
  <c r="BF1418" i="109" s="1"/>
  <c r="BC1221" i="109"/>
  <c r="BD1400" i="109" s="1"/>
  <c r="AU1214" i="109"/>
  <c r="AW1393" i="109" s="1"/>
  <c r="AU378" i="109"/>
  <c r="AW579" i="109" s="1"/>
  <c r="AT1219" i="109"/>
  <c r="AU1398" i="109" s="1"/>
  <c r="AT1577" i="109"/>
  <c r="AT353" i="109"/>
  <c r="AU554" i="109" s="1"/>
  <c r="AT755" i="109"/>
  <c r="AT348" i="109"/>
  <c r="AU549" i="109" s="1"/>
  <c r="AT750" i="109"/>
  <c r="AI581" i="109"/>
  <c r="AH782" i="109"/>
  <c r="AJ380" i="109"/>
  <c r="AK581" i="109" s="1"/>
  <c r="BH540" i="109" l="1"/>
  <c r="BI540" i="109" s="1"/>
  <c r="BG1212" i="109"/>
  <c r="BH1391" i="109" s="1"/>
  <c r="BG1570" i="109"/>
  <c r="BG1208" i="109"/>
  <c r="BH1387" i="109" s="1"/>
  <c r="BG1566" i="109"/>
  <c r="BH346" i="109"/>
  <c r="BI547" i="109"/>
  <c r="BG341" i="109"/>
  <c r="BH542" i="109" s="1"/>
  <c r="BG743" i="109"/>
  <c r="BE1597" i="109"/>
  <c r="BH339" i="109"/>
  <c r="AW1214" i="109"/>
  <c r="AX1393" i="109" s="1"/>
  <c r="BF1239" i="109"/>
  <c r="BG1418" i="109" s="1"/>
  <c r="BC1579" i="109"/>
  <c r="BD355" i="109"/>
  <c r="BE556" i="109" s="1"/>
  <c r="BA1241" i="109"/>
  <c r="BB1420" i="109" s="1"/>
  <c r="AW378" i="109"/>
  <c r="AX579" i="109" s="1"/>
  <c r="BD1221" i="109"/>
  <c r="BE1400" i="109" s="1"/>
  <c r="BC757" i="109"/>
  <c r="AV1393" i="109"/>
  <c r="AU1572" i="109"/>
  <c r="AV579" i="109"/>
  <c r="AU780" i="109"/>
  <c r="AU1219" i="109"/>
  <c r="AW1398" i="109" s="1"/>
  <c r="AU353" i="109"/>
  <c r="AW554" i="109" s="1"/>
  <c r="AU348" i="109"/>
  <c r="AW549" i="109" s="1"/>
  <c r="AJ782" i="109"/>
  <c r="AK380" i="109"/>
  <c r="AL581" i="109" s="1"/>
  <c r="BF1597" i="109" l="1"/>
  <c r="BH1208" i="109"/>
  <c r="BI1387" i="109"/>
  <c r="BH1212" i="109"/>
  <c r="BI1391" i="109"/>
  <c r="BH748" i="109"/>
  <c r="BH341" i="109"/>
  <c r="BI542" i="109"/>
  <c r="BH741" i="109"/>
  <c r="BD1579" i="109"/>
  <c r="BB1241" i="109"/>
  <c r="BC1420" i="109" s="1"/>
  <c r="AX378" i="109"/>
  <c r="AY579" i="109" s="1"/>
  <c r="BG1239" i="109"/>
  <c r="BH1418" i="109" s="1"/>
  <c r="AW780" i="109"/>
  <c r="AW1572" i="109"/>
  <c r="AW353" i="109"/>
  <c r="AX554" i="109" s="1"/>
  <c r="BD757" i="109"/>
  <c r="AW1219" i="109"/>
  <c r="AX1398" i="109" s="1"/>
  <c r="BE355" i="109"/>
  <c r="BF556" i="109" s="1"/>
  <c r="AW348" i="109"/>
  <c r="AX549" i="109" s="1"/>
  <c r="BE1221" i="109"/>
  <c r="BF1400" i="109" s="1"/>
  <c r="BA1599" i="109"/>
  <c r="AX1214" i="109"/>
  <c r="AY1393" i="109" s="1"/>
  <c r="AV1398" i="109"/>
  <c r="AU1577" i="109"/>
  <c r="AV554" i="109"/>
  <c r="AU755" i="109"/>
  <c r="AV549" i="109"/>
  <c r="AU750" i="109"/>
  <c r="AK782" i="109"/>
  <c r="AL380" i="109"/>
  <c r="AM581" i="109" s="1"/>
  <c r="BG1597" i="109" l="1"/>
  <c r="BH1566" i="109"/>
  <c r="BH1570" i="109"/>
  <c r="BH743" i="109"/>
  <c r="BE1579" i="109"/>
  <c r="AX1572" i="109"/>
  <c r="AX780" i="109"/>
  <c r="BE757" i="109"/>
  <c r="AX1219" i="109"/>
  <c r="AY1398" i="109" s="1"/>
  <c r="AY378" i="109"/>
  <c r="AZ579" i="109" s="1"/>
  <c r="AW755" i="109"/>
  <c r="AW750" i="109"/>
  <c r="AX353" i="109"/>
  <c r="AY554" i="109" s="1"/>
  <c r="AY1214" i="109"/>
  <c r="AZ1393" i="109" s="1"/>
  <c r="BF1221" i="109"/>
  <c r="BG1400" i="109" s="1"/>
  <c r="BF355" i="109"/>
  <c r="BG556" i="109" s="1"/>
  <c r="BH1239" i="109"/>
  <c r="BC1241" i="109"/>
  <c r="BD1420" i="109" s="1"/>
  <c r="AX348" i="109"/>
  <c r="AY549" i="109" s="1"/>
  <c r="AW1577" i="109"/>
  <c r="BB1599" i="109"/>
  <c r="AL782" i="109"/>
  <c r="AM380" i="109"/>
  <c r="AN581" i="109" s="1"/>
  <c r="AY1572" i="109" l="1"/>
  <c r="BF1579" i="109"/>
  <c r="AX755" i="109"/>
  <c r="AM782" i="109"/>
  <c r="BF757" i="109"/>
  <c r="AY780" i="109"/>
  <c r="BC1599" i="109"/>
  <c r="AZ378" i="109"/>
  <c r="BA579" i="109" s="1"/>
  <c r="BH1597" i="109"/>
  <c r="BI1418" i="109"/>
  <c r="AZ1572" i="109"/>
  <c r="AZ1214" i="109"/>
  <c r="BA1393" i="109" s="1"/>
  <c r="AX750" i="109"/>
  <c r="BG1221" i="109"/>
  <c r="BH1400" i="109" s="1"/>
  <c r="AY353" i="109"/>
  <c r="AZ554" i="109" s="1"/>
  <c r="AX1577" i="109"/>
  <c r="AY348" i="109"/>
  <c r="AZ549" i="109" s="1"/>
  <c r="BG355" i="109"/>
  <c r="BH556" i="109" s="1"/>
  <c r="BD1241" i="109"/>
  <c r="BE1420" i="109" s="1"/>
  <c r="AY1219" i="109"/>
  <c r="AZ1398" i="109" s="1"/>
  <c r="AN380" i="109"/>
  <c r="AO581" i="109" s="1"/>
  <c r="BG1579" i="109" l="1"/>
  <c r="AN782" i="109"/>
  <c r="BG757" i="109"/>
  <c r="BD1599" i="109"/>
  <c r="AZ780" i="109"/>
  <c r="BH355" i="109"/>
  <c r="BE1241" i="109"/>
  <c r="BF1420" i="109" s="1"/>
  <c r="AZ348" i="109"/>
  <c r="BA549" i="109" s="1"/>
  <c r="AZ353" i="109"/>
  <c r="BA554" i="109" s="1"/>
  <c r="AY755" i="109"/>
  <c r="BA1214" i="109"/>
  <c r="BB1393" i="109" s="1"/>
  <c r="BA378" i="109"/>
  <c r="BB579" i="109" s="1"/>
  <c r="AZ1219" i="109"/>
  <c r="BA1398" i="109" s="1"/>
  <c r="AY750" i="109"/>
  <c r="AY1577" i="109"/>
  <c r="BH1221" i="109"/>
  <c r="AO380" i="109"/>
  <c r="AP581" i="109" s="1"/>
  <c r="BE1599" i="109" l="1"/>
  <c r="AO782" i="109"/>
  <c r="BF1241" i="109"/>
  <c r="BG1420" i="109" s="1"/>
  <c r="BF1599" i="109"/>
  <c r="BH1579" i="109"/>
  <c r="BI1400" i="109"/>
  <c r="BA780" i="109"/>
  <c r="AZ755" i="109"/>
  <c r="BA1219" i="109"/>
  <c r="BB1398" i="109" s="1"/>
  <c r="BA1572" i="109"/>
  <c r="AZ750" i="109"/>
  <c r="BB378" i="109"/>
  <c r="BC579" i="109" s="1"/>
  <c r="BA353" i="109"/>
  <c r="BB554" i="109" s="1"/>
  <c r="AZ1577" i="109"/>
  <c r="BB1214" i="109"/>
  <c r="BC1393" i="109" s="1"/>
  <c r="BA348" i="109"/>
  <c r="BB549" i="109" s="1"/>
  <c r="BH757" i="109"/>
  <c r="BI556" i="109"/>
  <c r="AP380" i="109"/>
  <c r="AQ581" i="109" s="1"/>
  <c r="BB1572" i="109" l="1"/>
  <c r="AP782" i="109"/>
  <c r="BB780" i="109"/>
  <c r="BC1214" i="109"/>
  <c r="BD1393" i="109" s="1"/>
  <c r="BC1572" i="109"/>
  <c r="BB353" i="109"/>
  <c r="BC554" i="109" s="1"/>
  <c r="BA750" i="109"/>
  <c r="BC378" i="109"/>
  <c r="BD579" i="109" s="1"/>
  <c r="BB1219" i="109"/>
  <c r="BC1398" i="109" s="1"/>
  <c r="BB348" i="109"/>
  <c r="BC549" i="109" s="1"/>
  <c r="BA755" i="109"/>
  <c r="BA1577" i="109"/>
  <c r="BG1241" i="109"/>
  <c r="BH1420" i="109" s="1"/>
  <c r="BG1599" i="109"/>
  <c r="AQ380" i="109"/>
  <c r="AR581" i="109" s="1"/>
  <c r="AQ782" i="109"/>
  <c r="BC780" i="109" l="1"/>
  <c r="BB750" i="109"/>
  <c r="BC750" i="109" s="1"/>
  <c r="BB1577" i="109"/>
  <c r="BB755" i="109"/>
  <c r="BH1241" i="109"/>
  <c r="BC348" i="109"/>
  <c r="BD549" i="109" s="1"/>
  <c r="BC1219" i="109"/>
  <c r="BD1398" i="109" s="1"/>
  <c r="BD1214" i="109"/>
  <c r="BE1393" i="109" s="1"/>
  <c r="BD1572" i="109"/>
  <c r="BD780" i="109"/>
  <c r="BD378" i="109"/>
  <c r="BE579" i="109" s="1"/>
  <c r="BC353" i="109"/>
  <c r="BD554" i="109" s="1"/>
  <c r="AR380" i="109"/>
  <c r="AS581" i="109" s="1"/>
  <c r="AR782" i="109"/>
  <c r="BC755" i="109" l="1"/>
  <c r="BD1219" i="109"/>
  <c r="BE1398" i="109" s="1"/>
  <c r="BE1572" i="109"/>
  <c r="BE1214" i="109"/>
  <c r="BF1393" i="109" s="1"/>
  <c r="BD353" i="109"/>
  <c r="BE554" i="109" s="1"/>
  <c r="BC1577" i="109"/>
  <c r="BH1599" i="109"/>
  <c r="BI1420" i="109"/>
  <c r="BE780" i="109"/>
  <c r="BE378" i="109"/>
  <c r="BF579" i="109" s="1"/>
  <c r="BD750" i="109"/>
  <c r="BD348" i="109"/>
  <c r="BE549" i="109" s="1"/>
  <c r="AS380" i="109"/>
  <c r="AT581" i="109" s="1"/>
  <c r="AS782" i="109"/>
  <c r="BF1214" i="109" l="1"/>
  <c r="BG1393" i="109" s="1"/>
  <c r="BF1572" i="109"/>
  <c r="BE348" i="109"/>
  <c r="BF549" i="109" s="1"/>
  <c r="BE750" i="109"/>
  <c r="BD755" i="109"/>
  <c r="BE755" i="109" s="1"/>
  <c r="BE1219" i="109"/>
  <c r="BF1398" i="109" s="1"/>
  <c r="BF378" i="109"/>
  <c r="BG579" i="109" s="1"/>
  <c r="BF780" i="109"/>
  <c r="BE353" i="109"/>
  <c r="BF554" i="109" s="1"/>
  <c r="BD1577" i="109"/>
  <c r="AT380" i="109"/>
  <c r="AU581" i="109" s="1"/>
  <c r="AT782" i="109"/>
  <c r="BF1219" i="109" l="1"/>
  <c r="BG1398" i="109" s="1"/>
  <c r="BF755" i="109"/>
  <c r="BF353" i="109"/>
  <c r="BG554" i="109" s="1"/>
  <c r="BE1577" i="109"/>
  <c r="BF348" i="109"/>
  <c r="BG549" i="109" s="1"/>
  <c r="BF750" i="109"/>
  <c r="BG378" i="109"/>
  <c r="BH579" i="109" s="1"/>
  <c r="BG780" i="109"/>
  <c r="BG1214" i="109"/>
  <c r="BH1393" i="109" s="1"/>
  <c r="BG1572" i="109"/>
  <c r="AU380" i="109"/>
  <c r="AW581" i="109" s="1"/>
  <c r="BH1214" i="109" l="1"/>
  <c r="BG1219" i="109"/>
  <c r="BH1398" i="109" s="1"/>
  <c r="BG353" i="109"/>
  <c r="BH554" i="109" s="1"/>
  <c r="BG755" i="109"/>
  <c r="AW380" i="109"/>
  <c r="AX581" i="109" s="1"/>
  <c r="BG750" i="109"/>
  <c r="BG348" i="109"/>
  <c r="BH549" i="109" s="1"/>
  <c r="BH378" i="109"/>
  <c r="BF1577" i="109"/>
  <c r="AV581" i="109"/>
  <c r="AU782" i="109"/>
  <c r="BG1577" i="109" l="1"/>
  <c r="BH780" i="109"/>
  <c r="BI579" i="109"/>
  <c r="AX380" i="109"/>
  <c r="AY581" i="109" s="1"/>
  <c r="AW782" i="109"/>
  <c r="BH1219" i="109"/>
  <c r="BH348" i="109"/>
  <c r="BH1572" i="109"/>
  <c r="BI1393" i="109"/>
  <c r="BH353" i="109"/>
  <c r="BH750" i="109" l="1"/>
  <c r="BI549" i="109"/>
  <c r="BH1577" i="109"/>
  <c r="BI1398" i="109"/>
  <c r="AY380" i="109"/>
  <c r="AZ581" i="109" s="1"/>
  <c r="AX782" i="109"/>
  <c r="BH755" i="109"/>
  <c r="BI554" i="109"/>
  <c r="F1350" i="109"/>
  <c r="F1351" i="109"/>
  <c r="F1352" i="109"/>
  <c r="F1353" i="109"/>
  <c r="F1354" i="109"/>
  <c r="F1355" i="109"/>
  <c r="F1361" i="109"/>
  <c r="F1362" i="109"/>
  <c r="F1363" i="109"/>
  <c r="F1364" i="109"/>
  <c r="F1366" i="109"/>
  <c r="F1367" i="109"/>
  <c r="F1368" i="109"/>
  <c r="F1369" i="109"/>
  <c r="F1370" i="109"/>
  <c r="F1371" i="109"/>
  <c r="F1372" i="109"/>
  <c r="F1373" i="109"/>
  <c r="F1374" i="109"/>
  <c r="F1375" i="109"/>
  <c r="F1376" i="109"/>
  <c r="F1377" i="109"/>
  <c r="F1378" i="109"/>
  <c r="F1379" i="109"/>
  <c r="F1380" i="109"/>
  <c r="F1381" i="109"/>
  <c r="F1382" i="109"/>
  <c r="F1383" i="109"/>
  <c r="F1384" i="109"/>
  <c r="F1392" i="109"/>
  <c r="F1394" i="109"/>
  <c r="F1395" i="109"/>
  <c r="F1396" i="109"/>
  <c r="F1397" i="109"/>
  <c r="F1399" i="109"/>
  <c r="F1401" i="109"/>
  <c r="F1402" i="109"/>
  <c r="F1403" i="109"/>
  <c r="F1404" i="109"/>
  <c r="F1405" i="109"/>
  <c r="F1406" i="109"/>
  <c r="F1412" i="109"/>
  <c r="F1413" i="109"/>
  <c r="F1416" i="109"/>
  <c r="F1417" i="109"/>
  <c r="F1419" i="109"/>
  <c r="F1421" i="109"/>
  <c r="F1422" i="109"/>
  <c r="F1423" i="109"/>
  <c r="F1424" i="109"/>
  <c r="F1425" i="109"/>
  <c r="F1426" i="109"/>
  <c r="F1427" i="109"/>
  <c r="F1428" i="109"/>
  <c r="F1429" i="109"/>
  <c r="F1430" i="109"/>
  <c r="F1431" i="109"/>
  <c r="F1432" i="109"/>
  <c r="F1433" i="109"/>
  <c r="F1434" i="109"/>
  <c r="F1435" i="109"/>
  <c r="F1436" i="109"/>
  <c r="F1437" i="109"/>
  <c r="F1438" i="109"/>
  <c r="F1439" i="109"/>
  <c r="F1440" i="109"/>
  <c r="F1441" i="109"/>
  <c r="F1442" i="109"/>
  <c r="F1443" i="109"/>
  <c r="F1444" i="109"/>
  <c r="F1445" i="109"/>
  <c r="F1446" i="109"/>
  <c r="F1447" i="109"/>
  <c r="F1448" i="109"/>
  <c r="F1449" i="109"/>
  <c r="F1450" i="109"/>
  <c r="F1451" i="109"/>
  <c r="F1452" i="109"/>
  <c r="F1453" i="109"/>
  <c r="F1454" i="109"/>
  <c r="F1455" i="109"/>
  <c r="F1456" i="109"/>
  <c r="F1457" i="109"/>
  <c r="F1458" i="109"/>
  <c r="F1459" i="109"/>
  <c r="F1460" i="109"/>
  <c r="F1461" i="109"/>
  <c r="F1462" i="109"/>
  <c r="F1463" i="109"/>
  <c r="F1464" i="109"/>
  <c r="F1465" i="109"/>
  <c r="F1466" i="109"/>
  <c r="F1467" i="109"/>
  <c r="F1468" i="109"/>
  <c r="F1469" i="109"/>
  <c r="F1470" i="109"/>
  <c r="F1471" i="109"/>
  <c r="F1472" i="109"/>
  <c r="F1473" i="109"/>
  <c r="F1474" i="109"/>
  <c r="F1475" i="109"/>
  <c r="F1476" i="109"/>
  <c r="F1477" i="109"/>
  <c r="F1478" i="109"/>
  <c r="F1479" i="109"/>
  <c r="F1480" i="109"/>
  <c r="F1481" i="109"/>
  <c r="F1482" i="109"/>
  <c r="F1483" i="109"/>
  <c r="F1484" i="109"/>
  <c r="F1485" i="109"/>
  <c r="F1486" i="109"/>
  <c r="F1487" i="109"/>
  <c r="F1488" i="109"/>
  <c r="F1489" i="109"/>
  <c r="F1490" i="109"/>
  <c r="F1491" i="109"/>
  <c r="F1492" i="109"/>
  <c r="F1493" i="109"/>
  <c r="F1494" i="109"/>
  <c r="F1495" i="109"/>
  <c r="F1496" i="109"/>
  <c r="F1497" i="109"/>
  <c r="F1498" i="109"/>
  <c r="F1499" i="109"/>
  <c r="F1500" i="109"/>
  <c r="F1501" i="109"/>
  <c r="F1502" i="109"/>
  <c r="F1503" i="109"/>
  <c r="F1504" i="109"/>
  <c r="F1505" i="109"/>
  <c r="F1506" i="109"/>
  <c r="F1507" i="109"/>
  <c r="F1508" i="109"/>
  <c r="F1509" i="109"/>
  <c r="F1510" i="109"/>
  <c r="F1511" i="109"/>
  <c r="F1512" i="109"/>
  <c r="F1513" i="109"/>
  <c r="F1514" i="109"/>
  <c r="F1515" i="109"/>
  <c r="F1516" i="109"/>
  <c r="F1517" i="109"/>
  <c r="F1518" i="109"/>
  <c r="F1519" i="109"/>
  <c r="F1520" i="109"/>
  <c r="F1521" i="109"/>
  <c r="F1522" i="109"/>
  <c r="F1523" i="109"/>
  <c r="F489" i="109"/>
  <c r="F490" i="109"/>
  <c r="F491" i="109"/>
  <c r="F492" i="109"/>
  <c r="F493" i="109"/>
  <c r="F494" i="109"/>
  <c r="F495" i="109"/>
  <c r="F496" i="109"/>
  <c r="F497" i="109"/>
  <c r="F498" i="109"/>
  <c r="F499" i="109"/>
  <c r="F508" i="109"/>
  <c r="F509" i="109"/>
  <c r="F510" i="109"/>
  <c r="F511" i="109"/>
  <c r="F512" i="109"/>
  <c r="F513" i="109"/>
  <c r="F514" i="109"/>
  <c r="F515" i="109"/>
  <c r="F516" i="109"/>
  <c r="F517" i="109"/>
  <c r="F518" i="109"/>
  <c r="F519" i="109"/>
  <c r="F520" i="109"/>
  <c r="F521" i="109"/>
  <c r="F522" i="109"/>
  <c r="F523" i="109"/>
  <c r="F524" i="109"/>
  <c r="F525" i="109"/>
  <c r="F526" i="109"/>
  <c r="F527" i="109"/>
  <c r="F528" i="109"/>
  <c r="F529" i="109"/>
  <c r="F530" i="109"/>
  <c r="F531" i="109"/>
  <c r="F532" i="109"/>
  <c r="F533" i="109"/>
  <c r="F534" i="109"/>
  <c r="F535" i="109"/>
  <c r="F536" i="109"/>
  <c r="F537" i="109"/>
  <c r="F538" i="109"/>
  <c r="F539" i="109"/>
  <c r="F541" i="109"/>
  <c r="F543" i="109"/>
  <c r="F544" i="109"/>
  <c r="F546" i="109"/>
  <c r="F548" i="109"/>
  <c r="F550" i="109"/>
  <c r="F551" i="109"/>
  <c r="F552" i="109"/>
  <c r="F553" i="109"/>
  <c r="F555" i="109"/>
  <c r="F557" i="109"/>
  <c r="F558" i="109"/>
  <c r="F559" i="109"/>
  <c r="F560" i="109"/>
  <c r="F561" i="109"/>
  <c r="F562" i="109"/>
  <c r="F571" i="109"/>
  <c r="F572" i="109"/>
  <c r="F577" i="109"/>
  <c r="F578" i="109"/>
  <c r="F580" i="109"/>
  <c r="F582" i="109"/>
  <c r="F583" i="109"/>
  <c r="F584" i="109"/>
  <c r="F585" i="109"/>
  <c r="F586" i="109"/>
  <c r="F587" i="109"/>
  <c r="F588" i="109"/>
  <c r="F589" i="109"/>
  <c r="F590" i="109"/>
  <c r="F591" i="109"/>
  <c r="F592" i="109"/>
  <c r="F593" i="109"/>
  <c r="F594" i="109"/>
  <c r="F595" i="109"/>
  <c r="F596" i="109"/>
  <c r="F597" i="109"/>
  <c r="F598" i="109"/>
  <c r="F599" i="109"/>
  <c r="F600" i="109"/>
  <c r="F601" i="109"/>
  <c r="F602" i="109"/>
  <c r="F603" i="109"/>
  <c r="F604" i="109"/>
  <c r="F605" i="109"/>
  <c r="F606" i="109"/>
  <c r="F607" i="109"/>
  <c r="F608" i="109"/>
  <c r="F609" i="109"/>
  <c r="F610" i="109"/>
  <c r="F611" i="109"/>
  <c r="F612" i="109"/>
  <c r="F613" i="109"/>
  <c r="F614" i="109"/>
  <c r="F615" i="109"/>
  <c r="F616" i="109"/>
  <c r="F617" i="109"/>
  <c r="F618" i="109"/>
  <c r="F619" i="109"/>
  <c r="F620" i="109"/>
  <c r="F621" i="109"/>
  <c r="F622" i="109"/>
  <c r="F623" i="109"/>
  <c r="F624" i="109"/>
  <c r="F625" i="109"/>
  <c r="F626" i="109"/>
  <c r="F627" i="109"/>
  <c r="F628" i="109"/>
  <c r="F629" i="109"/>
  <c r="F630" i="109"/>
  <c r="F631" i="109"/>
  <c r="F632" i="109"/>
  <c r="F633" i="109"/>
  <c r="F634" i="109"/>
  <c r="F635" i="109"/>
  <c r="F636" i="109"/>
  <c r="F637" i="109"/>
  <c r="F638" i="109"/>
  <c r="F639" i="109"/>
  <c r="F640" i="109"/>
  <c r="F641" i="109"/>
  <c r="F642" i="109"/>
  <c r="F643" i="109"/>
  <c r="F644" i="109"/>
  <c r="F645" i="109"/>
  <c r="F646" i="109"/>
  <c r="F647" i="109"/>
  <c r="F648" i="109"/>
  <c r="F649" i="109"/>
  <c r="F650" i="109"/>
  <c r="F651" i="109"/>
  <c r="F652" i="109"/>
  <c r="F653" i="109"/>
  <c r="F654" i="109"/>
  <c r="F655" i="109"/>
  <c r="F656" i="109"/>
  <c r="F657" i="109"/>
  <c r="F658" i="109"/>
  <c r="F659" i="109"/>
  <c r="F660" i="109"/>
  <c r="F661" i="109"/>
  <c r="F662" i="109"/>
  <c r="F663" i="109"/>
  <c r="F664" i="109"/>
  <c r="F665" i="109"/>
  <c r="F666" i="109"/>
  <c r="F667" i="109"/>
  <c r="F668" i="109"/>
  <c r="F669" i="109"/>
  <c r="F670" i="109"/>
  <c r="F671" i="109"/>
  <c r="F672" i="109"/>
  <c r="F673" i="109"/>
  <c r="F674" i="109"/>
  <c r="F675" i="109"/>
  <c r="F676" i="109"/>
  <c r="F677" i="109"/>
  <c r="F678" i="109"/>
  <c r="F679" i="109"/>
  <c r="F680" i="109"/>
  <c r="F681" i="109"/>
  <c r="F682" i="109"/>
  <c r="F683" i="109"/>
  <c r="F684" i="109"/>
  <c r="G617" i="109" l="1"/>
  <c r="H617" i="109"/>
  <c r="G1463" i="109"/>
  <c r="H1463" i="109"/>
  <c r="G1455" i="109"/>
  <c r="H1455" i="109"/>
  <c r="G624" i="109"/>
  <c r="H624" i="109"/>
  <c r="G620" i="109"/>
  <c r="H620" i="109"/>
  <c r="G616" i="109"/>
  <c r="H616" i="109"/>
  <c r="G612" i="109"/>
  <c r="H612" i="109"/>
  <c r="G1462" i="109"/>
  <c r="H1462" i="109"/>
  <c r="G1458" i="109"/>
  <c r="H1458" i="109"/>
  <c r="G1454" i="109"/>
  <c r="H1454" i="109"/>
  <c r="G1450" i="109"/>
  <c r="H1450" i="109"/>
  <c r="AY782" i="109"/>
  <c r="G613" i="109"/>
  <c r="H613" i="109"/>
  <c r="G1459" i="109"/>
  <c r="H1459" i="109"/>
  <c r="G1451" i="109"/>
  <c r="H1451" i="109"/>
  <c r="AZ380" i="109"/>
  <c r="BA581" i="109" s="1"/>
  <c r="G623" i="109"/>
  <c r="H623" i="109"/>
  <c r="G619" i="109"/>
  <c r="H619" i="109"/>
  <c r="G615" i="109"/>
  <c r="H615" i="109"/>
  <c r="G611" i="109"/>
  <c r="H611" i="109"/>
  <c r="G1461" i="109"/>
  <c r="H1461" i="109"/>
  <c r="G1457" i="109"/>
  <c r="H1457" i="109"/>
  <c r="G1453" i="109"/>
  <c r="H1453" i="109"/>
  <c r="G621" i="109"/>
  <c r="H621" i="109"/>
  <c r="G622" i="109"/>
  <c r="H622" i="109"/>
  <c r="G618" i="109"/>
  <c r="H618" i="109"/>
  <c r="G614" i="109"/>
  <c r="H614" i="109"/>
  <c r="G1460" i="109"/>
  <c r="H1460" i="109"/>
  <c r="G1456" i="109"/>
  <c r="H1456" i="109"/>
  <c r="G1452" i="109"/>
  <c r="H1452" i="109"/>
  <c r="G1522" i="109"/>
  <c r="G1523" i="109"/>
  <c r="G683" i="109"/>
  <c r="G1355" i="109"/>
  <c r="G1376" i="109"/>
  <c r="G1382" i="109"/>
  <c r="G1383" i="109"/>
  <c r="G1384" i="109"/>
  <c r="G1392" i="109"/>
  <c r="G1396" i="109"/>
  <c r="G1397" i="109"/>
  <c r="G1399" i="109"/>
  <c r="G1401" i="109"/>
  <c r="G1402" i="109"/>
  <c r="G1403" i="109"/>
  <c r="G1404" i="109"/>
  <c r="G1405" i="109"/>
  <c r="G1406" i="109"/>
  <c r="G1412" i="109"/>
  <c r="G1413" i="109"/>
  <c r="G1416" i="109"/>
  <c r="G1417" i="109"/>
  <c r="G1419" i="109"/>
  <c r="G1421" i="109"/>
  <c r="G1422" i="109"/>
  <c r="G1423" i="109"/>
  <c r="G1424" i="109"/>
  <c r="G1425" i="109"/>
  <c r="G1426" i="109"/>
  <c r="G1427" i="109"/>
  <c r="G1428" i="109"/>
  <c r="G1429" i="109"/>
  <c r="G1430" i="109"/>
  <c r="G1431" i="109"/>
  <c r="G1432" i="109"/>
  <c r="G1433" i="109"/>
  <c r="G1434" i="109"/>
  <c r="G1435" i="109"/>
  <c r="G1436" i="109"/>
  <c r="G1437" i="109"/>
  <c r="G1438" i="109"/>
  <c r="G1439" i="109"/>
  <c r="G1440" i="109"/>
  <c r="G1441" i="109"/>
  <c r="G1442" i="109"/>
  <c r="G1443" i="109"/>
  <c r="G1444" i="109"/>
  <c r="G1445" i="109"/>
  <c r="G1446" i="109"/>
  <c r="G1447" i="109"/>
  <c r="G1448" i="109"/>
  <c r="G1449" i="109"/>
  <c r="AZ782" i="109" l="1"/>
  <c r="BA380" i="109"/>
  <c r="BB581" i="109" s="1"/>
  <c r="G499" i="109"/>
  <c r="G537" i="109"/>
  <c r="G538" i="109"/>
  <c r="G539" i="109"/>
  <c r="G541" i="109"/>
  <c r="G544" i="109"/>
  <c r="G546" i="109"/>
  <c r="G548" i="109"/>
  <c r="G552" i="109"/>
  <c r="G553" i="109"/>
  <c r="G555" i="109"/>
  <c r="G557" i="109"/>
  <c r="G558" i="109"/>
  <c r="G559" i="109"/>
  <c r="G560" i="109"/>
  <c r="G561" i="109"/>
  <c r="G562" i="109"/>
  <c r="G571" i="109"/>
  <c r="G572" i="109"/>
  <c r="G577" i="109"/>
  <c r="G578" i="109"/>
  <c r="G580" i="109"/>
  <c r="G582" i="109"/>
  <c r="G583" i="109"/>
  <c r="G584" i="109"/>
  <c r="G585" i="109"/>
  <c r="G586" i="109"/>
  <c r="G587" i="109"/>
  <c r="G588" i="109"/>
  <c r="G589" i="109"/>
  <c r="G590" i="109"/>
  <c r="G591" i="109"/>
  <c r="G592" i="109"/>
  <c r="G593" i="109"/>
  <c r="G594" i="109"/>
  <c r="G595" i="109"/>
  <c r="G596" i="109"/>
  <c r="G597" i="109"/>
  <c r="G598" i="109"/>
  <c r="G599" i="109"/>
  <c r="G600" i="109"/>
  <c r="G601" i="109"/>
  <c r="G602" i="109"/>
  <c r="G603" i="109"/>
  <c r="G604" i="109"/>
  <c r="G605" i="109"/>
  <c r="G606" i="109"/>
  <c r="G607" i="109"/>
  <c r="G608" i="109"/>
  <c r="G609" i="109"/>
  <c r="G610" i="109"/>
  <c r="G684" i="109"/>
  <c r="BA782" i="109" l="1"/>
  <c r="BB380" i="109"/>
  <c r="BC581" i="109" s="1"/>
  <c r="AL1040" i="109"/>
  <c r="AM1040" i="109"/>
  <c r="AN1040" i="109"/>
  <c r="AO1040" i="109"/>
  <c r="AP1040" i="109"/>
  <c r="AQ1040" i="109"/>
  <c r="AR1040" i="109"/>
  <c r="AS1040" i="109"/>
  <c r="AT1040" i="109"/>
  <c r="AU1040" i="109"/>
  <c r="AL1106" i="109"/>
  <c r="AM1106" i="109"/>
  <c r="AN1106" i="109"/>
  <c r="AO1106" i="109"/>
  <c r="AP1106" i="109"/>
  <c r="AQ1106" i="109"/>
  <c r="AR1106" i="109"/>
  <c r="AS1106" i="109"/>
  <c r="AT1106" i="109"/>
  <c r="AU1106" i="109"/>
  <c r="AL1107" i="109"/>
  <c r="AM1107" i="109"/>
  <c r="AN1107" i="109"/>
  <c r="AO1107" i="109"/>
  <c r="AP1107" i="109"/>
  <c r="AQ1107" i="109"/>
  <c r="AR1107" i="109"/>
  <c r="AS1107" i="109"/>
  <c r="AT1107" i="109"/>
  <c r="AU1107" i="109"/>
  <c r="AL1108" i="109"/>
  <c r="AM1108" i="109"/>
  <c r="AN1108" i="109"/>
  <c r="AO1108" i="109"/>
  <c r="AP1108" i="109"/>
  <c r="AQ1108" i="109"/>
  <c r="AR1108" i="109"/>
  <c r="AS1108" i="109"/>
  <c r="AT1108" i="109"/>
  <c r="AU1108" i="109"/>
  <c r="AL1109" i="109"/>
  <c r="AM1109" i="109"/>
  <c r="AN1109" i="109"/>
  <c r="AO1109" i="109"/>
  <c r="AP1109" i="109"/>
  <c r="AQ1109" i="109"/>
  <c r="AR1109" i="109"/>
  <c r="AS1109" i="109"/>
  <c r="AT1109" i="109"/>
  <c r="AU1109" i="109"/>
  <c r="AL1110" i="109"/>
  <c r="AM1110" i="109"/>
  <c r="AN1110" i="109"/>
  <c r="AO1110" i="109"/>
  <c r="AP1110" i="109"/>
  <c r="AQ1110" i="109"/>
  <c r="AR1110" i="109"/>
  <c r="AS1110" i="109"/>
  <c r="AT1110" i="109"/>
  <c r="AU1110" i="109"/>
  <c r="AL1111" i="109"/>
  <c r="AM1111" i="109"/>
  <c r="AN1111" i="109"/>
  <c r="AO1111" i="109"/>
  <c r="AP1111" i="109"/>
  <c r="AQ1111" i="109"/>
  <c r="AR1111" i="109"/>
  <c r="AS1111" i="109"/>
  <c r="AT1111" i="109"/>
  <c r="AU1111" i="109"/>
  <c r="AL1112" i="109"/>
  <c r="AM1112" i="109"/>
  <c r="AN1112" i="109"/>
  <c r="AO1112" i="109"/>
  <c r="AP1112" i="109"/>
  <c r="AQ1112" i="109"/>
  <c r="AR1112" i="109"/>
  <c r="AS1112" i="109"/>
  <c r="AT1112" i="109"/>
  <c r="AU1112" i="109"/>
  <c r="AL1113" i="109"/>
  <c r="AM1113" i="109"/>
  <c r="AN1113" i="109"/>
  <c r="AO1113" i="109"/>
  <c r="AP1113" i="109"/>
  <c r="AQ1113" i="109"/>
  <c r="AR1113" i="109"/>
  <c r="AS1113" i="109"/>
  <c r="AT1113" i="109"/>
  <c r="AU1113" i="109"/>
  <c r="AL1114" i="109"/>
  <c r="AM1114" i="109"/>
  <c r="AN1114" i="109"/>
  <c r="AO1114" i="109"/>
  <c r="AP1114" i="109"/>
  <c r="AQ1114" i="109"/>
  <c r="AR1114" i="109"/>
  <c r="AS1114" i="109"/>
  <c r="AT1114" i="109"/>
  <c r="AU1114" i="109"/>
  <c r="AL1115" i="109"/>
  <c r="AM1115" i="109"/>
  <c r="AN1115" i="109"/>
  <c r="AO1115" i="109"/>
  <c r="AP1115" i="109"/>
  <c r="AQ1115" i="109"/>
  <c r="AR1115" i="109"/>
  <c r="AS1115" i="109"/>
  <c r="AT1115" i="109"/>
  <c r="AU1115" i="109"/>
  <c r="AL1116" i="109"/>
  <c r="AM1116" i="109"/>
  <c r="AN1116" i="109"/>
  <c r="AO1116" i="109"/>
  <c r="AP1116" i="109"/>
  <c r="AQ1116" i="109"/>
  <c r="AR1116" i="109"/>
  <c r="AS1116" i="109"/>
  <c r="AT1116" i="109"/>
  <c r="AU1116" i="109"/>
  <c r="AL1117" i="109"/>
  <c r="AM1117" i="109"/>
  <c r="AN1117" i="109"/>
  <c r="AO1117" i="109"/>
  <c r="AP1117" i="109"/>
  <c r="AQ1117" i="109"/>
  <c r="AR1117" i="109"/>
  <c r="AS1117" i="109"/>
  <c r="AT1117" i="109"/>
  <c r="AU1117" i="109"/>
  <c r="AL1118" i="109"/>
  <c r="AM1118" i="109"/>
  <c r="AN1118" i="109"/>
  <c r="AO1118" i="109"/>
  <c r="AP1118" i="109"/>
  <c r="AQ1118" i="109"/>
  <c r="AR1118" i="109"/>
  <c r="AS1118" i="109"/>
  <c r="AT1118" i="109"/>
  <c r="AU1118" i="109"/>
  <c r="AL1119" i="109"/>
  <c r="AM1119" i="109"/>
  <c r="AN1119" i="109"/>
  <c r="AO1119" i="109"/>
  <c r="AP1119" i="109"/>
  <c r="AQ1119" i="109"/>
  <c r="AR1119" i="109"/>
  <c r="AS1119" i="109"/>
  <c r="AT1119" i="109"/>
  <c r="AU1119" i="109"/>
  <c r="AL1120" i="109"/>
  <c r="AM1120" i="109"/>
  <c r="AN1120" i="109"/>
  <c r="AO1120" i="109"/>
  <c r="AP1120" i="109"/>
  <c r="AQ1120" i="109"/>
  <c r="AR1120" i="109"/>
  <c r="AS1120" i="109"/>
  <c r="AT1120" i="109"/>
  <c r="AU1120" i="109"/>
  <c r="AL1121" i="109"/>
  <c r="AM1121" i="109"/>
  <c r="AN1121" i="109"/>
  <c r="AO1121" i="109"/>
  <c r="AP1121" i="109"/>
  <c r="AQ1121" i="109"/>
  <c r="AR1121" i="109"/>
  <c r="AS1121" i="109"/>
  <c r="AT1121" i="109"/>
  <c r="AU1121" i="109"/>
  <c r="AL1122" i="109"/>
  <c r="AM1122" i="109"/>
  <c r="AN1122" i="109"/>
  <c r="AO1122" i="109"/>
  <c r="AP1122" i="109"/>
  <c r="AQ1122" i="109"/>
  <c r="AR1122" i="109"/>
  <c r="AS1122" i="109"/>
  <c r="AT1122" i="109"/>
  <c r="AU1122" i="109"/>
  <c r="AL1123" i="109"/>
  <c r="AM1123" i="109"/>
  <c r="AN1123" i="109"/>
  <c r="AO1123" i="109"/>
  <c r="AP1123" i="109"/>
  <c r="AQ1123" i="109"/>
  <c r="AR1123" i="109"/>
  <c r="AS1123" i="109"/>
  <c r="AT1123" i="109"/>
  <c r="AU1123" i="109"/>
  <c r="AL1124" i="109"/>
  <c r="AM1124" i="109"/>
  <c r="AN1124" i="109"/>
  <c r="AO1124" i="109"/>
  <c r="AP1124" i="109"/>
  <c r="AQ1124" i="109"/>
  <c r="AR1124" i="109"/>
  <c r="AS1124" i="109"/>
  <c r="AT1124" i="109"/>
  <c r="AU1124" i="109"/>
  <c r="AL1125" i="109"/>
  <c r="AM1125" i="109"/>
  <c r="AN1125" i="109"/>
  <c r="AO1125" i="109"/>
  <c r="AP1125" i="109"/>
  <c r="AQ1125" i="109"/>
  <c r="AR1125" i="109"/>
  <c r="AS1125" i="109"/>
  <c r="AT1125" i="109"/>
  <c r="AU1125" i="109"/>
  <c r="AL1126" i="109"/>
  <c r="AM1126" i="109"/>
  <c r="AN1126" i="109"/>
  <c r="AO1126" i="109"/>
  <c r="AP1126" i="109"/>
  <c r="AQ1126" i="109"/>
  <c r="AR1126" i="109"/>
  <c r="AS1126" i="109"/>
  <c r="AT1126" i="109"/>
  <c r="AU1126" i="109"/>
  <c r="AL1127" i="109"/>
  <c r="AM1127" i="109"/>
  <c r="AN1127" i="109"/>
  <c r="AO1127" i="109"/>
  <c r="AP1127" i="109"/>
  <c r="AQ1127" i="109"/>
  <c r="AR1127" i="109"/>
  <c r="AS1127" i="109"/>
  <c r="AT1127" i="109"/>
  <c r="AU1127" i="109"/>
  <c r="AL1128" i="109"/>
  <c r="AM1128" i="109"/>
  <c r="AN1128" i="109"/>
  <c r="AO1128" i="109"/>
  <c r="AP1128" i="109"/>
  <c r="AQ1128" i="109"/>
  <c r="AR1128" i="109"/>
  <c r="AS1128" i="109"/>
  <c r="AT1128" i="109"/>
  <c r="AU1128" i="109"/>
  <c r="AL1129" i="109"/>
  <c r="AM1129" i="109"/>
  <c r="AN1129" i="109"/>
  <c r="AO1129" i="109"/>
  <c r="AP1129" i="109"/>
  <c r="AQ1129" i="109"/>
  <c r="AR1129" i="109"/>
  <c r="AS1129" i="109"/>
  <c r="AT1129" i="109"/>
  <c r="AU1129" i="109"/>
  <c r="AL1130" i="109"/>
  <c r="AM1130" i="109"/>
  <c r="AN1130" i="109"/>
  <c r="AO1130" i="109"/>
  <c r="AP1130" i="109"/>
  <c r="AQ1130" i="109"/>
  <c r="AR1130" i="109"/>
  <c r="AS1130" i="109"/>
  <c r="AT1130" i="109"/>
  <c r="AU1130" i="109"/>
  <c r="AL1131" i="109"/>
  <c r="AM1131" i="109"/>
  <c r="AN1131" i="109"/>
  <c r="AO1131" i="109"/>
  <c r="AP1131" i="109"/>
  <c r="AQ1131" i="109"/>
  <c r="AR1131" i="109"/>
  <c r="AS1131" i="109"/>
  <c r="AT1131" i="109"/>
  <c r="AU1131" i="109"/>
  <c r="AL1132" i="109"/>
  <c r="AM1132" i="109"/>
  <c r="AN1132" i="109"/>
  <c r="AO1132" i="109"/>
  <c r="AP1132" i="109"/>
  <c r="AQ1132" i="109"/>
  <c r="AR1132" i="109"/>
  <c r="AS1132" i="109"/>
  <c r="AT1132" i="109"/>
  <c r="AU1132" i="109"/>
  <c r="AL1133" i="109"/>
  <c r="AM1133" i="109"/>
  <c r="AN1133" i="109"/>
  <c r="AO1133" i="109"/>
  <c r="AP1133" i="109"/>
  <c r="AQ1133" i="109"/>
  <c r="AR1133" i="109"/>
  <c r="AS1133" i="109"/>
  <c r="AT1133" i="109"/>
  <c r="AU1133" i="109"/>
  <c r="AL1134" i="109"/>
  <c r="AM1134" i="109"/>
  <c r="AN1134" i="109"/>
  <c r="AO1134" i="109"/>
  <c r="AP1134" i="109"/>
  <c r="AQ1134" i="109"/>
  <c r="AR1134" i="109"/>
  <c r="AS1134" i="109"/>
  <c r="AT1134" i="109"/>
  <c r="AU1134" i="109"/>
  <c r="AL1135" i="109"/>
  <c r="AM1135" i="109"/>
  <c r="AN1135" i="109"/>
  <c r="AO1135" i="109"/>
  <c r="AP1135" i="109"/>
  <c r="AQ1135" i="109"/>
  <c r="AR1135" i="109"/>
  <c r="AS1135" i="109"/>
  <c r="AT1135" i="109"/>
  <c r="AU1135" i="109"/>
  <c r="AL1136" i="109"/>
  <c r="AM1136" i="109"/>
  <c r="AN1136" i="109"/>
  <c r="AO1136" i="109"/>
  <c r="AP1136" i="109"/>
  <c r="AQ1136" i="109"/>
  <c r="AR1136" i="109"/>
  <c r="AS1136" i="109"/>
  <c r="AT1136" i="109"/>
  <c r="AU1136" i="109"/>
  <c r="AL1137" i="109"/>
  <c r="AM1137" i="109"/>
  <c r="AN1137" i="109"/>
  <c r="AO1137" i="109"/>
  <c r="AP1137" i="109"/>
  <c r="AQ1137" i="109"/>
  <c r="AR1137" i="109"/>
  <c r="AS1137" i="109"/>
  <c r="AT1137" i="109"/>
  <c r="AU1137" i="109"/>
  <c r="AL1138" i="109"/>
  <c r="AM1138" i="109"/>
  <c r="AN1138" i="109"/>
  <c r="AO1138" i="109"/>
  <c r="AP1138" i="109"/>
  <c r="AQ1138" i="109"/>
  <c r="AR1138" i="109"/>
  <c r="AS1138" i="109"/>
  <c r="AT1138" i="109"/>
  <c r="AU1138" i="109"/>
  <c r="AL1139" i="109"/>
  <c r="AM1139" i="109"/>
  <c r="AN1139" i="109"/>
  <c r="AO1139" i="109"/>
  <c r="AP1139" i="109"/>
  <c r="AQ1139" i="109"/>
  <c r="AR1139" i="109"/>
  <c r="AS1139" i="109"/>
  <c r="AT1139" i="109"/>
  <c r="AU1139" i="109"/>
  <c r="AL1140" i="109"/>
  <c r="AM1140" i="109"/>
  <c r="AN1140" i="109"/>
  <c r="AO1140" i="109"/>
  <c r="AP1140" i="109"/>
  <c r="AQ1140" i="109"/>
  <c r="AR1140" i="109"/>
  <c r="AS1140" i="109"/>
  <c r="AT1140" i="109"/>
  <c r="AU1140" i="109"/>
  <c r="AL1141" i="109"/>
  <c r="AM1141" i="109"/>
  <c r="AN1141" i="109"/>
  <c r="AO1141" i="109"/>
  <c r="AP1141" i="109"/>
  <c r="AQ1141" i="109"/>
  <c r="AR1141" i="109"/>
  <c r="AS1141" i="109"/>
  <c r="AT1141" i="109"/>
  <c r="AU1141" i="109"/>
  <c r="AL1142" i="109"/>
  <c r="AM1142" i="109"/>
  <c r="AN1142" i="109"/>
  <c r="AO1142" i="109"/>
  <c r="AP1142" i="109"/>
  <c r="AQ1142" i="109"/>
  <c r="AR1142" i="109"/>
  <c r="AS1142" i="109"/>
  <c r="AT1142" i="109"/>
  <c r="AU1142" i="109"/>
  <c r="AL1143" i="109"/>
  <c r="AM1143" i="109"/>
  <c r="AN1143" i="109"/>
  <c r="AO1143" i="109"/>
  <c r="AP1143" i="109"/>
  <c r="AQ1143" i="109"/>
  <c r="AR1143" i="109"/>
  <c r="AS1143" i="109"/>
  <c r="AT1143" i="109"/>
  <c r="AU1143" i="109"/>
  <c r="AL1144" i="109"/>
  <c r="AM1144" i="109"/>
  <c r="AN1144" i="109"/>
  <c r="AO1144" i="109"/>
  <c r="AP1144" i="109"/>
  <c r="AQ1144" i="109"/>
  <c r="AR1144" i="109"/>
  <c r="AS1144" i="109"/>
  <c r="AT1144" i="109"/>
  <c r="AU1144" i="109"/>
  <c r="AL1145" i="109"/>
  <c r="AM1145" i="109"/>
  <c r="AN1145" i="109"/>
  <c r="AO1145" i="109"/>
  <c r="AP1145" i="109"/>
  <c r="AQ1145" i="109"/>
  <c r="AR1145" i="109"/>
  <c r="AS1145" i="109"/>
  <c r="AT1145" i="109"/>
  <c r="AU1145" i="109"/>
  <c r="AL1146" i="109"/>
  <c r="AM1146" i="109"/>
  <c r="AN1146" i="109"/>
  <c r="AO1146" i="109"/>
  <c r="AP1146" i="109"/>
  <c r="AQ1146" i="109"/>
  <c r="AR1146" i="109"/>
  <c r="AS1146" i="109"/>
  <c r="AT1146" i="109"/>
  <c r="AU1146" i="109"/>
  <c r="AL1147" i="109"/>
  <c r="AM1147" i="109"/>
  <c r="AN1147" i="109"/>
  <c r="AO1147" i="109"/>
  <c r="AP1147" i="109"/>
  <c r="AQ1147" i="109"/>
  <c r="AR1147" i="109"/>
  <c r="AS1147" i="109"/>
  <c r="AT1147" i="109"/>
  <c r="AU1147" i="109"/>
  <c r="AL1148" i="109"/>
  <c r="AM1148" i="109"/>
  <c r="AN1148" i="109"/>
  <c r="AO1148" i="109"/>
  <c r="AP1148" i="109"/>
  <c r="AQ1148" i="109"/>
  <c r="AR1148" i="109"/>
  <c r="AS1148" i="109"/>
  <c r="AT1148" i="109"/>
  <c r="AU1148" i="109"/>
  <c r="AL1149" i="109"/>
  <c r="AM1149" i="109"/>
  <c r="AN1149" i="109"/>
  <c r="AO1149" i="109"/>
  <c r="AP1149" i="109"/>
  <c r="AQ1149" i="109"/>
  <c r="AR1149" i="109"/>
  <c r="AS1149" i="109"/>
  <c r="AT1149" i="109"/>
  <c r="AU1149" i="109"/>
  <c r="AL1150" i="109"/>
  <c r="AM1150" i="109"/>
  <c r="AN1150" i="109"/>
  <c r="AO1150" i="109"/>
  <c r="AP1150" i="109"/>
  <c r="AQ1150" i="109"/>
  <c r="AR1150" i="109"/>
  <c r="AS1150" i="109"/>
  <c r="AT1150" i="109"/>
  <c r="AU1150" i="109"/>
  <c r="AL1151" i="109"/>
  <c r="AM1151" i="109"/>
  <c r="AN1151" i="109"/>
  <c r="AO1151" i="109"/>
  <c r="AP1151" i="109"/>
  <c r="AQ1151" i="109"/>
  <c r="AR1151" i="109"/>
  <c r="AS1151" i="109"/>
  <c r="AT1151" i="109"/>
  <c r="AU1151" i="109"/>
  <c r="AL1152" i="109"/>
  <c r="AM1152" i="109"/>
  <c r="AN1152" i="109"/>
  <c r="AO1152" i="109"/>
  <c r="AP1152" i="109"/>
  <c r="AQ1152" i="109"/>
  <c r="AR1152" i="109"/>
  <c r="AS1152" i="109"/>
  <c r="AT1152" i="109"/>
  <c r="AU1152" i="109"/>
  <c r="AL1153" i="109"/>
  <c r="AM1153" i="109"/>
  <c r="AN1153" i="109"/>
  <c r="AO1153" i="109"/>
  <c r="AP1153" i="109"/>
  <c r="AQ1153" i="109"/>
  <c r="AR1153" i="109"/>
  <c r="AS1153" i="109"/>
  <c r="AT1153" i="109"/>
  <c r="AU1153" i="109"/>
  <c r="AL1154" i="109"/>
  <c r="AM1154" i="109"/>
  <c r="AN1154" i="109"/>
  <c r="AO1154" i="109"/>
  <c r="AP1154" i="109"/>
  <c r="AQ1154" i="109"/>
  <c r="AR1154" i="109"/>
  <c r="AS1154" i="109"/>
  <c r="AT1154" i="109"/>
  <c r="AU1154" i="109"/>
  <c r="AL1155" i="109"/>
  <c r="AM1155" i="109"/>
  <c r="AN1155" i="109"/>
  <c r="AO1155" i="109"/>
  <c r="AP1155" i="109"/>
  <c r="AQ1155" i="109"/>
  <c r="AR1155" i="109"/>
  <c r="AS1155" i="109"/>
  <c r="AT1155" i="109"/>
  <c r="AU1155" i="109"/>
  <c r="AL1156" i="109"/>
  <c r="AM1156" i="109"/>
  <c r="AN1156" i="109"/>
  <c r="AO1156" i="109"/>
  <c r="AP1156" i="109"/>
  <c r="AQ1156" i="109"/>
  <c r="AR1156" i="109"/>
  <c r="AS1156" i="109"/>
  <c r="AT1156" i="109"/>
  <c r="AU1156" i="109"/>
  <c r="AL1157" i="109"/>
  <c r="AM1157" i="109"/>
  <c r="AN1157" i="109"/>
  <c r="AO1157" i="109"/>
  <c r="AP1157" i="109"/>
  <c r="AQ1157" i="109"/>
  <c r="AR1157" i="109"/>
  <c r="AS1157" i="109"/>
  <c r="AT1157" i="109"/>
  <c r="AU1157" i="109"/>
  <c r="AL1158" i="109"/>
  <c r="AM1158" i="109"/>
  <c r="AN1158" i="109"/>
  <c r="AO1158" i="109"/>
  <c r="AP1158" i="109"/>
  <c r="AQ1158" i="109"/>
  <c r="AR1158" i="109"/>
  <c r="AS1158" i="109"/>
  <c r="AT1158" i="109"/>
  <c r="AU1158" i="109"/>
  <c r="AL1159" i="109"/>
  <c r="AM1159" i="109"/>
  <c r="AN1159" i="109"/>
  <c r="AO1159" i="109"/>
  <c r="AP1159" i="109"/>
  <c r="AQ1159" i="109"/>
  <c r="AR1159" i="109"/>
  <c r="AS1159" i="109"/>
  <c r="AT1159" i="109"/>
  <c r="AU1159" i="109"/>
  <c r="AL1160" i="109"/>
  <c r="AM1160" i="109"/>
  <c r="AN1160" i="109"/>
  <c r="AO1160" i="109"/>
  <c r="AP1160" i="109"/>
  <c r="AQ1160" i="109"/>
  <c r="AR1160" i="109"/>
  <c r="AS1160" i="109"/>
  <c r="AT1160" i="109"/>
  <c r="AU1160" i="109"/>
  <c r="AL1161" i="109"/>
  <c r="AM1161" i="109"/>
  <c r="AN1161" i="109"/>
  <c r="AO1161" i="109"/>
  <c r="AP1161" i="109"/>
  <c r="AQ1161" i="109"/>
  <c r="AR1161" i="109"/>
  <c r="AS1161" i="109"/>
  <c r="AT1161" i="109"/>
  <c r="AU1161" i="109"/>
  <c r="AL1162" i="109"/>
  <c r="AM1162" i="109"/>
  <c r="AN1162" i="109"/>
  <c r="AO1162" i="109"/>
  <c r="AP1162" i="109"/>
  <c r="AQ1162" i="109"/>
  <c r="AR1162" i="109"/>
  <c r="AS1162" i="109"/>
  <c r="AT1162" i="109"/>
  <c r="AU1162" i="109"/>
  <c r="AL1163" i="109"/>
  <c r="AM1163" i="109"/>
  <c r="AN1163" i="109"/>
  <c r="AO1163" i="109"/>
  <c r="AP1163" i="109"/>
  <c r="AQ1163" i="109"/>
  <c r="AR1163" i="109"/>
  <c r="AS1163" i="109"/>
  <c r="AT1163" i="109"/>
  <c r="AU1163" i="109"/>
  <c r="AL1164" i="109"/>
  <c r="AM1164" i="109"/>
  <c r="AN1164" i="109"/>
  <c r="AO1164" i="109"/>
  <c r="AP1164" i="109"/>
  <c r="AQ1164" i="109"/>
  <c r="AR1164" i="109"/>
  <c r="AS1164" i="109"/>
  <c r="AT1164" i="109"/>
  <c r="AU1164" i="109"/>
  <c r="AK1040" i="109"/>
  <c r="AK1106" i="109"/>
  <c r="AK1107" i="109"/>
  <c r="AK1108" i="109"/>
  <c r="AK1109" i="109"/>
  <c r="AK1110" i="109"/>
  <c r="AK1111" i="109"/>
  <c r="AK1112" i="109"/>
  <c r="AK1113" i="109"/>
  <c r="AK1114" i="109"/>
  <c r="AK1115" i="109"/>
  <c r="AK1116" i="109"/>
  <c r="AK1117" i="109"/>
  <c r="AK1118" i="109"/>
  <c r="AK1119" i="109"/>
  <c r="AK1120" i="109"/>
  <c r="AK1121" i="109"/>
  <c r="AK1122" i="109"/>
  <c r="AK1123" i="109"/>
  <c r="AK1124" i="109"/>
  <c r="AK1125" i="109"/>
  <c r="AK1126" i="109"/>
  <c r="AK1127" i="109"/>
  <c r="AK1128" i="109"/>
  <c r="AK1129" i="109"/>
  <c r="AK1130" i="109"/>
  <c r="AK1131" i="109"/>
  <c r="AK1132" i="109"/>
  <c r="AK1133" i="109"/>
  <c r="AK1134" i="109"/>
  <c r="AK1135" i="109"/>
  <c r="AK1136" i="109"/>
  <c r="AK1137" i="109"/>
  <c r="AK1138" i="109"/>
  <c r="AK1139" i="109"/>
  <c r="AK1140" i="109"/>
  <c r="AK1141" i="109"/>
  <c r="AK1142" i="109"/>
  <c r="AK1143" i="109"/>
  <c r="AK1144" i="109"/>
  <c r="AK1145" i="109"/>
  <c r="AK1146" i="109"/>
  <c r="AK1147" i="109"/>
  <c r="AK1148" i="109"/>
  <c r="AK1149" i="109"/>
  <c r="AK1150" i="109"/>
  <c r="AK1151" i="109"/>
  <c r="AK1152" i="109"/>
  <c r="AK1153" i="109"/>
  <c r="AK1154" i="109"/>
  <c r="AK1155" i="109"/>
  <c r="AK1156" i="109"/>
  <c r="AK1157" i="109"/>
  <c r="AK1158" i="109"/>
  <c r="AK1159" i="109"/>
  <c r="AK1160" i="109"/>
  <c r="AK1161" i="109"/>
  <c r="AK1162" i="109"/>
  <c r="AK1163" i="109"/>
  <c r="AK1164" i="109"/>
  <c r="AJ1040" i="109"/>
  <c r="AJ1106" i="109"/>
  <c r="AJ1107" i="109"/>
  <c r="AJ1108" i="109"/>
  <c r="AJ1109" i="109"/>
  <c r="AJ1110" i="109"/>
  <c r="AJ1111" i="109"/>
  <c r="AJ1112" i="109"/>
  <c r="AJ1113" i="109"/>
  <c r="AJ1114" i="109"/>
  <c r="AJ1115" i="109"/>
  <c r="AJ1116" i="109"/>
  <c r="AJ1117" i="109"/>
  <c r="AJ1118" i="109"/>
  <c r="AJ1119" i="109"/>
  <c r="AJ1120" i="109"/>
  <c r="AJ1121" i="109"/>
  <c r="AJ1122" i="109"/>
  <c r="AJ1123" i="109"/>
  <c r="AJ1124" i="109"/>
  <c r="AJ1125" i="109"/>
  <c r="AJ1126" i="109"/>
  <c r="AJ1127" i="109"/>
  <c r="AJ1128" i="109"/>
  <c r="AJ1129" i="109"/>
  <c r="AJ1130" i="109"/>
  <c r="AJ1131" i="109"/>
  <c r="AJ1132" i="109"/>
  <c r="AJ1133" i="109"/>
  <c r="AJ1134" i="109"/>
  <c r="AJ1135" i="109"/>
  <c r="AJ1136" i="109"/>
  <c r="AJ1137" i="109"/>
  <c r="AJ1138" i="109"/>
  <c r="AJ1139" i="109"/>
  <c r="AJ1140" i="109"/>
  <c r="AJ1141" i="109"/>
  <c r="AJ1142" i="109"/>
  <c r="AJ1143" i="109"/>
  <c r="AJ1144" i="109"/>
  <c r="AJ1145" i="109"/>
  <c r="AJ1146" i="109"/>
  <c r="AJ1147" i="109"/>
  <c r="AJ1148" i="109"/>
  <c r="AJ1149" i="109"/>
  <c r="AJ1150" i="109"/>
  <c r="AJ1151" i="109"/>
  <c r="AJ1152" i="109"/>
  <c r="AJ1153" i="109"/>
  <c r="AJ1154" i="109"/>
  <c r="AJ1155" i="109"/>
  <c r="AJ1156" i="109"/>
  <c r="AJ1157" i="109"/>
  <c r="AJ1158" i="109"/>
  <c r="AJ1159" i="109"/>
  <c r="AJ1160" i="109"/>
  <c r="AJ1161" i="109"/>
  <c r="AJ1162" i="109"/>
  <c r="AJ1163" i="109"/>
  <c r="BB782" i="109" l="1"/>
  <c r="BC380" i="109"/>
  <c r="BD581" i="109" s="1"/>
  <c r="H1355" i="109"/>
  <c r="H1376" i="109"/>
  <c r="H1382" i="109"/>
  <c r="H1383" i="109"/>
  <c r="H1384" i="109"/>
  <c r="H1392" i="109"/>
  <c r="H1396" i="109"/>
  <c r="H1397" i="109"/>
  <c r="H1399" i="109"/>
  <c r="H1401" i="109"/>
  <c r="H1402" i="109"/>
  <c r="H1403" i="109"/>
  <c r="H1404" i="109"/>
  <c r="H1405" i="109"/>
  <c r="H1406" i="109"/>
  <c r="H1412" i="109"/>
  <c r="H1413" i="109"/>
  <c r="H1416" i="109"/>
  <c r="H1417" i="109"/>
  <c r="H1419" i="109"/>
  <c r="H1421" i="109"/>
  <c r="H1422" i="109"/>
  <c r="H1423" i="109"/>
  <c r="H1424" i="109"/>
  <c r="H1425" i="109"/>
  <c r="H1426" i="109"/>
  <c r="H1427" i="109"/>
  <c r="H1428" i="109"/>
  <c r="H1429" i="109"/>
  <c r="H1430" i="109"/>
  <c r="H1431" i="109"/>
  <c r="H1432" i="109"/>
  <c r="H1433" i="109"/>
  <c r="H1434" i="109"/>
  <c r="H1435" i="109"/>
  <c r="H1436" i="109"/>
  <c r="H1437" i="109"/>
  <c r="H1438" i="109"/>
  <c r="H1439" i="109"/>
  <c r="H1440" i="109"/>
  <c r="H1441" i="109"/>
  <c r="H1442" i="109"/>
  <c r="H1443" i="109"/>
  <c r="H1444" i="109"/>
  <c r="H1445" i="109"/>
  <c r="H1446" i="109"/>
  <c r="H1447" i="109"/>
  <c r="H1448" i="109"/>
  <c r="H1449" i="109"/>
  <c r="H1522" i="109"/>
  <c r="H1523" i="109"/>
  <c r="H499" i="109"/>
  <c r="H537" i="109"/>
  <c r="H538" i="109"/>
  <c r="H539" i="109"/>
  <c r="H541" i="109"/>
  <c r="H544" i="109"/>
  <c r="H546" i="109"/>
  <c r="H548" i="109"/>
  <c r="H552" i="109"/>
  <c r="H553" i="109"/>
  <c r="H555" i="109"/>
  <c r="H557" i="109"/>
  <c r="H558" i="109"/>
  <c r="H559" i="109"/>
  <c r="H560" i="109"/>
  <c r="H561" i="109"/>
  <c r="H562" i="109"/>
  <c r="H571" i="109"/>
  <c r="H572" i="109"/>
  <c r="H577" i="109"/>
  <c r="H578" i="109"/>
  <c r="H580" i="109"/>
  <c r="H582" i="109"/>
  <c r="H583" i="109"/>
  <c r="H584" i="109"/>
  <c r="H585" i="109"/>
  <c r="H586" i="109"/>
  <c r="H587" i="109"/>
  <c r="H588" i="109"/>
  <c r="H589" i="109"/>
  <c r="H590" i="109"/>
  <c r="H591" i="109"/>
  <c r="H592" i="109"/>
  <c r="H593" i="109"/>
  <c r="H594" i="109"/>
  <c r="H595" i="109"/>
  <c r="H596" i="109"/>
  <c r="H597" i="109"/>
  <c r="H598" i="109"/>
  <c r="H599" i="109"/>
  <c r="H600" i="109"/>
  <c r="H601" i="109"/>
  <c r="H602" i="109"/>
  <c r="H603" i="109"/>
  <c r="H604" i="109"/>
  <c r="H605" i="109"/>
  <c r="H606" i="109"/>
  <c r="H607" i="109"/>
  <c r="H608" i="109"/>
  <c r="H609" i="109"/>
  <c r="H610" i="109"/>
  <c r="H683" i="109"/>
  <c r="H684" i="109"/>
  <c r="BD380" i="109" l="1"/>
  <c r="BE581" i="109" s="1"/>
  <c r="BC782" i="109"/>
  <c r="AJ1031" i="109"/>
  <c r="AK1031" i="109"/>
  <c r="AL1031" i="109"/>
  <c r="AM1031" i="109"/>
  <c r="AN1031" i="109"/>
  <c r="AO1031" i="109"/>
  <c r="AP1031" i="109"/>
  <c r="AQ1031" i="109"/>
  <c r="AR1031" i="109"/>
  <c r="AS1031" i="109"/>
  <c r="AT1031" i="109"/>
  <c r="AU1031" i="109"/>
  <c r="AJ1033" i="109"/>
  <c r="AK1033" i="109"/>
  <c r="AL1033" i="109"/>
  <c r="AM1033" i="109"/>
  <c r="AN1033" i="109"/>
  <c r="AO1033" i="109"/>
  <c r="AP1033" i="109"/>
  <c r="AQ1033" i="109"/>
  <c r="AR1033" i="109"/>
  <c r="AS1033" i="109"/>
  <c r="AT1033" i="109"/>
  <c r="AU1033" i="109"/>
  <c r="AJ1034" i="109"/>
  <c r="AK1034" i="109"/>
  <c r="AL1034" i="109"/>
  <c r="AM1034" i="109"/>
  <c r="AN1034" i="109"/>
  <c r="AO1034" i="109"/>
  <c r="AP1034" i="109"/>
  <c r="AQ1034" i="109"/>
  <c r="AR1034" i="109"/>
  <c r="AS1034" i="109"/>
  <c r="AT1034" i="109"/>
  <c r="AU1034" i="109"/>
  <c r="AJ1035" i="109"/>
  <c r="AK1035" i="109"/>
  <c r="AL1035" i="109"/>
  <c r="AM1035" i="109"/>
  <c r="AN1035" i="109"/>
  <c r="AO1035" i="109"/>
  <c r="AP1035" i="109"/>
  <c r="AQ1035" i="109"/>
  <c r="AR1035" i="109"/>
  <c r="AS1035" i="109"/>
  <c r="AT1035" i="109"/>
  <c r="AU1035" i="109"/>
  <c r="AJ1038" i="109"/>
  <c r="AK1038" i="109"/>
  <c r="AL1038" i="109"/>
  <c r="AM1038" i="109"/>
  <c r="AN1038" i="109"/>
  <c r="AO1038" i="109"/>
  <c r="AP1038" i="109"/>
  <c r="AQ1038" i="109"/>
  <c r="AR1038" i="109"/>
  <c r="AS1038" i="109"/>
  <c r="AT1038" i="109"/>
  <c r="AU1038" i="109"/>
  <c r="AJ1039" i="109"/>
  <c r="AK1039" i="109"/>
  <c r="AL1039" i="109"/>
  <c r="AM1039" i="109"/>
  <c r="AN1039" i="109"/>
  <c r="AO1039" i="109"/>
  <c r="AP1039" i="109"/>
  <c r="AQ1039" i="109"/>
  <c r="AR1039" i="109"/>
  <c r="AS1039" i="109"/>
  <c r="AT1039" i="109"/>
  <c r="AU1039" i="109"/>
  <c r="AJ1041" i="109"/>
  <c r="AK1041" i="109"/>
  <c r="AL1041" i="109"/>
  <c r="AM1041" i="109"/>
  <c r="AN1041" i="109"/>
  <c r="AO1041" i="109"/>
  <c r="AP1041" i="109"/>
  <c r="AQ1041" i="109"/>
  <c r="AR1041" i="109"/>
  <c r="AS1041" i="109"/>
  <c r="AT1041" i="109"/>
  <c r="AU1041" i="109"/>
  <c r="AU1030" i="109"/>
  <c r="AT1030" i="109"/>
  <c r="AS1030" i="109"/>
  <c r="AR1030" i="109"/>
  <c r="AQ1030" i="109"/>
  <c r="AP1030" i="109"/>
  <c r="AO1030" i="109"/>
  <c r="AN1030" i="109"/>
  <c r="AM1030" i="109"/>
  <c r="AL1030" i="109"/>
  <c r="AK1030" i="109"/>
  <c r="BD782" i="109" l="1"/>
  <c r="BE380" i="109"/>
  <c r="BF581" i="109" s="1"/>
  <c r="E1381" i="109"/>
  <c r="E1560" i="109" s="1"/>
  <c r="D1381" i="109"/>
  <c r="D1560" i="109" s="1"/>
  <c r="C1381" i="109"/>
  <c r="C1560" i="109" s="1"/>
  <c r="B1381" i="109"/>
  <c r="B1560" i="109" s="1"/>
  <c r="A1381" i="109"/>
  <c r="A1560" i="109" s="1"/>
  <c r="E1380" i="109"/>
  <c r="E1559" i="109" s="1"/>
  <c r="D1380" i="109"/>
  <c r="D1559" i="109" s="1"/>
  <c r="C1380" i="109"/>
  <c r="C1559" i="109" s="1"/>
  <c r="B1380" i="109"/>
  <c r="B1559" i="109" s="1"/>
  <c r="A1380" i="109"/>
  <c r="A1559" i="109" s="1"/>
  <c r="E1375" i="109"/>
  <c r="E1554" i="109" s="1"/>
  <c r="D1375" i="109"/>
  <c r="D1554" i="109" s="1"/>
  <c r="C1375" i="109"/>
  <c r="C1554" i="109" s="1"/>
  <c r="B1375" i="109"/>
  <c r="B1554" i="109" s="1"/>
  <c r="A1375" i="109"/>
  <c r="A1554" i="109" s="1"/>
  <c r="E1374" i="109"/>
  <c r="E1553" i="109" s="1"/>
  <c r="D1374" i="109"/>
  <c r="D1553" i="109" s="1"/>
  <c r="C1374" i="109"/>
  <c r="C1553" i="109" s="1"/>
  <c r="B1374" i="109"/>
  <c r="B1553" i="109" s="1"/>
  <c r="A1374" i="109"/>
  <c r="A1553" i="109" s="1"/>
  <c r="E1373" i="109"/>
  <c r="E1552" i="109" s="1"/>
  <c r="D1373" i="109"/>
  <c r="D1552" i="109" s="1"/>
  <c r="C1373" i="109"/>
  <c r="C1552" i="109" s="1"/>
  <c r="B1373" i="109"/>
  <c r="B1552" i="109" s="1"/>
  <c r="A1373" i="109"/>
  <c r="A1552" i="109" s="1"/>
  <c r="E1366" i="109"/>
  <c r="E1545" i="109" s="1"/>
  <c r="D1366" i="109"/>
  <c r="D1545" i="109" s="1"/>
  <c r="C1366" i="109"/>
  <c r="C1545" i="109" s="1"/>
  <c r="B1366" i="109"/>
  <c r="B1545" i="109" s="1"/>
  <c r="A1366" i="109"/>
  <c r="A1545" i="109" s="1"/>
  <c r="E1364" i="109"/>
  <c r="E1543" i="109" s="1"/>
  <c r="D1364" i="109"/>
  <c r="D1543" i="109" s="1"/>
  <c r="C1364" i="109"/>
  <c r="C1543" i="109" s="1"/>
  <c r="B1364" i="109"/>
  <c r="B1543" i="109" s="1"/>
  <c r="A1364" i="109"/>
  <c r="A1543" i="109" s="1"/>
  <c r="E1363" i="109"/>
  <c r="E1542" i="109" s="1"/>
  <c r="D1363" i="109"/>
  <c r="D1542" i="109" s="1"/>
  <c r="C1363" i="109"/>
  <c r="C1542" i="109" s="1"/>
  <c r="B1363" i="109"/>
  <c r="B1542" i="109" s="1"/>
  <c r="A1363" i="109"/>
  <c r="A1542" i="109" s="1"/>
  <c r="E1362" i="109"/>
  <c r="E1541" i="109" s="1"/>
  <c r="D1362" i="109"/>
  <c r="D1541" i="109" s="1"/>
  <c r="C1362" i="109"/>
  <c r="C1541" i="109" s="1"/>
  <c r="B1362" i="109"/>
  <c r="B1541" i="109" s="1"/>
  <c r="A1362" i="109"/>
  <c r="A1541" i="109" s="1"/>
  <c r="E1354" i="109"/>
  <c r="E1533" i="109" s="1"/>
  <c r="D1354" i="109"/>
  <c r="D1533" i="109" s="1"/>
  <c r="C1354" i="109"/>
  <c r="C1533" i="109" s="1"/>
  <c r="B1354" i="109"/>
  <c r="B1533" i="109" s="1"/>
  <c r="A1354" i="109"/>
  <c r="A1533" i="109" s="1"/>
  <c r="E1353" i="109"/>
  <c r="E1532" i="109" s="1"/>
  <c r="D1353" i="109"/>
  <c r="D1532" i="109" s="1"/>
  <c r="C1353" i="109"/>
  <c r="C1532" i="109" s="1"/>
  <c r="B1353" i="109"/>
  <c r="B1532" i="109" s="1"/>
  <c r="A1353" i="109"/>
  <c r="A1532" i="109" s="1"/>
  <c r="E1352" i="109"/>
  <c r="E1531" i="109" s="1"/>
  <c r="D1352" i="109"/>
  <c r="D1531" i="109" s="1"/>
  <c r="C1352" i="109"/>
  <c r="C1531" i="109" s="1"/>
  <c r="B1352" i="109"/>
  <c r="B1531" i="109" s="1"/>
  <c r="A1352" i="109"/>
  <c r="A1531" i="109" s="1"/>
  <c r="W1202" i="109"/>
  <c r="X1202" i="109" s="1"/>
  <c r="Y1202" i="109" s="1"/>
  <c r="Z1202" i="109" s="1"/>
  <c r="AA1202" i="109" s="1"/>
  <c r="AB1202" i="109" s="1"/>
  <c r="W1201" i="109"/>
  <c r="X1201" i="109" s="1"/>
  <c r="Y1201" i="109" s="1"/>
  <c r="Z1201" i="109" s="1"/>
  <c r="AA1201" i="109" s="1"/>
  <c r="AB1201" i="109" s="1"/>
  <c r="W1196" i="109"/>
  <c r="X1196" i="109" s="1"/>
  <c r="Y1196" i="109" s="1"/>
  <c r="Z1196" i="109" s="1"/>
  <c r="AA1196" i="109" s="1"/>
  <c r="AB1196" i="109" s="1"/>
  <c r="W1195" i="109"/>
  <c r="X1195" i="109" s="1"/>
  <c r="Y1195" i="109" s="1"/>
  <c r="Z1195" i="109" s="1"/>
  <c r="AA1195" i="109" s="1"/>
  <c r="AB1195" i="109" s="1"/>
  <c r="W1194" i="109"/>
  <c r="X1194" i="109" s="1"/>
  <c r="Y1194" i="109" s="1"/>
  <c r="Z1194" i="109" s="1"/>
  <c r="AA1194" i="109" s="1"/>
  <c r="AB1194" i="109" s="1"/>
  <c r="W1187" i="109"/>
  <c r="X1187" i="109" s="1"/>
  <c r="Y1187" i="109" s="1"/>
  <c r="Z1187" i="109" s="1"/>
  <c r="AA1187" i="109" s="1"/>
  <c r="AB1187" i="109" s="1"/>
  <c r="W1185" i="109"/>
  <c r="X1185" i="109" s="1"/>
  <c r="Y1185" i="109" s="1"/>
  <c r="Z1185" i="109" s="1"/>
  <c r="AA1185" i="109" s="1"/>
  <c r="AB1185" i="109" s="1"/>
  <c r="W1184" i="109"/>
  <c r="X1184" i="109" s="1"/>
  <c r="Y1184" i="109" s="1"/>
  <c r="Z1184" i="109" s="1"/>
  <c r="AA1184" i="109" s="1"/>
  <c r="AB1184" i="109" s="1"/>
  <c r="W1183" i="109"/>
  <c r="X1183" i="109" s="1"/>
  <c r="Y1183" i="109" s="1"/>
  <c r="Z1183" i="109" s="1"/>
  <c r="AA1183" i="109" s="1"/>
  <c r="AB1183" i="109" s="1"/>
  <c r="W1175" i="109"/>
  <c r="X1175" i="109" s="1"/>
  <c r="Y1175" i="109" s="1"/>
  <c r="Z1175" i="109" s="1"/>
  <c r="AA1175" i="109" s="1"/>
  <c r="AB1175" i="109" s="1"/>
  <c r="W1174" i="109"/>
  <c r="X1174" i="109" s="1"/>
  <c r="Y1174" i="109" s="1"/>
  <c r="Z1174" i="109" s="1"/>
  <c r="AA1174" i="109" s="1"/>
  <c r="AB1174" i="109" s="1"/>
  <c r="W1173" i="109"/>
  <c r="BE782" i="109" l="1"/>
  <c r="BF380" i="109"/>
  <c r="BG581" i="109" s="1"/>
  <c r="H1351" i="109"/>
  <c r="G1351" i="109"/>
  <c r="H1361" i="109"/>
  <c r="G1361" i="109"/>
  <c r="H1374" i="109"/>
  <c r="G1374" i="109"/>
  <c r="R1374" i="109" s="1"/>
  <c r="H1381" i="109"/>
  <c r="G1381" i="109"/>
  <c r="S1381" i="109" s="1"/>
  <c r="H1353" i="109"/>
  <c r="G1353" i="109"/>
  <c r="R1353" i="109" s="1"/>
  <c r="H1366" i="109"/>
  <c r="G1366" i="109"/>
  <c r="W1366" i="109" s="1"/>
  <c r="H1363" i="109"/>
  <c r="G1363" i="109"/>
  <c r="AC1363" i="109" s="1"/>
  <c r="H1375" i="109"/>
  <c r="G1375" i="109"/>
  <c r="J1375" i="109" s="1"/>
  <c r="J1554" i="109" s="1"/>
  <c r="H1373" i="109"/>
  <c r="G1373" i="109"/>
  <c r="M1373" i="109" s="1"/>
  <c r="H1380" i="109"/>
  <c r="G1380" i="109"/>
  <c r="Q1380" i="109" s="1"/>
  <c r="H1354" i="109"/>
  <c r="G1354" i="109"/>
  <c r="AC1354" i="109" s="1"/>
  <c r="H1352" i="109"/>
  <c r="G1352" i="109"/>
  <c r="S1352" i="109" s="1"/>
  <c r="H1364" i="109"/>
  <c r="G1364" i="109"/>
  <c r="U1364" i="109" s="1"/>
  <c r="H1362" i="109"/>
  <c r="G1362" i="109"/>
  <c r="N1362" i="109" s="1"/>
  <c r="H1372" i="109"/>
  <c r="G1372" i="109"/>
  <c r="H1379" i="109"/>
  <c r="G1379" i="109"/>
  <c r="N1353" i="109"/>
  <c r="K1353" i="109"/>
  <c r="S1373" i="109"/>
  <c r="Z1374" i="109"/>
  <c r="Z1373" i="109"/>
  <c r="K1364" i="109"/>
  <c r="AB1353" i="109"/>
  <c r="AC1184" i="109"/>
  <c r="AC1174" i="109"/>
  <c r="AC1202" i="109"/>
  <c r="AC1175" i="109"/>
  <c r="AC1187" i="109"/>
  <c r="AC1196" i="109"/>
  <c r="AC1195" i="109"/>
  <c r="AC1185" i="109"/>
  <c r="AC1183" i="109"/>
  <c r="AC1194" i="109"/>
  <c r="AC1201" i="109"/>
  <c r="X1173" i="109"/>
  <c r="N1354" i="109" l="1"/>
  <c r="O1363" i="109"/>
  <c r="Y1363" i="109"/>
  <c r="L1374" i="109"/>
  <c r="Q1354" i="109"/>
  <c r="X1363" i="109"/>
  <c r="P1354" i="109"/>
  <c r="AA1374" i="109"/>
  <c r="BF782" i="109"/>
  <c r="AB1354" i="109"/>
  <c r="Y1354" i="109"/>
  <c r="AB1363" i="109"/>
  <c r="P1364" i="109"/>
  <c r="X1374" i="109"/>
  <c r="L1363" i="109"/>
  <c r="AC1353" i="109"/>
  <c r="M1374" i="109"/>
  <c r="AA1354" i="109"/>
  <c r="W1354" i="109"/>
  <c r="J1354" i="109"/>
  <c r="J1533" i="109" s="1"/>
  <c r="J1364" i="109"/>
  <c r="J1543" i="109" s="1"/>
  <c r="U1363" i="109"/>
  <c r="N1373" i="109"/>
  <c r="T1353" i="109"/>
  <c r="N1374" i="109"/>
  <c r="Y1364" i="109"/>
  <c r="R1364" i="109"/>
  <c r="Y1373" i="109"/>
  <c r="J1373" i="109"/>
  <c r="J1552" i="109" s="1"/>
  <c r="U1373" i="109"/>
  <c r="J1353" i="109"/>
  <c r="J1532" i="109" s="1"/>
  <c r="O1374" i="109"/>
  <c r="Z1353" i="109"/>
  <c r="T1354" i="109"/>
  <c r="Y1353" i="109"/>
  <c r="AA1363" i="109"/>
  <c r="W1364" i="109"/>
  <c r="AA1373" i="109"/>
  <c r="R1363" i="109"/>
  <c r="T1363" i="109"/>
  <c r="AC1373" i="109"/>
  <c r="Q1353" i="109"/>
  <c r="O1353" i="109"/>
  <c r="T1374" i="109"/>
  <c r="J1374" i="109"/>
  <c r="J1553" i="109" s="1"/>
  <c r="M1354" i="109"/>
  <c r="S1354" i="109"/>
  <c r="N1364" i="109"/>
  <c r="X1373" i="109"/>
  <c r="Q1363" i="109"/>
  <c r="L1373" i="109"/>
  <c r="W1373" i="109"/>
  <c r="BG782" i="109"/>
  <c r="BG380" i="109"/>
  <c r="BH581" i="109" s="1"/>
  <c r="X1354" i="109"/>
  <c r="AA1353" i="109"/>
  <c r="Z1354" i="109"/>
  <c r="K1354" i="109"/>
  <c r="AB1364" i="109"/>
  <c r="AA1364" i="109"/>
  <c r="Z1363" i="109"/>
  <c r="S1364" i="109"/>
  <c r="AB1373" i="109"/>
  <c r="Q1364" i="109"/>
  <c r="N1363" i="109"/>
  <c r="Y1374" i="109"/>
  <c r="P1373" i="109"/>
  <c r="O1373" i="109"/>
  <c r="S1363" i="109"/>
  <c r="M1353" i="109"/>
  <c r="P1353" i="109"/>
  <c r="Q1374" i="109"/>
  <c r="S1374" i="109"/>
  <c r="AC1374" i="109"/>
  <c r="X1353" i="109"/>
  <c r="U1354" i="109"/>
  <c r="O1354" i="109"/>
  <c r="L1354" i="109"/>
  <c r="R1354" i="109"/>
  <c r="X1364" i="109"/>
  <c r="Z1364" i="109"/>
  <c r="L1364" i="109"/>
  <c r="O1364" i="109"/>
  <c r="AC1364" i="109"/>
  <c r="AB1374" i="109"/>
  <c r="J1363" i="109"/>
  <c r="J1542" i="109" s="1"/>
  <c r="M1363" i="109"/>
  <c r="P1363" i="109"/>
  <c r="R1373" i="109"/>
  <c r="K1373" i="109"/>
  <c r="S1353" i="109"/>
  <c r="L1353" i="109"/>
  <c r="P1374" i="109"/>
  <c r="K1374" i="109"/>
  <c r="O1352" i="109"/>
  <c r="Z1366" i="109"/>
  <c r="U1375" i="109"/>
  <c r="W1381" i="109"/>
  <c r="R1352" i="109"/>
  <c r="T1366" i="109"/>
  <c r="Q1362" i="109"/>
  <c r="K1375" i="109"/>
  <c r="K1554" i="109" s="1"/>
  <c r="J1362" i="109"/>
  <c r="J1541" i="109" s="1"/>
  <c r="AC1366" i="109"/>
  <c r="T1352" i="109"/>
  <c r="K1362" i="109"/>
  <c r="S1380" i="109"/>
  <c r="P1352" i="109"/>
  <c r="M1366" i="109"/>
  <c r="P1366" i="109"/>
  <c r="W1380" i="109"/>
  <c r="Q1352" i="109"/>
  <c r="U1352" i="109"/>
  <c r="M1375" i="109"/>
  <c r="AB1381" i="109"/>
  <c r="AC1381" i="109"/>
  <c r="N1352" i="109"/>
  <c r="Z1362" i="109"/>
  <c r="X1366" i="109"/>
  <c r="P1362" i="109"/>
  <c r="Q1375" i="109"/>
  <c r="Z1381" i="109"/>
  <c r="X1362" i="109"/>
  <c r="AB1375" i="109"/>
  <c r="Y1366" i="109"/>
  <c r="Y1380" i="109"/>
  <c r="Y1381" i="109"/>
  <c r="X1375" i="109"/>
  <c r="R1366" i="109"/>
  <c r="AA1375" i="109"/>
  <c r="M1381" i="109"/>
  <c r="T1362" i="109"/>
  <c r="U1362" i="109"/>
  <c r="X1352" i="109"/>
  <c r="J1352" i="109"/>
  <c r="J1531" i="109" s="1"/>
  <c r="L1352" i="109"/>
  <c r="AA1366" i="109"/>
  <c r="L1362" i="109"/>
  <c r="S1362" i="109"/>
  <c r="R1381" i="109"/>
  <c r="AC1375" i="109"/>
  <c r="Q1381" i="109"/>
  <c r="T1380" i="109"/>
  <c r="U1380" i="109"/>
  <c r="K1352" i="109"/>
  <c r="M1352" i="109"/>
  <c r="AA1362" i="109"/>
  <c r="Y1362" i="109"/>
  <c r="R1362" i="109"/>
  <c r="N1366" i="109"/>
  <c r="U1366" i="109"/>
  <c r="Z1375" i="109"/>
  <c r="L1366" i="109"/>
  <c r="T1375" i="109"/>
  <c r="Y1375" i="109"/>
  <c r="W1375" i="109"/>
  <c r="K1366" i="109"/>
  <c r="X1381" i="109"/>
  <c r="R1380" i="109"/>
  <c r="O1380" i="109"/>
  <c r="O1381" i="109"/>
  <c r="W1352" i="109"/>
  <c r="AB1362" i="109"/>
  <c r="AB1366" i="109"/>
  <c r="AC1362" i="109"/>
  <c r="O1362" i="109"/>
  <c r="W1362" i="109"/>
  <c r="J1366" i="109"/>
  <c r="J1545" i="109" s="1"/>
  <c r="O1366" i="109"/>
  <c r="Q1366" i="109"/>
  <c r="P1375" i="109"/>
  <c r="R1375" i="109"/>
  <c r="S1375" i="109"/>
  <c r="N1375" i="109"/>
  <c r="AB1380" i="109"/>
  <c r="S1366" i="109"/>
  <c r="P1380" i="109"/>
  <c r="J1380" i="109"/>
  <c r="J1559" i="109" s="1"/>
  <c r="K1380" i="109"/>
  <c r="K1381" i="109"/>
  <c r="N1381" i="109"/>
  <c r="T1381" i="109"/>
  <c r="P1381" i="109"/>
  <c r="M1380" i="109"/>
  <c r="T1364" i="109"/>
  <c r="M1364" i="109"/>
  <c r="Q1373" i="109"/>
  <c r="T1373" i="109"/>
  <c r="W1363" i="109"/>
  <c r="K1363" i="109"/>
  <c r="W1353" i="109"/>
  <c r="U1353" i="109"/>
  <c r="U1374" i="109"/>
  <c r="W1374" i="109"/>
  <c r="M1362" i="109"/>
  <c r="L1375" i="109"/>
  <c r="O1375" i="109"/>
  <c r="X1380" i="109"/>
  <c r="AA1380" i="109"/>
  <c r="Z1380" i="109"/>
  <c r="AA1381" i="109"/>
  <c r="L1380" i="109"/>
  <c r="AC1380" i="109"/>
  <c r="N1380" i="109"/>
  <c r="J1381" i="109"/>
  <c r="J1560" i="109" s="1"/>
  <c r="U1381" i="109"/>
  <c r="L1381" i="109"/>
  <c r="K1543" i="109"/>
  <c r="K1532" i="109"/>
  <c r="AD1202" i="109"/>
  <c r="AD1381" i="109"/>
  <c r="AD1201" i="109"/>
  <c r="AD1380" i="109"/>
  <c r="AD1195" i="109"/>
  <c r="AD1374" i="109"/>
  <c r="AD1196" i="109"/>
  <c r="AD1375" i="109"/>
  <c r="AD1194" i="109"/>
  <c r="AD1373" i="109"/>
  <c r="AD1187" i="109"/>
  <c r="AD1366" i="109"/>
  <c r="AD1185" i="109"/>
  <c r="AD1364" i="109"/>
  <c r="AD1184" i="109"/>
  <c r="AD1363" i="109"/>
  <c r="AD1183" i="109"/>
  <c r="AD1362" i="109"/>
  <c r="AD1174" i="109"/>
  <c r="AD1353" i="109"/>
  <c r="AD1175" i="109"/>
  <c r="AD1354" i="109"/>
  <c r="Y1173" i="109"/>
  <c r="Y1352" i="109"/>
  <c r="K1553" i="109" l="1"/>
  <c r="L1553" i="109" s="1"/>
  <c r="M1553" i="109" s="1"/>
  <c r="N1553" i="109" s="1"/>
  <c r="O1553" i="109" s="1"/>
  <c r="P1553" i="109" s="1"/>
  <c r="Q1553" i="109" s="1"/>
  <c r="R1553" i="109" s="1"/>
  <c r="S1553" i="109" s="1"/>
  <c r="T1553" i="109" s="1"/>
  <c r="U1553" i="109" s="1"/>
  <c r="W1553" i="109" s="1"/>
  <c r="X1553" i="109" s="1"/>
  <c r="Y1553" i="109" s="1"/>
  <c r="Z1553" i="109" s="1"/>
  <c r="AA1553" i="109" s="1"/>
  <c r="AB1553" i="109" s="1"/>
  <c r="AC1553" i="109" s="1"/>
  <c r="AD1553" i="109" s="1"/>
  <c r="K1552" i="109"/>
  <c r="L1552" i="109" s="1"/>
  <c r="M1552" i="109" s="1"/>
  <c r="N1552" i="109" s="1"/>
  <c r="O1552" i="109" s="1"/>
  <c r="P1552" i="109" s="1"/>
  <c r="Q1552" i="109" s="1"/>
  <c r="R1552" i="109" s="1"/>
  <c r="S1552" i="109" s="1"/>
  <c r="T1552" i="109" s="1"/>
  <c r="U1552" i="109" s="1"/>
  <c r="W1552" i="109" s="1"/>
  <c r="X1552" i="109" s="1"/>
  <c r="Y1552" i="109" s="1"/>
  <c r="Z1552" i="109" s="1"/>
  <c r="AA1552" i="109" s="1"/>
  <c r="AB1552" i="109" s="1"/>
  <c r="AC1552" i="109" s="1"/>
  <c r="AD1552" i="109" s="1"/>
  <c r="K1533" i="109"/>
  <c r="L1533" i="109" s="1"/>
  <c r="M1533" i="109" s="1"/>
  <c r="N1533" i="109" s="1"/>
  <c r="O1533" i="109" s="1"/>
  <c r="P1533" i="109" s="1"/>
  <c r="Q1533" i="109" s="1"/>
  <c r="R1533" i="109" s="1"/>
  <c r="S1533" i="109" s="1"/>
  <c r="T1533" i="109" s="1"/>
  <c r="U1533" i="109" s="1"/>
  <c r="W1533" i="109" s="1"/>
  <c r="X1533" i="109" s="1"/>
  <c r="Y1533" i="109" s="1"/>
  <c r="Z1533" i="109" s="1"/>
  <c r="AA1533" i="109" s="1"/>
  <c r="AB1533" i="109" s="1"/>
  <c r="AC1533" i="109" s="1"/>
  <c r="AD1533" i="109" s="1"/>
  <c r="L1532" i="109"/>
  <c r="M1532" i="109" s="1"/>
  <c r="N1532" i="109" s="1"/>
  <c r="O1532" i="109" s="1"/>
  <c r="P1532" i="109" s="1"/>
  <c r="Q1532" i="109" s="1"/>
  <c r="R1532" i="109" s="1"/>
  <c r="S1532" i="109" s="1"/>
  <c r="T1532" i="109" s="1"/>
  <c r="U1532" i="109" s="1"/>
  <c r="W1532" i="109" s="1"/>
  <c r="X1532" i="109" s="1"/>
  <c r="Y1532" i="109" s="1"/>
  <c r="Z1532" i="109" s="1"/>
  <c r="AA1532" i="109" s="1"/>
  <c r="AB1532" i="109" s="1"/>
  <c r="AC1532" i="109" s="1"/>
  <c r="AD1532" i="109" s="1"/>
  <c r="BH380" i="109"/>
  <c r="V1363" i="109"/>
  <c r="V1353" i="109"/>
  <c r="V1354" i="109"/>
  <c r="L1543" i="109"/>
  <c r="M1543" i="109" s="1"/>
  <c r="N1543" i="109" s="1"/>
  <c r="O1543" i="109" s="1"/>
  <c r="P1543" i="109" s="1"/>
  <c r="Q1543" i="109" s="1"/>
  <c r="R1543" i="109" s="1"/>
  <c r="S1543" i="109" s="1"/>
  <c r="T1543" i="109" s="1"/>
  <c r="U1543" i="109" s="1"/>
  <c r="W1543" i="109" s="1"/>
  <c r="X1543" i="109" s="1"/>
  <c r="Y1543" i="109" s="1"/>
  <c r="Z1543" i="109" s="1"/>
  <c r="AA1543" i="109" s="1"/>
  <c r="AB1543" i="109" s="1"/>
  <c r="AC1543" i="109" s="1"/>
  <c r="AD1543" i="109" s="1"/>
  <c r="V1374" i="109"/>
  <c r="K1541" i="109"/>
  <c r="L1541" i="109" s="1"/>
  <c r="M1541" i="109" s="1"/>
  <c r="N1541" i="109" s="1"/>
  <c r="O1541" i="109" s="1"/>
  <c r="P1541" i="109" s="1"/>
  <c r="Q1541" i="109" s="1"/>
  <c r="R1541" i="109" s="1"/>
  <c r="S1541" i="109" s="1"/>
  <c r="T1541" i="109" s="1"/>
  <c r="U1541" i="109" s="1"/>
  <c r="W1541" i="109" s="1"/>
  <c r="X1541" i="109" s="1"/>
  <c r="Y1541" i="109" s="1"/>
  <c r="Z1541" i="109" s="1"/>
  <c r="AA1541" i="109" s="1"/>
  <c r="AB1541" i="109" s="1"/>
  <c r="AC1541" i="109" s="1"/>
  <c r="AD1541" i="109" s="1"/>
  <c r="L1554" i="109"/>
  <c r="M1554" i="109" s="1"/>
  <c r="N1554" i="109" s="1"/>
  <c r="O1554" i="109" s="1"/>
  <c r="P1554" i="109" s="1"/>
  <c r="Q1554" i="109" s="1"/>
  <c r="R1554" i="109" s="1"/>
  <c r="S1554" i="109" s="1"/>
  <c r="T1554" i="109" s="1"/>
  <c r="U1554" i="109" s="1"/>
  <c r="W1554" i="109" s="1"/>
  <c r="X1554" i="109" s="1"/>
  <c r="Y1554" i="109" s="1"/>
  <c r="Z1554" i="109" s="1"/>
  <c r="AA1554" i="109" s="1"/>
  <c r="AB1554" i="109" s="1"/>
  <c r="AC1554" i="109" s="1"/>
  <c r="AD1554" i="109" s="1"/>
  <c r="V1373" i="109"/>
  <c r="K1545" i="109"/>
  <c r="L1545" i="109" s="1"/>
  <c r="M1545" i="109" s="1"/>
  <c r="N1545" i="109" s="1"/>
  <c r="O1545" i="109" s="1"/>
  <c r="P1545" i="109" s="1"/>
  <c r="Q1545" i="109" s="1"/>
  <c r="R1545" i="109" s="1"/>
  <c r="S1545" i="109" s="1"/>
  <c r="T1545" i="109" s="1"/>
  <c r="U1545" i="109" s="1"/>
  <c r="W1545" i="109" s="1"/>
  <c r="X1545" i="109" s="1"/>
  <c r="Y1545" i="109" s="1"/>
  <c r="Z1545" i="109" s="1"/>
  <c r="AA1545" i="109" s="1"/>
  <c r="AB1545" i="109" s="1"/>
  <c r="AC1545" i="109" s="1"/>
  <c r="AD1545" i="109" s="1"/>
  <c r="V1364" i="109"/>
  <c r="K1560" i="109"/>
  <c r="L1560" i="109" s="1"/>
  <c r="M1560" i="109" s="1"/>
  <c r="N1560" i="109" s="1"/>
  <c r="O1560" i="109" s="1"/>
  <c r="P1560" i="109" s="1"/>
  <c r="Q1560" i="109" s="1"/>
  <c r="R1560" i="109" s="1"/>
  <c r="S1560" i="109" s="1"/>
  <c r="T1560" i="109" s="1"/>
  <c r="U1560" i="109" s="1"/>
  <c r="W1560" i="109" s="1"/>
  <c r="X1560" i="109" s="1"/>
  <c r="Y1560" i="109" s="1"/>
  <c r="Z1560" i="109" s="1"/>
  <c r="AA1560" i="109" s="1"/>
  <c r="AB1560" i="109" s="1"/>
  <c r="AC1560" i="109" s="1"/>
  <c r="AD1560" i="109" s="1"/>
  <c r="K1559" i="109"/>
  <c r="L1559" i="109" s="1"/>
  <c r="M1559" i="109" s="1"/>
  <c r="N1559" i="109" s="1"/>
  <c r="O1559" i="109" s="1"/>
  <c r="P1559" i="109" s="1"/>
  <c r="Q1559" i="109" s="1"/>
  <c r="R1559" i="109" s="1"/>
  <c r="S1559" i="109" s="1"/>
  <c r="T1559" i="109" s="1"/>
  <c r="U1559" i="109" s="1"/>
  <c r="W1559" i="109" s="1"/>
  <c r="X1559" i="109" s="1"/>
  <c r="Y1559" i="109" s="1"/>
  <c r="Z1559" i="109" s="1"/>
  <c r="AA1559" i="109" s="1"/>
  <c r="AB1559" i="109" s="1"/>
  <c r="AC1559" i="109" s="1"/>
  <c r="AD1559" i="109" s="1"/>
  <c r="V1381" i="109"/>
  <c r="V1375" i="109"/>
  <c r="V1366" i="109"/>
  <c r="V1362" i="109"/>
  <c r="K1542" i="109"/>
  <c r="L1542" i="109" s="1"/>
  <c r="M1542" i="109" s="1"/>
  <c r="N1542" i="109" s="1"/>
  <c r="O1542" i="109" s="1"/>
  <c r="P1542" i="109" s="1"/>
  <c r="Q1542" i="109" s="1"/>
  <c r="R1542" i="109" s="1"/>
  <c r="S1542" i="109" s="1"/>
  <c r="T1542" i="109" s="1"/>
  <c r="U1542" i="109" s="1"/>
  <c r="W1542" i="109" s="1"/>
  <c r="X1542" i="109" s="1"/>
  <c r="Y1542" i="109" s="1"/>
  <c r="Z1542" i="109" s="1"/>
  <c r="AA1542" i="109" s="1"/>
  <c r="AB1542" i="109" s="1"/>
  <c r="AC1542" i="109" s="1"/>
  <c r="AD1542" i="109" s="1"/>
  <c r="V1352" i="109"/>
  <c r="V1380" i="109"/>
  <c r="K1531" i="109"/>
  <c r="L1531" i="109" s="1"/>
  <c r="M1531" i="109" s="1"/>
  <c r="N1531" i="109" s="1"/>
  <c r="O1531" i="109" s="1"/>
  <c r="P1531" i="109" s="1"/>
  <c r="Q1531" i="109" s="1"/>
  <c r="R1531" i="109" s="1"/>
  <c r="S1531" i="109" s="1"/>
  <c r="T1531" i="109" s="1"/>
  <c r="U1531" i="109" s="1"/>
  <c r="W1531" i="109" s="1"/>
  <c r="X1531" i="109" s="1"/>
  <c r="Y1531" i="109" s="1"/>
  <c r="AE1202" i="109"/>
  <c r="AE1381" i="109"/>
  <c r="AE1201" i="109"/>
  <c r="AE1380" i="109"/>
  <c r="AE1195" i="109"/>
  <c r="AE1374" i="109"/>
  <c r="AE1196" i="109"/>
  <c r="AE1375" i="109"/>
  <c r="AE1194" i="109"/>
  <c r="AE1373" i="109"/>
  <c r="AE1187" i="109"/>
  <c r="AE1366" i="109"/>
  <c r="AE1185" i="109"/>
  <c r="AE1364" i="109"/>
  <c r="AE1184" i="109"/>
  <c r="AE1363" i="109"/>
  <c r="AE1183" i="109"/>
  <c r="AE1362" i="109"/>
  <c r="AE1174" i="109"/>
  <c r="AE1353" i="109"/>
  <c r="AE1175" i="109"/>
  <c r="AE1354" i="109"/>
  <c r="Z1352" i="109"/>
  <c r="Z1173" i="109"/>
  <c r="BH782" i="109" l="1"/>
  <c r="BI581" i="109"/>
  <c r="AE1559" i="109"/>
  <c r="AE1542" i="109"/>
  <c r="AE1554" i="109"/>
  <c r="AE1560" i="109"/>
  <c r="AE1552" i="109"/>
  <c r="AE1553" i="109"/>
  <c r="AE1545" i="109"/>
  <c r="AE1541" i="109"/>
  <c r="AE1543" i="109"/>
  <c r="AE1532" i="109"/>
  <c r="Z1531" i="109"/>
  <c r="AE1533" i="109"/>
  <c r="AF1202" i="109"/>
  <c r="AF1381" i="109"/>
  <c r="AF1201" i="109"/>
  <c r="AF1380" i="109"/>
  <c r="AF1195" i="109"/>
  <c r="AF1374" i="109"/>
  <c r="AF1196" i="109"/>
  <c r="AF1375" i="109"/>
  <c r="AF1194" i="109"/>
  <c r="AF1373" i="109"/>
  <c r="AF1187" i="109"/>
  <c r="AF1366" i="109"/>
  <c r="AF1185" i="109"/>
  <c r="AF1364" i="109"/>
  <c r="AF1184" i="109"/>
  <c r="AF1363" i="109"/>
  <c r="AF1183" i="109"/>
  <c r="AF1362" i="109"/>
  <c r="AF1174" i="109"/>
  <c r="AF1353" i="109"/>
  <c r="AF1175" i="109"/>
  <c r="AF1354" i="109"/>
  <c r="AA1173" i="109"/>
  <c r="AA1352" i="109"/>
  <c r="AF1542" i="109" l="1"/>
  <c r="AF1554" i="109"/>
  <c r="AF1559" i="109"/>
  <c r="AF1553" i="109"/>
  <c r="AF1543" i="109"/>
  <c r="AF1552" i="109"/>
  <c r="AF1560" i="109"/>
  <c r="AF1545" i="109"/>
  <c r="AF1541" i="109"/>
  <c r="AA1531" i="109"/>
  <c r="AF1532" i="109"/>
  <c r="AF1533" i="109"/>
  <c r="AG1202" i="109"/>
  <c r="AG1381" i="109"/>
  <c r="AG1201" i="109"/>
  <c r="AG1380" i="109"/>
  <c r="AG1196" i="109"/>
  <c r="AG1375" i="109"/>
  <c r="AG1554" i="109" s="1"/>
  <c r="AG1195" i="109"/>
  <c r="AG1374" i="109"/>
  <c r="AG1553" i="109" s="1"/>
  <c r="AG1194" i="109"/>
  <c r="AG1373" i="109"/>
  <c r="AG1552" i="109" s="1"/>
  <c r="AG1187" i="109"/>
  <c r="AG1366" i="109"/>
  <c r="AG1184" i="109"/>
  <c r="AG1363" i="109"/>
  <c r="AG1542" i="109" s="1"/>
  <c r="AG1185" i="109"/>
  <c r="AH1185" i="109" s="1"/>
  <c r="AG1364" i="109"/>
  <c r="AG1183" i="109"/>
  <c r="AG1362" i="109"/>
  <c r="AG1175" i="109"/>
  <c r="AG1354" i="109"/>
  <c r="AG1533" i="109" s="1"/>
  <c r="AG1174" i="109"/>
  <c r="AG1353" i="109"/>
  <c r="AB1352" i="109"/>
  <c r="AB1173" i="109"/>
  <c r="AJ1185" i="109" l="1"/>
  <c r="AJ1364" i="109"/>
  <c r="AG1559" i="109"/>
  <c r="AG1541" i="109"/>
  <c r="AG1543" i="109"/>
  <c r="AG1545" i="109"/>
  <c r="AG1560" i="109"/>
  <c r="AB1531" i="109"/>
  <c r="AG1532" i="109"/>
  <c r="AH1202" i="109"/>
  <c r="AJ1381" i="109" s="1"/>
  <c r="AH1381" i="109"/>
  <c r="AH1201" i="109"/>
  <c r="AJ1380" i="109" s="1"/>
  <c r="AH1380" i="109"/>
  <c r="AH1195" i="109"/>
  <c r="AJ1374" i="109" s="1"/>
  <c r="AH1374" i="109"/>
  <c r="AH1196" i="109"/>
  <c r="AJ1375" i="109" s="1"/>
  <c r="AH1375" i="109"/>
  <c r="AH1194" i="109"/>
  <c r="AJ1373" i="109" s="1"/>
  <c r="AH1373" i="109"/>
  <c r="AH1187" i="109"/>
  <c r="AJ1366" i="109" s="1"/>
  <c r="AH1366" i="109"/>
  <c r="AH1364" i="109"/>
  <c r="AH1184" i="109"/>
  <c r="AJ1363" i="109" s="1"/>
  <c r="AH1363" i="109"/>
  <c r="AH1183" i="109"/>
  <c r="AJ1362" i="109" s="1"/>
  <c r="AH1362" i="109"/>
  <c r="AH1174" i="109"/>
  <c r="AJ1353" i="109" s="1"/>
  <c r="AH1353" i="109"/>
  <c r="AH1175" i="109"/>
  <c r="AJ1354" i="109" s="1"/>
  <c r="AH1354" i="109"/>
  <c r="AC1173" i="109"/>
  <c r="AD1352" i="109" s="1"/>
  <c r="AC1352" i="109"/>
  <c r="E536" i="109"/>
  <c r="E737" i="109" s="1"/>
  <c r="D536" i="109"/>
  <c r="D737" i="109" s="1"/>
  <c r="C536" i="109"/>
  <c r="C737" i="109" s="1"/>
  <c r="B536" i="109"/>
  <c r="B737" i="109" s="1"/>
  <c r="A536" i="109"/>
  <c r="A737" i="109" s="1"/>
  <c r="E535" i="109"/>
  <c r="E736" i="109" s="1"/>
  <c r="D535" i="109"/>
  <c r="D736" i="109" s="1"/>
  <c r="C535" i="109"/>
  <c r="C736" i="109" s="1"/>
  <c r="B535" i="109"/>
  <c r="B736" i="109" s="1"/>
  <c r="A535" i="109"/>
  <c r="A736" i="109" s="1"/>
  <c r="E534" i="109"/>
  <c r="E735" i="109" s="1"/>
  <c r="D534" i="109"/>
  <c r="D735" i="109" s="1"/>
  <c r="C534" i="109"/>
  <c r="C735" i="109" s="1"/>
  <c r="B534" i="109"/>
  <c r="B735" i="109" s="1"/>
  <c r="A534" i="109"/>
  <c r="A735" i="109" s="1"/>
  <c r="E533" i="109"/>
  <c r="E734" i="109" s="1"/>
  <c r="D533" i="109"/>
  <c r="D734" i="109" s="1"/>
  <c r="C533" i="109"/>
  <c r="C734" i="109" s="1"/>
  <c r="B533" i="109"/>
  <c r="B734" i="109" s="1"/>
  <c r="A533" i="109"/>
  <c r="A734" i="109" s="1"/>
  <c r="E532" i="109"/>
  <c r="E733" i="109" s="1"/>
  <c r="D532" i="109"/>
  <c r="D733" i="109" s="1"/>
  <c r="C532" i="109"/>
  <c r="C733" i="109" s="1"/>
  <c r="B532" i="109"/>
  <c r="B733" i="109" s="1"/>
  <c r="A532" i="109"/>
  <c r="A733" i="109" s="1"/>
  <c r="AK1185" i="109" l="1"/>
  <c r="AK1364" i="109"/>
  <c r="AC1531" i="109"/>
  <c r="H536" i="109"/>
  <c r="G536" i="109"/>
  <c r="W536" i="109" s="1"/>
  <c r="H534" i="109"/>
  <c r="G534" i="109"/>
  <c r="W534" i="109" s="1"/>
  <c r="H532" i="109"/>
  <c r="G532" i="109"/>
  <c r="W532" i="109" s="1"/>
  <c r="H531" i="109"/>
  <c r="G531" i="109"/>
  <c r="H535" i="109"/>
  <c r="G535" i="109"/>
  <c r="N535" i="109" s="1"/>
  <c r="H533" i="109"/>
  <c r="G533" i="109"/>
  <c r="U533" i="109" s="1"/>
  <c r="AI1381" i="109"/>
  <c r="AH1560" i="109"/>
  <c r="AI1380" i="109"/>
  <c r="AH1559" i="109"/>
  <c r="AI1374" i="109"/>
  <c r="AH1553" i="109"/>
  <c r="AI1375" i="109"/>
  <c r="AH1554" i="109"/>
  <c r="AI1373" i="109"/>
  <c r="AH1552" i="109"/>
  <c r="AI1366" i="109"/>
  <c r="AH1545" i="109"/>
  <c r="AI1364" i="109"/>
  <c r="AH1543" i="109"/>
  <c r="AI1363" i="109"/>
  <c r="AH1542" i="109"/>
  <c r="AI1362" i="109"/>
  <c r="AH1541" i="109"/>
  <c r="AI1354" i="109"/>
  <c r="AH1533" i="109"/>
  <c r="AI1353" i="109"/>
  <c r="AH1532" i="109"/>
  <c r="AD1531" i="109"/>
  <c r="AJ1202" i="109"/>
  <c r="AK1381" i="109" s="1"/>
  <c r="AJ1201" i="109"/>
  <c r="AK1380" i="109" s="1"/>
  <c r="AJ1196" i="109"/>
  <c r="AK1375" i="109" s="1"/>
  <c r="AJ1195" i="109"/>
  <c r="AK1374" i="109" s="1"/>
  <c r="AJ1194" i="109"/>
  <c r="AK1373" i="109" s="1"/>
  <c r="AJ1187" i="109"/>
  <c r="AK1366" i="109" s="1"/>
  <c r="AJ1184" i="109"/>
  <c r="AK1363" i="109" s="1"/>
  <c r="AJ1183" i="109"/>
  <c r="AK1362" i="109" s="1"/>
  <c r="AJ1175" i="109"/>
  <c r="AK1354" i="109" s="1"/>
  <c r="AD1173" i="109"/>
  <c r="AE1173" i="109" s="1"/>
  <c r="AJ1174" i="109"/>
  <c r="AK1353" i="109" s="1"/>
  <c r="AL1185" i="109" l="1"/>
  <c r="AL1364" i="109"/>
  <c r="R535" i="109"/>
  <c r="J532" i="109"/>
  <c r="J733" i="109" s="1"/>
  <c r="U532" i="109"/>
  <c r="T532" i="109"/>
  <c r="N532" i="109"/>
  <c r="L532" i="109"/>
  <c r="M536" i="109"/>
  <c r="N536" i="109"/>
  <c r="K536" i="109"/>
  <c r="R536" i="109"/>
  <c r="S536" i="109"/>
  <c r="T536" i="109"/>
  <c r="J536" i="109"/>
  <c r="J737" i="109" s="1"/>
  <c r="Q536" i="109"/>
  <c r="P536" i="109"/>
  <c r="O532" i="109"/>
  <c r="M532" i="109"/>
  <c r="P532" i="109"/>
  <c r="Q535" i="109"/>
  <c r="T535" i="109"/>
  <c r="P535" i="109"/>
  <c r="O535" i="109"/>
  <c r="J535" i="109"/>
  <c r="J736" i="109" s="1"/>
  <c r="R532" i="109"/>
  <c r="U536" i="109"/>
  <c r="Q532" i="109"/>
  <c r="L536" i="109"/>
  <c r="O536" i="109"/>
  <c r="M535" i="109"/>
  <c r="K535" i="109"/>
  <c r="N534" i="109"/>
  <c r="AJ1532" i="109"/>
  <c r="AJ1552" i="109"/>
  <c r="U534" i="109"/>
  <c r="O534" i="109"/>
  <c r="T533" i="109"/>
  <c r="S534" i="109"/>
  <c r="R533" i="109"/>
  <c r="Q534" i="109"/>
  <c r="T534" i="109"/>
  <c r="K534" i="109"/>
  <c r="M533" i="109"/>
  <c r="P533" i="109"/>
  <c r="S533" i="109"/>
  <c r="N533" i="109"/>
  <c r="J533" i="109"/>
  <c r="J734" i="109" s="1"/>
  <c r="J534" i="109"/>
  <c r="J735" i="109" s="1"/>
  <c r="R534" i="109"/>
  <c r="M534" i="109"/>
  <c r="P534" i="109"/>
  <c r="L533" i="109"/>
  <c r="K533" i="109"/>
  <c r="W533" i="109"/>
  <c r="L534" i="109"/>
  <c r="S532" i="109"/>
  <c r="Q533" i="109"/>
  <c r="L535" i="109"/>
  <c r="S535" i="109"/>
  <c r="O533" i="109"/>
  <c r="K532" i="109"/>
  <c r="K733" i="109" s="1"/>
  <c r="U535" i="109"/>
  <c r="W535" i="109"/>
  <c r="AJ1560" i="109"/>
  <c r="AJ1553" i="109"/>
  <c r="AJ1559" i="109"/>
  <c r="AJ1554" i="109"/>
  <c r="AJ1543" i="109"/>
  <c r="AJ1545" i="109"/>
  <c r="AJ1541" i="109"/>
  <c r="AJ1542" i="109"/>
  <c r="AJ1533" i="109"/>
  <c r="AK1202" i="109"/>
  <c r="AL1381" i="109" s="1"/>
  <c r="AK1201" i="109"/>
  <c r="AL1380" i="109" s="1"/>
  <c r="AK1195" i="109"/>
  <c r="AL1374" i="109" s="1"/>
  <c r="AK1196" i="109"/>
  <c r="AL1375" i="109" s="1"/>
  <c r="AK1194" i="109"/>
  <c r="AL1373" i="109" s="1"/>
  <c r="AK1552" i="109"/>
  <c r="AK1187" i="109"/>
  <c r="AL1366" i="109" s="1"/>
  <c r="AK1184" i="109"/>
  <c r="AL1363" i="109" s="1"/>
  <c r="AK1183" i="109"/>
  <c r="AL1362" i="109" s="1"/>
  <c r="AE1352" i="109"/>
  <c r="AE1531" i="109" s="1"/>
  <c r="AK1174" i="109"/>
  <c r="AL1353" i="109" s="1"/>
  <c r="AK1175" i="109"/>
  <c r="AL1354" i="109" s="1"/>
  <c r="AF1173" i="109"/>
  <c r="AF1352" i="109"/>
  <c r="AM1185" i="109" l="1"/>
  <c r="AM1364" i="109"/>
  <c r="AK1532" i="109"/>
  <c r="K737" i="109"/>
  <c r="L733" i="109"/>
  <c r="M733" i="109" s="1"/>
  <c r="N733" i="109" s="1"/>
  <c r="O733" i="109" s="1"/>
  <c r="P733" i="109" s="1"/>
  <c r="Q733" i="109" s="1"/>
  <c r="R733" i="109" s="1"/>
  <c r="S733" i="109" s="1"/>
  <c r="T733" i="109" s="1"/>
  <c r="U733" i="109" s="1"/>
  <c r="W733" i="109" s="1"/>
  <c r="K736" i="109"/>
  <c r="L736" i="109" s="1"/>
  <c r="M736" i="109" s="1"/>
  <c r="N736" i="109" s="1"/>
  <c r="O736" i="109" s="1"/>
  <c r="P736" i="109" s="1"/>
  <c r="Q736" i="109" s="1"/>
  <c r="R736" i="109" s="1"/>
  <c r="S736" i="109" s="1"/>
  <c r="T736" i="109" s="1"/>
  <c r="U736" i="109" s="1"/>
  <c r="W736" i="109" s="1"/>
  <c r="V536" i="109"/>
  <c r="L737" i="109"/>
  <c r="M737" i="109" s="1"/>
  <c r="N737" i="109" s="1"/>
  <c r="O737" i="109" s="1"/>
  <c r="P737" i="109" s="1"/>
  <c r="Q737" i="109" s="1"/>
  <c r="R737" i="109" s="1"/>
  <c r="S737" i="109" s="1"/>
  <c r="T737" i="109" s="1"/>
  <c r="U737" i="109" s="1"/>
  <c r="W737" i="109" s="1"/>
  <c r="V534" i="109"/>
  <c r="K734" i="109"/>
  <c r="L734" i="109" s="1"/>
  <c r="M734" i="109" s="1"/>
  <c r="N734" i="109" s="1"/>
  <c r="O734" i="109" s="1"/>
  <c r="P734" i="109" s="1"/>
  <c r="Q734" i="109" s="1"/>
  <c r="R734" i="109" s="1"/>
  <c r="S734" i="109" s="1"/>
  <c r="T734" i="109" s="1"/>
  <c r="U734" i="109" s="1"/>
  <c r="W734" i="109" s="1"/>
  <c r="AK1545" i="109"/>
  <c r="AK1533" i="109"/>
  <c r="AK1553" i="109"/>
  <c r="AK1560" i="109"/>
  <c r="V532" i="109"/>
  <c r="K735" i="109"/>
  <c r="L735" i="109" s="1"/>
  <c r="M735" i="109" s="1"/>
  <c r="N735" i="109" s="1"/>
  <c r="O735" i="109" s="1"/>
  <c r="P735" i="109" s="1"/>
  <c r="Q735" i="109" s="1"/>
  <c r="R735" i="109" s="1"/>
  <c r="S735" i="109" s="1"/>
  <c r="T735" i="109" s="1"/>
  <c r="U735" i="109" s="1"/>
  <c r="W735" i="109" s="1"/>
  <c r="V533" i="109"/>
  <c r="V535" i="109"/>
  <c r="AK1559" i="109"/>
  <c r="AK1554" i="109"/>
  <c r="AK1541" i="109"/>
  <c r="AK1543" i="109"/>
  <c r="AK1542" i="109"/>
  <c r="AF1531" i="109"/>
  <c r="AL1202" i="109"/>
  <c r="AM1381" i="109" s="1"/>
  <c r="AL1201" i="109"/>
  <c r="AM1380" i="109" s="1"/>
  <c r="AL1196" i="109"/>
  <c r="AM1375" i="109" s="1"/>
  <c r="AL1195" i="109"/>
  <c r="AM1374" i="109" s="1"/>
  <c r="AL1194" i="109"/>
  <c r="AM1373" i="109" s="1"/>
  <c r="AL1552" i="109"/>
  <c r="AL1187" i="109"/>
  <c r="AM1366" i="109" s="1"/>
  <c r="AL1184" i="109"/>
  <c r="AM1363" i="109" s="1"/>
  <c r="AL1183" i="109"/>
  <c r="AM1362" i="109" s="1"/>
  <c r="AL1174" i="109"/>
  <c r="AM1353" i="109" s="1"/>
  <c r="AL1532" i="109"/>
  <c r="AL1175" i="109"/>
  <c r="AM1354" i="109" s="1"/>
  <c r="AG1173" i="109"/>
  <c r="AG1352" i="109"/>
  <c r="W335" i="109"/>
  <c r="W334" i="109"/>
  <c r="X535" i="109" s="1"/>
  <c r="W333" i="109"/>
  <c r="W332" i="109"/>
  <c r="W331" i="109"/>
  <c r="X532" i="109" s="1"/>
  <c r="AN1185" i="109" l="1"/>
  <c r="AN1364" i="109"/>
  <c r="AG1531" i="109"/>
  <c r="AL1553" i="109"/>
  <c r="AM1553" i="109" s="1"/>
  <c r="AL1543" i="109"/>
  <c r="AL1541" i="109"/>
  <c r="AL1545" i="109"/>
  <c r="AL1533" i="109"/>
  <c r="AL1559" i="109"/>
  <c r="X736" i="109"/>
  <c r="X733" i="109"/>
  <c r="AL1554" i="109"/>
  <c r="AL1560" i="109"/>
  <c r="AL1542" i="109"/>
  <c r="AM1202" i="109"/>
  <c r="AN1381" i="109" s="1"/>
  <c r="AM1201" i="109"/>
  <c r="AN1380" i="109" s="1"/>
  <c r="AM1196" i="109"/>
  <c r="AN1375" i="109" s="1"/>
  <c r="AM1195" i="109"/>
  <c r="AN1374" i="109" s="1"/>
  <c r="AM1194" i="109"/>
  <c r="AN1373" i="109" s="1"/>
  <c r="AM1552" i="109"/>
  <c r="AM1187" i="109"/>
  <c r="AN1366" i="109" s="1"/>
  <c r="AM1184" i="109"/>
  <c r="AN1363" i="109" s="1"/>
  <c r="AM1183" i="109"/>
  <c r="AN1362" i="109" s="1"/>
  <c r="AM1174" i="109"/>
  <c r="AN1353" i="109" s="1"/>
  <c r="AM1532" i="109"/>
  <c r="AM1175" i="109"/>
  <c r="AN1354" i="109" s="1"/>
  <c r="AH1173" i="109"/>
  <c r="AJ1352" i="109" s="1"/>
  <c r="AH1352" i="109"/>
  <c r="X334" i="109"/>
  <c r="Y334" i="109" s="1"/>
  <c r="X335" i="109"/>
  <c r="X536" i="109"/>
  <c r="X737" i="109" s="1"/>
  <c r="X332" i="109"/>
  <c r="X533" i="109"/>
  <c r="X734" i="109" s="1"/>
  <c r="X333" i="109"/>
  <c r="X534" i="109"/>
  <c r="X735" i="109" s="1"/>
  <c r="X331" i="109"/>
  <c r="E514" i="109"/>
  <c r="E715" i="109" s="1"/>
  <c r="D514" i="109"/>
  <c r="D715" i="109" s="1"/>
  <c r="C514" i="109"/>
  <c r="C715" i="109" s="1"/>
  <c r="B514" i="109"/>
  <c r="B715" i="109" s="1"/>
  <c r="A514" i="109"/>
  <c r="A715" i="109" s="1"/>
  <c r="E513" i="109"/>
  <c r="E714" i="109" s="1"/>
  <c r="D513" i="109"/>
  <c r="D714" i="109" s="1"/>
  <c r="C513" i="109"/>
  <c r="C714" i="109" s="1"/>
  <c r="B513" i="109"/>
  <c r="B714" i="109" s="1"/>
  <c r="A513" i="109"/>
  <c r="A714" i="109" s="1"/>
  <c r="E512" i="109"/>
  <c r="E713" i="109" s="1"/>
  <c r="D512" i="109"/>
  <c r="D713" i="109" s="1"/>
  <c r="C512" i="109"/>
  <c r="C713" i="109" s="1"/>
  <c r="B512" i="109"/>
  <c r="B713" i="109" s="1"/>
  <c r="A512" i="109"/>
  <c r="A713" i="109" s="1"/>
  <c r="E511" i="109"/>
  <c r="E712" i="109" s="1"/>
  <c r="D511" i="109"/>
  <c r="D712" i="109" s="1"/>
  <c r="C511" i="109"/>
  <c r="C712" i="109" s="1"/>
  <c r="B511" i="109"/>
  <c r="B712" i="109" s="1"/>
  <c r="A511" i="109"/>
  <c r="A712" i="109" s="1"/>
  <c r="E510" i="109"/>
  <c r="E711" i="109" s="1"/>
  <c r="D510" i="109"/>
  <c r="D711" i="109" s="1"/>
  <c r="C510" i="109"/>
  <c r="C711" i="109" s="1"/>
  <c r="B510" i="109"/>
  <c r="B711" i="109" s="1"/>
  <c r="A510" i="109"/>
  <c r="A711" i="109" s="1"/>
  <c r="E509" i="109"/>
  <c r="E710" i="109" s="1"/>
  <c r="D509" i="109"/>
  <c r="D710" i="109" s="1"/>
  <c r="C509" i="109"/>
  <c r="C710" i="109" s="1"/>
  <c r="B509" i="109"/>
  <c r="B710" i="109" s="1"/>
  <c r="A509" i="109"/>
  <c r="A710" i="109" s="1"/>
  <c r="W313" i="109"/>
  <c r="X313" i="109" s="1"/>
  <c r="Y313" i="109" s="1"/>
  <c r="Z313" i="109" s="1"/>
  <c r="AA313" i="109" s="1"/>
  <c r="AB313" i="109" s="1"/>
  <c r="AC313" i="109" s="1"/>
  <c r="W312" i="109"/>
  <c r="X312" i="109" s="1"/>
  <c r="Y312" i="109" s="1"/>
  <c r="Z312" i="109" s="1"/>
  <c r="AA312" i="109" s="1"/>
  <c r="AB312" i="109" s="1"/>
  <c r="W311" i="109"/>
  <c r="X311" i="109" s="1"/>
  <c r="Y311" i="109" s="1"/>
  <c r="Z311" i="109" s="1"/>
  <c r="AA311" i="109" s="1"/>
  <c r="AB311" i="109" s="1"/>
  <c r="W310" i="109"/>
  <c r="X310" i="109" s="1"/>
  <c r="Y310" i="109" s="1"/>
  <c r="Z310" i="109" s="1"/>
  <c r="AA310" i="109" s="1"/>
  <c r="AB310" i="109" s="1"/>
  <c r="AC310" i="109" s="1"/>
  <c r="W309" i="109"/>
  <c r="X309" i="109" s="1"/>
  <c r="Y309" i="109" s="1"/>
  <c r="Z309" i="109" s="1"/>
  <c r="AA309" i="109" s="1"/>
  <c r="AB309" i="109" s="1"/>
  <c r="AC309" i="109" s="1"/>
  <c r="W308" i="109"/>
  <c r="AO1185" i="109" l="1"/>
  <c r="AP1185" i="109" s="1"/>
  <c r="AO1364" i="109"/>
  <c r="AM1533" i="109"/>
  <c r="AM1542" i="109"/>
  <c r="AM1541" i="109"/>
  <c r="AM1543" i="109"/>
  <c r="AM1554" i="109"/>
  <c r="AM1545" i="109"/>
  <c r="AM1559" i="109"/>
  <c r="AM1560" i="109"/>
  <c r="H513" i="109"/>
  <c r="G513" i="109"/>
  <c r="T513" i="109" s="1"/>
  <c r="H511" i="109"/>
  <c r="G511" i="109"/>
  <c r="T511" i="109" s="1"/>
  <c r="H509" i="109"/>
  <c r="G509" i="109"/>
  <c r="T509" i="109" s="1"/>
  <c r="H508" i="109"/>
  <c r="G508" i="109"/>
  <c r="H514" i="109"/>
  <c r="G514" i="109"/>
  <c r="W514" i="109" s="1"/>
  <c r="H512" i="109"/>
  <c r="G512" i="109"/>
  <c r="T512" i="109" s="1"/>
  <c r="H510" i="109"/>
  <c r="G510" i="109"/>
  <c r="W510" i="109" s="1"/>
  <c r="AI1352" i="109"/>
  <c r="AH1531" i="109"/>
  <c r="AN1202" i="109"/>
  <c r="AO1381" i="109" s="1"/>
  <c r="AN1201" i="109"/>
  <c r="AO1380" i="109" s="1"/>
  <c r="AN1559" i="109"/>
  <c r="AN1196" i="109"/>
  <c r="AO1375" i="109" s="1"/>
  <c r="AN1195" i="109"/>
  <c r="AO1374" i="109" s="1"/>
  <c r="AN1553" i="109"/>
  <c r="AN1194" i="109"/>
  <c r="AO1373" i="109" s="1"/>
  <c r="AN1552" i="109"/>
  <c r="AN1187" i="109"/>
  <c r="AO1366" i="109" s="1"/>
  <c r="AN1184" i="109"/>
  <c r="AO1363" i="109" s="1"/>
  <c r="AN1542" i="109"/>
  <c r="AN1183" i="109"/>
  <c r="AO1362" i="109" s="1"/>
  <c r="AN1174" i="109"/>
  <c r="AO1353" i="109" s="1"/>
  <c r="AN1532" i="109"/>
  <c r="AN1175" i="109"/>
  <c r="AO1354" i="109" s="1"/>
  <c r="AN1533" i="109"/>
  <c r="AJ1173" i="109"/>
  <c r="AK1352" i="109" s="1"/>
  <c r="Y535" i="109"/>
  <c r="Y736" i="109" s="1"/>
  <c r="Y335" i="109"/>
  <c r="Y536" i="109"/>
  <c r="Y737" i="109" s="1"/>
  <c r="Z334" i="109"/>
  <c r="Z535" i="109"/>
  <c r="Y333" i="109"/>
  <c r="Y534" i="109"/>
  <c r="Y735" i="109" s="1"/>
  <c r="Y332" i="109"/>
  <c r="Y533" i="109"/>
  <c r="Y734" i="109" s="1"/>
  <c r="Y532" i="109"/>
  <c r="Y733" i="109" s="1"/>
  <c r="Y331" i="109"/>
  <c r="AC311" i="109"/>
  <c r="AC312" i="109"/>
  <c r="X308" i="109"/>
  <c r="AD313" i="109"/>
  <c r="AD310" i="109"/>
  <c r="AD309" i="109"/>
  <c r="AP1364" i="109" l="1"/>
  <c r="AN1541" i="109"/>
  <c r="AJ1531" i="109"/>
  <c r="P512" i="109"/>
  <c r="AN1554" i="109"/>
  <c r="AN1543" i="109"/>
  <c r="N513" i="109"/>
  <c r="K510" i="109"/>
  <c r="O514" i="109"/>
  <c r="AB513" i="109"/>
  <c r="R513" i="109"/>
  <c r="Z513" i="109"/>
  <c r="O513" i="109"/>
  <c r="P513" i="109"/>
  <c r="O509" i="109"/>
  <c r="AN1545" i="109"/>
  <c r="J509" i="109"/>
  <c r="J710" i="109" s="1"/>
  <c r="AB510" i="109"/>
  <c r="L509" i="109"/>
  <c r="K509" i="109"/>
  <c r="L514" i="109"/>
  <c r="O510" i="109"/>
  <c r="AN1560" i="109"/>
  <c r="Q510" i="109"/>
  <c r="S510" i="109"/>
  <c r="AB514" i="109"/>
  <c r="X510" i="109"/>
  <c r="R514" i="109"/>
  <c r="AD510" i="109"/>
  <c r="Z510" i="109"/>
  <c r="Z514" i="109"/>
  <c r="S513" i="109"/>
  <c r="W513" i="109"/>
  <c r="Q509" i="109"/>
  <c r="R510" i="109"/>
  <c r="Y510" i="109"/>
  <c r="X513" i="109"/>
  <c r="J513" i="109"/>
  <c r="J714" i="109" s="1"/>
  <c r="AC513" i="109"/>
  <c r="N514" i="109"/>
  <c r="Q514" i="109"/>
  <c r="S514" i="109"/>
  <c r="AA514" i="109"/>
  <c r="L513" i="109"/>
  <c r="K513" i="109"/>
  <c r="W509" i="109"/>
  <c r="U513" i="109"/>
  <c r="AC510" i="109"/>
  <c r="AA513" i="109"/>
  <c r="Y513" i="109"/>
  <c r="P509" i="109"/>
  <c r="N509" i="109"/>
  <c r="S509" i="109"/>
  <c r="X509" i="109"/>
  <c r="R509" i="109"/>
  <c r="M513" i="109"/>
  <c r="M514" i="109"/>
  <c r="L510" i="109"/>
  <c r="Q513" i="109"/>
  <c r="J514" i="109"/>
  <c r="J715" i="109" s="1"/>
  <c r="N510" i="109"/>
  <c r="T514" i="109"/>
  <c r="AD514" i="109"/>
  <c r="AA510" i="109"/>
  <c r="X514" i="109"/>
  <c r="Y514" i="109"/>
  <c r="U514" i="109"/>
  <c r="M510" i="109"/>
  <c r="T510" i="109"/>
  <c r="U509" i="109"/>
  <c r="M509" i="109"/>
  <c r="Z512" i="109"/>
  <c r="L511" i="109"/>
  <c r="X512" i="109"/>
  <c r="O511" i="109"/>
  <c r="AC514" i="109"/>
  <c r="J510" i="109"/>
  <c r="J711" i="109" s="1"/>
  <c r="U510" i="109"/>
  <c r="P514" i="109"/>
  <c r="P510" i="109"/>
  <c r="K514" i="109"/>
  <c r="R512" i="109"/>
  <c r="Q512" i="109"/>
  <c r="AB511" i="109"/>
  <c r="AA512" i="109"/>
  <c r="Z511" i="109"/>
  <c r="W511" i="109"/>
  <c r="K511" i="109"/>
  <c r="R511" i="109"/>
  <c r="L512" i="109"/>
  <c r="AC512" i="109"/>
  <c r="S512" i="109"/>
  <c r="N512" i="109"/>
  <c r="U511" i="109"/>
  <c r="M512" i="109"/>
  <c r="AC511" i="109"/>
  <c r="N511" i="109"/>
  <c r="J511" i="109"/>
  <c r="J712" i="109" s="1"/>
  <c r="O512" i="109"/>
  <c r="J512" i="109"/>
  <c r="J713" i="109" s="1"/>
  <c r="AD511" i="109"/>
  <c r="X511" i="109"/>
  <c r="AA511" i="109"/>
  <c r="AB512" i="109"/>
  <c r="Y511" i="109"/>
  <c r="Y512" i="109"/>
  <c r="P511" i="109"/>
  <c r="S511" i="109"/>
  <c r="K512" i="109"/>
  <c r="W512" i="109"/>
  <c r="Q511" i="109"/>
  <c r="M511" i="109"/>
  <c r="U512" i="109"/>
  <c r="AO1202" i="109"/>
  <c r="AP1381" i="109" s="1"/>
  <c r="AO1560" i="109"/>
  <c r="AO1201" i="109"/>
  <c r="AP1380" i="109" s="1"/>
  <c r="AO1559" i="109"/>
  <c r="AO1195" i="109"/>
  <c r="AP1374" i="109" s="1"/>
  <c r="AO1553" i="109"/>
  <c r="AO1196" i="109"/>
  <c r="AP1375" i="109" s="1"/>
  <c r="AO1554" i="109"/>
  <c r="AO1194" i="109"/>
  <c r="AP1373" i="109" s="1"/>
  <c r="AO1552" i="109"/>
  <c r="AO1187" i="109"/>
  <c r="AP1366" i="109" s="1"/>
  <c r="AO1184" i="109"/>
  <c r="AP1363" i="109" s="1"/>
  <c r="AO1542" i="109"/>
  <c r="AO1183" i="109"/>
  <c r="AP1362" i="109" s="1"/>
  <c r="AO1541" i="109"/>
  <c r="AO1175" i="109"/>
  <c r="AP1354" i="109" s="1"/>
  <c r="AO1533" i="109"/>
  <c r="AO1174" i="109"/>
  <c r="AP1353" i="109" s="1"/>
  <c r="AO1532" i="109"/>
  <c r="Z736" i="109"/>
  <c r="AK1173" i="109"/>
  <c r="AL1352" i="109" s="1"/>
  <c r="AK1531" i="109"/>
  <c r="Z335" i="109"/>
  <c r="Z536" i="109"/>
  <c r="Z737" i="109" s="1"/>
  <c r="AA334" i="109"/>
  <c r="AA535" i="109"/>
  <c r="Z333" i="109"/>
  <c r="Z534" i="109"/>
  <c r="Z735" i="109" s="1"/>
  <c r="Z332" i="109"/>
  <c r="Z533" i="109"/>
  <c r="Z734" i="109" s="1"/>
  <c r="Z331" i="109"/>
  <c r="Z532" i="109"/>
  <c r="Z733" i="109" s="1"/>
  <c r="AE313" i="109"/>
  <c r="AF313" i="109" s="1"/>
  <c r="AG313" i="109" s="1"/>
  <c r="AH313" i="109" s="1"/>
  <c r="AJ514" i="109" s="1"/>
  <c r="AE514" i="109"/>
  <c r="AE310" i="109"/>
  <c r="AF310" i="109" s="1"/>
  <c r="AG310" i="109" s="1"/>
  <c r="AH310" i="109" s="1"/>
  <c r="AJ511" i="109" s="1"/>
  <c r="AE511" i="109"/>
  <c r="AD311" i="109"/>
  <c r="AD512" i="109"/>
  <c r="AD312" i="109"/>
  <c r="AD513" i="109"/>
  <c r="AE309" i="109"/>
  <c r="AF309" i="109" s="1"/>
  <c r="AG309" i="109" s="1"/>
  <c r="AH309" i="109" s="1"/>
  <c r="AJ510" i="109" s="1"/>
  <c r="AE510" i="109"/>
  <c r="Y308" i="109"/>
  <c r="Y509" i="109"/>
  <c r="AQ1185" i="109" l="1"/>
  <c r="AQ1364" i="109"/>
  <c r="AO1543" i="109"/>
  <c r="K711" i="109"/>
  <c r="K710" i="109"/>
  <c r="L710" i="109" s="1"/>
  <c r="M710" i="109" s="1"/>
  <c r="N710" i="109" s="1"/>
  <c r="O710" i="109" s="1"/>
  <c r="P710" i="109" s="1"/>
  <c r="Q710" i="109" s="1"/>
  <c r="R710" i="109" s="1"/>
  <c r="S710" i="109" s="1"/>
  <c r="T710" i="109" s="1"/>
  <c r="U710" i="109" s="1"/>
  <c r="W710" i="109" s="1"/>
  <c r="X710" i="109" s="1"/>
  <c r="Y710" i="109" s="1"/>
  <c r="AO1545" i="109"/>
  <c r="K715" i="109"/>
  <c r="L715" i="109" s="1"/>
  <c r="M715" i="109" s="1"/>
  <c r="N715" i="109" s="1"/>
  <c r="O715" i="109" s="1"/>
  <c r="P715" i="109" s="1"/>
  <c r="Q715" i="109" s="1"/>
  <c r="R715" i="109" s="1"/>
  <c r="S715" i="109" s="1"/>
  <c r="T715" i="109" s="1"/>
  <c r="U715" i="109" s="1"/>
  <c r="W715" i="109" s="1"/>
  <c r="X715" i="109" s="1"/>
  <c r="Y715" i="109" s="1"/>
  <c r="Z715" i="109" s="1"/>
  <c r="AA715" i="109" s="1"/>
  <c r="AB715" i="109" s="1"/>
  <c r="AC715" i="109" s="1"/>
  <c r="AD715" i="109" s="1"/>
  <c r="AE715" i="109" s="1"/>
  <c r="L711" i="109"/>
  <c r="M711" i="109" s="1"/>
  <c r="N711" i="109" s="1"/>
  <c r="O711" i="109" s="1"/>
  <c r="P711" i="109" s="1"/>
  <c r="Q711" i="109" s="1"/>
  <c r="R711" i="109" s="1"/>
  <c r="S711" i="109" s="1"/>
  <c r="T711" i="109" s="1"/>
  <c r="U711" i="109" s="1"/>
  <c r="W711" i="109" s="1"/>
  <c r="X711" i="109" s="1"/>
  <c r="Y711" i="109" s="1"/>
  <c r="Z711" i="109" s="1"/>
  <c r="AA711" i="109" s="1"/>
  <c r="AB711" i="109" s="1"/>
  <c r="AC711" i="109" s="1"/>
  <c r="AD711" i="109" s="1"/>
  <c r="AE711" i="109" s="1"/>
  <c r="K714" i="109"/>
  <c r="L714" i="109" s="1"/>
  <c r="M714" i="109" s="1"/>
  <c r="N714" i="109" s="1"/>
  <c r="O714" i="109" s="1"/>
  <c r="P714" i="109" s="1"/>
  <c r="Q714" i="109" s="1"/>
  <c r="R714" i="109" s="1"/>
  <c r="S714" i="109" s="1"/>
  <c r="T714" i="109" s="1"/>
  <c r="U714" i="109" s="1"/>
  <c r="W714" i="109" s="1"/>
  <c r="X714" i="109" s="1"/>
  <c r="Y714" i="109" s="1"/>
  <c r="Z714" i="109" s="1"/>
  <c r="AA714" i="109" s="1"/>
  <c r="AB714" i="109" s="1"/>
  <c r="AC714" i="109" s="1"/>
  <c r="AD714" i="109" s="1"/>
  <c r="V510" i="109"/>
  <c r="K712" i="109"/>
  <c r="L712" i="109" s="1"/>
  <c r="M712" i="109" s="1"/>
  <c r="N712" i="109" s="1"/>
  <c r="O712" i="109" s="1"/>
  <c r="P712" i="109" s="1"/>
  <c r="Q712" i="109" s="1"/>
  <c r="R712" i="109" s="1"/>
  <c r="S712" i="109" s="1"/>
  <c r="T712" i="109" s="1"/>
  <c r="U712" i="109" s="1"/>
  <c r="W712" i="109" s="1"/>
  <c r="X712" i="109" s="1"/>
  <c r="Y712" i="109" s="1"/>
  <c r="Z712" i="109" s="1"/>
  <c r="AA712" i="109" s="1"/>
  <c r="AB712" i="109" s="1"/>
  <c r="AC712" i="109" s="1"/>
  <c r="AD712" i="109" s="1"/>
  <c r="AE712" i="109" s="1"/>
  <c r="V514" i="109"/>
  <c r="V512" i="109"/>
  <c r="V509" i="109"/>
  <c r="V513" i="109"/>
  <c r="K713" i="109"/>
  <c r="L713" i="109" s="1"/>
  <c r="M713" i="109" s="1"/>
  <c r="N713" i="109" s="1"/>
  <c r="O713" i="109" s="1"/>
  <c r="P713" i="109" s="1"/>
  <c r="Q713" i="109" s="1"/>
  <c r="R713" i="109" s="1"/>
  <c r="S713" i="109" s="1"/>
  <c r="T713" i="109" s="1"/>
  <c r="U713" i="109" s="1"/>
  <c r="W713" i="109" s="1"/>
  <c r="X713" i="109" s="1"/>
  <c r="Y713" i="109" s="1"/>
  <c r="Z713" i="109" s="1"/>
  <c r="AA713" i="109" s="1"/>
  <c r="AB713" i="109" s="1"/>
  <c r="AC713" i="109" s="1"/>
  <c r="AD713" i="109" s="1"/>
  <c r="V511" i="109"/>
  <c r="AP1202" i="109"/>
  <c r="AQ1381" i="109" s="1"/>
  <c r="AP1560" i="109"/>
  <c r="AP1201" i="109"/>
  <c r="AQ1380" i="109" s="1"/>
  <c r="AP1559" i="109"/>
  <c r="AP1196" i="109"/>
  <c r="AQ1375" i="109" s="1"/>
  <c r="AP1554" i="109"/>
  <c r="AP1195" i="109"/>
  <c r="AQ1374" i="109" s="1"/>
  <c r="AP1553" i="109"/>
  <c r="AP1194" i="109"/>
  <c r="AQ1373" i="109" s="1"/>
  <c r="AP1552" i="109"/>
  <c r="AP1187" i="109"/>
  <c r="AQ1366" i="109" s="1"/>
  <c r="AP1543" i="109"/>
  <c r="AP1184" i="109"/>
  <c r="AQ1363" i="109" s="1"/>
  <c r="AP1542" i="109"/>
  <c r="AA736" i="109"/>
  <c r="AP1183" i="109"/>
  <c r="AQ1362" i="109" s="1"/>
  <c r="AP1541" i="109"/>
  <c r="AP1174" i="109"/>
  <c r="AQ1353" i="109" s="1"/>
  <c r="AP1532" i="109"/>
  <c r="AP1175" i="109"/>
  <c r="AQ1354" i="109" s="1"/>
  <c r="AP1533" i="109"/>
  <c r="AL1173" i="109"/>
  <c r="AM1352" i="109" s="1"/>
  <c r="AL1531" i="109"/>
  <c r="AB334" i="109"/>
  <c r="AB535" i="109"/>
  <c r="AA335" i="109"/>
  <c r="AA536" i="109"/>
  <c r="AA737" i="109" s="1"/>
  <c r="AA332" i="109"/>
  <c r="AA533" i="109"/>
  <c r="AA734" i="109" s="1"/>
  <c r="AA333" i="109"/>
  <c r="AA534" i="109"/>
  <c r="AA735" i="109" s="1"/>
  <c r="AA331" i="109"/>
  <c r="AA532" i="109"/>
  <c r="AA733" i="109" s="1"/>
  <c r="AF514" i="109"/>
  <c r="AF511" i="109"/>
  <c r="AE311" i="109"/>
  <c r="AF311" i="109" s="1"/>
  <c r="AG311" i="109" s="1"/>
  <c r="AH311" i="109" s="1"/>
  <c r="AJ512" i="109" s="1"/>
  <c r="AE512" i="109"/>
  <c r="AE312" i="109"/>
  <c r="AF312" i="109" s="1"/>
  <c r="AG312" i="109" s="1"/>
  <c r="AH312" i="109" s="1"/>
  <c r="AJ513" i="109" s="1"/>
  <c r="AE513" i="109"/>
  <c r="AF510" i="109"/>
  <c r="Z308" i="109"/>
  <c r="Z509" i="109"/>
  <c r="AR1185" i="109" l="1"/>
  <c r="AR1364" i="109"/>
  <c r="AP1545" i="109"/>
  <c r="AQ1545" i="109" s="1"/>
  <c r="Z710" i="109"/>
  <c r="AQ1202" i="109"/>
  <c r="AR1381" i="109" s="1"/>
  <c r="AQ1560" i="109"/>
  <c r="AQ1201" i="109"/>
  <c r="AR1380" i="109" s="1"/>
  <c r="AQ1559" i="109"/>
  <c r="AQ1195" i="109"/>
  <c r="AR1374" i="109" s="1"/>
  <c r="AQ1553" i="109"/>
  <c r="AQ1196" i="109"/>
  <c r="AR1375" i="109" s="1"/>
  <c r="AQ1554" i="109"/>
  <c r="AQ1194" i="109"/>
  <c r="AR1373" i="109" s="1"/>
  <c r="AQ1552" i="109"/>
  <c r="AB736" i="109"/>
  <c r="AQ1187" i="109"/>
  <c r="AR1366" i="109" s="1"/>
  <c r="AQ1184" i="109"/>
  <c r="AR1363" i="109" s="1"/>
  <c r="AQ1542" i="109"/>
  <c r="AQ1543" i="109"/>
  <c r="AQ1183" i="109"/>
  <c r="AR1362" i="109" s="1"/>
  <c r="AQ1541" i="109"/>
  <c r="AQ1175" i="109"/>
  <c r="AR1354" i="109" s="1"/>
  <c r="AQ1533" i="109"/>
  <c r="AQ1174" i="109"/>
  <c r="AR1353" i="109" s="1"/>
  <c r="AQ1532" i="109"/>
  <c r="AM1173" i="109"/>
  <c r="AN1352" i="109" s="1"/>
  <c r="AM1531" i="109"/>
  <c r="AB335" i="109"/>
  <c r="AB536" i="109"/>
  <c r="AB737" i="109" s="1"/>
  <c r="AC535" i="109"/>
  <c r="AC334" i="109"/>
  <c r="AD334" i="109" s="1"/>
  <c r="AB333" i="109"/>
  <c r="AB534" i="109"/>
  <c r="AB735" i="109" s="1"/>
  <c r="AB332" i="109"/>
  <c r="AB533" i="109"/>
  <c r="AB734" i="109" s="1"/>
  <c r="AE713" i="109"/>
  <c r="AF715" i="109"/>
  <c r="AB331" i="109"/>
  <c r="AB532" i="109"/>
  <c r="AB733" i="109" s="1"/>
  <c r="AF711" i="109"/>
  <c r="AE714" i="109"/>
  <c r="AF712" i="109"/>
  <c r="AG514" i="109"/>
  <c r="AF513" i="109"/>
  <c r="AG511" i="109"/>
  <c r="AF512" i="109"/>
  <c r="AG510" i="109"/>
  <c r="AA509" i="109"/>
  <c r="AA710" i="109" s="1"/>
  <c r="AA308" i="109"/>
  <c r="AS1185" i="109" l="1"/>
  <c r="AS1364" i="109"/>
  <c r="AG711" i="109"/>
  <c r="AC736" i="109"/>
  <c r="AR1202" i="109"/>
  <c r="AS1381" i="109" s="1"/>
  <c r="AR1560" i="109"/>
  <c r="AR1201" i="109"/>
  <c r="AS1380" i="109" s="1"/>
  <c r="AR1559" i="109"/>
  <c r="AR1196" i="109"/>
  <c r="AS1375" i="109" s="1"/>
  <c r="AR1554" i="109"/>
  <c r="AR1195" i="109"/>
  <c r="AS1374" i="109" s="1"/>
  <c r="AR1553" i="109"/>
  <c r="AR1194" i="109"/>
  <c r="AS1373" i="109" s="1"/>
  <c r="AR1552" i="109"/>
  <c r="AR1187" i="109"/>
  <c r="AS1366" i="109" s="1"/>
  <c r="AR1545" i="109"/>
  <c r="AR1543" i="109"/>
  <c r="AR1184" i="109"/>
  <c r="AS1363" i="109" s="1"/>
  <c r="AR1542" i="109"/>
  <c r="AR1183" i="109"/>
  <c r="AS1362" i="109" s="1"/>
  <c r="AR1541" i="109"/>
  <c r="AR1174" i="109"/>
  <c r="AS1353" i="109" s="1"/>
  <c r="AR1532" i="109"/>
  <c r="AF714" i="109"/>
  <c r="AR1175" i="109"/>
  <c r="AS1354" i="109" s="1"/>
  <c r="AR1533" i="109"/>
  <c r="AN1173" i="109"/>
  <c r="AO1352" i="109" s="1"/>
  <c r="AN1531" i="109"/>
  <c r="AF713" i="109"/>
  <c r="AD535" i="109"/>
  <c r="AC536" i="109"/>
  <c r="AC737" i="109" s="1"/>
  <c r="AC335" i="109"/>
  <c r="AD335" i="109" s="1"/>
  <c r="AC533" i="109"/>
  <c r="AC734" i="109" s="1"/>
  <c r="AC332" i="109"/>
  <c r="AD332" i="109" s="1"/>
  <c r="AC534" i="109"/>
  <c r="AC735" i="109" s="1"/>
  <c r="AC333" i="109"/>
  <c r="AD333" i="109" s="1"/>
  <c r="AC331" i="109"/>
  <c r="AC532" i="109"/>
  <c r="AC733" i="109" s="1"/>
  <c r="AG715" i="109"/>
  <c r="AG712" i="109"/>
  <c r="AH514" i="109"/>
  <c r="AH511" i="109"/>
  <c r="AG512" i="109"/>
  <c r="AG513" i="109"/>
  <c r="AH510" i="109"/>
  <c r="AB509" i="109"/>
  <c r="AB710" i="109" s="1"/>
  <c r="AB308" i="109"/>
  <c r="AT1185" i="109" l="1"/>
  <c r="AT1364" i="109"/>
  <c r="AG714" i="109"/>
  <c r="AD532" i="109"/>
  <c r="AD733" i="109" s="1"/>
  <c r="AD331" i="109"/>
  <c r="AD736" i="109"/>
  <c r="AS1202" i="109"/>
  <c r="AT1381" i="109" s="1"/>
  <c r="AS1560" i="109"/>
  <c r="AS1201" i="109"/>
  <c r="AT1380" i="109" s="1"/>
  <c r="AS1559" i="109"/>
  <c r="AS1195" i="109"/>
  <c r="AT1374" i="109" s="1"/>
  <c r="AS1553" i="109"/>
  <c r="AS1196" i="109"/>
  <c r="AT1375" i="109" s="1"/>
  <c r="AS1554" i="109"/>
  <c r="AS1194" i="109"/>
  <c r="AT1373" i="109" s="1"/>
  <c r="AS1552" i="109"/>
  <c r="AS1187" i="109"/>
  <c r="AT1366" i="109" s="1"/>
  <c r="AS1545" i="109"/>
  <c r="AS1184" i="109"/>
  <c r="AT1363" i="109" s="1"/>
  <c r="AS1542" i="109"/>
  <c r="AS1543" i="109"/>
  <c r="AS1183" i="109"/>
  <c r="AT1362" i="109" s="1"/>
  <c r="AS1541" i="109"/>
  <c r="AS1175" i="109"/>
  <c r="AT1354" i="109" s="1"/>
  <c r="AS1533" i="109"/>
  <c r="AS1174" i="109"/>
  <c r="AT1353" i="109" s="1"/>
  <c r="AS1532" i="109"/>
  <c r="AG713" i="109"/>
  <c r="AO1173" i="109"/>
  <c r="AP1352" i="109" s="1"/>
  <c r="AO1531" i="109"/>
  <c r="AD536" i="109"/>
  <c r="AD737" i="109" s="1"/>
  <c r="AE334" i="109"/>
  <c r="AE535" i="109"/>
  <c r="AD533" i="109"/>
  <c r="AD734" i="109" s="1"/>
  <c r="AD534" i="109"/>
  <c r="AD735" i="109" s="1"/>
  <c r="AI514" i="109"/>
  <c r="AH715" i="109"/>
  <c r="AI511" i="109"/>
  <c r="AH712" i="109"/>
  <c r="AI510" i="109"/>
  <c r="AH711" i="109"/>
  <c r="AJ313" i="109"/>
  <c r="AK514" i="109" s="1"/>
  <c r="AH512" i="109"/>
  <c r="AH513" i="109"/>
  <c r="AJ310" i="109"/>
  <c r="AK511" i="109" s="1"/>
  <c r="AJ309" i="109"/>
  <c r="AK510" i="109" s="1"/>
  <c r="AC308" i="109"/>
  <c r="AD509" i="109" s="1"/>
  <c r="AC509" i="109"/>
  <c r="AC710" i="109" s="1"/>
  <c r="AU1185" i="109" l="1"/>
  <c r="AU1364" i="109"/>
  <c r="AE736" i="109"/>
  <c r="AT1202" i="109"/>
  <c r="AU1381" i="109" s="1"/>
  <c r="AT1560" i="109"/>
  <c r="AT1201" i="109"/>
  <c r="AU1380" i="109" s="1"/>
  <c r="AT1559" i="109"/>
  <c r="AT1196" i="109"/>
  <c r="AU1375" i="109" s="1"/>
  <c r="AT1554" i="109"/>
  <c r="AT1195" i="109"/>
  <c r="AU1374" i="109" s="1"/>
  <c r="AT1553" i="109"/>
  <c r="AT1194" i="109"/>
  <c r="AU1373" i="109" s="1"/>
  <c r="AT1552" i="109"/>
  <c r="AT1187" i="109"/>
  <c r="AU1366" i="109" s="1"/>
  <c r="AT1545" i="109"/>
  <c r="AT1543" i="109"/>
  <c r="AT1184" i="109"/>
  <c r="AU1363" i="109" s="1"/>
  <c r="AT1542" i="109"/>
  <c r="AT1183" i="109"/>
  <c r="AU1362" i="109" s="1"/>
  <c r="AT1541" i="109"/>
  <c r="AT1174" i="109"/>
  <c r="AU1353" i="109" s="1"/>
  <c r="AT1532" i="109"/>
  <c r="AT1175" i="109"/>
  <c r="AU1354" i="109" s="1"/>
  <c r="AT1533" i="109"/>
  <c r="AP1173" i="109"/>
  <c r="AQ1352" i="109" s="1"/>
  <c r="AP1531" i="109"/>
  <c r="AF334" i="109"/>
  <c r="AF535" i="109"/>
  <c r="AF736" i="109" s="1"/>
  <c r="AE335" i="109"/>
  <c r="AE536" i="109"/>
  <c r="AE737" i="109" s="1"/>
  <c r="AE333" i="109"/>
  <c r="AE534" i="109"/>
  <c r="AE735" i="109" s="1"/>
  <c r="AE332" i="109"/>
  <c r="AE533" i="109"/>
  <c r="AE734" i="109" s="1"/>
  <c r="AJ715" i="109"/>
  <c r="AE331" i="109"/>
  <c r="AE532" i="109"/>
  <c r="AE733" i="109" s="1"/>
  <c r="AJ712" i="109"/>
  <c r="AI512" i="109"/>
  <c r="AH713" i="109"/>
  <c r="AJ711" i="109"/>
  <c r="AI513" i="109"/>
  <c r="AH714" i="109"/>
  <c r="AD710" i="109"/>
  <c r="AK313" i="109"/>
  <c r="AL514" i="109" s="1"/>
  <c r="AJ312" i="109"/>
  <c r="AK513" i="109" s="1"/>
  <c r="AK310" i="109"/>
  <c r="AL511" i="109" s="1"/>
  <c r="AJ311" i="109"/>
  <c r="AK512" i="109" s="1"/>
  <c r="AK309" i="109"/>
  <c r="AL510" i="109" s="1"/>
  <c r="AD308" i="109"/>
  <c r="AW1185" i="109" l="1"/>
  <c r="AW1364" i="109"/>
  <c r="AK712" i="109"/>
  <c r="AJ714" i="109"/>
  <c r="AK714" i="109" s="1"/>
  <c r="AJ713" i="109"/>
  <c r="AU1202" i="109"/>
  <c r="AW1381" i="109" s="1"/>
  <c r="AU1201" i="109"/>
  <c r="AW1380" i="109" s="1"/>
  <c r="AU1195" i="109"/>
  <c r="AW1374" i="109" s="1"/>
  <c r="AU1196" i="109"/>
  <c r="AW1375" i="109" s="1"/>
  <c r="AU1194" i="109"/>
  <c r="AW1373" i="109" s="1"/>
  <c r="AU1187" i="109"/>
  <c r="AW1366" i="109" s="1"/>
  <c r="AU1184" i="109"/>
  <c r="AW1363" i="109" s="1"/>
  <c r="AU1183" i="109"/>
  <c r="AW1362" i="109" s="1"/>
  <c r="AU1175" i="109"/>
  <c r="AW1354" i="109" s="1"/>
  <c r="AU1174" i="109"/>
  <c r="AW1353" i="109" s="1"/>
  <c r="AK715" i="109"/>
  <c r="AQ1173" i="109"/>
  <c r="AR1352" i="109" s="1"/>
  <c r="AQ1531" i="109"/>
  <c r="AF335" i="109"/>
  <c r="AF536" i="109"/>
  <c r="AF737" i="109" s="1"/>
  <c r="AG334" i="109"/>
  <c r="AH334" i="109" s="1"/>
  <c r="AJ535" i="109" s="1"/>
  <c r="AG535" i="109"/>
  <c r="AG736" i="109" s="1"/>
  <c r="AF332" i="109"/>
  <c r="AF533" i="109"/>
  <c r="AF734" i="109" s="1"/>
  <c r="AF333" i="109"/>
  <c r="AF534" i="109"/>
  <c r="AF735" i="109" s="1"/>
  <c r="AF331" i="109"/>
  <c r="AF532" i="109"/>
  <c r="AF733" i="109" s="1"/>
  <c r="AK711" i="109"/>
  <c r="AL313" i="109"/>
  <c r="AM514" i="109" s="1"/>
  <c r="AL310" i="109"/>
  <c r="AM511" i="109" s="1"/>
  <c r="AK311" i="109"/>
  <c r="AL512" i="109" s="1"/>
  <c r="AK312" i="109"/>
  <c r="AL513" i="109" s="1"/>
  <c r="AL309" i="109"/>
  <c r="AM510" i="109" s="1"/>
  <c r="AE308" i="109"/>
  <c r="AF308" i="109" s="1"/>
  <c r="AG308" i="109" s="1"/>
  <c r="AH308" i="109" s="1"/>
  <c r="AJ509" i="109" s="1"/>
  <c r="AE509" i="109"/>
  <c r="AE710" i="109" s="1"/>
  <c r="AX1185" i="109" l="1"/>
  <c r="AX1364" i="109"/>
  <c r="AL712" i="109"/>
  <c r="AW1174" i="109"/>
  <c r="AX1353" i="109" s="1"/>
  <c r="AW1183" i="109"/>
  <c r="AX1362" i="109" s="1"/>
  <c r="AW1184" i="109"/>
  <c r="AX1363" i="109" s="1"/>
  <c r="AW1194" i="109"/>
  <c r="AX1373" i="109" s="1"/>
  <c r="AW1195" i="109"/>
  <c r="AX1374" i="109" s="1"/>
  <c r="AW1202" i="109"/>
  <c r="AX1381" i="109" s="1"/>
  <c r="AW1175" i="109"/>
  <c r="AX1354" i="109" s="1"/>
  <c r="AW1187" i="109"/>
  <c r="AX1366" i="109" s="1"/>
  <c r="AW1196" i="109"/>
  <c r="AX1375" i="109" s="1"/>
  <c r="AW1201" i="109"/>
  <c r="AX1380" i="109" s="1"/>
  <c r="AK713" i="109"/>
  <c r="AV1381" i="109"/>
  <c r="AU1560" i="109"/>
  <c r="AV1380" i="109"/>
  <c r="AU1559" i="109"/>
  <c r="AV1374" i="109"/>
  <c r="AU1553" i="109"/>
  <c r="AV1375" i="109"/>
  <c r="AU1554" i="109"/>
  <c r="AV1373" i="109"/>
  <c r="AU1552" i="109"/>
  <c r="AV1366" i="109"/>
  <c r="AU1545" i="109"/>
  <c r="AV1363" i="109"/>
  <c r="AU1542" i="109"/>
  <c r="AV1364" i="109"/>
  <c r="AU1543" i="109"/>
  <c r="AV1362" i="109"/>
  <c r="AU1541" i="109"/>
  <c r="AV1353" i="109"/>
  <c r="AU1532" i="109"/>
  <c r="AV1354" i="109"/>
  <c r="AU1533" i="109"/>
  <c r="AL715" i="109"/>
  <c r="AR1173" i="109"/>
  <c r="AS1352" i="109" s="1"/>
  <c r="AR1531" i="109"/>
  <c r="AH535" i="109"/>
  <c r="AG335" i="109"/>
  <c r="AH335" i="109" s="1"/>
  <c r="AJ536" i="109" s="1"/>
  <c r="AG536" i="109"/>
  <c r="AG737" i="109" s="1"/>
  <c r="AG333" i="109"/>
  <c r="AH333" i="109" s="1"/>
  <c r="AJ534" i="109" s="1"/>
  <c r="AG534" i="109"/>
  <c r="AG735" i="109" s="1"/>
  <c r="AG332" i="109"/>
  <c r="AH332" i="109" s="1"/>
  <c r="AJ533" i="109" s="1"/>
  <c r="AG533" i="109"/>
  <c r="AG734" i="109" s="1"/>
  <c r="AG331" i="109"/>
  <c r="AH331" i="109" s="1"/>
  <c r="AJ532" i="109" s="1"/>
  <c r="AG532" i="109"/>
  <c r="AG733" i="109" s="1"/>
  <c r="AL711" i="109"/>
  <c r="AM313" i="109"/>
  <c r="AN514" i="109" s="1"/>
  <c r="AL311" i="109"/>
  <c r="AM512" i="109" s="1"/>
  <c r="AL312" i="109"/>
  <c r="AM513" i="109" s="1"/>
  <c r="AL714" i="109"/>
  <c r="AM310" i="109"/>
  <c r="AN511" i="109" s="1"/>
  <c r="AM712" i="109"/>
  <c r="AM309" i="109"/>
  <c r="AN510" i="109" s="1"/>
  <c r="AF509" i="109"/>
  <c r="AF710" i="109" s="1"/>
  <c r="AY1185" i="109" l="1"/>
  <c r="AY1364" i="109"/>
  <c r="AL713" i="109"/>
  <c r="AW1554" i="109"/>
  <c r="AX1202" i="109"/>
  <c r="AY1381" i="109" s="1"/>
  <c r="AX1194" i="109"/>
  <c r="AY1373" i="109" s="1"/>
  <c r="AW1541" i="109"/>
  <c r="AX1196" i="109"/>
  <c r="AY1375" i="109" s="1"/>
  <c r="AW1543" i="109"/>
  <c r="AW1560" i="109"/>
  <c r="AW1552" i="109"/>
  <c r="AX1183" i="109"/>
  <c r="AY1362" i="109" s="1"/>
  <c r="AX1201" i="109"/>
  <c r="AY1380" i="109" s="1"/>
  <c r="AX1187" i="109"/>
  <c r="AY1366" i="109" s="1"/>
  <c r="AX1175" i="109"/>
  <c r="AY1354" i="109" s="1"/>
  <c r="AX1195" i="109"/>
  <c r="AY1374" i="109" s="1"/>
  <c r="AW1542" i="109"/>
  <c r="AX1174" i="109"/>
  <c r="AY1353" i="109" s="1"/>
  <c r="AW1559" i="109"/>
  <c r="AW1545" i="109"/>
  <c r="AW1533" i="109"/>
  <c r="AW1553" i="109"/>
  <c r="AX1184" i="109"/>
  <c r="AY1363" i="109" s="1"/>
  <c r="AW1532" i="109"/>
  <c r="AM715" i="109"/>
  <c r="AS1173" i="109"/>
  <c r="AT1352" i="109" s="1"/>
  <c r="AS1531" i="109"/>
  <c r="AI535" i="109"/>
  <c r="AH736" i="109"/>
  <c r="AH536" i="109"/>
  <c r="AJ334" i="109"/>
  <c r="AK535" i="109" s="1"/>
  <c r="AH533" i="109"/>
  <c r="AM711" i="109"/>
  <c r="AH534" i="109"/>
  <c r="AH532" i="109"/>
  <c r="AN313" i="109"/>
  <c r="AO514" i="109" s="1"/>
  <c r="AN310" i="109"/>
  <c r="AO511" i="109" s="1"/>
  <c r="AN712" i="109"/>
  <c r="AM311" i="109"/>
  <c r="AN512" i="109" s="1"/>
  <c r="AM312" i="109"/>
  <c r="AN513" i="109" s="1"/>
  <c r="AM714" i="109"/>
  <c r="AN309" i="109"/>
  <c r="AO510" i="109" s="1"/>
  <c r="AG509" i="109"/>
  <c r="AG710" i="109" s="1"/>
  <c r="AZ1185" i="109" l="1"/>
  <c r="AZ1364" i="109"/>
  <c r="AM713" i="109"/>
  <c r="AX1554" i="109"/>
  <c r="AJ736" i="109"/>
  <c r="AX1552" i="109"/>
  <c r="AN715" i="109"/>
  <c r="AX1542" i="109"/>
  <c r="AX1541" i="109"/>
  <c r="AX1543" i="109"/>
  <c r="AX1533" i="109"/>
  <c r="AX1559" i="109"/>
  <c r="AY1174" i="109"/>
  <c r="AZ1353" i="109" s="1"/>
  <c r="AY1195" i="109"/>
  <c r="AZ1374" i="109" s="1"/>
  <c r="AY1187" i="109"/>
  <c r="AZ1366" i="109" s="1"/>
  <c r="AY1196" i="109"/>
  <c r="AZ1375" i="109" s="1"/>
  <c r="AY1194" i="109"/>
  <c r="AZ1373" i="109" s="1"/>
  <c r="AX1532" i="109"/>
  <c r="AX1553" i="109"/>
  <c r="AX1545" i="109"/>
  <c r="AY1183" i="109"/>
  <c r="AZ1362" i="109" s="1"/>
  <c r="AY1184" i="109"/>
  <c r="AZ1363" i="109" s="1"/>
  <c r="AY1202" i="109"/>
  <c r="AZ1381" i="109" s="1"/>
  <c r="AY1175" i="109"/>
  <c r="AZ1354" i="109" s="1"/>
  <c r="AY1201" i="109"/>
  <c r="AZ1380" i="109" s="1"/>
  <c r="AX1560" i="109"/>
  <c r="AT1173" i="109"/>
  <c r="AU1352" i="109" s="1"/>
  <c r="AT1531" i="109"/>
  <c r="AI536" i="109"/>
  <c r="AH737" i="109"/>
  <c r="AI533" i="109"/>
  <c r="AH734" i="109"/>
  <c r="AI534" i="109"/>
  <c r="AH735" i="109"/>
  <c r="AI532" i="109"/>
  <c r="AH733" i="109"/>
  <c r="AK334" i="109"/>
  <c r="AL535" i="109" s="1"/>
  <c r="AK736" i="109"/>
  <c r="AJ335" i="109"/>
  <c r="AK536" i="109" s="1"/>
  <c r="AJ333" i="109"/>
  <c r="AK534" i="109" s="1"/>
  <c r="AN711" i="109"/>
  <c r="AJ332" i="109"/>
  <c r="AK533" i="109" s="1"/>
  <c r="AJ331" i="109"/>
  <c r="AK532" i="109" s="1"/>
  <c r="AO313" i="109"/>
  <c r="AP514" i="109" s="1"/>
  <c r="AN312" i="109"/>
  <c r="AO513" i="109" s="1"/>
  <c r="AN714" i="109"/>
  <c r="AO310" i="109"/>
  <c r="AP511" i="109" s="1"/>
  <c r="AO712" i="109"/>
  <c r="AN311" i="109"/>
  <c r="AO512" i="109" s="1"/>
  <c r="AO309" i="109"/>
  <c r="AP510" i="109" s="1"/>
  <c r="AH509" i="109"/>
  <c r="BA1185" i="109" l="1"/>
  <c r="BA1364" i="109"/>
  <c r="AN713" i="109"/>
  <c r="AY1554" i="109"/>
  <c r="AO715" i="109"/>
  <c r="AP715" i="109" s="1"/>
  <c r="AY1541" i="109"/>
  <c r="AZ1541" i="109" s="1"/>
  <c r="AY1543" i="109"/>
  <c r="AY1559" i="109"/>
  <c r="AZ1196" i="109"/>
  <c r="BA1375" i="109" s="1"/>
  <c r="AZ1195" i="109"/>
  <c r="BA1374" i="109" s="1"/>
  <c r="AZ1201" i="109"/>
  <c r="BA1380" i="109" s="1"/>
  <c r="AY1560" i="109"/>
  <c r="AZ1184" i="109"/>
  <c r="BA1363" i="109" s="1"/>
  <c r="AZ1183" i="109"/>
  <c r="BA1362" i="109" s="1"/>
  <c r="AY1553" i="109"/>
  <c r="AZ1175" i="109"/>
  <c r="BA1354" i="109" s="1"/>
  <c r="AZ1202" i="109"/>
  <c r="BA1381" i="109" s="1"/>
  <c r="AY1542" i="109"/>
  <c r="AY1552" i="109"/>
  <c r="AY1545" i="109"/>
  <c r="AY1532" i="109"/>
  <c r="AY1533" i="109"/>
  <c r="AZ1194" i="109"/>
  <c r="BA1373" i="109" s="1"/>
  <c r="AZ1187" i="109"/>
  <c r="BA1366" i="109" s="1"/>
  <c r="AZ1174" i="109"/>
  <c r="BA1353" i="109" s="1"/>
  <c r="AJ735" i="109"/>
  <c r="AJ737" i="109"/>
  <c r="AU1173" i="109"/>
  <c r="AW1352" i="109" s="1"/>
  <c r="AJ734" i="109"/>
  <c r="AJ733" i="109"/>
  <c r="AK335" i="109"/>
  <c r="AL536" i="109" s="1"/>
  <c r="AL334" i="109"/>
  <c r="AM535" i="109" s="1"/>
  <c r="AL736" i="109"/>
  <c r="AK332" i="109"/>
  <c r="AL533" i="109" s="1"/>
  <c r="AO711" i="109"/>
  <c r="AK333" i="109"/>
  <c r="AL534" i="109" s="1"/>
  <c r="AK331" i="109"/>
  <c r="AL532" i="109" s="1"/>
  <c r="AI509" i="109"/>
  <c r="AH710" i="109"/>
  <c r="AJ710" i="109" s="1"/>
  <c r="AP313" i="109"/>
  <c r="AQ514" i="109" s="1"/>
  <c r="AP310" i="109"/>
  <c r="AQ511" i="109" s="1"/>
  <c r="AP712" i="109"/>
  <c r="AO311" i="109"/>
  <c r="AP512" i="109" s="1"/>
  <c r="AO713" i="109"/>
  <c r="AO312" i="109"/>
  <c r="AP513" i="109" s="1"/>
  <c r="AO714" i="109"/>
  <c r="AP309" i="109"/>
  <c r="AQ510" i="109" s="1"/>
  <c r="AJ308" i="109"/>
  <c r="AK509" i="109" s="1"/>
  <c r="BB1185" i="109" l="1"/>
  <c r="BC1185" i="109" s="1"/>
  <c r="BB1364" i="109"/>
  <c r="AZ1560" i="109"/>
  <c r="AZ1532" i="109"/>
  <c r="BA1532" i="109" s="1"/>
  <c r="AZ1559" i="109"/>
  <c r="AZ1533" i="109"/>
  <c r="AZ1545" i="109"/>
  <c r="AZ1552" i="109"/>
  <c r="AZ1542" i="109"/>
  <c r="AK735" i="109"/>
  <c r="AZ1543" i="109"/>
  <c r="BA1560" i="109"/>
  <c r="BA1202" i="109"/>
  <c r="BB1381" i="109" s="1"/>
  <c r="BA1184" i="109"/>
  <c r="BB1363" i="109" s="1"/>
  <c r="BA1201" i="109"/>
  <c r="BB1380" i="109" s="1"/>
  <c r="BA1196" i="109"/>
  <c r="BB1375" i="109" s="1"/>
  <c r="BA1174" i="109"/>
  <c r="BB1353" i="109" s="1"/>
  <c r="BA1194" i="109"/>
  <c r="BB1373" i="109" s="1"/>
  <c r="AZ1554" i="109"/>
  <c r="AW1173" i="109"/>
  <c r="AX1352" i="109" s="1"/>
  <c r="BA1183" i="109"/>
  <c r="BB1362" i="109" s="1"/>
  <c r="BA1195" i="109"/>
  <c r="BB1374" i="109" s="1"/>
  <c r="BA1545" i="109"/>
  <c r="BA1187" i="109"/>
  <c r="BB1366" i="109" s="1"/>
  <c r="BA1175" i="109"/>
  <c r="BB1354" i="109" s="1"/>
  <c r="AZ1553" i="109"/>
  <c r="AK737" i="109"/>
  <c r="AV1352" i="109"/>
  <c r="AU1531" i="109"/>
  <c r="AK734" i="109"/>
  <c r="AK733" i="109"/>
  <c r="AL335" i="109"/>
  <c r="AM536" i="109" s="1"/>
  <c r="AM334" i="109"/>
  <c r="AN535" i="109" s="1"/>
  <c r="AM736" i="109"/>
  <c r="AL332" i="109"/>
  <c r="AM533" i="109" s="1"/>
  <c r="AL333" i="109"/>
  <c r="AM534" i="109" s="1"/>
  <c r="AP711" i="109"/>
  <c r="AL331" i="109"/>
  <c r="AM532" i="109" s="1"/>
  <c r="AQ313" i="109"/>
  <c r="AR514" i="109" s="1"/>
  <c r="AQ715" i="109"/>
  <c r="AP311" i="109"/>
  <c r="AQ512" i="109" s="1"/>
  <c r="AP713" i="109"/>
  <c r="AP312" i="109"/>
  <c r="AQ513" i="109" s="1"/>
  <c r="AP714" i="109"/>
  <c r="AQ310" i="109"/>
  <c r="AR511" i="109" s="1"/>
  <c r="AQ712" i="109"/>
  <c r="AQ309" i="109"/>
  <c r="AR510" i="109" s="1"/>
  <c r="AK308" i="109"/>
  <c r="AL509" i="109" s="1"/>
  <c r="AK710" i="109"/>
  <c r="BC1364" i="109" l="1"/>
  <c r="AL735" i="109"/>
  <c r="BA1559" i="109"/>
  <c r="BA1543" i="109"/>
  <c r="BA1554" i="109"/>
  <c r="BA1552" i="109"/>
  <c r="BA1533" i="109"/>
  <c r="AX1173" i="109"/>
  <c r="AY1352" i="109" s="1"/>
  <c r="BB1196" i="109"/>
  <c r="BC1375" i="109" s="1"/>
  <c r="BB1184" i="109"/>
  <c r="BC1363" i="109" s="1"/>
  <c r="BB1183" i="109"/>
  <c r="BC1362" i="109" s="1"/>
  <c r="AW1531" i="109"/>
  <c r="BB1194" i="109"/>
  <c r="BC1373" i="109" s="1"/>
  <c r="BA1542" i="109"/>
  <c r="BB1195" i="109"/>
  <c r="BC1374" i="109" s="1"/>
  <c r="BA1541" i="109"/>
  <c r="BB1201" i="109"/>
  <c r="BC1380" i="109" s="1"/>
  <c r="BB1202" i="109"/>
  <c r="BC1381" i="109" s="1"/>
  <c r="BB1175" i="109"/>
  <c r="BC1354" i="109" s="1"/>
  <c r="BB1545" i="109"/>
  <c r="BB1187" i="109"/>
  <c r="BC1366" i="109" s="1"/>
  <c r="BA1553" i="109"/>
  <c r="BB1532" i="109"/>
  <c r="BB1174" i="109"/>
  <c r="BC1353" i="109" s="1"/>
  <c r="AQ711" i="109"/>
  <c r="AL737" i="109"/>
  <c r="AL734" i="109"/>
  <c r="AL733" i="109"/>
  <c r="AM335" i="109"/>
  <c r="AN536" i="109" s="1"/>
  <c r="AN334" i="109"/>
  <c r="AO535" i="109" s="1"/>
  <c r="AN736" i="109"/>
  <c r="AM332" i="109"/>
  <c r="AN533" i="109" s="1"/>
  <c r="AM333" i="109"/>
  <c r="AN534" i="109" s="1"/>
  <c r="AM735" i="109"/>
  <c r="AM331" i="109"/>
  <c r="AN532" i="109" s="1"/>
  <c r="AR313" i="109"/>
  <c r="AS514" i="109" s="1"/>
  <c r="AR715" i="109"/>
  <c r="AQ312" i="109"/>
  <c r="AR513" i="109" s="1"/>
  <c r="AQ714" i="109"/>
  <c r="AR310" i="109"/>
  <c r="AS511" i="109" s="1"/>
  <c r="AR712" i="109"/>
  <c r="AQ311" i="109"/>
  <c r="AR512" i="109" s="1"/>
  <c r="AQ713" i="109"/>
  <c r="AR309" i="109"/>
  <c r="AS510" i="109" s="1"/>
  <c r="AL308" i="109"/>
  <c r="AM509" i="109" s="1"/>
  <c r="AL710" i="109"/>
  <c r="BD1185" i="109" l="1"/>
  <c r="BD1364" i="109"/>
  <c r="BB1543" i="109"/>
  <c r="BB1552" i="109"/>
  <c r="BB1533" i="109"/>
  <c r="AM737" i="109"/>
  <c r="AR711" i="109"/>
  <c r="BB1542" i="109"/>
  <c r="AX1531" i="109"/>
  <c r="BB1541" i="109"/>
  <c r="BB1560" i="109"/>
  <c r="BC1194" i="109"/>
  <c r="BD1373" i="109" s="1"/>
  <c r="BC1202" i="109"/>
  <c r="BD1381" i="109" s="1"/>
  <c r="BC1184" i="109"/>
  <c r="BD1363" i="109" s="1"/>
  <c r="AY1173" i="109"/>
  <c r="AZ1352" i="109" s="1"/>
  <c r="BC1174" i="109"/>
  <c r="BD1353" i="109" s="1"/>
  <c r="BC1175" i="109"/>
  <c r="BD1354" i="109" s="1"/>
  <c r="BB1559" i="109"/>
  <c r="BC1195" i="109"/>
  <c r="BD1374" i="109" s="1"/>
  <c r="BC1196" i="109"/>
  <c r="BD1375" i="109" s="1"/>
  <c r="BC1187" i="109"/>
  <c r="BD1366" i="109" s="1"/>
  <c r="BC1201" i="109"/>
  <c r="BD1380" i="109" s="1"/>
  <c r="BB1553" i="109"/>
  <c r="BC1183" i="109"/>
  <c r="BD1362" i="109" s="1"/>
  <c r="BB1554" i="109"/>
  <c r="AM733" i="109"/>
  <c r="AM734" i="109"/>
  <c r="AN335" i="109"/>
  <c r="AO536" i="109" s="1"/>
  <c r="AO334" i="109"/>
  <c r="AP535" i="109" s="1"/>
  <c r="AO736" i="109"/>
  <c r="AN332" i="109"/>
  <c r="AO533" i="109" s="1"/>
  <c r="AN333" i="109"/>
  <c r="AO534" i="109" s="1"/>
  <c r="AN735" i="109"/>
  <c r="AN331" i="109"/>
  <c r="AO532" i="109" s="1"/>
  <c r="AS313" i="109"/>
  <c r="AT514" i="109" s="1"/>
  <c r="AS715" i="109"/>
  <c r="AS310" i="109"/>
  <c r="AT511" i="109" s="1"/>
  <c r="AS712" i="109"/>
  <c r="AR311" i="109"/>
  <c r="AS512" i="109" s="1"/>
  <c r="AR713" i="109"/>
  <c r="AR312" i="109"/>
  <c r="AS513" i="109" s="1"/>
  <c r="AR714" i="109"/>
  <c r="AS309" i="109"/>
  <c r="AT510" i="109" s="1"/>
  <c r="AM308" i="109"/>
  <c r="AN509" i="109" s="1"/>
  <c r="AM710" i="109"/>
  <c r="BE1185" i="109" l="1"/>
  <c r="BE1364" i="109"/>
  <c r="BC1542" i="109"/>
  <c r="AN737" i="109"/>
  <c r="BC1533" i="109"/>
  <c r="BC1552" i="109"/>
  <c r="BC1559" i="109"/>
  <c r="AN734" i="109"/>
  <c r="AY1531" i="109"/>
  <c r="AS711" i="109"/>
  <c r="BC1554" i="109"/>
  <c r="BC1560" i="109"/>
  <c r="BD1183" i="109"/>
  <c r="BE1362" i="109" s="1"/>
  <c r="BD1201" i="109"/>
  <c r="BE1380" i="109" s="1"/>
  <c r="BD1195" i="109"/>
  <c r="BE1374" i="109" s="1"/>
  <c r="BC1541" i="109"/>
  <c r="BD1187" i="109"/>
  <c r="BE1366" i="109" s="1"/>
  <c r="BD1196" i="109"/>
  <c r="BE1375" i="109" s="1"/>
  <c r="BC1553" i="109"/>
  <c r="BD1175" i="109"/>
  <c r="BE1354" i="109" s="1"/>
  <c r="BD1533" i="109"/>
  <c r="AZ1173" i="109"/>
  <c r="BA1352" i="109" s="1"/>
  <c r="BD1194" i="109"/>
  <c r="BE1373" i="109" s="1"/>
  <c r="BC1545" i="109"/>
  <c r="BC1543" i="109"/>
  <c r="BD1174" i="109"/>
  <c r="BE1353" i="109" s="1"/>
  <c r="BD1184" i="109"/>
  <c r="BE1363" i="109" s="1"/>
  <c r="BD1202" i="109"/>
  <c r="BE1381" i="109" s="1"/>
  <c r="BC1532" i="109"/>
  <c r="AN733" i="109"/>
  <c r="AP334" i="109"/>
  <c r="AQ535" i="109" s="1"/>
  <c r="AP736" i="109"/>
  <c r="AO335" i="109"/>
  <c r="AP536" i="109" s="1"/>
  <c r="AO737" i="109"/>
  <c r="AO333" i="109"/>
  <c r="AP534" i="109" s="1"/>
  <c r="AO735" i="109"/>
  <c r="AO332" i="109"/>
  <c r="AP533" i="109" s="1"/>
  <c r="AO331" i="109"/>
  <c r="AP532" i="109" s="1"/>
  <c r="AT313" i="109"/>
  <c r="AU514" i="109" s="1"/>
  <c r="AT715" i="109"/>
  <c r="AS311" i="109"/>
  <c r="AT512" i="109" s="1"/>
  <c r="AS713" i="109"/>
  <c r="AS312" i="109"/>
  <c r="AT513" i="109" s="1"/>
  <c r="AS714" i="109"/>
  <c r="AT310" i="109"/>
  <c r="AU511" i="109" s="1"/>
  <c r="AT712" i="109"/>
  <c r="AT309" i="109"/>
  <c r="AU510" i="109" s="1"/>
  <c r="AN308" i="109"/>
  <c r="AO509" i="109" s="1"/>
  <c r="AN710" i="109"/>
  <c r="BF1185" i="109" l="1"/>
  <c r="BF1364" i="109"/>
  <c r="BD1552" i="109"/>
  <c r="AT711" i="109"/>
  <c r="BD1559" i="109"/>
  <c r="AO734" i="109"/>
  <c r="AZ1531" i="109"/>
  <c r="AO733" i="109"/>
  <c r="BD1554" i="109"/>
  <c r="BD1532" i="109"/>
  <c r="BD1543" i="109"/>
  <c r="BD1560" i="109"/>
  <c r="BA1173" i="109"/>
  <c r="BB1352" i="109" s="1"/>
  <c r="BE1187" i="109"/>
  <c r="BF1366" i="109" s="1"/>
  <c r="BE1201" i="109"/>
  <c r="BF1380" i="109" s="1"/>
  <c r="BE1184" i="109"/>
  <c r="BF1363" i="109" s="1"/>
  <c r="BD1545" i="109"/>
  <c r="BD1542" i="109"/>
  <c r="BE1552" i="109"/>
  <c r="BE1194" i="109"/>
  <c r="BF1373" i="109" s="1"/>
  <c r="BE1196" i="109"/>
  <c r="BF1375" i="109" s="1"/>
  <c r="BE1195" i="109"/>
  <c r="BF1374" i="109" s="1"/>
  <c r="BE1183" i="109"/>
  <c r="BF1362" i="109" s="1"/>
  <c r="BE1202" i="109"/>
  <c r="BF1381" i="109" s="1"/>
  <c r="BE1174" i="109"/>
  <c r="BF1353" i="109" s="1"/>
  <c r="BE1533" i="109"/>
  <c r="BE1175" i="109"/>
  <c r="BF1354" i="109" s="1"/>
  <c r="BD1553" i="109"/>
  <c r="BD1541" i="109"/>
  <c r="AP335" i="109"/>
  <c r="AQ536" i="109" s="1"/>
  <c r="AP737" i="109"/>
  <c r="AQ334" i="109"/>
  <c r="AR535" i="109" s="1"/>
  <c r="AQ736" i="109"/>
  <c r="AP332" i="109"/>
  <c r="AQ533" i="109" s="1"/>
  <c r="AP333" i="109"/>
  <c r="AQ534" i="109" s="1"/>
  <c r="AP735" i="109"/>
  <c r="AP331" i="109"/>
  <c r="AQ532" i="109" s="1"/>
  <c r="AU313" i="109"/>
  <c r="AW514" i="109" s="1"/>
  <c r="AT312" i="109"/>
  <c r="AU513" i="109" s="1"/>
  <c r="AT714" i="109"/>
  <c r="AU310" i="109"/>
  <c r="AW511" i="109" s="1"/>
  <c r="AT311" i="109"/>
  <c r="AU512" i="109" s="1"/>
  <c r="AT713" i="109"/>
  <c r="AU309" i="109"/>
  <c r="AW510" i="109" s="1"/>
  <c r="AO308" i="109"/>
  <c r="AP509" i="109" s="1"/>
  <c r="AO710" i="109"/>
  <c r="BG1185" i="109" l="1"/>
  <c r="BG1364" i="109"/>
  <c r="AP734" i="109"/>
  <c r="BE1559" i="109"/>
  <c r="BF1559" i="109" s="1"/>
  <c r="BA1531" i="109"/>
  <c r="AP733" i="109"/>
  <c r="BE1554" i="109"/>
  <c r="BE1560" i="109"/>
  <c r="BF1560" i="109" s="1"/>
  <c r="BE1532" i="109"/>
  <c r="BE1543" i="109"/>
  <c r="BE1545" i="109"/>
  <c r="BF1174" i="109"/>
  <c r="BG1353" i="109" s="1"/>
  <c r="BF1183" i="109"/>
  <c r="BG1362" i="109" s="1"/>
  <c r="BF1184" i="109"/>
  <c r="BG1363" i="109" s="1"/>
  <c r="AW309" i="109"/>
  <c r="AX510" i="109" s="1"/>
  <c r="AW310" i="109"/>
  <c r="AX511" i="109" s="1"/>
  <c r="AW313" i="109"/>
  <c r="AX514" i="109" s="1"/>
  <c r="BE1541" i="109"/>
  <c r="BF1196" i="109"/>
  <c r="BG1375" i="109" s="1"/>
  <c r="BE1542" i="109"/>
  <c r="BF1187" i="109"/>
  <c r="BG1366" i="109" s="1"/>
  <c r="BF1533" i="109"/>
  <c r="BF1175" i="109"/>
  <c r="BG1354" i="109" s="1"/>
  <c r="BF1202" i="109"/>
  <c r="BG1381" i="109" s="1"/>
  <c r="BF1195" i="109"/>
  <c r="BG1374" i="109" s="1"/>
  <c r="BF1194" i="109"/>
  <c r="BG1373" i="109" s="1"/>
  <c r="BF1552" i="109"/>
  <c r="BE1553" i="109"/>
  <c r="BF1201" i="109"/>
  <c r="BG1380" i="109" s="1"/>
  <c r="BB1173" i="109"/>
  <c r="BC1352" i="109" s="1"/>
  <c r="AR334" i="109"/>
  <c r="AS535" i="109" s="1"/>
  <c r="AR736" i="109"/>
  <c r="AQ335" i="109"/>
  <c r="AR536" i="109" s="1"/>
  <c r="AQ737" i="109"/>
  <c r="AQ333" i="109"/>
  <c r="AR534" i="109" s="1"/>
  <c r="AQ735" i="109"/>
  <c r="AQ332" i="109"/>
  <c r="AR533" i="109" s="1"/>
  <c r="AQ734" i="109"/>
  <c r="AQ331" i="109"/>
  <c r="AR532" i="109" s="1"/>
  <c r="AV514" i="109"/>
  <c r="AU715" i="109"/>
  <c r="AV511" i="109"/>
  <c r="AU712" i="109"/>
  <c r="AV510" i="109"/>
  <c r="AU711" i="109"/>
  <c r="AU311" i="109"/>
  <c r="AW512" i="109" s="1"/>
  <c r="AU312" i="109"/>
  <c r="AW513" i="109" s="1"/>
  <c r="AP308" i="109"/>
  <c r="AQ509" i="109" s="1"/>
  <c r="AP710" i="109"/>
  <c r="BH1185" i="109" l="1"/>
  <c r="BH1364" i="109"/>
  <c r="AQ733" i="109"/>
  <c r="BF1554" i="109"/>
  <c r="BF1532" i="109"/>
  <c r="BF1543" i="109"/>
  <c r="BF1545" i="109"/>
  <c r="BG1195" i="109"/>
  <c r="BH1374" i="109" s="1"/>
  <c r="BG1175" i="109"/>
  <c r="BH1354" i="109" s="1"/>
  <c r="BG1533" i="109"/>
  <c r="AW715" i="109"/>
  <c r="AW711" i="109"/>
  <c r="BG1183" i="109"/>
  <c r="BH1362" i="109" s="1"/>
  <c r="BB1531" i="109"/>
  <c r="AW311" i="109"/>
  <c r="AX512" i="109" s="1"/>
  <c r="BC1173" i="109"/>
  <c r="BD1352" i="109" s="1"/>
  <c r="BF1553" i="109"/>
  <c r="BG1196" i="109"/>
  <c r="BH1375" i="109" s="1"/>
  <c r="AX313" i="109"/>
  <c r="AY514" i="109" s="1"/>
  <c r="AX309" i="109"/>
  <c r="AY510" i="109" s="1"/>
  <c r="BF1541" i="109"/>
  <c r="BG1202" i="109"/>
  <c r="BH1381" i="109" s="1"/>
  <c r="BG1560" i="109"/>
  <c r="BG1545" i="109"/>
  <c r="BG1187" i="109"/>
  <c r="BH1366" i="109" s="1"/>
  <c r="AX310" i="109"/>
  <c r="AY511" i="109" s="1"/>
  <c r="BG1184" i="109"/>
  <c r="BH1363" i="109" s="1"/>
  <c r="AW312" i="109"/>
  <c r="AX513" i="109" s="1"/>
  <c r="BG1559" i="109"/>
  <c r="BG1201" i="109"/>
  <c r="BH1380" i="109" s="1"/>
  <c r="BG1194" i="109"/>
  <c r="BH1373" i="109" s="1"/>
  <c r="BG1552" i="109"/>
  <c r="AW712" i="109"/>
  <c r="BF1542" i="109"/>
  <c r="BG1174" i="109"/>
  <c r="BH1353" i="109" s="1"/>
  <c r="AR335" i="109"/>
  <c r="AS536" i="109" s="1"/>
  <c r="AR737" i="109"/>
  <c r="AS334" i="109"/>
  <c r="AT535" i="109" s="1"/>
  <c r="AS736" i="109"/>
  <c r="AR332" i="109"/>
  <c r="AS533" i="109" s="1"/>
  <c r="AR734" i="109"/>
  <c r="AR333" i="109"/>
  <c r="AS534" i="109" s="1"/>
  <c r="AR735" i="109"/>
  <c r="AR331" i="109"/>
  <c r="AS532" i="109" s="1"/>
  <c r="AR733" i="109"/>
  <c r="AV512" i="109"/>
  <c r="AU713" i="109"/>
  <c r="AV513" i="109"/>
  <c r="AU714" i="109"/>
  <c r="AQ308" i="109"/>
  <c r="AR509" i="109" s="1"/>
  <c r="AQ710" i="109"/>
  <c r="BG1532" i="109" l="1"/>
  <c r="AX715" i="109"/>
  <c r="BG1543" i="109"/>
  <c r="BG1554" i="109"/>
  <c r="AX711" i="109"/>
  <c r="BC1531" i="109"/>
  <c r="BH1184" i="109"/>
  <c r="BH1187" i="109"/>
  <c r="BD1173" i="109"/>
  <c r="BE1352" i="109" s="1"/>
  <c r="BH1194" i="109"/>
  <c r="BG1542" i="109"/>
  <c r="AY309" i="109"/>
  <c r="AZ510" i="109" s="1"/>
  <c r="BH1175" i="109"/>
  <c r="BH1201" i="109"/>
  <c r="AW714" i="109"/>
  <c r="AY310" i="109"/>
  <c r="AZ511" i="109" s="1"/>
  <c r="BH1196" i="109"/>
  <c r="AX311" i="109"/>
  <c r="AY512" i="109" s="1"/>
  <c r="BH1183" i="109"/>
  <c r="BG1553" i="109"/>
  <c r="BH1174" i="109"/>
  <c r="AX312" i="109"/>
  <c r="AY513" i="109" s="1"/>
  <c r="AX712" i="109"/>
  <c r="BH1202" i="109"/>
  <c r="AY313" i="109"/>
  <c r="AZ514" i="109" s="1"/>
  <c r="AY715" i="109"/>
  <c r="AW713" i="109"/>
  <c r="BG1541" i="109"/>
  <c r="BH1195" i="109"/>
  <c r="AT334" i="109"/>
  <c r="AU535" i="109" s="1"/>
  <c r="AT736" i="109"/>
  <c r="AS335" i="109"/>
  <c r="AT536" i="109" s="1"/>
  <c r="AS737" i="109"/>
  <c r="AS333" i="109"/>
  <c r="AT534" i="109" s="1"/>
  <c r="AS735" i="109"/>
  <c r="AS332" i="109"/>
  <c r="AT533" i="109" s="1"/>
  <c r="AS734" i="109"/>
  <c r="AS331" i="109"/>
  <c r="AT532" i="109" s="1"/>
  <c r="AS733" i="109"/>
  <c r="AR308" i="109"/>
  <c r="AS509" i="109" s="1"/>
  <c r="AR710" i="109"/>
  <c r="AX714" i="109" l="1"/>
  <c r="AY711" i="109"/>
  <c r="BD1531" i="109"/>
  <c r="BH1560" i="109"/>
  <c r="BI1381" i="109"/>
  <c r="BH1533" i="109"/>
  <c r="BI1354" i="109"/>
  <c r="BE1173" i="109"/>
  <c r="BF1352" i="109" s="1"/>
  <c r="BH1553" i="109"/>
  <c r="BI1374" i="109"/>
  <c r="BH1532" i="109"/>
  <c r="BI1353" i="109"/>
  <c r="BH1541" i="109"/>
  <c r="BI1362" i="109"/>
  <c r="BH1554" i="109"/>
  <c r="BI1375" i="109"/>
  <c r="BH1542" i="109"/>
  <c r="BI1363" i="109"/>
  <c r="AZ715" i="109"/>
  <c r="AZ313" i="109"/>
  <c r="BA514" i="109" s="1"/>
  <c r="AY312" i="109"/>
  <c r="AZ513" i="109" s="1"/>
  <c r="AY714" i="109"/>
  <c r="AY311" i="109"/>
  <c r="AZ512" i="109" s="1"/>
  <c r="AZ310" i="109"/>
  <c r="BA511" i="109" s="1"/>
  <c r="AZ711" i="109"/>
  <c r="AZ309" i="109"/>
  <c r="BA510" i="109" s="1"/>
  <c r="BH1552" i="109"/>
  <c r="BI1373" i="109"/>
  <c r="BH1545" i="109"/>
  <c r="BI1366" i="109"/>
  <c r="BH1543" i="109"/>
  <c r="BI1364" i="109"/>
  <c r="AX713" i="109"/>
  <c r="AY712" i="109"/>
  <c r="BH1559" i="109"/>
  <c r="BI1380" i="109"/>
  <c r="AT335" i="109"/>
  <c r="AU536" i="109" s="1"/>
  <c r="AT737" i="109"/>
  <c r="AU334" i="109"/>
  <c r="AW535" i="109" s="1"/>
  <c r="AT332" i="109"/>
  <c r="AU533" i="109" s="1"/>
  <c r="AT734" i="109"/>
  <c r="AT333" i="109"/>
  <c r="AU534" i="109" s="1"/>
  <c r="AT735" i="109"/>
  <c r="AT331" i="109"/>
  <c r="AU532" i="109" s="1"/>
  <c r="AT733" i="109"/>
  <c r="AS308" i="109"/>
  <c r="AT509" i="109" s="1"/>
  <c r="AS710" i="109"/>
  <c r="BE1531" i="109" l="1"/>
  <c r="AZ712" i="109"/>
  <c r="AZ714" i="109"/>
  <c r="AZ312" i="109"/>
  <c r="BA513" i="109" s="1"/>
  <c r="AW334" i="109"/>
  <c r="AX535" i="109" s="1"/>
  <c r="BA711" i="109"/>
  <c r="BA309" i="109"/>
  <c r="BB510" i="109" s="1"/>
  <c r="AZ311" i="109"/>
  <c r="BA512" i="109" s="1"/>
  <c r="BA313" i="109"/>
  <c r="BB514" i="109" s="1"/>
  <c r="BF1173" i="109"/>
  <c r="BG1352" i="109" s="1"/>
  <c r="AY713" i="109"/>
  <c r="BA310" i="109"/>
  <c r="BB511" i="109" s="1"/>
  <c r="AV535" i="109"/>
  <c r="AU736" i="109"/>
  <c r="AU335" i="109"/>
  <c r="AW536" i="109" s="1"/>
  <c r="AU333" i="109"/>
  <c r="AW534" i="109" s="1"/>
  <c r="AU332" i="109"/>
  <c r="AW533" i="109" s="1"/>
  <c r="AU331" i="109"/>
  <c r="AW532" i="109" s="1"/>
  <c r="AT308" i="109"/>
  <c r="AU509" i="109" s="1"/>
  <c r="AT710" i="109"/>
  <c r="BF1531" i="109" l="1"/>
  <c r="BA712" i="109"/>
  <c r="BB313" i="109"/>
  <c r="BC514" i="109" s="1"/>
  <c r="BB711" i="109"/>
  <c r="BB309" i="109"/>
  <c r="BC510" i="109" s="1"/>
  <c r="BA715" i="109"/>
  <c r="BA312" i="109"/>
  <c r="BB513" i="109" s="1"/>
  <c r="BG1173" i="109"/>
  <c r="BH1352" i="109" s="1"/>
  <c r="BG1531" i="109"/>
  <c r="BA311" i="109"/>
  <c r="BB512" i="109" s="1"/>
  <c r="AW736" i="109"/>
  <c r="AW332" i="109"/>
  <c r="AX533" i="109" s="1"/>
  <c r="AW335" i="109"/>
  <c r="AX536" i="109" s="1"/>
  <c r="BB310" i="109"/>
  <c r="BC511" i="109" s="1"/>
  <c r="AW331" i="109"/>
  <c r="AX532" i="109" s="1"/>
  <c r="AW333" i="109"/>
  <c r="AX534" i="109" s="1"/>
  <c r="AZ713" i="109"/>
  <c r="AX334" i="109"/>
  <c r="AY535" i="109" s="1"/>
  <c r="AV536" i="109"/>
  <c r="AU737" i="109"/>
  <c r="AV533" i="109"/>
  <c r="AU734" i="109"/>
  <c r="AV534" i="109"/>
  <c r="AU735" i="109"/>
  <c r="AV532" i="109"/>
  <c r="AU733" i="109"/>
  <c r="AU308" i="109"/>
  <c r="AW509" i="109" s="1"/>
  <c r="BB712" i="109" l="1"/>
  <c r="AX736" i="109"/>
  <c r="BB715" i="109"/>
  <c r="AX331" i="109"/>
  <c r="AY532" i="109" s="1"/>
  <c r="AW734" i="109"/>
  <c r="BA713" i="109"/>
  <c r="BB312" i="109"/>
  <c r="BC513" i="109" s="1"/>
  <c r="BC309" i="109"/>
  <c r="BD510" i="109" s="1"/>
  <c r="BC711" i="109"/>
  <c r="AW733" i="109"/>
  <c r="AX335" i="109"/>
  <c r="AY536" i="109" s="1"/>
  <c r="AW735" i="109"/>
  <c r="AW737" i="109"/>
  <c r="BH1173" i="109"/>
  <c r="BC313" i="109"/>
  <c r="BD514" i="109" s="1"/>
  <c r="AW308" i="109"/>
  <c r="AX509" i="109" s="1"/>
  <c r="AY334" i="109"/>
  <c r="AZ535" i="109" s="1"/>
  <c r="AY736" i="109"/>
  <c r="AX333" i="109"/>
  <c r="AY534" i="109" s="1"/>
  <c r="BC310" i="109"/>
  <c r="BD511" i="109" s="1"/>
  <c r="AX332" i="109"/>
  <c r="AY533" i="109" s="1"/>
  <c r="BB713" i="109"/>
  <c r="BB311" i="109"/>
  <c r="BC512" i="109" s="1"/>
  <c r="BA714" i="109"/>
  <c r="AV509" i="109"/>
  <c r="AU710" i="109"/>
  <c r="BC712" i="109" l="1"/>
  <c r="AX734" i="109"/>
  <c r="AY734" i="109" s="1"/>
  <c r="BD310" i="109"/>
  <c r="BE511" i="109" s="1"/>
  <c r="BD712" i="109"/>
  <c r="BD313" i="109"/>
  <c r="BE514" i="109" s="1"/>
  <c r="BB714" i="109"/>
  <c r="AZ736" i="109"/>
  <c r="AZ334" i="109"/>
  <c r="BA535" i="109" s="1"/>
  <c r="BC715" i="109"/>
  <c r="BC312" i="109"/>
  <c r="BD513" i="109" s="1"/>
  <c r="BC713" i="109"/>
  <c r="BC311" i="109"/>
  <c r="BD512" i="109" s="1"/>
  <c r="AY332" i="109"/>
  <c r="AZ533" i="109" s="1"/>
  <c r="AY333" i="109"/>
  <c r="AZ534" i="109" s="1"/>
  <c r="BH1531" i="109"/>
  <c r="BI1352" i="109"/>
  <c r="AY335" i="109"/>
  <c r="AZ536" i="109" s="1"/>
  <c r="AY331" i="109"/>
  <c r="AZ532" i="109" s="1"/>
  <c r="AW710" i="109"/>
  <c r="AX735" i="109"/>
  <c r="AX308" i="109"/>
  <c r="AY509" i="109" s="1"/>
  <c r="AX737" i="109"/>
  <c r="BD711" i="109"/>
  <c r="BD309" i="109"/>
  <c r="BE510" i="109" s="1"/>
  <c r="AX733" i="109"/>
  <c r="H528" i="109"/>
  <c r="G528" i="109"/>
  <c r="W1216" i="109"/>
  <c r="W350" i="109"/>
  <c r="W322" i="109"/>
  <c r="W323" i="109"/>
  <c r="X323" i="109" s="1"/>
  <c r="Y323" i="109" s="1"/>
  <c r="Z323" i="109" s="1"/>
  <c r="AA323" i="109" s="1"/>
  <c r="AB323" i="109" s="1"/>
  <c r="AC323" i="109" s="1"/>
  <c r="W324" i="109"/>
  <c r="X324" i="109" s="1"/>
  <c r="Y324" i="109" s="1"/>
  <c r="Z324" i="109" s="1"/>
  <c r="AA324" i="109" s="1"/>
  <c r="W325" i="109"/>
  <c r="X325" i="109" s="1"/>
  <c r="Y325" i="109" s="1"/>
  <c r="Z325" i="109" s="1"/>
  <c r="AA325" i="109" s="1"/>
  <c r="AB325" i="109" s="1"/>
  <c r="AC325" i="109" s="1"/>
  <c r="W326" i="109"/>
  <c r="X326" i="109" s="1"/>
  <c r="Y326" i="109" s="1"/>
  <c r="Z326" i="109" s="1"/>
  <c r="AA326" i="109" s="1"/>
  <c r="AY735" i="109" l="1"/>
  <c r="BD715" i="109"/>
  <c r="AX710" i="109"/>
  <c r="AY710" i="109" s="1"/>
  <c r="BC714" i="109"/>
  <c r="BA334" i="109"/>
  <c r="BB535" i="109" s="1"/>
  <c r="BE313" i="109"/>
  <c r="BF514" i="109" s="1"/>
  <c r="BE711" i="109"/>
  <c r="BE309" i="109"/>
  <c r="BF510" i="109" s="1"/>
  <c r="AY308" i="109"/>
  <c r="AZ509" i="109" s="1"/>
  <c r="AY737" i="109"/>
  <c r="AZ333" i="109"/>
  <c r="BA534" i="109" s="1"/>
  <c r="BD311" i="109"/>
  <c r="BE512" i="109" s="1"/>
  <c r="AZ331" i="109"/>
  <c r="BA532" i="109" s="1"/>
  <c r="AZ335" i="109"/>
  <c r="BA536" i="109" s="1"/>
  <c r="AY733" i="109"/>
  <c r="AZ734" i="109"/>
  <c r="AZ332" i="109"/>
  <c r="BA533" i="109" s="1"/>
  <c r="BD312" i="109"/>
  <c r="BE513" i="109" s="1"/>
  <c r="BE712" i="109"/>
  <c r="BE310" i="109"/>
  <c r="BF511" i="109" s="1"/>
  <c r="H1394" i="109"/>
  <c r="G1394" i="109"/>
  <c r="H1395" i="109"/>
  <c r="G1395" i="109"/>
  <c r="X1395" i="109" s="1"/>
  <c r="H550" i="109"/>
  <c r="G550" i="109"/>
  <c r="H527" i="109"/>
  <c r="G527" i="109"/>
  <c r="P527" i="109" s="1"/>
  <c r="H525" i="109"/>
  <c r="G525" i="109"/>
  <c r="S525" i="109" s="1"/>
  <c r="H523" i="109"/>
  <c r="G523" i="109"/>
  <c r="U523" i="109" s="1"/>
  <c r="H522" i="109"/>
  <c r="G522" i="109"/>
  <c r="H551" i="109"/>
  <c r="G551" i="109"/>
  <c r="W551" i="109" s="1"/>
  <c r="H526" i="109"/>
  <c r="G526" i="109"/>
  <c r="U526" i="109" s="1"/>
  <c r="H524" i="109"/>
  <c r="G524" i="109"/>
  <c r="W524" i="109" s="1"/>
  <c r="AD323" i="109"/>
  <c r="AD325" i="109"/>
  <c r="X1216" i="109"/>
  <c r="X350" i="109"/>
  <c r="X322" i="109"/>
  <c r="Y322" i="109" s="1"/>
  <c r="Z322" i="109" s="1"/>
  <c r="X525" i="109"/>
  <c r="AB326" i="109"/>
  <c r="AB324" i="109"/>
  <c r="Z525" i="109" l="1"/>
  <c r="BE715" i="109"/>
  <c r="Q525" i="109"/>
  <c r="K525" i="109"/>
  <c r="T525" i="109"/>
  <c r="BD714" i="109"/>
  <c r="AZ733" i="109"/>
  <c r="AZ737" i="109"/>
  <c r="BE312" i="109"/>
  <c r="BF513" i="109" s="1"/>
  <c r="BD713" i="109"/>
  <c r="BA736" i="109"/>
  <c r="BB736" i="109" s="1"/>
  <c r="BA331" i="109"/>
  <c r="BB532" i="109" s="1"/>
  <c r="BA333" i="109"/>
  <c r="BB534" i="109" s="1"/>
  <c r="AZ710" i="109"/>
  <c r="AZ308" i="109"/>
  <c r="BA509" i="109" s="1"/>
  <c r="BF715" i="109"/>
  <c r="BF313" i="109"/>
  <c r="BG514" i="109" s="1"/>
  <c r="BF712" i="109"/>
  <c r="BF310" i="109"/>
  <c r="BG511" i="109" s="1"/>
  <c r="BA332" i="109"/>
  <c r="BB533" i="109" s="1"/>
  <c r="AZ735" i="109"/>
  <c r="BA335" i="109"/>
  <c r="BB536" i="109" s="1"/>
  <c r="BE311" i="109"/>
  <c r="BF512" i="109" s="1"/>
  <c r="BF711" i="109"/>
  <c r="BF309" i="109"/>
  <c r="BG510" i="109" s="1"/>
  <c r="BB334" i="109"/>
  <c r="BC535" i="109" s="1"/>
  <c r="AB526" i="109"/>
  <c r="AC526" i="109"/>
  <c r="P526" i="109"/>
  <c r="AA525" i="109"/>
  <c r="X526" i="109"/>
  <c r="R525" i="109"/>
  <c r="Q526" i="109"/>
  <c r="N526" i="109"/>
  <c r="Z526" i="109"/>
  <c r="M525" i="109"/>
  <c r="S526" i="109"/>
  <c r="L526" i="109"/>
  <c r="AD526" i="109"/>
  <c r="W525" i="109"/>
  <c r="P525" i="109"/>
  <c r="K526" i="109"/>
  <c r="W526" i="109"/>
  <c r="AE323" i="109"/>
  <c r="AF323" i="109" s="1"/>
  <c r="AE325" i="109"/>
  <c r="AF325" i="109" s="1"/>
  <c r="AA526" i="109"/>
  <c r="U525" i="109"/>
  <c r="N525" i="109"/>
  <c r="Y526" i="109"/>
  <c r="O526" i="109"/>
  <c r="R526" i="109"/>
  <c r="Y525" i="109"/>
  <c r="O525" i="109"/>
  <c r="AB525" i="109"/>
  <c r="J525" i="109"/>
  <c r="J726" i="109" s="1"/>
  <c r="K726" i="109" s="1"/>
  <c r="L525" i="109"/>
  <c r="M526" i="109"/>
  <c r="T526" i="109"/>
  <c r="J526" i="109"/>
  <c r="J727" i="109" s="1"/>
  <c r="X523" i="109"/>
  <c r="W527" i="109"/>
  <c r="AD524" i="109"/>
  <c r="AC524" i="109"/>
  <c r="P551" i="109"/>
  <c r="T523" i="109"/>
  <c r="Y524" i="109"/>
  <c r="M527" i="109"/>
  <c r="T551" i="109"/>
  <c r="R524" i="109"/>
  <c r="L524" i="109"/>
  <c r="U524" i="109"/>
  <c r="W1395" i="109"/>
  <c r="R1395" i="109"/>
  <c r="U1395" i="109"/>
  <c r="Q1395" i="109"/>
  <c r="M1395" i="109"/>
  <c r="T1395" i="109"/>
  <c r="P1395" i="109"/>
  <c r="L1395" i="109"/>
  <c r="O1395" i="109"/>
  <c r="K1395" i="109"/>
  <c r="N1395" i="109"/>
  <c r="S1395" i="109"/>
  <c r="J1395" i="109"/>
  <c r="O524" i="109"/>
  <c r="Q551" i="109"/>
  <c r="Y527" i="109"/>
  <c r="AA524" i="109"/>
  <c r="S523" i="109"/>
  <c r="R527" i="109"/>
  <c r="P523" i="109"/>
  <c r="J523" i="109"/>
  <c r="J724" i="109" s="1"/>
  <c r="Q524" i="109"/>
  <c r="R551" i="109"/>
  <c r="K551" i="109"/>
  <c r="AB524" i="109"/>
  <c r="X527" i="109"/>
  <c r="AA527" i="109"/>
  <c r="O527" i="109"/>
  <c r="Q523" i="109"/>
  <c r="Q527" i="109"/>
  <c r="O523" i="109"/>
  <c r="N527" i="109"/>
  <c r="L523" i="109"/>
  <c r="K523" i="109"/>
  <c r="N523" i="109"/>
  <c r="J524" i="109"/>
  <c r="J725" i="109" s="1"/>
  <c r="T524" i="109"/>
  <c r="M524" i="109"/>
  <c r="N551" i="109"/>
  <c r="Y551" i="109"/>
  <c r="R523" i="109"/>
  <c r="S524" i="109"/>
  <c r="Z524" i="109"/>
  <c r="Z527" i="109"/>
  <c r="S527" i="109"/>
  <c r="AB527" i="109"/>
  <c r="W523" i="109"/>
  <c r="N524" i="109"/>
  <c r="L551" i="109"/>
  <c r="X551" i="109"/>
  <c r="X524" i="109"/>
  <c r="K527" i="109"/>
  <c r="M523" i="109"/>
  <c r="J527" i="109"/>
  <c r="J728" i="109" s="1"/>
  <c r="U527" i="109"/>
  <c r="L527" i="109"/>
  <c r="T527" i="109"/>
  <c r="P524" i="109"/>
  <c r="K524" i="109"/>
  <c r="J551" i="109"/>
  <c r="J752" i="109" s="1"/>
  <c r="U551" i="109"/>
  <c r="M551" i="109"/>
  <c r="S551" i="109"/>
  <c r="O551" i="109"/>
  <c r="Z523" i="109"/>
  <c r="AE524" i="109"/>
  <c r="AE526" i="109"/>
  <c r="Y1216" i="109"/>
  <c r="Y1395" i="109"/>
  <c r="Y350" i="109"/>
  <c r="Z350" i="109" s="1"/>
  <c r="AC326" i="109"/>
  <c r="AC527" i="109"/>
  <c r="AC324" i="109"/>
  <c r="AC525" i="109"/>
  <c r="Y523" i="109"/>
  <c r="AA322" i="109"/>
  <c r="AA523" i="109"/>
  <c r="K752" i="109" l="1"/>
  <c r="BE714" i="109"/>
  <c r="BE713" i="109"/>
  <c r="AF524" i="109"/>
  <c r="BA737" i="109"/>
  <c r="BF311" i="109"/>
  <c r="BG512" i="109" s="1"/>
  <c r="BG310" i="109"/>
  <c r="BH511" i="109" s="1"/>
  <c r="BG712" i="109"/>
  <c r="BA308" i="109"/>
  <c r="BB509" i="109" s="1"/>
  <c r="BA733" i="109"/>
  <c r="BG711" i="109"/>
  <c r="BG309" i="109"/>
  <c r="BH510" i="109" s="1"/>
  <c r="BB331" i="109"/>
  <c r="BC532" i="109" s="1"/>
  <c r="BB332" i="109"/>
  <c r="BC533" i="109" s="1"/>
  <c r="BG313" i="109"/>
  <c r="BH514" i="109" s="1"/>
  <c r="BG715" i="109"/>
  <c r="BB333" i="109"/>
  <c r="BC534" i="109" s="1"/>
  <c r="BF312" i="109"/>
  <c r="BG513" i="109" s="1"/>
  <c r="BF714" i="109"/>
  <c r="BC334" i="109"/>
  <c r="BD535" i="109" s="1"/>
  <c r="BC736" i="109"/>
  <c r="BB335" i="109"/>
  <c r="BC536" i="109" s="1"/>
  <c r="BA734" i="109"/>
  <c r="BA735" i="109"/>
  <c r="AF526" i="109"/>
  <c r="K727" i="109"/>
  <c r="L727" i="109" s="1"/>
  <c r="M727" i="109" s="1"/>
  <c r="N727" i="109" s="1"/>
  <c r="O727" i="109" s="1"/>
  <c r="P727" i="109" s="1"/>
  <c r="Q727" i="109" s="1"/>
  <c r="R727" i="109" s="1"/>
  <c r="S727" i="109" s="1"/>
  <c r="T727" i="109" s="1"/>
  <c r="U727" i="109" s="1"/>
  <c r="W727" i="109" s="1"/>
  <c r="X727" i="109" s="1"/>
  <c r="Y727" i="109" s="1"/>
  <c r="Z727" i="109" s="1"/>
  <c r="AA727" i="109" s="1"/>
  <c r="AB727" i="109" s="1"/>
  <c r="AC727" i="109" s="1"/>
  <c r="AD727" i="109" s="1"/>
  <c r="AE727" i="109" s="1"/>
  <c r="AG325" i="109"/>
  <c r="EK325" i="109" s="1"/>
  <c r="AG526" i="109"/>
  <c r="AG323" i="109"/>
  <c r="EK323" i="109" s="1"/>
  <c r="AG524" i="109"/>
  <c r="V526" i="109"/>
  <c r="L726" i="109"/>
  <c r="M726" i="109" s="1"/>
  <c r="N726" i="109" s="1"/>
  <c r="O726" i="109" s="1"/>
  <c r="P726" i="109" s="1"/>
  <c r="Q726" i="109" s="1"/>
  <c r="R726" i="109" s="1"/>
  <c r="S726" i="109" s="1"/>
  <c r="T726" i="109" s="1"/>
  <c r="U726" i="109" s="1"/>
  <c r="W726" i="109" s="1"/>
  <c r="X726" i="109" s="1"/>
  <c r="Y726" i="109" s="1"/>
  <c r="Z726" i="109" s="1"/>
  <c r="AA726" i="109" s="1"/>
  <c r="AB726" i="109" s="1"/>
  <c r="AC726" i="109" s="1"/>
  <c r="V525" i="109"/>
  <c r="L752" i="109"/>
  <c r="M752" i="109" s="1"/>
  <c r="N752" i="109" s="1"/>
  <c r="O752" i="109" s="1"/>
  <c r="P752" i="109" s="1"/>
  <c r="Q752" i="109" s="1"/>
  <c r="R752" i="109" s="1"/>
  <c r="S752" i="109" s="1"/>
  <c r="T752" i="109" s="1"/>
  <c r="U752" i="109" s="1"/>
  <c r="W752" i="109" s="1"/>
  <c r="X752" i="109" s="1"/>
  <c r="Y752" i="109" s="1"/>
  <c r="K724" i="109"/>
  <c r="L724" i="109" s="1"/>
  <c r="M724" i="109" s="1"/>
  <c r="N724" i="109" s="1"/>
  <c r="O724" i="109" s="1"/>
  <c r="P724" i="109" s="1"/>
  <c r="Q724" i="109" s="1"/>
  <c r="R724" i="109" s="1"/>
  <c r="S724" i="109" s="1"/>
  <c r="T724" i="109" s="1"/>
  <c r="U724" i="109" s="1"/>
  <c r="W724" i="109" s="1"/>
  <c r="X724" i="109" s="1"/>
  <c r="Y724" i="109" s="1"/>
  <c r="Z724" i="109" s="1"/>
  <c r="AA724" i="109" s="1"/>
  <c r="J1574" i="109"/>
  <c r="K1574" i="109" s="1"/>
  <c r="L1574" i="109" s="1"/>
  <c r="M1574" i="109" s="1"/>
  <c r="N1574" i="109" s="1"/>
  <c r="O1574" i="109" s="1"/>
  <c r="P1574" i="109" s="1"/>
  <c r="Q1574" i="109" s="1"/>
  <c r="R1574" i="109" s="1"/>
  <c r="S1574" i="109" s="1"/>
  <c r="T1574" i="109" s="1"/>
  <c r="U1574" i="109" s="1"/>
  <c r="W1574" i="109" s="1"/>
  <c r="X1574" i="109" s="1"/>
  <c r="Y1574" i="109" s="1"/>
  <c r="V1395" i="109"/>
  <c r="K725" i="109"/>
  <c r="L725" i="109" s="1"/>
  <c r="M725" i="109" s="1"/>
  <c r="N725" i="109" s="1"/>
  <c r="O725" i="109" s="1"/>
  <c r="P725" i="109" s="1"/>
  <c r="Q725" i="109" s="1"/>
  <c r="R725" i="109" s="1"/>
  <c r="S725" i="109" s="1"/>
  <c r="T725" i="109" s="1"/>
  <c r="U725" i="109" s="1"/>
  <c r="W725" i="109" s="1"/>
  <c r="X725" i="109" s="1"/>
  <c r="Y725" i="109" s="1"/>
  <c r="Z725" i="109" s="1"/>
  <c r="AA725" i="109" s="1"/>
  <c r="AB725" i="109" s="1"/>
  <c r="AC725" i="109" s="1"/>
  <c r="AD725" i="109" s="1"/>
  <c r="AE725" i="109" s="1"/>
  <c r="V523" i="109"/>
  <c r="V527" i="109"/>
  <c r="K728" i="109"/>
  <c r="L728" i="109" s="1"/>
  <c r="M728" i="109" s="1"/>
  <c r="N728" i="109" s="1"/>
  <c r="O728" i="109" s="1"/>
  <c r="P728" i="109" s="1"/>
  <c r="Q728" i="109" s="1"/>
  <c r="R728" i="109" s="1"/>
  <c r="S728" i="109" s="1"/>
  <c r="T728" i="109" s="1"/>
  <c r="U728" i="109" s="1"/>
  <c r="W728" i="109" s="1"/>
  <c r="X728" i="109" s="1"/>
  <c r="Y728" i="109" s="1"/>
  <c r="Z728" i="109" s="1"/>
  <c r="AA728" i="109" s="1"/>
  <c r="AB728" i="109" s="1"/>
  <c r="AC728" i="109" s="1"/>
  <c r="V524" i="109"/>
  <c r="V551" i="109"/>
  <c r="Z1216" i="109"/>
  <c r="Z1395" i="109"/>
  <c r="Z551" i="109"/>
  <c r="AA350" i="109"/>
  <c r="AA551" i="109"/>
  <c r="AD326" i="109"/>
  <c r="AE326" i="109" s="1"/>
  <c r="AD527" i="109"/>
  <c r="AD324" i="109"/>
  <c r="AE324" i="109" s="1"/>
  <c r="AD525" i="109"/>
  <c r="AB523" i="109"/>
  <c r="AB322" i="109"/>
  <c r="AC523" i="109" s="1"/>
  <c r="AF725" i="109" l="1"/>
  <c r="BF713" i="109"/>
  <c r="AF727" i="109"/>
  <c r="BB733" i="109"/>
  <c r="BB737" i="109"/>
  <c r="BG312" i="109"/>
  <c r="BH513" i="109" s="1"/>
  <c r="BG714" i="109"/>
  <c r="BC331" i="109"/>
  <c r="BD532" i="109" s="1"/>
  <c r="BH313" i="109"/>
  <c r="BH310" i="109"/>
  <c r="BD334" i="109"/>
  <c r="BE535" i="109" s="1"/>
  <c r="BD736" i="109"/>
  <c r="BC333" i="109"/>
  <c r="BD534" i="109" s="1"/>
  <c r="BB734" i="109"/>
  <c r="BH309" i="109"/>
  <c r="BB308" i="109"/>
  <c r="BC509" i="109" s="1"/>
  <c r="BG311" i="109"/>
  <c r="BH512" i="109" s="1"/>
  <c r="BG713" i="109"/>
  <c r="BC335" i="109"/>
  <c r="BD536" i="109" s="1"/>
  <c r="BB735" i="109"/>
  <c r="BC332" i="109"/>
  <c r="BD533" i="109" s="1"/>
  <c r="BA710" i="109"/>
  <c r="AG725" i="109"/>
  <c r="AG727" i="109"/>
  <c r="AH323" i="109"/>
  <c r="AJ524" i="109" s="1"/>
  <c r="AH524" i="109"/>
  <c r="AI524" i="109" s="1"/>
  <c r="AH325" i="109"/>
  <c r="AJ526" i="109" s="1"/>
  <c r="AH526" i="109"/>
  <c r="AI526" i="109" s="1"/>
  <c r="Z752" i="109"/>
  <c r="AA752" i="109" s="1"/>
  <c r="Z1574" i="109"/>
  <c r="AD728" i="109"/>
  <c r="AA1216" i="109"/>
  <c r="AA1395" i="109"/>
  <c r="AD726" i="109"/>
  <c r="AB551" i="109"/>
  <c r="AB350" i="109"/>
  <c r="AB724" i="109"/>
  <c r="AC724" i="109" s="1"/>
  <c r="AE527" i="109"/>
  <c r="AE525" i="109"/>
  <c r="AC322" i="109"/>
  <c r="BC737" i="109" l="1"/>
  <c r="BH311" i="109"/>
  <c r="BH711" i="109"/>
  <c r="BI510" i="109"/>
  <c r="BH715" i="109"/>
  <c r="BI514" i="109"/>
  <c r="BD332" i="109"/>
  <c r="BE533" i="109" s="1"/>
  <c r="BB710" i="109"/>
  <c r="BE334" i="109"/>
  <c r="BF535" i="109" s="1"/>
  <c r="BE736" i="109"/>
  <c r="BH312" i="109"/>
  <c r="BC734" i="109"/>
  <c r="BD737" i="109"/>
  <c r="BD335" i="109"/>
  <c r="BE536" i="109" s="1"/>
  <c r="BC308" i="109"/>
  <c r="BD509" i="109" s="1"/>
  <c r="BD333" i="109"/>
  <c r="BE534" i="109" s="1"/>
  <c r="BD331" i="109"/>
  <c r="BE532" i="109" s="1"/>
  <c r="BC735" i="109"/>
  <c r="BH712" i="109"/>
  <c r="BI511" i="109"/>
  <c r="BC733" i="109"/>
  <c r="AH727" i="109"/>
  <c r="AH725" i="109"/>
  <c r="AJ325" i="109"/>
  <c r="AK526" i="109" s="1"/>
  <c r="AJ323" i="109"/>
  <c r="AK524" i="109" s="1"/>
  <c r="AE728" i="109"/>
  <c r="AA1574" i="109"/>
  <c r="AB752" i="109"/>
  <c r="AE726" i="109"/>
  <c r="AC551" i="109"/>
  <c r="AC350" i="109"/>
  <c r="AB1395" i="109"/>
  <c r="AB1216" i="109"/>
  <c r="AC1395" i="109" s="1"/>
  <c r="AF326" i="109"/>
  <c r="AF527" i="109"/>
  <c r="AF324" i="109"/>
  <c r="AF525" i="109"/>
  <c r="AF726" i="109" s="1"/>
  <c r="AD322" i="109"/>
  <c r="AE322" i="109" s="1"/>
  <c r="AD523" i="109"/>
  <c r="AD724" i="109" s="1"/>
  <c r="BD734" i="109" l="1"/>
  <c r="BD735" i="109"/>
  <c r="BE331" i="109"/>
  <c r="BF532" i="109" s="1"/>
  <c r="BD308" i="109"/>
  <c r="BE509" i="109" s="1"/>
  <c r="BE332" i="109"/>
  <c r="BF533" i="109" s="1"/>
  <c r="BE734" i="109"/>
  <c r="BD733" i="109"/>
  <c r="BC710" i="109"/>
  <c r="BF334" i="109"/>
  <c r="BG535" i="109" s="1"/>
  <c r="BF736" i="109"/>
  <c r="BH713" i="109"/>
  <c r="BI512" i="109"/>
  <c r="AJ727" i="109"/>
  <c r="BE735" i="109"/>
  <c r="BE333" i="109"/>
  <c r="BF534" i="109" s="1"/>
  <c r="BE737" i="109"/>
  <c r="BE335" i="109"/>
  <c r="BF536" i="109" s="1"/>
  <c r="BH714" i="109"/>
  <c r="BI513" i="109"/>
  <c r="AK325" i="109"/>
  <c r="AL526" i="109" s="1"/>
  <c r="AJ725" i="109"/>
  <c r="AK323" i="109"/>
  <c r="AL524" i="109" s="1"/>
  <c r="AD350" i="109"/>
  <c r="AE350" i="109" s="1"/>
  <c r="AF350" i="109" s="1"/>
  <c r="AB1574" i="109"/>
  <c r="AC1574" i="109" s="1"/>
  <c r="AF728" i="109"/>
  <c r="AC752" i="109"/>
  <c r="AC1216" i="109"/>
  <c r="AD551" i="109"/>
  <c r="AG326" i="109"/>
  <c r="EK326" i="109" s="1"/>
  <c r="AG527" i="109"/>
  <c r="AG324" i="109"/>
  <c r="EK324" i="109" s="1"/>
  <c r="AG525" i="109"/>
  <c r="AG726" i="109" s="1"/>
  <c r="AE523" i="109"/>
  <c r="AE724" i="109" s="1"/>
  <c r="F424" i="109"/>
  <c r="F425" i="109"/>
  <c r="F426" i="109"/>
  <c r="F427" i="109"/>
  <c r="F428" i="109"/>
  <c r="F429" i="109"/>
  <c r="F430" i="109"/>
  <c r="F431" i="109"/>
  <c r="F432" i="109"/>
  <c r="F433" i="109"/>
  <c r="F434" i="109"/>
  <c r="F435" i="109"/>
  <c r="F436" i="109"/>
  <c r="F437" i="109"/>
  <c r="F438" i="109"/>
  <c r="F439" i="109"/>
  <c r="F440" i="109"/>
  <c r="F441" i="109"/>
  <c r="F442" i="109"/>
  <c r="F443" i="109"/>
  <c r="F444" i="109"/>
  <c r="F445" i="109"/>
  <c r="F446" i="109"/>
  <c r="F447" i="109"/>
  <c r="F448" i="109"/>
  <c r="F449" i="109"/>
  <c r="F450" i="109"/>
  <c r="F451" i="109"/>
  <c r="F452" i="109"/>
  <c r="F453" i="109"/>
  <c r="F454" i="109"/>
  <c r="F455" i="109"/>
  <c r="F456" i="109"/>
  <c r="F457" i="109"/>
  <c r="F458" i="109"/>
  <c r="F459" i="109"/>
  <c r="F460" i="109"/>
  <c r="F461" i="109"/>
  <c r="F462" i="109"/>
  <c r="F463" i="109"/>
  <c r="F464" i="109"/>
  <c r="F465" i="109"/>
  <c r="F466" i="109"/>
  <c r="F467" i="109"/>
  <c r="F468" i="109"/>
  <c r="F469" i="109"/>
  <c r="F470" i="109"/>
  <c r="F471" i="109"/>
  <c r="F472" i="109"/>
  <c r="F473" i="109"/>
  <c r="F474" i="109"/>
  <c r="F475" i="109"/>
  <c r="F476" i="109"/>
  <c r="F477" i="109"/>
  <c r="F478" i="109"/>
  <c r="F479" i="109"/>
  <c r="F480" i="109"/>
  <c r="F481" i="109"/>
  <c r="F482" i="109"/>
  <c r="F483" i="109"/>
  <c r="BE733" i="109" l="1"/>
  <c r="BG736" i="109"/>
  <c r="BG334" i="109"/>
  <c r="BH535" i="109" s="1"/>
  <c r="BF331" i="109"/>
  <c r="BG532" i="109" s="1"/>
  <c r="BF733" i="109"/>
  <c r="BF735" i="109"/>
  <c r="BF333" i="109"/>
  <c r="BG534" i="109" s="1"/>
  <c r="BF734" i="109"/>
  <c r="BF332" i="109"/>
  <c r="BG533" i="109" s="1"/>
  <c r="AK725" i="109"/>
  <c r="BD710" i="109"/>
  <c r="AK727" i="109"/>
  <c r="BF737" i="109"/>
  <c r="BF335" i="109"/>
  <c r="BG536" i="109" s="1"/>
  <c r="BE308" i="109"/>
  <c r="BF509" i="109" s="1"/>
  <c r="AL325" i="109"/>
  <c r="AM526" i="109" s="1"/>
  <c r="AL323" i="109"/>
  <c r="AM524" i="109" s="1"/>
  <c r="AD752" i="109"/>
  <c r="AG728" i="109"/>
  <c r="AD1216" i="109"/>
  <c r="AD1395" i="109"/>
  <c r="AD1574" i="109" s="1"/>
  <c r="AE551" i="109"/>
  <c r="AH326" i="109"/>
  <c r="AJ527" i="109" s="1"/>
  <c r="AH527" i="109"/>
  <c r="AH324" i="109"/>
  <c r="AJ525" i="109" s="1"/>
  <c r="AH525" i="109"/>
  <c r="AF322" i="109"/>
  <c r="AF523" i="109"/>
  <c r="AF724" i="109" s="1"/>
  <c r="AL725" i="109" l="1"/>
  <c r="BE710" i="109"/>
  <c r="AL727" i="109"/>
  <c r="BG332" i="109"/>
  <c r="BH533" i="109" s="1"/>
  <c r="BG734" i="109"/>
  <c r="BF710" i="109"/>
  <c r="BF308" i="109"/>
  <c r="BG509" i="109" s="1"/>
  <c r="BG733" i="109"/>
  <c r="BG331" i="109"/>
  <c r="BH532" i="109" s="1"/>
  <c r="BG735" i="109"/>
  <c r="BG333" i="109"/>
  <c r="BH534" i="109" s="1"/>
  <c r="BH334" i="109"/>
  <c r="BG335" i="109"/>
  <c r="BH536" i="109" s="1"/>
  <c r="BG737" i="109"/>
  <c r="AM325" i="109"/>
  <c r="AN526" i="109" s="1"/>
  <c r="AE752" i="109"/>
  <c r="AM323" i="109"/>
  <c r="AN524" i="109" s="1"/>
  <c r="AM725" i="109"/>
  <c r="AE1216" i="109"/>
  <c r="AE1395" i="109"/>
  <c r="AE1574" i="109" s="1"/>
  <c r="AF551" i="109"/>
  <c r="AI527" i="109"/>
  <c r="AH728" i="109"/>
  <c r="AI525" i="109"/>
  <c r="AH726" i="109"/>
  <c r="AJ326" i="109"/>
  <c r="AK527" i="109" s="1"/>
  <c r="AJ324" i="109"/>
  <c r="AK525" i="109" s="1"/>
  <c r="AG322" i="109"/>
  <c r="EK322" i="109" s="1"/>
  <c r="AG523" i="109"/>
  <c r="AG724" i="109" s="1"/>
  <c r="AM727" i="109" l="1"/>
  <c r="BH333" i="109"/>
  <c r="BG308" i="109"/>
  <c r="BH509" i="109" s="1"/>
  <c r="BG710" i="109"/>
  <c r="BH335" i="109"/>
  <c r="BH736" i="109"/>
  <c r="BI535" i="109"/>
  <c r="BH331" i="109"/>
  <c r="BH332" i="109"/>
  <c r="AF752" i="109"/>
  <c r="AN325" i="109"/>
  <c r="AO526" i="109" s="1"/>
  <c r="AN727" i="109"/>
  <c r="AN323" i="109"/>
  <c r="AO524" i="109" s="1"/>
  <c r="AN725" i="109"/>
  <c r="AJ726" i="109"/>
  <c r="AJ728" i="109"/>
  <c r="AF1216" i="109"/>
  <c r="AF1395" i="109"/>
  <c r="AF1574" i="109" s="1"/>
  <c r="AG350" i="109"/>
  <c r="EK350" i="109" s="1"/>
  <c r="AG551" i="109"/>
  <c r="AK326" i="109"/>
  <c r="AL527" i="109" s="1"/>
  <c r="AK324" i="109"/>
  <c r="AL525" i="109" s="1"/>
  <c r="AH322" i="109"/>
  <c r="AJ523" i="109" s="1"/>
  <c r="AH523" i="109"/>
  <c r="AG752" i="109" l="1"/>
  <c r="BH734" i="109"/>
  <c r="BI533" i="109"/>
  <c r="BH308" i="109"/>
  <c r="BH733" i="109"/>
  <c r="BI532" i="109"/>
  <c r="BH737" i="109"/>
  <c r="BI536" i="109"/>
  <c r="BH735" i="109"/>
  <c r="BI534" i="109"/>
  <c r="AO325" i="109"/>
  <c r="AP526" i="109" s="1"/>
  <c r="AO725" i="109"/>
  <c r="AO323" i="109"/>
  <c r="AP524" i="109" s="1"/>
  <c r="AK726" i="109"/>
  <c r="AK728" i="109"/>
  <c r="AG1216" i="109"/>
  <c r="AG1395" i="109"/>
  <c r="AG1574" i="109" s="1"/>
  <c r="AH350" i="109"/>
  <c r="AJ551" i="109" s="1"/>
  <c r="AH551" i="109"/>
  <c r="AI523" i="109"/>
  <c r="AH724" i="109"/>
  <c r="AL326" i="109"/>
  <c r="AM527" i="109" s="1"/>
  <c r="AL324" i="109"/>
  <c r="AM525" i="109" s="1"/>
  <c r="AJ322" i="109"/>
  <c r="AK523" i="109" s="1"/>
  <c r="AL728" i="109" l="1"/>
  <c r="BH710" i="109"/>
  <c r="BI509" i="109"/>
  <c r="AP325" i="109"/>
  <c r="AQ526" i="109" s="1"/>
  <c r="AP323" i="109"/>
  <c r="AQ524" i="109" s="1"/>
  <c r="AP725" i="109"/>
  <c r="AO727" i="109"/>
  <c r="AL726" i="109"/>
  <c r="AH1216" i="109"/>
  <c r="AJ1395" i="109" s="1"/>
  <c r="AH1395" i="109"/>
  <c r="AI551" i="109"/>
  <c r="AH752" i="109"/>
  <c r="AJ724" i="109"/>
  <c r="AJ350" i="109"/>
  <c r="AK551" i="109" s="1"/>
  <c r="AM326" i="109"/>
  <c r="AN527" i="109" s="1"/>
  <c r="AM324" i="109"/>
  <c r="AN525" i="109" s="1"/>
  <c r="AK322" i="109"/>
  <c r="AL523" i="109" s="1"/>
  <c r="AM728" i="109" l="1"/>
  <c r="AP727" i="109"/>
  <c r="AM726" i="109"/>
  <c r="AQ725" i="109"/>
  <c r="AQ323" i="109"/>
  <c r="AR524" i="109" s="1"/>
  <c r="AQ325" i="109"/>
  <c r="AR526" i="109" s="1"/>
  <c r="AK724" i="109"/>
  <c r="AI1395" i="109"/>
  <c r="AH1574" i="109"/>
  <c r="AJ1216" i="109"/>
  <c r="AK1395" i="109" s="1"/>
  <c r="AJ752" i="109"/>
  <c r="AK350" i="109"/>
  <c r="AL551" i="109" s="1"/>
  <c r="AN326" i="109"/>
  <c r="AN728" i="109"/>
  <c r="AN324" i="109"/>
  <c r="AL322" i="109"/>
  <c r="AM523" i="109" s="1"/>
  <c r="A1378" i="109"/>
  <c r="A1557" i="109" s="1"/>
  <c r="W1199" i="109"/>
  <c r="A1369" i="109"/>
  <c r="A1548" i="109" s="1"/>
  <c r="A1368" i="109"/>
  <c r="A1547" i="109" s="1"/>
  <c r="W1190" i="109"/>
  <c r="X1190" i="109" s="1"/>
  <c r="Y1190" i="109" s="1"/>
  <c r="Z1190" i="109" s="1"/>
  <c r="AA1190" i="109" s="1"/>
  <c r="AB1190" i="109" s="1"/>
  <c r="AC1190" i="109" s="1"/>
  <c r="AD1190" i="109" s="1"/>
  <c r="AE1190" i="109" s="1"/>
  <c r="AF1190" i="109" s="1"/>
  <c r="AG1190" i="109" s="1"/>
  <c r="AH1190" i="109" s="1"/>
  <c r="W1189" i="109"/>
  <c r="A530" i="109"/>
  <c r="A731" i="109" s="1"/>
  <c r="W329" i="109"/>
  <c r="F329" i="109"/>
  <c r="F328" i="109"/>
  <c r="F342" i="109"/>
  <c r="Y160" i="109"/>
  <c r="AH160" i="109"/>
  <c r="AG160" i="109"/>
  <c r="AF160" i="109"/>
  <c r="AE160" i="109"/>
  <c r="AD160" i="109"/>
  <c r="AC160" i="109"/>
  <c r="AB160" i="109"/>
  <c r="AA160" i="109"/>
  <c r="Z160" i="109"/>
  <c r="W160" i="109"/>
  <c r="U160" i="109"/>
  <c r="T160" i="109"/>
  <c r="S160" i="109"/>
  <c r="R160" i="109"/>
  <c r="Q160" i="109"/>
  <c r="E160" i="109"/>
  <c r="D160" i="109"/>
  <c r="C160" i="109"/>
  <c r="B160" i="109"/>
  <c r="A160" i="109"/>
  <c r="AV19" i="109"/>
  <c r="A519" i="109"/>
  <c r="A720" i="109" s="1"/>
  <c r="A518" i="109"/>
  <c r="A719" i="109" s="1"/>
  <c r="A517" i="109"/>
  <c r="A718" i="109" s="1"/>
  <c r="A516" i="109"/>
  <c r="A717" i="109" s="1"/>
  <c r="AO324" i="109" l="1"/>
  <c r="AP525" i="109" s="1"/>
  <c r="AO525" i="109"/>
  <c r="AO326" i="109"/>
  <c r="AP527" i="109" s="1"/>
  <c r="AO527" i="109"/>
  <c r="AN726" i="109"/>
  <c r="AQ727" i="109"/>
  <c r="AL724" i="109"/>
  <c r="AR323" i="109"/>
  <c r="AS524" i="109" s="1"/>
  <c r="AR725" i="109"/>
  <c r="AR325" i="109"/>
  <c r="AS526" i="109" s="1"/>
  <c r="AJ1574" i="109"/>
  <c r="H1377" i="109"/>
  <c r="G1377" i="109"/>
  <c r="H1367" i="109"/>
  <c r="G1367" i="109"/>
  <c r="H1369" i="109"/>
  <c r="AJ1369" i="109" s="1"/>
  <c r="G1369" i="109"/>
  <c r="L1369" i="109" s="1"/>
  <c r="H1378" i="109"/>
  <c r="G1378" i="109"/>
  <c r="S1378" i="109" s="1"/>
  <c r="H1368" i="109"/>
  <c r="G1368" i="109"/>
  <c r="W1368" i="109" s="1"/>
  <c r="H543" i="109"/>
  <c r="G543" i="109"/>
  <c r="J543" i="109" s="1"/>
  <c r="J744" i="109" s="1"/>
  <c r="H530" i="109"/>
  <c r="G530" i="109"/>
  <c r="S530" i="109" s="1"/>
  <c r="H519" i="109"/>
  <c r="G519" i="109"/>
  <c r="T519" i="109" s="1"/>
  <c r="H517" i="109"/>
  <c r="G517" i="109"/>
  <c r="T517" i="109" s="1"/>
  <c r="H529" i="109"/>
  <c r="G529" i="109"/>
  <c r="H515" i="109"/>
  <c r="G515" i="109"/>
  <c r="H518" i="109"/>
  <c r="G518" i="109"/>
  <c r="W518" i="109" s="1"/>
  <c r="H516" i="109"/>
  <c r="G516" i="109"/>
  <c r="W516" i="109" s="1"/>
  <c r="A342" i="109"/>
  <c r="A543" i="109" s="1"/>
  <c r="A744" i="109" s="1"/>
  <c r="E342" i="109"/>
  <c r="E543" i="109" s="1"/>
  <c r="E744" i="109" s="1"/>
  <c r="B342" i="109"/>
  <c r="B543" i="109" s="1"/>
  <c r="B744" i="109" s="1"/>
  <c r="C342" i="109"/>
  <c r="C543" i="109" s="1"/>
  <c r="C744" i="109" s="1"/>
  <c r="D342" i="109"/>
  <c r="D543" i="109" s="1"/>
  <c r="D744" i="109" s="1"/>
  <c r="AK752" i="109"/>
  <c r="AK1216" i="109"/>
  <c r="AL1395" i="109" s="1"/>
  <c r="AL350" i="109"/>
  <c r="AM551" i="109" s="1"/>
  <c r="AO728" i="109"/>
  <c r="AO726" i="109"/>
  <c r="AM322" i="109"/>
  <c r="AN523" i="109" s="1"/>
  <c r="AM724" i="109"/>
  <c r="AJ1190" i="109"/>
  <c r="S1368" i="109"/>
  <c r="X1199" i="109"/>
  <c r="AH1369" i="109"/>
  <c r="X1189" i="109"/>
  <c r="X329" i="109"/>
  <c r="Y329" i="109" s="1"/>
  <c r="V160" i="109"/>
  <c r="J342" i="109"/>
  <c r="AV160" i="109"/>
  <c r="V19" i="109"/>
  <c r="AI19" i="109"/>
  <c r="W318" i="109"/>
  <c r="W317" i="109"/>
  <c r="W316" i="109"/>
  <c r="W315" i="109"/>
  <c r="F315" i="109"/>
  <c r="F316" i="109"/>
  <c r="F317" i="109"/>
  <c r="F318" i="109"/>
  <c r="F314" i="109"/>
  <c r="AK1369" i="109" l="1"/>
  <c r="AR727" i="109"/>
  <c r="AK1574" i="109"/>
  <c r="AD1369" i="109"/>
  <c r="K1369" i="109"/>
  <c r="AC1369" i="109"/>
  <c r="N1369" i="109"/>
  <c r="L1368" i="109"/>
  <c r="O517" i="109"/>
  <c r="AB1369" i="109"/>
  <c r="J1369" i="109"/>
  <c r="J1548" i="109" s="1"/>
  <c r="Q1368" i="109"/>
  <c r="O1369" i="109"/>
  <c r="AS727" i="109"/>
  <c r="AS325" i="109"/>
  <c r="AT526" i="109" s="1"/>
  <c r="X1369" i="109"/>
  <c r="Z1369" i="109"/>
  <c r="U1369" i="109"/>
  <c r="O1368" i="109"/>
  <c r="L517" i="109"/>
  <c r="N530" i="109"/>
  <c r="AE1369" i="109"/>
  <c r="R1369" i="109"/>
  <c r="Q1369" i="109"/>
  <c r="R1368" i="109"/>
  <c r="X1368" i="109"/>
  <c r="AS725" i="109"/>
  <c r="AS323" i="109"/>
  <c r="AT524" i="109" s="1"/>
  <c r="P1369" i="109"/>
  <c r="N1368" i="109"/>
  <c r="K1368" i="109"/>
  <c r="T1369" i="109"/>
  <c r="M1369" i="109"/>
  <c r="M1368" i="109"/>
  <c r="AF1369" i="109"/>
  <c r="AA1369" i="109"/>
  <c r="W1369" i="109"/>
  <c r="AG1369" i="109"/>
  <c r="S1369" i="109"/>
  <c r="Y1369" i="109"/>
  <c r="J1368" i="109"/>
  <c r="J1547" i="109" s="1"/>
  <c r="T1368" i="109"/>
  <c r="U1368" i="109"/>
  <c r="P1368" i="109"/>
  <c r="AL752" i="109"/>
  <c r="K543" i="109"/>
  <c r="K744" i="109" s="1"/>
  <c r="T518" i="109"/>
  <c r="J519" i="109"/>
  <c r="J720" i="109" s="1"/>
  <c r="L519" i="109"/>
  <c r="K518" i="109"/>
  <c r="M518" i="109"/>
  <c r="R518" i="109"/>
  <c r="S519" i="109"/>
  <c r="W519" i="109"/>
  <c r="U519" i="109"/>
  <c r="Q518" i="109"/>
  <c r="Q519" i="109"/>
  <c r="O519" i="109"/>
  <c r="R519" i="109"/>
  <c r="U518" i="109"/>
  <c r="O518" i="109"/>
  <c r="S518" i="109"/>
  <c r="M519" i="109"/>
  <c r="N518" i="109"/>
  <c r="P519" i="109"/>
  <c r="J518" i="109"/>
  <c r="J719" i="109" s="1"/>
  <c r="K719" i="109" s="1"/>
  <c r="K519" i="109"/>
  <c r="N519" i="109"/>
  <c r="P518" i="109"/>
  <c r="L518" i="109"/>
  <c r="O1378" i="109"/>
  <c r="N1378" i="109"/>
  <c r="X1378" i="109"/>
  <c r="W1378" i="109"/>
  <c r="K1378" i="109"/>
  <c r="J1378" i="109"/>
  <c r="J1557" i="109" s="1"/>
  <c r="P1378" i="109"/>
  <c r="Q1378" i="109"/>
  <c r="U1378" i="109"/>
  <c r="L1378" i="109"/>
  <c r="R1378" i="109"/>
  <c r="M1378" i="109"/>
  <c r="T1378" i="109"/>
  <c r="Q530" i="109"/>
  <c r="R530" i="109"/>
  <c r="N517" i="109"/>
  <c r="U516" i="109"/>
  <c r="P530" i="109"/>
  <c r="S516" i="109"/>
  <c r="R516" i="109"/>
  <c r="K517" i="109"/>
  <c r="J517" i="109"/>
  <c r="J718" i="109" s="1"/>
  <c r="T516" i="109"/>
  <c r="K516" i="109"/>
  <c r="M530" i="109"/>
  <c r="L530" i="109"/>
  <c r="N516" i="109"/>
  <c r="W517" i="109"/>
  <c r="Q517" i="109"/>
  <c r="O516" i="109"/>
  <c r="Q516" i="109"/>
  <c r="U517" i="109"/>
  <c r="X530" i="109"/>
  <c r="T530" i="109"/>
  <c r="P517" i="109"/>
  <c r="J516" i="109"/>
  <c r="J717" i="109" s="1"/>
  <c r="S517" i="109"/>
  <c r="R517" i="109"/>
  <c r="M517" i="109"/>
  <c r="M516" i="109"/>
  <c r="P516" i="109"/>
  <c r="L516" i="109"/>
  <c r="W530" i="109"/>
  <c r="U530" i="109"/>
  <c r="O530" i="109"/>
  <c r="K530" i="109"/>
  <c r="J530" i="109"/>
  <c r="J731" i="109" s="1"/>
  <c r="X160" i="109"/>
  <c r="EK19" i="109"/>
  <c r="AL1216" i="109"/>
  <c r="AM1395" i="109" s="1"/>
  <c r="AM350" i="109"/>
  <c r="AN551" i="109" s="1"/>
  <c r="AP326" i="109"/>
  <c r="AQ527" i="109" s="1"/>
  <c r="AP728" i="109"/>
  <c r="AP324" i="109"/>
  <c r="AQ525" i="109" s="1"/>
  <c r="AP726" i="109"/>
  <c r="AN322" i="109"/>
  <c r="AN724" i="109"/>
  <c r="AK1190" i="109"/>
  <c r="AL1369" i="109" s="1"/>
  <c r="Y1199" i="109"/>
  <c r="Y1378" i="109"/>
  <c r="Y1189" i="109"/>
  <c r="Y1368" i="109"/>
  <c r="Y530" i="109"/>
  <c r="K342" i="109"/>
  <c r="X318" i="109"/>
  <c r="X519" i="109"/>
  <c r="X317" i="109"/>
  <c r="Y317" i="109" s="1"/>
  <c r="Z317" i="109" s="1"/>
  <c r="X518" i="109"/>
  <c r="X316" i="109"/>
  <c r="Y316" i="109" s="1"/>
  <c r="Z316" i="109" s="1"/>
  <c r="X517" i="109"/>
  <c r="X315" i="109"/>
  <c r="Y315" i="109" s="1"/>
  <c r="Z315" i="109" s="1"/>
  <c r="X516" i="109"/>
  <c r="AO322" i="109" l="1"/>
  <c r="AP523" i="109" s="1"/>
  <c r="AO523" i="109"/>
  <c r="AL1574" i="109"/>
  <c r="K1548" i="109"/>
  <c r="L1548" i="109" s="1"/>
  <c r="M1548" i="109" s="1"/>
  <c r="N1548" i="109" s="1"/>
  <c r="O1548" i="109" s="1"/>
  <c r="P1548" i="109" s="1"/>
  <c r="Q1548" i="109" s="1"/>
  <c r="R1548" i="109" s="1"/>
  <c r="S1548" i="109" s="1"/>
  <c r="T1548" i="109" s="1"/>
  <c r="U1548" i="109" s="1"/>
  <c r="W1548" i="109" s="1"/>
  <c r="X1548" i="109" s="1"/>
  <c r="Y1548" i="109" s="1"/>
  <c r="Z1548" i="109" s="1"/>
  <c r="AA1548" i="109" s="1"/>
  <c r="AB1548" i="109" s="1"/>
  <c r="AC1548" i="109" s="1"/>
  <c r="AD1548" i="109" s="1"/>
  <c r="AE1548" i="109" s="1"/>
  <c r="AF1548" i="109" s="1"/>
  <c r="AG1548" i="109" s="1"/>
  <c r="AH1548" i="109" s="1"/>
  <c r="AJ1548" i="109" s="1"/>
  <c r="AK1548" i="109" s="1"/>
  <c r="K1547" i="109"/>
  <c r="L1547" i="109" s="1"/>
  <c r="M1547" i="109" s="1"/>
  <c r="N1547" i="109" s="1"/>
  <c r="O1547" i="109" s="1"/>
  <c r="P1547" i="109" s="1"/>
  <c r="Q1547" i="109" s="1"/>
  <c r="R1547" i="109" s="1"/>
  <c r="S1547" i="109" s="1"/>
  <c r="T1547" i="109" s="1"/>
  <c r="U1547" i="109" s="1"/>
  <c r="W1547" i="109" s="1"/>
  <c r="X1547" i="109" s="1"/>
  <c r="Y1547" i="109" s="1"/>
  <c r="K1557" i="109"/>
  <c r="L1557" i="109" s="1"/>
  <c r="M1557" i="109" s="1"/>
  <c r="N1557" i="109" s="1"/>
  <c r="O1557" i="109" s="1"/>
  <c r="P1557" i="109" s="1"/>
  <c r="Q1557" i="109" s="1"/>
  <c r="R1557" i="109" s="1"/>
  <c r="S1557" i="109" s="1"/>
  <c r="T1557" i="109" s="1"/>
  <c r="U1557" i="109" s="1"/>
  <c r="W1557" i="109" s="1"/>
  <c r="X1557" i="109" s="1"/>
  <c r="Y1557" i="109" s="1"/>
  <c r="V1368" i="109"/>
  <c r="AI1369" i="109"/>
  <c r="AM752" i="109"/>
  <c r="AT323" i="109"/>
  <c r="AU524" i="109" s="1"/>
  <c r="AT725" i="109"/>
  <c r="AT325" i="109"/>
  <c r="AU526" i="109" s="1"/>
  <c r="AT727" i="109"/>
  <c r="V1369" i="109"/>
  <c r="V519" i="109"/>
  <c r="V1378" i="109"/>
  <c r="V518" i="109"/>
  <c r="K718" i="109"/>
  <c r="L718" i="109" s="1"/>
  <c r="M718" i="109" s="1"/>
  <c r="N718" i="109" s="1"/>
  <c r="O718" i="109" s="1"/>
  <c r="P718" i="109" s="1"/>
  <c r="Q718" i="109" s="1"/>
  <c r="R718" i="109" s="1"/>
  <c r="S718" i="109" s="1"/>
  <c r="T718" i="109" s="1"/>
  <c r="U718" i="109" s="1"/>
  <c r="W718" i="109" s="1"/>
  <c r="X718" i="109" s="1"/>
  <c r="K720" i="109"/>
  <c r="L720" i="109" s="1"/>
  <c r="M720" i="109" s="1"/>
  <c r="N720" i="109" s="1"/>
  <c r="O720" i="109" s="1"/>
  <c r="P720" i="109" s="1"/>
  <c r="Q720" i="109" s="1"/>
  <c r="R720" i="109" s="1"/>
  <c r="S720" i="109" s="1"/>
  <c r="T720" i="109" s="1"/>
  <c r="U720" i="109" s="1"/>
  <c r="W720" i="109" s="1"/>
  <c r="X720" i="109" s="1"/>
  <c r="L719" i="109"/>
  <c r="M719" i="109" s="1"/>
  <c r="N719" i="109" s="1"/>
  <c r="O719" i="109" s="1"/>
  <c r="P719" i="109" s="1"/>
  <c r="Q719" i="109" s="1"/>
  <c r="R719" i="109" s="1"/>
  <c r="S719" i="109" s="1"/>
  <c r="T719" i="109" s="1"/>
  <c r="U719" i="109" s="1"/>
  <c r="W719" i="109" s="1"/>
  <c r="X719" i="109" s="1"/>
  <c r="K717" i="109"/>
  <c r="L717" i="109" s="1"/>
  <c r="M717" i="109" s="1"/>
  <c r="N717" i="109" s="1"/>
  <c r="O717" i="109" s="1"/>
  <c r="P717" i="109" s="1"/>
  <c r="Q717" i="109" s="1"/>
  <c r="R717" i="109" s="1"/>
  <c r="S717" i="109" s="1"/>
  <c r="T717" i="109" s="1"/>
  <c r="U717" i="109" s="1"/>
  <c r="W717" i="109" s="1"/>
  <c r="X717" i="109" s="1"/>
  <c r="V516" i="109"/>
  <c r="K731" i="109"/>
  <c r="L731" i="109" s="1"/>
  <c r="M731" i="109" s="1"/>
  <c r="N731" i="109" s="1"/>
  <c r="O731" i="109" s="1"/>
  <c r="P731" i="109" s="1"/>
  <c r="Q731" i="109" s="1"/>
  <c r="R731" i="109" s="1"/>
  <c r="S731" i="109" s="1"/>
  <c r="T731" i="109" s="1"/>
  <c r="U731" i="109" s="1"/>
  <c r="W731" i="109" s="1"/>
  <c r="X731" i="109" s="1"/>
  <c r="Y731" i="109" s="1"/>
  <c r="V530" i="109"/>
  <c r="V517" i="109"/>
  <c r="AI160" i="109"/>
  <c r="AM1216" i="109"/>
  <c r="AN1395" i="109" s="1"/>
  <c r="AM1574" i="109"/>
  <c r="AN350" i="109"/>
  <c r="AO551" i="109" s="1"/>
  <c r="AQ326" i="109"/>
  <c r="AR527" i="109" s="1"/>
  <c r="AQ728" i="109"/>
  <c r="AQ324" i="109"/>
  <c r="AR525" i="109" s="1"/>
  <c r="AQ726" i="109"/>
  <c r="AO724" i="109"/>
  <c r="Y519" i="109"/>
  <c r="Y318" i="109"/>
  <c r="Z318" i="109" s="1"/>
  <c r="AL1190" i="109"/>
  <c r="AM1369" i="109" s="1"/>
  <c r="Z1199" i="109"/>
  <c r="Z1378" i="109"/>
  <c r="Z1368" i="109"/>
  <c r="Z1189" i="109"/>
  <c r="Z530" i="109"/>
  <c r="Z329" i="109"/>
  <c r="AA329" i="109" s="1"/>
  <c r="AB329" i="109" s="1"/>
  <c r="L342" i="109"/>
  <c r="L543" i="109"/>
  <c r="L744" i="109" s="1"/>
  <c r="Y518" i="109"/>
  <c r="Y517" i="109"/>
  <c r="Y516" i="109"/>
  <c r="AN752" i="109" l="1"/>
  <c r="AU325" i="109"/>
  <c r="AW526" i="109" s="1"/>
  <c r="AU323" i="109"/>
  <c r="AW524" i="109" s="1"/>
  <c r="EK335" i="109"/>
  <c r="AL1548" i="109"/>
  <c r="AN1216" i="109"/>
  <c r="AO1395" i="109" s="1"/>
  <c r="AN1574" i="109"/>
  <c r="AO350" i="109"/>
  <c r="AP551" i="109" s="1"/>
  <c r="AR326" i="109"/>
  <c r="AS527" i="109" s="1"/>
  <c r="AR728" i="109"/>
  <c r="AR324" i="109"/>
  <c r="AS525" i="109" s="1"/>
  <c r="AR726" i="109"/>
  <c r="Y720" i="109"/>
  <c r="AP322" i="109"/>
  <c r="AQ523" i="109" s="1"/>
  <c r="AP724" i="109"/>
  <c r="Z1557" i="109"/>
  <c r="AM1190" i="109"/>
  <c r="AN1369" i="109" s="1"/>
  <c r="AA1199" i="109"/>
  <c r="AA1378" i="109"/>
  <c r="Z1547" i="109"/>
  <c r="AA1189" i="109"/>
  <c r="AA1368" i="109"/>
  <c r="Z731" i="109"/>
  <c r="AA530" i="109"/>
  <c r="Y719" i="109"/>
  <c r="M342" i="109"/>
  <c r="M543" i="109"/>
  <c r="M744" i="109" s="1"/>
  <c r="Y718" i="109"/>
  <c r="Y717" i="109"/>
  <c r="Z519" i="109"/>
  <c r="Z518" i="109"/>
  <c r="Z517" i="109"/>
  <c r="Z516" i="109"/>
  <c r="AO752" i="109" l="1"/>
  <c r="AW323" i="109"/>
  <c r="AX524" i="109" s="1"/>
  <c r="AW325" i="109"/>
  <c r="AX526" i="109" s="1"/>
  <c r="AM1548" i="109"/>
  <c r="AV524" i="109"/>
  <c r="AU725" i="109"/>
  <c r="AU727" i="109"/>
  <c r="AV526" i="109"/>
  <c r="AA1557" i="109"/>
  <c r="Z717" i="109"/>
  <c r="AO1216" i="109"/>
  <c r="AP1395" i="109" s="1"/>
  <c r="AO1574" i="109"/>
  <c r="AP350" i="109"/>
  <c r="AQ551" i="109" s="1"/>
  <c r="AP752" i="109"/>
  <c r="AS326" i="109"/>
  <c r="AT527" i="109" s="1"/>
  <c r="AS728" i="109"/>
  <c r="Z720" i="109"/>
  <c r="AS324" i="109"/>
  <c r="AT525" i="109" s="1"/>
  <c r="AS726" i="109"/>
  <c r="AQ322" i="109"/>
  <c r="AR523" i="109" s="1"/>
  <c r="AQ724" i="109"/>
  <c r="AN1190" i="109"/>
  <c r="AO1369" i="109" s="1"/>
  <c r="AA1547" i="109"/>
  <c r="AB1199" i="109"/>
  <c r="AB1378" i="109"/>
  <c r="Z719" i="109"/>
  <c r="AA731" i="109"/>
  <c r="AB1189" i="109"/>
  <c r="AB1368" i="109"/>
  <c r="AB530" i="109"/>
  <c r="Z718" i="109"/>
  <c r="N342" i="109"/>
  <c r="N543" i="109"/>
  <c r="N744" i="109" s="1"/>
  <c r="AA318" i="109"/>
  <c r="AB318" i="109" s="1"/>
  <c r="AA519" i="109"/>
  <c r="AA317" i="109"/>
  <c r="AB317" i="109" s="1"/>
  <c r="AA518" i="109"/>
  <c r="AA316" i="109"/>
  <c r="AB316" i="109" s="1"/>
  <c r="AA517" i="109"/>
  <c r="AA315" i="109"/>
  <c r="AB315" i="109" s="1"/>
  <c r="AA516" i="109"/>
  <c r="AA717" i="109" s="1"/>
  <c r="AN1548" i="109" l="1"/>
  <c r="AX325" i="109"/>
  <c r="AY526" i="109" s="1"/>
  <c r="AW727" i="109"/>
  <c r="AX323" i="109"/>
  <c r="AY524" i="109" s="1"/>
  <c r="AW725" i="109"/>
  <c r="AB1557" i="109"/>
  <c r="AA718" i="109"/>
  <c r="AP1216" i="109"/>
  <c r="AQ1395" i="109" s="1"/>
  <c r="AP1574" i="109"/>
  <c r="AQ350" i="109"/>
  <c r="AR551" i="109" s="1"/>
  <c r="AQ752" i="109"/>
  <c r="AA720" i="109"/>
  <c r="AT326" i="109"/>
  <c r="AU527" i="109" s="1"/>
  <c r="AT728" i="109"/>
  <c r="AT324" i="109"/>
  <c r="AU525" i="109" s="1"/>
  <c r="AT726" i="109"/>
  <c r="AR322" i="109"/>
  <c r="AS523" i="109" s="1"/>
  <c r="AR724" i="109"/>
  <c r="AA719" i="109"/>
  <c r="AB1547" i="109"/>
  <c r="AO1190" i="109"/>
  <c r="AP1369" i="109" s="1"/>
  <c r="AO1548" i="109"/>
  <c r="AC1199" i="109"/>
  <c r="AC1378" i="109"/>
  <c r="AC1189" i="109"/>
  <c r="AC1368" i="109"/>
  <c r="AB731" i="109"/>
  <c r="AC530" i="109"/>
  <c r="AC329" i="109"/>
  <c r="O342" i="109"/>
  <c r="O543" i="109"/>
  <c r="O744" i="109" s="1"/>
  <c r="AB519" i="109"/>
  <c r="AB518" i="109"/>
  <c r="AB517" i="109"/>
  <c r="AB516" i="109"/>
  <c r="AB717" i="109" s="1"/>
  <c r="AY323" i="109" l="1"/>
  <c r="AZ524" i="109" s="1"/>
  <c r="AY325" i="109"/>
  <c r="AZ526" i="109" s="1"/>
  <c r="AX725" i="109"/>
  <c r="AX727" i="109"/>
  <c r="AC1557" i="109"/>
  <c r="AB718" i="109"/>
  <c r="AB720" i="109"/>
  <c r="AQ1216" i="109"/>
  <c r="AR1395" i="109" s="1"/>
  <c r="AQ1574" i="109"/>
  <c r="AR350" i="109"/>
  <c r="AS551" i="109" s="1"/>
  <c r="AR752" i="109"/>
  <c r="AU326" i="109"/>
  <c r="AW527" i="109" s="1"/>
  <c r="AU324" i="109"/>
  <c r="AW525" i="109" s="1"/>
  <c r="AB719" i="109"/>
  <c r="AS322" i="109"/>
  <c r="AT523" i="109" s="1"/>
  <c r="AS724" i="109"/>
  <c r="AC731" i="109"/>
  <c r="AP1190" i="109"/>
  <c r="AQ1369" i="109" s="1"/>
  <c r="AC1547" i="109"/>
  <c r="AD1199" i="109"/>
  <c r="AD1378" i="109"/>
  <c r="AD1189" i="109"/>
  <c r="AD1368" i="109"/>
  <c r="AD329" i="109"/>
  <c r="AD530" i="109"/>
  <c r="P342" i="109"/>
  <c r="P543" i="109"/>
  <c r="P744" i="109" s="1"/>
  <c r="AC318" i="109"/>
  <c r="AC519" i="109"/>
  <c r="AC317" i="109"/>
  <c r="AC518" i="109"/>
  <c r="AC316" i="109"/>
  <c r="AC517" i="109"/>
  <c r="AC315" i="109"/>
  <c r="AC516" i="109"/>
  <c r="AC717" i="109" s="1"/>
  <c r="AC720" i="109" l="1"/>
  <c r="AD1557" i="109"/>
  <c r="AC718" i="109"/>
  <c r="AW324" i="109"/>
  <c r="AX525" i="109" s="1"/>
  <c r="AY727" i="109"/>
  <c r="AZ325" i="109"/>
  <c r="BA526" i="109" s="1"/>
  <c r="AW326" i="109"/>
  <c r="AX527" i="109" s="1"/>
  <c r="AY725" i="109"/>
  <c r="AZ323" i="109"/>
  <c r="BA524" i="109" s="1"/>
  <c r="AR1216" i="109"/>
  <c r="AS1395" i="109" s="1"/>
  <c r="AR1574" i="109"/>
  <c r="AS350" i="109"/>
  <c r="AT551" i="109" s="1"/>
  <c r="AS752" i="109"/>
  <c r="AV527" i="109"/>
  <c r="AU728" i="109"/>
  <c r="AV525" i="109"/>
  <c r="AU726" i="109"/>
  <c r="AC719" i="109"/>
  <c r="AT322" i="109"/>
  <c r="AU523" i="109" s="1"/>
  <c r="AT724" i="109"/>
  <c r="AD731" i="109"/>
  <c r="AD1547" i="109"/>
  <c r="AQ1190" i="109"/>
  <c r="AR1369" i="109" s="1"/>
  <c r="AP1548" i="109"/>
  <c r="AE1199" i="109"/>
  <c r="AE1378" i="109"/>
  <c r="AE1189" i="109"/>
  <c r="AE1368" i="109"/>
  <c r="AE329" i="109"/>
  <c r="AE530" i="109"/>
  <c r="Q342" i="109"/>
  <c r="Q543" i="109"/>
  <c r="Q744" i="109" s="1"/>
  <c r="AD318" i="109"/>
  <c r="AD519" i="109"/>
  <c r="AD720" i="109" s="1"/>
  <c r="AD317" i="109"/>
  <c r="AD518" i="109"/>
  <c r="AD316" i="109"/>
  <c r="AD517" i="109"/>
  <c r="AD718" i="109" s="1"/>
  <c r="AD315" i="109"/>
  <c r="AD516" i="109"/>
  <c r="AD717" i="109" s="1"/>
  <c r="AE1557" i="109" l="1"/>
  <c r="AZ725" i="109"/>
  <c r="AZ727" i="109"/>
  <c r="AX326" i="109"/>
  <c r="AY527" i="109" s="1"/>
  <c r="BA323" i="109"/>
  <c r="BB524" i="109" s="1"/>
  <c r="AW728" i="109"/>
  <c r="AX324" i="109"/>
  <c r="AY525" i="109" s="1"/>
  <c r="BA325" i="109"/>
  <c r="BB526" i="109" s="1"/>
  <c r="AW726" i="109"/>
  <c r="AQ1548" i="109"/>
  <c r="AS1216" i="109"/>
  <c r="AT1395" i="109" s="1"/>
  <c r="AS1574" i="109"/>
  <c r="AT350" i="109"/>
  <c r="AU551" i="109" s="1"/>
  <c r="AT752" i="109"/>
  <c r="AD719" i="109"/>
  <c r="AE1547" i="109"/>
  <c r="AE731" i="109"/>
  <c r="AU322" i="109"/>
  <c r="AW523" i="109" s="1"/>
  <c r="AR1190" i="109"/>
  <c r="AS1369" i="109" s="1"/>
  <c r="AF1199" i="109"/>
  <c r="AF1378" i="109"/>
  <c r="AF1557" i="109" s="1"/>
  <c r="AF1189" i="109"/>
  <c r="AF1368" i="109"/>
  <c r="AF329" i="109"/>
  <c r="AF530" i="109"/>
  <c r="R342" i="109"/>
  <c r="R543" i="109"/>
  <c r="R744" i="109" s="1"/>
  <c r="AE318" i="109"/>
  <c r="AE519" i="109"/>
  <c r="AE720" i="109" s="1"/>
  <c r="AE317" i="109"/>
  <c r="AE518" i="109"/>
  <c r="AE316" i="109"/>
  <c r="AE517" i="109"/>
  <c r="AE718" i="109" s="1"/>
  <c r="AE315" i="109"/>
  <c r="AE516" i="109"/>
  <c r="AE717" i="109" s="1"/>
  <c r="BA725" i="109" l="1"/>
  <c r="AX726" i="109"/>
  <c r="BB323" i="109"/>
  <c r="BC524" i="109" s="1"/>
  <c r="BA727" i="109"/>
  <c r="AW322" i="109"/>
  <c r="AX523" i="109" s="1"/>
  <c r="BB325" i="109"/>
  <c r="BC526" i="109" s="1"/>
  <c r="AY326" i="109"/>
  <c r="AZ527" i="109" s="1"/>
  <c r="AY324" i="109"/>
  <c r="AZ525" i="109" s="1"/>
  <c r="AX728" i="109"/>
  <c r="AR1548" i="109"/>
  <c r="AT1216" i="109"/>
  <c r="AU1395" i="109" s="1"/>
  <c r="AT1574" i="109"/>
  <c r="AE719" i="109"/>
  <c r="AF1547" i="109"/>
  <c r="AU350" i="109"/>
  <c r="AW551" i="109" s="1"/>
  <c r="AF731" i="109"/>
  <c r="AV523" i="109"/>
  <c r="AU724" i="109"/>
  <c r="AS1190" i="109"/>
  <c r="AT1369" i="109" s="1"/>
  <c r="AG1199" i="109"/>
  <c r="AG1378" i="109"/>
  <c r="AG1557" i="109" s="1"/>
  <c r="AG1189" i="109"/>
  <c r="AG1368" i="109"/>
  <c r="AG329" i="109"/>
  <c r="EK329" i="109" s="1"/>
  <c r="AG530" i="109"/>
  <c r="S342" i="109"/>
  <c r="S543" i="109"/>
  <c r="S744" i="109" s="1"/>
  <c r="AF318" i="109"/>
  <c r="AF519" i="109"/>
  <c r="AF720" i="109" s="1"/>
  <c r="AF317" i="109"/>
  <c r="AF518" i="109"/>
  <c r="AF719" i="109" s="1"/>
  <c r="AF316" i="109"/>
  <c r="AF517" i="109"/>
  <c r="AF718" i="109" s="1"/>
  <c r="AF315" i="109"/>
  <c r="AF516" i="109"/>
  <c r="AF717" i="109" s="1"/>
  <c r="AY726" i="109" l="1"/>
  <c r="BB727" i="109"/>
  <c r="AS1548" i="109"/>
  <c r="AY728" i="109"/>
  <c r="AX322" i="109"/>
  <c r="AY523" i="109" s="1"/>
  <c r="BC323" i="109"/>
  <c r="BD524" i="109" s="1"/>
  <c r="AZ326" i="109"/>
  <c r="BA527" i="109" s="1"/>
  <c r="AW724" i="109"/>
  <c r="BB725" i="109"/>
  <c r="AW350" i="109"/>
  <c r="AX551" i="109" s="1"/>
  <c r="AZ324" i="109"/>
  <c r="BA525" i="109" s="1"/>
  <c r="BC325" i="109"/>
  <c r="BD526" i="109" s="1"/>
  <c r="AU1216" i="109"/>
  <c r="AW1395" i="109" s="1"/>
  <c r="AG1547" i="109"/>
  <c r="AV551" i="109"/>
  <c r="AU752" i="109"/>
  <c r="AG731" i="109"/>
  <c r="AT1190" i="109"/>
  <c r="AU1369" i="109" s="1"/>
  <c r="AH1199" i="109"/>
  <c r="AJ1378" i="109" s="1"/>
  <c r="AH1378" i="109"/>
  <c r="AH1189" i="109"/>
  <c r="AJ1368" i="109" s="1"/>
  <c r="AH1368" i="109"/>
  <c r="AH329" i="109"/>
  <c r="AJ530" i="109" s="1"/>
  <c r="AH530" i="109"/>
  <c r="T342" i="109"/>
  <c r="T543" i="109"/>
  <c r="T744" i="109" s="1"/>
  <c r="AG318" i="109"/>
  <c r="EK318" i="109" s="1"/>
  <c r="AG519" i="109"/>
  <c r="AG720" i="109" s="1"/>
  <c r="AG317" i="109"/>
  <c r="EK317" i="109" s="1"/>
  <c r="AG518" i="109"/>
  <c r="AG719" i="109" s="1"/>
  <c r="AG316" i="109"/>
  <c r="EK316" i="109" s="1"/>
  <c r="AG517" i="109"/>
  <c r="AG718" i="109" s="1"/>
  <c r="AG315" i="109"/>
  <c r="EK315" i="109" s="1"/>
  <c r="AG516" i="109"/>
  <c r="AG717" i="109" s="1"/>
  <c r="BC727" i="109" l="1"/>
  <c r="AT1548" i="109"/>
  <c r="AZ728" i="109"/>
  <c r="AX724" i="109"/>
  <c r="BA324" i="109"/>
  <c r="BB525" i="109" s="1"/>
  <c r="BD325" i="109"/>
  <c r="BE526" i="109" s="1"/>
  <c r="AW752" i="109"/>
  <c r="BD323" i="109"/>
  <c r="BE524" i="109" s="1"/>
  <c r="AX350" i="109"/>
  <c r="AY551" i="109" s="1"/>
  <c r="BC725" i="109"/>
  <c r="AW1216" i="109"/>
  <c r="AX1395" i="109" s="1"/>
  <c r="AZ726" i="109"/>
  <c r="BA326" i="109"/>
  <c r="BB527" i="109" s="1"/>
  <c r="AY322" i="109"/>
  <c r="AZ523" i="109" s="1"/>
  <c r="AV1395" i="109"/>
  <c r="AU1574" i="109"/>
  <c r="AU1190" i="109"/>
  <c r="AW1369" i="109" s="1"/>
  <c r="AV1369" i="109"/>
  <c r="AI1378" i="109"/>
  <c r="AH1557" i="109"/>
  <c r="AJ1557" i="109" s="1"/>
  <c r="AJ1199" i="109"/>
  <c r="AK1378" i="109" s="1"/>
  <c r="AI1368" i="109"/>
  <c r="AH1547" i="109"/>
  <c r="AJ1189" i="109"/>
  <c r="AK1368" i="109" s="1"/>
  <c r="AI530" i="109"/>
  <c r="AH731" i="109"/>
  <c r="AJ329" i="109"/>
  <c r="AK530" i="109" s="1"/>
  <c r="U342" i="109"/>
  <c r="U543" i="109"/>
  <c r="AH318" i="109"/>
  <c r="AJ519" i="109" s="1"/>
  <c r="AH519" i="109"/>
  <c r="AH317" i="109"/>
  <c r="AJ518" i="109" s="1"/>
  <c r="AH518" i="109"/>
  <c r="AH316" i="109"/>
  <c r="AJ517" i="109" s="1"/>
  <c r="AH517" i="109"/>
  <c r="AH315" i="109"/>
  <c r="AJ516" i="109" s="1"/>
  <c r="AH516" i="109"/>
  <c r="AY724" i="109" l="1"/>
  <c r="AX752" i="109"/>
  <c r="BA728" i="109"/>
  <c r="BB326" i="109"/>
  <c r="BC527" i="109" s="1"/>
  <c r="AY350" i="109"/>
  <c r="AZ551" i="109" s="1"/>
  <c r="BE323" i="109"/>
  <c r="BF524" i="109" s="1"/>
  <c r="BE325" i="109"/>
  <c r="BF526" i="109" s="1"/>
  <c r="AX1216" i="109"/>
  <c r="AY1395" i="109" s="1"/>
  <c r="BD727" i="109"/>
  <c r="AZ724" i="109"/>
  <c r="AZ322" i="109"/>
  <c r="BA523" i="109" s="1"/>
  <c r="AW1574" i="109"/>
  <c r="BB324" i="109"/>
  <c r="BC525" i="109" s="1"/>
  <c r="AW1190" i="109"/>
  <c r="AX1369" i="109" s="1"/>
  <c r="BD725" i="109"/>
  <c r="BA726" i="109"/>
  <c r="AU1548" i="109"/>
  <c r="AK1199" i="109"/>
  <c r="AL1378" i="109" s="1"/>
  <c r="AK1557" i="109"/>
  <c r="AJ1547" i="109"/>
  <c r="AK1189" i="109"/>
  <c r="AL1368" i="109" s="1"/>
  <c r="AJ731" i="109"/>
  <c r="AK329" i="109"/>
  <c r="AL530" i="109" s="1"/>
  <c r="V543" i="109"/>
  <c r="U744" i="109"/>
  <c r="W342" i="109"/>
  <c r="W543" i="109"/>
  <c r="AI519" i="109"/>
  <c r="AH720" i="109"/>
  <c r="AJ720" i="109" s="1"/>
  <c r="AI518" i="109"/>
  <c r="AH719" i="109"/>
  <c r="AJ719" i="109" s="1"/>
  <c r="AI517" i="109"/>
  <c r="AH718" i="109"/>
  <c r="AJ718" i="109" s="1"/>
  <c r="AI516" i="109"/>
  <c r="AH717" i="109"/>
  <c r="AJ717" i="109" s="1"/>
  <c r="AJ318" i="109"/>
  <c r="AK519" i="109" s="1"/>
  <c r="AJ317" i="109"/>
  <c r="AK518" i="109" s="1"/>
  <c r="AJ316" i="109"/>
  <c r="AK517" i="109" s="1"/>
  <c r="AJ315" i="109"/>
  <c r="AK516" i="109" s="1"/>
  <c r="AY752" i="109" l="1"/>
  <c r="BB728" i="109"/>
  <c r="BB726" i="109"/>
  <c r="BF325" i="109"/>
  <c r="BG526" i="109" s="1"/>
  <c r="AZ350" i="109"/>
  <c r="BA551" i="109" s="1"/>
  <c r="AW1548" i="109"/>
  <c r="BA724" i="109"/>
  <c r="BA322" i="109"/>
  <c r="BB523" i="109" s="1"/>
  <c r="BE727" i="109"/>
  <c r="AX1190" i="109"/>
  <c r="AY1369" i="109" s="1"/>
  <c r="AX1574" i="109"/>
  <c r="BE725" i="109"/>
  <c r="BC326" i="109"/>
  <c r="BD527" i="109" s="1"/>
  <c r="BC324" i="109"/>
  <c r="BD525" i="109" s="1"/>
  <c r="BC726" i="109"/>
  <c r="AY1216" i="109"/>
  <c r="AZ1395" i="109" s="1"/>
  <c r="BF323" i="109"/>
  <c r="BG524" i="109" s="1"/>
  <c r="AK1547" i="109"/>
  <c r="AL1547" i="109" s="1"/>
  <c r="AL1199" i="109"/>
  <c r="AM1378" i="109" s="1"/>
  <c r="AL1557" i="109"/>
  <c r="AK731" i="109"/>
  <c r="AL1189" i="109"/>
  <c r="AM1368" i="109" s="1"/>
  <c r="W744" i="109"/>
  <c r="AL329" i="109"/>
  <c r="AM530" i="109" s="1"/>
  <c r="X543" i="109"/>
  <c r="X342" i="109"/>
  <c r="Y543" i="109" s="1"/>
  <c r="AK318" i="109"/>
  <c r="AL519" i="109" s="1"/>
  <c r="AK720" i="109"/>
  <c r="AK317" i="109"/>
  <c r="AL518" i="109" s="1"/>
  <c r="AK719" i="109"/>
  <c r="AK316" i="109"/>
  <c r="AL517" i="109" s="1"/>
  <c r="AK718" i="109"/>
  <c r="AK315" i="109"/>
  <c r="AL516" i="109" s="1"/>
  <c r="AK717" i="109"/>
  <c r="BF725" i="109" l="1"/>
  <c r="AY1574" i="109"/>
  <c r="BG325" i="109"/>
  <c r="BH526" i="109" s="1"/>
  <c r="BD726" i="109"/>
  <c r="BD324" i="109"/>
  <c r="BE525" i="109" s="1"/>
  <c r="BF727" i="109"/>
  <c r="AZ1216" i="109"/>
  <c r="BA1395" i="109" s="1"/>
  <c r="BD326" i="109"/>
  <c r="BE527" i="109" s="1"/>
  <c r="AY1190" i="109"/>
  <c r="AZ1369" i="109" s="1"/>
  <c r="BB322" i="109"/>
  <c r="BC523" i="109" s="1"/>
  <c r="AZ752" i="109"/>
  <c r="BG323" i="109"/>
  <c r="BH524" i="109" s="1"/>
  <c r="BC728" i="109"/>
  <c r="AX1548" i="109"/>
  <c r="BA350" i="109"/>
  <c r="BB551" i="109" s="1"/>
  <c r="AM1199" i="109"/>
  <c r="AN1378" i="109" s="1"/>
  <c r="AM1557" i="109"/>
  <c r="AL731" i="109"/>
  <c r="X744" i="109"/>
  <c r="Y744" i="109" s="1"/>
  <c r="AM1189" i="109"/>
  <c r="AN1368" i="109" s="1"/>
  <c r="AM1547" i="109"/>
  <c r="AM329" i="109"/>
  <c r="AN530" i="109" s="1"/>
  <c r="Y342" i="109"/>
  <c r="AL318" i="109"/>
  <c r="AM519" i="109" s="1"/>
  <c r="AL720" i="109"/>
  <c r="AL317" i="109"/>
  <c r="AM518" i="109" s="1"/>
  <c r="AL719" i="109"/>
  <c r="AL316" i="109"/>
  <c r="AM517" i="109" s="1"/>
  <c r="AL718" i="109"/>
  <c r="AL315" i="109"/>
  <c r="AM516" i="109" s="1"/>
  <c r="AL717" i="109"/>
  <c r="BG725" i="109" l="1"/>
  <c r="AZ1574" i="109"/>
  <c r="BA752" i="109"/>
  <c r="BB350" i="109"/>
  <c r="BC551" i="109" s="1"/>
  <c r="BB724" i="109"/>
  <c r="BD728" i="109"/>
  <c r="BE726" i="109"/>
  <c r="BE324" i="109"/>
  <c r="BF525" i="109" s="1"/>
  <c r="AY1548" i="109"/>
  <c r="BA1216" i="109"/>
  <c r="BB1395" i="109" s="1"/>
  <c r="AZ1190" i="109"/>
  <c r="BA1369" i="109" s="1"/>
  <c r="BH325" i="109"/>
  <c r="BH323" i="109"/>
  <c r="BC322" i="109"/>
  <c r="BD523" i="109" s="1"/>
  <c r="BE326" i="109"/>
  <c r="BF527" i="109" s="1"/>
  <c r="BG727" i="109"/>
  <c r="AM731" i="109"/>
  <c r="AN731" i="109" s="1"/>
  <c r="AN1199" i="109"/>
  <c r="AO1378" i="109" s="1"/>
  <c r="AN1557" i="109"/>
  <c r="AN1189" i="109"/>
  <c r="AO1368" i="109" s="1"/>
  <c r="AN1547" i="109"/>
  <c r="AN329" i="109"/>
  <c r="AO530" i="109" s="1"/>
  <c r="Z342" i="109"/>
  <c r="Z543" i="109"/>
  <c r="AM318" i="109"/>
  <c r="AN519" i="109" s="1"/>
  <c r="AM720" i="109"/>
  <c r="AM317" i="109"/>
  <c r="AN518" i="109" s="1"/>
  <c r="AM719" i="109"/>
  <c r="AM316" i="109"/>
  <c r="AN517" i="109" s="1"/>
  <c r="AM718" i="109"/>
  <c r="AM315" i="109"/>
  <c r="AN516" i="109" s="1"/>
  <c r="AM717" i="109"/>
  <c r="BB752" i="109" l="1"/>
  <c r="Z744" i="109"/>
  <c r="BC724" i="109"/>
  <c r="BE728" i="109"/>
  <c r="AZ1548" i="109"/>
  <c r="BD322" i="109"/>
  <c r="BE523" i="109" s="1"/>
  <c r="BB1216" i="109"/>
  <c r="BC1395" i="109" s="1"/>
  <c r="BH727" i="109"/>
  <c r="BI526" i="109"/>
  <c r="BA1574" i="109"/>
  <c r="BF726" i="109"/>
  <c r="BF324" i="109"/>
  <c r="BG525" i="109" s="1"/>
  <c r="BA1190" i="109"/>
  <c r="BB1369" i="109" s="1"/>
  <c r="BF326" i="109"/>
  <c r="BG527" i="109" s="1"/>
  <c r="BH725" i="109"/>
  <c r="BI524" i="109"/>
  <c r="BC350" i="109"/>
  <c r="BD551" i="109" s="1"/>
  <c r="AO1199" i="109"/>
  <c r="AP1378" i="109" s="1"/>
  <c r="AO1557" i="109"/>
  <c r="AO1189" i="109"/>
  <c r="AP1368" i="109" s="1"/>
  <c r="AO1547" i="109"/>
  <c r="AO329" i="109"/>
  <c r="AP530" i="109" s="1"/>
  <c r="AO731" i="109"/>
  <c r="AA342" i="109"/>
  <c r="AA543" i="109"/>
  <c r="AA744" i="109" s="1"/>
  <c r="AN318" i="109"/>
  <c r="AO519" i="109" s="1"/>
  <c r="AN720" i="109"/>
  <c r="AN317" i="109"/>
  <c r="AO518" i="109" s="1"/>
  <c r="AN719" i="109"/>
  <c r="AN316" i="109"/>
  <c r="AO517" i="109" s="1"/>
  <c r="AN718" i="109"/>
  <c r="AN315" i="109"/>
  <c r="AO516" i="109" s="1"/>
  <c r="AN717" i="109"/>
  <c r="BD724" i="109" l="1"/>
  <c r="BF728" i="109"/>
  <c r="BB1190" i="109"/>
  <c r="BC1369" i="109" s="1"/>
  <c r="BC1216" i="109"/>
  <c r="BD1395" i="109" s="1"/>
  <c r="BA1548" i="109"/>
  <c r="BB1574" i="109"/>
  <c r="BD350" i="109"/>
  <c r="BE551" i="109" s="1"/>
  <c r="BG726" i="109"/>
  <c r="BG324" i="109"/>
  <c r="BH525" i="109" s="1"/>
  <c r="BC752" i="109"/>
  <c r="BG326" i="109"/>
  <c r="BH527" i="109" s="1"/>
  <c r="BE322" i="109"/>
  <c r="BF523" i="109" s="1"/>
  <c r="BE724" i="109"/>
  <c r="AP1199" i="109"/>
  <c r="AQ1378" i="109" s="1"/>
  <c r="AP1557" i="109"/>
  <c r="AP1189" i="109"/>
  <c r="AQ1368" i="109" s="1"/>
  <c r="AP1547" i="109"/>
  <c r="AP329" i="109"/>
  <c r="AQ530" i="109" s="1"/>
  <c r="AP731" i="109"/>
  <c r="AB342" i="109"/>
  <c r="AB543" i="109"/>
  <c r="AB744" i="109" s="1"/>
  <c r="AO318" i="109"/>
  <c r="AP519" i="109" s="1"/>
  <c r="AO720" i="109"/>
  <c r="AO317" i="109"/>
  <c r="AP518" i="109" s="1"/>
  <c r="AO719" i="109"/>
  <c r="AO316" i="109"/>
  <c r="AP517" i="109" s="1"/>
  <c r="AO718" i="109"/>
  <c r="AO315" i="109"/>
  <c r="AP516" i="109" s="1"/>
  <c r="AO717" i="109"/>
  <c r="BG728" i="109" l="1"/>
  <c r="BB1548" i="109"/>
  <c r="BF724" i="109"/>
  <c r="BF322" i="109"/>
  <c r="BG523" i="109" s="1"/>
  <c r="BD752" i="109"/>
  <c r="BE752" i="109" s="1"/>
  <c r="BC1574" i="109"/>
  <c r="BH324" i="109"/>
  <c r="BD1216" i="109"/>
  <c r="BE1395" i="109" s="1"/>
  <c r="BH326" i="109"/>
  <c r="BE350" i="109"/>
  <c r="BF551" i="109" s="1"/>
  <c r="BC1190" i="109"/>
  <c r="BD1369" i="109" s="1"/>
  <c r="AQ1199" i="109"/>
  <c r="AR1378" i="109" s="1"/>
  <c r="AQ1557" i="109"/>
  <c r="AQ1189" i="109"/>
  <c r="AR1368" i="109" s="1"/>
  <c r="AQ1547" i="109"/>
  <c r="AQ329" i="109"/>
  <c r="AR530" i="109" s="1"/>
  <c r="AQ731" i="109"/>
  <c r="AC342" i="109"/>
  <c r="AC543" i="109"/>
  <c r="AC744" i="109" s="1"/>
  <c r="AP318" i="109"/>
  <c r="AQ519" i="109" s="1"/>
  <c r="AP720" i="109"/>
  <c r="AP317" i="109"/>
  <c r="AQ518" i="109" s="1"/>
  <c r="AP719" i="109"/>
  <c r="AP316" i="109"/>
  <c r="AQ517" i="109" s="1"/>
  <c r="AP718" i="109"/>
  <c r="AP315" i="109"/>
  <c r="AQ516" i="109" s="1"/>
  <c r="AP717" i="109"/>
  <c r="BE1216" i="109" l="1"/>
  <c r="BF1395" i="109" s="1"/>
  <c r="BC1548" i="109"/>
  <c r="BD1190" i="109"/>
  <c r="BE1369" i="109" s="1"/>
  <c r="BH728" i="109"/>
  <c r="BI527" i="109"/>
  <c r="BH726" i="109"/>
  <c r="BI525" i="109"/>
  <c r="BG724" i="109"/>
  <c r="BG322" i="109"/>
  <c r="BH523" i="109" s="1"/>
  <c r="BF350" i="109"/>
  <c r="BG551" i="109" s="1"/>
  <c r="BF752" i="109"/>
  <c r="BD1574" i="109"/>
  <c r="AR1199" i="109"/>
  <c r="AS1378" i="109" s="1"/>
  <c r="AR1557" i="109"/>
  <c r="AR1189" i="109"/>
  <c r="AS1368" i="109" s="1"/>
  <c r="AR1547" i="109"/>
  <c r="AR329" i="109"/>
  <c r="AS530" i="109" s="1"/>
  <c r="AR731" i="109"/>
  <c r="AD342" i="109"/>
  <c r="AD543" i="109"/>
  <c r="AD744" i="109" s="1"/>
  <c r="AQ318" i="109"/>
  <c r="AR519" i="109" s="1"/>
  <c r="AQ720" i="109"/>
  <c r="AQ317" i="109"/>
  <c r="AR518" i="109" s="1"/>
  <c r="AQ719" i="109"/>
  <c r="AQ316" i="109"/>
  <c r="AR517" i="109" s="1"/>
  <c r="AQ718" i="109"/>
  <c r="AQ315" i="109"/>
  <c r="AR516" i="109" s="1"/>
  <c r="AQ717" i="109"/>
  <c r="BD1548" i="109" l="1"/>
  <c r="BH322" i="109"/>
  <c r="BE1190" i="109"/>
  <c r="BF1369" i="109" s="1"/>
  <c r="BF1216" i="109"/>
  <c r="BG1395" i="109" s="1"/>
  <c r="BG350" i="109"/>
  <c r="BH551" i="109" s="1"/>
  <c r="BG752" i="109"/>
  <c r="BE1574" i="109"/>
  <c r="AS1199" i="109"/>
  <c r="AT1378" i="109" s="1"/>
  <c r="AS1557" i="109"/>
  <c r="AS1189" i="109"/>
  <c r="AT1368" i="109" s="1"/>
  <c r="AS1547" i="109"/>
  <c r="AS329" i="109"/>
  <c r="AT530" i="109" s="1"/>
  <c r="AS731" i="109"/>
  <c r="AE342" i="109"/>
  <c r="AE543" i="109"/>
  <c r="AE744" i="109" s="1"/>
  <c r="AR318" i="109"/>
  <c r="AS519" i="109" s="1"/>
  <c r="AR720" i="109"/>
  <c r="AR317" i="109"/>
  <c r="AS518" i="109" s="1"/>
  <c r="AR719" i="109"/>
  <c r="AR316" i="109"/>
  <c r="AS517" i="109" s="1"/>
  <c r="AR718" i="109"/>
  <c r="AR315" i="109"/>
  <c r="AS516" i="109" s="1"/>
  <c r="AR717" i="109"/>
  <c r="BF1574" i="109" l="1"/>
  <c r="BE1548" i="109"/>
  <c r="BH350" i="109"/>
  <c r="BF1190" i="109"/>
  <c r="BG1369" i="109" s="1"/>
  <c r="BH724" i="109"/>
  <c r="BI523" i="109"/>
  <c r="BG1216" i="109"/>
  <c r="BH1395" i="109" s="1"/>
  <c r="BG1574" i="109"/>
  <c r="AT1199" i="109"/>
  <c r="AU1378" i="109" s="1"/>
  <c r="AT1557" i="109"/>
  <c r="AT1189" i="109"/>
  <c r="AU1368" i="109" s="1"/>
  <c r="AT1547" i="109"/>
  <c r="AT329" i="109"/>
  <c r="AU530" i="109" s="1"/>
  <c r="AT731" i="109"/>
  <c r="AF342" i="109"/>
  <c r="AF543" i="109"/>
  <c r="AF744" i="109" s="1"/>
  <c r="AS318" i="109"/>
  <c r="AT519" i="109" s="1"/>
  <c r="AS720" i="109"/>
  <c r="AS317" i="109"/>
  <c r="AT518" i="109" s="1"/>
  <c r="AS719" i="109"/>
  <c r="AS316" i="109"/>
  <c r="AT517" i="109" s="1"/>
  <c r="AS718" i="109"/>
  <c r="AS315" i="109"/>
  <c r="AT516" i="109" s="1"/>
  <c r="AS717" i="109"/>
  <c r="BF1548" i="109" l="1"/>
  <c r="BH752" i="109"/>
  <c r="BI551" i="109"/>
  <c r="BH1216" i="109"/>
  <c r="BG1190" i="109"/>
  <c r="BH1369" i="109" s="1"/>
  <c r="AU1199" i="109"/>
  <c r="AW1378" i="109" s="1"/>
  <c r="AU1189" i="109"/>
  <c r="AW1368" i="109" s="1"/>
  <c r="AU329" i="109"/>
  <c r="AW530" i="109" s="1"/>
  <c r="AG342" i="109"/>
  <c r="EK342" i="109" s="1"/>
  <c r="AG543" i="109"/>
  <c r="AG744" i="109" s="1"/>
  <c r="AT318" i="109"/>
  <c r="AU519" i="109" s="1"/>
  <c r="AT720" i="109"/>
  <c r="AT317" i="109"/>
  <c r="AU518" i="109" s="1"/>
  <c r="AT719" i="109"/>
  <c r="AT316" i="109"/>
  <c r="AU517" i="109" s="1"/>
  <c r="AT718" i="109"/>
  <c r="AT315" i="109"/>
  <c r="AU516" i="109" s="1"/>
  <c r="AT717" i="109"/>
  <c r="BG1548" i="109" l="1"/>
  <c r="AW1189" i="109"/>
  <c r="AX1368" i="109" s="1"/>
  <c r="AW1199" i="109"/>
  <c r="AX1378" i="109" s="1"/>
  <c r="BH1574" i="109"/>
  <c r="BI1395" i="109"/>
  <c r="BH1190" i="109"/>
  <c r="AW329" i="109"/>
  <c r="AX530" i="109" s="1"/>
  <c r="AV1378" i="109"/>
  <c r="AU1557" i="109"/>
  <c r="AV1368" i="109"/>
  <c r="AU1547" i="109"/>
  <c r="AV530" i="109"/>
  <c r="AU731" i="109"/>
  <c r="AH342" i="109"/>
  <c r="AJ543" i="109" s="1"/>
  <c r="AH543" i="109"/>
  <c r="AI543" i="109" s="1"/>
  <c r="AU318" i="109"/>
  <c r="AW519" i="109" s="1"/>
  <c r="AU317" i="109"/>
  <c r="AW518" i="109" s="1"/>
  <c r="AU316" i="109"/>
  <c r="AW517" i="109" s="1"/>
  <c r="AU315" i="109"/>
  <c r="AW516" i="109" s="1"/>
  <c r="AW317" i="109" l="1"/>
  <c r="AX518" i="109" s="1"/>
  <c r="AX1199" i="109"/>
  <c r="AY1378" i="109" s="1"/>
  <c r="AW315" i="109"/>
  <c r="AX516" i="109" s="1"/>
  <c r="AW318" i="109"/>
  <c r="AX519" i="109" s="1"/>
  <c r="BH1548" i="109"/>
  <c r="BI1369" i="109"/>
  <c r="AW1557" i="109"/>
  <c r="AW731" i="109"/>
  <c r="AW1547" i="109"/>
  <c r="AW316" i="109"/>
  <c r="AX517" i="109" s="1"/>
  <c r="AX329" i="109"/>
  <c r="AY530" i="109" s="1"/>
  <c r="AX1189" i="109"/>
  <c r="AY1368" i="109" s="1"/>
  <c r="AH744" i="109"/>
  <c r="AJ744" i="109" s="1"/>
  <c r="AJ342" i="109"/>
  <c r="AK543" i="109" s="1"/>
  <c r="AV519" i="109"/>
  <c r="AU720" i="109"/>
  <c r="AV518" i="109"/>
  <c r="AU719" i="109"/>
  <c r="AV517" i="109"/>
  <c r="AU718" i="109"/>
  <c r="AV516" i="109"/>
  <c r="AU717" i="109"/>
  <c r="AX731" i="109" l="1"/>
  <c r="AX1547" i="109"/>
  <c r="AX1557" i="109"/>
  <c r="AY329" i="109"/>
  <c r="AZ530" i="109" s="1"/>
  <c r="AX318" i="109"/>
  <c r="AY519" i="109" s="1"/>
  <c r="AW720" i="109"/>
  <c r="AY1199" i="109"/>
  <c r="AZ1378" i="109" s="1"/>
  <c r="AY1189" i="109"/>
  <c r="AZ1368" i="109" s="1"/>
  <c r="AW718" i="109"/>
  <c r="AX315" i="109"/>
  <c r="AY516" i="109" s="1"/>
  <c r="AW719" i="109"/>
  <c r="AX316" i="109"/>
  <c r="AY517" i="109" s="1"/>
  <c r="AW717" i="109"/>
  <c r="AX317" i="109"/>
  <c r="AY518" i="109" s="1"/>
  <c r="AK342" i="109"/>
  <c r="AL543" i="109" s="1"/>
  <c r="AK744" i="109"/>
  <c r="AX719" i="109" l="1"/>
  <c r="AX720" i="109"/>
  <c r="AZ1199" i="109"/>
  <c r="BA1378" i="109" s="1"/>
  <c r="AY318" i="109"/>
  <c r="AZ519" i="109" s="1"/>
  <c r="AY1557" i="109"/>
  <c r="AY317" i="109"/>
  <c r="AZ518" i="109" s="1"/>
  <c r="AY316" i="109"/>
  <c r="AZ517" i="109" s="1"/>
  <c r="AY315" i="109"/>
  <c r="AZ516" i="109" s="1"/>
  <c r="AZ1189" i="109"/>
  <c r="BA1368" i="109" s="1"/>
  <c r="AZ329" i="109"/>
  <c r="BA530" i="109" s="1"/>
  <c r="AX718" i="109"/>
  <c r="AX717" i="109"/>
  <c r="AY1547" i="109"/>
  <c r="AY731" i="109"/>
  <c r="AL342" i="109"/>
  <c r="AM543" i="109" s="1"/>
  <c r="AL744" i="109"/>
  <c r="AY720" i="109" l="1"/>
  <c r="AZ731" i="109"/>
  <c r="AY717" i="109"/>
  <c r="AZ317" i="109"/>
  <c r="BA518" i="109" s="1"/>
  <c r="AZ318" i="109"/>
  <c r="BA519" i="109" s="1"/>
  <c r="AZ315" i="109"/>
  <c r="BA516" i="109" s="1"/>
  <c r="AY719" i="109"/>
  <c r="BA1189" i="109"/>
  <c r="BB1368" i="109" s="1"/>
  <c r="AY718" i="109"/>
  <c r="BA1199" i="109"/>
  <c r="BB1378" i="109" s="1"/>
  <c r="BA329" i="109"/>
  <c r="BB530" i="109" s="1"/>
  <c r="AZ1547" i="109"/>
  <c r="AZ316" i="109"/>
  <c r="BA517" i="109" s="1"/>
  <c r="AZ1557" i="109"/>
  <c r="AM342" i="109"/>
  <c r="AN543" i="109" s="1"/>
  <c r="AM744" i="109"/>
  <c r="AZ717" i="109" l="1"/>
  <c r="BA731" i="109"/>
  <c r="AZ719" i="109"/>
  <c r="BA1557" i="109"/>
  <c r="BA1547" i="109"/>
  <c r="BA717" i="109"/>
  <c r="BA315" i="109"/>
  <c r="BB516" i="109" s="1"/>
  <c r="BA317" i="109"/>
  <c r="BB518" i="109" s="1"/>
  <c r="BA316" i="109"/>
  <c r="BB517" i="109" s="1"/>
  <c r="BB731" i="109"/>
  <c r="BB329" i="109"/>
  <c r="BC530" i="109" s="1"/>
  <c r="AZ720" i="109"/>
  <c r="AZ718" i="109"/>
  <c r="BB1199" i="109"/>
  <c r="BC1378" i="109" s="1"/>
  <c r="BB1189" i="109"/>
  <c r="BC1368" i="109" s="1"/>
  <c r="BA318" i="109"/>
  <c r="BB519" i="109" s="1"/>
  <c r="AN342" i="109"/>
  <c r="AO543" i="109" s="1"/>
  <c r="AN744" i="109"/>
  <c r="BB1557" i="109" l="1"/>
  <c r="BB1547" i="109"/>
  <c r="BA720" i="109"/>
  <c r="BC1189" i="109"/>
  <c r="BD1368" i="109" s="1"/>
  <c r="BC329" i="109"/>
  <c r="BD530" i="109" s="1"/>
  <c r="BB317" i="109"/>
  <c r="BC518" i="109" s="1"/>
  <c r="BA719" i="109"/>
  <c r="BC1557" i="109"/>
  <c r="BC1199" i="109"/>
  <c r="BD1378" i="109" s="1"/>
  <c r="BB316" i="109"/>
  <c r="BC517" i="109" s="1"/>
  <c r="BB315" i="109"/>
  <c r="BC516" i="109" s="1"/>
  <c r="BB318" i="109"/>
  <c r="BC519" i="109" s="1"/>
  <c r="BA718" i="109"/>
  <c r="AO342" i="109"/>
  <c r="AP543" i="109" s="1"/>
  <c r="AO744" i="109"/>
  <c r="BB720" i="109" l="1"/>
  <c r="BB718" i="109"/>
  <c r="BB717" i="109"/>
  <c r="BD329" i="109"/>
  <c r="BE530" i="109" s="1"/>
  <c r="BC731" i="109"/>
  <c r="BC318" i="109"/>
  <c r="BD519" i="109" s="1"/>
  <c r="BC315" i="109"/>
  <c r="BD516" i="109" s="1"/>
  <c r="BD1199" i="109"/>
  <c r="BE1378" i="109" s="1"/>
  <c r="BC317" i="109"/>
  <c r="BD518" i="109" s="1"/>
  <c r="BC1547" i="109"/>
  <c r="BC718" i="109"/>
  <c r="BC316" i="109"/>
  <c r="BD517" i="109" s="1"/>
  <c r="BB719" i="109"/>
  <c r="BD1189" i="109"/>
  <c r="BE1368" i="109" s="1"/>
  <c r="AP342" i="109"/>
  <c r="AQ543" i="109" s="1"/>
  <c r="AP744" i="109"/>
  <c r="BC717" i="109" l="1"/>
  <c r="BD731" i="109"/>
  <c r="BD718" i="109"/>
  <c r="BD316" i="109"/>
  <c r="BE517" i="109" s="1"/>
  <c r="BD717" i="109"/>
  <c r="BD315" i="109"/>
  <c r="BE516" i="109" s="1"/>
  <c r="BD1557" i="109"/>
  <c r="BD318" i="109"/>
  <c r="BE519" i="109" s="1"/>
  <c r="BD1547" i="109"/>
  <c r="BC719" i="109"/>
  <c r="BD317" i="109"/>
  <c r="BE518" i="109" s="1"/>
  <c r="BE1189" i="109"/>
  <c r="BF1368" i="109" s="1"/>
  <c r="BE1199" i="109"/>
  <c r="BF1378" i="109" s="1"/>
  <c r="BC720" i="109"/>
  <c r="BE329" i="109"/>
  <c r="BF530" i="109" s="1"/>
  <c r="AQ342" i="109"/>
  <c r="AR543" i="109" s="1"/>
  <c r="AQ744" i="109"/>
  <c r="BE1547" i="109" l="1"/>
  <c r="BD719" i="109"/>
  <c r="BE731" i="109"/>
  <c r="BE1557" i="109"/>
  <c r="BD720" i="109"/>
  <c r="BE315" i="109"/>
  <c r="BF516" i="109" s="1"/>
  <c r="BE717" i="109"/>
  <c r="BF1199" i="109"/>
  <c r="BG1378" i="109" s="1"/>
  <c r="BE317" i="109"/>
  <c r="BF518" i="109" s="1"/>
  <c r="BE718" i="109"/>
  <c r="BE316" i="109"/>
  <c r="BF517" i="109" s="1"/>
  <c r="BF329" i="109"/>
  <c r="BG530" i="109" s="1"/>
  <c r="BF1547" i="109"/>
  <c r="BF1189" i="109"/>
  <c r="BG1368" i="109" s="1"/>
  <c r="BE318" i="109"/>
  <c r="BF519" i="109" s="1"/>
  <c r="AR342" i="109"/>
  <c r="AS543" i="109" s="1"/>
  <c r="AR744" i="109"/>
  <c r="BF1557" i="109" l="1"/>
  <c r="BE720" i="109"/>
  <c r="BF731" i="109"/>
  <c r="BG731" i="109" s="1"/>
  <c r="BG1557" i="109"/>
  <c r="BG1199" i="109"/>
  <c r="BH1378" i="109" s="1"/>
  <c r="BG1189" i="109"/>
  <c r="BH1368" i="109" s="1"/>
  <c r="BG1547" i="109"/>
  <c r="BG329" i="109"/>
  <c r="BH530" i="109" s="1"/>
  <c r="BE719" i="109"/>
  <c r="BF316" i="109"/>
  <c r="BG517" i="109" s="1"/>
  <c r="BF718" i="109"/>
  <c r="BF318" i="109"/>
  <c r="BG519" i="109" s="1"/>
  <c r="BF317" i="109"/>
  <c r="BG518" i="109" s="1"/>
  <c r="BF717" i="109"/>
  <c r="BF315" i="109"/>
  <c r="BG516" i="109" s="1"/>
  <c r="AS342" i="109"/>
  <c r="AT543" i="109" s="1"/>
  <c r="AS744" i="109"/>
  <c r="BF720" i="109" l="1"/>
  <c r="BH1189" i="109"/>
  <c r="BG720" i="109"/>
  <c r="BG318" i="109"/>
  <c r="BH519" i="109" s="1"/>
  <c r="BG317" i="109"/>
  <c r="BH518" i="109" s="1"/>
  <c r="BH329" i="109"/>
  <c r="BH1199" i="109"/>
  <c r="BG717" i="109"/>
  <c r="BG315" i="109"/>
  <c r="BH516" i="109" s="1"/>
  <c r="BF719" i="109"/>
  <c r="BG718" i="109"/>
  <c r="BG316" i="109"/>
  <c r="BH517" i="109" s="1"/>
  <c r="AT342" i="109"/>
  <c r="AU543" i="109" s="1"/>
  <c r="AT744" i="109"/>
  <c r="BH731" i="109" l="1"/>
  <c r="BI530" i="109"/>
  <c r="BH318" i="109"/>
  <c r="BH316" i="109"/>
  <c r="BH317" i="109"/>
  <c r="BH315" i="109"/>
  <c r="BH1557" i="109"/>
  <c r="BI1378" i="109"/>
  <c r="BG719" i="109"/>
  <c r="BH1547" i="109"/>
  <c r="BI1368" i="109"/>
  <c r="AU342" i="109"/>
  <c r="AW543" i="109" s="1"/>
  <c r="AW342" i="109" l="1"/>
  <c r="AX543" i="109" s="1"/>
  <c r="BH719" i="109"/>
  <c r="BI518" i="109"/>
  <c r="BH720" i="109"/>
  <c r="BI519" i="109"/>
  <c r="BH718" i="109"/>
  <c r="BI517" i="109"/>
  <c r="BH717" i="109"/>
  <c r="BI516" i="109"/>
  <c r="AV543" i="109"/>
  <c r="AU744" i="109"/>
  <c r="AX342" i="109" l="1"/>
  <c r="AY543" i="109" s="1"/>
  <c r="AW744" i="109"/>
  <c r="E498" i="109"/>
  <c r="E699" i="109" s="1"/>
  <c r="D498" i="109"/>
  <c r="D699" i="109" s="1"/>
  <c r="C498" i="109"/>
  <c r="C699" i="109" s="1"/>
  <c r="B498" i="109"/>
  <c r="B699" i="109" s="1"/>
  <c r="A498" i="109"/>
  <c r="A699" i="109" s="1"/>
  <c r="W297" i="109"/>
  <c r="A1371" i="109"/>
  <c r="A1550" i="109" s="1"/>
  <c r="F1349" i="109"/>
  <c r="G1349" i="109" s="1"/>
  <c r="W1192" i="109"/>
  <c r="X1192" i="109" s="1"/>
  <c r="Y1192" i="109" s="1"/>
  <c r="Z1192" i="109" s="1"/>
  <c r="AA1192" i="109" s="1"/>
  <c r="AB1192" i="109" s="1"/>
  <c r="AC1192" i="109" s="1"/>
  <c r="AD1192" i="109" s="1"/>
  <c r="AE1192" i="109" s="1"/>
  <c r="AF1192" i="109" s="1"/>
  <c r="AG1192" i="109" s="1"/>
  <c r="AH1192" i="109" s="1"/>
  <c r="AY342" i="109" l="1"/>
  <c r="AZ543" i="109" s="1"/>
  <c r="AX744" i="109"/>
  <c r="H1350" i="109"/>
  <c r="G1350" i="109"/>
  <c r="L1350" i="109" s="1"/>
  <c r="H1371" i="109"/>
  <c r="AJ1371" i="109" s="1"/>
  <c r="G1371" i="109"/>
  <c r="W1371" i="109" s="1"/>
  <c r="H1349" i="109"/>
  <c r="H1370" i="109"/>
  <c r="G1370" i="109"/>
  <c r="H498" i="109"/>
  <c r="G498" i="109"/>
  <c r="T498" i="109" s="1"/>
  <c r="AJ1192" i="109"/>
  <c r="X297" i="109"/>
  <c r="Y297" i="109" s="1"/>
  <c r="Z297" i="109" s="1"/>
  <c r="AA297" i="109" s="1"/>
  <c r="Q1350" i="109"/>
  <c r="O1350" i="109"/>
  <c r="P1350" i="109"/>
  <c r="W1035" i="109"/>
  <c r="AK1371" i="109" l="1"/>
  <c r="K1350" i="109"/>
  <c r="AZ342" i="109"/>
  <c r="BA543" i="109" s="1"/>
  <c r="AY744" i="109"/>
  <c r="M1350" i="109"/>
  <c r="N1350" i="109"/>
  <c r="J1350" i="109"/>
  <c r="J1529" i="109" s="1"/>
  <c r="AA1371" i="109"/>
  <c r="X1371" i="109"/>
  <c r="N1371" i="109"/>
  <c r="K1371" i="109"/>
  <c r="AD1371" i="109"/>
  <c r="S1371" i="109"/>
  <c r="AH1371" i="109"/>
  <c r="AG1371" i="109"/>
  <c r="AF1371" i="109"/>
  <c r="Z1371" i="109"/>
  <c r="Y1371" i="109"/>
  <c r="J1371" i="109"/>
  <c r="J1550" i="109" s="1"/>
  <c r="K1550" i="109" s="1"/>
  <c r="O1371" i="109"/>
  <c r="AB1371" i="109"/>
  <c r="AE1371" i="109"/>
  <c r="AC1371" i="109"/>
  <c r="U1371" i="109"/>
  <c r="T1371" i="109"/>
  <c r="L1371" i="109"/>
  <c r="R1371" i="109"/>
  <c r="P1371" i="109"/>
  <c r="M1371" i="109"/>
  <c r="Q1371" i="109"/>
  <c r="X498" i="109"/>
  <c r="L498" i="109"/>
  <c r="Q498" i="109"/>
  <c r="O498" i="109"/>
  <c r="K498" i="109"/>
  <c r="U498" i="109"/>
  <c r="W498" i="109"/>
  <c r="J498" i="109"/>
  <c r="J699" i="109" s="1"/>
  <c r="R498" i="109"/>
  <c r="M498" i="109"/>
  <c r="P498" i="109"/>
  <c r="S498" i="109"/>
  <c r="N498" i="109"/>
  <c r="AK1192" i="109"/>
  <c r="AL1371" i="109" s="1"/>
  <c r="Z498" i="109"/>
  <c r="Y498" i="109"/>
  <c r="K1529" i="109"/>
  <c r="L1529" i="109" s="1"/>
  <c r="B521" i="109"/>
  <c r="B722" i="109" s="1"/>
  <c r="C521" i="109"/>
  <c r="C722" i="109" s="1"/>
  <c r="D521" i="109"/>
  <c r="D722" i="109" s="1"/>
  <c r="E521" i="109"/>
  <c r="E722" i="109" s="1"/>
  <c r="F488" i="109"/>
  <c r="G488" i="109" s="1"/>
  <c r="B489" i="109"/>
  <c r="B690" i="109" s="1"/>
  <c r="C489" i="109"/>
  <c r="C690" i="109" s="1"/>
  <c r="D489" i="109"/>
  <c r="D690" i="109" s="1"/>
  <c r="E489" i="109"/>
  <c r="E690" i="109" s="1"/>
  <c r="B490" i="109"/>
  <c r="B691" i="109" s="1"/>
  <c r="C490" i="109"/>
  <c r="C691" i="109" s="1"/>
  <c r="D490" i="109"/>
  <c r="D691" i="109" s="1"/>
  <c r="E490" i="109"/>
  <c r="E691" i="109" s="1"/>
  <c r="B491" i="109"/>
  <c r="B692" i="109" s="1"/>
  <c r="C491" i="109"/>
  <c r="C692" i="109" s="1"/>
  <c r="D491" i="109"/>
  <c r="D692" i="109" s="1"/>
  <c r="E491" i="109"/>
  <c r="E692" i="109" s="1"/>
  <c r="B493" i="109"/>
  <c r="B694" i="109" s="1"/>
  <c r="C493" i="109"/>
  <c r="C694" i="109" s="1"/>
  <c r="D493" i="109"/>
  <c r="D694" i="109" s="1"/>
  <c r="E493" i="109"/>
  <c r="E694" i="109" s="1"/>
  <c r="B494" i="109"/>
  <c r="B695" i="109" s="1"/>
  <c r="C494" i="109"/>
  <c r="C695" i="109" s="1"/>
  <c r="D494" i="109"/>
  <c r="D695" i="109" s="1"/>
  <c r="E494" i="109"/>
  <c r="E695" i="109" s="1"/>
  <c r="B495" i="109"/>
  <c r="B696" i="109" s="1"/>
  <c r="C495" i="109"/>
  <c r="C696" i="109" s="1"/>
  <c r="D495" i="109"/>
  <c r="D696" i="109" s="1"/>
  <c r="E495" i="109"/>
  <c r="E696" i="109" s="1"/>
  <c r="B496" i="109"/>
  <c r="B697" i="109" s="1"/>
  <c r="C496" i="109"/>
  <c r="C697" i="109" s="1"/>
  <c r="D496" i="109"/>
  <c r="D697" i="109" s="1"/>
  <c r="E496" i="109"/>
  <c r="E697" i="109" s="1"/>
  <c r="B497" i="109"/>
  <c r="B698" i="109" s="1"/>
  <c r="C497" i="109"/>
  <c r="C698" i="109" s="1"/>
  <c r="D497" i="109"/>
  <c r="D698" i="109" s="1"/>
  <c r="E497" i="109"/>
  <c r="E698" i="109" s="1"/>
  <c r="A521" i="109"/>
  <c r="A722" i="109" s="1"/>
  <c r="W320" i="109"/>
  <c r="M1529" i="109" l="1"/>
  <c r="N1529" i="109" s="1"/>
  <c r="O1529" i="109" s="1"/>
  <c r="P1529" i="109" s="1"/>
  <c r="Q1529" i="109" s="1"/>
  <c r="AZ744" i="109"/>
  <c r="BA342" i="109"/>
  <c r="BB543" i="109" s="1"/>
  <c r="L1550" i="109"/>
  <c r="M1550" i="109" s="1"/>
  <c r="N1550" i="109" s="1"/>
  <c r="O1550" i="109" s="1"/>
  <c r="P1550" i="109" s="1"/>
  <c r="Q1550" i="109" s="1"/>
  <c r="R1550" i="109" s="1"/>
  <c r="S1550" i="109" s="1"/>
  <c r="T1550" i="109" s="1"/>
  <c r="U1550" i="109" s="1"/>
  <c r="W1550" i="109" s="1"/>
  <c r="X1550" i="109" s="1"/>
  <c r="Y1550" i="109" s="1"/>
  <c r="Z1550" i="109" s="1"/>
  <c r="AA1550" i="109" s="1"/>
  <c r="AB1550" i="109" s="1"/>
  <c r="AC1550" i="109" s="1"/>
  <c r="AD1550" i="109" s="1"/>
  <c r="AE1550" i="109" s="1"/>
  <c r="AF1550" i="109" s="1"/>
  <c r="AG1550" i="109" s="1"/>
  <c r="AH1550" i="109" s="1"/>
  <c r="AJ1550" i="109" s="1"/>
  <c r="AK1550" i="109" s="1"/>
  <c r="K699" i="109"/>
  <c r="L699" i="109" s="1"/>
  <c r="M699" i="109" s="1"/>
  <c r="N699" i="109" s="1"/>
  <c r="O699" i="109" s="1"/>
  <c r="P699" i="109" s="1"/>
  <c r="Q699" i="109" s="1"/>
  <c r="R699" i="109" s="1"/>
  <c r="S699" i="109" s="1"/>
  <c r="T699" i="109" s="1"/>
  <c r="U699" i="109" s="1"/>
  <c r="W699" i="109" s="1"/>
  <c r="X699" i="109" s="1"/>
  <c r="Y699" i="109" s="1"/>
  <c r="Z699" i="109" s="1"/>
  <c r="AI1371" i="109"/>
  <c r="V1371" i="109"/>
  <c r="V498" i="109"/>
  <c r="H497" i="109"/>
  <c r="G497" i="109"/>
  <c r="W497" i="109" s="1"/>
  <c r="H495" i="109"/>
  <c r="G495" i="109"/>
  <c r="W495" i="109" s="1"/>
  <c r="H493" i="109"/>
  <c r="G493" i="109"/>
  <c r="W493" i="109" s="1"/>
  <c r="H489" i="109"/>
  <c r="G489" i="109"/>
  <c r="H521" i="109"/>
  <c r="G521" i="109"/>
  <c r="L521" i="109" s="1"/>
  <c r="H492" i="109"/>
  <c r="G492" i="109"/>
  <c r="H520" i="109"/>
  <c r="G520" i="109"/>
  <c r="J520" i="109" s="1"/>
  <c r="H488" i="109"/>
  <c r="H496" i="109"/>
  <c r="G496" i="109"/>
  <c r="W496" i="109" s="1"/>
  <c r="H494" i="109"/>
  <c r="G494" i="109"/>
  <c r="W494" i="109" s="1"/>
  <c r="H491" i="109"/>
  <c r="G491" i="109"/>
  <c r="H490" i="109"/>
  <c r="G490" i="109"/>
  <c r="AL1192" i="109"/>
  <c r="AM1371" i="109" s="1"/>
  <c r="X521" i="109"/>
  <c r="X320" i="109"/>
  <c r="AA498" i="109"/>
  <c r="BA744" i="109" l="1"/>
  <c r="BB342" i="109"/>
  <c r="BC543" i="109" s="1"/>
  <c r="T521" i="109"/>
  <c r="R521" i="109"/>
  <c r="N521" i="109"/>
  <c r="M521" i="109"/>
  <c r="O521" i="109"/>
  <c r="W521" i="109"/>
  <c r="Q521" i="109"/>
  <c r="K521" i="109"/>
  <c r="J521" i="109"/>
  <c r="J722" i="109" s="1"/>
  <c r="P521" i="109"/>
  <c r="U521" i="109"/>
  <c r="S521" i="109"/>
  <c r="AM1192" i="109"/>
  <c r="AN1371" i="109" s="1"/>
  <c r="AL1550" i="109"/>
  <c r="AB297" i="109"/>
  <c r="AB498" i="109"/>
  <c r="AA699" i="109"/>
  <c r="Y521" i="109"/>
  <c r="Y320" i="109"/>
  <c r="Z320" i="109" s="1"/>
  <c r="BB744" i="109" l="1"/>
  <c r="BC744" i="109"/>
  <c r="BC342" i="109"/>
  <c r="BD543" i="109" s="1"/>
  <c r="K722" i="109"/>
  <c r="L722" i="109" s="1"/>
  <c r="M722" i="109" s="1"/>
  <c r="N722" i="109" s="1"/>
  <c r="O722" i="109" s="1"/>
  <c r="P722" i="109" s="1"/>
  <c r="Q722" i="109" s="1"/>
  <c r="R722" i="109" s="1"/>
  <c r="S722" i="109" s="1"/>
  <c r="T722" i="109" s="1"/>
  <c r="U722" i="109" s="1"/>
  <c r="W722" i="109" s="1"/>
  <c r="X722" i="109" s="1"/>
  <c r="Y722" i="109" s="1"/>
  <c r="V521" i="109"/>
  <c r="AM1550" i="109"/>
  <c r="AN1192" i="109"/>
  <c r="AO1371" i="109" s="1"/>
  <c r="AB699" i="109"/>
  <c r="AC297" i="109"/>
  <c r="AC498" i="109"/>
  <c r="Z521" i="109"/>
  <c r="BD342" i="109" l="1"/>
  <c r="BE543" i="109" s="1"/>
  <c r="AO1192" i="109"/>
  <c r="AP1371" i="109" s="1"/>
  <c r="AN1550" i="109"/>
  <c r="Z722" i="109"/>
  <c r="AC699" i="109"/>
  <c r="AD297" i="109"/>
  <c r="AD498" i="109"/>
  <c r="AA320" i="109"/>
  <c r="AA521" i="109"/>
  <c r="BE342" i="109" l="1"/>
  <c r="BF543" i="109" s="1"/>
  <c r="BD744" i="109"/>
  <c r="AO1550" i="109"/>
  <c r="AP1192" i="109"/>
  <c r="AQ1371" i="109" s="1"/>
  <c r="AA722" i="109"/>
  <c r="AD699" i="109"/>
  <c r="AE297" i="109"/>
  <c r="AE498" i="109"/>
  <c r="AB320" i="109"/>
  <c r="AB521" i="109"/>
  <c r="BE744" i="109" l="1"/>
  <c r="BF342" i="109"/>
  <c r="BG543" i="109" s="1"/>
  <c r="AP1550" i="109"/>
  <c r="AQ1192" i="109"/>
  <c r="AR1371" i="109" s="1"/>
  <c r="AB722" i="109"/>
  <c r="AF297" i="109"/>
  <c r="AG297" i="109" s="1"/>
  <c r="AF498" i="109"/>
  <c r="AE699" i="109"/>
  <c r="AC320" i="109"/>
  <c r="AC521" i="109"/>
  <c r="BF744" i="109" l="1"/>
  <c r="BG342" i="109"/>
  <c r="BH543" i="109" s="1"/>
  <c r="EK297" i="109"/>
  <c r="AQ1550" i="109"/>
  <c r="AR1192" i="109"/>
  <c r="AS1371" i="109" s="1"/>
  <c r="AC722" i="109"/>
  <c r="AF699" i="109"/>
  <c r="AG498" i="109"/>
  <c r="AD320" i="109"/>
  <c r="AD521" i="109"/>
  <c r="BG744" i="109" l="1"/>
  <c r="BH342" i="109"/>
  <c r="AR1550" i="109"/>
  <c r="AS1192" i="109"/>
  <c r="AT1371" i="109" s="1"/>
  <c r="AD722" i="109"/>
  <c r="AH297" i="109"/>
  <c r="AJ498" i="109" s="1"/>
  <c r="AH498" i="109"/>
  <c r="AI498" i="109" s="1"/>
  <c r="AG699" i="109"/>
  <c r="AE320" i="109"/>
  <c r="AE521" i="109"/>
  <c r="BH744" i="109" l="1"/>
  <c r="BI543" i="109"/>
  <c r="AS1550" i="109"/>
  <c r="AT1192" i="109"/>
  <c r="AU1371" i="109" s="1"/>
  <c r="AE722" i="109"/>
  <c r="AH699" i="109"/>
  <c r="AJ297" i="109"/>
  <c r="AK498" i="109" s="1"/>
  <c r="AF320" i="109"/>
  <c r="AF521" i="109"/>
  <c r="AT1550" i="109" l="1"/>
  <c r="AF722" i="109"/>
  <c r="AU1192" i="109"/>
  <c r="AW1371" i="109" s="1"/>
  <c r="AV1371" i="109"/>
  <c r="AK297" i="109"/>
  <c r="AL498" i="109" s="1"/>
  <c r="AJ699" i="109"/>
  <c r="AG320" i="109"/>
  <c r="EK320" i="109" s="1"/>
  <c r="AG521" i="109"/>
  <c r="AW1192" i="109" l="1"/>
  <c r="AX1371" i="109" s="1"/>
  <c r="AG722" i="109"/>
  <c r="AU1550" i="109"/>
  <c r="AK699" i="109"/>
  <c r="AL297" i="109"/>
  <c r="AM498" i="109" s="1"/>
  <c r="AH320" i="109"/>
  <c r="AJ521" i="109" s="1"/>
  <c r="AH521" i="109"/>
  <c r="AX1192" i="109" l="1"/>
  <c r="AY1371" i="109" s="1"/>
  <c r="AW1550" i="109"/>
  <c r="AM297" i="109"/>
  <c r="AN498" i="109" s="1"/>
  <c r="AL699" i="109"/>
  <c r="AI521" i="109"/>
  <c r="AH722" i="109"/>
  <c r="AJ320" i="109"/>
  <c r="AK521" i="109" s="1"/>
  <c r="AY1192" i="109" l="1"/>
  <c r="AZ1371" i="109" s="1"/>
  <c r="AX1550" i="109"/>
  <c r="AJ722" i="109"/>
  <c r="AM699" i="109"/>
  <c r="AN297" i="109"/>
  <c r="AO498" i="109" s="1"/>
  <c r="AK320" i="109"/>
  <c r="AL521" i="109" s="1"/>
  <c r="AZ1192" i="109" l="1"/>
  <c r="BA1371" i="109" s="1"/>
  <c r="AY1550" i="109"/>
  <c r="AK722" i="109"/>
  <c r="AL722" i="109" s="1"/>
  <c r="AN699" i="109"/>
  <c r="AO297" i="109"/>
  <c r="AP498" i="109" s="1"/>
  <c r="AL320" i="109"/>
  <c r="AM521" i="109" s="1"/>
  <c r="BA1192" i="109" l="1"/>
  <c r="BB1371" i="109" s="1"/>
  <c r="AZ1550" i="109"/>
  <c r="AP297" i="109"/>
  <c r="AQ498" i="109" s="1"/>
  <c r="AO699" i="109"/>
  <c r="AM320" i="109"/>
  <c r="AN521" i="109" s="1"/>
  <c r="AM722" i="109"/>
  <c r="BB1192" i="109" l="1"/>
  <c r="BC1371" i="109" s="1"/>
  <c r="BA1550" i="109"/>
  <c r="AP699" i="109"/>
  <c r="AQ297" i="109"/>
  <c r="AR498" i="109" s="1"/>
  <c r="AN320" i="109"/>
  <c r="AO521" i="109" s="1"/>
  <c r="AN722" i="109"/>
  <c r="BC1192" i="109" l="1"/>
  <c r="BD1371" i="109" s="1"/>
  <c r="BB1550" i="109"/>
  <c r="AR297" i="109"/>
  <c r="AS498" i="109" s="1"/>
  <c r="AQ699" i="109"/>
  <c r="AO320" i="109"/>
  <c r="AP521" i="109" s="1"/>
  <c r="AO722" i="109"/>
  <c r="BC1550" i="109" l="1"/>
  <c r="BD1192" i="109"/>
  <c r="BE1371" i="109" s="1"/>
  <c r="AR699" i="109"/>
  <c r="AS297" i="109"/>
  <c r="AT498" i="109" s="1"/>
  <c r="AP320" i="109"/>
  <c r="AQ521" i="109" s="1"/>
  <c r="AP722" i="109"/>
  <c r="BD1550" i="109" l="1"/>
  <c r="BE1192" i="109"/>
  <c r="BF1371" i="109" s="1"/>
  <c r="BE1550" i="109"/>
  <c r="AS699" i="109"/>
  <c r="AT699" i="109" s="1"/>
  <c r="AT297" i="109"/>
  <c r="AU498" i="109" s="1"/>
  <c r="AQ320" i="109"/>
  <c r="AR521" i="109" s="1"/>
  <c r="AQ722" i="109"/>
  <c r="BF1192" i="109" l="1"/>
  <c r="BG1371" i="109" s="1"/>
  <c r="BF1550" i="109"/>
  <c r="AU297" i="109"/>
  <c r="AW498" i="109" s="1"/>
  <c r="AV498" i="109"/>
  <c r="AR320" i="109"/>
  <c r="AS521" i="109" s="1"/>
  <c r="AR722" i="109"/>
  <c r="AW297" i="109" l="1"/>
  <c r="AX498" i="109" s="1"/>
  <c r="BG1192" i="109"/>
  <c r="BH1371" i="109" s="1"/>
  <c r="BG1550" i="109"/>
  <c r="AU699" i="109"/>
  <c r="AS320" i="109"/>
  <c r="AT521" i="109" s="1"/>
  <c r="AS722" i="109"/>
  <c r="BH1192" i="109" l="1"/>
  <c r="AW699" i="109"/>
  <c r="AX699" i="109" s="1"/>
  <c r="AX297" i="109"/>
  <c r="AY498" i="109" s="1"/>
  <c r="AT320" i="109"/>
  <c r="AU521" i="109" s="1"/>
  <c r="AT722" i="109"/>
  <c r="AY297" i="109" l="1"/>
  <c r="AZ498" i="109" s="1"/>
  <c r="BH1550" i="109"/>
  <c r="BI1371" i="109"/>
  <c r="AU320" i="109"/>
  <c r="AW521" i="109" s="1"/>
  <c r="AY699" i="109" l="1"/>
  <c r="AW320" i="109"/>
  <c r="AX521" i="109" s="1"/>
  <c r="AZ699" i="109"/>
  <c r="AZ297" i="109"/>
  <c r="BA498" i="109" s="1"/>
  <c r="AV521" i="109"/>
  <c r="AU722" i="109"/>
  <c r="AX320" i="109" l="1"/>
  <c r="AY521" i="109" s="1"/>
  <c r="AW722" i="109"/>
  <c r="BA297" i="109"/>
  <c r="BB498" i="109" s="1"/>
  <c r="K489" i="109"/>
  <c r="L489" i="109"/>
  <c r="M489" i="109"/>
  <c r="N489" i="109"/>
  <c r="O489" i="109"/>
  <c r="P489" i="109"/>
  <c r="Q489" i="109"/>
  <c r="K490" i="109"/>
  <c r="L490" i="109"/>
  <c r="M490" i="109"/>
  <c r="N490" i="109"/>
  <c r="O490" i="109"/>
  <c r="P490" i="109"/>
  <c r="Q490" i="109"/>
  <c r="K491" i="109"/>
  <c r="L491" i="109"/>
  <c r="M491" i="109"/>
  <c r="N491" i="109"/>
  <c r="O491" i="109"/>
  <c r="P491" i="109"/>
  <c r="Q491" i="109"/>
  <c r="K493" i="109"/>
  <c r="L493" i="109"/>
  <c r="M493" i="109"/>
  <c r="N493" i="109"/>
  <c r="O493" i="109"/>
  <c r="P493" i="109"/>
  <c r="Q493" i="109"/>
  <c r="R493" i="109"/>
  <c r="S493" i="109"/>
  <c r="T493" i="109"/>
  <c r="U493" i="109"/>
  <c r="K494" i="109"/>
  <c r="L494" i="109"/>
  <c r="M494" i="109"/>
  <c r="N494" i="109"/>
  <c r="O494" i="109"/>
  <c r="P494" i="109"/>
  <c r="Q494" i="109"/>
  <c r="R494" i="109"/>
  <c r="S494" i="109"/>
  <c r="T494" i="109"/>
  <c r="U494" i="109"/>
  <c r="K495" i="109"/>
  <c r="L495" i="109"/>
  <c r="M495" i="109"/>
  <c r="N495" i="109"/>
  <c r="O495" i="109"/>
  <c r="P495" i="109"/>
  <c r="Q495" i="109"/>
  <c r="R495" i="109"/>
  <c r="S495" i="109"/>
  <c r="T495" i="109"/>
  <c r="U495" i="109"/>
  <c r="K496" i="109"/>
  <c r="L496" i="109"/>
  <c r="M496" i="109"/>
  <c r="N496" i="109"/>
  <c r="O496" i="109"/>
  <c r="P496" i="109"/>
  <c r="Q496" i="109"/>
  <c r="R496" i="109"/>
  <c r="S496" i="109"/>
  <c r="T496" i="109"/>
  <c r="U496" i="109"/>
  <c r="K497" i="109"/>
  <c r="L497" i="109"/>
  <c r="M497" i="109"/>
  <c r="N497" i="109"/>
  <c r="O497" i="109"/>
  <c r="P497" i="109"/>
  <c r="Q497" i="109"/>
  <c r="R497" i="109"/>
  <c r="S497" i="109"/>
  <c r="T497" i="109"/>
  <c r="U497" i="109"/>
  <c r="J491" i="109"/>
  <c r="J692" i="109" s="1"/>
  <c r="J490" i="109"/>
  <c r="J691" i="109" s="1"/>
  <c r="J489" i="109"/>
  <c r="J690" i="109" s="1"/>
  <c r="J488" i="109"/>
  <c r="J689" i="109" s="1"/>
  <c r="J492" i="109"/>
  <c r="J497" i="109"/>
  <c r="J698" i="109" s="1"/>
  <c r="A497" i="109"/>
  <c r="A698" i="109" s="1"/>
  <c r="J496" i="109"/>
  <c r="J697" i="109" s="1"/>
  <c r="A496" i="109"/>
  <c r="A697" i="109" s="1"/>
  <c r="J495" i="109"/>
  <c r="J696" i="109" s="1"/>
  <c r="A495" i="109"/>
  <c r="A696" i="109" s="1"/>
  <c r="J494" i="109"/>
  <c r="J695" i="109" s="1"/>
  <c r="A494" i="109"/>
  <c r="A695" i="109" s="1"/>
  <c r="J493" i="109"/>
  <c r="J694" i="109" s="1"/>
  <c r="A493" i="109"/>
  <c r="A694" i="109" s="1"/>
  <c r="A491" i="109"/>
  <c r="A692" i="109" s="1"/>
  <c r="A490" i="109"/>
  <c r="A691" i="109" s="1"/>
  <c r="A489" i="109"/>
  <c r="A690" i="109" s="1"/>
  <c r="AX722" i="109" l="1"/>
  <c r="BB297" i="109"/>
  <c r="BC498" i="109" s="1"/>
  <c r="AY320" i="109"/>
  <c r="AZ521" i="109" s="1"/>
  <c r="BA699" i="109"/>
  <c r="K698" i="109"/>
  <c r="L698" i="109" s="1"/>
  <c r="M698" i="109" s="1"/>
  <c r="N698" i="109" s="1"/>
  <c r="O698" i="109" s="1"/>
  <c r="P698" i="109" s="1"/>
  <c r="Q698" i="109" s="1"/>
  <c r="R698" i="109" s="1"/>
  <c r="S698" i="109" s="1"/>
  <c r="T698" i="109" s="1"/>
  <c r="U698" i="109" s="1"/>
  <c r="W698" i="109" s="1"/>
  <c r="K697" i="109"/>
  <c r="L697" i="109" s="1"/>
  <c r="M697" i="109" s="1"/>
  <c r="N697" i="109" s="1"/>
  <c r="O697" i="109" s="1"/>
  <c r="P697" i="109" s="1"/>
  <c r="Q697" i="109" s="1"/>
  <c r="R697" i="109" s="1"/>
  <c r="S697" i="109" s="1"/>
  <c r="T697" i="109" s="1"/>
  <c r="U697" i="109" s="1"/>
  <c r="W697" i="109" s="1"/>
  <c r="K695" i="109"/>
  <c r="L695" i="109" s="1"/>
  <c r="M695" i="109" s="1"/>
  <c r="N695" i="109" s="1"/>
  <c r="O695" i="109" s="1"/>
  <c r="P695" i="109" s="1"/>
  <c r="Q695" i="109" s="1"/>
  <c r="R695" i="109" s="1"/>
  <c r="S695" i="109" s="1"/>
  <c r="T695" i="109" s="1"/>
  <c r="U695" i="109" s="1"/>
  <c r="W695" i="109" s="1"/>
  <c r="K696" i="109"/>
  <c r="L696" i="109" s="1"/>
  <c r="M696" i="109" s="1"/>
  <c r="N696" i="109" s="1"/>
  <c r="O696" i="109" s="1"/>
  <c r="P696" i="109" s="1"/>
  <c r="Q696" i="109" s="1"/>
  <c r="R696" i="109" s="1"/>
  <c r="S696" i="109" s="1"/>
  <c r="T696" i="109" s="1"/>
  <c r="U696" i="109" s="1"/>
  <c r="W696" i="109" s="1"/>
  <c r="K694" i="109"/>
  <c r="L694" i="109" s="1"/>
  <c r="M694" i="109" s="1"/>
  <c r="N694" i="109" s="1"/>
  <c r="O694" i="109" s="1"/>
  <c r="P694" i="109" s="1"/>
  <c r="Q694" i="109" s="1"/>
  <c r="R694" i="109" s="1"/>
  <c r="S694" i="109" s="1"/>
  <c r="T694" i="109" s="1"/>
  <c r="U694" i="109" s="1"/>
  <c r="W694" i="109" s="1"/>
  <c r="K692" i="109"/>
  <c r="L692" i="109" s="1"/>
  <c r="M692" i="109" s="1"/>
  <c r="N692" i="109" s="1"/>
  <c r="O692" i="109" s="1"/>
  <c r="P692" i="109" s="1"/>
  <c r="Q692" i="109" s="1"/>
  <c r="K691" i="109"/>
  <c r="L691" i="109" s="1"/>
  <c r="M691" i="109" s="1"/>
  <c r="N691" i="109" s="1"/>
  <c r="O691" i="109" s="1"/>
  <c r="P691" i="109" s="1"/>
  <c r="Q691" i="109" s="1"/>
  <c r="K690" i="109"/>
  <c r="L690" i="109" s="1"/>
  <c r="M690" i="109" s="1"/>
  <c r="N690" i="109" s="1"/>
  <c r="O690" i="109" s="1"/>
  <c r="P690" i="109" s="1"/>
  <c r="Q690" i="109" s="1"/>
  <c r="BB699" i="109" l="1"/>
  <c r="AZ320" i="109"/>
  <c r="BA521" i="109" s="1"/>
  <c r="AY722" i="109"/>
  <c r="BC297" i="109"/>
  <c r="BD498" i="109" s="1"/>
  <c r="F319" i="109"/>
  <c r="F291" i="109"/>
  <c r="F287" i="109"/>
  <c r="F288" i="109" s="1"/>
  <c r="F289" i="109" s="1"/>
  <c r="F290" i="109" s="1"/>
  <c r="AZ722" i="109" l="1"/>
  <c r="BD297" i="109"/>
  <c r="BE498" i="109" s="1"/>
  <c r="BC699" i="109"/>
  <c r="BA320" i="109"/>
  <c r="BB521" i="109" s="1"/>
  <c r="Q1171" i="109"/>
  <c r="R1350" i="109" s="1"/>
  <c r="R1529" i="109" s="1"/>
  <c r="BD699" i="109" l="1"/>
  <c r="BB320" i="109"/>
  <c r="BC521" i="109" s="1"/>
  <c r="BE297" i="109"/>
  <c r="BF498" i="109" s="1"/>
  <c r="BA722" i="109"/>
  <c r="R1171" i="109"/>
  <c r="S1350" i="109" s="1"/>
  <c r="S1529" i="109" s="1"/>
  <c r="Q290" i="109"/>
  <c r="R491" i="109" s="1"/>
  <c r="R692" i="109" s="1"/>
  <c r="Q289" i="109"/>
  <c r="R490" i="109" s="1"/>
  <c r="R691" i="109" s="1"/>
  <c r="Q288" i="109"/>
  <c r="BE699" i="109" l="1"/>
  <c r="BF297" i="109"/>
  <c r="BG498" i="109" s="1"/>
  <c r="BC320" i="109"/>
  <c r="BD521" i="109" s="1"/>
  <c r="BB722" i="109"/>
  <c r="S1171" i="109"/>
  <c r="T1350" i="109" s="1"/>
  <c r="T1529" i="109" s="1"/>
  <c r="R288" i="109"/>
  <c r="R489" i="109"/>
  <c r="R690" i="109" s="1"/>
  <c r="R290" i="109"/>
  <c r="S491" i="109" s="1"/>
  <c r="S692" i="109" s="1"/>
  <c r="R289" i="109"/>
  <c r="S490" i="109" s="1"/>
  <c r="S691" i="109" s="1"/>
  <c r="E31" i="124"/>
  <c r="E30" i="124"/>
  <c r="E29" i="124"/>
  <c r="E25" i="124"/>
  <c r="E31" i="122"/>
  <c r="E30" i="122"/>
  <c r="E29" i="122"/>
  <c r="E25" i="122"/>
  <c r="BF699" i="109" l="1"/>
  <c r="BG699" i="109"/>
  <c r="BG297" i="109"/>
  <c r="BH498" i="109" s="1"/>
  <c r="BD320" i="109"/>
  <c r="BE521" i="109" s="1"/>
  <c r="BC722" i="109"/>
  <c r="F22" i="124"/>
  <c r="H22" i="124" s="1"/>
  <c r="F18" i="124"/>
  <c r="H18" i="124" s="1"/>
  <c r="E45" i="124" s="1"/>
  <c r="F21" i="124"/>
  <c r="H21" i="124" s="1"/>
  <c r="F17" i="124"/>
  <c r="H17" i="124" s="1"/>
  <c r="E56" i="124" s="1"/>
  <c r="F20" i="124"/>
  <c r="H20" i="124" s="1"/>
  <c r="E46" i="124" s="1"/>
  <c r="F16" i="124"/>
  <c r="F19" i="124"/>
  <c r="H19" i="124" s="1"/>
  <c r="E57" i="124" s="1"/>
  <c r="F19" i="122"/>
  <c r="H19" i="122" s="1"/>
  <c r="E57" i="122" s="1"/>
  <c r="F22" i="122"/>
  <c r="H22" i="122" s="1"/>
  <c r="F18" i="122"/>
  <c r="H18" i="122" s="1"/>
  <c r="E45" i="122" s="1"/>
  <c r="F21" i="122"/>
  <c r="H21" i="122" s="1"/>
  <c r="F17" i="122"/>
  <c r="H17" i="122" s="1"/>
  <c r="E56" i="122" s="1"/>
  <c r="F20" i="122"/>
  <c r="H20" i="122" s="1"/>
  <c r="E46" i="122" s="1"/>
  <c r="F16" i="122"/>
  <c r="T1171" i="109"/>
  <c r="U1350" i="109" s="1"/>
  <c r="U1529" i="109" s="1"/>
  <c r="S288" i="109"/>
  <c r="S489" i="109"/>
  <c r="S690" i="109" s="1"/>
  <c r="S290" i="109"/>
  <c r="T491" i="109" s="1"/>
  <c r="T692" i="109" s="1"/>
  <c r="S289" i="109"/>
  <c r="T490" i="109" s="1"/>
  <c r="T691" i="109" s="1"/>
  <c r="E33" i="124"/>
  <c r="I29" i="124" s="1"/>
  <c r="E33" i="122"/>
  <c r="I29" i="122" s="1"/>
  <c r="BD722" i="109" l="1"/>
  <c r="BE320" i="109"/>
  <c r="BF521" i="109" s="1"/>
  <c r="BE722" i="109"/>
  <c r="BH297" i="109"/>
  <c r="I31" i="122"/>
  <c r="I31" i="124"/>
  <c r="H16" i="124"/>
  <c r="F25" i="124"/>
  <c r="I30" i="124"/>
  <c r="H16" i="122"/>
  <c r="F25" i="122"/>
  <c r="U1171" i="109"/>
  <c r="W1350" i="109" s="1"/>
  <c r="W1529" i="109" s="1"/>
  <c r="T288" i="109"/>
  <c r="T489" i="109"/>
  <c r="T690" i="109" s="1"/>
  <c r="T290" i="109"/>
  <c r="U491" i="109" s="1"/>
  <c r="U692" i="109" s="1"/>
  <c r="T289" i="109"/>
  <c r="U490" i="109" s="1"/>
  <c r="U691" i="109" s="1"/>
  <c r="I30" i="122"/>
  <c r="E38" i="124"/>
  <c r="E38" i="122"/>
  <c r="BH699" i="109" l="1"/>
  <c r="BI498" i="109"/>
  <c r="BF722" i="109"/>
  <c r="BF320" i="109"/>
  <c r="BG521" i="109" s="1"/>
  <c r="E39" i="124"/>
  <c r="E47" i="124" s="1"/>
  <c r="E48" i="124" s="1"/>
  <c r="E50" i="124" s="1"/>
  <c r="I33" i="124"/>
  <c r="H25" i="124"/>
  <c r="E55" i="124"/>
  <c r="I33" i="122"/>
  <c r="E39" i="122"/>
  <c r="E47" i="122" s="1"/>
  <c r="E48" i="122" s="1"/>
  <c r="E50" i="122" s="1"/>
  <c r="H25" i="122"/>
  <c r="E55" i="122"/>
  <c r="W1171" i="109"/>
  <c r="X1350" i="109" s="1"/>
  <c r="X1529" i="109" s="1"/>
  <c r="U489" i="109"/>
  <c r="U690" i="109" s="1"/>
  <c r="U288" i="109"/>
  <c r="U290" i="109"/>
  <c r="W491" i="109" s="1"/>
  <c r="W692" i="109" s="1"/>
  <c r="U289" i="109"/>
  <c r="W490" i="109" s="1"/>
  <c r="W691" i="109" s="1"/>
  <c r="E58" i="124"/>
  <c r="E58" i="122"/>
  <c r="BL62" i="119" l="1"/>
  <c r="CI62" i="119"/>
  <c r="CE62" i="119"/>
  <c r="CA62" i="119"/>
  <c r="CL62" i="119"/>
  <c r="CH62" i="119"/>
  <c r="CD62" i="119"/>
  <c r="CK62" i="119"/>
  <c r="CG62" i="119"/>
  <c r="CC62" i="119"/>
  <c r="CJ62" i="119"/>
  <c r="CF62" i="119"/>
  <c r="CB62" i="119"/>
  <c r="BG722" i="109"/>
  <c r="BG320" i="109"/>
  <c r="BH521" i="109" s="1"/>
  <c r="BI62" i="119"/>
  <c r="E59" i="122"/>
  <c r="E40" i="124"/>
  <c r="BK62" i="119"/>
  <c r="BE62" i="119"/>
  <c r="BJ62" i="119"/>
  <c r="BF62" i="119"/>
  <c r="BH62" i="119"/>
  <c r="BM62" i="119"/>
  <c r="BG62" i="119"/>
  <c r="BC62" i="119"/>
  <c r="BD62" i="119"/>
  <c r="BN62" i="119"/>
  <c r="E59" i="124"/>
  <c r="E40" i="122"/>
  <c r="X1171" i="109"/>
  <c r="Y1350" i="109" s="1"/>
  <c r="Y1529" i="109" s="1"/>
  <c r="W288" i="109"/>
  <c r="W489" i="109"/>
  <c r="W690" i="109" s="1"/>
  <c r="W290" i="109"/>
  <c r="X491" i="109" s="1"/>
  <c r="X692" i="109" s="1"/>
  <c r="W289" i="109"/>
  <c r="X490" i="109" s="1"/>
  <c r="X691" i="109" s="1"/>
  <c r="AU1169" i="109"/>
  <c r="AT1169" i="109"/>
  <c r="AS1169" i="109"/>
  <c r="AR1169" i="109"/>
  <c r="AQ1169" i="109"/>
  <c r="AP1169" i="109"/>
  <c r="AO1169" i="109"/>
  <c r="AN1169" i="109"/>
  <c r="AM1169" i="109"/>
  <c r="AL1169" i="109"/>
  <c r="AK1169" i="109"/>
  <c r="AJ1169" i="109"/>
  <c r="AH1169" i="109"/>
  <c r="AG1169" i="109"/>
  <c r="AF1169" i="109"/>
  <c r="AE1169" i="109"/>
  <c r="AD1169" i="109"/>
  <c r="AC1169" i="109"/>
  <c r="AB1169" i="109"/>
  <c r="AA1169" i="109"/>
  <c r="Z1169" i="109"/>
  <c r="Y1169" i="109"/>
  <c r="X1169" i="109"/>
  <c r="W1169" i="109"/>
  <c r="AU1029" i="109"/>
  <c r="AT1029" i="109"/>
  <c r="AS1029" i="109"/>
  <c r="AR1029" i="109"/>
  <c r="AQ1029" i="109"/>
  <c r="AP1029" i="109"/>
  <c r="AO1029" i="109"/>
  <c r="AN1029" i="109"/>
  <c r="AM1029" i="109"/>
  <c r="AL1029" i="109"/>
  <c r="AK1029" i="109"/>
  <c r="AJ1029" i="109"/>
  <c r="AH1029" i="109"/>
  <c r="AG1029" i="109"/>
  <c r="AF1029" i="109"/>
  <c r="AE1029" i="109"/>
  <c r="AD1029" i="109"/>
  <c r="AC1029" i="109"/>
  <c r="AB1029" i="109"/>
  <c r="AA1029" i="109"/>
  <c r="Z1029" i="109"/>
  <c r="Y1029" i="109"/>
  <c r="X1029" i="109"/>
  <c r="W1029" i="109"/>
  <c r="AG282" i="109"/>
  <c r="AF282" i="109"/>
  <c r="AE282" i="109"/>
  <c r="AD282" i="109"/>
  <c r="AD1165" i="109" s="1"/>
  <c r="AC282" i="109"/>
  <c r="AB282" i="109"/>
  <c r="AA282" i="109"/>
  <c r="Z282" i="109"/>
  <c r="Y282" i="109"/>
  <c r="X282" i="109"/>
  <c r="W282" i="109"/>
  <c r="Z281" i="109"/>
  <c r="Y281" i="109"/>
  <c r="X281" i="109"/>
  <c r="W281" i="109"/>
  <c r="AH280" i="109"/>
  <c r="AG280" i="109"/>
  <c r="AF280" i="109"/>
  <c r="AE280" i="109"/>
  <c r="AD280" i="109"/>
  <c r="AD1163" i="109" s="1"/>
  <c r="AC280" i="109"/>
  <c r="AB280" i="109"/>
  <c r="AA280" i="109"/>
  <c r="Z280" i="109"/>
  <c r="Y280" i="109"/>
  <c r="X280" i="109"/>
  <c r="W280" i="109"/>
  <c r="AH279" i="109"/>
  <c r="AG279" i="109"/>
  <c r="AF279" i="109"/>
  <c r="AE279" i="109"/>
  <c r="AD279" i="109"/>
  <c r="AD1162" i="109" s="1"/>
  <c r="AC279" i="109"/>
  <c r="AB279" i="109"/>
  <c r="AA279" i="109"/>
  <c r="Z279" i="109"/>
  <c r="Y279" i="109"/>
  <c r="X279" i="109"/>
  <c r="W279" i="109"/>
  <c r="AH278" i="109"/>
  <c r="AG278" i="109"/>
  <c r="AF278" i="109"/>
  <c r="AE278" i="109"/>
  <c r="AD278" i="109"/>
  <c r="AD1161" i="109" s="1"/>
  <c r="AC278" i="109"/>
  <c r="AB278" i="109"/>
  <c r="AA278" i="109"/>
  <c r="Z278" i="109"/>
  <c r="Y278" i="109"/>
  <c r="X278" i="109"/>
  <c r="W278" i="109"/>
  <c r="AH277" i="109"/>
  <c r="AG277" i="109"/>
  <c r="AF277" i="109"/>
  <c r="AE277" i="109"/>
  <c r="AD277" i="109"/>
  <c r="AD1160" i="109" s="1"/>
  <c r="AC277" i="109"/>
  <c r="AB277" i="109"/>
  <c r="AA277" i="109"/>
  <c r="Z277" i="109"/>
  <c r="Y277" i="109"/>
  <c r="X277" i="109"/>
  <c r="W277" i="109"/>
  <c r="AH276" i="109"/>
  <c r="AG276" i="109"/>
  <c r="AF276" i="109"/>
  <c r="AE276" i="109"/>
  <c r="AD276" i="109"/>
  <c r="AD1159" i="109" s="1"/>
  <c r="AC276" i="109"/>
  <c r="AB276" i="109"/>
  <c r="AA276" i="109"/>
  <c r="Z276" i="109"/>
  <c r="Y276" i="109"/>
  <c r="X276" i="109"/>
  <c r="W276" i="109"/>
  <c r="AH275" i="109"/>
  <c r="AG275" i="109"/>
  <c r="AF275" i="109"/>
  <c r="AE275" i="109"/>
  <c r="AD275" i="109"/>
  <c r="AD1158" i="109" s="1"/>
  <c r="AC275" i="109"/>
  <c r="AB275" i="109"/>
  <c r="AA275" i="109"/>
  <c r="Z275" i="109"/>
  <c r="Y275" i="109"/>
  <c r="X275" i="109"/>
  <c r="W275" i="109"/>
  <c r="AH274" i="109"/>
  <c r="AG274" i="109"/>
  <c r="AF274" i="109"/>
  <c r="AE274" i="109"/>
  <c r="AD274" i="109"/>
  <c r="AD1157" i="109" s="1"/>
  <c r="AC274" i="109"/>
  <c r="AB274" i="109"/>
  <c r="AA274" i="109"/>
  <c r="Z274" i="109"/>
  <c r="Y274" i="109"/>
  <c r="X274" i="109"/>
  <c r="W274" i="109"/>
  <c r="AH273" i="109"/>
  <c r="AG273" i="109"/>
  <c r="AF273" i="109"/>
  <c r="AE273" i="109"/>
  <c r="AD273" i="109"/>
  <c r="AD1156" i="109" s="1"/>
  <c r="AC273" i="109"/>
  <c r="AB273" i="109"/>
  <c r="AA273" i="109"/>
  <c r="Z273" i="109"/>
  <c r="Y273" i="109"/>
  <c r="X273" i="109"/>
  <c r="W273" i="109"/>
  <c r="AH272" i="109"/>
  <c r="AG272" i="109"/>
  <c r="AF272" i="109"/>
  <c r="AE272" i="109"/>
  <c r="AD272" i="109"/>
  <c r="AD1155" i="109" s="1"/>
  <c r="AC272" i="109"/>
  <c r="AB272" i="109"/>
  <c r="AA272" i="109"/>
  <c r="Z272" i="109"/>
  <c r="Y272" i="109"/>
  <c r="X272" i="109"/>
  <c r="W272" i="109"/>
  <c r="AH271" i="109"/>
  <c r="AG271" i="109"/>
  <c r="AF271" i="109"/>
  <c r="AE271" i="109"/>
  <c r="AD271" i="109"/>
  <c r="AD1154" i="109" s="1"/>
  <c r="AC271" i="109"/>
  <c r="AB271" i="109"/>
  <c r="AA271" i="109"/>
  <c r="Z271" i="109"/>
  <c r="Y271" i="109"/>
  <c r="X271" i="109"/>
  <c r="W271" i="109"/>
  <c r="AH270" i="109"/>
  <c r="AG270" i="109"/>
  <c r="AF270" i="109"/>
  <c r="AE270" i="109"/>
  <c r="AD270" i="109"/>
  <c r="AD1153" i="109" s="1"/>
  <c r="AC270" i="109"/>
  <c r="AB270" i="109"/>
  <c r="AA270" i="109"/>
  <c r="Z270" i="109"/>
  <c r="Y270" i="109"/>
  <c r="X270" i="109"/>
  <c r="W270" i="109"/>
  <c r="AH269" i="109"/>
  <c r="AG269" i="109"/>
  <c r="AF269" i="109"/>
  <c r="AE269" i="109"/>
  <c r="AD269" i="109"/>
  <c r="AD1152" i="109" s="1"/>
  <c r="AC269" i="109"/>
  <c r="AB269" i="109"/>
  <c r="AA269" i="109"/>
  <c r="Z269" i="109"/>
  <c r="Y269" i="109"/>
  <c r="X269" i="109"/>
  <c r="W269" i="109"/>
  <c r="AH268" i="109"/>
  <c r="AG268" i="109"/>
  <c r="AF268" i="109"/>
  <c r="AE268" i="109"/>
  <c r="AD268" i="109"/>
  <c r="AD1151" i="109" s="1"/>
  <c r="AC268" i="109"/>
  <c r="AB268" i="109"/>
  <c r="AA268" i="109"/>
  <c r="Z268" i="109"/>
  <c r="Y268" i="109"/>
  <c r="X268" i="109"/>
  <c r="W268" i="109"/>
  <c r="AH267" i="109"/>
  <c r="AG267" i="109"/>
  <c r="AF267" i="109"/>
  <c r="AE267" i="109"/>
  <c r="AD267" i="109"/>
  <c r="AD1150" i="109" s="1"/>
  <c r="AC267" i="109"/>
  <c r="AB267" i="109"/>
  <c r="AA267" i="109"/>
  <c r="Z267" i="109"/>
  <c r="Y267" i="109"/>
  <c r="X267" i="109"/>
  <c r="W267" i="109"/>
  <c r="AH266" i="109"/>
  <c r="AG266" i="109"/>
  <c r="AF266" i="109"/>
  <c r="AE266" i="109"/>
  <c r="AD266" i="109"/>
  <c r="AD1149" i="109" s="1"/>
  <c r="AC266" i="109"/>
  <c r="AB266" i="109"/>
  <c r="AA266" i="109"/>
  <c r="Z266" i="109"/>
  <c r="Y266" i="109"/>
  <c r="X266" i="109"/>
  <c r="W266" i="109"/>
  <c r="AH265" i="109"/>
  <c r="AG265" i="109"/>
  <c r="AF265" i="109"/>
  <c r="AE265" i="109"/>
  <c r="AD265" i="109"/>
  <c r="AD1148" i="109" s="1"/>
  <c r="AC265" i="109"/>
  <c r="AB265" i="109"/>
  <c r="AA265" i="109"/>
  <c r="Z265" i="109"/>
  <c r="Y265" i="109"/>
  <c r="X265" i="109"/>
  <c r="W265" i="109"/>
  <c r="AH264" i="109"/>
  <c r="AG264" i="109"/>
  <c r="AF264" i="109"/>
  <c r="AE264" i="109"/>
  <c r="AD264" i="109"/>
  <c r="AD1147" i="109" s="1"/>
  <c r="AC264" i="109"/>
  <c r="AB264" i="109"/>
  <c r="AA264" i="109"/>
  <c r="Z264" i="109"/>
  <c r="Y264" i="109"/>
  <c r="X264" i="109"/>
  <c r="W264" i="109"/>
  <c r="AH263" i="109"/>
  <c r="AG263" i="109"/>
  <c r="AF263" i="109"/>
  <c r="AE263" i="109"/>
  <c r="AD263" i="109"/>
  <c r="AD1146" i="109" s="1"/>
  <c r="AC263" i="109"/>
  <c r="AB263" i="109"/>
  <c r="AA263" i="109"/>
  <c r="Z263" i="109"/>
  <c r="Y263" i="109"/>
  <c r="X263" i="109"/>
  <c r="W263" i="109"/>
  <c r="AH262" i="109"/>
  <c r="AG262" i="109"/>
  <c r="AF262" i="109"/>
  <c r="AE262" i="109"/>
  <c r="AD262" i="109"/>
  <c r="AD1145" i="109" s="1"/>
  <c r="AC262" i="109"/>
  <c r="AB262" i="109"/>
  <c r="AA262" i="109"/>
  <c r="Z262" i="109"/>
  <c r="Y262" i="109"/>
  <c r="X262" i="109"/>
  <c r="W262" i="109"/>
  <c r="AH261" i="109"/>
  <c r="AG261" i="109"/>
  <c r="AF261" i="109"/>
  <c r="AE261" i="109"/>
  <c r="AD261" i="109"/>
  <c r="AD1144" i="109" s="1"/>
  <c r="AC261" i="109"/>
  <c r="AB261" i="109"/>
  <c r="AA261" i="109"/>
  <c r="Z261" i="109"/>
  <c r="Y261" i="109"/>
  <c r="X261" i="109"/>
  <c r="W261" i="109"/>
  <c r="AH260" i="109"/>
  <c r="AG260" i="109"/>
  <c r="AF260" i="109"/>
  <c r="AE260" i="109"/>
  <c r="AD260" i="109"/>
  <c r="AD1143" i="109" s="1"/>
  <c r="AC260" i="109"/>
  <c r="AB260" i="109"/>
  <c r="AA260" i="109"/>
  <c r="Z260" i="109"/>
  <c r="Y260" i="109"/>
  <c r="X260" i="109"/>
  <c r="W260" i="109"/>
  <c r="AH259" i="109"/>
  <c r="AG259" i="109"/>
  <c r="AF259" i="109"/>
  <c r="AE259" i="109"/>
  <c r="AD259" i="109"/>
  <c r="AD1142" i="109" s="1"/>
  <c r="AC259" i="109"/>
  <c r="AB259" i="109"/>
  <c r="AA259" i="109"/>
  <c r="Z259" i="109"/>
  <c r="Y259" i="109"/>
  <c r="X259" i="109"/>
  <c r="W259" i="109"/>
  <c r="AH258" i="109"/>
  <c r="AG258" i="109"/>
  <c r="AF258" i="109"/>
  <c r="AE258" i="109"/>
  <c r="AD258" i="109"/>
  <c r="AD1141" i="109" s="1"/>
  <c r="AC258" i="109"/>
  <c r="AB258" i="109"/>
  <c r="AA258" i="109"/>
  <c r="Z258" i="109"/>
  <c r="Y258" i="109"/>
  <c r="X258" i="109"/>
  <c r="W258" i="109"/>
  <c r="AH257" i="109"/>
  <c r="AG257" i="109"/>
  <c r="AF257" i="109"/>
  <c r="AE257" i="109"/>
  <c r="AD257" i="109"/>
  <c r="AD1140" i="109" s="1"/>
  <c r="AC257" i="109"/>
  <c r="AB257" i="109"/>
  <c r="AA257" i="109"/>
  <c r="Z257" i="109"/>
  <c r="Y257" i="109"/>
  <c r="X257" i="109"/>
  <c r="W257" i="109"/>
  <c r="AH256" i="109"/>
  <c r="AG256" i="109"/>
  <c r="AF256" i="109"/>
  <c r="AE256" i="109"/>
  <c r="AD256" i="109"/>
  <c r="AD1139" i="109" s="1"/>
  <c r="AC256" i="109"/>
  <c r="AB256" i="109"/>
  <c r="AA256" i="109"/>
  <c r="Z256" i="109"/>
  <c r="Y256" i="109"/>
  <c r="X256" i="109"/>
  <c r="W256" i="109"/>
  <c r="AH255" i="109"/>
  <c r="AG255" i="109"/>
  <c r="AF255" i="109"/>
  <c r="AE255" i="109"/>
  <c r="AD255" i="109"/>
  <c r="AD1138" i="109" s="1"/>
  <c r="AC255" i="109"/>
  <c r="AB255" i="109"/>
  <c r="AA255" i="109"/>
  <c r="Z255" i="109"/>
  <c r="Y255" i="109"/>
  <c r="X255" i="109"/>
  <c r="W255" i="109"/>
  <c r="AH254" i="109"/>
  <c r="AG254" i="109"/>
  <c r="AF254" i="109"/>
  <c r="AE254" i="109"/>
  <c r="AD254" i="109"/>
  <c r="AD1137" i="109" s="1"/>
  <c r="AC254" i="109"/>
  <c r="AB254" i="109"/>
  <c r="AA254" i="109"/>
  <c r="Z254" i="109"/>
  <c r="Y254" i="109"/>
  <c r="X254" i="109"/>
  <c r="W254" i="109"/>
  <c r="AH253" i="109"/>
  <c r="AG253" i="109"/>
  <c r="AF253" i="109"/>
  <c r="AE253" i="109"/>
  <c r="AD253" i="109"/>
  <c r="AD1136" i="109" s="1"/>
  <c r="AC253" i="109"/>
  <c r="AB253" i="109"/>
  <c r="AA253" i="109"/>
  <c r="Z253" i="109"/>
  <c r="Y253" i="109"/>
  <c r="X253" i="109"/>
  <c r="W253" i="109"/>
  <c r="AH252" i="109"/>
  <c r="AG252" i="109"/>
  <c r="AF252" i="109"/>
  <c r="AE252" i="109"/>
  <c r="AD252" i="109"/>
  <c r="AD1135" i="109" s="1"/>
  <c r="AC252" i="109"/>
  <c r="AB252" i="109"/>
  <c r="AA252" i="109"/>
  <c r="Z252" i="109"/>
  <c r="Y252" i="109"/>
  <c r="X252" i="109"/>
  <c r="W252" i="109"/>
  <c r="AH251" i="109"/>
  <c r="AG251" i="109"/>
  <c r="AF251" i="109"/>
  <c r="AE251" i="109"/>
  <c r="AD251" i="109"/>
  <c r="AD1134" i="109" s="1"/>
  <c r="AC251" i="109"/>
  <c r="AB251" i="109"/>
  <c r="AA251" i="109"/>
  <c r="Z251" i="109"/>
  <c r="Y251" i="109"/>
  <c r="X251" i="109"/>
  <c r="W251" i="109"/>
  <c r="AH250" i="109"/>
  <c r="AG250" i="109"/>
  <c r="AF250" i="109"/>
  <c r="AE250" i="109"/>
  <c r="AD250" i="109"/>
  <c r="AD1133" i="109" s="1"/>
  <c r="AC250" i="109"/>
  <c r="AB250" i="109"/>
  <c r="AA250" i="109"/>
  <c r="Z250" i="109"/>
  <c r="Y250" i="109"/>
  <c r="X250" i="109"/>
  <c r="W250" i="109"/>
  <c r="AH249" i="109"/>
  <c r="AG249" i="109"/>
  <c r="AF249" i="109"/>
  <c r="AE249" i="109"/>
  <c r="AD249" i="109"/>
  <c r="AD1132" i="109" s="1"/>
  <c r="AC249" i="109"/>
  <c r="AB249" i="109"/>
  <c r="AA249" i="109"/>
  <c r="Z249" i="109"/>
  <c r="Y249" i="109"/>
  <c r="X249" i="109"/>
  <c r="W249" i="109"/>
  <c r="AH248" i="109"/>
  <c r="AG248" i="109"/>
  <c r="AF248" i="109"/>
  <c r="AE248" i="109"/>
  <c r="AD248" i="109"/>
  <c r="AD1131" i="109" s="1"/>
  <c r="AC248" i="109"/>
  <c r="AB248" i="109"/>
  <c r="AA248" i="109"/>
  <c r="Z248" i="109"/>
  <c r="Y248" i="109"/>
  <c r="X248" i="109"/>
  <c r="W248" i="109"/>
  <c r="AH247" i="109"/>
  <c r="AG247" i="109"/>
  <c r="AF247" i="109"/>
  <c r="AE247" i="109"/>
  <c r="AD247" i="109"/>
  <c r="AD1130" i="109" s="1"/>
  <c r="AC247" i="109"/>
  <c r="AB247" i="109"/>
  <c r="AA247" i="109"/>
  <c r="Z247" i="109"/>
  <c r="Y247" i="109"/>
  <c r="X247" i="109"/>
  <c r="W247" i="109"/>
  <c r="AH246" i="109"/>
  <c r="AG246" i="109"/>
  <c r="AF246" i="109"/>
  <c r="AE246" i="109"/>
  <c r="AD246" i="109"/>
  <c r="AD1129" i="109" s="1"/>
  <c r="AC246" i="109"/>
  <c r="AB246" i="109"/>
  <c r="AA246" i="109"/>
  <c r="Z246" i="109"/>
  <c r="Y246" i="109"/>
  <c r="X246" i="109"/>
  <c r="W246" i="109"/>
  <c r="AH245" i="109"/>
  <c r="AG245" i="109"/>
  <c r="AF245" i="109"/>
  <c r="AE245" i="109"/>
  <c r="AD245" i="109"/>
  <c r="AD1128" i="109" s="1"/>
  <c r="AC245" i="109"/>
  <c r="AB245" i="109"/>
  <c r="AA245" i="109"/>
  <c r="Z245" i="109"/>
  <c r="Y245" i="109"/>
  <c r="X245" i="109"/>
  <c r="W245" i="109"/>
  <c r="AH244" i="109"/>
  <c r="AG244" i="109"/>
  <c r="AF244" i="109"/>
  <c r="AE244" i="109"/>
  <c r="AD244" i="109"/>
  <c r="AD1127" i="109" s="1"/>
  <c r="AC244" i="109"/>
  <c r="AB244" i="109"/>
  <c r="AA244" i="109"/>
  <c r="Z244" i="109"/>
  <c r="Y244" i="109"/>
  <c r="X244" i="109"/>
  <c r="W244" i="109"/>
  <c r="AH243" i="109"/>
  <c r="AG243" i="109"/>
  <c r="AF243" i="109"/>
  <c r="AE243" i="109"/>
  <c r="AD243" i="109"/>
  <c r="AD1126" i="109" s="1"/>
  <c r="AC243" i="109"/>
  <c r="AB243" i="109"/>
  <c r="AA243" i="109"/>
  <c r="Z243" i="109"/>
  <c r="Y243" i="109"/>
  <c r="X243" i="109"/>
  <c r="W243" i="109"/>
  <c r="AH242" i="109"/>
  <c r="AG242" i="109"/>
  <c r="AF242" i="109"/>
  <c r="AE242" i="109"/>
  <c r="AD242" i="109"/>
  <c r="AD1125" i="109" s="1"/>
  <c r="AC242" i="109"/>
  <c r="AB242" i="109"/>
  <c r="AA242" i="109"/>
  <c r="Z242" i="109"/>
  <c r="Y242" i="109"/>
  <c r="X242" i="109"/>
  <c r="W242" i="109"/>
  <c r="AH241" i="109"/>
  <c r="AG241" i="109"/>
  <c r="AF241" i="109"/>
  <c r="AE241" i="109"/>
  <c r="AD241" i="109"/>
  <c r="AD1124" i="109" s="1"/>
  <c r="AC241" i="109"/>
  <c r="AB241" i="109"/>
  <c r="AA241" i="109"/>
  <c r="Z241" i="109"/>
  <c r="Y241" i="109"/>
  <c r="X241" i="109"/>
  <c r="W241" i="109"/>
  <c r="AH240" i="109"/>
  <c r="AG240" i="109"/>
  <c r="AF240" i="109"/>
  <c r="AE240" i="109"/>
  <c r="AD240" i="109"/>
  <c r="AD1123" i="109" s="1"/>
  <c r="AC240" i="109"/>
  <c r="AB240" i="109"/>
  <c r="AA240" i="109"/>
  <c r="Z240" i="109"/>
  <c r="Y240" i="109"/>
  <c r="X240" i="109"/>
  <c r="W240" i="109"/>
  <c r="AH239" i="109"/>
  <c r="AG239" i="109"/>
  <c r="AF239" i="109"/>
  <c r="AE239" i="109"/>
  <c r="AD239" i="109"/>
  <c r="AD1122" i="109" s="1"/>
  <c r="AC239" i="109"/>
  <c r="AB239" i="109"/>
  <c r="AA239" i="109"/>
  <c r="Z239" i="109"/>
  <c r="Y239" i="109"/>
  <c r="X239" i="109"/>
  <c r="W239" i="109"/>
  <c r="AH238" i="109"/>
  <c r="AG238" i="109"/>
  <c r="AF238" i="109"/>
  <c r="AE238" i="109"/>
  <c r="AD238" i="109"/>
  <c r="AD1121" i="109" s="1"/>
  <c r="AC238" i="109"/>
  <c r="AB238" i="109"/>
  <c r="AA238" i="109"/>
  <c r="Z238" i="109"/>
  <c r="Y238" i="109"/>
  <c r="X238" i="109"/>
  <c r="W238" i="109"/>
  <c r="AH237" i="109"/>
  <c r="AG237" i="109"/>
  <c r="AF237" i="109"/>
  <c r="AE237" i="109"/>
  <c r="AD237" i="109"/>
  <c r="AD1120" i="109" s="1"/>
  <c r="AC237" i="109"/>
  <c r="AB237" i="109"/>
  <c r="AA237" i="109"/>
  <c r="Z237" i="109"/>
  <c r="Y237" i="109"/>
  <c r="X237" i="109"/>
  <c r="W237" i="109"/>
  <c r="AH236" i="109"/>
  <c r="AG236" i="109"/>
  <c r="AF236" i="109"/>
  <c r="AE236" i="109"/>
  <c r="AD236" i="109"/>
  <c r="AD1119" i="109" s="1"/>
  <c r="AC236" i="109"/>
  <c r="AB236" i="109"/>
  <c r="AA236" i="109"/>
  <c r="Z236" i="109"/>
  <c r="Y236" i="109"/>
  <c r="X236" i="109"/>
  <c r="W236" i="109"/>
  <c r="AH235" i="109"/>
  <c r="AG235" i="109"/>
  <c r="AF235" i="109"/>
  <c r="AE235" i="109"/>
  <c r="AD235" i="109"/>
  <c r="AD1118" i="109" s="1"/>
  <c r="AC235" i="109"/>
  <c r="AB235" i="109"/>
  <c r="AA235" i="109"/>
  <c r="Z235" i="109"/>
  <c r="Y235" i="109"/>
  <c r="X235" i="109"/>
  <c r="W235" i="109"/>
  <c r="AH234" i="109"/>
  <c r="AG234" i="109"/>
  <c r="AF234" i="109"/>
  <c r="AE234" i="109"/>
  <c r="AD234" i="109"/>
  <c r="AD1117" i="109" s="1"/>
  <c r="AC234" i="109"/>
  <c r="AB234" i="109"/>
  <c r="AA234" i="109"/>
  <c r="Z234" i="109"/>
  <c r="Y234" i="109"/>
  <c r="X234" i="109"/>
  <c r="W234" i="109"/>
  <c r="AH233" i="109"/>
  <c r="AG233" i="109"/>
  <c r="AF233" i="109"/>
  <c r="AE233" i="109"/>
  <c r="AD233" i="109"/>
  <c r="AD1116" i="109" s="1"/>
  <c r="AC233" i="109"/>
  <c r="AB233" i="109"/>
  <c r="AA233" i="109"/>
  <c r="Z233" i="109"/>
  <c r="Y233" i="109"/>
  <c r="X233" i="109"/>
  <c r="W233" i="109"/>
  <c r="AH232" i="109"/>
  <c r="AG232" i="109"/>
  <c r="AF232" i="109"/>
  <c r="AE232" i="109"/>
  <c r="AD232" i="109"/>
  <c r="AD1115" i="109" s="1"/>
  <c r="AC232" i="109"/>
  <c r="AB232" i="109"/>
  <c r="AA232" i="109"/>
  <c r="Z232" i="109"/>
  <c r="Y232" i="109"/>
  <c r="X232" i="109"/>
  <c r="W232" i="109"/>
  <c r="AH231" i="109"/>
  <c r="AG231" i="109"/>
  <c r="AF231" i="109"/>
  <c r="AE231" i="109"/>
  <c r="AD231" i="109"/>
  <c r="AD1114" i="109" s="1"/>
  <c r="AC231" i="109"/>
  <c r="AB231" i="109"/>
  <c r="AA231" i="109"/>
  <c r="Z231" i="109"/>
  <c r="Y231" i="109"/>
  <c r="X231" i="109"/>
  <c r="W231" i="109"/>
  <c r="AH230" i="109"/>
  <c r="AG230" i="109"/>
  <c r="AF230" i="109"/>
  <c r="AE230" i="109"/>
  <c r="AD230" i="109"/>
  <c r="AD1113" i="109" s="1"/>
  <c r="AC230" i="109"/>
  <c r="AB230" i="109"/>
  <c r="AA230" i="109"/>
  <c r="Z230" i="109"/>
  <c r="Y230" i="109"/>
  <c r="X230" i="109"/>
  <c r="W230" i="109"/>
  <c r="AH229" i="109"/>
  <c r="AG229" i="109"/>
  <c r="AF229" i="109"/>
  <c r="AE229" i="109"/>
  <c r="AD229" i="109"/>
  <c r="AD1112" i="109" s="1"/>
  <c r="AC229" i="109"/>
  <c r="AB229" i="109"/>
  <c r="AA229" i="109"/>
  <c r="Z229" i="109"/>
  <c r="Y229" i="109"/>
  <c r="X229" i="109"/>
  <c r="W229" i="109"/>
  <c r="AH228" i="109"/>
  <c r="AG228" i="109"/>
  <c r="AF228" i="109"/>
  <c r="AE228" i="109"/>
  <c r="AD228" i="109"/>
  <c r="AD1111" i="109" s="1"/>
  <c r="AC228" i="109"/>
  <c r="AB228" i="109"/>
  <c r="AA228" i="109"/>
  <c r="Z228" i="109"/>
  <c r="Y228" i="109"/>
  <c r="X228" i="109"/>
  <c r="W228" i="109"/>
  <c r="AH227" i="109"/>
  <c r="AG227" i="109"/>
  <c r="AF227" i="109"/>
  <c r="AE227" i="109"/>
  <c r="AD227" i="109"/>
  <c r="AD1110" i="109" s="1"/>
  <c r="AC227" i="109"/>
  <c r="AB227" i="109"/>
  <c r="AA227" i="109"/>
  <c r="Z227" i="109"/>
  <c r="Y227" i="109"/>
  <c r="X227" i="109"/>
  <c r="W227" i="109"/>
  <c r="AH226" i="109"/>
  <c r="AG226" i="109"/>
  <c r="AF226" i="109"/>
  <c r="AE226" i="109"/>
  <c r="AD226" i="109"/>
  <c r="AD1109" i="109" s="1"/>
  <c r="AC226" i="109"/>
  <c r="AB226" i="109"/>
  <c r="AA226" i="109"/>
  <c r="Z226" i="109"/>
  <c r="Y226" i="109"/>
  <c r="X226" i="109"/>
  <c r="W226" i="109"/>
  <c r="AH225" i="109"/>
  <c r="AG225" i="109"/>
  <c r="AF225" i="109"/>
  <c r="AE225" i="109"/>
  <c r="AD225" i="109"/>
  <c r="AD1108" i="109" s="1"/>
  <c r="AC225" i="109"/>
  <c r="AB225" i="109"/>
  <c r="AA225" i="109"/>
  <c r="Z225" i="109"/>
  <c r="Y225" i="109"/>
  <c r="X225" i="109"/>
  <c r="W225" i="109"/>
  <c r="AH224" i="109"/>
  <c r="AG224" i="109"/>
  <c r="AF224" i="109"/>
  <c r="AE224" i="109"/>
  <c r="AD224" i="109"/>
  <c r="AD1107" i="109" s="1"/>
  <c r="AC224" i="109"/>
  <c r="AB224" i="109"/>
  <c r="AA224" i="109"/>
  <c r="Z224" i="109"/>
  <c r="Y224" i="109"/>
  <c r="X224" i="109"/>
  <c r="W224" i="109"/>
  <c r="AH223" i="109"/>
  <c r="AG223" i="109"/>
  <c r="AF223" i="109"/>
  <c r="AE223" i="109"/>
  <c r="AD223" i="109"/>
  <c r="AD1106" i="109" s="1"/>
  <c r="AC223" i="109"/>
  <c r="AB223" i="109"/>
  <c r="AA223" i="109"/>
  <c r="Z223" i="109"/>
  <c r="Y223" i="109"/>
  <c r="X223" i="109"/>
  <c r="W223" i="109"/>
  <c r="AH146" i="109"/>
  <c r="AG146" i="109"/>
  <c r="AF146" i="109"/>
  <c r="AE146" i="109"/>
  <c r="AD146" i="109"/>
  <c r="AC146" i="109"/>
  <c r="AB146" i="109"/>
  <c r="AA146" i="109"/>
  <c r="Z146" i="109"/>
  <c r="Y146" i="109"/>
  <c r="X146" i="109"/>
  <c r="W146" i="109"/>
  <c r="AH142" i="109"/>
  <c r="AG142" i="109"/>
  <c r="AF142" i="109"/>
  <c r="AE142" i="109"/>
  <c r="AD142" i="109"/>
  <c r="AC142" i="109"/>
  <c r="AB142" i="109"/>
  <c r="AA142" i="109"/>
  <c r="Z142" i="109"/>
  <c r="Y142" i="109"/>
  <c r="X142" i="109"/>
  <c r="W142" i="109"/>
  <c r="AV140" i="109"/>
  <c r="AI140" i="109"/>
  <c r="AV139" i="109"/>
  <c r="AI139" i="109"/>
  <c r="AV138" i="109"/>
  <c r="AI138" i="109"/>
  <c r="AV137" i="109"/>
  <c r="AI137" i="109"/>
  <c r="AV136" i="109"/>
  <c r="AI136" i="109"/>
  <c r="AV135" i="109"/>
  <c r="AI135" i="109"/>
  <c r="AV134" i="109"/>
  <c r="AI134" i="109"/>
  <c r="AV133" i="109"/>
  <c r="AI133" i="109"/>
  <c r="AV132" i="109"/>
  <c r="AI132" i="109"/>
  <c r="AV131" i="109"/>
  <c r="AI131" i="109"/>
  <c r="AV130" i="109"/>
  <c r="AI130" i="109"/>
  <c r="AV129" i="109"/>
  <c r="AI129" i="109"/>
  <c r="AV128" i="109"/>
  <c r="AI128" i="109"/>
  <c r="AV127" i="109"/>
  <c r="AI127" i="109"/>
  <c r="AV126" i="109"/>
  <c r="AI126" i="109"/>
  <c r="AV125" i="109"/>
  <c r="AI125" i="109"/>
  <c r="AV124" i="109"/>
  <c r="AI124" i="109"/>
  <c r="AV123" i="109"/>
  <c r="AI123" i="109"/>
  <c r="AV122" i="109"/>
  <c r="AI122" i="109"/>
  <c r="AV121" i="109"/>
  <c r="AI121" i="109"/>
  <c r="AV120" i="109"/>
  <c r="AI120" i="109"/>
  <c r="AV119" i="109"/>
  <c r="AI119" i="109"/>
  <c r="AV118" i="109"/>
  <c r="AI118" i="109"/>
  <c r="AV117" i="109"/>
  <c r="AI117" i="109"/>
  <c r="AV116" i="109"/>
  <c r="AI116" i="109"/>
  <c r="AV115" i="109"/>
  <c r="AI115" i="109"/>
  <c r="AV114" i="109"/>
  <c r="AI114" i="109"/>
  <c r="AV113" i="109"/>
  <c r="AI113" i="109"/>
  <c r="AV112" i="109"/>
  <c r="AI112" i="109"/>
  <c r="AV111" i="109"/>
  <c r="AI111" i="109"/>
  <c r="AV110" i="109"/>
  <c r="AI110" i="109"/>
  <c r="AV109" i="109"/>
  <c r="AI109" i="109"/>
  <c r="AV108" i="109"/>
  <c r="AI108" i="109"/>
  <c r="AV107" i="109"/>
  <c r="AI107" i="109"/>
  <c r="AV106" i="109"/>
  <c r="AI106" i="109"/>
  <c r="AV105" i="109"/>
  <c r="AI105" i="109"/>
  <c r="AV104" i="109"/>
  <c r="AI104" i="109"/>
  <c r="AV103" i="109"/>
  <c r="AI103" i="109"/>
  <c r="AV102" i="109"/>
  <c r="AI102" i="109"/>
  <c r="AV101" i="109"/>
  <c r="AI101" i="109"/>
  <c r="AV100" i="109"/>
  <c r="AI100" i="109"/>
  <c r="AV99" i="109"/>
  <c r="AI99" i="109"/>
  <c r="AV98" i="109"/>
  <c r="AI98" i="109"/>
  <c r="AV97" i="109"/>
  <c r="AI97" i="109"/>
  <c r="AV96" i="109"/>
  <c r="AI96" i="109"/>
  <c r="AV95" i="109"/>
  <c r="AI95" i="109"/>
  <c r="AV94" i="109"/>
  <c r="AI94" i="109"/>
  <c r="AV93" i="109"/>
  <c r="AI93" i="109"/>
  <c r="AV92" i="109"/>
  <c r="AI92" i="109"/>
  <c r="AV91" i="109"/>
  <c r="AI91" i="109"/>
  <c r="AV90" i="109"/>
  <c r="AI90" i="109"/>
  <c r="AV89" i="109"/>
  <c r="AI89" i="109"/>
  <c r="AV88" i="109"/>
  <c r="AI88" i="109"/>
  <c r="AV87" i="109"/>
  <c r="AI87" i="109"/>
  <c r="AV86" i="109"/>
  <c r="AI86" i="109"/>
  <c r="AV85" i="109"/>
  <c r="AI85" i="109"/>
  <c r="AV84" i="109"/>
  <c r="AI84" i="109"/>
  <c r="AV83" i="109"/>
  <c r="AI83" i="109"/>
  <c r="AV82" i="109"/>
  <c r="AI82" i="109"/>
  <c r="AV81" i="109"/>
  <c r="AI81" i="109"/>
  <c r="AV80" i="109"/>
  <c r="AI80" i="109"/>
  <c r="AV79" i="109"/>
  <c r="AI79" i="109"/>
  <c r="AV78" i="109"/>
  <c r="AI78" i="109"/>
  <c r="AV77" i="109"/>
  <c r="AI77" i="109"/>
  <c r="AV76" i="109"/>
  <c r="AI76" i="109"/>
  <c r="AV75" i="109"/>
  <c r="AI75" i="109"/>
  <c r="AV74" i="109"/>
  <c r="AI74" i="109"/>
  <c r="AV73" i="109"/>
  <c r="AI73" i="109"/>
  <c r="AV72" i="109"/>
  <c r="AI72" i="109"/>
  <c r="AV71" i="109"/>
  <c r="AI71" i="109"/>
  <c r="AV70" i="109"/>
  <c r="AI70" i="109"/>
  <c r="AV69" i="109"/>
  <c r="AI69" i="109"/>
  <c r="AV68" i="109"/>
  <c r="AI68" i="109"/>
  <c r="AV67" i="109"/>
  <c r="AI67" i="109"/>
  <c r="AV66" i="109"/>
  <c r="AI66" i="109"/>
  <c r="AV65" i="109"/>
  <c r="AI65" i="109"/>
  <c r="AV64" i="109"/>
  <c r="AI64" i="109"/>
  <c r="AV63" i="109"/>
  <c r="AI63" i="109"/>
  <c r="AV62" i="109"/>
  <c r="AI62" i="109"/>
  <c r="AV61" i="109"/>
  <c r="AI61" i="109"/>
  <c r="AV60" i="109"/>
  <c r="AI60" i="109"/>
  <c r="AV59" i="109"/>
  <c r="AI59" i="109"/>
  <c r="AV58" i="109"/>
  <c r="AI58" i="109"/>
  <c r="AV57" i="109"/>
  <c r="AI57" i="109"/>
  <c r="AV56" i="109"/>
  <c r="AI56" i="109"/>
  <c r="AV55" i="109"/>
  <c r="AI55" i="109"/>
  <c r="AV54" i="109"/>
  <c r="AI54" i="109"/>
  <c r="AV53" i="109"/>
  <c r="AI53" i="109"/>
  <c r="AV52" i="109"/>
  <c r="AI52" i="109"/>
  <c r="AV51" i="109"/>
  <c r="AI51" i="109"/>
  <c r="AV50" i="109"/>
  <c r="AI50" i="109"/>
  <c r="AV49" i="109"/>
  <c r="AI49" i="109"/>
  <c r="AV48" i="109"/>
  <c r="AI48" i="109"/>
  <c r="AV47" i="109"/>
  <c r="AI47" i="109"/>
  <c r="AV46" i="109"/>
  <c r="AI46" i="109"/>
  <c r="AV45" i="109"/>
  <c r="AI45" i="109"/>
  <c r="AV44" i="109"/>
  <c r="AI44" i="109"/>
  <c r="AV43" i="109"/>
  <c r="AI43" i="109"/>
  <c r="AV42" i="109"/>
  <c r="AI42" i="109"/>
  <c r="AV41" i="109"/>
  <c r="AI41" i="109"/>
  <c r="AV40" i="109"/>
  <c r="AI40" i="109"/>
  <c r="AV39" i="109"/>
  <c r="AI39" i="109"/>
  <c r="AV37" i="109"/>
  <c r="AI37" i="109"/>
  <c r="AV36" i="109"/>
  <c r="AI36" i="109"/>
  <c r="AV35" i="109"/>
  <c r="AI35" i="109"/>
  <c r="AV34" i="109"/>
  <c r="AI34" i="109"/>
  <c r="AV33" i="109"/>
  <c r="AI33" i="109"/>
  <c r="AV32" i="109"/>
  <c r="AI32" i="109"/>
  <c r="AV31" i="109"/>
  <c r="AI31" i="109"/>
  <c r="AV30" i="109"/>
  <c r="AI30" i="109"/>
  <c r="AV29" i="109"/>
  <c r="AI29" i="109"/>
  <c r="AV28" i="109"/>
  <c r="AI28" i="109"/>
  <c r="AV27" i="109"/>
  <c r="AI27" i="109"/>
  <c r="AV26" i="109"/>
  <c r="AI26" i="109"/>
  <c r="AV25" i="109"/>
  <c r="AI25" i="109"/>
  <c r="AV24" i="109"/>
  <c r="AI24" i="109"/>
  <c r="AV23" i="109"/>
  <c r="AI23" i="109"/>
  <c r="AV22" i="109"/>
  <c r="AI22" i="109"/>
  <c r="AV21" i="109"/>
  <c r="AI21" i="109"/>
  <c r="AV20" i="109"/>
  <c r="AI20" i="109"/>
  <c r="AV18" i="109"/>
  <c r="AI18" i="109"/>
  <c r="AV17" i="109"/>
  <c r="AI17" i="109"/>
  <c r="AV16" i="109"/>
  <c r="AI16" i="109"/>
  <c r="AV15" i="109"/>
  <c r="AI15" i="109"/>
  <c r="AV14" i="109"/>
  <c r="AI14" i="109"/>
  <c r="AV13" i="109"/>
  <c r="AI13" i="109"/>
  <c r="AV12" i="109"/>
  <c r="AI12" i="109"/>
  <c r="AV11" i="109"/>
  <c r="AI11" i="109"/>
  <c r="AV10" i="109"/>
  <c r="AI10" i="109"/>
  <c r="AV9" i="109"/>
  <c r="AI9" i="109"/>
  <c r="AV8" i="109"/>
  <c r="AI8" i="109"/>
  <c r="AV7" i="109"/>
  <c r="AI7" i="109"/>
  <c r="AV6" i="109"/>
  <c r="AI6" i="109"/>
  <c r="AV5" i="109"/>
  <c r="AI5" i="109"/>
  <c r="BD63" i="119" l="1"/>
  <c r="CI63" i="119"/>
  <c r="CE63" i="119"/>
  <c r="CA63" i="119"/>
  <c r="CL63" i="119"/>
  <c r="CH63" i="119"/>
  <c r="CD63" i="119"/>
  <c r="CK63" i="119"/>
  <c r="CG63" i="119"/>
  <c r="CC63" i="119"/>
  <c r="CJ63" i="119"/>
  <c r="CF63" i="119"/>
  <c r="CB63" i="119"/>
  <c r="BH320" i="109"/>
  <c r="E61" i="122"/>
  <c r="E61" i="124"/>
  <c r="BH63" i="119"/>
  <c r="BC63" i="119"/>
  <c r="BG63" i="119"/>
  <c r="BL63" i="119"/>
  <c r="BN63" i="119"/>
  <c r="BF63" i="119"/>
  <c r="BK63" i="119"/>
  <c r="BM63" i="119"/>
  <c r="BI63" i="119"/>
  <c r="BJ63" i="119"/>
  <c r="BE63" i="119"/>
  <c r="Y1171" i="109"/>
  <c r="Z1350" i="109" s="1"/>
  <c r="Z1529" i="109" s="1"/>
  <c r="X288" i="109"/>
  <c r="Y288" i="109" s="1"/>
  <c r="X489" i="109"/>
  <c r="X690" i="109" s="1"/>
  <c r="X290" i="109"/>
  <c r="X289" i="109"/>
  <c r="AI142" i="109"/>
  <c r="AV223" i="109"/>
  <c r="AV225" i="109"/>
  <c r="AV227" i="109"/>
  <c r="AV229" i="109"/>
  <c r="AV231" i="109"/>
  <c r="AV233" i="109"/>
  <c r="AV235" i="109"/>
  <c r="AV237" i="109"/>
  <c r="AV239" i="109"/>
  <c r="AV241" i="109"/>
  <c r="AV243" i="109"/>
  <c r="AV245" i="109"/>
  <c r="AV247" i="109"/>
  <c r="AV249" i="109"/>
  <c r="AV251" i="109"/>
  <c r="AV253" i="109"/>
  <c r="AV255" i="109"/>
  <c r="AV257" i="109"/>
  <c r="AV259" i="109"/>
  <c r="AV261" i="109"/>
  <c r="AV263" i="109"/>
  <c r="AV265" i="109"/>
  <c r="AV267" i="109"/>
  <c r="AV269" i="109"/>
  <c r="AV271" i="109"/>
  <c r="AV273" i="109"/>
  <c r="AV275" i="109"/>
  <c r="AV277" i="109"/>
  <c r="AV279" i="109"/>
  <c r="AI146" i="109"/>
  <c r="AI224" i="109"/>
  <c r="AI226" i="109"/>
  <c r="AI228" i="109"/>
  <c r="AI230" i="109"/>
  <c r="AI232" i="109"/>
  <c r="AI234" i="109"/>
  <c r="AI236" i="109"/>
  <c r="AI238" i="109"/>
  <c r="AI240" i="109"/>
  <c r="AI242" i="109"/>
  <c r="AI244" i="109"/>
  <c r="AI246" i="109"/>
  <c r="AI248" i="109"/>
  <c r="AI250" i="109"/>
  <c r="AI252" i="109"/>
  <c r="AI254" i="109"/>
  <c r="AI256" i="109"/>
  <c r="AI258" i="109"/>
  <c r="AI260" i="109"/>
  <c r="AI262" i="109"/>
  <c r="AI264" i="109"/>
  <c r="AI266" i="109"/>
  <c r="AI268" i="109"/>
  <c r="AI270" i="109"/>
  <c r="AI272" i="109"/>
  <c r="AI274" i="109"/>
  <c r="AI276" i="109"/>
  <c r="AI278" i="109"/>
  <c r="AI280" i="109"/>
  <c r="AJ1030" i="109"/>
  <c r="AV146" i="109"/>
  <c r="AV224" i="109"/>
  <c r="AV226" i="109"/>
  <c r="AV228" i="109"/>
  <c r="AV230" i="109"/>
  <c r="AV232" i="109"/>
  <c r="AV234" i="109"/>
  <c r="AV236" i="109"/>
  <c r="AV238" i="109"/>
  <c r="AV240" i="109"/>
  <c r="AV242" i="109"/>
  <c r="AV244" i="109"/>
  <c r="AV246" i="109"/>
  <c r="AV248" i="109"/>
  <c r="AV250" i="109"/>
  <c r="AV252" i="109"/>
  <c r="AV254" i="109"/>
  <c r="AV256" i="109"/>
  <c r="AV258" i="109"/>
  <c r="AV260" i="109"/>
  <c r="AV262" i="109"/>
  <c r="AV264" i="109"/>
  <c r="AV266" i="109"/>
  <c r="AV268" i="109"/>
  <c r="AV270" i="109"/>
  <c r="AV272" i="109"/>
  <c r="AV274" i="109"/>
  <c r="AV276" i="109"/>
  <c r="AV278" i="109"/>
  <c r="AV280" i="109"/>
  <c r="AI223" i="109"/>
  <c r="AI225" i="109"/>
  <c r="AI227" i="109"/>
  <c r="AI229" i="109"/>
  <c r="AI231" i="109"/>
  <c r="AI233" i="109"/>
  <c r="AI235" i="109"/>
  <c r="AI237" i="109"/>
  <c r="AI239" i="109"/>
  <c r="AI241" i="109"/>
  <c r="AI243" i="109"/>
  <c r="AI245" i="109"/>
  <c r="AI247" i="109"/>
  <c r="AI249" i="109"/>
  <c r="AI251" i="109"/>
  <c r="AI253" i="109"/>
  <c r="AI255" i="109"/>
  <c r="AI257" i="109"/>
  <c r="AI259" i="109"/>
  <c r="AI261" i="109"/>
  <c r="AI263" i="109"/>
  <c r="AI265" i="109"/>
  <c r="AI267" i="109"/>
  <c r="AI269" i="109"/>
  <c r="AI271" i="109"/>
  <c r="AI273" i="109"/>
  <c r="AI275" i="109"/>
  <c r="AI277" i="109"/>
  <c r="AI279" i="109"/>
  <c r="BH722" i="109" l="1"/>
  <c r="BI521" i="109"/>
  <c r="Y490" i="109"/>
  <c r="Y691" i="109" s="1"/>
  <c r="Y289" i="109"/>
  <c r="Z490" i="109" s="1"/>
  <c r="Y491" i="109"/>
  <c r="Y692" i="109" s="1"/>
  <c r="Y290" i="109"/>
  <c r="Z491" i="109" s="1"/>
  <c r="Z1171" i="109"/>
  <c r="AA1350" i="109" s="1"/>
  <c r="AA1529" i="109" s="1"/>
  <c r="Y489" i="109"/>
  <c r="Y690" i="109" s="1"/>
  <c r="AI1162" i="109"/>
  <c r="AI1108" i="109"/>
  <c r="AV1139" i="109"/>
  <c r="AV1135" i="109"/>
  <c r="AV1121" i="109"/>
  <c r="AI1154" i="109"/>
  <c r="AI1116" i="109"/>
  <c r="AV1161" i="109"/>
  <c r="AV1113" i="109"/>
  <c r="AI1124" i="109"/>
  <c r="AI1132" i="109"/>
  <c r="AV1155" i="109"/>
  <c r="AV1147" i="109"/>
  <c r="AV1143" i="109"/>
  <c r="AV1129" i="109"/>
  <c r="AI1157" i="109"/>
  <c r="AI1141" i="109"/>
  <c r="AI1133" i="109"/>
  <c r="AI1127" i="109"/>
  <c r="AI1125" i="109"/>
  <c r="AI1119" i="109"/>
  <c r="AI1117" i="109"/>
  <c r="AI1111" i="109"/>
  <c r="AI1109" i="109"/>
  <c r="AV1162" i="109"/>
  <c r="AV1154" i="109"/>
  <c r="AV1130" i="109"/>
  <c r="AV1122" i="109"/>
  <c r="AV1114" i="109"/>
  <c r="AV1106" i="109"/>
  <c r="AI1160" i="109"/>
  <c r="AI1152" i="109"/>
  <c r="AI1146" i="109"/>
  <c r="AI1142" i="109"/>
  <c r="AI1138" i="109"/>
  <c r="AI1134" i="109"/>
  <c r="AI1126" i="109"/>
  <c r="AI1118" i="109"/>
  <c r="AI1110" i="109"/>
  <c r="AV1159" i="109"/>
  <c r="AV1153" i="109"/>
  <c r="AV1131" i="109"/>
  <c r="AV1123" i="109"/>
  <c r="AV1115" i="109"/>
  <c r="AV1107" i="109"/>
  <c r="AI1163" i="109"/>
  <c r="AI1155" i="109"/>
  <c r="AI1149" i="109"/>
  <c r="AI1143" i="109"/>
  <c r="AI1135" i="109"/>
  <c r="AI1129" i="109"/>
  <c r="AI1121" i="109"/>
  <c r="AI1113" i="109"/>
  <c r="AI1030" i="109"/>
  <c r="AV1160" i="109"/>
  <c r="AV1152" i="109"/>
  <c r="AV1144" i="109"/>
  <c r="AV1140" i="109"/>
  <c r="AV1136" i="109"/>
  <c r="AV1132" i="109"/>
  <c r="AV1124" i="109"/>
  <c r="AV1116" i="109"/>
  <c r="AV1108" i="109"/>
  <c r="AI1158" i="109"/>
  <c r="AI1150" i="109"/>
  <c r="AI1128" i="109"/>
  <c r="AI1120" i="109"/>
  <c r="AI1112" i="109"/>
  <c r="AV1157" i="109"/>
  <c r="AV1151" i="109"/>
  <c r="AV1145" i="109"/>
  <c r="AV1141" i="109"/>
  <c r="AV1137" i="109"/>
  <c r="AV1133" i="109"/>
  <c r="AV1125" i="109"/>
  <c r="AV1117" i="109"/>
  <c r="AV1109" i="109"/>
  <c r="AV1030" i="109"/>
  <c r="AI1161" i="109"/>
  <c r="AI1153" i="109"/>
  <c r="AI1147" i="109"/>
  <c r="AI1139" i="109"/>
  <c r="AV1158" i="109"/>
  <c r="AV1150" i="109"/>
  <c r="AV1126" i="109"/>
  <c r="AV1118" i="109"/>
  <c r="AV1110" i="109"/>
  <c r="AI1156" i="109"/>
  <c r="AI1148" i="109"/>
  <c r="AI1144" i="109"/>
  <c r="AI1140" i="109"/>
  <c r="AI1136" i="109"/>
  <c r="AI1130" i="109"/>
  <c r="AI1122" i="109"/>
  <c r="AI1114" i="109"/>
  <c r="AI1106" i="109"/>
  <c r="AV1163" i="109"/>
  <c r="AV1149" i="109"/>
  <c r="AV1127" i="109"/>
  <c r="AV1119" i="109"/>
  <c r="AV1111" i="109"/>
  <c r="AI1159" i="109"/>
  <c r="AI1151" i="109"/>
  <c r="AI1145" i="109"/>
  <c r="AI1137" i="109"/>
  <c r="AI1131" i="109"/>
  <c r="AI1123" i="109"/>
  <c r="AI1115" i="109"/>
  <c r="AI1107" i="109"/>
  <c r="AV1156" i="109"/>
  <c r="AV1148" i="109"/>
  <c r="AV1146" i="109"/>
  <c r="AV1142" i="109"/>
  <c r="AV1138" i="109"/>
  <c r="AV1134" i="109"/>
  <c r="AV1128" i="109"/>
  <c r="AV1120" i="109"/>
  <c r="AV1112" i="109"/>
  <c r="Z692" i="109" l="1"/>
  <c r="Z691" i="109"/>
  <c r="AA1171" i="109"/>
  <c r="AB1350" i="109" s="1"/>
  <c r="AB1529" i="109" s="1"/>
  <c r="Z288" i="109"/>
  <c r="Z489" i="109"/>
  <c r="Z690" i="109" s="1"/>
  <c r="Z290" i="109"/>
  <c r="AA491" i="109" s="1"/>
  <c r="Z289" i="109"/>
  <c r="AA490" i="109" s="1"/>
  <c r="E141" i="109"/>
  <c r="AA692" i="109" l="1"/>
  <c r="AZ282" i="109"/>
  <c r="BD282" i="109"/>
  <c r="BH282" i="109"/>
  <c r="AW282" i="109"/>
  <c r="BA282" i="109"/>
  <c r="BE282" i="109"/>
  <c r="BC282" i="109"/>
  <c r="AX282" i="109"/>
  <c r="BF282" i="109"/>
  <c r="BB282" i="109"/>
  <c r="AY282" i="109"/>
  <c r="BG282" i="109"/>
  <c r="AN282" i="109"/>
  <c r="AR282" i="109"/>
  <c r="AK282" i="109"/>
  <c r="AO282" i="109"/>
  <c r="AS282" i="109"/>
  <c r="AL282" i="109"/>
  <c r="AP282" i="109"/>
  <c r="AT282" i="109"/>
  <c r="AM282" i="109"/>
  <c r="AQ282" i="109"/>
  <c r="AU282" i="109"/>
  <c r="AA691" i="109"/>
  <c r="AB1171" i="109"/>
  <c r="AC1350" i="109" s="1"/>
  <c r="AC1529" i="109" s="1"/>
  <c r="AA288" i="109"/>
  <c r="AA489" i="109"/>
  <c r="AA690" i="109" s="1"/>
  <c r="AA290" i="109"/>
  <c r="AB491" i="109" s="1"/>
  <c r="AB692" i="109" s="1"/>
  <c r="AA289" i="109"/>
  <c r="AB490" i="109" s="1"/>
  <c r="AE62" i="119"/>
  <c r="AP63" i="119"/>
  <c r="AP62" i="119"/>
  <c r="AO63" i="119"/>
  <c r="AO62" i="119"/>
  <c r="AN63" i="119"/>
  <c r="AN62" i="119"/>
  <c r="AM63" i="119"/>
  <c r="AM62" i="119"/>
  <c r="AL63" i="119"/>
  <c r="AL62" i="119"/>
  <c r="AK63" i="119"/>
  <c r="AK62" i="119"/>
  <c r="AJ63" i="119"/>
  <c r="AJ62" i="119"/>
  <c r="AI63" i="119"/>
  <c r="AI62" i="119"/>
  <c r="AH63" i="119"/>
  <c r="AH62" i="119"/>
  <c r="AG63" i="119"/>
  <c r="AG62" i="119"/>
  <c r="AF63" i="119"/>
  <c r="AF62" i="119"/>
  <c r="AE63" i="119"/>
  <c r="BO38" i="119"/>
  <c r="AQ38" i="119"/>
  <c r="BO36" i="119"/>
  <c r="AQ36" i="119"/>
  <c r="BO35" i="119"/>
  <c r="AQ35" i="119"/>
  <c r="BO18" i="119"/>
  <c r="AQ18" i="119"/>
  <c r="BO17" i="119"/>
  <c r="AQ17" i="119"/>
  <c r="AU1165" i="109" l="1"/>
  <c r="AU142" i="109"/>
  <c r="AP1165" i="109"/>
  <c r="AP142" i="109"/>
  <c r="AK1165" i="109"/>
  <c r="AK142" i="109"/>
  <c r="BG142" i="109"/>
  <c r="AX142" i="109"/>
  <c r="BI141" i="109"/>
  <c r="BI142" i="109" s="1"/>
  <c r="AW142" i="109"/>
  <c r="AQ1165" i="109"/>
  <c r="AQ142" i="109"/>
  <c r="AL1165" i="109"/>
  <c r="AL142" i="109"/>
  <c r="AR1165" i="109"/>
  <c r="AR142" i="109"/>
  <c r="AY142" i="109"/>
  <c r="BC142" i="109"/>
  <c r="BH142" i="109"/>
  <c r="AM1165" i="109"/>
  <c r="AM142" i="109"/>
  <c r="AS1165" i="109"/>
  <c r="AS142" i="109"/>
  <c r="AN1165" i="109"/>
  <c r="AN142" i="109"/>
  <c r="BB142" i="109"/>
  <c r="BE142" i="109"/>
  <c r="BD142" i="109"/>
  <c r="AT1165" i="109"/>
  <c r="AT142" i="109"/>
  <c r="AO1165" i="109"/>
  <c r="AO142" i="109"/>
  <c r="AJ142" i="109"/>
  <c r="AV141" i="109"/>
  <c r="AV142" i="109" s="1"/>
  <c r="BF142" i="109"/>
  <c r="BA142" i="109"/>
  <c r="AZ142" i="109"/>
  <c r="AB691" i="109"/>
  <c r="AC1171" i="109"/>
  <c r="AD1350" i="109" s="1"/>
  <c r="AD1529" i="109" s="1"/>
  <c r="AB288" i="109"/>
  <c r="AB489" i="109"/>
  <c r="AB690" i="109" s="1"/>
  <c r="AB290" i="109"/>
  <c r="AC491" i="109" s="1"/>
  <c r="AC692" i="109" s="1"/>
  <c r="AB289" i="109"/>
  <c r="AC490" i="109" s="1"/>
  <c r="CJ15" i="119" l="1"/>
  <c r="CI15" i="119"/>
  <c r="CL15" i="119"/>
  <c r="CK15" i="119"/>
  <c r="CB15" i="119"/>
  <c r="CF15" i="119"/>
  <c r="CG15" i="119"/>
  <c r="CA15" i="119"/>
  <c r="CH15" i="119"/>
  <c r="CD15" i="119"/>
  <c r="CE15" i="119"/>
  <c r="CC15" i="119"/>
  <c r="AC691" i="109"/>
  <c r="BE1165" i="109"/>
  <c r="BG1165" i="109"/>
  <c r="AZ1165" i="109"/>
  <c r="BF1165" i="109"/>
  <c r="AW1165" i="109"/>
  <c r="BI282" i="109"/>
  <c r="BD1165" i="109"/>
  <c r="BB1165" i="109"/>
  <c r="BH1165" i="109"/>
  <c r="AY1165" i="109"/>
  <c r="BA1165" i="109"/>
  <c r="BC1165" i="109"/>
  <c r="AX1165" i="109"/>
  <c r="AD1171" i="109"/>
  <c r="AE1350" i="109" s="1"/>
  <c r="AE1529" i="109" s="1"/>
  <c r="AC288" i="109"/>
  <c r="AC489" i="109"/>
  <c r="AC690" i="109" s="1"/>
  <c r="AC290" i="109"/>
  <c r="AC289" i="109"/>
  <c r="CM15" i="119" l="1"/>
  <c r="BI1165" i="109"/>
  <c r="J898" i="109"/>
  <c r="AD491" i="109"/>
  <c r="AD692" i="109" s="1"/>
  <c r="AD490" i="109"/>
  <c r="AD691" i="109" s="1"/>
  <c r="J903" i="109"/>
  <c r="J891" i="109"/>
  <c r="AE1171" i="109"/>
  <c r="AF1350" i="109" s="1"/>
  <c r="AF1529" i="109" s="1"/>
  <c r="AD288" i="109"/>
  <c r="AD489" i="109"/>
  <c r="AD690" i="109" s="1"/>
  <c r="AD290" i="109"/>
  <c r="AE491" i="109" s="1"/>
  <c r="AD289" i="109"/>
  <c r="AE490" i="109" s="1"/>
  <c r="K903" i="109" l="1"/>
  <c r="AE692" i="109"/>
  <c r="AE691" i="109"/>
  <c r="AF1171" i="109"/>
  <c r="AG1350" i="109" s="1"/>
  <c r="AG1529" i="109" s="1"/>
  <c r="AE288" i="109"/>
  <c r="AE489" i="109"/>
  <c r="AE690" i="109" s="1"/>
  <c r="AE290" i="109"/>
  <c r="AE289" i="109"/>
  <c r="AF490" i="109" s="1"/>
  <c r="J1355" i="109"/>
  <c r="L903" i="109" l="1"/>
  <c r="AF491" i="109"/>
  <c r="AF692" i="109" s="1"/>
  <c r="AF691" i="109"/>
  <c r="AG1171" i="109"/>
  <c r="AH1350" i="109" s="1"/>
  <c r="AH1529" i="109" s="1"/>
  <c r="AF288" i="109"/>
  <c r="AF489" i="109"/>
  <c r="AF690" i="109" s="1"/>
  <c r="AF290" i="109"/>
  <c r="AG491" i="109" s="1"/>
  <c r="AF289" i="109"/>
  <c r="AG490" i="109" s="1"/>
  <c r="J1523" i="109"/>
  <c r="J1522" i="109"/>
  <c r="J1521" i="109"/>
  <c r="J1520" i="109"/>
  <c r="J1519" i="109"/>
  <c r="J1518" i="109"/>
  <c r="J1517" i="109"/>
  <c r="J1516" i="109"/>
  <c r="J1515" i="109"/>
  <c r="J1514" i="109"/>
  <c r="J1513" i="109"/>
  <c r="J1512" i="109"/>
  <c r="J1511" i="109"/>
  <c r="J1510" i="109"/>
  <c r="J1509" i="109"/>
  <c r="J1508" i="109"/>
  <c r="J1507" i="109"/>
  <c r="J1506" i="109"/>
  <c r="J1505" i="109"/>
  <c r="J1504" i="109"/>
  <c r="J1503" i="109"/>
  <c r="J1502" i="109"/>
  <c r="J1501" i="109"/>
  <c r="J1500" i="109"/>
  <c r="J1499" i="109"/>
  <c r="J1498" i="109"/>
  <c r="J1497" i="109"/>
  <c r="J1496" i="109"/>
  <c r="J1495" i="109"/>
  <c r="J1494" i="109"/>
  <c r="J1493" i="109"/>
  <c r="J1492" i="109"/>
  <c r="J1491" i="109"/>
  <c r="J1490" i="109"/>
  <c r="J1489" i="109"/>
  <c r="J1488" i="109"/>
  <c r="J1487" i="109"/>
  <c r="J1486" i="109"/>
  <c r="J1485" i="109"/>
  <c r="J1484" i="109"/>
  <c r="J1483" i="109"/>
  <c r="J1482" i="109"/>
  <c r="J1481" i="109"/>
  <c r="J1480" i="109"/>
  <c r="J1479" i="109"/>
  <c r="J1478" i="109"/>
  <c r="J1477" i="109"/>
  <c r="J1476" i="109"/>
  <c r="J1475" i="109"/>
  <c r="J1474" i="109"/>
  <c r="J1473" i="109"/>
  <c r="J1472" i="109"/>
  <c r="J1471" i="109"/>
  <c r="J1470" i="109"/>
  <c r="J1469" i="109"/>
  <c r="J1468" i="109"/>
  <c r="J1467" i="109"/>
  <c r="J1466" i="109"/>
  <c r="J1465" i="109"/>
  <c r="J1464" i="109"/>
  <c r="J1463" i="109"/>
  <c r="J1462" i="109"/>
  <c r="J1461" i="109"/>
  <c r="J1460" i="109"/>
  <c r="J1459" i="109"/>
  <c r="J1458" i="109"/>
  <c r="J1457" i="109"/>
  <c r="J1456" i="109"/>
  <c r="J1455" i="109"/>
  <c r="J1454" i="109"/>
  <c r="J1453" i="109"/>
  <c r="J1452" i="109"/>
  <c r="J1451" i="109"/>
  <c r="J1450" i="109"/>
  <c r="J1449" i="109"/>
  <c r="J1448" i="109"/>
  <c r="J1447" i="109"/>
  <c r="J1446" i="109"/>
  <c r="J1445" i="109"/>
  <c r="J1444" i="109"/>
  <c r="J1443" i="109"/>
  <c r="J1442" i="109"/>
  <c r="J1441" i="109"/>
  <c r="J1440" i="109"/>
  <c r="J1439" i="109"/>
  <c r="J1438" i="109"/>
  <c r="J1437" i="109"/>
  <c r="J1436" i="109"/>
  <c r="J1435" i="109"/>
  <c r="J1434" i="109"/>
  <c r="J1433" i="109"/>
  <c r="J1432" i="109"/>
  <c r="J1431" i="109"/>
  <c r="J1430" i="109"/>
  <c r="J1429" i="109"/>
  <c r="J1428" i="109"/>
  <c r="J1427" i="109"/>
  <c r="J1426" i="109"/>
  <c r="J1425" i="109"/>
  <c r="J1424" i="109"/>
  <c r="J1423" i="109"/>
  <c r="J1422" i="109"/>
  <c r="J1421" i="109"/>
  <c r="J1419" i="109"/>
  <c r="J1417" i="109"/>
  <c r="J1416" i="109"/>
  <c r="J1413" i="109"/>
  <c r="J1412" i="109"/>
  <c r="J1406" i="109"/>
  <c r="J1405" i="109"/>
  <c r="J1404" i="109"/>
  <c r="J1403" i="109"/>
  <c r="J1402" i="109"/>
  <c r="J1401" i="109"/>
  <c r="J1399" i="109"/>
  <c r="J1397" i="109"/>
  <c r="J1396" i="109"/>
  <c r="J1394" i="109"/>
  <c r="J1392" i="109"/>
  <c r="J1390" i="109"/>
  <c r="J1388" i="109"/>
  <c r="J1386" i="109"/>
  <c r="J1384" i="109"/>
  <c r="J1383" i="109"/>
  <c r="J1382" i="109"/>
  <c r="J1379" i="109"/>
  <c r="J1377" i="109"/>
  <c r="J1376" i="109"/>
  <c r="J1372" i="109"/>
  <c r="J1370" i="109"/>
  <c r="J1367" i="109"/>
  <c r="J1361" i="109"/>
  <c r="J1351" i="109"/>
  <c r="J1349" i="109"/>
  <c r="M903" i="109" l="1"/>
  <c r="AG692" i="109"/>
  <c r="AG691" i="109"/>
  <c r="AH1171" i="109"/>
  <c r="AJ1350" i="109" s="1"/>
  <c r="AG288" i="109"/>
  <c r="EK288" i="109" s="1"/>
  <c r="AG489" i="109"/>
  <c r="AG690" i="109" s="1"/>
  <c r="AG290" i="109"/>
  <c r="AG289" i="109"/>
  <c r="AH490" i="109" s="1"/>
  <c r="I1703" i="109"/>
  <c r="J1702" i="109"/>
  <c r="J1701" i="109"/>
  <c r="J1700" i="109"/>
  <c r="J1699" i="109"/>
  <c r="J1698" i="109"/>
  <c r="J1697" i="109"/>
  <c r="J1696" i="109"/>
  <c r="J1695" i="109"/>
  <c r="J1694" i="109"/>
  <c r="J1693" i="109"/>
  <c r="J1692" i="109"/>
  <c r="J1691" i="109"/>
  <c r="J1690" i="109"/>
  <c r="J1689" i="109"/>
  <c r="J1688" i="109"/>
  <c r="J1687" i="109"/>
  <c r="J1686" i="109"/>
  <c r="J1685" i="109"/>
  <c r="J1684" i="109"/>
  <c r="J1683" i="109"/>
  <c r="J1682" i="109"/>
  <c r="J1681" i="109"/>
  <c r="J1680" i="109"/>
  <c r="J1679" i="109"/>
  <c r="J1678" i="109"/>
  <c r="J1677" i="109"/>
  <c r="J1676" i="109"/>
  <c r="J1675" i="109"/>
  <c r="J1674" i="109"/>
  <c r="J1673" i="109"/>
  <c r="J1672" i="109"/>
  <c r="J1671" i="109"/>
  <c r="J1670" i="109"/>
  <c r="J1669" i="109"/>
  <c r="J1668" i="109"/>
  <c r="J1667" i="109"/>
  <c r="J1666" i="109"/>
  <c r="J1665" i="109"/>
  <c r="J1664" i="109"/>
  <c r="J1663" i="109"/>
  <c r="J1662" i="109"/>
  <c r="J1661" i="109"/>
  <c r="J1660" i="109"/>
  <c r="J1659" i="109"/>
  <c r="J1658" i="109"/>
  <c r="J1657" i="109"/>
  <c r="J1656" i="109"/>
  <c r="J1655" i="109"/>
  <c r="J1654" i="109"/>
  <c r="J1653" i="109"/>
  <c r="J1652" i="109"/>
  <c r="J1651" i="109"/>
  <c r="J1650" i="109"/>
  <c r="J1649" i="109"/>
  <c r="J1648" i="109"/>
  <c r="J1647" i="109"/>
  <c r="J1646" i="109"/>
  <c r="J1645" i="109"/>
  <c r="J1644" i="109"/>
  <c r="J1643" i="109"/>
  <c r="J1642" i="109"/>
  <c r="J1641" i="109"/>
  <c r="J1640" i="109"/>
  <c r="J1639" i="109"/>
  <c r="J1638" i="109"/>
  <c r="J1637" i="109"/>
  <c r="J1636" i="109"/>
  <c r="J1635" i="109"/>
  <c r="J1634" i="109"/>
  <c r="J1633" i="109"/>
  <c r="J1632" i="109"/>
  <c r="J1631" i="109"/>
  <c r="J1630" i="109"/>
  <c r="J1629" i="109"/>
  <c r="J1628" i="109"/>
  <c r="J1627" i="109"/>
  <c r="J1626" i="109"/>
  <c r="J1625" i="109"/>
  <c r="J1624" i="109"/>
  <c r="J1623" i="109"/>
  <c r="J1622" i="109"/>
  <c r="J1621" i="109"/>
  <c r="J1620" i="109"/>
  <c r="J1619" i="109"/>
  <c r="J1618" i="109"/>
  <c r="J1617" i="109"/>
  <c r="J1616" i="109"/>
  <c r="J1615" i="109"/>
  <c r="J1614" i="109"/>
  <c r="J1613" i="109"/>
  <c r="J1612" i="109"/>
  <c r="J1611" i="109"/>
  <c r="J1610" i="109"/>
  <c r="J1609" i="109"/>
  <c r="J1608" i="109"/>
  <c r="J1607" i="109"/>
  <c r="J1606" i="109"/>
  <c r="J1605" i="109"/>
  <c r="J1604" i="109"/>
  <c r="J1603" i="109"/>
  <c r="J1602" i="109"/>
  <c r="J1601" i="109"/>
  <c r="J1600" i="109"/>
  <c r="J1598" i="109"/>
  <c r="J1596" i="109"/>
  <c r="J1595" i="109"/>
  <c r="J1592" i="109"/>
  <c r="J1591" i="109"/>
  <c r="J1585" i="109"/>
  <c r="J1584" i="109"/>
  <c r="J1583" i="109"/>
  <c r="J1582" i="109"/>
  <c r="J1581" i="109"/>
  <c r="J1580" i="109"/>
  <c r="J1578" i="109"/>
  <c r="J1576" i="109"/>
  <c r="J1575" i="109"/>
  <c r="J1573" i="109"/>
  <c r="J1571" i="109"/>
  <c r="J1569" i="109"/>
  <c r="J1567" i="109"/>
  <c r="J1565" i="109"/>
  <c r="J1563" i="109"/>
  <c r="J1562" i="109"/>
  <c r="J1561" i="109"/>
  <c r="J1558" i="109"/>
  <c r="J1556" i="109"/>
  <c r="J1555" i="109"/>
  <c r="J1551" i="109"/>
  <c r="J1549" i="109"/>
  <c r="J1546" i="109"/>
  <c r="J1540" i="109"/>
  <c r="J1534" i="109"/>
  <c r="J1530" i="109"/>
  <c r="J1528" i="109"/>
  <c r="EH1702" i="109"/>
  <c r="EG1702" i="109"/>
  <c r="EF1702" i="109"/>
  <c r="EE1702" i="109"/>
  <c r="ED1702" i="109"/>
  <c r="EC1702" i="109"/>
  <c r="EB1702" i="109"/>
  <c r="EA1702" i="109"/>
  <c r="DZ1702" i="109"/>
  <c r="DY1702" i="109"/>
  <c r="DX1702" i="109"/>
  <c r="DW1702" i="109"/>
  <c r="EI1702" i="109" s="1"/>
  <c r="DU1702" i="109"/>
  <c r="DT1702" i="109"/>
  <c r="DS1702" i="109"/>
  <c r="DR1702" i="109"/>
  <c r="DQ1702" i="109"/>
  <c r="DP1702" i="109"/>
  <c r="DO1702" i="109"/>
  <c r="DN1702" i="109"/>
  <c r="DM1702" i="109"/>
  <c r="DL1702" i="109"/>
  <c r="DK1702" i="109"/>
  <c r="DJ1702" i="109"/>
  <c r="DV1702" i="109" s="1"/>
  <c r="DH1702" i="109"/>
  <c r="DG1702" i="109"/>
  <c r="DF1702" i="109"/>
  <c r="DE1702" i="109"/>
  <c r="DD1702" i="109"/>
  <c r="DC1702" i="109"/>
  <c r="DB1702" i="109"/>
  <c r="DA1702" i="109"/>
  <c r="CZ1702" i="109"/>
  <c r="CY1702" i="109"/>
  <c r="CX1702" i="109"/>
  <c r="CW1702" i="109"/>
  <c r="DI1702" i="109" s="1"/>
  <c r="CU1702" i="109"/>
  <c r="CT1702" i="109"/>
  <c r="CS1702" i="109"/>
  <c r="CR1702" i="109"/>
  <c r="CQ1702" i="109"/>
  <c r="CP1702" i="109"/>
  <c r="CO1702" i="109"/>
  <c r="CN1702" i="109"/>
  <c r="CM1702" i="109"/>
  <c r="CL1702" i="109"/>
  <c r="CK1702" i="109"/>
  <c r="CJ1702" i="109"/>
  <c r="CV1702" i="109" s="1"/>
  <c r="CH1702" i="109"/>
  <c r="CG1702" i="109"/>
  <c r="CF1702" i="109"/>
  <c r="CE1702" i="109"/>
  <c r="CD1702" i="109"/>
  <c r="CC1702" i="109"/>
  <c r="CB1702" i="109"/>
  <c r="CA1702" i="109"/>
  <c r="BZ1702" i="109"/>
  <c r="BY1702" i="109"/>
  <c r="BX1702" i="109"/>
  <c r="BW1702" i="109"/>
  <c r="CI1702" i="109" s="1"/>
  <c r="BU1702" i="109"/>
  <c r="BT1702" i="109"/>
  <c r="BS1702" i="109"/>
  <c r="BR1702" i="109"/>
  <c r="BQ1702" i="109"/>
  <c r="BP1702" i="109"/>
  <c r="BO1702" i="109"/>
  <c r="BN1702" i="109"/>
  <c r="BM1702" i="109"/>
  <c r="BL1702" i="109"/>
  <c r="BK1702" i="109"/>
  <c r="BJ1702" i="109"/>
  <c r="BV1702" i="109" s="1"/>
  <c r="EH1523" i="109"/>
  <c r="EG1523" i="109"/>
  <c r="EF1523" i="109"/>
  <c r="EE1523" i="109"/>
  <c r="ED1523" i="109"/>
  <c r="EC1523" i="109"/>
  <c r="EB1523" i="109"/>
  <c r="EA1523" i="109"/>
  <c r="DZ1523" i="109"/>
  <c r="DY1523" i="109"/>
  <c r="DX1523" i="109"/>
  <c r="DW1523" i="109"/>
  <c r="EI1523" i="109" s="1"/>
  <c r="DU1523" i="109"/>
  <c r="DT1523" i="109"/>
  <c r="DS1523" i="109"/>
  <c r="DR1523" i="109"/>
  <c r="DQ1523" i="109"/>
  <c r="DP1523" i="109"/>
  <c r="DO1523" i="109"/>
  <c r="DN1523" i="109"/>
  <c r="DM1523" i="109"/>
  <c r="DL1523" i="109"/>
  <c r="DK1523" i="109"/>
  <c r="DJ1523" i="109"/>
  <c r="DV1523" i="109" s="1"/>
  <c r="DH1523" i="109"/>
  <c r="DG1523" i="109"/>
  <c r="DF1523" i="109"/>
  <c r="DE1523" i="109"/>
  <c r="DD1523" i="109"/>
  <c r="DC1523" i="109"/>
  <c r="DB1523" i="109"/>
  <c r="DA1523" i="109"/>
  <c r="CZ1523" i="109"/>
  <c r="CY1523" i="109"/>
  <c r="CX1523" i="109"/>
  <c r="CW1523" i="109"/>
  <c r="DI1523" i="109" s="1"/>
  <c r="CU1523" i="109"/>
  <c r="CT1523" i="109"/>
  <c r="CS1523" i="109"/>
  <c r="CR1523" i="109"/>
  <c r="CQ1523" i="109"/>
  <c r="CP1523" i="109"/>
  <c r="CO1523" i="109"/>
  <c r="CN1523" i="109"/>
  <c r="CM1523" i="109"/>
  <c r="CL1523" i="109"/>
  <c r="CK1523" i="109"/>
  <c r="CJ1523" i="109"/>
  <c r="CV1523" i="109" s="1"/>
  <c r="CH1523" i="109"/>
  <c r="CG1523" i="109"/>
  <c r="CF1523" i="109"/>
  <c r="CE1523" i="109"/>
  <c r="CD1523" i="109"/>
  <c r="CC1523" i="109"/>
  <c r="CB1523" i="109"/>
  <c r="CA1523" i="109"/>
  <c r="BZ1523" i="109"/>
  <c r="BY1523" i="109"/>
  <c r="BX1523" i="109"/>
  <c r="BW1523" i="109"/>
  <c r="CI1523" i="109" s="1"/>
  <c r="BU1523" i="109"/>
  <c r="BT1523" i="109"/>
  <c r="BS1523" i="109"/>
  <c r="BR1523" i="109"/>
  <c r="BQ1523" i="109"/>
  <c r="BP1523" i="109"/>
  <c r="BO1523" i="109"/>
  <c r="BN1523" i="109"/>
  <c r="BM1523" i="109"/>
  <c r="BL1523" i="109"/>
  <c r="BK1523" i="109"/>
  <c r="BJ1523" i="109"/>
  <c r="BV1523" i="109" s="1"/>
  <c r="I1345" i="109"/>
  <c r="EH1344" i="109"/>
  <c r="EG1344" i="109"/>
  <c r="EF1344" i="109"/>
  <c r="EE1344" i="109"/>
  <c r="ED1344" i="109"/>
  <c r="EC1344" i="109"/>
  <c r="EB1344" i="109"/>
  <c r="EA1344" i="109"/>
  <c r="DZ1344" i="109"/>
  <c r="DY1344" i="109"/>
  <c r="DX1344" i="109"/>
  <c r="DW1344" i="109"/>
  <c r="EI1344" i="109" s="1"/>
  <c r="DU1344" i="109"/>
  <c r="DT1344" i="109"/>
  <c r="DS1344" i="109"/>
  <c r="DR1344" i="109"/>
  <c r="DQ1344" i="109"/>
  <c r="DP1344" i="109"/>
  <c r="DO1344" i="109"/>
  <c r="DN1344" i="109"/>
  <c r="DM1344" i="109"/>
  <c r="DL1344" i="109"/>
  <c r="DK1344" i="109"/>
  <c r="DJ1344" i="109"/>
  <c r="DV1344" i="109" s="1"/>
  <c r="DH1344" i="109"/>
  <c r="DG1344" i="109"/>
  <c r="DF1344" i="109"/>
  <c r="DE1344" i="109"/>
  <c r="DD1344" i="109"/>
  <c r="DC1344" i="109"/>
  <c r="DB1344" i="109"/>
  <c r="DA1344" i="109"/>
  <c r="CZ1344" i="109"/>
  <c r="CY1344" i="109"/>
  <c r="CX1344" i="109"/>
  <c r="CW1344" i="109"/>
  <c r="DI1344" i="109" s="1"/>
  <c r="CU1344" i="109"/>
  <c r="CT1344" i="109"/>
  <c r="CS1344" i="109"/>
  <c r="CR1344" i="109"/>
  <c r="CQ1344" i="109"/>
  <c r="CP1344" i="109"/>
  <c r="CO1344" i="109"/>
  <c r="CN1344" i="109"/>
  <c r="CM1344" i="109"/>
  <c r="CL1344" i="109"/>
  <c r="CK1344" i="109"/>
  <c r="CJ1344" i="109"/>
  <c r="CV1344" i="109" s="1"/>
  <c r="CH1344" i="109"/>
  <c r="CG1344" i="109"/>
  <c r="CF1344" i="109"/>
  <c r="CE1344" i="109"/>
  <c r="CD1344" i="109"/>
  <c r="CC1344" i="109"/>
  <c r="CB1344" i="109"/>
  <c r="CA1344" i="109"/>
  <c r="BZ1344" i="109"/>
  <c r="BY1344" i="109"/>
  <c r="BX1344" i="109"/>
  <c r="BW1344" i="109"/>
  <c r="CI1344" i="109" s="1"/>
  <c r="BU1344" i="109"/>
  <c r="BT1344" i="109"/>
  <c r="BS1344" i="109"/>
  <c r="BR1344" i="109"/>
  <c r="BQ1344" i="109"/>
  <c r="BP1344" i="109"/>
  <c r="BO1344" i="109"/>
  <c r="BN1344" i="109"/>
  <c r="BM1344" i="109"/>
  <c r="BL1344" i="109"/>
  <c r="BK1344" i="109"/>
  <c r="BJ1344" i="109"/>
  <c r="BV1344" i="109" s="1"/>
  <c r="EH1165" i="109"/>
  <c r="EG1165" i="109"/>
  <c r="EF1165" i="109"/>
  <c r="EE1165" i="109"/>
  <c r="ED1165" i="109"/>
  <c r="EC1165" i="109"/>
  <c r="EB1165" i="109"/>
  <c r="EA1165" i="109"/>
  <c r="DZ1165" i="109"/>
  <c r="DY1165" i="109"/>
  <c r="DX1165" i="109"/>
  <c r="DW1165" i="109"/>
  <c r="EI1165" i="109" s="1"/>
  <c r="DU1165" i="109"/>
  <c r="DT1165" i="109"/>
  <c r="DS1165" i="109"/>
  <c r="DR1165" i="109"/>
  <c r="DQ1165" i="109"/>
  <c r="DP1165" i="109"/>
  <c r="DO1165" i="109"/>
  <c r="DN1165" i="109"/>
  <c r="DM1165" i="109"/>
  <c r="DL1165" i="109"/>
  <c r="DK1165" i="109"/>
  <c r="DJ1165" i="109"/>
  <c r="DV1165" i="109" s="1"/>
  <c r="DH1165" i="109"/>
  <c r="DG1165" i="109"/>
  <c r="DF1165" i="109"/>
  <c r="DE1165" i="109"/>
  <c r="DD1165" i="109"/>
  <c r="DC1165" i="109"/>
  <c r="DB1165" i="109"/>
  <c r="DA1165" i="109"/>
  <c r="CZ1165" i="109"/>
  <c r="CY1165" i="109"/>
  <c r="CX1165" i="109"/>
  <c r="CW1165" i="109"/>
  <c r="DI1165" i="109" s="1"/>
  <c r="CU1165" i="109"/>
  <c r="CT1165" i="109"/>
  <c r="CS1165" i="109"/>
  <c r="CR1165" i="109"/>
  <c r="CQ1165" i="109"/>
  <c r="CP1165" i="109"/>
  <c r="CO1165" i="109"/>
  <c r="CN1165" i="109"/>
  <c r="CM1165" i="109"/>
  <c r="CL1165" i="109"/>
  <c r="CK1165" i="109"/>
  <c r="CJ1165" i="109"/>
  <c r="CV1165" i="109" s="1"/>
  <c r="CH1165" i="109"/>
  <c r="CG1165" i="109"/>
  <c r="CF1165" i="109"/>
  <c r="CE1165" i="109"/>
  <c r="CD1165" i="109"/>
  <c r="CC1165" i="109"/>
  <c r="CB1165" i="109"/>
  <c r="CA1165" i="109"/>
  <c r="BZ1165" i="109"/>
  <c r="BY1165" i="109"/>
  <c r="BX1165" i="109"/>
  <c r="BW1165" i="109"/>
  <c r="CI1165" i="109" s="1"/>
  <c r="BU1165" i="109"/>
  <c r="BT1165" i="109"/>
  <c r="BS1165" i="109"/>
  <c r="BR1165" i="109"/>
  <c r="BQ1165" i="109"/>
  <c r="BP1165" i="109"/>
  <c r="BO1165" i="109"/>
  <c r="BN1165" i="109"/>
  <c r="BM1165" i="109"/>
  <c r="BL1165" i="109"/>
  <c r="BK1165" i="109"/>
  <c r="BJ1165" i="109"/>
  <c r="BV1165" i="109" s="1"/>
  <c r="N903" i="109" l="1"/>
  <c r="EK289" i="109"/>
  <c r="AH491" i="109"/>
  <c r="AH692" i="109" s="1"/>
  <c r="EK290" i="109"/>
  <c r="AH691" i="109"/>
  <c r="AJ1529" i="109"/>
  <c r="AJ1171" i="109"/>
  <c r="AK1350" i="109" s="1"/>
  <c r="AH288" i="109"/>
  <c r="AJ489" i="109" s="1"/>
  <c r="AH489" i="109"/>
  <c r="AH690" i="109" s="1"/>
  <c r="AH290" i="109"/>
  <c r="AJ491" i="109" s="1"/>
  <c r="AH289" i="109"/>
  <c r="AJ490" i="109" s="1"/>
  <c r="J1703" i="109"/>
  <c r="J1524" i="109"/>
  <c r="O903" i="109" l="1"/>
  <c r="AJ691" i="109"/>
  <c r="AK1529" i="109"/>
  <c r="AJ692" i="109"/>
  <c r="AK1171" i="109"/>
  <c r="AL1350" i="109" s="1"/>
  <c r="AJ288" i="109"/>
  <c r="AK489" i="109" s="1"/>
  <c r="AJ690" i="109"/>
  <c r="AJ290" i="109"/>
  <c r="AK491" i="109" s="1"/>
  <c r="AJ289" i="109"/>
  <c r="AK490" i="109" s="1"/>
  <c r="G34" i="119"/>
  <c r="P903" i="109" l="1"/>
  <c r="AK692" i="109"/>
  <c r="AK691" i="109"/>
  <c r="AL1529" i="109"/>
  <c r="AL1171" i="109"/>
  <c r="AM1350" i="109" s="1"/>
  <c r="AK288" i="109"/>
  <c r="AL489" i="109" s="1"/>
  <c r="AK690" i="109"/>
  <c r="AK290" i="109"/>
  <c r="AL491" i="109" s="1"/>
  <c r="AK289" i="109"/>
  <c r="AL490" i="109" s="1"/>
  <c r="E30" i="121"/>
  <c r="E22" i="121"/>
  <c r="E21" i="121"/>
  <c r="E20" i="121"/>
  <c r="E19" i="121"/>
  <c r="E17" i="121"/>
  <c r="E16" i="121"/>
  <c r="AL691" i="109" l="1"/>
  <c r="AM1529" i="109"/>
  <c r="AL692" i="109"/>
  <c r="AM1171" i="109"/>
  <c r="AN1350" i="109" s="1"/>
  <c r="AL288" i="109"/>
  <c r="AM489" i="109" s="1"/>
  <c r="AL690" i="109"/>
  <c r="AL290" i="109"/>
  <c r="AM491" i="109" s="1"/>
  <c r="AL289" i="109"/>
  <c r="AM490" i="109" s="1"/>
  <c r="E25" i="121"/>
  <c r="F17" i="121" s="1"/>
  <c r="H17" i="121" s="1"/>
  <c r="E56" i="121" s="1"/>
  <c r="E29" i="121"/>
  <c r="E31" i="121"/>
  <c r="E30" i="55"/>
  <c r="E22" i="55"/>
  <c r="E21" i="55"/>
  <c r="E20" i="55"/>
  <c r="E19" i="55"/>
  <c r="E17" i="55"/>
  <c r="E16" i="55"/>
  <c r="AM691" i="109" l="1"/>
  <c r="AM692" i="109"/>
  <c r="AN1529" i="109"/>
  <c r="AN1171" i="109"/>
  <c r="AO1350" i="109" s="1"/>
  <c r="AM288" i="109"/>
  <c r="AN489" i="109" s="1"/>
  <c r="AM690" i="109"/>
  <c r="AM290" i="109"/>
  <c r="AN491" i="109" s="1"/>
  <c r="AM289" i="109"/>
  <c r="AN490" i="109" s="1"/>
  <c r="E25" i="55"/>
  <c r="E29" i="55"/>
  <c r="F21" i="121"/>
  <c r="H21" i="121" s="1"/>
  <c r="F22" i="121"/>
  <c r="H22" i="121" s="1"/>
  <c r="F16" i="121"/>
  <c r="H16" i="121" s="1"/>
  <c r="E55" i="121" s="1"/>
  <c r="E33" i="121"/>
  <c r="I30" i="121" s="1"/>
  <c r="F18" i="121"/>
  <c r="H18" i="121" s="1"/>
  <c r="E45" i="121" s="1"/>
  <c r="F19" i="121"/>
  <c r="H19" i="121" s="1"/>
  <c r="E57" i="121" s="1"/>
  <c r="F20" i="121"/>
  <c r="H20" i="121" s="1"/>
  <c r="E46" i="121" s="1"/>
  <c r="F18" i="55"/>
  <c r="H18" i="55" s="1"/>
  <c r="E45" i="55" s="1"/>
  <c r="F19" i="55"/>
  <c r="H19" i="55" s="1"/>
  <c r="E57" i="55" s="1"/>
  <c r="F16" i="55"/>
  <c r="F21" i="55"/>
  <c r="H21" i="55" s="1"/>
  <c r="F17" i="55"/>
  <c r="H17" i="55" s="1"/>
  <c r="E56" i="55" s="1"/>
  <c r="F22" i="55"/>
  <c r="H22" i="55" s="1"/>
  <c r="F20" i="55"/>
  <c r="H20" i="55" s="1"/>
  <c r="E46" i="55" s="1"/>
  <c r="E31" i="55"/>
  <c r="AN691" i="109" l="1"/>
  <c r="AO1529" i="109"/>
  <c r="AN692" i="109"/>
  <c r="AO1171" i="109"/>
  <c r="AP1350" i="109" s="1"/>
  <c r="AN288" i="109"/>
  <c r="AO489" i="109" s="1"/>
  <c r="AN690" i="109"/>
  <c r="AN290" i="109"/>
  <c r="AO491" i="109" s="1"/>
  <c r="AN289" i="109"/>
  <c r="AO490" i="109" s="1"/>
  <c r="I29" i="121"/>
  <c r="I31" i="121"/>
  <c r="E39" i="121" s="1"/>
  <c r="E47" i="121" s="1"/>
  <c r="E48" i="121" s="1"/>
  <c r="E50" i="121" s="1"/>
  <c r="E38" i="121"/>
  <c r="H25" i="121"/>
  <c r="F25" i="121"/>
  <c r="H16" i="55"/>
  <c r="F25" i="55"/>
  <c r="E33" i="55"/>
  <c r="AO691" i="109" l="1"/>
  <c r="AP1529" i="109"/>
  <c r="AO692" i="109"/>
  <c r="AP1171" i="109"/>
  <c r="AQ1350" i="109" s="1"/>
  <c r="AO288" i="109"/>
  <c r="AP489" i="109" s="1"/>
  <c r="AO690" i="109"/>
  <c r="AO290" i="109"/>
  <c r="AP491" i="109" s="1"/>
  <c r="AO289" i="109"/>
  <c r="AP490" i="109" s="1"/>
  <c r="M62" i="119"/>
  <c r="Q62" i="119"/>
  <c r="R62" i="119"/>
  <c r="O62" i="119"/>
  <c r="N62" i="119"/>
  <c r="P62" i="119"/>
  <c r="I33" i="121"/>
  <c r="E58" i="121"/>
  <c r="E59" i="121" s="1"/>
  <c r="E40" i="121"/>
  <c r="I30" i="55"/>
  <c r="I29" i="55"/>
  <c r="E55" i="55"/>
  <c r="H25" i="55"/>
  <c r="I31" i="55"/>
  <c r="AP691" i="109" l="1"/>
  <c r="AP692" i="109"/>
  <c r="AQ1529" i="109"/>
  <c r="AQ1171" i="109"/>
  <c r="AR1350" i="109" s="1"/>
  <c r="AP288" i="109"/>
  <c r="AQ489" i="109" s="1"/>
  <c r="AP690" i="109"/>
  <c r="AP290" i="109"/>
  <c r="AQ491" i="109" s="1"/>
  <c r="AP289" i="109"/>
  <c r="AQ490" i="109" s="1"/>
  <c r="E61" i="121"/>
  <c r="O63" i="119"/>
  <c r="Q63" i="119"/>
  <c r="N63" i="119"/>
  <c r="P63" i="119"/>
  <c r="M63" i="119"/>
  <c r="R63" i="119"/>
  <c r="I33" i="55"/>
  <c r="E38" i="55"/>
  <c r="E39" i="55"/>
  <c r="E47" i="55" s="1"/>
  <c r="E48" i="55" s="1"/>
  <c r="E50" i="55" s="1"/>
  <c r="L62" i="119" s="1"/>
  <c r="I889" i="109"/>
  <c r="I688" i="109"/>
  <c r="AQ691" i="109" l="1"/>
  <c r="AR1529" i="109"/>
  <c r="AQ692" i="109"/>
  <c r="AR1171" i="109"/>
  <c r="AS1350" i="109" s="1"/>
  <c r="AQ288" i="109"/>
  <c r="AR489" i="109" s="1"/>
  <c r="AQ690" i="109"/>
  <c r="AQ290" i="109"/>
  <c r="AR491" i="109" s="1"/>
  <c r="AQ289" i="109"/>
  <c r="AR490" i="109" s="1"/>
  <c r="E58" i="55"/>
  <c r="E59" i="55" s="1"/>
  <c r="E40" i="55"/>
  <c r="AR691" i="109" l="1"/>
  <c r="AS1529" i="109"/>
  <c r="AR692" i="109"/>
  <c r="AS1171" i="109"/>
  <c r="AT1350" i="109" s="1"/>
  <c r="AR288" i="109"/>
  <c r="AS489" i="109" s="1"/>
  <c r="AR690" i="109"/>
  <c r="AR290" i="109"/>
  <c r="AS491" i="109" s="1"/>
  <c r="AR289" i="109"/>
  <c r="AS490" i="109" s="1"/>
  <c r="E61" i="55"/>
  <c r="L63" i="119"/>
  <c r="B1985" i="109"/>
  <c r="AS691" i="109" l="1"/>
  <c r="AS692" i="109"/>
  <c r="AT1529" i="109"/>
  <c r="AT1171" i="109"/>
  <c r="AU1350" i="109" s="1"/>
  <c r="AS288" i="109"/>
  <c r="AT489" i="109" s="1"/>
  <c r="AS690" i="109"/>
  <c r="AS290" i="109"/>
  <c r="AT491" i="109" s="1"/>
  <c r="AS289" i="109"/>
  <c r="AT490" i="109" s="1"/>
  <c r="J522" i="109"/>
  <c r="J723" i="109" s="1"/>
  <c r="J528" i="109"/>
  <c r="J729" i="109" s="1"/>
  <c r="J529" i="109"/>
  <c r="J730" i="109" s="1"/>
  <c r="J531" i="109"/>
  <c r="J732" i="109" s="1"/>
  <c r="J537" i="109"/>
  <c r="J738" i="109" s="1"/>
  <c r="J538" i="109"/>
  <c r="J739" i="109" s="1"/>
  <c r="J742" i="109"/>
  <c r="J544" i="109"/>
  <c r="J745" i="109" s="1"/>
  <c r="J747" i="109"/>
  <c r="J548" i="109"/>
  <c r="J749" i="109" s="1"/>
  <c r="J550" i="109"/>
  <c r="J751" i="109" s="1"/>
  <c r="J552" i="109"/>
  <c r="J753" i="109" s="1"/>
  <c r="J553" i="109"/>
  <c r="J754" i="109" s="1"/>
  <c r="J555" i="109"/>
  <c r="J756" i="109" s="1"/>
  <c r="J557" i="109"/>
  <c r="J758" i="109" s="1"/>
  <c r="J558" i="109"/>
  <c r="J759" i="109" s="1"/>
  <c r="J559" i="109"/>
  <c r="J760" i="109" s="1"/>
  <c r="J560" i="109"/>
  <c r="J761" i="109" s="1"/>
  <c r="J561" i="109"/>
  <c r="J762" i="109" s="1"/>
  <c r="J562" i="109"/>
  <c r="J763" i="109" s="1"/>
  <c r="J571" i="109"/>
  <c r="J772" i="109" s="1"/>
  <c r="J572" i="109"/>
  <c r="J773" i="109" s="1"/>
  <c r="J577" i="109"/>
  <c r="J778" i="109" s="1"/>
  <c r="J578" i="109"/>
  <c r="J779" i="109" s="1"/>
  <c r="J580" i="109"/>
  <c r="J781" i="109" s="1"/>
  <c r="J582" i="109"/>
  <c r="J783" i="109" s="1"/>
  <c r="J583" i="109"/>
  <c r="J784" i="109" s="1"/>
  <c r="J584" i="109"/>
  <c r="J785" i="109" s="1"/>
  <c r="J585" i="109"/>
  <c r="J786" i="109" s="1"/>
  <c r="J586" i="109"/>
  <c r="J787" i="109" s="1"/>
  <c r="J587" i="109"/>
  <c r="J788" i="109" s="1"/>
  <c r="J588" i="109"/>
  <c r="J789" i="109" s="1"/>
  <c r="J589" i="109"/>
  <c r="J790" i="109" s="1"/>
  <c r="J590" i="109"/>
  <c r="J791" i="109" s="1"/>
  <c r="J591" i="109"/>
  <c r="J792" i="109" s="1"/>
  <c r="J592" i="109"/>
  <c r="J793" i="109" s="1"/>
  <c r="J593" i="109"/>
  <c r="J794" i="109" s="1"/>
  <c r="J594" i="109"/>
  <c r="J795" i="109" s="1"/>
  <c r="J595" i="109"/>
  <c r="J796" i="109" s="1"/>
  <c r="J596" i="109"/>
  <c r="J797" i="109" s="1"/>
  <c r="J597" i="109"/>
  <c r="J798" i="109" s="1"/>
  <c r="J598" i="109"/>
  <c r="J799" i="109" s="1"/>
  <c r="J599" i="109"/>
  <c r="J800" i="109" s="1"/>
  <c r="J600" i="109"/>
  <c r="J801" i="109" s="1"/>
  <c r="J601" i="109"/>
  <c r="J802" i="109" s="1"/>
  <c r="J602" i="109"/>
  <c r="J803" i="109" s="1"/>
  <c r="J603" i="109"/>
  <c r="J804" i="109" s="1"/>
  <c r="J604" i="109"/>
  <c r="J805" i="109" s="1"/>
  <c r="J605" i="109"/>
  <c r="J806" i="109" s="1"/>
  <c r="J606" i="109"/>
  <c r="J807" i="109" s="1"/>
  <c r="J607" i="109"/>
  <c r="J808" i="109" s="1"/>
  <c r="J608" i="109"/>
  <c r="J809" i="109" s="1"/>
  <c r="J609" i="109"/>
  <c r="J810" i="109" s="1"/>
  <c r="J610" i="109"/>
  <c r="J811" i="109" s="1"/>
  <c r="J611" i="109"/>
  <c r="J812" i="109" s="1"/>
  <c r="J612" i="109"/>
  <c r="J813" i="109" s="1"/>
  <c r="J613" i="109"/>
  <c r="J814" i="109" s="1"/>
  <c r="J614" i="109"/>
  <c r="J815" i="109" s="1"/>
  <c r="J615" i="109"/>
  <c r="J816" i="109" s="1"/>
  <c r="J616" i="109"/>
  <c r="J817" i="109" s="1"/>
  <c r="J617" i="109"/>
  <c r="J818" i="109" s="1"/>
  <c r="J618" i="109"/>
  <c r="J819" i="109" s="1"/>
  <c r="J619" i="109"/>
  <c r="J820" i="109" s="1"/>
  <c r="J620" i="109"/>
  <c r="J821" i="109" s="1"/>
  <c r="J621" i="109"/>
  <c r="J822" i="109" s="1"/>
  <c r="J622" i="109"/>
  <c r="J823" i="109" s="1"/>
  <c r="J623" i="109"/>
  <c r="J824" i="109" s="1"/>
  <c r="J624" i="109"/>
  <c r="J825" i="109" s="1"/>
  <c r="J625" i="109"/>
  <c r="J826" i="109" s="1"/>
  <c r="J626" i="109"/>
  <c r="J827" i="109" s="1"/>
  <c r="J627" i="109"/>
  <c r="J828" i="109" s="1"/>
  <c r="J628" i="109"/>
  <c r="J829" i="109" s="1"/>
  <c r="J629" i="109"/>
  <c r="J830" i="109" s="1"/>
  <c r="J630" i="109"/>
  <c r="J831" i="109" s="1"/>
  <c r="J631" i="109"/>
  <c r="J832" i="109" s="1"/>
  <c r="J632" i="109"/>
  <c r="J833" i="109" s="1"/>
  <c r="J633" i="109"/>
  <c r="J834" i="109" s="1"/>
  <c r="J634" i="109"/>
  <c r="J835" i="109" s="1"/>
  <c r="J635" i="109"/>
  <c r="J836" i="109" s="1"/>
  <c r="J636" i="109"/>
  <c r="J837" i="109" s="1"/>
  <c r="J637" i="109"/>
  <c r="J838" i="109" s="1"/>
  <c r="J638" i="109"/>
  <c r="J839" i="109" s="1"/>
  <c r="J639" i="109"/>
  <c r="J840" i="109" s="1"/>
  <c r="J640" i="109"/>
  <c r="J841" i="109" s="1"/>
  <c r="J641" i="109"/>
  <c r="J842" i="109" s="1"/>
  <c r="J642" i="109"/>
  <c r="J843" i="109" s="1"/>
  <c r="J643" i="109"/>
  <c r="J844" i="109" s="1"/>
  <c r="J644" i="109"/>
  <c r="J845" i="109" s="1"/>
  <c r="J645" i="109"/>
  <c r="J846" i="109" s="1"/>
  <c r="J646" i="109"/>
  <c r="J847" i="109" s="1"/>
  <c r="J647" i="109"/>
  <c r="J848" i="109" s="1"/>
  <c r="J648" i="109"/>
  <c r="J849" i="109" s="1"/>
  <c r="J649" i="109"/>
  <c r="J850" i="109" s="1"/>
  <c r="J650" i="109"/>
  <c r="J851" i="109" s="1"/>
  <c r="J651" i="109"/>
  <c r="J852" i="109" s="1"/>
  <c r="J652" i="109"/>
  <c r="J853" i="109" s="1"/>
  <c r="J653" i="109"/>
  <c r="J854" i="109" s="1"/>
  <c r="J654" i="109"/>
  <c r="J855" i="109" s="1"/>
  <c r="J655" i="109"/>
  <c r="J856" i="109" s="1"/>
  <c r="J656" i="109"/>
  <c r="J857" i="109" s="1"/>
  <c r="J657" i="109"/>
  <c r="J858" i="109" s="1"/>
  <c r="J658" i="109"/>
  <c r="J859" i="109" s="1"/>
  <c r="J659" i="109"/>
  <c r="J860" i="109" s="1"/>
  <c r="J660" i="109"/>
  <c r="J861" i="109" s="1"/>
  <c r="J661" i="109"/>
  <c r="J862" i="109" s="1"/>
  <c r="J662" i="109"/>
  <c r="J863" i="109" s="1"/>
  <c r="J663" i="109"/>
  <c r="J864" i="109" s="1"/>
  <c r="J664" i="109"/>
  <c r="J865" i="109" s="1"/>
  <c r="J665" i="109"/>
  <c r="J866" i="109" s="1"/>
  <c r="J666" i="109"/>
  <c r="J867" i="109" s="1"/>
  <c r="J667" i="109"/>
  <c r="J868" i="109" s="1"/>
  <c r="J668" i="109"/>
  <c r="J869" i="109" s="1"/>
  <c r="J669" i="109"/>
  <c r="J870" i="109" s="1"/>
  <c r="J670" i="109"/>
  <c r="J871" i="109" s="1"/>
  <c r="J671" i="109"/>
  <c r="J872" i="109" s="1"/>
  <c r="J672" i="109"/>
  <c r="J873" i="109" s="1"/>
  <c r="J673" i="109"/>
  <c r="J874" i="109" s="1"/>
  <c r="J674" i="109"/>
  <c r="J875" i="109" s="1"/>
  <c r="J675" i="109"/>
  <c r="J876" i="109" s="1"/>
  <c r="J676" i="109"/>
  <c r="J877" i="109" s="1"/>
  <c r="J677" i="109"/>
  <c r="J878" i="109" s="1"/>
  <c r="J678" i="109"/>
  <c r="J879" i="109" s="1"/>
  <c r="J679" i="109"/>
  <c r="J880" i="109" s="1"/>
  <c r="J680" i="109"/>
  <c r="J881" i="109" s="1"/>
  <c r="J681" i="109"/>
  <c r="J882" i="109" s="1"/>
  <c r="J682" i="109"/>
  <c r="J883" i="109" s="1"/>
  <c r="J683" i="109"/>
  <c r="J884" i="109" s="1"/>
  <c r="J684" i="109"/>
  <c r="J885" i="109" s="1"/>
  <c r="J515" i="109"/>
  <c r="J508" i="109"/>
  <c r="J499" i="109"/>
  <c r="J700" i="109" s="1"/>
  <c r="J693" i="109"/>
  <c r="AT691" i="109" l="1"/>
  <c r="AU1529" i="109"/>
  <c r="AT692" i="109"/>
  <c r="AU1171" i="109"/>
  <c r="AW1350" i="109" s="1"/>
  <c r="AT288" i="109"/>
  <c r="AU489" i="109" s="1"/>
  <c r="AT690" i="109"/>
  <c r="AT290" i="109"/>
  <c r="AU491" i="109" s="1"/>
  <c r="AT289" i="109"/>
  <c r="AU490" i="109" s="1"/>
  <c r="J709" i="109"/>
  <c r="J716" i="109"/>
  <c r="J721" i="109"/>
  <c r="S35" i="119"/>
  <c r="S36" i="119"/>
  <c r="E1842" i="109"/>
  <c r="E1981" i="109" s="1"/>
  <c r="D1842" i="109"/>
  <c r="C1842" i="109"/>
  <c r="C1981" i="109" s="1"/>
  <c r="B1842" i="109"/>
  <c r="B1981" i="109" s="1"/>
  <c r="A1842" i="109"/>
  <c r="A1981" i="109" s="1"/>
  <c r="E1841" i="109"/>
  <c r="E1980" i="109" s="1"/>
  <c r="D1841" i="109"/>
  <c r="C1841" i="109"/>
  <c r="C1980" i="109" s="1"/>
  <c r="B1841" i="109"/>
  <c r="B1980" i="109" s="1"/>
  <c r="A1841" i="109"/>
  <c r="A1980" i="109" s="1"/>
  <c r="E1840" i="109"/>
  <c r="E1979" i="109" s="1"/>
  <c r="D1840" i="109"/>
  <c r="C1840" i="109"/>
  <c r="C1979" i="109" s="1"/>
  <c r="B1840" i="109"/>
  <c r="B1979" i="109" s="1"/>
  <c r="A1840" i="109"/>
  <c r="A1979" i="109" s="1"/>
  <c r="E1839" i="109"/>
  <c r="E1978" i="109" s="1"/>
  <c r="D1839" i="109"/>
  <c r="C1839" i="109"/>
  <c r="C1978" i="109" s="1"/>
  <c r="B1839" i="109"/>
  <c r="B1978" i="109" s="1"/>
  <c r="A1839" i="109"/>
  <c r="A1978" i="109" s="1"/>
  <c r="E1838" i="109"/>
  <c r="E1977" i="109" s="1"/>
  <c r="D1838" i="109"/>
  <c r="C1838" i="109"/>
  <c r="C1977" i="109" s="1"/>
  <c r="B1838" i="109"/>
  <c r="B1977" i="109" s="1"/>
  <c r="A1838" i="109"/>
  <c r="A1977" i="109" s="1"/>
  <c r="E1837" i="109"/>
  <c r="E1976" i="109" s="1"/>
  <c r="D1837" i="109"/>
  <c r="C1837" i="109"/>
  <c r="C1976" i="109" s="1"/>
  <c r="B1837" i="109"/>
  <c r="B1976" i="109" s="1"/>
  <c r="A1837" i="109"/>
  <c r="A1976" i="109" s="1"/>
  <c r="E1836" i="109"/>
  <c r="E1975" i="109" s="1"/>
  <c r="D1836" i="109"/>
  <c r="C1836" i="109"/>
  <c r="C1975" i="109" s="1"/>
  <c r="B1836" i="109"/>
  <c r="B1975" i="109" s="1"/>
  <c r="A1836" i="109"/>
  <c r="A1975" i="109" s="1"/>
  <c r="E1835" i="109"/>
  <c r="E1974" i="109" s="1"/>
  <c r="D1835" i="109"/>
  <c r="C1835" i="109"/>
  <c r="C1974" i="109" s="1"/>
  <c r="B1835" i="109"/>
  <c r="B1974" i="109" s="1"/>
  <c r="A1835" i="109"/>
  <c r="A1974" i="109" s="1"/>
  <c r="E1834" i="109"/>
  <c r="E1973" i="109" s="1"/>
  <c r="D1834" i="109"/>
  <c r="C1834" i="109"/>
  <c r="C1973" i="109" s="1"/>
  <c r="B1834" i="109"/>
  <c r="B1973" i="109" s="1"/>
  <c r="A1834" i="109"/>
  <c r="A1973" i="109" s="1"/>
  <c r="E1833" i="109"/>
  <c r="E1972" i="109" s="1"/>
  <c r="D1833" i="109"/>
  <c r="C1833" i="109"/>
  <c r="C1972" i="109" s="1"/>
  <c r="B1833" i="109"/>
  <c r="B1972" i="109" s="1"/>
  <c r="A1833" i="109"/>
  <c r="A1972" i="109" s="1"/>
  <c r="E1832" i="109"/>
  <c r="E1971" i="109" s="1"/>
  <c r="D1832" i="109"/>
  <c r="C1832" i="109"/>
  <c r="C1971" i="109" s="1"/>
  <c r="B1832" i="109"/>
  <c r="B1971" i="109" s="1"/>
  <c r="A1832" i="109"/>
  <c r="A1971" i="109" s="1"/>
  <c r="E1831" i="109"/>
  <c r="E1970" i="109" s="1"/>
  <c r="D1831" i="109"/>
  <c r="C1831" i="109"/>
  <c r="C1970" i="109" s="1"/>
  <c r="B1831" i="109"/>
  <c r="B1970" i="109" s="1"/>
  <c r="A1831" i="109"/>
  <c r="A1970" i="109" s="1"/>
  <c r="E1830" i="109"/>
  <c r="E1969" i="109" s="1"/>
  <c r="D1830" i="109"/>
  <c r="C1830" i="109"/>
  <c r="C1969" i="109" s="1"/>
  <c r="B1830" i="109"/>
  <c r="B1969" i="109" s="1"/>
  <c r="A1830" i="109"/>
  <c r="A1969" i="109" s="1"/>
  <c r="E1829" i="109"/>
  <c r="E1968" i="109" s="1"/>
  <c r="D1829" i="109"/>
  <c r="C1829" i="109"/>
  <c r="C1968" i="109" s="1"/>
  <c r="B1829" i="109"/>
  <c r="B1968" i="109" s="1"/>
  <c r="A1829" i="109"/>
  <c r="A1968" i="109" s="1"/>
  <c r="E1828" i="109"/>
  <c r="E1967" i="109" s="1"/>
  <c r="D1828" i="109"/>
  <c r="C1828" i="109"/>
  <c r="C1967" i="109" s="1"/>
  <c r="B1828" i="109"/>
  <c r="B1967" i="109" s="1"/>
  <c r="A1828" i="109"/>
  <c r="A1967" i="109" s="1"/>
  <c r="E1827" i="109"/>
  <c r="E1966" i="109" s="1"/>
  <c r="D1827" i="109"/>
  <c r="C1827" i="109"/>
  <c r="C1966" i="109" s="1"/>
  <c r="B1827" i="109"/>
  <c r="B1966" i="109" s="1"/>
  <c r="A1827" i="109"/>
  <c r="A1966" i="109" s="1"/>
  <c r="E1826" i="109"/>
  <c r="E1965" i="109" s="1"/>
  <c r="D1826" i="109"/>
  <c r="C1826" i="109"/>
  <c r="C1965" i="109" s="1"/>
  <c r="B1826" i="109"/>
  <c r="B1965" i="109" s="1"/>
  <c r="A1826" i="109"/>
  <c r="A1965" i="109" s="1"/>
  <c r="E1825" i="109"/>
  <c r="E1964" i="109" s="1"/>
  <c r="D1825" i="109"/>
  <c r="C1825" i="109"/>
  <c r="C1964" i="109" s="1"/>
  <c r="B1825" i="109"/>
  <c r="B1964" i="109" s="1"/>
  <c r="A1825" i="109"/>
  <c r="A1964" i="109" s="1"/>
  <c r="E1824" i="109"/>
  <c r="E1963" i="109" s="1"/>
  <c r="D1824" i="109"/>
  <c r="C1824" i="109"/>
  <c r="C1963" i="109" s="1"/>
  <c r="B1824" i="109"/>
  <c r="B1963" i="109" s="1"/>
  <c r="A1824" i="109"/>
  <c r="A1963" i="109" s="1"/>
  <c r="E1823" i="109"/>
  <c r="E1962" i="109" s="1"/>
  <c r="D1823" i="109"/>
  <c r="C1823" i="109"/>
  <c r="C1962" i="109" s="1"/>
  <c r="B1823" i="109"/>
  <c r="B1962" i="109" s="1"/>
  <c r="A1823" i="109"/>
  <c r="A1962" i="109" s="1"/>
  <c r="E1822" i="109"/>
  <c r="E1961" i="109" s="1"/>
  <c r="D1822" i="109"/>
  <c r="C1822" i="109"/>
  <c r="C1961" i="109" s="1"/>
  <c r="B1822" i="109"/>
  <c r="B1961" i="109" s="1"/>
  <c r="A1822" i="109"/>
  <c r="A1961" i="109" s="1"/>
  <c r="E1821" i="109"/>
  <c r="E1960" i="109" s="1"/>
  <c r="D1821" i="109"/>
  <c r="C1821" i="109"/>
  <c r="C1960" i="109" s="1"/>
  <c r="B1821" i="109"/>
  <c r="B1960" i="109" s="1"/>
  <c r="A1821" i="109"/>
  <c r="A1960" i="109" s="1"/>
  <c r="E1820" i="109"/>
  <c r="E1959" i="109" s="1"/>
  <c r="D1820" i="109"/>
  <c r="C1820" i="109"/>
  <c r="C1959" i="109" s="1"/>
  <c r="B1820" i="109"/>
  <c r="B1959" i="109" s="1"/>
  <c r="A1820" i="109"/>
  <c r="A1959" i="109" s="1"/>
  <c r="E1819" i="109"/>
  <c r="E1958" i="109" s="1"/>
  <c r="D1819" i="109"/>
  <c r="C1819" i="109"/>
  <c r="C1958" i="109" s="1"/>
  <c r="B1819" i="109"/>
  <c r="B1958" i="109" s="1"/>
  <c r="A1819" i="109"/>
  <c r="A1958" i="109" s="1"/>
  <c r="E1818" i="109"/>
  <c r="E1957" i="109" s="1"/>
  <c r="D1818" i="109"/>
  <c r="C1818" i="109"/>
  <c r="C1957" i="109" s="1"/>
  <c r="B1818" i="109"/>
  <c r="B1957" i="109" s="1"/>
  <c r="A1818" i="109"/>
  <c r="A1957" i="109" s="1"/>
  <c r="E1817" i="109"/>
  <c r="E1956" i="109" s="1"/>
  <c r="D1817" i="109"/>
  <c r="C1817" i="109"/>
  <c r="C1956" i="109" s="1"/>
  <c r="B1817" i="109"/>
  <c r="B1956" i="109" s="1"/>
  <c r="A1817" i="109"/>
  <c r="A1956" i="109" s="1"/>
  <c r="E1816" i="109"/>
  <c r="E1955" i="109" s="1"/>
  <c r="D1816" i="109"/>
  <c r="C1816" i="109"/>
  <c r="C1955" i="109" s="1"/>
  <c r="B1816" i="109"/>
  <c r="B1955" i="109" s="1"/>
  <c r="A1816" i="109"/>
  <c r="A1955" i="109" s="1"/>
  <c r="E1815" i="109"/>
  <c r="E1954" i="109" s="1"/>
  <c r="D1815" i="109"/>
  <c r="C1815" i="109"/>
  <c r="C1954" i="109" s="1"/>
  <c r="B1815" i="109"/>
  <c r="B1954" i="109" s="1"/>
  <c r="A1815" i="109"/>
  <c r="A1954" i="109" s="1"/>
  <c r="E1814" i="109"/>
  <c r="E1953" i="109" s="1"/>
  <c r="D1814" i="109"/>
  <c r="C1814" i="109"/>
  <c r="C1953" i="109" s="1"/>
  <c r="B1814" i="109"/>
  <c r="B1953" i="109" s="1"/>
  <c r="A1814" i="109"/>
  <c r="A1953" i="109" s="1"/>
  <c r="E1813" i="109"/>
  <c r="E1952" i="109" s="1"/>
  <c r="D1813" i="109"/>
  <c r="C1813" i="109"/>
  <c r="C1952" i="109" s="1"/>
  <c r="B1813" i="109"/>
  <c r="B1952" i="109" s="1"/>
  <c r="A1813" i="109"/>
  <c r="A1952" i="109" s="1"/>
  <c r="E1812" i="109"/>
  <c r="E1951" i="109" s="1"/>
  <c r="D1812" i="109"/>
  <c r="C1812" i="109"/>
  <c r="C1951" i="109" s="1"/>
  <c r="B1812" i="109"/>
  <c r="B1951" i="109" s="1"/>
  <c r="A1812" i="109"/>
  <c r="A1951" i="109" s="1"/>
  <c r="E1811" i="109"/>
  <c r="E1950" i="109" s="1"/>
  <c r="D1811" i="109"/>
  <c r="C1811" i="109"/>
  <c r="C1950" i="109" s="1"/>
  <c r="B1811" i="109"/>
  <c r="B1950" i="109" s="1"/>
  <c r="A1811" i="109"/>
  <c r="A1950" i="109" s="1"/>
  <c r="E1810" i="109"/>
  <c r="E1949" i="109" s="1"/>
  <c r="D1810" i="109"/>
  <c r="C1810" i="109"/>
  <c r="C1949" i="109" s="1"/>
  <c r="B1810" i="109"/>
  <c r="B1949" i="109" s="1"/>
  <c r="A1810" i="109"/>
  <c r="A1949" i="109" s="1"/>
  <c r="E1809" i="109"/>
  <c r="E1948" i="109" s="1"/>
  <c r="D1809" i="109"/>
  <c r="C1809" i="109"/>
  <c r="C1948" i="109" s="1"/>
  <c r="B1809" i="109"/>
  <c r="B1948" i="109" s="1"/>
  <c r="A1809" i="109"/>
  <c r="A1948" i="109" s="1"/>
  <c r="E1808" i="109"/>
  <c r="E1947" i="109" s="1"/>
  <c r="D1808" i="109"/>
  <c r="C1808" i="109"/>
  <c r="C1947" i="109" s="1"/>
  <c r="B1808" i="109"/>
  <c r="B1947" i="109" s="1"/>
  <c r="A1808" i="109"/>
  <c r="A1947" i="109" s="1"/>
  <c r="E1807" i="109"/>
  <c r="E1946" i="109" s="1"/>
  <c r="D1807" i="109"/>
  <c r="C1807" i="109"/>
  <c r="C1946" i="109" s="1"/>
  <c r="B1807" i="109"/>
  <c r="B1946" i="109" s="1"/>
  <c r="A1807" i="109"/>
  <c r="A1946" i="109" s="1"/>
  <c r="E1806" i="109"/>
  <c r="E1945" i="109" s="1"/>
  <c r="D1806" i="109"/>
  <c r="C1806" i="109"/>
  <c r="C1945" i="109" s="1"/>
  <c r="B1806" i="109"/>
  <c r="B1945" i="109" s="1"/>
  <c r="A1806" i="109"/>
  <c r="A1945" i="109" s="1"/>
  <c r="E1805" i="109"/>
  <c r="E1944" i="109" s="1"/>
  <c r="D1805" i="109"/>
  <c r="C1805" i="109"/>
  <c r="C1944" i="109" s="1"/>
  <c r="B1805" i="109"/>
  <c r="B1944" i="109" s="1"/>
  <c r="A1805" i="109"/>
  <c r="A1944" i="109" s="1"/>
  <c r="E1804" i="109"/>
  <c r="E1943" i="109" s="1"/>
  <c r="D1804" i="109"/>
  <c r="C1804" i="109"/>
  <c r="C1943" i="109" s="1"/>
  <c r="B1804" i="109"/>
  <c r="B1943" i="109" s="1"/>
  <c r="A1804" i="109"/>
  <c r="A1943" i="109" s="1"/>
  <c r="E1803" i="109"/>
  <c r="E1942" i="109" s="1"/>
  <c r="D1803" i="109"/>
  <c r="C1803" i="109"/>
  <c r="C1942" i="109" s="1"/>
  <c r="B1803" i="109"/>
  <c r="B1942" i="109" s="1"/>
  <c r="A1803" i="109"/>
  <c r="A1942" i="109" s="1"/>
  <c r="E1802" i="109"/>
  <c r="E1941" i="109" s="1"/>
  <c r="D1802" i="109"/>
  <c r="C1802" i="109"/>
  <c r="C1941" i="109" s="1"/>
  <c r="B1802" i="109"/>
  <c r="B1941" i="109" s="1"/>
  <c r="A1802" i="109"/>
  <c r="A1941" i="109" s="1"/>
  <c r="E1801" i="109"/>
  <c r="E1940" i="109" s="1"/>
  <c r="D1801" i="109"/>
  <c r="C1801" i="109"/>
  <c r="C1940" i="109" s="1"/>
  <c r="B1801" i="109"/>
  <c r="B1940" i="109" s="1"/>
  <c r="A1801" i="109"/>
  <c r="A1940" i="109" s="1"/>
  <c r="E1800" i="109"/>
  <c r="E1939" i="109" s="1"/>
  <c r="D1800" i="109"/>
  <c r="C1800" i="109"/>
  <c r="C1939" i="109" s="1"/>
  <c r="B1800" i="109"/>
  <c r="B1939" i="109" s="1"/>
  <c r="A1800" i="109"/>
  <c r="A1939" i="109" s="1"/>
  <c r="E1799" i="109"/>
  <c r="E1938" i="109" s="1"/>
  <c r="D1799" i="109"/>
  <c r="C1799" i="109"/>
  <c r="C1938" i="109" s="1"/>
  <c r="B1799" i="109"/>
  <c r="B1938" i="109" s="1"/>
  <c r="A1799" i="109"/>
  <c r="A1938" i="109" s="1"/>
  <c r="E1798" i="109"/>
  <c r="E1937" i="109" s="1"/>
  <c r="D1798" i="109"/>
  <c r="C1798" i="109"/>
  <c r="C1937" i="109" s="1"/>
  <c r="B1798" i="109"/>
  <c r="B1937" i="109" s="1"/>
  <c r="A1798" i="109"/>
  <c r="A1937" i="109" s="1"/>
  <c r="E1797" i="109"/>
  <c r="E1936" i="109" s="1"/>
  <c r="D1797" i="109"/>
  <c r="C1797" i="109"/>
  <c r="C1936" i="109" s="1"/>
  <c r="B1797" i="109"/>
  <c r="B1936" i="109" s="1"/>
  <c r="A1797" i="109"/>
  <c r="A1936" i="109" s="1"/>
  <c r="E1796" i="109"/>
  <c r="E1935" i="109" s="1"/>
  <c r="D1796" i="109"/>
  <c r="C1796" i="109"/>
  <c r="C1935" i="109" s="1"/>
  <c r="B1796" i="109"/>
  <c r="B1935" i="109" s="1"/>
  <c r="A1796" i="109"/>
  <c r="A1935" i="109" s="1"/>
  <c r="E1795" i="109"/>
  <c r="E1934" i="109" s="1"/>
  <c r="D1795" i="109"/>
  <c r="C1795" i="109"/>
  <c r="C1934" i="109" s="1"/>
  <c r="B1795" i="109"/>
  <c r="B1934" i="109" s="1"/>
  <c r="A1795" i="109"/>
  <c r="A1934" i="109" s="1"/>
  <c r="E1794" i="109"/>
  <c r="E1933" i="109" s="1"/>
  <c r="D1794" i="109"/>
  <c r="C1794" i="109"/>
  <c r="C1933" i="109" s="1"/>
  <c r="B1794" i="109"/>
  <c r="B1933" i="109" s="1"/>
  <c r="A1794" i="109"/>
  <c r="A1933" i="109" s="1"/>
  <c r="E1793" i="109"/>
  <c r="E1932" i="109" s="1"/>
  <c r="D1793" i="109"/>
  <c r="C1793" i="109"/>
  <c r="C1932" i="109" s="1"/>
  <c r="B1793" i="109"/>
  <c r="B1932" i="109" s="1"/>
  <c r="A1793" i="109"/>
  <c r="A1932" i="109" s="1"/>
  <c r="E1792" i="109"/>
  <c r="E1931" i="109" s="1"/>
  <c r="D1792" i="109"/>
  <c r="C1792" i="109"/>
  <c r="C1931" i="109" s="1"/>
  <c r="B1792" i="109"/>
  <c r="B1931" i="109" s="1"/>
  <c r="A1792" i="109"/>
  <c r="A1931" i="109" s="1"/>
  <c r="E1791" i="109"/>
  <c r="E1930" i="109" s="1"/>
  <c r="D1791" i="109"/>
  <c r="C1791" i="109"/>
  <c r="C1930" i="109" s="1"/>
  <c r="B1791" i="109"/>
  <c r="B1930" i="109" s="1"/>
  <c r="A1791" i="109"/>
  <c r="A1930" i="109" s="1"/>
  <c r="E1790" i="109"/>
  <c r="E1929" i="109" s="1"/>
  <c r="D1790" i="109"/>
  <c r="C1790" i="109"/>
  <c r="C1929" i="109" s="1"/>
  <c r="B1790" i="109"/>
  <c r="B1929" i="109" s="1"/>
  <c r="A1790" i="109"/>
  <c r="A1929" i="109" s="1"/>
  <c r="E1789" i="109"/>
  <c r="E1928" i="109" s="1"/>
  <c r="D1789" i="109"/>
  <c r="C1789" i="109"/>
  <c r="C1928" i="109" s="1"/>
  <c r="B1789" i="109"/>
  <c r="B1928" i="109" s="1"/>
  <c r="A1789" i="109"/>
  <c r="A1928" i="109" s="1"/>
  <c r="E1788" i="109"/>
  <c r="E1927" i="109" s="1"/>
  <c r="D1788" i="109"/>
  <c r="C1788" i="109"/>
  <c r="C1927" i="109" s="1"/>
  <c r="B1788" i="109"/>
  <c r="B1927" i="109" s="1"/>
  <c r="A1788" i="109"/>
  <c r="A1927" i="109" s="1"/>
  <c r="E1787" i="109"/>
  <c r="E1926" i="109" s="1"/>
  <c r="D1787" i="109"/>
  <c r="C1787" i="109"/>
  <c r="C1926" i="109" s="1"/>
  <c r="B1787" i="109"/>
  <c r="B1926" i="109" s="1"/>
  <c r="A1787" i="109"/>
  <c r="A1926" i="109" s="1"/>
  <c r="E1786" i="109"/>
  <c r="E1925" i="109" s="1"/>
  <c r="D1786" i="109"/>
  <c r="C1786" i="109"/>
  <c r="C1925" i="109" s="1"/>
  <c r="B1786" i="109"/>
  <c r="B1925" i="109" s="1"/>
  <c r="A1786" i="109"/>
  <c r="A1925" i="109" s="1"/>
  <c r="E1785" i="109"/>
  <c r="E1924" i="109" s="1"/>
  <c r="D1785" i="109"/>
  <c r="C1785" i="109"/>
  <c r="C1924" i="109" s="1"/>
  <c r="B1785" i="109"/>
  <c r="B1924" i="109" s="1"/>
  <c r="A1785" i="109"/>
  <c r="A1924" i="109" s="1"/>
  <c r="E1784" i="109"/>
  <c r="E1923" i="109" s="1"/>
  <c r="D1784" i="109"/>
  <c r="C1784" i="109"/>
  <c r="C1923" i="109" s="1"/>
  <c r="B1784" i="109"/>
  <c r="B1923" i="109" s="1"/>
  <c r="A1784" i="109"/>
  <c r="A1923" i="109" s="1"/>
  <c r="E1783" i="109"/>
  <c r="E1922" i="109" s="1"/>
  <c r="D1783" i="109"/>
  <c r="C1783" i="109"/>
  <c r="C1922" i="109" s="1"/>
  <c r="B1783" i="109"/>
  <c r="B1922" i="109" s="1"/>
  <c r="A1783" i="109"/>
  <c r="A1922" i="109" s="1"/>
  <c r="E1782" i="109"/>
  <c r="E1921" i="109" s="1"/>
  <c r="D1782" i="109"/>
  <c r="C1782" i="109"/>
  <c r="C1921" i="109" s="1"/>
  <c r="B1782" i="109"/>
  <c r="B1921" i="109" s="1"/>
  <c r="A1782" i="109"/>
  <c r="A1921" i="109" s="1"/>
  <c r="E1781" i="109"/>
  <c r="E1920" i="109" s="1"/>
  <c r="D1781" i="109"/>
  <c r="C1781" i="109"/>
  <c r="C1920" i="109" s="1"/>
  <c r="B1781" i="109"/>
  <c r="B1920" i="109" s="1"/>
  <c r="A1781" i="109"/>
  <c r="A1920" i="109" s="1"/>
  <c r="E1780" i="109"/>
  <c r="E1919" i="109" s="1"/>
  <c r="D1780" i="109"/>
  <c r="C1780" i="109"/>
  <c r="C1919" i="109" s="1"/>
  <c r="B1780" i="109"/>
  <c r="B1919" i="109" s="1"/>
  <c r="A1780" i="109"/>
  <c r="A1919" i="109" s="1"/>
  <c r="E1779" i="109"/>
  <c r="E1918" i="109" s="1"/>
  <c r="D1779" i="109"/>
  <c r="C1779" i="109"/>
  <c r="C1918" i="109" s="1"/>
  <c r="B1779" i="109"/>
  <c r="B1918" i="109" s="1"/>
  <c r="A1779" i="109"/>
  <c r="A1918" i="109" s="1"/>
  <c r="E1778" i="109"/>
  <c r="E1917" i="109" s="1"/>
  <c r="D1778" i="109"/>
  <c r="C1778" i="109"/>
  <c r="C1917" i="109" s="1"/>
  <c r="B1778" i="109"/>
  <c r="B1917" i="109" s="1"/>
  <c r="A1778" i="109"/>
  <c r="A1917" i="109" s="1"/>
  <c r="E1777" i="109"/>
  <c r="E1916" i="109" s="1"/>
  <c r="D1777" i="109"/>
  <c r="C1777" i="109"/>
  <c r="C1916" i="109" s="1"/>
  <c r="B1777" i="109"/>
  <c r="B1916" i="109" s="1"/>
  <c r="A1777" i="109"/>
  <c r="A1916" i="109" s="1"/>
  <c r="E1776" i="109"/>
  <c r="E1915" i="109" s="1"/>
  <c r="D1776" i="109"/>
  <c r="C1776" i="109"/>
  <c r="C1915" i="109" s="1"/>
  <c r="B1776" i="109"/>
  <c r="B1915" i="109" s="1"/>
  <c r="A1776" i="109"/>
  <c r="A1915" i="109" s="1"/>
  <c r="E1775" i="109"/>
  <c r="E1914" i="109" s="1"/>
  <c r="D1775" i="109"/>
  <c r="C1775" i="109"/>
  <c r="C1914" i="109" s="1"/>
  <c r="B1775" i="109"/>
  <c r="B1914" i="109" s="1"/>
  <c r="A1775" i="109"/>
  <c r="A1914" i="109" s="1"/>
  <c r="E1774" i="109"/>
  <c r="E1913" i="109" s="1"/>
  <c r="D1774" i="109"/>
  <c r="C1774" i="109"/>
  <c r="C1913" i="109" s="1"/>
  <c r="B1774" i="109"/>
  <c r="B1913" i="109" s="1"/>
  <c r="A1774" i="109"/>
  <c r="A1913" i="109" s="1"/>
  <c r="E1773" i="109"/>
  <c r="E1912" i="109" s="1"/>
  <c r="D1773" i="109"/>
  <c r="C1773" i="109"/>
  <c r="C1912" i="109" s="1"/>
  <c r="B1773" i="109"/>
  <c r="B1912" i="109" s="1"/>
  <c r="A1773" i="109"/>
  <c r="A1912" i="109" s="1"/>
  <c r="E1772" i="109"/>
  <c r="E1911" i="109" s="1"/>
  <c r="D1772" i="109"/>
  <c r="C1772" i="109"/>
  <c r="C1911" i="109" s="1"/>
  <c r="B1772" i="109"/>
  <c r="B1911" i="109" s="1"/>
  <c r="A1772" i="109"/>
  <c r="A1911" i="109" s="1"/>
  <c r="E1771" i="109"/>
  <c r="E1910" i="109" s="1"/>
  <c r="D1771" i="109"/>
  <c r="C1771" i="109"/>
  <c r="C1910" i="109" s="1"/>
  <c r="B1771" i="109"/>
  <c r="B1910" i="109" s="1"/>
  <c r="A1771" i="109"/>
  <c r="A1910" i="109" s="1"/>
  <c r="E1770" i="109"/>
  <c r="E1909" i="109" s="1"/>
  <c r="D1770" i="109"/>
  <c r="C1770" i="109"/>
  <c r="C1909" i="109" s="1"/>
  <c r="B1770" i="109"/>
  <c r="B1909" i="109" s="1"/>
  <c r="A1770" i="109"/>
  <c r="A1909" i="109" s="1"/>
  <c r="E1769" i="109"/>
  <c r="E1908" i="109" s="1"/>
  <c r="D1769" i="109"/>
  <c r="C1769" i="109"/>
  <c r="C1908" i="109" s="1"/>
  <c r="B1769" i="109"/>
  <c r="B1908" i="109" s="1"/>
  <c r="A1769" i="109"/>
  <c r="A1908" i="109" s="1"/>
  <c r="E1768" i="109"/>
  <c r="E1907" i="109" s="1"/>
  <c r="D1768" i="109"/>
  <c r="C1768" i="109"/>
  <c r="C1907" i="109" s="1"/>
  <c r="B1768" i="109"/>
  <c r="B1907" i="109" s="1"/>
  <c r="A1768" i="109"/>
  <c r="A1907" i="109" s="1"/>
  <c r="E1767" i="109"/>
  <c r="E1906" i="109" s="1"/>
  <c r="D1767" i="109"/>
  <c r="C1767" i="109"/>
  <c r="C1906" i="109" s="1"/>
  <c r="B1767" i="109"/>
  <c r="B1906" i="109" s="1"/>
  <c r="A1767" i="109"/>
  <c r="A1906" i="109" s="1"/>
  <c r="E1766" i="109"/>
  <c r="E1905" i="109" s="1"/>
  <c r="D1766" i="109"/>
  <c r="C1766" i="109"/>
  <c r="C1905" i="109" s="1"/>
  <c r="B1766" i="109"/>
  <c r="B1905" i="109" s="1"/>
  <c r="A1766" i="109"/>
  <c r="A1905" i="109" s="1"/>
  <c r="E1765" i="109"/>
  <c r="E1904" i="109" s="1"/>
  <c r="D1765" i="109"/>
  <c r="C1765" i="109"/>
  <c r="C1904" i="109" s="1"/>
  <c r="B1765" i="109"/>
  <c r="B1904" i="109" s="1"/>
  <c r="A1765" i="109"/>
  <c r="A1904" i="109" s="1"/>
  <c r="E1764" i="109"/>
  <c r="E1903" i="109" s="1"/>
  <c r="D1764" i="109"/>
  <c r="C1764" i="109"/>
  <c r="C1903" i="109" s="1"/>
  <c r="B1764" i="109"/>
  <c r="B1903" i="109" s="1"/>
  <c r="A1764" i="109"/>
  <c r="A1903" i="109" s="1"/>
  <c r="E1763" i="109"/>
  <c r="E1902" i="109" s="1"/>
  <c r="D1763" i="109"/>
  <c r="C1763" i="109"/>
  <c r="C1902" i="109" s="1"/>
  <c r="B1763" i="109"/>
  <c r="B1902" i="109" s="1"/>
  <c r="A1763" i="109"/>
  <c r="A1902" i="109" s="1"/>
  <c r="E1762" i="109"/>
  <c r="E1901" i="109" s="1"/>
  <c r="D1762" i="109"/>
  <c r="C1762" i="109"/>
  <c r="C1901" i="109" s="1"/>
  <c r="B1762" i="109"/>
  <c r="B1901" i="109" s="1"/>
  <c r="A1762" i="109"/>
  <c r="A1901" i="109" s="1"/>
  <c r="E1761" i="109"/>
  <c r="E1900" i="109" s="1"/>
  <c r="D1761" i="109"/>
  <c r="C1761" i="109"/>
  <c r="C1900" i="109" s="1"/>
  <c r="B1761" i="109"/>
  <c r="B1900" i="109" s="1"/>
  <c r="A1761" i="109"/>
  <c r="A1900" i="109" s="1"/>
  <c r="E1760" i="109"/>
  <c r="E1899" i="109" s="1"/>
  <c r="D1760" i="109"/>
  <c r="C1760" i="109"/>
  <c r="C1899" i="109" s="1"/>
  <c r="B1760" i="109"/>
  <c r="B1899" i="109" s="1"/>
  <c r="A1760" i="109"/>
  <c r="A1899" i="109" s="1"/>
  <c r="E1759" i="109"/>
  <c r="E1898" i="109" s="1"/>
  <c r="D1759" i="109"/>
  <c r="C1759" i="109"/>
  <c r="C1898" i="109" s="1"/>
  <c r="B1759" i="109"/>
  <c r="B1898" i="109" s="1"/>
  <c r="A1759" i="109"/>
  <c r="A1898" i="109" s="1"/>
  <c r="E1758" i="109"/>
  <c r="E1897" i="109" s="1"/>
  <c r="D1758" i="109"/>
  <c r="C1758" i="109"/>
  <c r="C1897" i="109" s="1"/>
  <c r="B1758" i="109"/>
  <c r="B1897" i="109" s="1"/>
  <c r="A1758" i="109"/>
  <c r="A1897" i="109" s="1"/>
  <c r="E1757" i="109"/>
  <c r="E1896" i="109" s="1"/>
  <c r="D1757" i="109"/>
  <c r="C1757" i="109"/>
  <c r="C1896" i="109" s="1"/>
  <c r="B1757" i="109"/>
  <c r="B1896" i="109" s="1"/>
  <c r="A1757" i="109"/>
  <c r="A1896" i="109" s="1"/>
  <c r="E1756" i="109"/>
  <c r="E1895" i="109" s="1"/>
  <c r="D1756" i="109"/>
  <c r="C1756" i="109"/>
  <c r="C1895" i="109" s="1"/>
  <c r="B1756" i="109"/>
  <c r="B1895" i="109" s="1"/>
  <c r="A1756" i="109"/>
  <c r="A1895" i="109" s="1"/>
  <c r="E1755" i="109"/>
  <c r="E1894" i="109" s="1"/>
  <c r="D1755" i="109"/>
  <c r="C1755" i="109"/>
  <c r="C1894" i="109" s="1"/>
  <c r="B1755" i="109"/>
  <c r="B1894" i="109" s="1"/>
  <c r="A1755" i="109"/>
  <c r="A1894" i="109" s="1"/>
  <c r="E1754" i="109"/>
  <c r="E1893" i="109" s="1"/>
  <c r="D1754" i="109"/>
  <c r="C1754" i="109"/>
  <c r="C1893" i="109" s="1"/>
  <c r="B1754" i="109"/>
  <c r="B1893" i="109" s="1"/>
  <c r="A1754" i="109"/>
  <c r="A1893" i="109" s="1"/>
  <c r="E1753" i="109"/>
  <c r="E1892" i="109" s="1"/>
  <c r="D1753" i="109"/>
  <c r="C1753" i="109"/>
  <c r="C1892" i="109" s="1"/>
  <c r="B1753" i="109"/>
  <c r="B1892" i="109" s="1"/>
  <c r="A1753" i="109"/>
  <c r="A1892" i="109" s="1"/>
  <c r="E1752" i="109"/>
  <c r="E1891" i="109" s="1"/>
  <c r="D1752" i="109"/>
  <c r="C1752" i="109"/>
  <c r="C1891" i="109" s="1"/>
  <c r="B1752" i="109"/>
  <c r="B1891" i="109" s="1"/>
  <c r="A1752" i="109"/>
  <c r="A1891" i="109" s="1"/>
  <c r="E1751" i="109"/>
  <c r="E1890" i="109" s="1"/>
  <c r="D1751" i="109"/>
  <c r="C1751" i="109"/>
  <c r="C1890" i="109" s="1"/>
  <c r="B1751" i="109"/>
  <c r="B1890" i="109" s="1"/>
  <c r="A1751" i="109"/>
  <c r="A1890" i="109" s="1"/>
  <c r="E1750" i="109"/>
  <c r="E1889" i="109" s="1"/>
  <c r="D1750" i="109"/>
  <c r="C1750" i="109"/>
  <c r="C1889" i="109" s="1"/>
  <c r="B1750" i="109"/>
  <c r="B1889" i="109" s="1"/>
  <c r="A1750" i="109"/>
  <c r="A1889" i="109" s="1"/>
  <c r="E1749" i="109"/>
  <c r="E1888" i="109" s="1"/>
  <c r="D1749" i="109"/>
  <c r="C1749" i="109"/>
  <c r="C1888" i="109" s="1"/>
  <c r="B1749" i="109"/>
  <c r="B1888" i="109" s="1"/>
  <c r="A1749" i="109"/>
  <c r="A1888" i="109" s="1"/>
  <c r="E1748" i="109"/>
  <c r="E1887" i="109" s="1"/>
  <c r="D1748" i="109"/>
  <c r="C1748" i="109"/>
  <c r="C1887" i="109" s="1"/>
  <c r="B1748" i="109"/>
  <c r="B1887" i="109" s="1"/>
  <c r="A1748" i="109"/>
  <c r="A1887" i="109" s="1"/>
  <c r="E1747" i="109"/>
  <c r="E1886" i="109" s="1"/>
  <c r="D1747" i="109"/>
  <c r="C1747" i="109"/>
  <c r="C1886" i="109" s="1"/>
  <c r="B1747" i="109"/>
  <c r="B1886" i="109" s="1"/>
  <c r="A1747" i="109"/>
  <c r="A1886" i="109" s="1"/>
  <c r="E1746" i="109"/>
  <c r="E1885" i="109" s="1"/>
  <c r="D1746" i="109"/>
  <c r="C1746" i="109"/>
  <c r="C1885" i="109" s="1"/>
  <c r="B1746" i="109"/>
  <c r="B1885" i="109" s="1"/>
  <c r="A1746" i="109"/>
  <c r="A1885" i="109" s="1"/>
  <c r="E1745" i="109"/>
  <c r="E1884" i="109" s="1"/>
  <c r="D1745" i="109"/>
  <c r="C1745" i="109"/>
  <c r="C1884" i="109" s="1"/>
  <c r="B1745" i="109"/>
  <c r="B1884" i="109" s="1"/>
  <c r="A1745" i="109"/>
  <c r="A1884" i="109" s="1"/>
  <c r="E1744" i="109"/>
  <c r="E1883" i="109" s="1"/>
  <c r="D1744" i="109"/>
  <c r="C1744" i="109"/>
  <c r="C1883" i="109" s="1"/>
  <c r="B1744" i="109"/>
  <c r="B1883" i="109" s="1"/>
  <c r="A1744" i="109"/>
  <c r="A1883" i="109" s="1"/>
  <c r="E1743" i="109"/>
  <c r="E1882" i="109" s="1"/>
  <c r="D1743" i="109"/>
  <c r="C1743" i="109"/>
  <c r="C1882" i="109" s="1"/>
  <c r="B1743" i="109"/>
  <c r="B1882" i="109" s="1"/>
  <c r="A1743" i="109"/>
  <c r="A1882" i="109" s="1"/>
  <c r="E1742" i="109"/>
  <c r="E1881" i="109" s="1"/>
  <c r="D1742" i="109"/>
  <c r="C1742" i="109"/>
  <c r="C1881" i="109" s="1"/>
  <c r="B1742" i="109"/>
  <c r="B1881" i="109" s="1"/>
  <c r="A1742" i="109"/>
  <c r="A1881" i="109" s="1"/>
  <c r="E1741" i="109"/>
  <c r="E1880" i="109" s="1"/>
  <c r="D1741" i="109"/>
  <c r="C1741" i="109"/>
  <c r="C1880" i="109" s="1"/>
  <c r="B1741" i="109"/>
  <c r="B1880" i="109" s="1"/>
  <c r="A1741" i="109"/>
  <c r="A1880" i="109" s="1"/>
  <c r="E1740" i="109"/>
  <c r="E1879" i="109" s="1"/>
  <c r="D1740" i="109"/>
  <c r="C1740" i="109"/>
  <c r="C1879" i="109" s="1"/>
  <c r="B1740" i="109"/>
  <c r="B1879" i="109" s="1"/>
  <c r="A1740" i="109"/>
  <c r="A1879" i="109" s="1"/>
  <c r="E1738" i="109"/>
  <c r="E1877" i="109" s="1"/>
  <c r="D1738" i="109"/>
  <c r="C1738" i="109"/>
  <c r="C1877" i="109" s="1"/>
  <c r="B1738" i="109"/>
  <c r="B1877" i="109" s="1"/>
  <c r="A1738" i="109"/>
  <c r="A1877" i="109" s="1"/>
  <c r="E1737" i="109"/>
  <c r="E1876" i="109" s="1"/>
  <c r="D1737" i="109"/>
  <c r="C1737" i="109"/>
  <c r="C1876" i="109" s="1"/>
  <c r="B1737" i="109"/>
  <c r="B1876" i="109" s="1"/>
  <c r="A1737" i="109"/>
  <c r="A1876" i="109" s="1"/>
  <c r="E1736" i="109"/>
  <c r="E1875" i="109" s="1"/>
  <c r="D1736" i="109"/>
  <c r="C1736" i="109"/>
  <c r="C1875" i="109" s="1"/>
  <c r="B1736" i="109"/>
  <c r="B1875" i="109" s="1"/>
  <c r="A1736" i="109"/>
  <c r="A1875" i="109" s="1"/>
  <c r="E1735" i="109"/>
  <c r="E1874" i="109" s="1"/>
  <c r="D1735" i="109"/>
  <c r="C1735" i="109"/>
  <c r="C1874" i="109" s="1"/>
  <c r="B1735" i="109"/>
  <c r="B1874" i="109" s="1"/>
  <c r="A1735" i="109"/>
  <c r="A1874" i="109" s="1"/>
  <c r="E1734" i="109"/>
  <c r="E1873" i="109" s="1"/>
  <c r="D1734" i="109"/>
  <c r="C1734" i="109"/>
  <c r="C1873" i="109" s="1"/>
  <c r="B1734" i="109"/>
  <c r="B1873" i="109" s="1"/>
  <c r="A1734" i="109"/>
  <c r="A1873" i="109" s="1"/>
  <c r="E1733" i="109"/>
  <c r="E1872" i="109" s="1"/>
  <c r="D1733" i="109"/>
  <c r="C1733" i="109"/>
  <c r="C1872" i="109" s="1"/>
  <c r="B1733" i="109"/>
  <c r="B1872" i="109" s="1"/>
  <c r="A1733" i="109"/>
  <c r="A1872" i="109" s="1"/>
  <c r="E1732" i="109"/>
  <c r="E1871" i="109" s="1"/>
  <c r="D1732" i="109"/>
  <c r="C1732" i="109"/>
  <c r="C1871" i="109" s="1"/>
  <c r="B1732" i="109"/>
  <c r="B1871" i="109" s="1"/>
  <c r="A1732" i="109"/>
  <c r="A1871" i="109" s="1"/>
  <c r="E1731" i="109"/>
  <c r="E1870" i="109" s="1"/>
  <c r="D1731" i="109"/>
  <c r="C1731" i="109"/>
  <c r="C1870" i="109" s="1"/>
  <c r="B1731" i="109"/>
  <c r="B1870" i="109" s="1"/>
  <c r="A1731" i="109"/>
  <c r="A1870" i="109" s="1"/>
  <c r="E1730" i="109"/>
  <c r="E1869" i="109" s="1"/>
  <c r="D1730" i="109"/>
  <c r="C1730" i="109"/>
  <c r="C1869" i="109" s="1"/>
  <c r="B1730" i="109"/>
  <c r="B1869" i="109" s="1"/>
  <c r="A1730" i="109"/>
  <c r="A1869" i="109" s="1"/>
  <c r="E1729" i="109"/>
  <c r="E1868" i="109" s="1"/>
  <c r="D1729" i="109"/>
  <c r="C1729" i="109"/>
  <c r="C1868" i="109" s="1"/>
  <c r="B1729" i="109"/>
  <c r="B1868" i="109" s="1"/>
  <c r="A1729" i="109"/>
  <c r="A1868" i="109" s="1"/>
  <c r="E1728" i="109"/>
  <c r="E1867" i="109" s="1"/>
  <c r="D1728" i="109"/>
  <c r="C1728" i="109"/>
  <c r="C1867" i="109" s="1"/>
  <c r="B1728" i="109"/>
  <c r="B1867" i="109" s="1"/>
  <c r="A1728" i="109"/>
  <c r="A1867" i="109" s="1"/>
  <c r="E1727" i="109"/>
  <c r="E1866" i="109" s="1"/>
  <c r="D1727" i="109"/>
  <c r="C1727" i="109"/>
  <c r="C1866" i="109" s="1"/>
  <c r="B1727" i="109"/>
  <c r="B1866" i="109" s="1"/>
  <c r="A1727" i="109"/>
  <c r="A1866" i="109" s="1"/>
  <c r="E1726" i="109"/>
  <c r="E1865" i="109" s="1"/>
  <c r="D1726" i="109"/>
  <c r="C1726" i="109"/>
  <c r="C1865" i="109" s="1"/>
  <c r="B1726" i="109"/>
  <c r="B1865" i="109" s="1"/>
  <c r="A1726" i="109"/>
  <c r="A1865" i="109" s="1"/>
  <c r="E1725" i="109"/>
  <c r="E1864" i="109" s="1"/>
  <c r="D1725" i="109"/>
  <c r="C1725" i="109"/>
  <c r="C1864" i="109" s="1"/>
  <c r="B1725" i="109"/>
  <c r="B1864" i="109" s="1"/>
  <c r="A1725" i="109"/>
  <c r="A1864" i="109" s="1"/>
  <c r="E1724" i="109"/>
  <c r="E1863" i="109" s="1"/>
  <c r="D1724" i="109"/>
  <c r="C1724" i="109"/>
  <c r="C1863" i="109" s="1"/>
  <c r="B1724" i="109"/>
  <c r="B1863" i="109" s="1"/>
  <c r="A1724" i="109"/>
  <c r="A1863" i="109" s="1"/>
  <c r="E1723" i="109"/>
  <c r="E1862" i="109" s="1"/>
  <c r="D1723" i="109"/>
  <c r="C1723" i="109"/>
  <c r="C1862" i="109" s="1"/>
  <c r="B1723" i="109"/>
  <c r="B1862" i="109" s="1"/>
  <c r="A1723" i="109"/>
  <c r="A1862" i="109" s="1"/>
  <c r="E1722" i="109"/>
  <c r="E1861" i="109" s="1"/>
  <c r="D1722" i="109"/>
  <c r="C1722" i="109"/>
  <c r="C1861" i="109" s="1"/>
  <c r="B1722" i="109"/>
  <c r="B1861" i="109" s="1"/>
  <c r="A1722" i="109"/>
  <c r="A1861" i="109" s="1"/>
  <c r="E1721" i="109"/>
  <c r="E1860" i="109" s="1"/>
  <c r="D1721" i="109"/>
  <c r="C1721" i="109"/>
  <c r="C1860" i="109" s="1"/>
  <c r="B1721" i="109"/>
  <c r="B1860" i="109" s="1"/>
  <c r="A1721" i="109"/>
  <c r="A1860" i="109" s="1"/>
  <c r="E1720" i="109"/>
  <c r="E1859" i="109" s="1"/>
  <c r="D1720" i="109"/>
  <c r="C1720" i="109"/>
  <c r="C1859" i="109" s="1"/>
  <c r="B1720" i="109"/>
  <c r="B1859" i="109" s="1"/>
  <c r="A1720" i="109"/>
  <c r="A1859" i="109" s="1"/>
  <c r="E1719" i="109"/>
  <c r="E1858" i="109" s="1"/>
  <c r="D1719" i="109"/>
  <c r="C1719" i="109"/>
  <c r="C1858" i="109" s="1"/>
  <c r="B1719" i="109"/>
  <c r="B1858" i="109" s="1"/>
  <c r="A1719" i="109"/>
  <c r="A1858" i="109" s="1"/>
  <c r="E1718" i="109"/>
  <c r="E1857" i="109" s="1"/>
  <c r="D1718" i="109"/>
  <c r="C1718" i="109"/>
  <c r="C1857" i="109" s="1"/>
  <c r="B1718" i="109"/>
  <c r="B1857" i="109" s="1"/>
  <c r="A1718" i="109"/>
  <c r="A1857" i="109" s="1"/>
  <c r="E1717" i="109"/>
  <c r="E1856" i="109" s="1"/>
  <c r="D1717" i="109"/>
  <c r="C1717" i="109"/>
  <c r="C1856" i="109" s="1"/>
  <c r="B1717" i="109"/>
  <c r="B1856" i="109" s="1"/>
  <c r="A1717" i="109"/>
  <c r="A1856" i="109" s="1"/>
  <c r="E1716" i="109"/>
  <c r="E1855" i="109" s="1"/>
  <c r="D1716" i="109"/>
  <c r="C1716" i="109"/>
  <c r="C1855" i="109" s="1"/>
  <c r="B1716" i="109"/>
  <c r="B1855" i="109" s="1"/>
  <c r="A1716" i="109"/>
  <c r="A1855" i="109" s="1"/>
  <c r="E1715" i="109"/>
  <c r="E1854" i="109" s="1"/>
  <c r="D1715" i="109"/>
  <c r="C1715" i="109"/>
  <c r="C1854" i="109" s="1"/>
  <c r="B1715" i="109"/>
  <c r="B1854" i="109" s="1"/>
  <c r="A1715" i="109"/>
  <c r="A1854" i="109" s="1"/>
  <c r="E1714" i="109"/>
  <c r="E1853" i="109" s="1"/>
  <c r="D1714" i="109"/>
  <c r="C1714" i="109"/>
  <c r="C1853" i="109" s="1"/>
  <c r="B1714" i="109"/>
  <c r="B1853" i="109" s="1"/>
  <c r="A1714" i="109"/>
  <c r="A1853" i="109" s="1"/>
  <c r="E1713" i="109"/>
  <c r="E1852" i="109" s="1"/>
  <c r="D1713" i="109"/>
  <c r="C1713" i="109"/>
  <c r="C1852" i="109" s="1"/>
  <c r="B1713" i="109"/>
  <c r="B1852" i="109" s="1"/>
  <c r="A1713" i="109"/>
  <c r="A1852" i="109" s="1"/>
  <c r="E1712" i="109"/>
  <c r="E1851" i="109" s="1"/>
  <c r="D1712" i="109"/>
  <c r="C1712" i="109"/>
  <c r="C1851" i="109" s="1"/>
  <c r="B1712" i="109"/>
  <c r="B1851" i="109" s="1"/>
  <c r="A1712" i="109"/>
  <c r="A1851" i="109" s="1"/>
  <c r="E1711" i="109"/>
  <c r="E1850" i="109" s="1"/>
  <c r="D1711" i="109"/>
  <c r="C1711" i="109"/>
  <c r="C1850" i="109" s="1"/>
  <c r="B1711" i="109"/>
  <c r="B1850" i="109" s="1"/>
  <c r="A1711" i="109"/>
  <c r="A1850" i="109" s="1"/>
  <c r="E1710" i="109"/>
  <c r="E1849" i="109" s="1"/>
  <c r="D1710" i="109"/>
  <c r="C1710" i="109"/>
  <c r="C1849" i="109" s="1"/>
  <c r="B1710" i="109"/>
  <c r="B1849" i="109" s="1"/>
  <c r="A1710" i="109"/>
  <c r="A1849" i="109" s="1"/>
  <c r="E1709" i="109"/>
  <c r="E1848" i="109" s="1"/>
  <c r="D1709" i="109"/>
  <c r="C1709" i="109"/>
  <c r="C1848" i="109" s="1"/>
  <c r="B1709" i="109"/>
  <c r="B1848" i="109" s="1"/>
  <c r="A1709" i="109"/>
  <c r="A1848" i="109" s="1"/>
  <c r="E1708" i="109"/>
  <c r="E1847" i="109" s="1"/>
  <c r="D1708" i="109"/>
  <c r="C1708" i="109"/>
  <c r="C1847" i="109" s="1"/>
  <c r="B1708" i="109"/>
  <c r="B1847" i="109" s="1"/>
  <c r="A1708" i="109"/>
  <c r="A1847" i="109" s="1"/>
  <c r="E1707" i="109"/>
  <c r="E1846" i="109" s="1"/>
  <c r="D1707" i="109"/>
  <c r="C1707" i="109"/>
  <c r="C1846" i="109" s="1"/>
  <c r="B1707" i="109"/>
  <c r="B1846" i="109" s="1"/>
  <c r="A1707" i="109"/>
  <c r="A1846" i="109" s="1"/>
  <c r="I1843" i="109"/>
  <c r="I1982" i="109"/>
  <c r="I1169" i="109"/>
  <c r="I1527" i="109" s="1"/>
  <c r="K63" i="119"/>
  <c r="J63" i="119"/>
  <c r="I63" i="119"/>
  <c r="H63" i="119"/>
  <c r="G63" i="119"/>
  <c r="K62" i="119"/>
  <c r="J62" i="119"/>
  <c r="I62" i="119"/>
  <c r="H62" i="119"/>
  <c r="G62" i="119"/>
  <c r="S18" i="119"/>
  <c r="S17" i="119"/>
  <c r="D1847" i="109" l="1"/>
  <c r="D1851" i="109"/>
  <c r="D1855" i="109"/>
  <c r="D1859" i="109"/>
  <c r="D1863" i="109"/>
  <c r="D1867" i="109"/>
  <c r="D1871" i="109"/>
  <c r="D1875" i="109"/>
  <c r="D1880" i="109"/>
  <c r="D1884" i="109"/>
  <c r="D1888" i="109"/>
  <c r="D1892" i="109"/>
  <c r="D1896" i="109"/>
  <c r="D1900" i="109"/>
  <c r="D1904" i="109"/>
  <c r="D1908" i="109"/>
  <c r="D1912" i="109"/>
  <c r="D1916" i="109"/>
  <c r="D1920" i="109"/>
  <c r="D1924" i="109"/>
  <c r="D1928" i="109"/>
  <c r="D1932" i="109"/>
  <c r="D1936" i="109"/>
  <c r="D1940" i="109"/>
  <c r="D1944" i="109"/>
  <c r="D1948" i="109"/>
  <c r="D1952" i="109"/>
  <c r="D1956" i="109"/>
  <c r="D1960" i="109"/>
  <c r="D1964" i="109"/>
  <c r="D1968" i="109"/>
  <c r="D1972" i="109"/>
  <c r="D1976" i="109"/>
  <c r="D1980" i="109"/>
  <c r="D1848" i="109"/>
  <c r="D1852" i="109"/>
  <c r="D1856" i="109"/>
  <c r="D1860" i="109"/>
  <c r="D1864" i="109"/>
  <c r="D1868" i="109"/>
  <c r="D1872" i="109"/>
  <c r="D1876" i="109"/>
  <c r="D1881" i="109"/>
  <c r="D1885" i="109"/>
  <c r="D1889" i="109"/>
  <c r="D1893" i="109"/>
  <c r="D1897" i="109"/>
  <c r="D1901" i="109"/>
  <c r="D1905" i="109"/>
  <c r="D1909" i="109"/>
  <c r="D1913" i="109"/>
  <c r="D1917" i="109"/>
  <c r="D1921" i="109"/>
  <c r="D1925" i="109"/>
  <c r="D1929" i="109"/>
  <c r="D1933" i="109"/>
  <c r="D1937" i="109"/>
  <c r="D1941" i="109"/>
  <c r="D1945" i="109"/>
  <c r="D1949" i="109"/>
  <c r="D1953" i="109"/>
  <c r="D1957" i="109"/>
  <c r="D1961" i="109"/>
  <c r="D1965" i="109"/>
  <c r="D1969" i="109"/>
  <c r="D1973" i="109"/>
  <c r="D1977" i="109"/>
  <c r="D1981" i="109"/>
  <c r="D1849" i="109"/>
  <c r="D1853" i="109"/>
  <c r="D1857" i="109"/>
  <c r="D1861" i="109"/>
  <c r="D1865" i="109"/>
  <c r="D1869" i="109"/>
  <c r="D1873" i="109"/>
  <c r="D1877" i="109"/>
  <c r="D1882" i="109"/>
  <c r="D1886" i="109"/>
  <c r="D1890" i="109"/>
  <c r="D1894" i="109"/>
  <c r="D1898" i="109"/>
  <c r="D1902" i="109"/>
  <c r="D1906" i="109"/>
  <c r="D1910" i="109"/>
  <c r="D1914" i="109"/>
  <c r="D1918" i="109"/>
  <c r="D1922" i="109"/>
  <c r="D1926" i="109"/>
  <c r="D1930" i="109"/>
  <c r="D1934" i="109"/>
  <c r="D1938" i="109"/>
  <c r="D1942" i="109"/>
  <c r="D1946" i="109"/>
  <c r="D1950" i="109"/>
  <c r="D1954" i="109"/>
  <c r="D1958" i="109"/>
  <c r="D1962" i="109"/>
  <c r="D1966" i="109"/>
  <c r="D1970" i="109"/>
  <c r="D1974" i="109"/>
  <c r="D1978" i="109"/>
  <c r="D1846" i="109"/>
  <c r="D1850" i="109"/>
  <c r="D1854" i="109"/>
  <c r="D1858" i="109"/>
  <c r="D1862" i="109"/>
  <c r="D1866" i="109"/>
  <c r="D1870" i="109"/>
  <c r="D1874" i="109"/>
  <c r="D1879" i="109"/>
  <c r="D1883" i="109"/>
  <c r="D1887" i="109"/>
  <c r="D1891" i="109"/>
  <c r="D1895" i="109"/>
  <c r="D1899" i="109"/>
  <c r="D1903" i="109"/>
  <c r="D1907" i="109"/>
  <c r="D1911" i="109"/>
  <c r="D1915" i="109"/>
  <c r="D1919" i="109"/>
  <c r="D1923" i="109"/>
  <c r="D1927" i="109"/>
  <c r="D1931" i="109"/>
  <c r="D1935" i="109"/>
  <c r="D1939" i="109"/>
  <c r="D1943" i="109"/>
  <c r="D1947" i="109"/>
  <c r="D1951" i="109"/>
  <c r="D1955" i="109"/>
  <c r="D1959" i="109"/>
  <c r="D1963" i="109"/>
  <c r="D1967" i="109"/>
  <c r="D1971" i="109"/>
  <c r="D1975" i="109"/>
  <c r="D1979" i="109"/>
  <c r="AW1171" i="109"/>
  <c r="AX1350" i="109" s="1"/>
  <c r="AU691" i="109"/>
  <c r="AU692" i="109"/>
  <c r="AU288" i="109"/>
  <c r="AW489" i="109" s="1"/>
  <c r="AU690" i="109"/>
  <c r="AU290" i="109"/>
  <c r="AW491" i="109" s="1"/>
  <c r="AU289" i="109"/>
  <c r="AW490" i="109" s="1"/>
  <c r="S38" i="119"/>
  <c r="F23" i="119"/>
  <c r="S37" i="119" s="1"/>
  <c r="AW289" i="109" l="1"/>
  <c r="AX490" i="109" s="1"/>
  <c r="AW290" i="109"/>
  <c r="AX491" i="109" s="1"/>
  <c r="AW1529" i="109"/>
  <c r="AW288" i="109"/>
  <c r="AX489" i="109" s="1"/>
  <c r="AX1171" i="109"/>
  <c r="AY1350" i="109" s="1"/>
  <c r="N37" i="119"/>
  <c r="Q37" i="119"/>
  <c r="G37" i="119"/>
  <c r="J37" i="119"/>
  <c r="M37" i="119"/>
  <c r="H37" i="119"/>
  <c r="P37" i="119"/>
  <c r="I37" i="119"/>
  <c r="O37" i="119"/>
  <c r="K37" i="119"/>
  <c r="L37" i="119"/>
  <c r="AX1529" i="109" l="1"/>
  <c r="AW690" i="109"/>
  <c r="AX290" i="109"/>
  <c r="AY491" i="109" s="1"/>
  <c r="AX288" i="109"/>
  <c r="AY489" i="109" s="1"/>
  <c r="AW692" i="109"/>
  <c r="AX289" i="109"/>
  <c r="AY490" i="109" s="1"/>
  <c r="AY1171" i="109"/>
  <c r="AZ1350" i="109" s="1"/>
  <c r="AW691" i="109"/>
  <c r="R37" i="119"/>
  <c r="AY1529" i="109" l="1"/>
  <c r="AX690" i="109"/>
  <c r="AZ1171" i="109"/>
  <c r="BA1350" i="109" s="1"/>
  <c r="AZ1529" i="109"/>
  <c r="AY290" i="109"/>
  <c r="AZ491" i="109" s="1"/>
  <c r="AY289" i="109"/>
  <c r="AZ490" i="109" s="1"/>
  <c r="AX692" i="109"/>
  <c r="AX691" i="109"/>
  <c r="AY288" i="109"/>
  <c r="AZ489" i="109" s="1"/>
  <c r="I1026" i="109"/>
  <c r="U282" i="109"/>
  <c r="T282" i="109"/>
  <c r="S282" i="109"/>
  <c r="R282" i="109"/>
  <c r="Q282" i="109"/>
  <c r="J1344" i="109"/>
  <c r="K1523" i="109" s="1"/>
  <c r="K1702" i="109" s="1"/>
  <c r="U281" i="109"/>
  <c r="T281" i="109"/>
  <c r="S281" i="109"/>
  <c r="R281" i="109"/>
  <c r="Q281" i="109"/>
  <c r="J1343" i="109"/>
  <c r="K1522" i="109" s="1"/>
  <c r="K1701" i="109" s="1"/>
  <c r="U280" i="109"/>
  <c r="T280" i="109"/>
  <c r="S280" i="109"/>
  <c r="R280" i="109"/>
  <c r="Q280" i="109"/>
  <c r="J1342" i="109"/>
  <c r="K1521" i="109" s="1"/>
  <c r="K1700" i="109" s="1"/>
  <c r="U279" i="109"/>
  <c r="T279" i="109"/>
  <c r="S279" i="109"/>
  <c r="R279" i="109"/>
  <c r="Q279" i="109"/>
  <c r="J1341" i="109"/>
  <c r="K1520" i="109" s="1"/>
  <c r="K1699" i="109" s="1"/>
  <c r="U278" i="109"/>
  <c r="T278" i="109"/>
  <c r="S278" i="109"/>
  <c r="R278" i="109"/>
  <c r="Q278" i="109"/>
  <c r="J1340" i="109"/>
  <c r="K1519" i="109" s="1"/>
  <c r="K1698" i="109" s="1"/>
  <c r="U277" i="109"/>
  <c r="T277" i="109"/>
  <c r="S277" i="109"/>
  <c r="R277" i="109"/>
  <c r="Q277" i="109"/>
  <c r="J1339" i="109"/>
  <c r="K1518" i="109" s="1"/>
  <c r="K1697" i="109" s="1"/>
  <c r="U276" i="109"/>
  <c r="T276" i="109"/>
  <c r="S276" i="109"/>
  <c r="R276" i="109"/>
  <c r="Q276" i="109"/>
  <c r="J1338" i="109"/>
  <c r="K1517" i="109" s="1"/>
  <c r="K1696" i="109" s="1"/>
  <c r="U275" i="109"/>
  <c r="T275" i="109"/>
  <c r="S275" i="109"/>
  <c r="R275" i="109"/>
  <c r="Q275" i="109"/>
  <c r="J1337" i="109"/>
  <c r="K1516" i="109" s="1"/>
  <c r="K1695" i="109" s="1"/>
  <c r="U274" i="109"/>
  <c r="T274" i="109"/>
  <c r="S274" i="109"/>
  <c r="R274" i="109"/>
  <c r="Q274" i="109"/>
  <c r="J1336" i="109"/>
  <c r="K1515" i="109" s="1"/>
  <c r="K1694" i="109" s="1"/>
  <c r="U273" i="109"/>
  <c r="T273" i="109"/>
  <c r="S273" i="109"/>
  <c r="R273" i="109"/>
  <c r="Q273" i="109"/>
  <c r="J1335" i="109"/>
  <c r="K1514" i="109" s="1"/>
  <c r="K1693" i="109" s="1"/>
  <c r="U272" i="109"/>
  <c r="T272" i="109"/>
  <c r="S272" i="109"/>
  <c r="R272" i="109"/>
  <c r="Q272" i="109"/>
  <c r="J1334" i="109"/>
  <c r="K1513" i="109" s="1"/>
  <c r="K1692" i="109" s="1"/>
  <c r="U271" i="109"/>
  <c r="T271" i="109"/>
  <c r="S271" i="109"/>
  <c r="R271" i="109"/>
  <c r="Q271" i="109"/>
  <c r="J1333" i="109"/>
  <c r="K1512" i="109" s="1"/>
  <c r="K1691" i="109" s="1"/>
  <c r="U270" i="109"/>
  <c r="T270" i="109"/>
  <c r="S270" i="109"/>
  <c r="R270" i="109"/>
  <c r="Q270" i="109"/>
  <c r="J1332" i="109"/>
  <c r="K1511" i="109" s="1"/>
  <c r="K1690" i="109" s="1"/>
  <c r="U269" i="109"/>
  <c r="T269" i="109"/>
  <c r="S269" i="109"/>
  <c r="R269" i="109"/>
  <c r="Q269" i="109"/>
  <c r="J1331" i="109"/>
  <c r="K1510" i="109" s="1"/>
  <c r="K1689" i="109" s="1"/>
  <c r="U268" i="109"/>
  <c r="T268" i="109"/>
  <c r="S268" i="109"/>
  <c r="R268" i="109"/>
  <c r="Q268" i="109"/>
  <c r="J1330" i="109"/>
  <c r="K1509" i="109" s="1"/>
  <c r="K1688" i="109" s="1"/>
  <c r="U267" i="109"/>
  <c r="T267" i="109"/>
  <c r="S267" i="109"/>
  <c r="R267" i="109"/>
  <c r="Q267" i="109"/>
  <c r="J1329" i="109"/>
  <c r="K1508" i="109" s="1"/>
  <c r="K1687" i="109" s="1"/>
  <c r="U266" i="109"/>
  <c r="T266" i="109"/>
  <c r="S266" i="109"/>
  <c r="R266" i="109"/>
  <c r="Q266" i="109"/>
  <c r="J1328" i="109"/>
  <c r="K1507" i="109" s="1"/>
  <c r="K1686" i="109" s="1"/>
  <c r="U265" i="109"/>
  <c r="T265" i="109"/>
  <c r="S265" i="109"/>
  <c r="R265" i="109"/>
  <c r="Q265" i="109"/>
  <c r="J1327" i="109"/>
  <c r="K1506" i="109" s="1"/>
  <c r="K1685" i="109" s="1"/>
  <c r="U264" i="109"/>
  <c r="T264" i="109"/>
  <c r="S264" i="109"/>
  <c r="R264" i="109"/>
  <c r="Q264" i="109"/>
  <c r="J1326" i="109"/>
  <c r="K1505" i="109" s="1"/>
  <c r="K1684" i="109" s="1"/>
  <c r="U263" i="109"/>
  <c r="T263" i="109"/>
  <c r="S263" i="109"/>
  <c r="R263" i="109"/>
  <c r="Q263" i="109"/>
  <c r="J1325" i="109"/>
  <c r="K1504" i="109" s="1"/>
  <c r="K1683" i="109" s="1"/>
  <c r="U262" i="109"/>
  <c r="T262" i="109"/>
  <c r="S262" i="109"/>
  <c r="R262" i="109"/>
  <c r="Q262" i="109"/>
  <c r="J1324" i="109"/>
  <c r="K1503" i="109" s="1"/>
  <c r="K1682" i="109" s="1"/>
  <c r="U261" i="109"/>
  <c r="T261" i="109"/>
  <c r="S261" i="109"/>
  <c r="R261" i="109"/>
  <c r="Q261" i="109"/>
  <c r="J1323" i="109"/>
  <c r="K1502" i="109" s="1"/>
  <c r="K1681" i="109" s="1"/>
  <c r="U260" i="109"/>
  <c r="T260" i="109"/>
  <c r="S260" i="109"/>
  <c r="R260" i="109"/>
  <c r="Q260" i="109"/>
  <c r="J1322" i="109"/>
  <c r="K1501" i="109" s="1"/>
  <c r="K1680" i="109" s="1"/>
  <c r="U259" i="109"/>
  <c r="T259" i="109"/>
  <c r="S259" i="109"/>
  <c r="R259" i="109"/>
  <c r="Q259" i="109"/>
  <c r="J1321" i="109"/>
  <c r="K1500" i="109" s="1"/>
  <c r="K1679" i="109" s="1"/>
  <c r="U258" i="109"/>
  <c r="T258" i="109"/>
  <c r="S258" i="109"/>
  <c r="R258" i="109"/>
  <c r="Q258" i="109"/>
  <c r="J1320" i="109"/>
  <c r="K1499" i="109" s="1"/>
  <c r="K1678" i="109" s="1"/>
  <c r="U257" i="109"/>
  <c r="T257" i="109"/>
  <c r="S257" i="109"/>
  <c r="R257" i="109"/>
  <c r="Q257" i="109"/>
  <c r="J1319" i="109"/>
  <c r="K1498" i="109" s="1"/>
  <c r="K1677" i="109" s="1"/>
  <c r="U256" i="109"/>
  <c r="T256" i="109"/>
  <c r="S256" i="109"/>
  <c r="R256" i="109"/>
  <c r="Q256" i="109"/>
  <c r="J1318" i="109"/>
  <c r="K1497" i="109" s="1"/>
  <c r="K1676" i="109" s="1"/>
  <c r="U255" i="109"/>
  <c r="T255" i="109"/>
  <c r="S255" i="109"/>
  <c r="R255" i="109"/>
  <c r="Q255" i="109"/>
  <c r="J1317" i="109"/>
  <c r="K1496" i="109" s="1"/>
  <c r="K1675" i="109" s="1"/>
  <c r="U254" i="109"/>
  <c r="T254" i="109"/>
  <c r="S254" i="109"/>
  <c r="R254" i="109"/>
  <c r="Q254" i="109"/>
  <c r="J1316" i="109"/>
  <c r="K1495" i="109" s="1"/>
  <c r="K1674" i="109" s="1"/>
  <c r="U253" i="109"/>
  <c r="T253" i="109"/>
  <c r="S253" i="109"/>
  <c r="R253" i="109"/>
  <c r="Q253" i="109"/>
  <c r="J1315" i="109"/>
  <c r="K1494" i="109" s="1"/>
  <c r="K1673" i="109" s="1"/>
  <c r="U252" i="109"/>
  <c r="T252" i="109"/>
  <c r="S252" i="109"/>
  <c r="R252" i="109"/>
  <c r="Q252" i="109"/>
  <c r="J1314" i="109"/>
  <c r="K1493" i="109" s="1"/>
  <c r="K1672" i="109" s="1"/>
  <c r="U251" i="109"/>
  <c r="T251" i="109"/>
  <c r="S251" i="109"/>
  <c r="R251" i="109"/>
  <c r="Q251" i="109"/>
  <c r="J1313" i="109"/>
  <c r="K1492" i="109" s="1"/>
  <c r="K1671" i="109" s="1"/>
  <c r="U250" i="109"/>
  <c r="T250" i="109"/>
  <c r="S250" i="109"/>
  <c r="R250" i="109"/>
  <c r="Q250" i="109"/>
  <c r="J1312" i="109"/>
  <c r="K1491" i="109" s="1"/>
  <c r="K1670" i="109" s="1"/>
  <c r="U249" i="109"/>
  <c r="T249" i="109"/>
  <c r="S249" i="109"/>
  <c r="R249" i="109"/>
  <c r="Q249" i="109"/>
  <c r="J1311" i="109"/>
  <c r="K1490" i="109" s="1"/>
  <c r="K1669" i="109" s="1"/>
  <c r="U248" i="109"/>
  <c r="T248" i="109"/>
  <c r="S248" i="109"/>
  <c r="R248" i="109"/>
  <c r="Q248" i="109"/>
  <c r="J1310" i="109"/>
  <c r="K1489" i="109" s="1"/>
  <c r="K1668" i="109" s="1"/>
  <c r="U247" i="109"/>
  <c r="T247" i="109"/>
  <c r="S247" i="109"/>
  <c r="R247" i="109"/>
  <c r="Q247" i="109"/>
  <c r="J1309" i="109"/>
  <c r="K1488" i="109" s="1"/>
  <c r="K1667" i="109" s="1"/>
  <c r="U246" i="109"/>
  <c r="T246" i="109"/>
  <c r="S246" i="109"/>
  <c r="R246" i="109"/>
  <c r="Q246" i="109"/>
  <c r="J1308" i="109"/>
  <c r="K1487" i="109" s="1"/>
  <c r="K1666" i="109" s="1"/>
  <c r="U245" i="109"/>
  <c r="T245" i="109"/>
  <c r="S245" i="109"/>
  <c r="R245" i="109"/>
  <c r="Q245" i="109"/>
  <c r="J1307" i="109"/>
  <c r="K1486" i="109" s="1"/>
  <c r="K1665" i="109" s="1"/>
  <c r="U244" i="109"/>
  <c r="T244" i="109"/>
  <c r="S244" i="109"/>
  <c r="R244" i="109"/>
  <c r="Q244" i="109"/>
  <c r="J1306" i="109"/>
  <c r="K1485" i="109" s="1"/>
  <c r="K1664" i="109" s="1"/>
  <c r="U243" i="109"/>
  <c r="T243" i="109"/>
  <c r="S243" i="109"/>
  <c r="R243" i="109"/>
  <c r="Q243" i="109"/>
  <c r="J1305" i="109"/>
  <c r="K1484" i="109" s="1"/>
  <c r="K1663" i="109" s="1"/>
  <c r="U242" i="109"/>
  <c r="T242" i="109"/>
  <c r="S242" i="109"/>
  <c r="R242" i="109"/>
  <c r="Q242" i="109"/>
  <c r="J1304" i="109"/>
  <c r="K1483" i="109" s="1"/>
  <c r="K1662" i="109" s="1"/>
  <c r="U241" i="109"/>
  <c r="T241" i="109"/>
  <c r="S241" i="109"/>
  <c r="R241" i="109"/>
  <c r="Q241" i="109"/>
  <c r="J1303" i="109"/>
  <c r="K1482" i="109" s="1"/>
  <c r="K1661" i="109" s="1"/>
  <c r="U240" i="109"/>
  <c r="T240" i="109"/>
  <c r="S240" i="109"/>
  <c r="R240" i="109"/>
  <c r="Q240" i="109"/>
  <c r="J1302" i="109"/>
  <c r="K1481" i="109" s="1"/>
  <c r="K1660" i="109" s="1"/>
  <c r="U239" i="109"/>
  <c r="T239" i="109"/>
  <c r="S239" i="109"/>
  <c r="R239" i="109"/>
  <c r="Q239" i="109"/>
  <c r="J1301" i="109"/>
  <c r="K1480" i="109" s="1"/>
  <c r="K1659" i="109" s="1"/>
  <c r="U238" i="109"/>
  <c r="T238" i="109"/>
  <c r="S238" i="109"/>
  <c r="R238" i="109"/>
  <c r="Q238" i="109"/>
  <c r="J1300" i="109"/>
  <c r="K1479" i="109" s="1"/>
  <c r="K1658" i="109" s="1"/>
  <c r="U237" i="109"/>
  <c r="T237" i="109"/>
  <c r="S237" i="109"/>
  <c r="R237" i="109"/>
  <c r="Q237" i="109"/>
  <c r="J1299" i="109"/>
  <c r="K1478" i="109" s="1"/>
  <c r="K1657" i="109" s="1"/>
  <c r="U236" i="109"/>
  <c r="T236" i="109"/>
  <c r="S236" i="109"/>
  <c r="R236" i="109"/>
  <c r="Q236" i="109"/>
  <c r="J1298" i="109"/>
  <c r="K1477" i="109" s="1"/>
  <c r="K1656" i="109" s="1"/>
  <c r="U235" i="109"/>
  <c r="T235" i="109"/>
  <c r="S235" i="109"/>
  <c r="R235" i="109"/>
  <c r="Q235" i="109"/>
  <c r="J1297" i="109"/>
  <c r="K1476" i="109" s="1"/>
  <c r="K1655" i="109" s="1"/>
  <c r="U234" i="109"/>
  <c r="T234" i="109"/>
  <c r="S234" i="109"/>
  <c r="R234" i="109"/>
  <c r="Q234" i="109"/>
  <c r="J1296" i="109"/>
  <c r="K1475" i="109" s="1"/>
  <c r="K1654" i="109" s="1"/>
  <c r="U233" i="109"/>
  <c r="T233" i="109"/>
  <c r="S233" i="109"/>
  <c r="R233" i="109"/>
  <c r="Q233" i="109"/>
  <c r="J1295" i="109"/>
  <c r="K1474" i="109" s="1"/>
  <c r="K1653" i="109" s="1"/>
  <c r="U232" i="109"/>
  <c r="T232" i="109"/>
  <c r="S232" i="109"/>
  <c r="R232" i="109"/>
  <c r="Q232" i="109"/>
  <c r="J1294" i="109"/>
  <c r="K1473" i="109" s="1"/>
  <c r="K1652" i="109" s="1"/>
  <c r="U231" i="109"/>
  <c r="T231" i="109"/>
  <c r="S231" i="109"/>
  <c r="R231" i="109"/>
  <c r="Q231" i="109"/>
  <c r="J1293" i="109"/>
  <c r="K1472" i="109" s="1"/>
  <c r="K1651" i="109" s="1"/>
  <c r="U230" i="109"/>
  <c r="T230" i="109"/>
  <c r="S230" i="109"/>
  <c r="R230" i="109"/>
  <c r="Q230" i="109"/>
  <c r="J1292" i="109"/>
  <c r="K1471" i="109" s="1"/>
  <c r="K1650" i="109" s="1"/>
  <c r="U229" i="109"/>
  <c r="T229" i="109"/>
  <c r="S229" i="109"/>
  <c r="R229" i="109"/>
  <c r="Q229" i="109"/>
  <c r="J1291" i="109"/>
  <c r="K1470" i="109" s="1"/>
  <c r="K1649" i="109" s="1"/>
  <c r="U228" i="109"/>
  <c r="T228" i="109"/>
  <c r="S228" i="109"/>
  <c r="R228" i="109"/>
  <c r="Q228" i="109"/>
  <c r="J1290" i="109"/>
  <c r="K1469" i="109" s="1"/>
  <c r="K1648" i="109" s="1"/>
  <c r="U227" i="109"/>
  <c r="T227" i="109"/>
  <c r="S227" i="109"/>
  <c r="R227" i="109"/>
  <c r="Q227" i="109"/>
  <c r="J1289" i="109"/>
  <c r="K1468" i="109" s="1"/>
  <c r="K1647" i="109" s="1"/>
  <c r="U226" i="109"/>
  <c r="T226" i="109"/>
  <c r="S226" i="109"/>
  <c r="R226" i="109"/>
  <c r="Q226" i="109"/>
  <c r="J1288" i="109"/>
  <c r="K1467" i="109" s="1"/>
  <c r="K1646" i="109" s="1"/>
  <c r="U225" i="109"/>
  <c r="T225" i="109"/>
  <c r="S225" i="109"/>
  <c r="R225" i="109"/>
  <c r="Q225" i="109"/>
  <c r="J1287" i="109"/>
  <c r="K1466" i="109" s="1"/>
  <c r="K1645" i="109" s="1"/>
  <c r="U224" i="109"/>
  <c r="T224" i="109"/>
  <c r="S224" i="109"/>
  <c r="R224" i="109"/>
  <c r="Q224" i="109"/>
  <c r="J1286" i="109"/>
  <c r="K1465" i="109" s="1"/>
  <c r="K1644" i="109" s="1"/>
  <c r="U223" i="109"/>
  <c r="T223" i="109"/>
  <c r="S223" i="109"/>
  <c r="R223" i="109"/>
  <c r="Q223" i="109"/>
  <c r="J1285" i="109"/>
  <c r="K1464" i="109" s="1"/>
  <c r="K1643" i="109" s="1"/>
  <c r="J1284" i="109"/>
  <c r="K1463" i="109" s="1"/>
  <c r="K1642" i="109" s="1"/>
  <c r="J1283" i="109"/>
  <c r="K1462" i="109" s="1"/>
  <c r="K1641" i="109" s="1"/>
  <c r="J1282" i="109"/>
  <c r="K1461" i="109" s="1"/>
  <c r="K1640" i="109" s="1"/>
  <c r="J1281" i="109"/>
  <c r="K1460" i="109" s="1"/>
  <c r="K1639" i="109" s="1"/>
  <c r="J1280" i="109"/>
  <c r="K1459" i="109" s="1"/>
  <c r="K1638" i="109" s="1"/>
  <c r="J1279" i="109"/>
  <c r="K1458" i="109" s="1"/>
  <c r="K1637" i="109" s="1"/>
  <c r="J1278" i="109"/>
  <c r="K1457" i="109" s="1"/>
  <c r="K1636" i="109" s="1"/>
  <c r="J1277" i="109"/>
  <c r="K1456" i="109" s="1"/>
  <c r="K1635" i="109" s="1"/>
  <c r="J1276" i="109"/>
  <c r="K1455" i="109" s="1"/>
  <c r="K1634" i="109" s="1"/>
  <c r="J1275" i="109"/>
  <c r="K1454" i="109" s="1"/>
  <c r="K1633" i="109" s="1"/>
  <c r="J1274" i="109"/>
  <c r="K1453" i="109" s="1"/>
  <c r="K1632" i="109" s="1"/>
  <c r="J1273" i="109"/>
  <c r="K1452" i="109" s="1"/>
  <c r="K1631" i="109" s="1"/>
  <c r="J1272" i="109"/>
  <c r="K1451" i="109" s="1"/>
  <c r="K1630" i="109" s="1"/>
  <c r="J1271" i="109"/>
  <c r="K1450" i="109" s="1"/>
  <c r="K1629" i="109" s="1"/>
  <c r="J1270" i="109"/>
  <c r="K1449" i="109" s="1"/>
  <c r="K1628" i="109" s="1"/>
  <c r="J1269" i="109"/>
  <c r="K1448" i="109" s="1"/>
  <c r="K1627" i="109" s="1"/>
  <c r="J1268" i="109"/>
  <c r="K1447" i="109" s="1"/>
  <c r="K1626" i="109" s="1"/>
  <c r="J1267" i="109"/>
  <c r="K1446" i="109" s="1"/>
  <c r="K1625" i="109" s="1"/>
  <c r="J1266" i="109"/>
  <c r="K1445" i="109" s="1"/>
  <c r="K1624" i="109" s="1"/>
  <c r="J1265" i="109"/>
  <c r="K1444" i="109" s="1"/>
  <c r="K1623" i="109" s="1"/>
  <c r="J1264" i="109"/>
  <c r="K1443" i="109" s="1"/>
  <c r="K1622" i="109" s="1"/>
  <c r="J1263" i="109"/>
  <c r="K1442" i="109" s="1"/>
  <c r="K1621" i="109" s="1"/>
  <c r="J1262" i="109"/>
  <c r="K1441" i="109" s="1"/>
  <c r="K1620" i="109" s="1"/>
  <c r="J1261" i="109"/>
  <c r="K1440" i="109" s="1"/>
  <c r="K1619" i="109" s="1"/>
  <c r="J1260" i="109"/>
  <c r="K1439" i="109" s="1"/>
  <c r="K1618" i="109" s="1"/>
  <c r="J1259" i="109"/>
  <c r="K1438" i="109" s="1"/>
  <c r="K1617" i="109" s="1"/>
  <c r="J1258" i="109"/>
  <c r="K1437" i="109" s="1"/>
  <c r="K1616" i="109" s="1"/>
  <c r="J1257" i="109"/>
  <c r="K1436" i="109" s="1"/>
  <c r="K1615" i="109" s="1"/>
  <c r="J1256" i="109"/>
  <c r="K1435" i="109" s="1"/>
  <c r="K1614" i="109" s="1"/>
  <c r="J1255" i="109"/>
  <c r="K1434" i="109" s="1"/>
  <c r="K1613" i="109" s="1"/>
  <c r="J1254" i="109"/>
  <c r="K1433" i="109" s="1"/>
  <c r="K1612" i="109" s="1"/>
  <c r="J1253" i="109"/>
  <c r="K1432" i="109" s="1"/>
  <c r="K1611" i="109" s="1"/>
  <c r="J1252" i="109"/>
  <c r="K1431" i="109" s="1"/>
  <c r="K1610" i="109" s="1"/>
  <c r="J1251" i="109"/>
  <c r="K1430" i="109" s="1"/>
  <c r="K1609" i="109" s="1"/>
  <c r="J1250" i="109"/>
  <c r="K1429" i="109" s="1"/>
  <c r="K1608" i="109" s="1"/>
  <c r="J1249" i="109"/>
  <c r="K1428" i="109" s="1"/>
  <c r="K1607" i="109" s="1"/>
  <c r="J1248" i="109"/>
  <c r="K1427" i="109" s="1"/>
  <c r="K1606" i="109" s="1"/>
  <c r="J1247" i="109"/>
  <c r="K1426" i="109" s="1"/>
  <c r="K1605" i="109" s="1"/>
  <c r="J1246" i="109"/>
  <c r="K1425" i="109" s="1"/>
  <c r="K1604" i="109" s="1"/>
  <c r="J1245" i="109"/>
  <c r="K1424" i="109" s="1"/>
  <c r="K1603" i="109" s="1"/>
  <c r="J1244" i="109"/>
  <c r="K1423" i="109" s="1"/>
  <c r="K1602" i="109" s="1"/>
  <c r="J1243" i="109"/>
  <c r="K1422" i="109" s="1"/>
  <c r="K1601" i="109" s="1"/>
  <c r="J1242" i="109"/>
  <c r="K1421" i="109" s="1"/>
  <c r="K1600" i="109" s="1"/>
  <c r="J1240" i="109"/>
  <c r="K1419" i="109" s="1"/>
  <c r="K1598" i="109" s="1"/>
  <c r="J1238" i="109"/>
  <c r="K1417" i="109" s="1"/>
  <c r="K1596" i="109" s="1"/>
  <c r="J1237" i="109"/>
  <c r="K1416" i="109" s="1"/>
  <c r="K1595" i="109" s="1"/>
  <c r="K1413" i="109"/>
  <c r="K1592" i="109" s="1"/>
  <c r="J1233" i="109"/>
  <c r="K1412" i="109" s="1"/>
  <c r="K1591" i="109" s="1"/>
  <c r="K1406" i="109"/>
  <c r="K1585" i="109" s="1"/>
  <c r="J1226" i="109"/>
  <c r="K1405" i="109" s="1"/>
  <c r="K1584" i="109" s="1"/>
  <c r="J1225" i="109"/>
  <c r="K1404" i="109" s="1"/>
  <c r="K1583" i="109" s="1"/>
  <c r="J1224" i="109"/>
  <c r="K1403" i="109" s="1"/>
  <c r="K1582" i="109" s="1"/>
  <c r="J1223" i="109"/>
  <c r="K1402" i="109" s="1"/>
  <c r="K1581" i="109" s="1"/>
  <c r="J1222" i="109"/>
  <c r="K1401" i="109" s="1"/>
  <c r="K1580" i="109" s="1"/>
  <c r="J1220" i="109"/>
  <c r="K1399" i="109" s="1"/>
  <c r="K1578" i="109" s="1"/>
  <c r="J1218" i="109"/>
  <c r="K1397" i="109" s="1"/>
  <c r="K1576" i="109" s="1"/>
  <c r="J1217" i="109"/>
  <c r="K1396" i="109" s="1"/>
  <c r="K1575" i="109" s="1"/>
  <c r="J1215" i="109"/>
  <c r="K1394" i="109" s="1"/>
  <c r="K1573" i="109" s="1"/>
  <c r="J1213" i="109"/>
  <c r="K1392" i="109" s="1"/>
  <c r="K1571" i="109" s="1"/>
  <c r="J1211" i="109"/>
  <c r="K1390" i="109" s="1"/>
  <c r="K1569" i="109" s="1"/>
  <c r="J1209" i="109"/>
  <c r="K1388" i="109" s="1"/>
  <c r="K1567" i="109" s="1"/>
  <c r="J1207" i="109"/>
  <c r="K1386" i="109" s="1"/>
  <c r="K1565" i="109" s="1"/>
  <c r="J1205" i="109"/>
  <c r="K1384" i="109" s="1"/>
  <c r="K1563" i="109" s="1"/>
  <c r="J1204" i="109"/>
  <c r="K1383" i="109" s="1"/>
  <c r="K1562" i="109" s="1"/>
  <c r="J1203" i="109"/>
  <c r="K1382" i="109" s="1"/>
  <c r="K1561" i="109" s="1"/>
  <c r="J1200" i="109"/>
  <c r="K1379" i="109" s="1"/>
  <c r="K1558" i="109" s="1"/>
  <c r="J1198" i="109"/>
  <c r="K1377" i="109" s="1"/>
  <c r="K1556" i="109" s="1"/>
  <c r="J1197" i="109"/>
  <c r="K1376" i="109" s="1"/>
  <c r="K1555" i="109" s="1"/>
  <c r="J1193" i="109"/>
  <c r="K1372" i="109" s="1"/>
  <c r="K1551" i="109" s="1"/>
  <c r="J1191" i="109"/>
  <c r="K1370" i="109" s="1"/>
  <c r="K1549" i="109" s="1"/>
  <c r="J1188" i="109"/>
  <c r="K1367" i="109" s="1"/>
  <c r="K1546" i="109" s="1"/>
  <c r="J1182" i="109"/>
  <c r="K1361" i="109" s="1"/>
  <c r="K1540" i="109" s="1"/>
  <c r="K1355" i="109"/>
  <c r="K1534" i="109" s="1"/>
  <c r="J1172" i="109"/>
  <c r="K1351" i="109" s="1"/>
  <c r="K1530" i="109" s="1"/>
  <c r="U146" i="109"/>
  <c r="T146" i="109"/>
  <c r="S146" i="109"/>
  <c r="R146" i="109"/>
  <c r="Q146" i="109"/>
  <c r="J142" i="109"/>
  <c r="K142" i="109"/>
  <c r="L142" i="109"/>
  <c r="M142" i="109"/>
  <c r="N142" i="109"/>
  <c r="O142" i="109"/>
  <c r="P142" i="109"/>
  <c r="Q142" i="109"/>
  <c r="R142" i="109"/>
  <c r="O15" i="119" s="1"/>
  <c r="S142" i="109"/>
  <c r="P15" i="119" s="1"/>
  <c r="T142" i="109"/>
  <c r="U142" i="109"/>
  <c r="V8" i="109"/>
  <c r="EK8" i="109" s="1"/>
  <c r="V9" i="109"/>
  <c r="EK9" i="109" s="1"/>
  <c r="V10" i="109"/>
  <c r="EK10" i="109" s="1"/>
  <c r="V11" i="109"/>
  <c r="EK11" i="109" s="1"/>
  <c r="V12" i="109"/>
  <c r="AK153" i="109" s="1"/>
  <c r="V13" i="109"/>
  <c r="EK13" i="109" s="1"/>
  <c r="V14" i="109"/>
  <c r="EK14" i="109" s="1"/>
  <c r="V15" i="109"/>
  <c r="EK15" i="109" s="1"/>
  <c r="V16" i="109"/>
  <c r="EK16" i="109" s="1"/>
  <c r="V17" i="109"/>
  <c r="EK17" i="109" s="1"/>
  <c r="V18" i="109"/>
  <c r="EK18" i="109" s="1"/>
  <c r="V20" i="109"/>
  <c r="EK20" i="109" s="1"/>
  <c r="V21" i="109"/>
  <c r="EK21" i="109" s="1"/>
  <c r="V22" i="109"/>
  <c r="EK22" i="109" s="1"/>
  <c r="V23" i="109"/>
  <c r="EK23" i="109" s="1"/>
  <c r="V24" i="109"/>
  <c r="AK165" i="109" s="1"/>
  <c r="V25" i="109"/>
  <c r="EK25" i="109" s="1"/>
  <c r="V26" i="109"/>
  <c r="EK26" i="109" s="1"/>
  <c r="V27" i="109"/>
  <c r="EK27" i="109" s="1"/>
  <c r="V28" i="109"/>
  <c r="EK28" i="109" s="1"/>
  <c r="V29" i="109"/>
  <c r="EK29" i="109" s="1"/>
  <c r="V30" i="109"/>
  <c r="EK30" i="109" s="1"/>
  <c r="V31" i="109"/>
  <c r="EK31" i="109" s="1"/>
  <c r="V32" i="109"/>
  <c r="EK32" i="109" s="1"/>
  <c r="V33" i="109"/>
  <c r="EK33" i="109" s="1"/>
  <c r="V34" i="109"/>
  <c r="EK34" i="109" s="1"/>
  <c r="V35" i="109"/>
  <c r="EK35" i="109" s="1"/>
  <c r="V36" i="109"/>
  <c r="EK36" i="109" s="1"/>
  <c r="V37" i="109"/>
  <c r="EK37" i="109" s="1"/>
  <c r="V39" i="109"/>
  <c r="EK39" i="109" s="1"/>
  <c r="V40" i="109"/>
  <c r="V41" i="109"/>
  <c r="EK41" i="109" s="1"/>
  <c r="V42" i="109"/>
  <c r="EK42" i="109" s="1"/>
  <c r="V43" i="109"/>
  <c r="EK43" i="109" s="1"/>
  <c r="V44" i="109"/>
  <c r="EK44" i="109" s="1"/>
  <c r="V45" i="109"/>
  <c r="EK45" i="109" s="1"/>
  <c r="V46" i="109"/>
  <c r="EK46" i="109" s="1"/>
  <c r="V47" i="109"/>
  <c r="EK47" i="109" s="1"/>
  <c r="V48" i="109"/>
  <c r="EK48" i="109" s="1"/>
  <c r="V49" i="109"/>
  <c r="EK49" i="109" s="1"/>
  <c r="V50" i="109"/>
  <c r="EK50" i="109" s="1"/>
  <c r="V51" i="109"/>
  <c r="EK51" i="109" s="1"/>
  <c r="V52" i="109"/>
  <c r="EK52" i="109" s="1"/>
  <c r="V53" i="109"/>
  <c r="EK53" i="109" s="1"/>
  <c r="V54" i="109"/>
  <c r="EK54" i="109" s="1"/>
  <c r="V55" i="109"/>
  <c r="EK55" i="109" s="1"/>
  <c r="V56" i="109"/>
  <c r="EK56" i="109" s="1"/>
  <c r="V57" i="109"/>
  <c r="EK57" i="109" s="1"/>
  <c r="V58" i="109"/>
  <c r="EK58" i="109" s="1"/>
  <c r="V59" i="109"/>
  <c r="EK59" i="109" s="1"/>
  <c r="V60" i="109"/>
  <c r="EK60" i="109" s="1"/>
  <c r="V61" i="109"/>
  <c r="EK61" i="109" s="1"/>
  <c r="V62" i="109"/>
  <c r="EK62" i="109" s="1"/>
  <c r="V63" i="109"/>
  <c r="EK63" i="109" s="1"/>
  <c r="V64" i="109"/>
  <c r="EK64" i="109" s="1"/>
  <c r="V65" i="109"/>
  <c r="EK65" i="109" s="1"/>
  <c r="V66" i="109"/>
  <c r="EK66" i="109" s="1"/>
  <c r="V67" i="109"/>
  <c r="EK67" i="109" s="1"/>
  <c r="V68" i="109"/>
  <c r="EK68" i="109" s="1"/>
  <c r="V69" i="109"/>
  <c r="EK69" i="109" s="1"/>
  <c r="V70" i="109"/>
  <c r="EK70" i="109" s="1"/>
  <c r="V71" i="109"/>
  <c r="EK71" i="109" s="1"/>
  <c r="V72" i="109"/>
  <c r="EK72" i="109" s="1"/>
  <c r="V73" i="109"/>
  <c r="EK73" i="109" s="1"/>
  <c r="V74" i="109"/>
  <c r="EK74" i="109" s="1"/>
  <c r="V75" i="109"/>
  <c r="EK75" i="109" s="1"/>
  <c r="V76" i="109"/>
  <c r="EK76" i="109" s="1"/>
  <c r="V77" i="109"/>
  <c r="EK77" i="109" s="1"/>
  <c r="V78" i="109"/>
  <c r="EK78" i="109" s="1"/>
  <c r="V79" i="109"/>
  <c r="EK79" i="109" s="1"/>
  <c r="V80" i="109"/>
  <c r="EK80" i="109" s="1"/>
  <c r="V81" i="109"/>
  <c r="EK81" i="109" s="1"/>
  <c r="V82" i="109"/>
  <c r="EK82" i="109" s="1"/>
  <c r="V83" i="109"/>
  <c r="EK83" i="109" s="1"/>
  <c r="V84" i="109"/>
  <c r="EK84" i="109" s="1"/>
  <c r="V85" i="109"/>
  <c r="EK85" i="109" s="1"/>
  <c r="V86" i="109"/>
  <c r="EK86" i="109" s="1"/>
  <c r="V87" i="109"/>
  <c r="EK87" i="109" s="1"/>
  <c r="V88" i="109"/>
  <c r="EK88" i="109" s="1"/>
  <c r="V89" i="109"/>
  <c r="EK89" i="109" s="1"/>
  <c r="V90" i="109"/>
  <c r="EK90" i="109" s="1"/>
  <c r="V91" i="109"/>
  <c r="EK91" i="109" s="1"/>
  <c r="V92" i="109"/>
  <c r="EK92" i="109" s="1"/>
  <c r="V93" i="109"/>
  <c r="EK93" i="109" s="1"/>
  <c r="V94" i="109"/>
  <c r="EK94" i="109" s="1"/>
  <c r="V95" i="109"/>
  <c r="EK95" i="109" s="1"/>
  <c r="V96" i="109"/>
  <c r="EK96" i="109" s="1"/>
  <c r="V97" i="109"/>
  <c r="EK97" i="109" s="1"/>
  <c r="V98" i="109"/>
  <c r="EK98" i="109" s="1"/>
  <c r="V99" i="109"/>
  <c r="EK99" i="109" s="1"/>
  <c r="V100" i="109"/>
  <c r="EK100" i="109" s="1"/>
  <c r="V101" i="109"/>
  <c r="EK101" i="109" s="1"/>
  <c r="V102" i="109"/>
  <c r="EK102" i="109" s="1"/>
  <c r="V103" i="109"/>
  <c r="EK103" i="109" s="1"/>
  <c r="V104" i="109"/>
  <c r="EK104" i="109" s="1"/>
  <c r="V105" i="109"/>
  <c r="EK105" i="109" s="1"/>
  <c r="V106" i="109"/>
  <c r="EK106" i="109" s="1"/>
  <c r="V107" i="109"/>
  <c r="EK107" i="109" s="1"/>
  <c r="V108" i="109"/>
  <c r="EK108" i="109" s="1"/>
  <c r="V109" i="109"/>
  <c r="EK109" i="109" s="1"/>
  <c r="V110" i="109"/>
  <c r="EK110" i="109" s="1"/>
  <c r="V111" i="109"/>
  <c r="EK111" i="109" s="1"/>
  <c r="V112" i="109"/>
  <c r="EK112" i="109" s="1"/>
  <c r="V113" i="109"/>
  <c r="EK113" i="109" s="1"/>
  <c r="V114" i="109"/>
  <c r="EK114" i="109" s="1"/>
  <c r="V115" i="109"/>
  <c r="EK115" i="109" s="1"/>
  <c r="V116" i="109"/>
  <c r="EK116" i="109" s="1"/>
  <c r="V117" i="109"/>
  <c r="EK117" i="109" s="1"/>
  <c r="V118" i="109"/>
  <c r="EK118" i="109" s="1"/>
  <c r="V119" i="109"/>
  <c r="EK119" i="109" s="1"/>
  <c r="V120" i="109"/>
  <c r="EK120" i="109" s="1"/>
  <c r="V121" i="109"/>
  <c r="EK121" i="109" s="1"/>
  <c r="V122" i="109"/>
  <c r="EK122" i="109" s="1"/>
  <c r="V123" i="109"/>
  <c r="EK123" i="109" s="1"/>
  <c r="V124" i="109"/>
  <c r="EK124" i="109" s="1"/>
  <c r="V125" i="109"/>
  <c r="EK125" i="109" s="1"/>
  <c r="V126" i="109"/>
  <c r="EK126" i="109" s="1"/>
  <c r="V127" i="109"/>
  <c r="EK127" i="109" s="1"/>
  <c r="V128" i="109"/>
  <c r="EK128" i="109" s="1"/>
  <c r="V129" i="109"/>
  <c r="EK129" i="109" s="1"/>
  <c r="V130" i="109"/>
  <c r="EK130" i="109" s="1"/>
  <c r="V131" i="109"/>
  <c r="EK131" i="109" s="1"/>
  <c r="V132" i="109"/>
  <c r="EK132" i="109" s="1"/>
  <c r="V133" i="109"/>
  <c r="EK133" i="109" s="1"/>
  <c r="V134" i="109"/>
  <c r="EK134" i="109" s="1"/>
  <c r="V135" i="109"/>
  <c r="EK135" i="109" s="1"/>
  <c r="V136" i="109"/>
  <c r="EK136" i="109" s="1"/>
  <c r="V137" i="109"/>
  <c r="EK137" i="109" s="1"/>
  <c r="V138" i="109"/>
  <c r="EK138" i="109" s="1"/>
  <c r="V139" i="109"/>
  <c r="EK139" i="109" s="1"/>
  <c r="V140" i="109"/>
  <c r="AJ281" i="109" s="1"/>
  <c r="A282" i="109"/>
  <c r="A483" i="109" s="1"/>
  <c r="A684" i="109" s="1"/>
  <c r="A885" i="109" s="1"/>
  <c r="A1025" i="109" s="1"/>
  <c r="A1165" i="109" s="1"/>
  <c r="A1344" i="109" s="1"/>
  <c r="A1523" i="109" s="1"/>
  <c r="A1702" i="109" s="1"/>
  <c r="B282" i="109"/>
  <c r="B483" i="109" s="1"/>
  <c r="B684" i="109" s="1"/>
  <c r="B885" i="109" s="1"/>
  <c r="B1025" i="109" s="1"/>
  <c r="B1165" i="109" s="1"/>
  <c r="B1344" i="109" s="1"/>
  <c r="B1523" i="109" s="1"/>
  <c r="B1702" i="109" s="1"/>
  <c r="C282" i="109"/>
  <c r="C483" i="109" s="1"/>
  <c r="C684" i="109" s="1"/>
  <c r="C885" i="109" s="1"/>
  <c r="C1025" i="109" s="1"/>
  <c r="C1165" i="109" s="1"/>
  <c r="C1344" i="109" s="1"/>
  <c r="C1523" i="109" s="1"/>
  <c r="C1702" i="109" s="1"/>
  <c r="D282" i="109"/>
  <c r="D483" i="109" s="1"/>
  <c r="D684" i="109" s="1"/>
  <c r="D885" i="109" s="1"/>
  <c r="D1025" i="109" s="1"/>
  <c r="D1165" i="109" s="1"/>
  <c r="D1344" i="109" s="1"/>
  <c r="D1523" i="109" s="1"/>
  <c r="D1702" i="109" s="1"/>
  <c r="E282" i="109"/>
  <c r="E483" i="109" s="1"/>
  <c r="E684" i="109" s="1"/>
  <c r="E885" i="109" s="1"/>
  <c r="E1025" i="109" s="1"/>
  <c r="E1165" i="109" s="1"/>
  <c r="E1344" i="109" s="1"/>
  <c r="E1523" i="109" s="1"/>
  <c r="E1702" i="109" s="1"/>
  <c r="A147" i="109"/>
  <c r="A291" i="109" s="1"/>
  <c r="A492" i="109" s="1"/>
  <c r="A693" i="109" s="1"/>
  <c r="A891" i="109" s="1"/>
  <c r="A1031" i="109" s="1"/>
  <c r="A1172" i="109" s="1"/>
  <c r="A1351" i="109" s="1"/>
  <c r="A1530" i="109" s="1"/>
  <c r="B147" i="109"/>
  <c r="B291" i="109" s="1"/>
  <c r="C147" i="109"/>
  <c r="C291" i="109" s="1"/>
  <c r="D147" i="109"/>
  <c r="E147" i="109"/>
  <c r="E291" i="109" s="1"/>
  <c r="A148" i="109"/>
  <c r="B148" i="109"/>
  <c r="C148" i="109"/>
  <c r="D148" i="109"/>
  <c r="E148" i="109"/>
  <c r="A149" i="109"/>
  <c r="B149" i="109"/>
  <c r="F307" i="109" s="1"/>
  <c r="C149" i="109"/>
  <c r="D149" i="109"/>
  <c r="E149" i="109"/>
  <c r="A150" i="109"/>
  <c r="B150" i="109"/>
  <c r="C150" i="109"/>
  <c r="D150" i="109"/>
  <c r="E150" i="109"/>
  <c r="A151" i="109"/>
  <c r="B151" i="109"/>
  <c r="C151" i="109"/>
  <c r="D151" i="109"/>
  <c r="E151" i="109"/>
  <c r="A152" i="109"/>
  <c r="B152" i="109"/>
  <c r="C152" i="109"/>
  <c r="D152" i="109"/>
  <c r="E152" i="109"/>
  <c r="A153" i="109"/>
  <c r="B153" i="109"/>
  <c r="C153" i="109"/>
  <c r="D153" i="109"/>
  <c r="E153" i="109"/>
  <c r="A154" i="109"/>
  <c r="B154" i="109"/>
  <c r="C154" i="109"/>
  <c r="D154" i="109"/>
  <c r="E154" i="109"/>
  <c r="A155" i="109"/>
  <c r="B155" i="109"/>
  <c r="C155" i="109"/>
  <c r="D155" i="109"/>
  <c r="E155" i="109"/>
  <c r="A156" i="109"/>
  <c r="B156" i="109"/>
  <c r="C156" i="109"/>
  <c r="D156" i="109"/>
  <c r="E156" i="109"/>
  <c r="A157" i="109"/>
  <c r="B157" i="109"/>
  <c r="C157" i="109"/>
  <c r="D157" i="109"/>
  <c r="E157" i="109"/>
  <c r="A158" i="109"/>
  <c r="B158" i="109"/>
  <c r="C158" i="109"/>
  <c r="D158" i="109"/>
  <c r="E158" i="109"/>
  <c r="A159" i="109"/>
  <c r="B159" i="109"/>
  <c r="C159" i="109"/>
  <c r="D159" i="109"/>
  <c r="E159" i="109"/>
  <c r="A161" i="109"/>
  <c r="A343" i="109" s="1"/>
  <c r="A544" i="109" s="1"/>
  <c r="A745" i="109" s="1"/>
  <c r="A904" i="109" s="1"/>
  <c r="A1044" i="109" s="1"/>
  <c r="A1209" i="109" s="1"/>
  <c r="B161" i="109"/>
  <c r="C161" i="109"/>
  <c r="D161" i="109"/>
  <c r="E161" i="109"/>
  <c r="E343" i="109" s="1"/>
  <c r="E544" i="109" s="1"/>
  <c r="E745" i="109" s="1"/>
  <c r="E904" i="109" s="1"/>
  <c r="E1044" i="109" s="1"/>
  <c r="E1209" i="109" s="1"/>
  <c r="A162" i="109"/>
  <c r="A345" i="109" s="1"/>
  <c r="A546" i="109" s="1"/>
  <c r="A747" i="109" s="1"/>
  <c r="A905" i="109" s="1"/>
  <c r="A1045" i="109" s="1"/>
  <c r="A1211" i="109" s="1"/>
  <c r="B162" i="109"/>
  <c r="C162" i="109"/>
  <c r="D162" i="109"/>
  <c r="E162" i="109"/>
  <c r="E345" i="109" s="1"/>
  <c r="E546" i="109" s="1"/>
  <c r="E747" i="109" s="1"/>
  <c r="E905" i="109" s="1"/>
  <c r="E1045" i="109" s="1"/>
  <c r="E1211" i="109" s="1"/>
  <c r="A163" i="109"/>
  <c r="A347" i="109" s="1"/>
  <c r="A548" i="109" s="1"/>
  <c r="A749" i="109" s="1"/>
  <c r="A906" i="109" s="1"/>
  <c r="A1046" i="109" s="1"/>
  <c r="A1213" i="109" s="1"/>
  <c r="A1392" i="109" s="1"/>
  <c r="A1571" i="109" s="1"/>
  <c r="B163" i="109"/>
  <c r="C163" i="109"/>
  <c r="D163" i="109"/>
  <c r="E163" i="109"/>
  <c r="E347" i="109" s="1"/>
  <c r="E548" i="109" s="1"/>
  <c r="E749" i="109" s="1"/>
  <c r="E906" i="109" s="1"/>
  <c r="E1046" i="109" s="1"/>
  <c r="E1213" i="109" s="1"/>
  <c r="E1392" i="109" s="1"/>
  <c r="E1571" i="109" s="1"/>
  <c r="A164" i="109"/>
  <c r="B164" i="109"/>
  <c r="C164" i="109"/>
  <c r="D164" i="109"/>
  <c r="E164" i="109"/>
  <c r="A165" i="109"/>
  <c r="B165" i="109"/>
  <c r="C165" i="109"/>
  <c r="D165" i="109"/>
  <c r="E165" i="109"/>
  <c r="A166" i="109"/>
  <c r="A352" i="109" s="1"/>
  <c r="A553" i="109" s="1"/>
  <c r="A754" i="109" s="1"/>
  <c r="A909" i="109" s="1"/>
  <c r="A1049" i="109" s="1"/>
  <c r="A1218" i="109" s="1"/>
  <c r="A1397" i="109" s="1"/>
  <c r="A1576" i="109" s="1"/>
  <c r="B166" i="109"/>
  <c r="C166" i="109"/>
  <c r="D166" i="109"/>
  <c r="E166" i="109"/>
  <c r="E352" i="109" s="1"/>
  <c r="E553" i="109" s="1"/>
  <c r="E754" i="109" s="1"/>
  <c r="E909" i="109" s="1"/>
  <c r="E1049" i="109" s="1"/>
  <c r="E1218" i="109" s="1"/>
  <c r="E1397" i="109" s="1"/>
  <c r="E1576" i="109" s="1"/>
  <c r="A167" i="109"/>
  <c r="B167" i="109"/>
  <c r="C167" i="109"/>
  <c r="D167" i="109"/>
  <c r="E167" i="109"/>
  <c r="A168" i="109"/>
  <c r="B168" i="109"/>
  <c r="C168" i="109"/>
  <c r="D168" i="109"/>
  <c r="E168" i="109"/>
  <c r="A169" i="109"/>
  <c r="A357" i="109" s="1"/>
  <c r="A558" i="109" s="1"/>
  <c r="A759" i="109" s="1"/>
  <c r="A912" i="109" s="1"/>
  <c r="A1052" i="109" s="1"/>
  <c r="A1223" i="109" s="1"/>
  <c r="A1402" i="109" s="1"/>
  <c r="A1581" i="109" s="1"/>
  <c r="B169" i="109"/>
  <c r="C169" i="109"/>
  <c r="D169" i="109"/>
  <c r="E169" i="109"/>
  <c r="A170" i="109"/>
  <c r="A358" i="109" s="1"/>
  <c r="A559" i="109" s="1"/>
  <c r="A760" i="109" s="1"/>
  <c r="A913" i="109" s="1"/>
  <c r="A1053" i="109" s="1"/>
  <c r="A1224" i="109" s="1"/>
  <c r="A1403" i="109" s="1"/>
  <c r="A1582" i="109" s="1"/>
  <c r="B170" i="109"/>
  <c r="C170" i="109"/>
  <c r="D170" i="109"/>
  <c r="E170" i="109"/>
  <c r="A171" i="109"/>
  <c r="A359" i="109" s="1"/>
  <c r="A560" i="109" s="1"/>
  <c r="A761" i="109" s="1"/>
  <c r="A914" i="109" s="1"/>
  <c r="A1054" i="109" s="1"/>
  <c r="A1225" i="109" s="1"/>
  <c r="A1404" i="109" s="1"/>
  <c r="A1583" i="109" s="1"/>
  <c r="B171" i="109"/>
  <c r="C171" i="109"/>
  <c r="D171" i="109"/>
  <c r="E171" i="109"/>
  <c r="A172" i="109"/>
  <c r="A360" i="109" s="1"/>
  <c r="A561" i="109" s="1"/>
  <c r="A762" i="109" s="1"/>
  <c r="A915" i="109" s="1"/>
  <c r="A1055" i="109" s="1"/>
  <c r="A1226" i="109" s="1"/>
  <c r="A1405" i="109" s="1"/>
  <c r="A1584" i="109" s="1"/>
  <c r="B172" i="109"/>
  <c r="C172" i="109"/>
  <c r="D172" i="109"/>
  <c r="E172" i="109"/>
  <c r="A173" i="109"/>
  <c r="A361" i="109" s="1"/>
  <c r="A562" i="109" s="1"/>
  <c r="A763" i="109" s="1"/>
  <c r="A916" i="109" s="1"/>
  <c r="A1056" i="109" s="1"/>
  <c r="A1227" i="109" s="1"/>
  <c r="A1406" i="109" s="1"/>
  <c r="A1585" i="109" s="1"/>
  <c r="B173" i="109"/>
  <c r="C173" i="109"/>
  <c r="D173" i="109"/>
  <c r="E173" i="109"/>
  <c r="E361" i="109" s="1"/>
  <c r="E562" i="109" s="1"/>
  <c r="E763" i="109" s="1"/>
  <c r="E916" i="109" s="1"/>
  <c r="E1056" i="109" s="1"/>
  <c r="E1227" i="109" s="1"/>
  <c r="E1406" i="109" s="1"/>
  <c r="E1585" i="109" s="1"/>
  <c r="A174" i="109"/>
  <c r="A370" i="109" s="1"/>
  <c r="A571" i="109" s="1"/>
  <c r="A772" i="109" s="1"/>
  <c r="A917" i="109" s="1"/>
  <c r="A1057" i="109" s="1"/>
  <c r="A1233" i="109" s="1"/>
  <c r="A1412" i="109" s="1"/>
  <c r="A1591" i="109" s="1"/>
  <c r="B174" i="109"/>
  <c r="C174" i="109"/>
  <c r="D174" i="109"/>
  <c r="E174" i="109"/>
  <c r="A175" i="109"/>
  <c r="A371" i="109" s="1"/>
  <c r="A572" i="109" s="1"/>
  <c r="A773" i="109" s="1"/>
  <c r="A918" i="109" s="1"/>
  <c r="A1058" i="109" s="1"/>
  <c r="A1234" i="109" s="1"/>
  <c r="A1413" i="109" s="1"/>
  <c r="A1592" i="109" s="1"/>
  <c r="B175" i="109"/>
  <c r="C175" i="109"/>
  <c r="D175" i="109"/>
  <c r="E175" i="109"/>
  <c r="A176" i="109"/>
  <c r="A376" i="109" s="1"/>
  <c r="A577" i="109" s="1"/>
  <c r="A778" i="109" s="1"/>
  <c r="A919" i="109" s="1"/>
  <c r="A1059" i="109" s="1"/>
  <c r="A1237" i="109" s="1"/>
  <c r="A1416" i="109" s="1"/>
  <c r="A1595" i="109" s="1"/>
  <c r="B176" i="109"/>
  <c r="C176" i="109"/>
  <c r="D176" i="109"/>
  <c r="E176" i="109"/>
  <c r="A177" i="109"/>
  <c r="A377" i="109" s="1"/>
  <c r="A578" i="109" s="1"/>
  <c r="A779" i="109" s="1"/>
  <c r="A920" i="109" s="1"/>
  <c r="A1060" i="109" s="1"/>
  <c r="A1238" i="109" s="1"/>
  <c r="A1417" i="109" s="1"/>
  <c r="A1596" i="109" s="1"/>
  <c r="B177" i="109"/>
  <c r="C177" i="109"/>
  <c r="D177" i="109"/>
  <c r="E177" i="109"/>
  <c r="E377" i="109" s="1"/>
  <c r="E578" i="109" s="1"/>
  <c r="E779" i="109" s="1"/>
  <c r="E920" i="109" s="1"/>
  <c r="E1060" i="109" s="1"/>
  <c r="E1238" i="109" s="1"/>
  <c r="E1417" i="109" s="1"/>
  <c r="E1596" i="109" s="1"/>
  <c r="A178" i="109"/>
  <c r="B178" i="109"/>
  <c r="C178" i="109"/>
  <c r="D178" i="109"/>
  <c r="E178" i="109"/>
  <c r="A180" i="109"/>
  <c r="A381" i="109" s="1"/>
  <c r="A582" i="109" s="1"/>
  <c r="A783" i="109" s="1"/>
  <c r="A923" i="109" s="1"/>
  <c r="A1063" i="109" s="1"/>
  <c r="A1242" i="109" s="1"/>
  <c r="A1421" i="109" s="1"/>
  <c r="A1600" i="109" s="1"/>
  <c r="B180" i="109"/>
  <c r="C180" i="109"/>
  <c r="D180" i="109"/>
  <c r="E180" i="109"/>
  <c r="A181" i="109"/>
  <c r="A382" i="109" s="1"/>
  <c r="A583" i="109" s="1"/>
  <c r="A784" i="109" s="1"/>
  <c r="A924" i="109" s="1"/>
  <c r="A1064" i="109" s="1"/>
  <c r="A1243" i="109" s="1"/>
  <c r="A1422" i="109" s="1"/>
  <c r="A1601" i="109" s="1"/>
  <c r="B181" i="109"/>
  <c r="C181" i="109"/>
  <c r="C382" i="109" s="1"/>
  <c r="C583" i="109" s="1"/>
  <c r="C784" i="109" s="1"/>
  <c r="C924" i="109" s="1"/>
  <c r="C1064" i="109" s="1"/>
  <c r="C1243" i="109" s="1"/>
  <c r="C1422" i="109" s="1"/>
  <c r="C1601" i="109" s="1"/>
  <c r="D181" i="109"/>
  <c r="E181" i="109"/>
  <c r="E382" i="109" s="1"/>
  <c r="E583" i="109" s="1"/>
  <c r="E784" i="109" s="1"/>
  <c r="E924" i="109" s="1"/>
  <c r="E1064" i="109" s="1"/>
  <c r="E1243" i="109" s="1"/>
  <c r="E1422" i="109" s="1"/>
  <c r="E1601" i="109" s="1"/>
  <c r="A182" i="109"/>
  <c r="A383" i="109" s="1"/>
  <c r="A584" i="109" s="1"/>
  <c r="A785" i="109" s="1"/>
  <c r="A925" i="109" s="1"/>
  <c r="A1065" i="109" s="1"/>
  <c r="A1244" i="109" s="1"/>
  <c r="A1423" i="109" s="1"/>
  <c r="A1602" i="109" s="1"/>
  <c r="B182" i="109"/>
  <c r="C182" i="109"/>
  <c r="D182" i="109"/>
  <c r="E182" i="109"/>
  <c r="A183" i="109"/>
  <c r="A384" i="109" s="1"/>
  <c r="A585" i="109" s="1"/>
  <c r="A786" i="109" s="1"/>
  <c r="A926" i="109" s="1"/>
  <c r="A1066" i="109" s="1"/>
  <c r="A1245" i="109" s="1"/>
  <c r="A1424" i="109" s="1"/>
  <c r="A1603" i="109" s="1"/>
  <c r="B183" i="109"/>
  <c r="C183" i="109"/>
  <c r="D183" i="109"/>
  <c r="E183" i="109"/>
  <c r="A184" i="109"/>
  <c r="A385" i="109" s="1"/>
  <c r="A586" i="109" s="1"/>
  <c r="A787" i="109" s="1"/>
  <c r="A927" i="109" s="1"/>
  <c r="A1067" i="109" s="1"/>
  <c r="A1246" i="109" s="1"/>
  <c r="A1425" i="109" s="1"/>
  <c r="A1604" i="109" s="1"/>
  <c r="B184" i="109"/>
  <c r="C184" i="109"/>
  <c r="D184" i="109"/>
  <c r="E184" i="109"/>
  <c r="A185" i="109"/>
  <c r="A386" i="109" s="1"/>
  <c r="A587" i="109" s="1"/>
  <c r="A788" i="109" s="1"/>
  <c r="A928" i="109" s="1"/>
  <c r="A1068" i="109" s="1"/>
  <c r="A1247" i="109" s="1"/>
  <c r="A1426" i="109" s="1"/>
  <c r="A1605" i="109" s="1"/>
  <c r="B185" i="109"/>
  <c r="C185" i="109"/>
  <c r="D185" i="109"/>
  <c r="E185" i="109"/>
  <c r="A186" i="109"/>
  <c r="A387" i="109" s="1"/>
  <c r="A588" i="109" s="1"/>
  <c r="A789" i="109" s="1"/>
  <c r="A929" i="109" s="1"/>
  <c r="A1069" i="109" s="1"/>
  <c r="A1248" i="109" s="1"/>
  <c r="A1427" i="109" s="1"/>
  <c r="A1606" i="109" s="1"/>
  <c r="B186" i="109"/>
  <c r="C186" i="109"/>
  <c r="D186" i="109"/>
  <c r="E186" i="109"/>
  <c r="A187" i="109"/>
  <c r="A388" i="109" s="1"/>
  <c r="A589" i="109" s="1"/>
  <c r="A790" i="109" s="1"/>
  <c r="A930" i="109" s="1"/>
  <c r="A1070" i="109" s="1"/>
  <c r="A1249" i="109" s="1"/>
  <c r="A1428" i="109" s="1"/>
  <c r="A1607" i="109" s="1"/>
  <c r="B187" i="109"/>
  <c r="C187" i="109"/>
  <c r="D187" i="109"/>
  <c r="E187" i="109"/>
  <c r="A188" i="109"/>
  <c r="A389" i="109" s="1"/>
  <c r="A590" i="109" s="1"/>
  <c r="A791" i="109" s="1"/>
  <c r="A931" i="109" s="1"/>
  <c r="A1071" i="109" s="1"/>
  <c r="A1250" i="109" s="1"/>
  <c r="A1429" i="109" s="1"/>
  <c r="A1608" i="109" s="1"/>
  <c r="B188" i="109"/>
  <c r="C188" i="109"/>
  <c r="D188" i="109"/>
  <c r="E188" i="109"/>
  <c r="A189" i="109"/>
  <c r="A390" i="109" s="1"/>
  <c r="A591" i="109" s="1"/>
  <c r="A792" i="109" s="1"/>
  <c r="A932" i="109" s="1"/>
  <c r="A1072" i="109" s="1"/>
  <c r="A1251" i="109" s="1"/>
  <c r="A1430" i="109" s="1"/>
  <c r="A1609" i="109" s="1"/>
  <c r="B189" i="109"/>
  <c r="C189" i="109"/>
  <c r="D189" i="109"/>
  <c r="E189" i="109"/>
  <c r="A190" i="109"/>
  <c r="A391" i="109" s="1"/>
  <c r="A592" i="109" s="1"/>
  <c r="A793" i="109" s="1"/>
  <c r="A933" i="109" s="1"/>
  <c r="A1073" i="109" s="1"/>
  <c r="A1252" i="109" s="1"/>
  <c r="A1431" i="109" s="1"/>
  <c r="A1610" i="109" s="1"/>
  <c r="B190" i="109"/>
  <c r="C190" i="109"/>
  <c r="D190" i="109"/>
  <c r="E190" i="109"/>
  <c r="A191" i="109"/>
  <c r="A392" i="109" s="1"/>
  <c r="A593" i="109" s="1"/>
  <c r="A794" i="109" s="1"/>
  <c r="A934" i="109" s="1"/>
  <c r="A1074" i="109" s="1"/>
  <c r="A1253" i="109" s="1"/>
  <c r="A1432" i="109" s="1"/>
  <c r="A1611" i="109" s="1"/>
  <c r="B191" i="109"/>
  <c r="C191" i="109"/>
  <c r="D191" i="109"/>
  <c r="E191" i="109"/>
  <c r="A192" i="109"/>
  <c r="A393" i="109" s="1"/>
  <c r="A594" i="109" s="1"/>
  <c r="A795" i="109" s="1"/>
  <c r="A935" i="109" s="1"/>
  <c r="A1075" i="109" s="1"/>
  <c r="A1254" i="109" s="1"/>
  <c r="A1433" i="109" s="1"/>
  <c r="A1612" i="109" s="1"/>
  <c r="B192" i="109"/>
  <c r="C192" i="109"/>
  <c r="D192" i="109"/>
  <c r="E192" i="109"/>
  <c r="A193" i="109"/>
  <c r="A394" i="109" s="1"/>
  <c r="A595" i="109" s="1"/>
  <c r="A796" i="109" s="1"/>
  <c r="A936" i="109" s="1"/>
  <c r="A1076" i="109" s="1"/>
  <c r="A1255" i="109" s="1"/>
  <c r="A1434" i="109" s="1"/>
  <c r="A1613" i="109" s="1"/>
  <c r="B193" i="109"/>
  <c r="C193" i="109"/>
  <c r="D193" i="109"/>
  <c r="E193" i="109"/>
  <c r="A194" i="109"/>
  <c r="B194" i="109"/>
  <c r="C194" i="109"/>
  <c r="C395" i="109" s="1"/>
  <c r="C596" i="109" s="1"/>
  <c r="C797" i="109" s="1"/>
  <c r="C937" i="109" s="1"/>
  <c r="C1077" i="109" s="1"/>
  <c r="C1256" i="109" s="1"/>
  <c r="C1435" i="109" s="1"/>
  <c r="C1614" i="109" s="1"/>
  <c r="D194" i="109"/>
  <c r="E194" i="109"/>
  <c r="A195" i="109"/>
  <c r="A396" i="109" s="1"/>
  <c r="A597" i="109" s="1"/>
  <c r="A798" i="109" s="1"/>
  <c r="A938" i="109" s="1"/>
  <c r="A1078" i="109" s="1"/>
  <c r="A1257" i="109" s="1"/>
  <c r="A1436" i="109" s="1"/>
  <c r="A1615" i="109" s="1"/>
  <c r="B195" i="109"/>
  <c r="C195" i="109"/>
  <c r="C396" i="109" s="1"/>
  <c r="C597" i="109" s="1"/>
  <c r="C798" i="109" s="1"/>
  <c r="C938" i="109" s="1"/>
  <c r="C1078" i="109" s="1"/>
  <c r="C1257" i="109" s="1"/>
  <c r="C1436" i="109" s="1"/>
  <c r="C1615" i="109" s="1"/>
  <c r="D195" i="109"/>
  <c r="E195" i="109"/>
  <c r="A196" i="109"/>
  <c r="A397" i="109" s="1"/>
  <c r="A598" i="109" s="1"/>
  <c r="A799" i="109" s="1"/>
  <c r="A939" i="109" s="1"/>
  <c r="A1079" i="109" s="1"/>
  <c r="A1258" i="109" s="1"/>
  <c r="A1437" i="109" s="1"/>
  <c r="A1616" i="109" s="1"/>
  <c r="B196" i="109"/>
  <c r="C196" i="109"/>
  <c r="C397" i="109" s="1"/>
  <c r="C598" i="109" s="1"/>
  <c r="C799" i="109" s="1"/>
  <c r="C939" i="109" s="1"/>
  <c r="C1079" i="109" s="1"/>
  <c r="C1258" i="109" s="1"/>
  <c r="C1437" i="109" s="1"/>
  <c r="C1616" i="109" s="1"/>
  <c r="D196" i="109"/>
  <c r="E196" i="109"/>
  <c r="A197" i="109"/>
  <c r="A398" i="109" s="1"/>
  <c r="A599" i="109" s="1"/>
  <c r="A800" i="109" s="1"/>
  <c r="A940" i="109" s="1"/>
  <c r="A1080" i="109" s="1"/>
  <c r="A1259" i="109" s="1"/>
  <c r="A1438" i="109" s="1"/>
  <c r="A1617" i="109" s="1"/>
  <c r="B197" i="109"/>
  <c r="C197" i="109"/>
  <c r="C398" i="109" s="1"/>
  <c r="C599" i="109" s="1"/>
  <c r="C800" i="109" s="1"/>
  <c r="C940" i="109" s="1"/>
  <c r="C1080" i="109" s="1"/>
  <c r="C1259" i="109" s="1"/>
  <c r="C1438" i="109" s="1"/>
  <c r="C1617" i="109" s="1"/>
  <c r="D197" i="109"/>
  <c r="E197" i="109"/>
  <c r="A198" i="109"/>
  <c r="A399" i="109" s="1"/>
  <c r="A600" i="109" s="1"/>
  <c r="A801" i="109" s="1"/>
  <c r="A941" i="109" s="1"/>
  <c r="A1081" i="109" s="1"/>
  <c r="A1260" i="109" s="1"/>
  <c r="A1439" i="109" s="1"/>
  <c r="A1618" i="109" s="1"/>
  <c r="B198" i="109"/>
  <c r="C198" i="109"/>
  <c r="C399" i="109" s="1"/>
  <c r="C600" i="109" s="1"/>
  <c r="C801" i="109" s="1"/>
  <c r="C941" i="109" s="1"/>
  <c r="C1081" i="109" s="1"/>
  <c r="C1260" i="109" s="1"/>
  <c r="C1439" i="109" s="1"/>
  <c r="C1618" i="109" s="1"/>
  <c r="D198" i="109"/>
  <c r="E198" i="109"/>
  <c r="A199" i="109"/>
  <c r="A400" i="109" s="1"/>
  <c r="A601" i="109" s="1"/>
  <c r="A802" i="109" s="1"/>
  <c r="A942" i="109" s="1"/>
  <c r="A1082" i="109" s="1"/>
  <c r="A1261" i="109" s="1"/>
  <c r="A1440" i="109" s="1"/>
  <c r="A1619" i="109" s="1"/>
  <c r="B199" i="109"/>
  <c r="C199" i="109"/>
  <c r="C400" i="109" s="1"/>
  <c r="C601" i="109" s="1"/>
  <c r="C802" i="109" s="1"/>
  <c r="C942" i="109" s="1"/>
  <c r="C1082" i="109" s="1"/>
  <c r="C1261" i="109" s="1"/>
  <c r="C1440" i="109" s="1"/>
  <c r="C1619" i="109" s="1"/>
  <c r="D199" i="109"/>
  <c r="E199" i="109"/>
  <c r="A200" i="109"/>
  <c r="A401" i="109" s="1"/>
  <c r="A602" i="109" s="1"/>
  <c r="A803" i="109" s="1"/>
  <c r="A943" i="109" s="1"/>
  <c r="A1083" i="109" s="1"/>
  <c r="A1262" i="109" s="1"/>
  <c r="A1441" i="109" s="1"/>
  <c r="A1620" i="109" s="1"/>
  <c r="B200" i="109"/>
  <c r="C200" i="109"/>
  <c r="C401" i="109" s="1"/>
  <c r="C602" i="109" s="1"/>
  <c r="C803" i="109" s="1"/>
  <c r="C943" i="109" s="1"/>
  <c r="C1083" i="109" s="1"/>
  <c r="C1262" i="109" s="1"/>
  <c r="C1441" i="109" s="1"/>
  <c r="C1620" i="109" s="1"/>
  <c r="D200" i="109"/>
  <c r="E200" i="109"/>
  <c r="A201" i="109"/>
  <c r="A402" i="109" s="1"/>
  <c r="A603" i="109" s="1"/>
  <c r="A804" i="109" s="1"/>
  <c r="A944" i="109" s="1"/>
  <c r="A1084" i="109" s="1"/>
  <c r="A1263" i="109" s="1"/>
  <c r="A1442" i="109" s="1"/>
  <c r="A1621" i="109" s="1"/>
  <c r="B201" i="109"/>
  <c r="C201" i="109"/>
  <c r="C402" i="109" s="1"/>
  <c r="C603" i="109" s="1"/>
  <c r="C804" i="109" s="1"/>
  <c r="C944" i="109" s="1"/>
  <c r="C1084" i="109" s="1"/>
  <c r="C1263" i="109" s="1"/>
  <c r="C1442" i="109" s="1"/>
  <c r="C1621" i="109" s="1"/>
  <c r="D201" i="109"/>
  <c r="E201" i="109"/>
  <c r="A202" i="109"/>
  <c r="A403" i="109" s="1"/>
  <c r="A604" i="109" s="1"/>
  <c r="A805" i="109" s="1"/>
  <c r="A945" i="109" s="1"/>
  <c r="A1085" i="109" s="1"/>
  <c r="A1264" i="109" s="1"/>
  <c r="A1443" i="109" s="1"/>
  <c r="A1622" i="109" s="1"/>
  <c r="B202" i="109"/>
  <c r="C202" i="109"/>
  <c r="C403" i="109" s="1"/>
  <c r="C604" i="109" s="1"/>
  <c r="C805" i="109" s="1"/>
  <c r="C945" i="109" s="1"/>
  <c r="C1085" i="109" s="1"/>
  <c r="C1264" i="109" s="1"/>
  <c r="C1443" i="109" s="1"/>
  <c r="C1622" i="109" s="1"/>
  <c r="D202" i="109"/>
  <c r="E202" i="109"/>
  <c r="A203" i="109"/>
  <c r="A404" i="109" s="1"/>
  <c r="A605" i="109" s="1"/>
  <c r="A806" i="109" s="1"/>
  <c r="A946" i="109" s="1"/>
  <c r="A1086" i="109" s="1"/>
  <c r="A1265" i="109" s="1"/>
  <c r="A1444" i="109" s="1"/>
  <c r="A1623" i="109" s="1"/>
  <c r="B203" i="109"/>
  <c r="C203" i="109"/>
  <c r="C404" i="109" s="1"/>
  <c r="C605" i="109" s="1"/>
  <c r="C806" i="109" s="1"/>
  <c r="C946" i="109" s="1"/>
  <c r="C1086" i="109" s="1"/>
  <c r="C1265" i="109" s="1"/>
  <c r="C1444" i="109" s="1"/>
  <c r="C1623" i="109" s="1"/>
  <c r="D203" i="109"/>
  <c r="E203" i="109"/>
  <c r="A204" i="109"/>
  <c r="A405" i="109" s="1"/>
  <c r="A606" i="109" s="1"/>
  <c r="A807" i="109" s="1"/>
  <c r="A947" i="109" s="1"/>
  <c r="A1087" i="109" s="1"/>
  <c r="A1266" i="109" s="1"/>
  <c r="A1445" i="109" s="1"/>
  <c r="A1624" i="109" s="1"/>
  <c r="B204" i="109"/>
  <c r="C204" i="109"/>
  <c r="C405" i="109" s="1"/>
  <c r="C606" i="109" s="1"/>
  <c r="C807" i="109" s="1"/>
  <c r="C947" i="109" s="1"/>
  <c r="C1087" i="109" s="1"/>
  <c r="C1266" i="109" s="1"/>
  <c r="C1445" i="109" s="1"/>
  <c r="C1624" i="109" s="1"/>
  <c r="D204" i="109"/>
  <c r="E204" i="109"/>
  <c r="A205" i="109"/>
  <c r="A406" i="109" s="1"/>
  <c r="A607" i="109" s="1"/>
  <c r="A808" i="109" s="1"/>
  <c r="A948" i="109" s="1"/>
  <c r="A1088" i="109" s="1"/>
  <c r="A1267" i="109" s="1"/>
  <c r="A1446" i="109" s="1"/>
  <c r="A1625" i="109" s="1"/>
  <c r="B205" i="109"/>
  <c r="C205" i="109"/>
  <c r="C406" i="109" s="1"/>
  <c r="C607" i="109" s="1"/>
  <c r="C808" i="109" s="1"/>
  <c r="C948" i="109" s="1"/>
  <c r="C1088" i="109" s="1"/>
  <c r="C1267" i="109" s="1"/>
  <c r="C1446" i="109" s="1"/>
  <c r="C1625" i="109" s="1"/>
  <c r="D205" i="109"/>
  <c r="E205" i="109"/>
  <c r="A206" i="109"/>
  <c r="A407" i="109" s="1"/>
  <c r="A608" i="109" s="1"/>
  <c r="A809" i="109" s="1"/>
  <c r="A949" i="109" s="1"/>
  <c r="A1089" i="109" s="1"/>
  <c r="A1268" i="109" s="1"/>
  <c r="A1447" i="109" s="1"/>
  <c r="A1626" i="109" s="1"/>
  <c r="B206" i="109"/>
  <c r="C206" i="109"/>
  <c r="C407" i="109" s="1"/>
  <c r="C608" i="109" s="1"/>
  <c r="C809" i="109" s="1"/>
  <c r="C949" i="109" s="1"/>
  <c r="C1089" i="109" s="1"/>
  <c r="C1268" i="109" s="1"/>
  <c r="C1447" i="109" s="1"/>
  <c r="C1626" i="109" s="1"/>
  <c r="D206" i="109"/>
  <c r="E206" i="109"/>
  <c r="A207" i="109"/>
  <c r="A408" i="109" s="1"/>
  <c r="A609" i="109" s="1"/>
  <c r="A810" i="109" s="1"/>
  <c r="A950" i="109" s="1"/>
  <c r="A1090" i="109" s="1"/>
  <c r="A1269" i="109" s="1"/>
  <c r="A1448" i="109" s="1"/>
  <c r="A1627" i="109" s="1"/>
  <c r="B207" i="109"/>
  <c r="C207" i="109"/>
  <c r="C408" i="109" s="1"/>
  <c r="C609" i="109" s="1"/>
  <c r="C810" i="109" s="1"/>
  <c r="C950" i="109" s="1"/>
  <c r="C1090" i="109" s="1"/>
  <c r="C1269" i="109" s="1"/>
  <c r="C1448" i="109" s="1"/>
  <c r="C1627" i="109" s="1"/>
  <c r="D207" i="109"/>
  <c r="E207" i="109"/>
  <c r="A208" i="109"/>
  <c r="A409" i="109" s="1"/>
  <c r="A610" i="109" s="1"/>
  <c r="A811" i="109" s="1"/>
  <c r="A951" i="109" s="1"/>
  <c r="A1091" i="109" s="1"/>
  <c r="A1270" i="109" s="1"/>
  <c r="A1449" i="109" s="1"/>
  <c r="A1628" i="109" s="1"/>
  <c r="B208" i="109"/>
  <c r="C208" i="109"/>
  <c r="C409" i="109" s="1"/>
  <c r="C610" i="109" s="1"/>
  <c r="C811" i="109" s="1"/>
  <c r="C951" i="109" s="1"/>
  <c r="C1091" i="109" s="1"/>
  <c r="C1270" i="109" s="1"/>
  <c r="C1449" i="109" s="1"/>
  <c r="C1628" i="109" s="1"/>
  <c r="D208" i="109"/>
  <c r="E208" i="109"/>
  <c r="A209" i="109"/>
  <c r="A410" i="109" s="1"/>
  <c r="A611" i="109" s="1"/>
  <c r="A812" i="109" s="1"/>
  <c r="A952" i="109" s="1"/>
  <c r="A1092" i="109" s="1"/>
  <c r="A1271" i="109" s="1"/>
  <c r="A1450" i="109" s="1"/>
  <c r="A1629" i="109" s="1"/>
  <c r="B209" i="109"/>
  <c r="B410" i="109" s="1"/>
  <c r="B611" i="109" s="1"/>
  <c r="B812" i="109" s="1"/>
  <c r="B952" i="109" s="1"/>
  <c r="B1092" i="109" s="1"/>
  <c r="B1271" i="109" s="1"/>
  <c r="B1450" i="109" s="1"/>
  <c r="B1629" i="109" s="1"/>
  <c r="C209" i="109"/>
  <c r="C410" i="109" s="1"/>
  <c r="C611" i="109" s="1"/>
  <c r="C812" i="109" s="1"/>
  <c r="C952" i="109" s="1"/>
  <c r="C1092" i="109" s="1"/>
  <c r="C1271" i="109" s="1"/>
  <c r="C1450" i="109" s="1"/>
  <c r="C1629" i="109" s="1"/>
  <c r="D209" i="109"/>
  <c r="D410" i="109" s="1"/>
  <c r="D611" i="109" s="1"/>
  <c r="D812" i="109" s="1"/>
  <c r="D952" i="109" s="1"/>
  <c r="D1092" i="109" s="1"/>
  <c r="D1271" i="109" s="1"/>
  <c r="D1450" i="109" s="1"/>
  <c r="D1629" i="109" s="1"/>
  <c r="E209" i="109"/>
  <c r="A210" i="109"/>
  <c r="A411" i="109" s="1"/>
  <c r="A612" i="109" s="1"/>
  <c r="A813" i="109" s="1"/>
  <c r="A953" i="109" s="1"/>
  <c r="A1093" i="109" s="1"/>
  <c r="A1272" i="109" s="1"/>
  <c r="A1451" i="109" s="1"/>
  <c r="A1630" i="109" s="1"/>
  <c r="B210" i="109"/>
  <c r="B411" i="109" s="1"/>
  <c r="B612" i="109" s="1"/>
  <c r="B813" i="109" s="1"/>
  <c r="B953" i="109" s="1"/>
  <c r="B1093" i="109" s="1"/>
  <c r="B1272" i="109" s="1"/>
  <c r="B1451" i="109" s="1"/>
  <c r="B1630" i="109" s="1"/>
  <c r="C210" i="109"/>
  <c r="C411" i="109" s="1"/>
  <c r="C612" i="109" s="1"/>
  <c r="C813" i="109" s="1"/>
  <c r="C953" i="109" s="1"/>
  <c r="C1093" i="109" s="1"/>
  <c r="C1272" i="109" s="1"/>
  <c r="C1451" i="109" s="1"/>
  <c r="C1630" i="109" s="1"/>
  <c r="D210" i="109"/>
  <c r="D411" i="109" s="1"/>
  <c r="D612" i="109" s="1"/>
  <c r="D813" i="109" s="1"/>
  <c r="D953" i="109" s="1"/>
  <c r="D1093" i="109" s="1"/>
  <c r="D1272" i="109" s="1"/>
  <c r="D1451" i="109" s="1"/>
  <c r="D1630" i="109" s="1"/>
  <c r="E210" i="109"/>
  <c r="A211" i="109"/>
  <c r="A412" i="109" s="1"/>
  <c r="A613" i="109" s="1"/>
  <c r="A814" i="109" s="1"/>
  <c r="A954" i="109" s="1"/>
  <c r="A1094" i="109" s="1"/>
  <c r="A1273" i="109" s="1"/>
  <c r="A1452" i="109" s="1"/>
  <c r="A1631" i="109" s="1"/>
  <c r="B211" i="109"/>
  <c r="B412" i="109" s="1"/>
  <c r="B613" i="109" s="1"/>
  <c r="B814" i="109" s="1"/>
  <c r="B954" i="109" s="1"/>
  <c r="B1094" i="109" s="1"/>
  <c r="B1273" i="109" s="1"/>
  <c r="B1452" i="109" s="1"/>
  <c r="B1631" i="109" s="1"/>
  <c r="C211" i="109"/>
  <c r="C412" i="109" s="1"/>
  <c r="C613" i="109" s="1"/>
  <c r="C814" i="109" s="1"/>
  <c r="C954" i="109" s="1"/>
  <c r="C1094" i="109" s="1"/>
  <c r="C1273" i="109" s="1"/>
  <c r="C1452" i="109" s="1"/>
  <c r="C1631" i="109" s="1"/>
  <c r="D211" i="109"/>
  <c r="D412" i="109" s="1"/>
  <c r="D613" i="109" s="1"/>
  <c r="D814" i="109" s="1"/>
  <c r="D954" i="109" s="1"/>
  <c r="D1094" i="109" s="1"/>
  <c r="D1273" i="109" s="1"/>
  <c r="D1452" i="109" s="1"/>
  <c r="D1631" i="109" s="1"/>
  <c r="E211" i="109"/>
  <c r="A212" i="109"/>
  <c r="A413" i="109" s="1"/>
  <c r="A614" i="109" s="1"/>
  <c r="A815" i="109" s="1"/>
  <c r="A955" i="109" s="1"/>
  <c r="A1095" i="109" s="1"/>
  <c r="A1274" i="109" s="1"/>
  <c r="A1453" i="109" s="1"/>
  <c r="A1632" i="109" s="1"/>
  <c r="B212" i="109"/>
  <c r="B413" i="109" s="1"/>
  <c r="B614" i="109" s="1"/>
  <c r="B815" i="109" s="1"/>
  <c r="B955" i="109" s="1"/>
  <c r="B1095" i="109" s="1"/>
  <c r="B1274" i="109" s="1"/>
  <c r="B1453" i="109" s="1"/>
  <c r="B1632" i="109" s="1"/>
  <c r="C212" i="109"/>
  <c r="C413" i="109" s="1"/>
  <c r="C614" i="109" s="1"/>
  <c r="C815" i="109" s="1"/>
  <c r="C955" i="109" s="1"/>
  <c r="C1095" i="109" s="1"/>
  <c r="C1274" i="109" s="1"/>
  <c r="C1453" i="109" s="1"/>
  <c r="C1632" i="109" s="1"/>
  <c r="D212" i="109"/>
  <c r="D413" i="109" s="1"/>
  <c r="D614" i="109" s="1"/>
  <c r="D815" i="109" s="1"/>
  <c r="D955" i="109" s="1"/>
  <c r="D1095" i="109" s="1"/>
  <c r="D1274" i="109" s="1"/>
  <c r="D1453" i="109" s="1"/>
  <c r="D1632" i="109" s="1"/>
  <c r="E212" i="109"/>
  <c r="A213" i="109"/>
  <c r="A414" i="109" s="1"/>
  <c r="A615" i="109" s="1"/>
  <c r="A816" i="109" s="1"/>
  <c r="A956" i="109" s="1"/>
  <c r="A1096" i="109" s="1"/>
  <c r="A1275" i="109" s="1"/>
  <c r="A1454" i="109" s="1"/>
  <c r="A1633" i="109" s="1"/>
  <c r="B213" i="109"/>
  <c r="B414" i="109" s="1"/>
  <c r="B615" i="109" s="1"/>
  <c r="B816" i="109" s="1"/>
  <c r="B956" i="109" s="1"/>
  <c r="B1096" i="109" s="1"/>
  <c r="B1275" i="109" s="1"/>
  <c r="B1454" i="109" s="1"/>
  <c r="B1633" i="109" s="1"/>
  <c r="C213" i="109"/>
  <c r="C414" i="109" s="1"/>
  <c r="C615" i="109" s="1"/>
  <c r="C816" i="109" s="1"/>
  <c r="C956" i="109" s="1"/>
  <c r="C1096" i="109" s="1"/>
  <c r="C1275" i="109" s="1"/>
  <c r="C1454" i="109" s="1"/>
  <c r="C1633" i="109" s="1"/>
  <c r="D213" i="109"/>
  <c r="D414" i="109" s="1"/>
  <c r="D615" i="109" s="1"/>
  <c r="D816" i="109" s="1"/>
  <c r="D956" i="109" s="1"/>
  <c r="D1096" i="109" s="1"/>
  <c r="D1275" i="109" s="1"/>
  <c r="D1454" i="109" s="1"/>
  <c r="D1633" i="109" s="1"/>
  <c r="E213" i="109"/>
  <c r="A214" i="109"/>
  <c r="A415" i="109" s="1"/>
  <c r="A616" i="109" s="1"/>
  <c r="A817" i="109" s="1"/>
  <c r="A957" i="109" s="1"/>
  <c r="A1097" i="109" s="1"/>
  <c r="A1276" i="109" s="1"/>
  <c r="A1455" i="109" s="1"/>
  <c r="A1634" i="109" s="1"/>
  <c r="B214" i="109"/>
  <c r="B415" i="109" s="1"/>
  <c r="B616" i="109" s="1"/>
  <c r="B817" i="109" s="1"/>
  <c r="B957" i="109" s="1"/>
  <c r="B1097" i="109" s="1"/>
  <c r="B1276" i="109" s="1"/>
  <c r="B1455" i="109" s="1"/>
  <c r="B1634" i="109" s="1"/>
  <c r="C214" i="109"/>
  <c r="C415" i="109" s="1"/>
  <c r="C616" i="109" s="1"/>
  <c r="C817" i="109" s="1"/>
  <c r="C957" i="109" s="1"/>
  <c r="C1097" i="109" s="1"/>
  <c r="C1276" i="109" s="1"/>
  <c r="C1455" i="109" s="1"/>
  <c r="C1634" i="109" s="1"/>
  <c r="D214" i="109"/>
  <c r="D415" i="109" s="1"/>
  <c r="D616" i="109" s="1"/>
  <c r="D817" i="109" s="1"/>
  <c r="D957" i="109" s="1"/>
  <c r="D1097" i="109" s="1"/>
  <c r="D1276" i="109" s="1"/>
  <c r="D1455" i="109" s="1"/>
  <c r="D1634" i="109" s="1"/>
  <c r="E214" i="109"/>
  <c r="A215" i="109"/>
  <c r="A416" i="109" s="1"/>
  <c r="A617" i="109" s="1"/>
  <c r="A818" i="109" s="1"/>
  <c r="A958" i="109" s="1"/>
  <c r="A1098" i="109" s="1"/>
  <c r="A1277" i="109" s="1"/>
  <c r="A1456" i="109" s="1"/>
  <c r="A1635" i="109" s="1"/>
  <c r="B215" i="109"/>
  <c r="B416" i="109" s="1"/>
  <c r="B617" i="109" s="1"/>
  <c r="B818" i="109" s="1"/>
  <c r="B958" i="109" s="1"/>
  <c r="B1098" i="109" s="1"/>
  <c r="B1277" i="109" s="1"/>
  <c r="B1456" i="109" s="1"/>
  <c r="B1635" i="109" s="1"/>
  <c r="C215" i="109"/>
  <c r="C416" i="109" s="1"/>
  <c r="C617" i="109" s="1"/>
  <c r="C818" i="109" s="1"/>
  <c r="C958" i="109" s="1"/>
  <c r="C1098" i="109" s="1"/>
  <c r="C1277" i="109" s="1"/>
  <c r="C1456" i="109" s="1"/>
  <c r="C1635" i="109" s="1"/>
  <c r="D215" i="109"/>
  <c r="D416" i="109" s="1"/>
  <c r="D617" i="109" s="1"/>
  <c r="D818" i="109" s="1"/>
  <c r="D958" i="109" s="1"/>
  <c r="D1098" i="109" s="1"/>
  <c r="D1277" i="109" s="1"/>
  <c r="D1456" i="109" s="1"/>
  <c r="D1635" i="109" s="1"/>
  <c r="E215" i="109"/>
  <c r="A216" i="109"/>
  <c r="A417" i="109" s="1"/>
  <c r="A618" i="109" s="1"/>
  <c r="A819" i="109" s="1"/>
  <c r="A959" i="109" s="1"/>
  <c r="A1099" i="109" s="1"/>
  <c r="A1278" i="109" s="1"/>
  <c r="A1457" i="109" s="1"/>
  <c r="A1636" i="109" s="1"/>
  <c r="B216" i="109"/>
  <c r="B417" i="109" s="1"/>
  <c r="B618" i="109" s="1"/>
  <c r="B819" i="109" s="1"/>
  <c r="B959" i="109" s="1"/>
  <c r="B1099" i="109" s="1"/>
  <c r="B1278" i="109" s="1"/>
  <c r="B1457" i="109" s="1"/>
  <c r="B1636" i="109" s="1"/>
  <c r="C216" i="109"/>
  <c r="C417" i="109" s="1"/>
  <c r="C618" i="109" s="1"/>
  <c r="C819" i="109" s="1"/>
  <c r="C959" i="109" s="1"/>
  <c r="C1099" i="109" s="1"/>
  <c r="C1278" i="109" s="1"/>
  <c r="C1457" i="109" s="1"/>
  <c r="C1636" i="109" s="1"/>
  <c r="D216" i="109"/>
  <c r="D417" i="109" s="1"/>
  <c r="D618" i="109" s="1"/>
  <c r="D819" i="109" s="1"/>
  <c r="D959" i="109" s="1"/>
  <c r="D1099" i="109" s="1"/>
  <c r="D1278" i="109" s="1"/>
  <c r="D1457" i="109" s="1"/>
  <c r="D1636" i="109" s="1"/>
  <c r="E216" i="109"/>
  <c r="A217" i="109"/>
  <c r="A418" i="109" s="1"/>
  <c r="A619" i="109" s="1"/>
  <c r="A820" i="109" s="1"/>
  <c r="A960" i="109" s="1"/>
  <c r="A1100" i="109" s="1"/>
  <c r="A1279" i="109" s="1"/>
  <c r="A1458" i="109" s="1"/>
  <c r="A1637" i="109" s="1"/>
  <c r="B217" i="109"/>
  <c r="B418" i="109" s="1"/>
  <c r="B619" i="109" s="1"/>
  <c r="B820" i="109" s="1"/>
  <c r="B960" i="109" s="1"/>
  <c r="B1100" i="109" s="1"/>
  <c r="B1279" i="109" s="1"/>
  <c r="B1458" i="109" s="1"/>
  <c r="B1637" i="109" s="1"/>
  <c r="C217" i="109"/>
  <c r="C418" i="109" s="1"/>
  <c r="C619" i="109" s="1"/>
  <c r="C820" i="109" s="1"/>
  <c r="C960" i="109" s="1"/>
  <c r="C1100" i="109" s="1"/>
  <c r="C1279" i="109" s="1"/>
  <c r="C1458" i="109" s="1"/>
  <c r="C1637" i="109" s="1"/>
  <c r="D217" i="109"/>
  <c r="D418" i="109" s="1"/>
  <c r="D619" i="109" s="1"/>
  <c r="D820" i="109" s="1"/>
  <c r="D960" i="109" s="1"/>
  <c r="D1100" i="109" s="1"/>
  <c r="D1279" i="109" s="1"/>
  <c r="D1458" i="109" s="1"/>
  <c r="D1637" i="109" s="1"/>
  <c r="E217" i="109"/>
  <c r="A218" i="109"/>
  <c r="A419" i="109" s="1"/>
  <c r="A620" i="109" s="1"/>
  <c r="A821" i="109" s="1"/>
  <c r="A961" i="109" s="1"/>
  <c r="A1101" i="109" s="1"/>
  <c r="A1280" i="109" s="1"/>
  <c r="A1459" i="109" s="1"/>
  <c r="A1638" i="109" s="1"/>
  <c r="B218" i="109"/>
  <c r="B419" i="109" s="1"/>
  <c r="B620" i="109" s="1"/>
  <c r="B821" i="109" s="1"/>
  <c r="B961" i="109" s="1"/>
  <c r="B1101" i="109" s="1"/>
  <c r="B1280" i="109" s="1"/>
  <c r="B1459" i="109" s="1"/>
  <c r="B1638" i="109" s="1"/>
  <c r="C218" i="109"/>
  <c r="C419" i="109" s="1"/>
  <c r="C620" i="109" s="1"/>
  <c r="C821" i="109" s="1"/>
  <c r="C961" i="109" s="1"/>
  <c r="C1101" i="109" s="1"/>
  <c r="C1280" i="109" s="1"/>
  <c r="C1459" i="109" s="1"/>
  <c r="C1638" i="109" s="1"/>
  <c r="D218" i="109"/>
  <c r="D419" i="109" s="1"/>
  <c r="D620" i="109" s="1"/>
  <c r="D821" i="109" s="1"/>
  <c r="D961" i="109" s="1"/>
  <c r="D1101" i="109" s="1"/>
  <c r="D1280" i="109" s="1"/>
  <c r="D1459" i="109" s="1"/>
  <c r="D1638" i="109" s="1"/>
  <c r="E218" i="109"/>
  <c r="A219" i="109"/>
  <c r="A420" i="109" s="1"/>
  <c r="A621" i="109" s="1"/>
  <c r="A822" i="109" s="1"/>
  <c r="A962" i="109" s="1"/>
  <c r="A1102" i="109" s="1"/>
  <c r="A1281" i="109" s="1"/>
  <c r="A1460" i="109" s="1"/>
  <c r="A1639" i="109" s="1"/>
  <c r="B219" i="109"/>
  <c r="B420" i="109" s="1"/>
  <c r="B621" i="109" s="1"/>
  <c r="B822" i="109" s="1"/>
  <c r="B962" i="109" s="1"/>
  <c r="B1102" i="109" s="1"/>
  <c r="B1281" i="109" s="1"/>
  <c r="B1460" i="109" s="1"/>
  <c r="B1639" i="109" s="1"/>
  <c r="C219" i="109"/>
  <c r="C420" i="109" s="1"/>
  <c r="C621" i="109" s="1"/>
  <c r="C822" i="109" s="1"/>
  <c r="C962" i="109" s="1"/>
  <c r="C1102" i="109" s="1"/>
  <c r="C1281" i="109" s="1"/>
  <c r="C1460" i="109" s="1"/>
  <c r="C1639" i="109" s="1"/>
  <c r="D219" i="109"/>
  <c r="D420" i="109" s="1"/>
  <c r="D621" i="109" s="1"/>
  <c r="D822" i="109" s="1"/>
  <c r="D962" i="109" s="1"/>
  <c r="D1102" i="109" s="1"/>
  <c r="D1281" i="109" s="1"/>
  <c r="D1460" i="109" s="1"/>
  <c r="D1639" i="109" s="1"/>
  <c r="E219" i="109"/>
  <c r="A220" i="109"/>
  <c r="A421" i="109" s="1"/>
  <c r="A622" i="109" s="1"/>
  <c r="A823" i="109" s="1"/>
  <c r="A963" i="109" s="1"/>
  <c r="A1103" i="109" s="1"/>
  <c r="A1282" i="109" s="1"/>
  <c r="A1461" i="109" s="1"/>
  <c r="A1640" i="109" s="1"/>
  <c r="B220" i="109"/>
  <c r="B421" i="109" s="1"/>
  <c r="B622" i="109" s="1"/>
  <c r="B823" i="109" s="1"/>
  <c r="B963" i="109" s="1"/>
  <c r="B1103" i="109" s="1"/>
  <c r="B1282" i="109" s="1"/>
  <c r="B1461" i="109" s="1"/>
  <c r="B1640" i="109" s="1"/>
  <c r="C220" i="109"/>
  <c r="C421" i="109" s="1"/>
  <c r="C622" i="109" s="1"/>
  <c r="C823" i="109" s="1"/>
  <c r="C963" i="109" s="1"/>
  <c r="C1103" i="109" s="1"/>
  <c r="C1282" i="109" s="1"/>
  <c r="C1461" i="109" s="1"/>
  <c r="C1640" i="109" s="1"/>
  <c r="D220" i="109"/>
  <c r="D421" i="109" s="1"/>
  <c r="D622" i="109" s="1"/>
  <c r="D823" i="109" s="1"/>
  <c r="D963" i="109" s="1"/>
  <c r="D1103" i="109" s="1"/>
  <c r="D1282" i="109" s="1"/>
  <c r="D1461" i="109" s="1"/>
  <c r="D1640" i="109" s="1"/>
  <c r="E220" i="109"/>
  <c r="A221" i="109"/>
  <c r="A422" i="109" s="1"/>
  <c r="A623" i="109" s="1"/>
  <c r="A824" i="109" s="1"/>
  <c r="A964" i="109" s="1"/>
  <c r="A1104" i="109" s="1"/>
  <c r="A1283" i="109" s="1"/>
  <c r="A1462" i="109" s="1"/>
  <c r="A1641" i="109" s="1"/>
  <c r="B221" i="109"/>
  <c r="B422" i="109" s="1"/>
  <c r="B623" i="109" s="1"/>
  <c r="B824" i="109" s="1"/>
  <c r="B964" i="109" s="1"/>
  <c r="B1104" i="109" s="1"/>
  <c r="B1283" i="109" s="1"/>
  <c r="B1462" i="109" s="1"/>
  <c r="B1641" i="109" s="1"/>
  <c r="C221" i="109"/>
  <c r="C422" i="109" s="1"/>
  <c r="C623" i="109" s="1"/>
  <c r="C824" i="109" s="1"/>
  <c r="C964" i="109" s="1"/>
  <c r="C1104" i="109" s="1"/>
  <c r="C1283" i="109" s="1"/>
  <c r="C1462" i="109" s="1"/>
  <c r="C1641" i="109" s="1"/>
  <c r="D221" i="109"/>
  <c r="D422" i="109" s="1"/>
  <c r="D623" i="109" s="1"/>
  <c r="D824" i="109" s="1"/>
  <c r="D964" i="109" s="1"/>
  <c r="D1104" i="109" s="1"/>
  <c r="D1283" i="109" s="1"/>
  <c r="D1462" i="109" s="1"/>
  <c r="D1641" i="109" s="1"/>
  <c r="E221" i="109"/>
  <c r="A222" i="109"/>
  <c r="A423" i="109" s="1"/>
  <c r="A624" i="109" s="1"/>
  <c r="A825" i="109" s="1"/>
  <c r="A965" i="109" s="1"/>
  <c r="A1105" i="109" s="1"/>
  <c r="A1284" i="109" s="1"/>
  <c r="A1463" i="109" s="1"/>
  <c r="A1642" i="109" s="1"/>
  <c r="B222" i="109"/>
  <c r="B423" i="109" s="1"/>
  <c r="B624" i="109" s="1"/>
  <c r="B825" i="109" s="1"/>
  <c r="B965" i="109" s="1"/>
  <c r="B1105" i="109" s="1"/>
  <c r="B1284" i="109" s="1"/>
  <c r="B1463" i="109" s="1"/>
  <c r="B1642" i="109" s="1"/>
  <c r="C222" i="109"/>
  <c r="C423" i="109" s="1"/>
  <c r="C624" i="109" s="1"/>
  <c r="C825" i="109" s="1"/>
  <c r="C965" i="109" s="1"/>
  <c r="C1105" i="109" s="1"/>
  <c r="C1284" i="109" s="1"/>
  <c r="C1463" i="109" s="1"/>
  <c r="C1642" i="109" s="1"/>
  <c r="D222" i="109"/>
  <c r="D423" i="109" s="1"/>
  <c r="D624" i="109" s="1"/>
  <c r="D825" i="109" s="1"/>
  <c r="D965" i="109" s="1"/>
  <c r="D1105" i="109" s="1"/>
  <c r="D1284" i="109" s="1"/>
  <c r="D1463" i="109" s="1"/>
  <c r="D1642" i="109" s="1"/>
  <c r="E222" i="109"/>
  <c r="A223" i="109"/>
  <c r="A424" i="109" s="1"/>
  <c r="A625" i="109" s="1"/>
  <c r="A826" i="109" s="1"/>
  <c r="A966" i="109" s="1"/>
  <c r="A1106" i="109" s="1"/>
  <c r="A1285" i="109" s="1"/>
  <c r="A1464" i="109" s="1"/>
  <c r="A1643" i="109" s="1"/>
  <c r="B223" i="109"/>
  <c r="B424" i="109" s="1"/>
  <c r="B625" i="109" s="1"/>
  <c r="B826" i="109" s="1"/>
  <c r="B966" i="109" s="1"/>
  <c r="B1106" i="109" s="1"/>
  <c r="B1285" i="109" s="1"/>
  <c r="B1464" i="109" s="1"/>
  <c r="B1643" i="109" s="1"/>
  <c r="C223" i="109"/>
  <c r="C424" i="109" s="1"/>
  <c r="C625" i="109" s="1"/>
  <c r="C826" i="109" s="1"/>
  <c r="C966" i="109" s="1"/>
  <c r="C1106" i="109" s="1"/>
  <c r="C1285" i="109" s="1"/>
  <c r="C1464" i="109" s="1"/>
  <c r="C1643" i="109" s="1"/>
  <c r="D223" i="109"/>
  <c r="D424" i="109" s="1"/>
  <c r="D625" i="109" s="1"/>
  <c r="D826" i="109" s="1"/>
  <c r="D966" i="109" s="1"/>
  <c r="D1106" i="109" s="1"/>
  <c r="D1285" i="109" s="1"/>
  <c r="D1464" i="109" s="1"/>
  <c r="D1643" i="109" s="1"/>
  <c r="E223" i="109"/>
  <c r="E424" i="109" s="1"/>
  <c r="E625" i="109" s="1"/>
  <c r="E826" i="109" s="1"/>
  <c r="E966" i="109" s="1"/>
  <c r="E1106" i="109" s="1"/>
  <c r="E1285" i="109" s="1"/>
  <c r="E1464" i="109" s="1"/>
  <c r="E1643" i="109" s="1"/>
  <c r="A224" i="109"/>
  <c r="A425" i="109" s="1"/>
  <c r="A626" i="109" s="1"/>
  <c r="A827" i="109" s="1"/>
  <c r="A967" i="109" s="1"/>
  <c r="A1107" i="109" s="1"/>
  <c r="A1286" i="109" s="1"/>
  <c r="A1465" i="109" s="1"/>
  <c r="A1644" i="109" s="1"/>
  <c r="B224" i="109"/>
  <c r="B425" i="109" s="1"/>
  <c r="B626" i="109" s="1"/>
  <c r="B827" i="109" s="1"/>
  <c r="B967" i="109" s="1"/>
  <c r="B1107" i="109" s="1"/>
  <c r="B1286" i="109" s="1"/>
  <c r="B1465" i="109" s="1"/>
  <c r="B1644" i="109" s="1"/>
  <c r="C224" i="109"/>
  <c r="C425" i="109" s="1"/>
  <c r="C626" i="109" s="1"/>
  <c r="C827" i="109" s="1"/>
  <c r="C967" i="109" s="1"/>
  <c r="C1107" i="109" s="1"/>
  <c r="C1286" i="109" s="1"/>
  <c r="C1465" i="109" s="1"/>
  <c r="C1644" i="109" s="1"/>
  <c r="D224" i="109"/>
  <c r="D425" i="109" s="1"/>
  <c r="D626" i="109" s="1"/>
  <c r="D827" i="109" s="1"/>
  <c r="D967" i="109" s="1"/>
  <c r="D1107" i="109" s="1"/>
  <c r="D1286" i="109" s="1"/>
  <c r="D1465" i="109" s="1"/>
  <c r="D1644" i="109" s="1"/>
  <c r="E224" i="109"/>
  <c r="E425" i="109" s="1"/>
  <c r="E626" i="109" s="1"/>
  <c r="E827" i="109" s="1"/>
  <c r="E967" i="109" s="1"/>
  <c r="E1107" i="109" s="1"/>
  <c r="E1286" i="109" s="1"/>
  <c r="E1465" i="109" s="1"/>
  <c r="E1644" i="109" s="1"/>
  <c r="A225" i="109"/>
  <c r="A426" i="109" s="1"/>
  <c r="A627" i="109" s="1"/>
  <c r="A828" i="109" s="1"/>
  <c r="A968" i="109" s="1"/>
  <c r="A1108" i="109" s="1"/>
  <c r="A1287" i="109" s="1"/>
  <c r="A1466" i="109" s="1"/>
  <c r="A1645" i="109" s="1"/>
  <c r="B225" i="109"/>
  <c r="B426" i="109" s="1"/>
  <c r="B627" i="109" s="1"/>
  <c r="B828" i="109" s="1"/>
  <c r="B968" i="109" s="1"/>
  <c r="B1108" i="109" s="1"/>
  <c r="B1287" i="109" s="1"/>
  <c r="B1466" i="109" s="1"/>
  <c r="B1645" i="109" s="1"/>
  <c r="C225" i="109"/>
  <c r="C426" i="109" s="1"/>
  <c r="C627" i="109" s="1"/>
  <c r="C828" i="109" s="1"/>
  <c r="C968" i="109" s="1"/>
  <c r="C1108" i="109" s="1"/>
  <c r="C1287" i="109" s="1"/>
  <c r="C1466" i="109" s="1"/>
  <c r="C1645" i="109" s="1"/>
  <c r="D225" i="109"/>
  <c r="D426" i="109" s="1"/>
  <c r="D627" i="109" s="1"/>
  <c r="D828" i="109" s="1"/>
  <c r="D968" i="109" s="1"/>
  <c r="D1108" i="109" s="1"/>
  <c r="D1287" i="109" s="1"/>
  <c r="D1466" i="109" s="1"/>
  <c r="D1645" i="109" s="1"/>
  <c r="E225" i="109"/>
  <c r="E426" i="109" s="1"/>
  <c r="E627" i="109" s="1"/>
  <c r="E828" i="109" s="1"/>
  <c r="E968" i="109" s="1"/>
  <c r="E1108" i="109" s="1"/>
  <c r="E1287" i="109" s="1"/>
  <c r="E1466" i="109" s="1"/>
  <c r="E1645" i="109" s="1"/>
  <c r="A226" i="109"/>
  <c r="A427" i="109" s="1"/>
  <c r="A628" i="109" s="1"/>
  <c r="A829" i="109" s="1"/>
  <c r="A969" i="109" s="1"/>
  <c r="A1109" i="109" s="1"/>
  <c r="A1288" i="109" s="1"/>
  <c r="A1467" i="109" s="1"/>
  <c r="A1646" i="109" s="1"/>
  <c r="B226" i="109"/>
  <c r="B427" i="109" s="1"/>
  <c r="B628" i="109" s="1"/>
  <c r="B829" i="109" s="1"/>
  <c r="B969" i="109" s="1"/>
  <c r="B1109" i="109" s="1"/>
  <c r="B1288" i="109" s="1"/>
  <c r="B1467" i="109" s="1"/>
  <c r="B1646" i="109" s="1"/>
  <c r="C226" i="109"/>
  <c r="C427" i="109" s="1"/>
  <c r="C628" i="109" s="1"/>
  <c r="C829" i="109" s="1"/>
  <c r="C969" i="109" s="1"/>
  <c r="C1109" i="109" s="1"/>
  <c r="C1288" i="109" s="1"/>
  <c r="C1467" i="109" s="1"/>
  <c r="C1646" i="109" s="1"/>
  <c r="D226" i="109"/>
  <c r="D427" i="109" s="1"/>
  <c r="D628" i="109" s="1"/>
  <c r="D829" i="109" s="1"/>
  <c r="D969" i="109" s="1"/>
  <c r="D1109" i="109" s="1"/>
  <c r="D1288" i="109" s="1"/>
  <c r="D1467" i="109" s="1"/>
  <c r="D1646" i="109" s="1"/>
  <c r="E226" i="109"/>
  <c r="E427" i="109" s="1"/>
  <c r="E628" i="109" s="1"/>
  <c r="E829" i="109" s="1"/>
  <c r="E969" i="109" s="1"/>
  <c r="E1109" i="109" s="1"/>
  <c r="E1288" i="109" s="1"/>
  <c r="E1467" i="109" s="1"/>
  <c r="E1646" i="109" s="1"/>
  <c r="A227" i="109"/>
  <c r="A428" i="109" s="1"/>
  <c r="A629" i="109" s="1"/>
  <c r="A830" i="109" s="1"/>
  <c r="A970" i="109" s="1"/>
  <c r="A1110" i="109" s="1"/>
  <c r="A1289" i="109" s="1"/>
  <c r="A1468" i="109" s="1"/>
  <c r="A1647" i="109" s="1"/>
  <c r="B227" i="109"/>
  <c r="B428" i="109" s="1"/>
  <c r="B629" i="109" s="1"/>
  <c r="B830" i="109" s="1"/>
  <c r="B970" i="109" s="1"/>
  <c r="B1110" i="109" s="1"/>
  <c r="B1289" i="109" s="1"/>
  <c r="B1468" i="109" s="1"/>
  <c r="B1647" i="109" s="1"/>
  <c r="C227" i="109"/>
  <c r="C428" i="109" s="1"/>
  <c r="C629" i="109" s="1"/>
  <c r="C830" i="109" s="1"/>
  <c r="C970" i="109" s="1"/>
  <c r="C1110" i="109" s="1"/>
  <c r="C1289" i="109" s="1"/>
  <c r="C1468" i="109" s="1"/>
  <c r="C1647" i="109" s="1"/>
  <c r="D227" i="109"/>
  <c r="D428" i="109" s="1"/>
  <c r="D629" i="109" s="1"/>
  <c r="D830" i="109" s="1"/>
  <c r="D970" i="109" s="1"/>
  <c r="D1110" i="109" s="1"/>
  <c r="D1289" i="109" s="1"/>
  <c r="D1468" i="109" s="1"/>
  <c r="D1647" i="109" s="1"/>
  <c r="E227" i="109"/>
  <c r="E428" i="109" s="1"/>
  <c r="E629" i="109" s="1"/>
  <c r="E830" i="109" s="1"/>
  <c r="E970" i="109" s="1"/>
  <c r="E1110" i="109" s="1"/>
  <c r="E1289" i="109" s="1"/>
  <c r="E1468" i="109" s="1"/>
  <c r="E1647" i="109" s="1"/>
  <c r="A228" i="109"/>
  <c r="A429" i="109" s="1"/>
  <c r="A630" i="109" s="1"/>
  <c r="A831" i="109" s="1"/>
  <c r="A971" i="109" s="1"/>
  <c r="A1111" i="109" s="1"/>
  <c r="A1290" i="109" s="1"/>
  <c r="A1469" i="109" s="1"/>
  <c r="A1648" i="109" s="1"/>
  <c r="B228" i="109"/>
  <c r="B429" i="109" s="1"/>
  <c r="B630" i="109" s="1"/>
  <c r="B831" i="109" s="1"/>
  <c r="B971" i="109" s="1"/>
  <c r="B1111" i="109" s="1"/>
  <c r="B1290" i="109" s="1"/>
  <c r="B1469" i="109" s="1"/>
  <c r="B1648" i="109" s="1"/>
  <c r="C228" i="109"/>
  <c r="C429" i="109" s="1"/>
  <c r="C630" i="109" s="1"/>
  <c r="C831" i="109" s="1"/>
  <c r="C971" i="109" s="1"/>
  <c r="C1111" i="109" s="1"/>
  <c r="C1290" i="109" s="1"/>
  <c r="C1469" i="109" s="1"/>
  <c r="C1648" i="109" s="1"/>
  <c r="D228" i="109"/>
  <c r="D429" i="109" s="1"/>
  <c r="D630" i="109" s="1"/>
  <c r="D831" i="109" s="1"/>
  <c r="D971" i="109" s="1"/>
  <c r="D1111" i="109" s="1"/>
  <c r="D1290" i="109" s="1"/>
  <c r="D1469" i="109" s="1"/>
  <c r="D1648" i="109" s="1"/>
  <c r="E228" i="109"/>
  <c r="E429" i="109" s="1"/>
  <c r="E630" i="109" s="1"/>
  <c r="E831" i="109" s="1"/>
  <c r="E971" i="109" s="1"/>
  <c r="E1111" i="109" s="1"/>
  <c r="E1290" i="109" s="1"/>
  <c r="E1469" i="109" s="1"/>
  <c r="E1648" i="109" s="1"/>
  <c r="A229" i="109"/>
  <c r="A430" i="109" s="1"/>
  <c r="A631" i="109" s="1"/>
  <c r="A832" i="109" s="1"/>
  <c r="A972" i="109" s="1"/>
  <c r="A1112" i="109" s="1"/>
  <c r="A1291" i="109" s="1"/>
  <c r="A1470" i="109" s="1"/>
  <c r="A1649" i="109" s="1"/>
  <c r="B229" i="109"/>
  <c r="B430" i="109" s="1"/>
  <c r="B631" i="109" s="1"/>
  <c r="B832" i="109" s="1"/>
  <c r="B972" i="109" s="1"/>
  <c r="B1112" i="109" s="1"/>
  <c r="B1291" i="109" s="1"/>
  <c r="B1470" i="109" s="1"/>
  <c r="B1649" i="109" s="1"/>
  <c r="C229" i="109"/>
  <c r="C430" i="109" s="1"/>
  <c r="C631" i="109" s="1"/>
  <c r="C832" i="109" s="1"/>
  <c r="C972" i="109" s="1"/>
  <c r="C1112" i="109" s="1"/>
  <c r="C1291" i="109" s="1"/>
  <c r="C1470" i="109" s="1"/>
  <c r="C1649" i="109" s="1"/>
  <c r="D229" i="109"/>
  <c r="D430" i="109" s="1"/>
  <c r="D631" i="109" s="1"/>
  <c r="D832" i="109" s="1"/>
  <c r="D972" i="109" s="1"/>
  <c r="D1112" i="109" s="1"/>
  <c r="D1291" i="109" s="1"/>
  <c r="D1470" i="109" s="1"/>
  <c r="D1649" i="109" s="1"/>
  <c r="E229" i="109"/>
  <c r="E430" i="109" s="1"/>
  <c r="E631" i="109" s="1"/>
  <c r="E832" i="109" s="1"/>
  <c r="E972" i="109" s="1"/>
  <c r="E1112" i="109" s="1"/>
  <c r="E1291" i="109" s="1"/>
  <c r="E1470" i="109" s="1"/>
  <c r="E1649" i="109" s="1"/>
  <c r="A230" i="109"/>
  <c r="A431" i="109" s="1"/>
  <c r="A632" i="109" s="1"/>
  <c r="A833" i="109" s="1"/>
  <c r="A973" i="109" s="1"/>
  <c r="A1113" i="109" s="1"/>
  <c r="A1292" i="109" s="1"/>
  <c r="A1471" i="109" s="1"/>
  <c r="A1650" i="109" s="1"/>
  <c r="B230" i="109"/>
  <c r="B431" i="109" s="1"/>
  <c r="B632" i="109" s="1"/>
  <c r="B833" i="109" s="1"/>
  <c r="B973" i="109" s="1"/>
  <c r="B1113" i="109" s="1"/>
  <c r="B1292" i="109" s="1"/>
  <c r="B1471" i="109" s="1"/>
  <c r="B1650" i="109" s="1"/>
  <c r="C230" i="109"/>
  <c r="C431" i="109" s="1"/>
  <c r="C632" i="109" s="1"/>
  <c r="C833" i="109" s="1"/>
  <c r="C973" i="109" s="1"/>
  <c r="C1113" i="109" s="1"/>
  <c r="C1292" i="109" s="1"/>
  <c r="C1471" i="109" s="1"/>
  <c r="C1650" i="109" s="1"/>
  <c r="D230" i="109"/>
  <c r="D431" i="109" s="1"/>
  <c r="D632" i="109" s="1"/>
  <c r="D833" i="109" s="1"/>
  <c r="D973" i="109" s="1"/>
  <c r="D1113" i="109" s="1"/>
  <c r="D1292" i="109" s="1"/>
  <c r="D1471" i="109" s="1"/>
  <c r="D1650" i="109" s="1"/>
  <c r="E230" i="109"/>
  <c r="E431" i="109" s="1"/>
  <c r="E632" i="109" s="1"/>
  <c r="E833" i="109" s="1"/>
  <c r="E973" i="109" s="1"/>
  <c r="E1113" i="109" s="1"/>
  <c r="E1292" i="109" s="1"/>
  <c r="E1471" i="109" s="1"/>
  <c r="E1650" i="109" s="1"/>
  <c r="A231" i="109"/>
  <c r="A432" i="109" s="1"/>
  <c r="A633" i="109" s="1"/>
  <c r="A834" i="109" s="1"/>
  <c r="A974" i="109" s="1"/>
  <c r="A1114" i="109" s="1"/>
  <c r="A1293" i="109" s="1"/>
  <c r="A1472" i="109" s="1"/>
  <c r="A1651" i="109" s="1"/>
  <c r="B231" i="109"/>
  <c r="B432" i="109" s="1"/>
  <c r="B633" i="109" s="1"/>
  <c r="B834" i="109" s="1"/>
  <c r="B974" i="109" s="1"/>
  <c r="B1114" i="109" s="1"/>
  <c r="B1293" i="109" s="1"/>
  <c r="B1472" i="109" s="1"/>
  <c r="B1651" i="109" s="1"/>
  <c r="C231" i="109"/>
  <c r="C432" i="109" s="1"/>
  <c r="C633" i="109" s="1"/>
  <c r="C834" i="109" s="1"/>
  <c r="C974" i="109" s="1"/>
  <c r="C1114" i="109" s="1"/>
  <c r="C1293" i="109" s="1"/>
  <c r="C1472" i="109" s="1"/>
  <c r="C1651" i="109" s="1"/>
  <c r="D231" i="109"/>
  <c r="D432" i="109" s="1"/>
  <c r="D633" i="109" s="1"/>
  <c r="D834" i="109" s="1"/>
  <c r="D974" i="109" s="1"/>
  <c r="D1114" i="109" s="1"/>
  <c r="D1293" i="109" s="1"/>
  <c r="D1472" i="109" s="1"/>
  <c r="D1651" i="109" s="1"/>
  <c r="E231" i="109"/>
  <c r="E432" i="109" s="1"/>
  <c r="E633" i="109" s="1"/>
  <c r="E834" i="109" s="1"/>
  <c r="E974" i="109" s="1"/>
  <c r="E1114" i="109" s="1"/>
  <c r="E1293" i="109" s="1"/>
  <c r="E1472" i="109" s="1"/>
  <c r="E1651" i="109" s="1"/>
  <c r="A232" i="109"/>
  <c r="A433" i="109" s="1"/>
  <c r="A634" i="109" s="1"/>
  <c r="A835" i="109" s="1"/>
  <c r="A975" i="109" s="1"/>
  <c r="A1115" i="109" s="1"/>
  <c r="A1294" i="109" s="1"/>
  <c r="A1473" i="109" s="1"/>
  <c r="A1652" i="109" s="1"/>
  <c r="B232" i="109"/>
  <c r="B433" i="109" s="1"/>
  <c r="B634" i="109" s="1"/>
  <c r="B835" i="109" s="1"/>
  <c r="B975" i="109" s="1"/>
  <c r="B1115" i="109" s="1"/>
  <c r="B1294" i="109" s="1"/>
  <c r="B1473" i="109" s="1"/>
  <c r="B1652" i="109" s="1"/>
  <c r="C232" i="109"/>
  <c r="C433" i="109" s="1"/>
  <c r="C634" i="109" s="1"/>
  <c r="C835" i="109" s="1"/>
  <c r="C975" i="109" s="1"/>
  <c r="C1115" i="109" s="1"/>
  <c r="C1294" i="109" s="1"/>
  <c r="C1473" i="109" s="1"/>
  <c r="C1652" i="109" s="1"/>
  <c r="D232" i="109"/>
  <c r="D433" i="109" s="1"/>
  <c r="D634" i="109" s="1"/>
  <c r="D835" i="109" s="1"/>
  <c r="D975" i="109" s="1"/>
  <c r="D1115" i="109" s="1"/>
  <c r="D1294" i="109" s="1"/>
  <c r="D1473" i="109" s="1"/>
  <c r="D1652" i="109" s="1"/>
  <c r="E232" i="109"/>
  <c r="E433" i="109" s="1"/>
  <c r="E634" i="109" s="1"/>
  <c r="E835" i="109" s="1"/>
  <c r="E975" i="109" s="1"/>
  <c r="E1115" i="109" s="1"/>
  <c r="E1294" i="109" s="1"/>
  <c r="E1473" i="109" s="1"/>
  <c r="E1652" i="109" s="1"/>
  <c r="A233" i="109"/>
  <c r="A434" i="109" s="1"/>
  <c r="A635" i="109" s="1"/>
  <c r="A836" i="109" s="1"/>
  <c r="A976" i="109" s="1"/>
  <c r="A1116" i="109" s="1"/>
  <c r="A1295" i="109" s="1"/>
  <c r="A1474" i="109" s="1"/>
  <c r="A1653" i="109" s="1"/>
  <c r="B233" i="109"/>
  <c r="B434" i="109" s="1"/>
  <c r="B635" i="109" s="1"/>
  <c r="B836" i="109" s="1"/>
  <c r="B976" i="109" s="1"/>
  <c r="B1116" i="109" s="1"/>
  <c r="B1295" i="109" s="1"/>
  <c r="B1474" i="109" s="1"/>
  <c r="B1653" i="109" s="1"/>
  <c r="C233" i="109"/>
  <c r="C434" i="109" s="1"/>
  <c r="C635" i="109" s="1"/>
  <c r="C836" i="109" s="1"/>
  <c r="C976" i="109" s="1"/>
  <c r="C1116" i="109" s="1"/>
  <c r="C1295" i="109" s="1"/>
  <c r="C1474" i="109" s="1"/>
  <c r="C1653" i="109" s="1"/>
  <c r="D233" i="109"/>
  <c r="D434" i="109" s="1"/>
  <c r="D635" i="109" s="1"/>
  <c r="D836" i="109" s="1"/>
  <c r="D976" i="109" s="1"/>
  <c r="D1116" i="109" s="1"/>
  <c r="D1295" i="109" s="1"/>
  <c r="D1474" i="109" s="1"/>
  <c r="D1653" i="109" s="1"/>
  <c r="E233" i="109"/>
  <c r="E434" i="109" s="1"/>
  <c r="E635" i="109" s="1"/>
  <c r="E836" i="109" s="1"/>
  <c r="E976" i="109" s="1"/>
  <c r="E1116" i="109" s="1"/>
  <c r="E1295" i="109" s="1"/>
  <c r="E1474" i="109" s="1"/>
  <c r="E1653" i="109" s="1"/>
  <c r="A234" i="109"/>
  <c r="A435" i="109" s="1"/>
  <c r="A636" i="109" s="1"/>
  <c r="A837" i="109" s="1"/>
  <c r="A977" i="109" s="1"/>
  <c r="A1117" i="109" s="1"/>
  <c r="A1296" i="109" s="1"/>
  <c r="A1475" i="109" s="1"/>
  <c r="A1654" i="109" s="1"/>
  <c r="B234" i="109"/>
  <c r="B435" i="109" s="1"/>
  <c r="B636" i="109" s="1"/>
  <c r="B837" i="109" s="1"/>
  <c r="B977" i="109" s="1"/>
  <c r="B1117" i="109" s="1"/>
  <c r="B1296" i="109" s="1"/>
  <c r="B1475" i="109" s="1"/>
  <c r="B1654" i="109" s="1"/>
  <c r="C234" i="109"/>
  <c r="C435" i="109" s="1"/>
  <c r="C636" i="109" s="1"/>
  <c r="C837" i="109" s="1"/>
  <c r="C977" i="109" s="1"/>
  <c r="C1117" i="109" s="1"/>
  <c r="C1296" i="109" s="1"/>
  <c r="C1475" i="109" s="1"/>
  <c r="C1654" i="109" s="1"/>
  <c r="D234" i="109"/>
  <c r="D435" i="109" s="1"/>
  <c r="D636" i="109" s="1"/>
  <c r="D837" i="109" s="1"/>
  <c r="D977" i="109" s="1"/>
  <c r="D1117" i="109" s="1"/>
  <c r="D1296" i="109" s="1"/>
  <c r="D1475" i="109" s="1"/>
  <c r="D1654" i="109" s="1"/>
  <c r="E234" i="109"/>
  <c r="E435" i="109" s="1"/>
  <c r="E636" i="109" s="1"/>
  <c r="E837" i="109" s="1"/>
  <c r="E977" i="109" s="1"/>
  <c r="E1117" i="109" s="1"/>
  <c r="E1296" i="109" s="1"/>
  <c r="E1475" i="109" s="1"/>
  <c r="E1654" i="109" s="1"/>
  <c r="A235" i="109"/>
  <c r="A436" i="109" s="1"/>
  <c r="A637" i="109" s="1"/>
  <c r="A838" i="109" s="1"/>
  <c r="A978" i="109" s="1"/>
  <c r="A1118" i="109" s="1"/>
  <c r="A1297" i="109" s="1"/>
  <c r="A1476" i="109" s="1"/>
  <c r="A1655" i="109" s="1"/>
  <c r="B235" i="109"/>
  <c r="B436" i="109" s="1"/>
  <c r="B637" i="109" s="1"/>
  <c r="B838" i="109" s="1"/>
  <c r="B978" i="109" s="1"/>
  <c r="B1118" i="109" s="1"/>
  <c r="B1297" i="109" s="1"/>
  <c r="B1476" i="109" s="1"/>
  <c r="B1655" i="109" s="1"/>
  <c r="C235" i="109"/>
  <c r="C436" i="109" s="1"/>
  <c r="C637" i="109" s="1"/>
  <c r="C838" i="109" s="1"/>
  <c r="C978" i="109" s="1"/>
  <c r="C1118" i="109" s="1"/>
  <c r="C1297" i="109" s="1"/>
  <c r="C1476" i="109" s="1"/>
  <c r="C1655" i="109" s="1"/>
  <c r="D235" i="109"/>
  <c r="D436" i="109" s="1"/>
  <c r="D637" i="109" s="1"/>
  <c r="D838" i="109" s="1"/>
  <c r="D978" i="109" s="1"/>
  <c r="D1118" i="109" s="1"/>
  <c r="D1297" i="109" s="1"/>
  <c r="D1476" i="109" s="1"/>
  <c r="D1655" i="109" s="1"/>
  <c r="E235" i="109"/>
  <c r="E436" i="109" s="1"/>
  <c r="E637" i="109" s="1"/>
  <c r="E838" i="109" s="1"/>
  <c r="E978" i="109" s="1"/>
  <c r="E1118" i="109" s="1"/>
  <c r="E1297" i="109" s="1"/>
  <c r="E1476" i="109" s="1"/>
  <c r="E1655" i="109" s="1"/>
  <c r="A236" i="109"/>
  <c r="A437" i="109" s="1"/>
  <c r="A638" i="109" s="1"/>
  <c r="A839" i="109" s="1"/>
  <c r="A979" i="109" s="1"/>
  <c r="A1119" i="109" s="1"/>
  <c r="A1298" i="109" s="1"/>
  <c r="A1477" i="109" s="1"/>
  <c r="A1656" i="109" s="1"/>
  <c r="B236" i="109"/>
  <c r="B437" i="109" s="1"/>
  <c r="B638" i="109" s="1"/>
  <c r="B839" i="109" s="1"/>
  <c r="B979" i="109" s="1"/>
  <c r="B1119" i="109" s="1"/>
  <c r="B1298" i="109" s="1"/>
  <c r="B1477" i="109" s="1"/>
  <c r="B1656" i="109" s="1"/>
  <c r="C236" i="109"/>
  <c r="C437" i="109" s="1"/>
  <c r="C638" i="109" s="1"/>
  <c r="C839" i="109" s="1"/>
  <c r="C979" i="109" s="1"/>
  <c r="C1119" i="109" s="1"/>
  <c r="C1298" i="109" s="1"/>
  <c r="C1477" i="109" s="1"/>
  <c r="C1656" i="109" s="1"/>
  <c r="D236" i="109"/>
  <c r="D437" i="109" s="1"/>
  <c r="D638" i="109" s="1"/>
  <c r="D839" i="109" s="1"/>
  <c r="D979" i="109" s="1"/>
  <c r="D1119" i="109" s="1"/>
  <c r="D1298" i="109" s="1"/>
  <c r="D1477" i="109" s="1"/>
  <c r="D1656" i="109" s="1"/>
  <c r="E236" i="109"/>
  <c r="E437" i="109" s="1"/>
  <c r="E638" i="109" s="1"/>
  <c r="E839" i="109" s="1"/>
  <c r="E979" i="109" s="1"/>
  <c r="E1119" i="109" s="1"/>
  <c r="E1298" i="109" s="1"/>
  <c r="E1477" i="109" s="1"/>
  <c r="E1656" i="109" s="1"/>
  <c r="A237" i="109"/>
  <c r="A438" i="109" s="1"/>
  <c r="A639" i="109" s="1"/>
  <c r="A840" i="109" s="1"/>
  <c r="A980" i="109" s="1"/>
  <c r="A1120" i="109" s="1"/>
  <c r="A1299" i="109" s="1"/>
  <c r="A1478" i="109" s="1"/>
  <c r="A1657" i="109" s="1"/>
  <c r="B237" i="109"/>
  <c r="B438" i="109" s="1"/>
  <c r="B639" i="109" s="1"/>
  <c r="B840" i="109" s="1"/>
  <c r="B980" i="109" s="1"/>
  <c r="B1120" i="109" s="1"/>
  <c r="B1299" i="109" s="1"/>
  <c r="B1478" i="109" s="1"/>
  <c r="B1657" i="109" s="1"/>
  <c r="C237" i="109"/>
  <c r="C438" i="109" s="1"/>
  <c r="C639" i="109" s="1"/>
  <c r="C840" i="109" s="1"/>
  <c r="C980" i="109" s="1"/>
  <c r="C1120" i="109" s="1"/>
  <c r="C1299" i="109" s="1"/>
  <c r="C1478" i="109" s="1"/>
  <c r="C1657" i="109" s="1"/>
  <c r="D237" i="109"/>
  <c r="D438" i="109" s="1"/>
  <c r="D639" i="109" s="1"/>
  <c r="D840" i="109" s="1"/>
  <c r="D980" i="109" s="1"/>
  <c r="D1120" i="109" s="1"/>
  <c r="D1299" i="109" s="1"/>
  <c r="D1478" i="109" s="1"/>
  <c r="D1657" i="109" s="1"/>
  <c r="E237" i="109"/>
  <c r="E438" i="109" s="1"/>
  <c r="E639" i="109" s="1"/>
  <c r="E840" i="109" s="1"/>
  <c r="E980" i="109" s="1"/>
  <c r="E1120" i="109" s="1"/>
  <c r="E1299" i="109" s="1"/>
  <c r="E1478" i="109" s="1"/>
  <c r="E1657" i="109" s="1"/>
  <c r="A238" i="109"/>
  <c r="A439" i="109" s="1"/>
  <c r="A640" i="109" s="1"/>
  <c r="A841" i="109" s="1"/>
  <c r="A981" i="109" s="1"/>
  <c r="A1121" i="109" s="1"/>
  <c r="A1300" i="109" s="1"/>
  <c r="A1479" i="109" s="1"/>
  <c r="A1658" i="109" s="1"/>
  <c r="B238" i="109"/>
  <c r="B439" i="109" s="1"/>
  <c r="B640" i="109" s="1"/>
  <c r="B841" i="109" s="1"/>
  <c r="B981" i="109" s="1"/>
  <c r="B1121" i="109" s="1"/>
  <c r="B1300" i="109" s="1"/>
  <c r="B1479" i="109" s="1"/>
  <c r="B1658" i="109" s="1"/>
  <c r="C238" i="109"/>
  <c r="C439" i="109" s="1"/>
  <c r="C640" i="109" s="1"/>
  <c r="C841" i="109" s="1"/>
  <c r="C981" i="109" s="1"/>
  <c r="C1121" i="109" s="1"/>
  <c r="C1300" i="109" s="1"/>
  <c r="C1479" i="109" s="1"/>
  <c r="C1658" i="109" s="1"/>
  <c r="D238" i="109"/>
  <c r="D439" i="109" s="1"/>
  <c r="D640" i="109" s="1"/>
  <c r="D841" i="109" s="1"/>
  <c r="D981" i="109" s="1"/>
  <c r="D1121" i="109" s="1"/>
  <c r="D1300" i="109" s="1"/>
  <c r="D1479" i="109" s="1"/>
  <c r="D1658" i="109" s="1"/>
  <c r="E238" i="109"/>
  <c r="E439" i="109" s="1"/>
  <c r="E640" i="109" s="1"/>
  <c r="E841" i="109" s="1"/>
  <c r="E981" i="109" s="1"/>
  <c r="E1121" i="109" s="1"/>
  <c r="E1300" i="109" s="1"/>
  <c r="E1479" i="109" s="1"/>
  <c r="E1658" i="109" s="1"/>
  <c r="A239" i="109"/>
  <c r="A440" i="109" s="1"/>
  <c r="A641" i="109" s="1"/>
  <c r="A842" i="109" s="1"/>
  <c r="A982" i="109" s="1"/>
  <c r="A1122" i="109" s="1"/>
  <c r="A1301" i="109" s="1"/>
  <c r="A1480" i="109" s="1"/>
  <c r="A1659" i="109" s="1"/>
  <c r="B239" i="109"/>
  <c r="B440" i="109" s="1"/>
  <c r="B641" i="109" s="1"/>
  <c r="B842" i="109" s="1"/>
  <c r="B982" i="109" s="1"/>
  <c r="B1122" i="109" s="1"/>
  <c r="B1301" i="109" s="1"/>
  <c r="B1480" i="109" s="1"/>
  <c r="B1659" i="109" s="1"/>
  <c r="C239" i="109"/>
  <c r="C440" i="109" s="1"/>
  <c r="C641" i="109" s="1"/>
  <c r="C842" i="109" s="1"/>
  <c r="C982" i="109" s="1"/>
  <c r="C1122" i="109" s="1"/>
  <c r="C1301" i="109" s="1"/>
  <c r="C1480" i="109" s="1"/>
  <c r="C1659" i="109" s="1"/>
  <c r="D239" i="109"/>
  <c r="D440" i="109" s="1"/>
  <c r="D641" i="109" s="1"/>
  <c r="D842" i="109" s="1"/>
  <c r="D982" i="109" s="1"/>
  <c r="D1122" i="109" s="1"/>
  <c r="D1301" i="109" s="1"/>
  <c r="D1480" i="109" s="1"/>
  <c r="D1659" i="109" s="1"/>
  <c r="E239" i="109"/>
  <c r="E440" i="109" s="1"/>
  <c r="E641" i="109" s="1"/>
  <c r="E842" i="109" s="1"/>
  <c r="E982" i="109" s="1"/>
  <c r="E1122" i="109" s="1"/>
  <c r="E1301" i="109" s="1"/>
  <c r="E1480" i="109" s="1"/>
  <c r="E1659" i="109" s="1"/>
  <c r="A240" i="109"/>
  <c r="A441" i="109" s="1"/>
  <c r="A642" i="109" s="1"/>
  <c r="A843" i="109" s="1"/>
  <c r="A983" i="109" s="1"/>
  <c r="A1123" i="109" s="1"/>
  <c r="A1302" i="109" s="1"/>
  <c r="A1481" i="109" s="1"/>
  <c r="A1660" i="109" s="1"/>
  <c r="B240" i="109"/>
  <c r="B441" i="109" s="1"/>
  <c r="B642" i="109" s="1"/>
  <c r="B843" i="109" s="1"/>
  <c r="B983" i="109" s="1"/>
  <c r="B1123" i="109" s="1"/>
  <c r="B1302" i="109" s="1"/>
  <c r="B1481" i="109" s="1"/>
  <c r="B1660" i="109" s="1"/>
  <c r="C240" i="109"/>
  <c r="C441" i="109" s="1"/>
  <c r="C642" i="109" s="1"/>
  <c r="C843" i="109" s="1"/>
  <c r="C983" i="109" s="1"/>
  <c r="C1123" i="109" s="1"/>
  <c r="C1302" i="109" s="1"/>
  <c r="C1481" i="109" s="1"/>
  <c r="C1660" i="109" s="1"/>
  <c r="D240" i="109"/>
  <c r="D441" i="109" s="1"/>
  <c r="D642" i="109" s="1"/>
  <c r="D843" i="109" s="1"/>
  <c r="D983" i="109" s="1"/>
  <c r="D1123" i="109" s="1"/>
  <c r="D1302" i="109" s="1"/>
  <c r="D1481" i="109" s="1"/>
  <c r="D1660" i="109" s="1"/>
  <c r="E240" i="109"/>
  <c r="E441" i="109" s="1"/>
  <c r="E642" i="109" s="1"/>
  <c r="E843" i="109" s="1"/>
  <c r="E983" i="109" s="1"/>
  <c r="E1123" i="109" s="1"/>
  <c r="E1302" i="109" s="1"/>
  <c r="E1481" i="109" s="1"/>
  <c r="E1660" i="109" s="1"/>
  <c r="A241" i="109"/>
  <c r="A442" i="109" s="1"/>
  <c r="A643" i="109" s="1"/>
  <c r="A844" i="109" s="1"/>
  <c r="A984" i="109" s="1"/>
  <c r="A1124" i="109" s="1"/>
  <c r="A1303" i="109" s="1"/>
  <c r="A1482" i="109" s="1"/>
  <c r="A1661" i="109" s="1"/>
  <c r="B241" i="109"/>
  <c r="B442" i="109" s="1"/>
  <c r="B643" i="109" s="1"/>
  <c r="B844" i="109" s="1"/>
  <c r="B984" i="109" s="1"/>
  <c r="B1124" i="109" s="1"/>
  <c r="B1303" i="109" s="1"/>
  <c r="B1482" i="109" s="1"/>
  <c r="B1661" i="109" s="1"/>
  <c r="C241" i="109"/>
  <c r="C442" i="109" s="1"/>
  <c r="C643" i="109" s="1"/>
  <c r="C844" i="109" s="1"/>
  <c r="C984" i="109" s="1"/>
  <c r="C1124" i="109" s="1"/>
  <c r="C1303" i="109" s="1"/>
  <c r="C1482" i="109" s="1"/>
  <c r="C1661" i="109" s="1"/>
  <c r="D241" i="109"/>
  <c r="D442" i="109" s="1"/>
  <c r="D643" i="109" s="1"/>
  <c r="D844" i="109" s="1"/>
  <c r="D984" i="109" s="1"/>
  <c r="D1124" i="109" s="1"/>
  <c r="D1303" i="109" s="1"/>
  <c r="D1482" i="109" s="1"/>
  <c r="D1661" i="109" s="1"/>
  <c r="E241" i="109"/>
  <c r="E442" i="109" s="1"/>
  <c r="E643" i="109" s="1"/>
  <c r="E844" i="109" s="1"/>
  <c r="E984" i="109" s="1"/>
  <c r="E1124" i="109" s="1"/>
  <c r="E1303" i="109" s="1"/>
  <c r="E1482" i="109" s="1"/>
  <c r="E1661" i="109" s="1"/>
  <c r="A242" i="109"/>
  <c r="A443" i="109" s="1"/>
  <c r="A644" i="109" s="1"/>
  <c r="A845" i="109" s="1"/>
  <c r="A985" i="109" s="1"/>
  <c r="A1125" i="109" s="1"/>
  <c r="A1304" i="109" s="1"/>
  <c r="A1483" i="109" s="1"/>
  <c r="A1662" i="109" s="1"/>
  <c r="B242" i="109"/>
  <c r="B443" i="109" s="1"/>
  <c r="B644" i="109" s="1"/>
  <c r="B845" i="109" s="1"/>
  <c r="B985" i="109" s="1"/>
  <c r="B1125" i="109" s="1"/>
  <c r="B1304" i="109" s="1"/>
  <c r="B1483" i="109" s="1"/>
  <c r="B1662" i="109" s="1"/>
  <c r="C242" i="109"/>
  <c r="C443" i="109" s="1"/>
  <c r="C644" i="109" s="1"/>
  <c r="C845" i="109" s="1"/>
  <c r="C985" i="109" s="1"/>
  <c r="C1125" i="109" s="1"/>
  <c r="C1304" i="109" s="1"/>
  <c r="C1483" i="109" s="1"/>
  <c r="C1662" i="109" s="1"/>
  <c r="D242" i="109"/>
  <c r="D443" i="109" s="1"/>
  <c r="D644" i="109" s="1"/>
  <c r="D845" i="109" s="1"/>
  <c r="D985" i="109" s="1"/>
  <c r="D1125" i="109" s="1"/>
  <c r="D1304" i="109" s="1"/>
  <c r="D1483" i="109" s="1"/>
  <c r="D1662" i="109" s="1"/>
  <c r="E242" i="109"/>
  <c r="E443" i="109" s="1"/>
  <c r="E644" i="109" s="1"/>
  <c r="E845" i="109" s="1"/>
  <c r="E985" i="109" s="1"/>
  <c r="E1125" i="109" s="1"/>
  <c r="E1304" i="109" s="1"/>
  <c r="E1483" i="109" s="1"/>
  <c r="E1662" i="109" s="1"/>
  <c r="A243" i="109"/>
  <c r="A444" i="109" s="1"/>
  <c r="A645" i="109" s="1"/>
  <c r="A846" i="109" s="1"/>
  <c r="A986" i="109" s="1"/>
  <c r="A1126" i="109" s="1"/>
  <c r="A1305" i="109" s="1"/>
  <c r="A1484" i="109" s="1"/>
  <c r="A1663" i="109" s="1"/>
  <c r="B243" i="109"/>
  <c r="B444" i="109" s="1"/>
  <c r="B645" i="109" s="1"/>
  <c r="B846" i="109" s="1"/>
  <c r="B986" i="109" s="1"/>
  <c r="B1126" i="109" s="1"/>
  <c r="B1305" i="109" s="1"/>
  <c r="B1484" i="109" s="1"/>
  <c r="B1663" i="109" s="1"/>
  <c r="C243" i="109"/>
  <c r="C444" i="109" s="1"/>
  <c r="C645" i="109" s="1"/>
  <c r="C846" i="109" s="1"/>
  <c r="C986" i="109" s="1"/>
  <c r="C1126" i="109" s="1"/>
  <c r="C1305" i="109" s="1"/>
  <c r="C1484" i="109" s="1"/>
  <c r="C1663" i="109" s="1"/>
  <c r="D243" i="109"/>
  <c r="D444" i="109" s="1"/>
  <c r="D645" i="109" s="1"/>
  <c r="D846" i="109" s="1"/>
  <c r="D986" i="109" s="1"/>
  <c r="D1126" i="109" s="1"/>
  <c r="D1305" i="109" s="1"/>
  <c r="D1484" i="109" s="1"/>
  <c r="D1663" i="109" s="1"/>
  <c r="E243" i="109"/>
  <c r="E444" i="109" s="1"/>
  <c r="E645" i="109" s="1"/>
  <c r="E846" i="109" s="1"/>
  <c r="E986" i="109" s="1"/>
  <c r="E1126" i="109" s="1"/>
  <c r="E1305" i="109" s="1"/>
  <c r="E1484" i="109" s="1"/>
  <c r="E1663" i="109" s="1"/>
  <c r="A244" i="109"/>
  <c r="A445" i="109" s="1"/>
  <c r="A646" i="109" s="1"/>
  <c r="A847" i="109" s="1"/>
  <c r="A987" i="109" s="1"/>
  <c r="A1127" i="109" s="1"/>
  <c r="A1306" i="109" s="1"/>
  <c r="A1485" i="109" s="1"/>
  <c r="A1664" i="109" s="1"/>
  <c r="B244" i="109"/>
  <c r="B445" i="109" s="1"/>
  <c r="B646" i="109" s="1"/>
  <c r="B847" i="109" s="1"/>
  <c r="B987" i="109" s="1"/>
  <c r="B1127" i="109" s="1"/>
  <c r="B1306" i="109" s="1"/>
  <c r="B1485" i="109" s="1"/>
  <c r="B1664" i="109" s="1"/>
  <c r="C244" i="109"/>
  <c r="C445" i="109" s="1"/>
  <c r="C646" i="109" s="1"/>
  <c r="C847" i="109" s="1"/>
  <c r="C987" i="109" s="1"/>
  <c r="C1127" i="109" s="1"/>
  <c r="C1306" i="109" s="1"/>
  <c r="C1485" i="109" s="1"/>
  <c r="C1664" i="109" s="1"/>
  <c r="D244" i="109"/>
  <c r="D445" i="109" s="1"/>
  <c r="D646" i="109" s="1"/>
  <c r="D847" i="109" s="1"/>
  <c r="D987" i="109" s="1"/>
  <c r="D1127" i="109" s="1"/>
  <c r="D1306" i="109" s="1"/>
  <c r="D1485" i="109" s="1"/>
  <c r="D1664" i="109" s="1"/>
  <c r="E244" i="109"/>
  <c r="E445" i="109" s="1"/>
  <c r="E646" i="109" s="1"/>
  <c r="E847" i="109" s="1"/>
  <c r="E987" i="109" s="1"/>
  <c r="E1127" i="109" s="1"/>
  <c r="E1306" i="109" s="1"/>
  <c r="E1485" i="109" s="1"/>
  <c r="E1664" i="109" s="1"/>
  <c r="A245" i="109"/>
  <c r="A446" i="109" s="1"/>
  <c r="A647" i="109" s="1"/>
  <c r="A848" i="109" s="1"/>
  <c r="A988" i="109" s="1"/>
  <c r="A1128" i="109" s="1"/>
  <c r="A1307" i="109" s="1"/>
  <c r="A1486" i="109" s="1"/>
  <c r="A1665" i="109" s="1"/>
  <c r="B245" i="109"/>
  <c r="B446" i="109" s="1"/>
  <c r="B647" i="109" s="1"/>
  <c r="B848" i="109" s="1"/>
  <c r="B988" i="109" s="1"/>
  <c r="B1128" i="109" s="1"/>
  <c r="B1307" i="109" s="1"/>
  <c r="B1486" i="109" s="1"/>
  <c r="B1665" i="109" s="1"/>
  <c r="C245" i="109"/>
  <c r="C446" i="109" s="1"/>
  <c r="C647" i="109" s="1"/>
  <c r="C848" i="109" s="1"/>
  <c r="C988" i="109" s="1"/>
  <c r="C1128" i="109" s="1"/>
  <c r="C1307" i="109" s="1"/>
  <c r="C1486" i="109" s="1"/>
  <c r="C1665" i="109" s="1"/>
  <c r="D245" i="109"/>
  <c r="D446" i="109" s="1"/>
  <c r="D647" i="109" s="1"/>
  <c r="D848" i="109" s="1"/>
  <c r="D988" i="109" s="1"/>
  <c r="D1128" i="109" s="1"/>
  <c r="D1307" i="109" s="1"/>
  <c r="D1486" i="109" s="1"/>
  <c r="D1665" i="109" s="1"/>
  <c r="E245" i="109"/>
  <c r="E446" i="109" s="1"/>
  <c r="E647" i="109" s="1"/>
  <c r="E848" i="109" s="1"/>
  <c r="E988" i="109" s="1"/>
  <c r="E1128" i="109" s="1"/>
  <c r="E1307" i="109" s="1"/>
  <c r="E1486" i="109" s="1"/>
  <c r="E1665" i="109" s="1"/>
  <c r="A246" i="109"/>
  <c r="A447" i="109" s="1"/>
  <c r="A648" i="109" s="1"/>
  <c r="A849" i="109" s="1"/>
  <c r="A989" i="109" s="1"/>
  <c r="A1129" i="109" s="1"/>
  <c r="A1308" i="109" s="1"/>
  <c r="A1487" i="109" s="1"/>
  <c r="A1666" i="109" s="1"/>
  <c r="B246" i="109"/>
  <c r="B447" i="109" s="1"/>
  <c r="B648" i="109" s="1"/>
  <c r="B849" i="109" s="1"/>
  <c r="B989" i="109" s="1"/>
  <c r="B1129" i="109" s="1"/>
  <c r="B1308" i="109" s="1"/>
  <c r="B1487" i="109" s="1"/>
  <c r="B1666" i="109" s="1"/>
  <c r="C246" i="109"/>
  <c r="C447" i="109" s="1"/>
  <c r="C648" i="109" s="1"/>
  <c r="C849" i="109" s="1"/>
  <c r="C989" i="109" s="1"/>
  <c r="C1129" i="109" s="1"/>
  <c r="C1308" i="109" s="1"/>
  <c r="C1487" i="109" s="1"/>
  <c r="C1666" i="109" s="1"/>
  <c r="D246" i="109"/>
  <c r="D447" i="109" s="1"/>
  <c r="D648" i="109" s="1"/>
  <c r="D849" i="109" s="1"/>
  <c r="D989" i="109" s="1"/>
  <c r="D1129" i="109" s="1"/>
  <c r="D1308" i="109" s="1"/>
  <c r="D1487" i="109" s="1"/>
  <c r="D1666" i="109" s="1"/>
  <c r="E246" i="109"/>
  <c r="E447" i="109" s="1"/>
  <c r="E648" i="109" s="1"/>
  <c r="E849" i="109" s="1"/>
  <c r="E989" i="109" s="1"/>
  <c r="E1129" i="109" s="1"/>
  <c r="E1308" i="109" s="1"/>
  <c r="E1487" i="109" s="1"/>
  <c r="E1666" i="109" s="1"/>
  <c r="A247" i="109"/>
  <c r="A448" i="109" s="1"/>
  <c r="A649" i="109" s="1"/>
  <c r="A850" i="109" s="1"/>
  <c r="A990" i="109" s="1"/>
  <c r="A1130" i="109" s="1"/>
  <c r="A1309" i="109" s="1"/>
  <c r="A1488" i="109" s="1"/>
  <c r="A1667" i="109" s="1"/>
  <c r="B247" i="109"/>
  <c r="B448" i="109" s="1"/>
  <c r="B649" i="109" s="1"/>
  <c r="B850" i="109" s="1"/>
  <c r="B990" i="109" s="1"/>
  <c r="B1130" i="109" s="1"/>
  <c r="B1309" i="109" s="1"/>
  <c r="B1488" i="109" s="1"/>
  <c r="B1667" i="109" s="1"/>
  <c r="C247" i="109"/>
  <c r="C448" i="109" s="1"/>
  <c r="C649" i="109" s="1"/>
  <c r="C850" i="109" s="1"/>
  <c r="C990" i="109" s="1"/>
  <c r="C1130" i="109" s="1"/>
  <c r="C1309" i="109" s="1"/>
  <c r="C1488" i="109" s="1"/>
  <c r="C1667" i="109" s="1"/>
  <c r="D247" i="109"/>
  <c r="D448" i="109" s="1"/>
  <c r="D649" i="109" s="1"/>
  <c r="D850" i="109" s="1"/>
  <c r="D990" i="109" s="1"/>
  <c r="D1130" i="109" s="1"/>
  <c r="D1309" i="109" s="1"/>
  <c r="D1488" i="109" s="1"/>
  <c r="D1667" i="109" s="1"/>
  <c r="E247" i="109"/>
  <c r="E448" i="109" s="1"/>
  <c r="E649" i="109" s="1"/>
  <c r="E850" i="109" s="1"/>
  <c r="E990" i="109" s="1"/>
  <c r="E1130" i="109" s="1"/>
  <c r="E1309" i="109" s="1"/>
  <c r="E1488" i="109" s="1"/>
  <c r="E1667" i="109" s="1"/>
  <c r="A248" i="109"/>
  <c r="A449" i="109" s="1"/>
  <c r="A650" i="109" s="1"/>
  <c r="A851" i="109" s="1"/>
  <c r="A991" i="109" s="1"/>
  <c r="A1131" i="109" s="1"/>
  <c r="A1310" i="109" s="1"/>
  <c r="A1489" i="109" s="1"/>
  <c r="A1668" i="109" s="1"/>
  <c r="B248" i="109"/>
  <c r="B449" i="109" s="1"/>
  <c r="B650" i="109" s="1"/>
  <c r="B851" i="109" s="1"/>
  <c r="B991" i="109" s="1"/>
  <c r="B1131" i="109" s="1"/>
  <c r="B1310" i="109" s="1"/>
  <c r="B1489" i="109" s="1"/>
  <c r="B1668" i="109" s="1"/>
  <c r="C248" i="109"/>
  <c r="C449" i="109" s="1"/>
  <c r="C650" i="109" s="1"/>
  <c r="C851" i="109" s="1"/>
  <c r="C991" i="109" s="1"/>
  <c r="C1131" i="109" s="1"/>
  <c r="C1310" i="109" s="1"/>
  <c r="C1489" i="109" s="1"/>
  <c r="C1668" i="109" s="1"/>
  <c r="D248" i="109"/>
  <c r="D449" i="109" s="1"/>
  <c r="D650" i="109" s="1"/>
  <c r="D851" i="109" s="1"/>
  <c r="D991" i="109" s="1"/>
  <c r="D1131" i="109" s="1"/>
  <c r="D1310" i="109" s="1"/>
  <c r="D1489" i="109" s="1"/>
  <c r="D1668" i="109" s="1"/>
  <c r="E248" i="109"/>
  <c r="E449" i="109" s="1"/>
  <c r="E650" i="109" s="1"/>
  <c r="E851" i="109" s="1"/>
  <c r="E991" i="109" s="1"/>
  <c r="E1131" i="109" s="1"/>
  <c r="E1310" i="109" s="1"/>
  <c r="E1489" i="109" s="1"/>
  <c r="E1668" i="109" s="1"/>
  <c r="A249" i="109"/>
  <c r="A450" i="109" s="1"/>
  <c r="A651" i="109" s="1"/>
  <c r="A852" i="109" s="1"/>
  <c r="A992" i="109" s="1"/>
  <c r="A1132" i="109" s="1"/>
  <c r="A1311" i="109" s="1"/>
  <c r="A1490" i="109" s="1"/>
  <c r="A1669" i="109" s="1"/>
  <c r="B249" i="109"/>
  <c r="B450" i="109" s="1"/>
  <c r="B651" i="109" s="1"/>
  <c r="B852" i="109" s="1"/>
  <c r="B992" i="109" s="1"/>
  <c r="B1132" i="109" s="1"/>
  <c r="B1311" i="109" s="1"/>
  <c r="B1490" i="109" s="1"/>
  <c r="B1669" i="109" s="1"/>
  <c r="C249" i="109"/>
  <c r="C450" i="109" s="1"/>
  <c r="C651" i="109" s="1"/>
  <c r="C852" i="109" s="1"/>
  <c r="C992" i="109" s="1"/>
  <c r="C1132" i="109" s="1"/>
  <c r="C1311" i="109" s="1"/>
  <c r="C1490" i="109" s="1"/>
  <c r="C1669" i="109" s="1"/>
  <c r="D249" i="109"/>
  <c r="D450" i="109" s="1"/>
  <c r="D651" i="109" s="1"/>
  <c r="D852" i="109" s="1"/>
  <c r="D992" i="109" s="1"/>
  <c r="D1132" i="109" s="1"/>
  <c r="D1311" i="109" s="1"/>
  <c r="D1490" i="109" s="1"/>
  <c r="D1669" i="109" s="1"/>
  <c r="E249" i="109"/>
  <c r="E450" i="109" s="1"/>
  <c r="E651" i="109" s="1"/>
  <c r="E852" i="109" s="1"/>
  <c r="E992" i="109" s="1"/>
  <c r="E1132" i="109" s="1"/>
  <c r="E1311" i="109" s="1"/>
  <c r="E1490" i="109" s="1"/>
  <c r="E1669" i="109" s="1"/>
  <c r="A250" i="109"/>
  <c r="A451" i="109" s="1"/>
  <c r="A652" i="109" s="1"/>
  <c r="A853" i="109" s="1"/>
  <c r="A993" i="109" s="1"/>
  <c r="A1133" i="109" s="1"/>
  <c r="A1312" i="109" s="1"/>
  <c r="A1491" i="109" s="1"/>
  <c r="A1670" i="109" s="1"/>
  <c r="B250" i="109"/>
  <c r="B451" i="109" s="1"/>
  <c r="B652" i="109" s="1"/>
  <c r="B853" i="109" s="1"/>
  <c r="B993" i="109" s="1"/>
  <c r="B1133" i="109" s="1"/>
  <c r="B1312" i="109" s="1"/>
  <c r="B1491" i="109" s="1"/>
  <c r="B1670" i="109" s="1"/>
  <c r="C250" i="109"/>
  <c r="C451" i="109" s="1"/>
  <c r="C652" i="109" s="1"/>
  <c r="C853" i="109" s="1"/>
  <c r="C993" i="109" s="1"/>
  <c r="C1133" i="109" s="1"/>
  <c r="C1312" i="109" s="1"/>
  <c r="C1491" i="109" s="1"/>
  <c r="C1670" i="109" s="1"/>
  <c r="D250" i="109"/>
  <c r="D451" i="109" s="1"/>
  <c r="D652" i="109" s="1"/>
  <c r="D853" i="109" s="1"/>
  <c r="D993" i="109" s="1"/>
  <c r="D1133" i="109" s="1"/>
  <c r="D1312" i="109" s="1"/>
  <c r="D1491" i="109" s="1"/>
  <c r="D1670" i="109" s="1"/>
  <c r="E250" i="109"/>
  <c r="E451" i="109" s="1"/>
  <c r="E652" i="109" s="1"/>
  <c r="E853" i="109" s="1"/>
  <c r="E993" i="109" s="1"/>
  <c r="E1133" i="109" s="1"/>
  <c r="E1312" i="109" s="1"/>
  <c r="E1491" i="109" s="1"/>
  <c r="E1670" i="109" s="1"/>
  <c r="A251" i="109"/>
  <c r="A452" i="109" s="1"/>
  <c r="A653" i="109" s="1"/>
  <c r="A854" i="109" s="1"/>
  <c r="A994" i="109" s="1"/>
  <c r="A1134" i="109" s="1"/>
  <c r="A1313" i="109" s="1"/>
  <c r="A1492" i="109" s="1"/>
  <c r="A1671" i="109" s="1"/>
  <c r="B251" i="109"/>
  <c r="B452" i="109" s="1"/>
  <c r="B653" i="109" s="1"/>
  <c r="B854" i="109" s="1"/>
  <c r="B994" i="109" s="1"/>
  <c r="B1134" i="109" s="1"/>
  <c r="B1313" i="109" s="1"/>
  <c r="B1492" i="109" s="1"/>
  <c r="B1671" i="109" s="1"/>
  <c r="C251" i="109"/>
  <c r="C452" i="109" s="1"/>
  <c r="C653" i="109" s="1"/>
  <c r="C854" i="109" s="1"/>
  <c r="C994" i="109" s="1"/>
  <c r="C1134" i="109" s="1"/>
  <c r="C1313" i="109" s="1"/>
  <c r="C1492" i="109" s="1"/>
  <c r="C1671" i="109" s="1"/>
  <c r="D251" i="109"/>
  <c r="D452" i="109" s="1"/>
  <c r="D653" i="109" s="1"/>
  <c r="D854" i="109" s="1"/>
  <c r="D994" i="109" s="1"/>
  <c r="D1134" i="109" s="1"/>
  <c r="D1313" i="109" s="1"/>
  <c r="D1492" i="109" s="1"/>
  <c r="D1671" i="109" s="1"/>
  <c r="E251" i="109"/>
  <c r="E452" i="109" s="1"/>
  <c r="E653" i="109" s="1"/>
  <c r="E854" i="109" s="1"/>
  <c r="E994" i="109" s="1"/>
  <c r="E1134" i="109" s="1"/>
  <c r="E1313" i="109" s="1"/>
  <c r="E1492" i="109" s="1"/>
  <c r="E1671" i="109" s="1"/>
  <c r="A252" i="109"/>
  <c r="A453" i="109" s="1"/>
  <c r="A654" i="109" s="1"/>
  <c r="A855" i="109" s="1"/>
  <c r="A995" i="109" s="1"/>
  <c r="A1135" i="109" s="1"/>
  <c r="A1314" i="109" s="1"/>
  <c r="A1493" i="109" s="1"/>
  <c r="A1672" i="109" s="1"/>
  <c r="B252" i="109"/>
  <c r="B453" i="109" s="1"/>
  <c r="B654" i="109" s="1"/>
  <c r="B855" i="109" s="1"/>
  <c r="B995" i="109" s="1"/>
  <c r="B1135" i="109" s="1"/>
  <c r="B1314" i="109" s="1"/>
  <c r="B1493" i="109" s="1"/>
  <c r="B1672" i="109" s="1"/>
  <c r="C252" i="109"/>
  <c r="C453" i="109" s="1"/>
  <c r="C654" i="109" s="1"/>
  <c r="C855" i="109" s="1"/>
  <c r="C995" i="109" s="1"/>
  <c r="C1135" i="109" s="1"/>
  <c r="C1314" i="109" s="1"/>
  <c r="C1493" i="109" s="1"/>
  <c r="C1672" i="109" s="1"/>
  <c r="D252" i="109"/>
  <c r="D453" i="109" s="1"/>
  <c r="D654" i="109" s="1"/>
  <c r="D855" i="109" s="1"/>
  <c r="D995" i="109" s="1"/>
  <c r="D1135" i="109" s="1"/>
  <c r="D1314" i="109" s="1"/>
  <c r="D1493" i="109" s="1"/>
  <c r="D1672" i="109" s="1"/>
  <c r="E252" i="109"/>
  <c r="E453" i="109" s="1"/>
  <c r="E654" i="109" s="1"/>
  <c r="E855" i="109" s="1"/>
  <c r="E995" i="109" s="1"/>
  <c r="E1135" i="109" s="1"/>
  <c r="E1314" i="109" s="1"/>
  <c r="E1493" i="109" s="1"/>
  <c r="E1672" i="109" s="1"/>
  <c r="A253" i="109"/>
  <c r="A454" i="109" s="1"/>
  <c r="A655" i="109" s="1"/>
  <c r="A856" i="109" s="1"/>
  <c r="A996" i="109" s="1"/>
  <c r="A1136" i="109" s="1"/>
  <c r="A1315" i="109" s="1"/>
  <c r="A1494" i="109" s="1"/>
  <c r="A1673" i="109" s="1"/>
  <c r="B253" i="109"/>
  <c r="B454" i="109" s="1"/>
  <c r="B655" i="109" s="1"/>
  <c r="B856" i="109" s="1"/>
  <c r="B996" i="109" s="1"/>
  <c r="B1136" i="109" s="1"/>
  <c r="B1315" i="109" s="1"/>
  <c r="B1494" i="109" s="1"/>
  <c r="B1673" i="109" s="1"/>
  <c r="C253" i="109"/>
  <c r="C454" i="109" s="1"/>
  <c r="C655" i="109" s="1"/>
  <c r="C856" i="109" s="1"/>
  <c r="C996" i="109" s="1"/>
  <c r="C1136" i="109" s="1"/>
  <c r="C1315" i="109" s="1"/>
  <c r="C1494" i="109" s="1"/>
  <c r="C1673" i="109" s="1"/>
  <c r="D253" i="109"/>
  <c r="D454" i="109" s="1"/>
  <c r="D655" i="109" s="1"/>
  <c r="D856" i="109" s="1"/>
  <c r="D996" i="109" s="1"/>
  <c r="D1136" i="109" s="1"/>
  <c r="D1315" i="109" s="1"/>
  <c r="D1494" i="109" s="1"/>
  <c r="D1673" i="109" s="1"/>
  <c r="E253" i="109"/>
  <c r="E454" i="109" s="1"/>
  <c r="E655" i="109" s="1"/>
  <c r="E856" i="109" s="1"/>
  <c r="E996" i="109" s="1"/>
  <c r="E1136" i="109" s="1"/>
  <c r="E1315" i="109" s="1"/>
  <c r="E1494" i="109" s="1"/>
  <c r="E1673" i="109" s="1"/>
  <c r="A254" i="109"/>
  <c r="A455" i="109" s="1"/>
  <c r="A656" i="109" s="1"/>
  <c r="A857" i="109" s="1"/>
  <c r="A997" i="109" s="1"/>
  <c r="A1137" i="109" s="1"/>
  <c r="A1316" i="109" s="1"/>
  <c r="A1495" i="109" s="1"/>
  <c r="A1674" i="109" s="1"/>
  <c r="B254" i="109"/>
  <c r="B455" i="109" s="1"/>
  <c r="B656" i="109" s="1"/>
  <c r="B857" i="109" s="1"/>
  <c r="B997" i="109" s="1"/>
  <c r="B1137" i="109" s="1"/>
  <c r="B1316" i="109" s="1"/>
  <c r="B1495" i="109" s="1"/>
  <c r="B1674" i="109" s="1"/>
  <c r="C254" i="109"/>
  <c r="C455" i="109" s="1"/>
  <c r="C656" i="109" s="1"/>
  <c r="C857" i="109" s="1"/>
  <c r="C997" i="109" s="1"/>
  <c r="C1137" i="109" s="1"/>
  <c r="C1316" i="109" s="1"/>
  <c r="C1495" i="109" s="1"/>
  <c r="C1674" i="109" s="1"/>
  <c r="D254" i="109"/>
  <c r="D455" i="109" s="1"/>
  <c r="D656" i="109" s="1"/>
  <c r="D857" i="109" s="1"/>
  <c r="D997" i="109" s="1"/>
  <c r="D1137" i="109" s="1"/>
  <c r="D1316" i="109" s="1"/>
  <c r="D1495" i="109" s="1"/>
  <c r="D1674" i="109" s="1"/>
  <c r="E254" i="109"/>
  <c r="E455" i="109" s="1"/>
  <c r="E656" i="109" s="1"/>
  <c r="E857" i="109" s="1"/>
  <c r="E997" i="109" s="1"/>
  <c r="E1137" i="109" s="1"/>
  <c r="E1316" i="109" s="1"/>
  <c r="E1495" i="109" s="1"/>
  <c r="E1674" i="109" s="1"/>
  <c r="A255" i="109"/>
  <c r="A456" i="109" s="1"/>
  <c r="A657" i="109" s="1"/>
  <c r="A858" i="109" s="1"/>
  <c r="A998" i="109" s="1"/>
  <c r="A1138" i="109" s="1"/>
  <c r="A1317" i="109" s="1"/>
  <c r="A1496" i="109" s="1"/>
  <c r="A1675" i="109" s="1"/>
  <c r="B255" i="109"/>
  <c r="B456" i="109" s="1"/>
  <c r="B657" i="109" s="1"/>
  <c r="B858" i="109" s="1"/>
  <c r="B998" i="109" s="1"/>
  <c r="B1138" i="109" s="1"/>
  <c r="B1317" i="109" s="1"/>
  <c r="B1496" i="109" s="1"/>
  <c r="B1675" i="109" s="1"/>
  <c r="C255" i="109"/>
  <c r="C456" i="109" s="1"/>
  <c r="C657" i="109" s="1"/>
  <c r="C858" i="109" s="1"/>
  <c r="C998" i="109" s="1"/>
  <c r="C1138" i="109" s="1"/>
  <c r="C1317" i="109" s="1"/>
  <c r="C1496" i="109" s="1"/>
  <c r="C1675" i="109" s="1"/>
  <c r="D255" i="109"/>
  <c r="D456" i="109" s="1"/>
  <c r="D657" i="109" s="1"/>
  <c r="D858" i="109" s="1"/>
  <c r="D998" i="109" s="1"/>
  <c r="D1138" i="109" s="1"/>
  <c r="D1317" i="109" s="1"/>
  <c r="D1496" i="109" s="1"/>
  <c r="D1675" i="109" s="1"/>
  <c r="E255" i="109"/>
  <c r="E456" i="109" s="1"/>
  <c r="E657" i="109" s="1"/>
  <c r="E858" i="109" s="1"/>
  <c r="E998" i="109" s="1"/>
  <c r="E1138" i="109" s="1"/>
  <c r="E1317" i="109" s="1"/>
  <c r="E1496" i="109" s="1"/>
  <c r="E1675" i="109" s="1"/>
  <c r="A256" i="109"/>
  <c r="A457" i="109" s="1"/>
  <c r="A658" i="109" s="1"/>
  <c r="A859" i="109" s="1"/>
  <c r="A999" i="109" s="1"/>
  <c r="A1139" i="109" s="1"/>
  <c r="A1318" i="109" s="1"/>
  <c r="A1497" i="109" s="1"/>
  <c r="A1676" i="109" s="1"/>
  <c r="B256" i="109"/>
  <c r="B457" i="109" s="1"/>
  <c r="B658" i="109" s="1"/>
  <c r="B859" i="109" s="1"/>
  <c r="B999" i="109" s="1"/>
  <c r="B1139" i="109" s="1"/>
  <c r="B1318" i="109" s="1"/>
  <c r="B1497" i="109" s="1"/>
  <c r="B1676" i="109" s="1"/>
  <c r="C256" i="109"/>
  <c r="C457" i="109" s="1"/>
  <c r="C658" i="109" s="1"/>
  <c r="C859" i="109" s="1"/>
  <c r="C999" i="109" s="1"/>
  <c r="C1139" i="109" s="1"/>
  <c r="C1318" i="109" s="1"/>
  <c r="C1497" i="109" s="1"/>
  <c r="C1676" i="109" s="1"/>
  <c r="D256" i="109"/>
  <c r="D457" i="109" s="1"/>
  <c r="D658" i="109" s="1"/>
  <c r="D859" i="109" s="1"/>
  <c r="D999" i="109" s="1"/>
  <c r="D1139" i="109" s="1"/>
  <c r="D1318" i="109" s="1"/>
  <c r="D1497" i="109" s="1"/>
  <c r="D1676" i="109" s="1"/>
  <c r="E256" i="109"/>
  <c r="E457" i="109" s="1"/>
  <c r="E658" i="109" s="1"/>
  <c r="E859" i="109" s="1"/>
  <c r="E999" i="109" s="1"/>
  <c r="E1139" i="109" s="1"/>
  <c r="E1318" i="109" s="1"/>
  <c r="E1497" i="109" s="1"/>
  <c r="E1676" i="109" s="1"/>
  <c r="A257" i="109"/>
  <c r="A458" i="109" s="1"/>
  <c r="A659" i="109" s="1"/>
  <c r="A860" i="109" s="1"/>
  <c r="A1000" i="109" s="1"/>
  <c r="A1140" i="109" s="1"/>
  <c r="A1319" i="109" s="1"/>
  <c r="A1498" i="109" s="1"/>
  <c r="A1677" i="109" s="1"/>
  <c r="B257" i="109"/>
  <c r="B458" i="109" s="1"/>
  <c r="B659" i="109" s="1"/>
  <c r="B860" i="109" s="1"/>
  <c r="B1000" i="109" s="1"/>
  <c r="B1140" i="109" s="1"/>
  <c r="B1319" i="109" s="1"/>
  <c r="B1498" i="109" s="1"/>
  <c r="B1677" i="109" s="1"/>
  <c r="C257" i="109"/>
  <c r="C458" i="109" s="1"/>
  <c r="C659" i="109" s="1"/>
  <c r="C860" i="109" s="1"/>
  <c r="C1000" i="109" s="1"/>
  <c r="C1140" i="109" s="1"/>
  <c r="C1319" i="109" s="1"/>
  <c r="C1498" i="109" s="1"/>
  <c r="C1677" i="109" s="1"/>
  <c r="D257" i="109"/>
  <c r="D458" i="109" s="1"/>
  <c r="D659" i="109" s="1"/>
  <c r="D860" i="109" s="1"/>
  <c r="D1000" i="109" s="1"/>
  <c r="D1140" i="109" s="1"/>
  <c r="D1319" i="109" s="1"/>
  <c r="D1498" i="109" s="1"/>
  <c r="D1677" i="109" s="1"/>
  <c r="E257" i="109"/>
  <c r="E458" i="109" s="1"/>
  <c r="E659" i="109" s="1"/>
  <c r="E860" i="109" s="1"/>
  <c r="E1000" i="109" s="1"/>
  <c r="E1140" i="109" s="1"/>
  <c r="E1319" i="109" s="1"/>
  <c r="E1498" i="109" s="1"/>
  <c r="E1677" i="109" s="1"/>
  <c r="A258" i="109"/>
  <c r="A459" i="109" s="1"/>
  <c r="A660" i="109" s="1"/>
  <c r="A861" i="109" s="1"/>
  <c r="A1001" i="109" s="1"/>
  <c r="A1141" i="109" s="1"/>
  <c r="A1320" i="109" s="1"/>
  <c r="A1499" i="109" s="1"/>
  <c r="A1678" i="109" s="1"/>
  <c r="B258" i="109"/>
  <c r="B459" i="109" s="1"/>
  <c r="B660" i="109" s="1"/>
  <c r="B861" i="109" s="1"/>
  <c r="B1001" i="109" s="1"/>
  <c r="B1141" i="109" s="1"/>
  <c r="B1320" i="109" s="1"/>
  <c r="B1499" i="109" s="1"/>
  <c r="B1678" i="109" s="1"/>
  <c r="C258" i="109"/>
  <c r="C459" i="109" s="1"/>
  <c r="C660" i="109" s="1"/>
  <c r="C861" i="109" s="1"/>
  <c r="C1001" i="109" s="1"/>
  <c r="C1141" i="109" s="1"/>
  <c r="C1320" i="109" s="1"/>
  <c r="C1499" i="109" s="1"/>
  <c r="C1678" i="109" s="1"/>
  <c r="D258" i="109"/>
  <c r="D459" i="109" s="1"/>
  <c r="D660" i="109" s="1"/>
  <c r="D861" i="109" s="1"/>
  <c r="D1001" i="109" s="1"/>
  <c r="D1141" i="109" s="1"/>
  <c r="D1320" i="109" s="1"/>
  <c r="D1499" i="109" s="1"/>
  <c r="D1678" i="109" s="1"/>
  <c r="E258" i="109"/>
  <c r="E459" i="109" s="1"/>
  <c r="E660" i="109" s="1"/>
  <c r="E861" i="109" s="1"/>
  <c r="E1001" i="109" s="1"/>
  <c r="E1141" i="109" s="1"/>
  <c r="E1320" i="109" s="1"/>
  <c r="E1499" i="109" s="1"/>
  <c r="E1678" i="109" s="1"/>
  <c r="A259" i="109"/>
  <c r="A460" i="109" s="1"/>
  <c r="A661" i="109" s="1"/>
  <c r="A862" i="109" s="1"/>
  <c r="A1002" i="109" s="1"/>
  <c r="A1142" i="109" s="1"/>
  <c r="A1321" i="109" s="1"/>
  <c r="A1500" i="109" s="1"/>
  <c r="A1679" i="109" s="1"/>
  <c r="B259" i="109"/>
  <c r="B460" i="109" s="1"/>
  <c r="B661" i="109" s="1"/>
  <c r="B862" i="109" s="1"/>
  <c r="B1002" i="109" s="1"/>
  <c r="B1142" i="109" s="1"/>
  <c r="B1321" i="109" s="1"/>
  <c r="B1500" i="109" s="1"/>
  <c r="B1679" i="109" s="1"/>
  <c r="C259" i="109"/>
  <c r="C460" i="109" s="1"/>
  <c r="C661" i="109" s="1"/>
  <c r="C862" i="109" s="1"/>
  <c r="C1002" i="109" s="1"/>
  <c r="C1142" i="109" s="1"/>
  <c r="C1321" i="109" s="1"/>
  <c r="C1500" i="109" s="1"/>
  <c r="C1679" i="109" s="1"/>
  <c r="D259" i="109"/>
  <c r="D460" i="109" s="1"/>
  <c r="D661" i="109" s="1"/>
  <c r="D862" i="109" s="1"/>
  <c r="D1002" i="109" s="1"/>
  <c r="D1142" i="109" s="1"/>
  <c r="D1321" i="109" s="1"/>
  <c r="D1500" i="109" s="1"/>
  <c r="D1679" i="109" s="1"/>
  <c r="E259" i="109"/>
  <c r="E460" i="109" s="1"/>
  <c r="E661" i="109" s="1"/>
  <c r="E862" i="109" s="1"/>
  <c r="E1002" i="109" s="1"/>
  <c r="E1142" i="109" s="1"/>
  <c r="E1321" i="109" s="1"/>
  <c r="E1500" i="109" s="1"/>
  <c r="E1679" i="109" s="1"/>
  <c r="A260" i="109"/>
  <c r="A461" i="109" s="1"/>
  <c r="A662" i="109" s="1"/>
  <c r="A863" i="109" s="1"/>
  <c r="A1003" i="109" s="1"/>
  <c r="A1143" i="109" s="1"/>
  <c r="A1322" i="109" s="1"/>
  <c r="A1501" i="109" s="1"/>
  <c r="A1680" i="109" s="1"/>
  <c r="B260" i="109"/>
  <c r="B461" i="109" s="1"/>
  <c r="B662" i="109" s="1"/>
  <c r="B863" i="109" s="1"/>
  <c r="B1003" i="109" s="1"/>
  <c r="B1143" i="109" s="1"/>
  <c r="B1322" i="109" s="1"/>
  <c r="B1501" i="109" s="1"/>
  <c r="B1680" i="109" s="1"/>
  <c r="C260" i="109"/>
  <c r="C461" i="109" s="1"/>
  <c r="C662" i="109" s="1"/>
  <c r="C863" i="109" s="1"/>
  <c r="C1003" i="109" s="1"/>
  <c r="C1143" i="109" s="1"/>
  <c r="C1322" i="109" s="1"/>
  <c r="C1501" i="109" s="1"/>
  <c r="C1680" i="109" s="1"/>
  <c r="D260" i="109"/>
  <c r="D461" i="109" s="1"/>
  <c r="D662" i="109" s="1"/>
  <c r="D863" i="109" s="1"/>
  <c r="D1003" i="109" s="1"/>
  <c r="D1143" i="109" s="1"/>
  <c r="D1322" i="109" s="1"/>
  <c r="D1501" i="109" s="1"/>
  <c r="D1680" i="109" s="1"/>
  <c r="E260" i="109"/>
  <c r="E461" i="109" s="1"/>
  <c r="E662" i="109" s="1"/>
  <c r="E863" i="109" s="1"/>
  <c r="E1003" i="109" s="1"/>
  <c r="E1143" i="109" s="1"/>
  <c r="E1322" i="109" s="1"/>
  <c r="E1501" i="109" s="1"/>
  <c r="E1680" i="109" s="1"/>
  <c r="A261" i="109"/>
  <c r="A462" i="109" s="1"/>
  <c r="A663" i="109" s="1"/>
  <c r="A864" i="109" s="1"/>
  <c r="A1004" i="109" s="1"/>
  <c r="A1144" i="109" s="1"/>
  <c r="A1323" i="109" s="1"/>
  <c r="A1502" i="109" s="1"/>
  <c r="A1681" i="109" s="1"/>
  <c r="B261" i="109"/>
  <c r="B462" i="109" s="1"/>
  <c r="B663" i="109" s="1"/>
  <c r="B864" i="109" s="1"/>
  <c r="B1004" i="109" s="1"/>
  <c r="B1144" i="109" s="1"/>
  <c r="B1323" i="109" s="1"/>
  <c r="B1502" i="109" s="1"/>
  <c r="B1681" i="109" s="1"/>
  <c r="C261" i="109"/>
  <c r="C462" i="109" s="1"/>
  <c r="C663" i="109" s="1"/>
  <c r="C864" i="109" s="1"/>
  <c r="C1004" i="109" s="1"/>
  <c r="C1144" i="109" s="1"/>
  <c r="C1323" i="109" s="1"/>
  <c r="C1502" i="109" s="1"/>
  <c r="C1681" i="109" s="1"/>
  <c r="D261" i="109"/>
  <c r="D462" i="109" s="1"/>
  <c r="D663" i="109" s="1"/>
  <c r="D864" i="109" s="1"/>
  <c r="D1004" i="109" s="1"/>
  <c r="D1144" i="109" s="1"/>
  <c r="D1323" i="109" s="1"/>
  <c r="D1502" i="109" s="1"/>
  <c r="D1681" i="109" s="1"/>
  <c r="E261" i="109"/>
  <c r="E462" i="109" s="1"/>
  <c r="E663" i="109" s="1"/>
  <c r="E864" i="109" s="1"/>
  <c r="E1004" i="109" s="1"/>
  <c r="E1144" i="109" s="1"/>
  <c r="E1323" i="109" s="1"/>
  <c r="E1502" i="109" s="1"/>
  <c r="E1681" i="109" s="1"/>
  <c r="A262" i="109"/>
  <c r="A463" i="109" s="1"/>
  <c r="A664" i="109" s="1"/>
  <c r="A865" i="109" s="1"/>
  <c r="A1005" i="109" s="1"/>
  <c r="A1145" i="109" s="1"/>
  <c r="A1324" i="109" s="1"/>
  <c r="A1503" i="109" s="1"/>
  <c r="A1682" i="109" s="1"/>
  <c r="B262" i="109"/>
  <c r="B463" i="109" s="1"/>
  <c r="B664" i="109" s="1"/>
  <c r="B865" i="109" s="1"/>
  <c r="B1005" i="109" s="1"/>
  <c r="B1145" i="109" s="1"/>
  <c r="B1324" i="109" s="1"/>
  <c r="B1503" i="109" s="1"/>
  <c r="B1682" i="109" s="1"/>
  <c r="C262" i="109"/>
  <c r="C463" i="109" s="1"/>
  <c r="C664" i="109" s="1"/>
  <c r="C865" i="109" s="1"/>
  <c r="C1005" i="109" s="1"/>
  <c r="C1145" i="109" s="1"/>
  <c r="C1324" i="109" s="1"/>
  <c r="C1503" i="109" s="1"/>
  <c r="C1682" i="109" s="1"/>
  <c r="D262" i="109"/>
  <c r="D463" i="109" s="1"/>
  <c r="D664" i="109" s="1"/>
  <c r="D865" i="109" s="1"/>
  <c r="D1005" i="109" s="1"/>
  <c r="D1145" i="109" s="1"/>
  <c r="D1324" i="109" s="1"/>
  <c r="D1503" i="109" s="1"/>
  <c r="D1682" i="109" s="1"/>
  <c r="E262" i="109"/>
  <c r="E463" i="109" s="1"/>
  <c r="E664" i="109" s="1"/>
  <c r="E865" i="109" s="1"/>
  <c r="E1005" i="109" s="1"/>
  <c r="E1145" i="109" s="1"/>
  <c r="E1324" i="109" s="1"/>
  <c r="E1503" i="109" s="1"/>
  <c r="E1682" i="109" s="1"/>
  <c r="A263" i="109"/>
  <c r="A464" i="109" s="1"/>
  <c r="A665" i="109" s="1"/>
  <c r="A866" i="109" s="1"/>
  <c r="A1006" i="109" s="1"/>
  <c r="A1146" i="109" s="1"/>
  <c r="A1325" i="109" s="1"/>
  <c r="A1504" i="109" s="1"/>
  <c r="A1683" i="109" s="1"/>
  <c r="B263" i="109"/>
  <c r="B464" i="109" s="1"/>
  <c r="B665" i="109" s="1"/>
  <c r="B866" i="109" s="1"/>
  <c r="B1006" i="109" s="1"/>
  <c r="B1146" i="109" s="1"/>
  <c r="B1325" i="109" s="1"/>
  <c r="B1504" i="109" s="1"/>
  <c r="B1683" i="109" s="1"/>
  <c r="C263" i="109"/>
  <c r="C464" i="109" s="1"/>
  <c r="C665" i="109" s="1"/>
  <c r="C866" i="109" s="1"/>
  <c r="C1006" i="109" s="1"/>
  <c r="C1146" i="109" s="1"/>
  <c r="C1325" i="109" s="1"/>
  <c r="C1504" i="109" s="1"/>
  <c r="C1683" i="109" s="1"/>
  <c r="D263" i="109"/>
  <c r="D464" i="109" s="1"/>
  <c r="D665" i="109" s="1"/>
  <c r="D866" i="109" s="1"/>
  <c r="D1006" i="109" s="1"/>
  <c r="D1146" i="109" s="1"/>
  <c r="D1325" i="109" s="1"/>
  <c r="D1504" i="109" s="1"/>
  <c r="D1683" i="109" s="1"/>
  <c r="E263" i="109"/>
  <c r="E464" i="109" s="1"/>
  <c r="E665" i="109" s="1"/>
  <c r="E866" i="109" s="1"/>
  <c r="E1006" i="109" s="1"/>
  <c r="E1146" i="109" s="1"/>
  <c r="E1325" i="109" s="1"/>
  <c r="E1504" i="109" s="1"/>
  <c r="E1683" i="109" s="1"/>
  <c r="A264" i="109"/>
  <c r="A465" i="109" s="1"/>
  <c r="A666" i="109" s="1"/>
  <c r="A867" i="109" s="1"/>
  <c r="A1007" i="109" s="1"/>
  <c r="A1147" i="109" s="1"/>
  <c r="A1326" i="109" s="1"/>
  <c r="A1505" i="109" s="1"/>
  <c r="A1684" i="109" s="1"/>
  <c r="B264" i="109"/>
  <c r="B465" i="109" s="1"/>
  <c r="B666" i="109" s="1"/>
  <c r="B867" i="109" s="1"/>
  <c r="B1007" i="109" s="1"/>
  <c r="B1147" i="109" s="1"/>
  <c r="B1326" i="109" s="1"/>
  <c r="B1505" i="109" s="1"/>
  <c r="B1684" i="109" s="1"/>
  <c r="C264" i="109"/>
  <c r="C465" i="109" s="1"/>
  <c r="C666" i="109" s="1"/>
  <c r="C867" i="109" s="1"/>
  <c r="C1007" i="109" s="1"/>
  <c r="C1147" i="109" s="1"/>
  <c r="C1326" i="109" s="1"/>
  <c r="C1505" i="109" s="1"/>
  <c r="C1684" i="109" s="1"/>
  <c r="D264" i="109"/>
  <c r="D465" i="109" s="1"/>
  <c r="D666" i="109" s="1"/>
  <c r="D867" i="109" s="1"/>
  <c r="D1007" i="109" s="1"/>
  <c r="D1147" i="109" s="1"/>
  <c r="D1326" i="109" s="1"/>
  <c r="D1505" i="109" s="1"/>
  <c r="D1684" i="109" s="1"/>
  <c r="E264" i="109"/>
  <c r="E465" i="109" s="1"/>
  <c r="E666" i="109" s="1"/>
  <c r="E867" i="109" s="1"/>
  <c r="E1007" i="109" s="1"/>
  <c r="E1147" i="109" s="1"/>
  <c r="E1326" i="109" s="1"/>
  <c r="E1505" i="109" s="1"/>
  <c r="E1684" i="109" s="1"/>
  <c r="A265" i="109"/>
  <c r="A466" i="109" s="1"/>
  <c r="A667" i="109" s="1"/>
  <c r="A868" i="109" s="1"/>
  <c r="A1008" i="109" s="1"/>
  <c r="A1148" i="109" s="1"/>
  <c r="A1327" i="109" s="1"/>
  <c r="A1506" i="109" s="1"/>
  <c r="A1685" i="109" s="1"/>
  <c r="B265" i="109"/>
  <c r="B466" i="109" s="1"/>
  <c r="B667" i="109" s="1"/>
  <c r="B868" i="109" s="1"/>
  <c r="B1008" i="109" s="1"/>
  <c r="B1148" i="109" s="1"/>
  <c r="B1327" i="109" s="1"/>
  <c r="B1506" i="109" s="1"/>
  <c r="B1685" i="109" s="1"/>
  <c r="C265" i="109"/>
  <c r="C466" i="109" s="1"/>
  <c r="C667" i="109" s="1"/>
  <c r="C868" i="109" s="1"/>
  <c r="C1008" i="109" s="1"/>
  <c r="C1148" i="109" s="1"/>
  <c r="C1327" i="109" s="1"/>
  <c r="C1506" i="109" s="1"/>
  <c r="C1685" i="109" s="1"/>
  <c r="D265" i="109"/>
  <c r="D466" i="109" s="1"/>
  <c r="D667" i="109" s="1"/>
  <c r="D868" i="109" s="1"/>
  <c r="D1008" i="109" s="1"/>
  <c r="D1148" i="109" s="1"/>
  <c r="D1327" i="109" s="1"/>
  <c r="D1506" i="109" s="1"/>
  <c r="D1685" i="109" s="1"/>
  <c r="E265" i="109"/>
  <c r="E466" i="109" s="1"/>
  <c r="E667" i="109" s="1"/>
  <c r="E868" i="109" s="1"/>
  <c r="E1008" i="109" s="1"/>
  <c r="E1148" i="109" s="1"/>
  <c r="E1327" i="109" s="1"/>
  <c r="E1506" i="109" s="1"/>
  <c r="E1685" i="109" s="1"/>
  <c r="A266" i="109"/>
  <c r="A467" i="109" s="1"/>
  <c r="A668" i="109" s="1"/>
  <c r="A869" i="109" s="1"/>
  <c r="A1009" i="109" s="1"/>
  <c r="A1149" i="109" s="1"/>
  <c r="A1328" i="109" s="1"/>
  <c r="A1507" i="109" s="1"/>
  <c r="A1686" i="109" s="1"/>
  <c r="B266" i="109"/>
  <c r="B467" i="109" s="1"/>
  <c r="B668" i="109" s="1"/>
  <c r="B869" i="109" s="1"/>
  <c r="B1009" i="109" s="1"/>
  <c r="B1149" i="109" s="1"/>
  <c r="B1328" i="109" s="1"/>
  <c r="B1507" i="109" s="1"/>
  <c r="B1686" i="109" s="1"/>
  <c r="C266" i="109"/>
  <c r="C467" i="109" s="1"/>
  <c r="C668" i="109" s="1"/>
  <c r="C869" i="109" s="1"/>
  <c r="C1009" i="109" s="1"/>
  <c r="C1149" i="109" s="1"/>
  <c r="C1328" i="109" s="1"/>
  <c r="C1507" i="109" s="1"/>
  <c r="C1686" i="109" s="1"/>
  <c r="D266" i="109"/>
  <c r="D467" i="109" s="1"/>
  <c r="D668" i="109" s="1"/>
  <c r="D869" i="109" s="1"/>
  <c r="D1009" i="109" s="1"/>
  <c r="D1149" i="109" s="1"/>
  <c r="D1328" i="109" s="1"/>
  <c r="D1507" i="109" s="1"/>
  <c r="D1686" i="109" s="1"/>
  <c r="E266" i="109"/>
  <c r="E467" i="109" s="1"/>
  <c r="E668" i="109" s="1"/>
  <c r="E869" i="109" s="1"/>
  <c r="E1009" i="109" s="1"/>
  <c r="E1149" i="109" s="1"/>
  <c r="E1328" i="109" s="1"/>
  <c r="E1507" i="109" s="1"/>
  <c r="E1686" i="109" s="1"/>
  <c r="A267" i="109"/>
  <c r="A468" i="109" s="1"/>
  <c r="A669" i="109" s="1"/>
  <c r="A870" i="109" s="1"/>
  <c r="A1010" i="109" s="1"/>
  <c r="A1150" i="109" s="1"/>
  <c r="A1329" i="109" s="1"/>
  <c r="A1508" i="109" s="1"/>
  <c r="A1687" i="109" s="1"/>
  <c r="B267" i="109"/>
  <c r="B468" i="109" s="1"/>
  <c r="B669" i="109" s="1"/>
  <c r="B870" i="109" s="1"/>
  <c r="B1010" i="109" s="1"/>
  <c r="B1150" i="109" s="1"/>
  <c r="B1329" i="109" s="1"/>
  <c r="B1508" i="109" s="1"/>
  <c r="B1687" i="109" s="1"/>
  <c r="C267" i="109"/>
  <c r="C468" i="109" s="1"/>
  <c r="C669" i="109" s="1"/>
  <c r="C870" i="109" s="1"/>
  <c r="C1010" i="109" s="1"/>
  <c r="C1150" i="109" s="1"/>
  <c r="C1329" i="109" s="1"/>
  <c r="C1508" i="109" s="1"/>
  <c r="C1687" i="109" s="1"/>
  <c r="D267" i="109"/>
  <c r="D468" i="109" s="1"/>
  <c r="D669" i="109" s="1"/>
  <c r="D870" i="109" s="1"/>
  <c r="D1010" i="109" s="1"/>
  <c r="D1150" i="109" s="1"/>
  <c r="D1329" i="109" s="1"/>
  <c r="D1508" i="109" s="1"/>
  <c r="D1687" i="109" s="1"/>
  <c r="E267" i="109"/>
  <c r="E468" i="109" s="1"/>
  <c r="E669" i="109" s="1"/>
  <c r="E870" i="109" s="1"/>
  <c r="E1010" i="109" s="1"/>
  <c r="E1150" i="109" s="1"/>
  <c r="E1329" i="109" s="1"/>
  <c r="E1508" i="109" s="1"/>
  <c r="E1687" i="109" s="1"/>
  <c r="A268" i="109"/>
  <c r="A469" i="109" s="1"/>
  <c r="A670" i="109" s="1"/>
  <c r="A871" i="109" s="1"/>
  <c r="A1011" i="109" s="1"/>
  <c r="A1151" i="109" s="1"/>
  <c r="A1330" i="109" s="1"/>
  <c r="A1509" i="109" s="1"/>
  <c r="A1688" i="109" s="1"/>
  <c r="B268" i="109"/>
  <c r="B469" i="109" s="1"/>
  <c r="B670" i="109" s="1"/>
  <c r="B871" i="109" s="1"/>
  <c r="B1011" i="109" s="1"/>
  <c r="B1151" i="109" s="1"/>
  <c r="B1330" i="109" s="1"/>
  <c r="B1509" i="109" s="1"/>
  <c r="B1688" i="109" s="1"/>
  <c r="C268" i="109"/>
  <c r="C469" i="109" s="1"/>
  <c r="C670" i="109" s="1"/>
  <c r="C871" i="109" s="1"/>
  <c r="C1011" i="109" s="1"/>
  <c r="C1151" i="109" s="1"/>
  <c r="C1330" i="109" s="1"/>
  <c r="C1509" i="109" s="1"/>
  <c r="C1688" i="109" s="1"/>
  <c r="D268" i="109"/>
  <c r="D469" i="109" s="1"/>
  <c r="D670" i="109" s="1"/>
  <c r="D871" i="109" s="1"/>
  <c r="D1011" i="109" s="1"/>
  <c r="D1151" i="109" s="1"/>
  <c r="D1330" i="109" s="1"/>
  <c r="D1509" i="109" s="1"/>
  <c r="D1688" i="109" s="1"/>
  <c r="E268" i="109"/>
  <c r="E469" i="109" s="1"/>
  <c r="E670" i="109" s="1"/>
  <c r="E871" i="109" s="1"/>
  <c r="E1011" i="109" s="1"/>
  <c r="E1151" i="109" s="1"/>
  <c r="E1330" i="109" s="1"/>
  <c r="E1509" i="109" s="1"/>
  <c r="E1688" i="109" s="1"/>
  <c r="A269" i="109"/>
  <c r="A470" i="109" s="1"/>
  <c r="A671" i="109" s="1"/>
  <c r="A872" i="109" s="1"/>
  <c r="A1012" i="109" s="1"/>
  <c r="A1152" i="109" s="1"/>
  <c r="A1331" i="109" s="1"/>
  <c r="A1510" i="109" s="1"/>
  <c r="A1689" i="109" s="1"/>
  <c r="B269" i="109"/>
  <c r="B470" i="109" s="1"/>
  <c r="B671" i="109" s="1"/>
  <c r="B872" i="109" s="1"/>
  <c r="B1012" i="109" s="1"/>
  <c r="B1152" i="109" s="1"/>
  <c r="B1331" i="109" s="1"/>
  <c r="B1510" i="109" s="1"/>
  <c r="B1689" i="109" s="1"/>
  <c r="C269" i="109"/>
  <c r="C470" i="109" s="1"/>
  <c r="C671" i="109" s="1"/>
  <c r="C872" i="109" s="1"/>
  <c r="C1012" i="109" s="1"/>
  <c r="C1152" i="109" s="1"/>
  <c r="C1331" i="109" s="1"/>
  <c r="C1510" i="109" s="1"/>
  <c r="C1689" i="109" s="1"/>
  <c r="D269" i="109"/>
  <c r="D470" i="109" s="1"/>
  <c r="D671" i="109" s="1"/>
  <c r="D872" i="109" s="1"/>
  <c r="D1012" i="109" s="1"/>
  <c r="D1152" i="109" s="1"/>
  <c r="D1331" i="109" s="1"/>
  <c r="D1510" i="109" s="1"/>
  <c r="D1689" i="109" s="1"/>
  <c r="E269" i="109"/>
  <c r="E470" i="109" s="1"/>
  <c r="E671" i="109" s="1"/>
  <c r="E872" i="109" s="1"/>
  <c r="E1012" i="109" s="1"/>
  <c r="E1152" i="109" s="1"/>
  <c r="E1331" i="109" s="1"/>
  <c r="E1510" i="109" s="1"/>
  <c r="E1689" i="109" s="1"/>
  <c r="A270" i="109"/>
  <c r="A471" i="109" s="1"/>
  <c r="A672" i="109" s="1"/>
  <c r="A873" i="109" s="1"/>
  <c r="A1013" i="109" s="1"/>
  <c r="A1153" i="109" s="1"/>
  <c r="A1332" i="109" s="1"/>
  <c r="A1511" i="109" s="1"/>
  <c r="A1690" i="109" s="1"/>
  <c r="B270" i="109"/>
  <c r="B471" i="109" s="1"/>
  <c r="B672" i="109" s="1"/>
  <c r="B873" i="109" s="1"/>
  <c r="B1013" i="109" s="1"/>
  <c r="B1153" i="109" s="1"/>
  <c r="B1332" i="109" s="1"/>
  <c r="B1511" i="109" s="1"/>
  <c r="B1690" i="109" s="1"/>
  <c r="C270" i="109"/>
  <c r="C471" i="109" s="1"/>
  <c r="C672" i="109" s="1"/>
  <c r="C873" i="109" s="1"/>
  <c r="C1013" i="109" s="1"/>
  <c r="C1153" i="109" s="1"/>
  <c r="C1332" i="109" s="1"/>
  <c r="C1511" i="109" s="1"/>
  <c r="C1690" i="109" s="1"/>
  <c r="D270" i="109"/>
  <c r="D471" i="109" s="1"/>
  <c r="D672" i="109" s="1"/>
  <c r="D873" i="109" s="1"/>
  <c r="D1013" i="109" s="1"/>
  <c r="D1153" i="109" s="1"/>
  <c r="D1332" i="109" s="1"/>
  <c r="D1511" i="109" s="1"/>
  <c r="D1690" i="109" s="1"/>
  <c r="E270" i="109"/>
  <c r="E471" i="109" s="1"/>
  <c r="E672" i="109" s="1"/>
  <c r="E873" i="109" s="1"/>
  <c r="E1013" i="109" s="1"/>
  <c r="E1153" i="109" s="1"/>
  <c r="E1332" i="109" s="1"/>
  <c r="E1511" i="109" s="1"/>
  <c r="E1690" i="109" s="1"/>
  <c r="A271" i="109"/>
  <c r="A472" i="109" s="1"/>
  <c r="A673" i="109" s="1"/>
  <c r="A874" i="109" s="1"/>
  <c r="A1014" i="109" s="1"/>
  <c r="A1154" i="109" s="1"/>
  <c r="A1333" i="109" s="1"/>
  <c r="A1512" i="109" s="1"/>
  <c r="A1691" i="109" s="1"/>
  <c r="B271" i="109"/>
  <c r="B472" i="109" s="1"/>
  <c r="B673" i="109" s="1"/>
  <c r="B874" i="109" s="1"/>
  <c r="B1014" i="109" s="1"/>
  <c r="B1154" i="109" s="1"/>
  <c r="B1333" i="109" s="1"/>
  <c r="B1512" i="109" s="1"/>
  <c r="B1691" i="109" s="1"/>
  <c r="C271" i="109"/>
  <c r="C472" i="109" s="1"/>
  <c r="C673" i="109" s="1"/>
  <c r="C874" i="109" s="1"/>
  <c r="C1014" i="109" s="1"/>
  <c r="C1154" i="109" s="1"/>
  <c r="C1333" i="109" s="1"/>
  <c r="C1512" i="109" s="1"/>
  <c r="C1691" i="109" s="1"/>
  <c r="D271" i="109"/>
  <c r="D472" i="109" s="1"/>
  <c r="D673" i="109" s="1"/>
  <c r="D874" i="109" s="1"/>
  <c r="D1014" i="109" s="1"/>
  <c r="D1154" i="109" s="1"/>
  <c r="D1333" i="109" s="1"/>
  <c r="D1512" i="109" s="1"/>
  <c r="D1691" i="109" s="1"/>
  <c r="E271" i="109"/>
  <c r="E472" i="109" s="1"/>
  <c r="E673" i="109" s="1"/>
  <c r="E874" i="109" s="1"/>
  <c r="E1014" i="109" s="1"/>
  <c r="E1154" i="109" s="1"/>
  <c r="E1333" i="109" s="1"/>
  <c r="E1512" i="109" s="1"/>
  <c r="E1691" i="109" s="1"/>
  <c r="A272" i="109"/>
  <c r="A473" i="109" s="1"/>
  <c r="A674" i="109" s="1"/>
  <c r="A875" i="109" s="1"/>
  <c r="A1015" i="109" s="1"/>
  <c r="A1155" i="109" s="1"/>
  <c r="A1334" i="109" s="1"/>
  <c r="A1513" i="109" s="1"/>
  <c r="A1692" i="109" s="1"/>
  <c r="B272" i="109"/>
  <c r="B473" i="109" s="1"/>
  <c r="B674" i="109" s="1"/>
  <c r="B875" i="109" s="1"/>
  <c r="B1015" i="109" s="1"/>
  <c r="B1155" i="109" s="1"/>
  <c r="B1334" i="109" s="1"/>
  <c r="B1513" i="109" s="1"/>
  <c r="B1692" i="109" s="1"/>
  <c r="C272" i="109"/>
  <c r="C473" i="109" s="1"/>
  <c r="C674" i="109" s="1"/>
  <c r="C875" i="109" s="1"/>
  <c r="C1015" i="109" s="1"/>
  <c r="C1155" i="109" s="1"/>
  <c r="C1334" i="109" s="1"/>
  <c r="C1513" i="109" s="1"/>
  <c r="C1692" i="109" s="1"/>
  <c r="D272" i="109"/>
  <c r="D473" i="109" s="1"/>
  <c r="D674" i="109" s="1"/>
  <c r="D875" i="109" s="1"/>
  <c r="D1015" i="109" s="1"/>
  <c r="D1155" i="109" s="1"/>
  <c r="D1334" i="109" s="1"/>
  <c r="D1513" i="109" s="1"/>
  <c r="D1692" i="109" s="1"/>
  <c r="E272" i="109"/>
  <c r="E473" i="109" s="1"/>
  <c r="E674" i="109" s="1"/>
  <c r="E875" i="109" s="1"/>
  <c r="E1015" i="109" s="1"/>
  <c r="E1155" i="109" s="1"/>
  <c r="E1334" i="109" s="1"/>
  <c r="E1513" i="109" s="1"/>
  <c r="E1692" i="109" s="1"/>
  <c r="A273" i="109"/>
  <c r="A474" i="109" s="1"/>
  <c r="A675" i="109" s="1"/>
  <c r="A876" i="109" s="1"/>
  <c r="A1016" i="109" s="1"/>
  <c r="A1156" i="109" s="1"/>
  <c r="A1335" i="109" s="1"/>
  <c r="A1514" i="109" s="1"/>
  <c r="A1693" i="109" s="1"/>
  <c r="B273" i="109"/>
  <c r="B474" i="109" s="1"/>
  <c r="B675" i="109" s="1"/>
  <c r="B876" i="109" s="1"/>
  <c r="B1016" i="109" s="1"/>
  <c r="B1156" i="109" s="1"/>
  <c r="B1335" i="109" s="1"/>
  <c r="B1514" i="109" s="1"/>
  <c r="B1693" i="109" s="1"/>
  <c r="C273" i="109"/>
  <c r="C474" i="109" s="1"/>
  <c r="C675" i="109" s="1"/>
  <c r="C876" i="109" s="1"/>
  <c r="C1016" i="109" s="1"/>
  <c r="C1156" i="109" s="1"/>
  <c r="C1335" i="109" s="1"/>
  <c r="C1514" i="109" s="1"/>
  <c r="C1693" i="109" s="1"/>
  <c r="D273" i="109"/>
  <c r="D474" i="109" s="1"/>
  <c r="D675" i="109" s="1"/>
  <c r="D876" i="109" s="1"/>
  <c r="D1016" i="109" s="1"/>
  <c r="D1156" i="109" s="1"/>
  <c r="D1335" i="109" s="1"/>
  <c r="D1514" i="109" s="1"/>
  <c r="D1693" i="109" s="1"/>
  <c r="E273" i="109"/>
  <c r="E474" i="109" s="1"/>
  <c r="E675" i="109" s="1"/>
  <c r="E876" i="109" s="1"/>
  <c r="E1016" i="109" s="1"/>
  <c r="E1156" i="109" s="1"/>
  <c r="E1335" i="109" s="1"/>
  <c r="E1514" i="109" s="1"/>
  <c r="E1693" i="109" s="1"/>
  <c r="A274" i="109"/>
  <c r="A475" i="109" s="1"/>
  <c r="A676" i="109" s="1"/>
  <c r="A877" i="109" s="1"/>
  <c r="A1017" i="109" s="1"/>
  <c r="A1157" i="109" s="1"/>
  <c r="A1336" i="109" s="1"/>
  <c r="A1515" i="109" s="1"/>
  <c r="A1694" i="109" s="1"/>
  <c r="B274" i="109"/>
  <c r="B475" i="109" s="1"/>
  <c r="B676" i="109" s="1"/>
  <c r="B877" i="109" s="1"/>
  <c r="B1017" i="109" s="1"/>
  <c r="B1157" i="109" s="1"/>
  <c r="B1336" i="109" s="1"/>
  <c r="B1515" i="109" s="1"/>
  <c r="B1694" i="109" s="1"/>
  <c r="C274" i="109"/>
  <c r="C475" i="109" s="1"/>
  <c r="C676" i="109" s="1"/>
  <c r="C877" i="109" s="1"/>
  <c r="C1017" i="109" s="1"/>
  <c r="C1157" i="109" s="1"/>
  <c r="C1336" i="109" s="1"/>
  <c r="C1515" i="109" s="1"/>
  <c r="C1694" i="109" s="1"/>
  <c r="D274" i="109"/>
  <c r="D475" i="109" s="1"/>
  <c r="D676" i="109" s="1"/>
  <c r="D877" i="109" s="1"/>
  <c r="D1017" i="109" s="1"/>
  <c r="D1157" i="109" s="1"/>
  <c r="D1336" i="109" s="1"/>
  <c r="D1515" i="109" s="1"/>
  <c r="D1694" i="109" s="1"/>
  <c r="E274" i="109"/>
  <c r="E475" i="109" s="1"/>
  <c r="E676" i="109" s="1"/>
  <c r="E877" i="109" s="1"/>
  <c r="E1017" i="109" s="1"/>
  <c r="E1157" i="109" s="1"/>
  <c r="E1336" i="109" s="1"/>
  <c r="E1515" i="109" s="1"/>
  <c r="E1694" i="109" s="1"/>
  <c r="A275" i="109"/>
  <c r="A476" i="109" s="1"/>
  <c r="A677" i="109" s="1"/>
  <c r="A878" i="109" s="1"/>
  <c r="A1018" i="109" s="1"/>
  <c r="A1158" i="109" s="1"/>
  <c r="A1337" i="109" s="1"/>
  <c r="A1516" i="109" s="1"/>
  <c r="A1695" i="109" s="1"/>
  <c r="B275" i="109"/>
  <c r="B476" i="109" s="1"/>
  <c r="B677" i="109" s="1"/>
  <c r="B878" i="109" s="1"/>
  <c r="B1018" i="109" s="1"/>
  <c r="B1158" i="109" s="1"/>
  <c r="B1337" i="109" s="1"/>
  <c r="B1516" i="109" s="1"/>
  <c r="B1695" i="109" s="1"/>
  <c r="C275" i="109"/>
  <c r="C476" i="109" s="1"/>
  <c r="C677" i="109" s="1"/>
  <c r="C878" i="109" s="1"/>
  <c r="C1018" i="109" s="1"/>
  <c r="C1158" i="109" s="1"/>
  <c r="C1337" i="109" s="1"/>
  <c r="C1516" i="109" s="1"/>
  <c r="C1695" i="109" s="1"/>
  <c r="D275" i="109"/>
  <c r="D476" i="109" s="1"/>
  <c r="D677" i="109" s="1"/>
  <c r="D878" i="109" s="1"/>
  <c r="D1018" i="109" s="1"/>
  <c r="D1158" i="109" s="1"/>
  <c r="D1337" i="109" s="1"/>
  <c r="D1516" i="109" s="1"/>
  <c r="D1695" i="109" s="1"/>
  <c r="E275" i="109"/>
  <c r="E476" i="109" s="1"/>
  <c r="E677" i="109" s="1"/>
  <c r="E878" i="109" s="1"/>
  <c r="E1018" i="109" s="1"/>
  <c r="E1158" i="109" s="1"/>
  <c r="E1337" i="109" s="1"/>
  <c r="E1516" i="109" s="1"/>
  <c r="E1695" i="109" s="1"/>
  <c r="A276" i="109"/>
  <c r="A477" i="109" s="1"/>
  <c r="A678" i="109" s="1"/>
  <c r="A879" i="109" s="1"/>
  <c r="A1019" i="109" s="1"/>
  <c r="A1159" i="109" s="1"/>
  <c r="A1338" i="109" s="1"/>
  <c r="A1517" i="109" s="1"/>
  <c r="A1696" i="109" s="1"/>
  <c r="B276" i="109"/>
  <c r="B477" i="109" s="1"/>
  <c r="B678" i="109" s="1"/>
  <c r="B879" i="109" s="1"/>
  <c r="B1019" i="109" s="1"/>
  <c r="B1159" i="109" s="1"/>
  <c r="B1338" i="109" s="1"/>
  <c r="B1517" i="109" s="1"/>
  <c r="B1696" i="109" s="1"/>
  <c r="C276" i="109"/>
  <c r="C477" i="109" s="1"/>
  <c r="C678" i="109" s="1"/>
  <c r="C879" i="109" s="1"/>
  <c r="C1019" i="109" s="1"/>
  <c r="C1159" i="109" s="1"/>
  <c r="C1338" i="109" s="1"/>
  <c r="C1517" i="109" s="1"/>
  <c r="C1696" i="109" s="1"/>
  <c r="D276" i="109"/>
  <c r="D477" i="109" s="1"/>
  <c r="D678" i="109" s="1"/>
  <c r="D879" i="109" s="1"/>
  <c r="D1019" i="109" s="1"/>
  <c r="D1159" i="109" s="1"/>
  <c r="D1338" i="109" s="1"/>
  <c r="D1517" i="109" s="1"/>
  <c r="D1696" i="109" s="1"/>
  <c r="E276" i="109"/>
  <c r="E477" i="109" s="1"/>
  <c r="E678" i="109" s="1"/>
  <c r="E879" i="109" s="1"/>
  <c r="E1019" i="109" s="1"/>
  <c r="E1159" i="109" s="1"/>
  <c r="E1338" i="109" s="1"/>
  <c r="E1517" i="109" s="1"/>
  <c r="E1696" i="109" s="1"/>
  <c r="A277" i="109"/>
  <c r="A478" i="109" s="1"/>
  <c r="A679" i="109" s="1"/>
  <c r="A880" i="109" s="1"/>
  <c r="A1020" i="109" s="1"/>
  <c r="A1160" i="109" s="1"/>
  <c r="A1339" i="109" s="1"/>
  <c r="A1518" i="109" s="1"/>
  <c r="A1697" i="109" s="1"/>
  <c r="B277" i="109"/>
  <c r="B478" i="109" s="1"/>
  <c r="B679" i="109" s="1"/>
  <c r="B880" i="109" s="1"/>
  <c r="B1020" i="109" s="1"/>
  <c r="B1160" i="109" s="1"/>
  <c r="B1339" i="109" s="1"/>
  <c r="B1518" i="109" s="1"/>
  <c r="B1697" i="109" s="1"/>
  <c r="C277" i="109"/>
  <c r="C478" i="109" s="1"/>
  <c r="C679" i="109" s="1"/>
  <c r="C880" i="109" s="1"/>
  <c r="C1020" i="109" s="1"/>
  <c r="C1160" i="109" s="1"/>
  <c r="C1339" i="109" s="1"/>
  <c r="C1518" i="109" s="1"/>
  <c r="C1697" i="109" s="1"/>
  <c r="D277" i="109"/>
  <c r="D478" i="109" s="1"/>
  <c r="D679" i="109" s="1"/>
  <c r="D880" i="109" s="1"/>
  <c r="D1020" i="109" s="1"/>
  <c r="D1160" i="109" s="1"/>
  <c r="D1339" i="109" s="1"/>
  <c r="D1518" i="109" s="1"/>
  <c r="D1697" i="109" s="1"/>
  <c r="E277" i="109"/>
  <c r="E478" i="109" s="1"/>
  <c r="E679" i="109" s="1"/>
  <c r="E880" i="109" s="1"/>
  <c r="E1020" i="109" s="1"/>
  <c r="E1160" i="109" s="1"/>
  <c r="E1339" i="109" s="1"/>
  <c r="E1518" i="109" s="1"/>
  <c r="E1697" i="109" s="1"/>
  <c r="A278" i="109"/>
  <c r="A479" i="109" s="1"/>
  <c r="A680" i="109" s="1"/>
  <c r="A881" i="109" s="1"/>
  <c r="A1021" i="109" s="1"/>
  <c r="A1161" i="109" s="1"/>
  <c r="A1340" i="109" s="1"/>
  <c r="A1519" i="109" s="1"/>
  <c r="A1698" i="109" s="1"/>
  <c r="B278" i="109"/>
  <c r="B479" i="109" s="1"/>
  <c r="B680" i="109" s="1"/>
  <c r="B881" i="109" s="1"/>
  <c r="B1021" i="109" s="1"/>
  <c r="B1161" i="109" s="1"/>
  <c r="B1340" i="109" s="1"/>
  <c r="B1519" i="109" s="1"/>
  <c r="B1698" i="109" s="1"/>
  <c r="C278" i="109"/>
  <c r="C479" i="109" s="1"/>
  <c r="C680" i="109" s="1"/>
  <c r="C881" i="109" s="1"/>
  <c r="C1021" i="109" s="1"/>
  <c r="C1161" i="109" s="1"/>
  <c r="C1340" i="109" s="1"/>
  <c r="C1519" i="109" s="1"/>
  <c r="C1698" i="109" s="1"/>
  <c r="D278" i="109"/>
  <c r="D479" i="109" s="1"/>
  <c r="D680" i="109" s="1"/>
  <c r="D881" i="109" s="1"/>
  <c r="D1021" i="109" s="1"/>
  <c r="D1161" i="109" s="1"/>
  <c r="D1340" i="109" s="1"/>
  <c r="D1519" i="109" s="1"/>
  <c r="D1698" i="109" s="1"/>
  <c r="E278" i="109"/>
  <c r="E479" i="109" s="1"/>
  <c r="E680" i="109" s="1"/>
  <c r="E881" i="109" s="1"/>
  <c r="E1021" i="109" s="1"/>
  <c r="E1161" i="109" s="1"/>
  <c r="E1340" i="109" s="1"/>
  <c r="E1519" i="109" s="1"/>
  <c r="E1698" i="109" s="1"/>
  <c r="A279" i="109"/>
  <c r="A480" i="109" s="1"/>
  <c r="A681" i="109" s="1"/>
  <c r="A882" i="109" s="1"/>
  <c r="A1022" i="109" s="1"/>
  <c r="A1162" i="109" s="1"/>
  <c r="A1341" i="109" s="1"/>
  <c r="A1520" i="109" s="1"/>
  <c r="A1699" i="109" s="1"/>
  <c r="B279" i="109"/>
  <c r="B480" i="109" s="1"/>
  <c r="B681" i="109" s="1"/>
  <c r="B882" i="109" s="1"/>
  <c r="B1022" i="109" s="1"/>
  <c r="B1162" i="109" s="1"/>
  <c r="B1341" i="109" s="1"/>
  <c r="B1520" i="109" s="1"/>
  <c r="B1699" i="109" s="1"/>
  <c r="C279" i="109"/>
  <c r="C480" i="109" s="1"/>
  <c r="C681" i="109" s="1"/>
  <c r="C882" i="109" s="1"/>
  <c r="C1022" i="109" s="1"/>
  <c r="C1162" i="109" s="1"/>
  <c r="C1341" i="109" s="1"/>
  <c r="C1520" i="109" s="1"/>
  <c r="C1699" i="109" s="1"/>
  <c r="D279" i="109"/>
  <c r="D480" i="109" s="1"/>
  <c r="D681" i="109" s="1"/>
  <c r="D882" i="109" s="1"/>
  <c r="D1022" i="109" s="1"/>
  <c r="D1162" i="109" s="1"/>
  <c r="D1341" i="109" s="1"/>
  <c r="D1520" i="109" s="1"/>
  <c r="D1699" i="109" s="1"/>
  <c r="E279" i="109"/>
  <c r="E480" i="109" s="1"/>
  <c r="E681" i="109" s="1"/>
  <c r="E882" i="109" s="1"/>
  <c r="E1022" i="109" s="1"/>
  <c r="E1162" i="109" s="1"/>
  <c r="E1341" i="109" s="1"/>
  <c r="E1520" i="109" s="1"/>
  <c r="E1699" i="109" s="1"/>
  <c r="A280" i="109"/>
  <c r="A481" i="109" s="1"/>
  <c r="A682" i="109" s="1"/>
  <c r="A883" i="109" s="1"/>
  <c r="A1023" i="109" s="1"/>
  <c r="A1163" i="109" s="1"/>
  <c r="A1342" i="109" s="1"/>
  <c r="A1521" i="109" s="1"/>
  <c r="A1700" i="109" s="1"/>
  <c r="B280" i="109"/>
  <c r="B481" i="109" s="1"/>
  <c r="B682" i="109" s="1"/>
  <c r="B883" i="109" s="1"/>
  <c r="B1023" i="109" s="1"/>
  <c r="B1163" i="109" s="1"/>
  <c r="B1342" i="109" s="1"/>
  <c r="B1521" i="109" s="1"/>
  <c r="B1700" i="109" s="1"/>
  <c r="C280" i="109"/>
  <c r="C481" i="109" s="1"/>
  <c r="C682" i="109" s="1"/>
  <c r="C883" i="109" s="1"/>
  <c r="C1023" i="109" s="1"/>
  <c r="C1163" i="109" s="1"/>
  <c r="C1342" i="109" s="1"/>
  <c r="C1521" i="109" s="1"/>
  <c r="C1700" i="109" s="1"/>
  <c r="D280" i="109"/>
  <c r="D481" i="109" s="1"/>
  <c r="D682" i="109" s="1"/>
  <c r="D883" i="109" s="1"/>
  <c r="D1023" i="109" s="1"/>
  <c r="D1163" i="109" s="1"/>
  <c r="D1342" i="109" s="1"/>
  <c r="D1521" i="109" s="1"/>
  <c r="D1700" i="109" s="1"/>
  <c r="E280" i="109"/>
  <c r="E481" i="109" s="1"/>
  <c r="E682" i="109" s="1"/>
  <c r="E883" i="109" s="1"/>
  <c r="E1023" i="109" s="1"/>
  <c r="E1163" i="109" s="1"/>
  <c r="E1342" i="109" s="1"/>
  <c r="E1521" i="109" s="1"/>
  <c r="E1700" i="109" s="1"/>
  <c r="A281" i="109"/>
  <c r="A482" i="109" s="1"/>
  <c r="A683" i="109" s="1"/>
  <c r="A884" i="109" s="1"/>
  <c r="A1024" i="109" s="1"/>
  <c r="A1164" i="109" s="1"/>
  <c r="A1343" i="109" s="1"/>
  <c r="A1522" i="109" s="1"/>
  <c r="A1701" i="109" s="1"/>
  <c r="B281" i="109"/>
  <c r="B482" i="109" s="1"/>
  <c r="B683" i="109" s="1"/>
  <c r="B884" i="109" s="1"/>
  <c r="B1024" i="109" s="1"/>
  <c r="B1164" i="109" s="1"/>
  <c r="B1343" i="109" s="1"/>
  <c r="B1522" i="109" s="1"/>
  <c r="B1701" i="109" s="1"/>
  <c r="C281" i="109"/>
  <c r="C482" i="109" s="1"/>
  <c r="C683" i="109" s="1"/>
  <c r="C884" i="109" s="1"/>
  <c r="C1024" i="109" s="1"/>
  <c r="C1164" i="109" s="1"/>
  <c r="C1343" i="109" s="1"/>
  <c r="C1522" i="109" s="1"/>
  <c r="C1701" i="109" s="1"/>
  <c r="D281" i="109"/>
  <c r="D482" i="109" s="1"/>
  <c r="D683" i="109" s="1"/>
  <c r="D884" i="109" s="1"/>
  <c r="D1024" i="109" s="1"/>
  <c r="D1164" i="109" s="1"/>
  <c r="D1343" i="109" s="1"/>
  <c r="D1522" i="109" s="1"/>
  <c r="D1701" i="109" s="1"/>
  <c r="E281" i="109"/>
  <c r="E482" i="109" s="1"/>
  <c r="E683" i="109" s="1"/>
  <c r="E884" i="109" s="1"/>
  <c r="E1024" i="109" s="1"/>
  <c r="E1164" i="109" s="1"/>
  <c r="E1343" i="109" s="1"/>
  <c r="E1522" i="109" s="1"/>
  <c r="E1701" i="109" s="1"/>
  <c r="E146" i="109"/>
  <c r="E287" i="109" s="1"/>
  <c r="E488" i="109" s="1"/>
  <c r="E689" i="109" s="1"/>
  <c r="E890" i="109" s="1"/>
  <c r="E1030" i="109" s="1"/>
  <c r="D146" i="109"/>
  <c r="D287" i="109" s="1"/>
  <c r="C146" i="109"/>
  <c r="C287" i="109" s="1"/>
  <c r="C488" i="109" s="1"/>
  <c r="C689" i="109" s="1"/>
  <c r="C890" i="109" s="1"/>
  <c r="C1030" i="109" s="1"/>
  <c r="B146" i="109"/>
  <c r="A146" i="109"/>
  <c r="I886" i="109"/>
  <c r="I484" i="109"/>
  <c r="BJ282" i="109"/>
  <c r="BK282" i="109"/>
  <c r="BL282" i="109"/>
  <c r="BM282" i="109"/>
  <c r="BN282" i="109"/>
  <c r="BO282" i="109"/>
  <c r="BP282" i="109"/>
  <c r="BQ282" i="109"/>
  <c r="BR282" i="109"/>
  <c r="BS282" i="109"/>
  <c r="BT282" i="109"/>
  <c r="BU282" i="109"/>
  <c r="BW282" i="109"/>
  <c r="BX282" i="109"/>
  <c r="BY282" i="109"/>
  <c r="BZ282" i="109"/>
  <c r="CA282" i="109"/>
  <c r="CB282" i="109"/>
  <c r="CC282" i="109"/>
  <c r="CD282" i="109"/>
  <c r="CE282" i="109"/>
  <c r="CF282" i="109"/>
  <c r="CG282" i="109"/>
  <c r="CH282" i="109"/>
  <c r="CJ282" i="109"/>
  <c r="CK282" i="109"/>
  <c r="CL282" i="109"/>
  <c r="CM282" i="109"/>
  <c r="CN282" i="109"/>
  <c r="CO282" i="109"/>
  <c r="CP282" i="109"/>
  <c r="CQ282" i="109"/>
  <c r="CR282" i="109"/>
  <c r="CS282" i="109"/>
  <c r="CT282" i="109"/>
  <c r="CU282" i="109"/>
  <c r="CW282" i="109"/>
  <c r="CX282" i="109"/>
  <c r="CY282" i="109"/>
  <c r="CZ282" i="109"/>
  <c r="DA282" i="109"/>
  <c r="DB282" i="109"/>
  <c r="DC282" i="109"/>
  <c r="DD282" i="109"/>
  <c r="DE282" i="109"/>
  <c r="DF282" i="109"/>
  <c r="DG282" i="109"/>
  <c r="DH282" i="109"/>
  <c r="DJ282" i="109"/>
  <c r="DK282" i="109"/>
  <c r="DL282" i="109"/>
  <c r="DM282" i="109"/>
  <c r="DN282" i="109"/>
  <c r="DO282" i="109"/>
  <c r="DP282" i="109"/>
  <c r="DQ282" i="109"/>
  <c r="DR282" i="109"/>
  <c r="DS282" i="109"/>
  <c r="DT282" i="109"/>
  <c r="DU282" i="109"/>
  <c r="DW282" i="109"/>
  <c r="DX282" i="109"/>
  <c r="DY282" i="109"/>
  <c r="DZ282" i="109"/>
  <c r="EA282" i="109"/>
  <c r="EB282" i="109"/>
  <c r="EC282" i="109"/>
  <c r="ED282" i="109"/>
  <c r="EE282" i="109"/>
  <c r="EF282" i="109"/>
  <c r="EG282" i="109"/>
  <c r="EH282" i="109"/>
  <c r="V141" i="109"/>
  <c r="AJ282" i="109" s="1"/>
  <c r="BJ141" i="109"/>
  <c r="BK141" i="109"/>
  <c r="BL141" i="109"/>
  <c r="BM141" i="109"/>
  <c r="BN141" i="109"/>
  <c r="BO141" i="109"/>
  <c r="BP141" i="109"/>
  <c r="BQ141" i="109"/>
  <c r="BR141" i="109"/>
  <c r="BS141" i="109"/>
  <c r="BT141" i="109"/>
  <c r="BU141" i="109"/>
  <c r="BW141" i="109"/>
  <c r="BX141" i="109"/>
  <c r="BY141" i="109"/>
  <c r="BZ141" i="109"/>
  <c r="CA141" i="109"/>
  <c r="CB141" i="109"/>
  <c r="CC141" i="109"/>
  <c r="CD141" i="109"/>
  <c r="CE141" i="109"/>
  <c r="CF141" i="109"/>
  <c r="CG141" i="109"/>
  <c r="CH141" i="109"/>
  <c r="CJ141" i="109"/>
  <c r="CK141" i="109"/>
  <c r="CL141" i="109"/>
  <c r="CM141" i="109"/>
  <c r="CN141" i="109"/>
  <c r="CO141" i="109"/>
  <c r="CP141" i="109"/>
  <c r="CQ141" i="109"/>
  <c r="CR141" i="109"/>
  <c r="CS141" i="109"/>
  <c r="CT141" i="109"/>
  <c r="CU141" i="109"/>
  <c r="CW141" i="109"/>
  <c r="CX141" i="109"/>
  <c r="CY141" i="109"/>
  <c r="CZ141" i="109"/>
  <c r="DA141" i="109"/>
  <c r="DB141" i="109"/>
  <c r="DC141" i="109"/>
  <c r="DD141" i="109"/>
  <c r="DE141" i="109"/>
  <c r="DF141" i="109"/>
  <c r="DG141" i="109"/>
  <c r="DH141" i="109"/>
  <c r="DJ141" i="109"/>
  <c r="DK141" i="109"/>
  <c r="DL141" i="109"/>
  <c r="DM141" i="109"/>
  <c r="DN141" i="109"/>
  <c r="DO141" i="109"/>
  <c r="DP141" i="109"/>
  <c r="DQ141" i="109"/>
  <c r="DR141" i="109"/>
  <c r="DS141" i="109"/>
  <c r="DT141" i="109"/>
  <c r="DU141" i="109"/>
  <c r="DW141" i="109"/>
  <c r="DX141" i="109"/>
  <c r="DY141" i="109"/>
  <c r="DZ141" i="109"/>
  <c r="EA141" i="109"/>
  <c r="EB141" i="109"/>
  <c r="EC141" i="109"/>
  <c r="ED141" i="109"/>
  <c r="EE141" i="109"/>
  <c r="EF141" i="109"/>
  <c r="EG141" i="109"/>
  <c r="EH141" i="109"/>
  <c r="V7" i="109"/>
  <c r="EK7" i="109" s="1"/>
  <c r="V6" i="109"/>
  <c r="EK6" i="109" s="1"/>
  <c r="V5" i="109"/>
  <c r="EK5" i="109" s="1"/>
  <c r="AZ168" i="109" l="1"/>
  <c r="BD168" i="109"/>
  <c r="BH168" i="109"/>
  <c r="BA168" i="109"/>
  <c r="BB168" i="109"/>
  <c r="BG168" i="109"/>
  <c r="BC168" i="109"/>
  <c r="BE168" i="109"/>
  <c r="BF168" i="109"/>
  <c r="AX168" i="109"/>
  <c r="AK168" i="109"/>
  <c r="AO168" i="109"/>
  <c r="AO1051" i="109" s="1"/>
  <c r="AS168" i="109"/>
  <c r="AY168" i="109"/>
  <c r="AL168" i="109"/>
  <c r="AP168" i="109"/>
  <c r="AT168" i="109"/>
  <c r="AN168" i="109"/>
  <c r="AR168" i="109"/>
  <c r="AW168" i="109"/>
  <c r="AM168" i="109"/>
  <c r="AU168" i="109"/>
  <c r="AQ168" i="109"/>
  <c r="AJ168" i="109"/>
  <c r="EK12" i="109"/>
  <c r="AJ153" i="109"/>
  <c r="EK24" i="109"/>
  <c r="AJ165" i="109"/>
  <c r="AJ1048" i="109" s="1"/>
  <c r="AX178" i="109"/>
  <c r="AY178" i="109"/>
  <c r="BC178" i="109"/>
  <c r="BG178" i="109"/>
  <c r="AZ178" i="109"/>
  <c r="BE178" i="109"/>
  <c r="BA178" i="109"/>
  <c r="BF178" i="109"/>
  <c r="BB178" i="109"/>
  <c r="BH178" i="109"/>
  <c r="BD178" i="109"/>
  <c r="AW178" i="109"/>
  <c r="AM178" i="109"/>
  <c r="AQ178" i="109"/>
  <c r="AU178" i="109"/>
  <c r="AK178" i="109"/>
  <c r="AP178" i="109"/>
  <c r="AN178" i="109"/>
  <c r="AS178" i="109"/>
  <c r="AL178" i="109"/>
  <c r="AR178" i="109"/>
  <c r="AT178" i="109"/>
  <c r="AJ178" i="109"/>
  <c r="AO178" i="109"/>
  <c r="EK40" i="109"/>
  <c r="AJ181" i="109"/>
  <c r="D488" i="109"/>
  <c r="D689" i="109" s="1"/>
  <c r="D890" i="109" s="1"/>
  <c r="D1030" i="109" s="1"/>
  <c r="AJ1164" i="109"/>
  <c r="AV1164" i="109" s="1"/>
  <c r="AV281" i="109"/>
  <c r="AH282" i="109"/>
  <c r="AY690" i="109"/>
  <c r="AY1051" i="109"/>
  <c r="E1390" i="109"/>
  <c r="E1569" i="109" s="1"/>
  <c r="A1390" i="109"/>
  <c r="A1569" i="109" s="1"/>
  <c r="E1388" i="109"/>
  <c r="E1567" i="109" s="1"/>
  <c r="A1388" i="109"/>
  <c r="A1567" i="109" s="1"/>
  <c r="E423" i="109"/>
  <c r="E624" i="109" s="1"/>
  <c r="E825" i="109" s="1"/>
  <c r="E965" i="109" s="1"/>
  <c r="E1105" i="109" s="1"/>
  <c r="E1284" i="109" s="1"/>
  <c r="E1463" i="109" s="1"/>
  <c r="E1642" i="109" s="1"/>
  <c r="E419" i="109"/>
  <c r="E620" i="109" s="1"/>
  <c r="E821" i="109" s="1"/>
  <c r="E961" i="109" s="1"/>
  <c r="E1101" i="109" s="1"/>
  <c r="E1280" i="109" s="1"/>
  <c r="E1459" i="109" s="1"/>
  <c r="E1638" i="109" s="1"/>
  <c r="E415" i="109"/>
  <c r="E616" i="109" s="1"/>
  <c r="E817" i="109" s="1"/>
  <c r="E957" i="109" s="1"/>
  <c r="E1097" i="109" s="1"/>
  <c r="E1276" i="109" s="1"/>
  <c r="E1455" i="109" s="1"/>
  <c r="E1634" i="109" s="1"/>
  <c r="E411" i="109"/>
  <c r="E612" i="109" s="1"/>
  <c r="E813" i="109" s="1"/>
  <c r="E953" i="109" s="1"/>
  <c r="E1093" i="109" s="1"/>
  <c r="E1272" i="109" s="1"/>
  <c r="E1451" i="109" s="1"/>
  <c r="E1630" i="109" s="1"/>
  <c r="E407" i="109"/>
  <c r="E608" i="109" s="1"/>
  <c r="E809" i="109" s="1"/>
  <c r="E949" i="109" s="1"/>
  <c r="E1089" i="109" s="1"/>
  <c r="E1268" i="109" s="1"/>
  <c r="E1447" i="109" s="1"/>
  <c r="E1626" i="109" s="1"/>
  <c r="E403" i="109"/>
  <c r="E604" i="109" s="1"/>
  <c r="E805" i="109" s="1"/>
  <c r="E945" i="109" s="1"/>
  <c r="E1085" i="109" s="1"/>
  <c r="E1264" i="109" s="1"/>
  <c r="E1443" i="109" s="1"/>
  <c r="E1622" i="109" s="1"/>
  <c r="E399" i="109"/>
  <c r="E600" i="109" s="1"/>
  <c r="E801" i="109" s="1"/>
  <c r="E941" i="109" s="1"/>
  <c r="E1081" i="109" s="1"/>
  <c r="E1260" i="109" s="1"/>
  <c r="E1439" i="109" s="1"/>
  <c r="E1618" i="109" s="1"/>
  <c r="E395" i="109"/>
  <c r="E596" i="109" s="1"/>
  <c r="E797" i="109" s="1"/>
  <c r="E937" i="109" s="1"/>
  <c r="E1077" i="109" s="1"/>
  <c r="E1256" i="109" s="1"/>
  <c r="E1435" i="109" s="1"/>
  <c r="E1614" i="109" s="1"/>
  <c r="E391" i="109"/>
  <c r="E592" i="109" s="1"/>
  <c r="E793" i="109" s="1"/>
  <c r="E933" i="109" s="1"/>
  <c r="E1073" i="109" s="1"/>
  <c r="E1252" i="109" s="1"/>
  <c r="E1431" i="109" s="1"/>
  <c r="E1610" i="109" s="1"/>
  <c r="E387" i="109"/>
  <c r="E588" i="109" s="1"/>
  <c r="E789" i="109" s="1"/>
  <c r="E929" i="109" s="1"/>
  <c r="E1069" i="109" s="1"/>
  <c r="E1248" i="109" s="1"/>
  <c r="E1427" i="109" s="1"/>
  <c r="E1606" i="109" s="1"/>
  <c r="E383" i="109"/>
  <c r="E584" i="109" s="1"/>
  <c r="E785" i="109" s="1"/>
  <c r="E925" i="109" s="1"/>
  <c r="E1065" i="109" s="1"/>
  <c r="E1244" i="109" s="1"/>
  <c r="E1423" i="109" s="1"/>
  <c r="E1602" i="109" s="1"/>
  <c r="E357" i="109"/>
  <c r="E558" i="109" s="1"/>
  <c r="E759" i="109" s="1"/>
  <c r="E912" i="109" s="1"/>
  <c r="E1052" i="109" s="1"/>
  <c r="E1223" i="109" s="1"/>
  <c r="E1402" i="109" s="1"/>
  <c r="E1581" i="109" s="1"/>
  <c r="AZ290" i="109"/>
  <c r="BA491" i="109" s="1"/>
  <c r="AI282" i="109"/>
  <c r="AI1165" i="109"/>
  <c r="E422" i="109"/>
  <c r="E623" i="109" s="1"/>
  <c r="E824" i="109" s="1"/>
  <c r="E964" i="109" s="1"/>
  <c r="E1104" i="109" s="1"/>
  <c r="E1283" i="109" s="1"/>
  <c r="E1462" i="109" s="1"/>
  <c r="E1641" i="109" s="1"/>
  <c r="E418" i="109"/>
  <c r="E619" i="109" s="1"/>
  <c r="E820" i="109" s="1"/>
  <c r="E960" i="109" s="1"/>
  <c r="E1100" i="109" s="1"/>
  <c r="E1279" i="109" s="1"/>
  <c r="E1458" i="109" s="1"/>
  <c r="E1637" i="109" s="1"/>
  <c r="E414" i="109"/>
  <c r="E615" i="109" s="1"/>
  <c r="E816" i="109" s="1"/>
  <c r="E956" i="109" s="1"/>
  <c r="E1096" i="109" s="1"/>
  <c r="E1275" i="109" s="1"/>
  <c r="E1454" i="109" s="1"/>
  <c r="E1633" i="109" s="1"/>
  <c r="E410" i="109"/>
  <c r="E611" i="109" s="1"/>
  <c r="E812" i="109" s="1"/>
  <c r="E952" i="109" s="1"/>
  <c r="E1092" i="109" s="1"/>
  <c r="E1271" i="109" s="1"/>
  <c r="E1450" i="109" s="1"/>
  <c r="E1629" i="109" s="1"/>
  <c r="E406" i="109"/>
  <c r="E607" i="109" s="1"/>
  <c r="E808" i="109" s="1"/>
  <c r="E948" i="109" s="1"/>
  <c r="E1088" i="109" s="1"/>
  <c r="E1267" i="109" s="1"/>
  <c r="E1446" i="109" s="1"/>
  <c r="E1625" i="109" s="1"/>
  <c r="E402" i="109"/>
  <c r="E603" i="109" s="1"/>
  <c r="E804" i="109" s="1"/>
  <c r="E944" i="109" s="1"/>
  <c r="E1084" i="109" s="1"/>
  <c r="E1263" i="109" s="1"/>
  <c r="E1442" i="109" s="1"/>
  <c r="E1621" i="109" s="1"/>
  <c r="E398" i="109"/>
  <c r="E599" i="109" s="1"/>
  <c r="E800" i="109" s="1"/>
  <c r="E940" i="109" s="1"/>
  <c r="E1080" i="109" s="1"/>
  <c r="E1259" i="109" s="1"/>
  <c r="E1438" i="109" s="1"/>
  <c r="E1617" i="109" s="1"/>
  <c r="E394" i="109"/>
  <c r="E595" i="109" s="1"/>
  <c r="E796" i="109" s="1"/>
  <c r="E936" i="109" s="1"/>
  <c r="E1076" i="109" s="1"/>
  <c r="E1255" i="109" s="1"/>
  <c r="E1434" i="109" s="1"/>
  <c r="E1613" i="109" s="1"/>
  <c r="E390" i="109"/>
  <c r="E591" i="109" s="1"/>
  <c r="E792" i="109" s="1"/>
  <c r="E932" i="109" s="1"/>
  <c r="E1072" i="109" s="1"/>
  <c r="E1251" i="109" s="1"/>
  <c r="E1430" i="109" s="1"/>
  <c r="E1609" i="109" s="1"/>
  <c r="E386" i="109"/>
  <c r="E587" i="109" s="1"/>
  <c r="E788" i="109" s="1"/>
  <c r="E928" i="109" s="1"/>
  <c r="E1068" i="109" s="1"/>
  <c r="E1247" i="109" s="1"/>
  <c r="E1426" i="109" s="1"/>
  <c r="E1605" i="109" s="1"/>
  <c r="E376" i="109"/>
  <c r="E577" i="109" s="1"/>
  <c r="E778" i="109" s="1"/>
  <c r="E919" i="109" s="1"/>
  <c r="E1059" i="109" s="1"/>
  <c r="E1237" i="109" s="1"/>
  <c r="E1416" i="109" s="1"/>
  <c r="E1595" i="109" s="1"/>
  <c r="E360" i="109"/>
  <c r="E561" i="109" s="1"/>
  <c r="E762" i="109" s="1"/>
  <c r="E915" i="109" s="1"/>
  <c r="E1055" i="109" s="1"/>
  <c r="E1226" i="109" s="1"/>
  <c r="E1405" i="109" s="1"/>
  <c r="E1584" i="109" s="1"/>
  <c r="AY692" i="109"/>
  <c r="E421" i="109"/>
  <c r="E622" i="109" s="1"/>
  <c r="E823" i="109" s="1"/>
  <c r="E963" i="109" s="1"/>
  <c r="E1103" i="109" s="1"/>
  <c r="E1282" i="109" s="1"/>
  <c r="E1461" i="109" s="1"/>
  <c r="E1640" i="109" s="1"/>
  <c r="E417" i="109"/>
  <c r="E618" i="109" s="1"/>
  <c r="E819" i="109" s="1"/>
  <c r="E959" i="109" s="1"/>
  <c r="E1099" i="109" s="1"/>
  <c r="E1278" i="109" s="1"/>
  <c r="E1457" i="109" s="1"/>
  <c r="E1636" i="109" s="1"/>
  <c r="E413" i="109"/>
  <c r="E614" i="109" s="1"/>
  <c r="E815" i="109" s="1"/>
  <c r="E955" i="109" s="1"/>
  <c r="E1095" i="109" s="1"/>
  <c r="E1274" i="109" s="1"/>
  <c r="E1453" i="109" s="1"/>
  <c r="E1632" i="109" s="1"/>
  <c r="E409" i="109"/>
  <c r="E610" i="109" s="1"/>
  <c r="E811" i="109" s="1"/>
  <c r="E951" i="109" s="1"/>
  <c r="E1091" i="109" s="1"/>
  <c r="E1270" i="109" s="1"/>
  <c r="E1449" i="109" s="1"/>
  <c r="E1628" i="109" s="1"/>
  <c r="E405" i="109"/>
  <c r="E606" i="109" s="1"/>
  <c r="E807" i="109" s="1"/>
  <c r="E947" i="109" s="1"/>
  <c r="E1087" i="109" s="1"/>
  <c r="E1266" i="109" s="1"/>
  <c r="E1445" i="109" s="1"/>
  <c r="E1624" i="109" s="1"/>
  <c r="E401" i="109"/>
  <c r="E602" i="109" s="1"/>
  <c r="E803" i="109" s="1"/>
  <c r="E943" i="109" s="1"/>
  <c r="E1083" i="109" s="1"/>
  <c r="E1262" i="109" s="1"/>
  <c r="E1441" i="109" s="1"/>
  <c r="E1620" i="109" s="1"/>
  <c r="E397" i="109"/>
  <c r="E598" i="109" s="1"/>
  <c r="E799" i="109" s="1"/>
  <c r="E939" i="109" s="1"/>
  <c r="E1079" i="109" s="1"/>
  <c r="E1258" i="109" s="1"/>
  <c r="E1437" i="109" s="1"/>
  <c r="E1616" i="109" s="1"/>
  <c r="E393" i="109"/>
  <c r="E594" i="109" s="1"/>
  <c r="E795" i="109" s="1"/>
  <c r="E935" i="109" s="1"/>
  <c r="E1075" i="109" s="1"/>
  <c r="E1254" i="109" s="1"/>
  <c r="E1433" i="109" s="1"/>
  <c r="E1612" i="109" s="1"/>
  <c r="F393" i="109"/>
  <c r="E389" i="109"/>
  <c r="E590" i="109" s="1"/>
  <c r="E791" i="109" s="1"/>
  <c r="E931" i="109" s="1"/>
  <c r="E1071" i="109" s="1"/>
  <c r="E1250" i="109" s="1"/>
  <c r="E1429" i="109" s="1"/>
  <c r="E1608" i="109" s="1"/>
  <c r="E385" i="109"/>
  <c r="E586" i="109" s="1"/>
  <c r="E787" i="109" s="1"/>
  <c r="E927" i="109" s="1"/>
  <c r="E1067" i="109" s="1"/>
  <c r="E1246" i="109" s="1"/>
  <c r="E1425" i="109" s="1"/>
  <c r="E1604" i="109" s="1"/>
  <c r="F385" i="109"/>
  <c r="E381" i="109"/>
  <c r="E582" i="109" s="1"/>
  <c r="E783" i="109" s="1"/>
  <c r="E923" i="109" s="1"/>
  <c r="E1063" i="109" s="1"/>
  <c r="E1242" i="109" s="1"/>
  <c r="E1421" i="109" s="1"/>
  <c r="E1600" i="109" s="1"/>
  <c r="E371" i="109"/>
  <c r="E572" i="109" s="1"/>
  <c r="E773" i="109" s="1"/>
  <c r="E918" i="109" s="1"/>
  <c r="E1058" i="109" s="1"/>
  <c r="E1234" i="109" s="1"/>
  <c r="E1413" i="109" s="1"/>
  <c r="E1592" i="109" s="1"/>
  <c r="AN1058" i="109"/>
  <c r="E359" i="109"/>
  <c r="E560" i="109" s="1"/>
  <c r="E761" i="109" s="1"/>
  <c r="E914" i="109" s="1"/>
  <c r="E1054" i="109" s="1"/>
  <c r="E1225" i="109" s="1"/>
  <c r="E1404" i="109" s="1"/>
  <c r="E1583" i="109" s="1"/>
  <c r="AZ289" i="109"/>
  <c r="BA490" i="109" s="1"/>
  <c r="E420" i="109"/>
  <c r="E621" i="109" s="1"/>
  <c r="E822" i="109" s="1"/>
  <c r="E962" i="109" s="1"/>
  <c r="E1102" i="109" s="1"/>
  <c r="E1281" i="109" s="1"/>
  <c r="E1460" i="109" s="1"/>
  <c r="E1639" i="109" s="1"/>
  <c r="E416" i="109"/>
  <c r="E617" i="109" s="1"/>
  <c r="E818" i="109" s="1"/>
  <c r="E958" i="109" s="1"/>
  <c r="E1098" i="109" s="1"/>
  <c r="E1277" i="109" s="1"/>
  <c r="E1456" i="109" s="1"/>
  <c r="E1635" i="109" s="1"/>
  <c r="E412" i="109"/>
  <c r="E613" i="109" s="1"/>
  <c r="E814" i="109" s="1"/>
  <c r="E954" i="109" s="1"/>
  <c r="E1094" i="109" s="1"/>
  <c r="E1273" i="109" s="1"/>
  <c r="E1452" i="109" s="1"/>
  <c r="E1631" i="109" s="1"/>
  <c r="E408" i="109"/>
  <c r="E609" i="109" s="1"/>
  <c r="E810" i="109" s="1"/>
  <c r="E950" i="109" s="1"/>
  <c r="E1090" i="109" s="1"/>
  <c r="E1269" i="109" s="1"/>
  <c r="E1448" i="109" s="1"/>
  <c r="E1627" i="109" s="1"/>
  <c r="E404" i="109"/>
  <c r="E605" i="109" s="1"/>
  <c r="E806" i="109" s="1"/>
  <c r="E946" i="109" s="1"/>
  <c r="E1086" i="109" s="1"/>
  <c r="E1265" i="109" s="1"/>
  <c r="E1444" i="109" s="1"/>
  <c r="E1623" i="109" s="1"/>
  <c r="E400" i="109"/>
  <c r="E601" i="109" s="1"/>
  <c r="E802" i="109" s="1"/>
  <c r="E942" i="109" s="1"/>
  <c r="E1082" i="109" s="1"/>
  <c r="E1261" i="109" s="1"/>
  <c r="E1440" i="109" s="1"/>
  <c r="E1619" i="109" s="1"/>
  <c r="E396" i="109"/>
  <c r="E597" i="109" s="1"/>
  <c r="E798" i="109" s="1"/>
  <c r="E938" i="109" s="1"/>
  <c r="E1078" i="109" s="1"/>
  <c r="E1257" i="109" s="1"/>
  <c r="E1436" i="109" s="1"/>
  <c r="E1615" i="109" s="1"/>
  <c r="E392" i="109"/>
  <c r="E593" i="109" s="1"/>
  <c r="E794" i="109" s="1"/>
  <c r="E934" i="109" s="1"/>
  <c r="E1074" i="109" s="1"/>
  <c r="E1253" i="109" s="1"/>
  <c r="E1432" i="109" s="1"/>
  <c r="E1611" i="109" s="1"/>
  <c r="E388" i="109"/>
  <c r="E589" i="109" s="1"/>
  <c r="E790" i="109" s="1"/>
  <c r="E930" i="109" s="1"/>
  <c r="E1070" i="109" s="1"/>
  <c r="E1249" i="109" s="1"/>
  <c r="E1428" i="109" s="1"/>
  <c r="E1607" i="109" s="1"/>
  <c r="E384" i="109"/>
  <c r="E585" i="109" s="1"/>
  <c r="E786" i="109" s="1"/>
  <c r="E926" i="109" s="1"/>
  <c r="E1066" i="109" s="1"/>
  <c r="E1245" i="109" s="1"/>
  <c r="E1424" i="109" s="1"/>
  <c r="E1603" i="109" s="1"/>
  <c r="E370" i="109"/>
  <c r="E571" i="109" s="1"/>
  <c r="E772" i="109" s="1"/>
  <c r="E917" i="109" s="1"/>
  <c r="E1057" i="109" s="1"/>
  <c r="E1233" i="109" s="1"/>
  <c r="E1412" i="109" s="1"/>
  <c r="E1591" i="109" s="1"/>
  <c r="E358" i="109"/>
  <c r="E559" i="109" s="1"/>
  <c r="E760" i="109" s="1"/>
  <c r="E913" i="109" s="1"/>
  <c r="E1053" i="109" s="1"/>
  <c r="E1224" i="109" s="1"/>
  <c r="E1403" i="109" s="1"/>
  <c r="E1582" i="109" s="1"/>
  <c r="AZ288" i="109"/>
  <c r="BA489" i="109" s="1"/>
  <c r="AY691" i="109"/>
  <c r="BA1171" i="109"/>
  <c r="BB1350" i="109" s="1"/>
  <c r="AG281" i="109"/>
  <c r="AH281" i="109"/>
  <c r="AJ1061" i="109"/>
  <c r="E379" i="109"/>
  <c r="E580" i="109" s="1"/>
  <c r="E781" i="109" s="1"/>
  <c r="E921" i="109" s="1"/>
  <c r="E1061" i="109" s="1"/>
  <c r="A379" i="109"/>
  <c r="A580" i="109" s="1"/>
  <c r="A781" i="109" s="1"/>
  <c r="A921" i="109" s="1"/>
  <c r="A1061" i="109" s="1"/>
  <c r="EK141" i="109"/>
  <c r="E356" i="109"/>
  <c r="E557" i="109" s="1"/>
  <c r="E758" i="109" s="1"/>
  <c r="E911" i="109" s="1"/>
  <c r="E1051" i="109" s="1"/>
  <c r="A356" i="109"/>
  <c r="A557" i="109" s="1"/>
  <c r="A758" i="109" s="1"/>
  <c r="A911" i="109" s="1"/>
  <c r="A1051" i="109" s="1"/>
  <c r="E354" i="109"/>
  <c r="E555" i="109" s="1"/>
  <c r="E756" i="109" s="1"/>
  <c r="E910" i="109" s="1"/>
  <c r="E1050" i="109" s="1"/>
  <c r="A354" i="109"/>
  <c r="A555" i="109" s="1"/>
  <c r="A756" i="109" s="1"/>
  <c r="A910" i="109" s="1"/>
  <c r="A1050" i="109" s="1"/>
  <c r="AE281" i="109"/>
  <c r="AF281" i="109"/>
  <c r="AL1049" i="109"/>
  <c r="AP1049" i="109"/>
  <c r="AT1049" i="109"/>
  <c r="AN1049" i="109"/>
  <c r="AS1049" i="109"/>
  <c r="AO1049" i="109"/>
  <c r="AU1049" i="109"/>
  <c r="AM1049" i="109"/>
  <c r="AK1049" i="109"/>
  <c r="AJ1049" i="109"/>
  <c r="AQ1049" i="109"/>
  <c r="AR1049" i="109"/>
  <c r="AL1045" i="109"/>
  <c r="AP1045" i="109"/>
  <c r="AT1045" i="109"/>
  <c r="AQ1045" i="109"/>
  <c r="AM1045" i="109"/>
  <c r="AR1045" i="109"/>
  <c r="AS1045" i="109"/>
  <c r="AK1045" i="109"/>
  <c r="AU1045" i="109"/>
  <c r="AN1045" i="109"/>
  <c r="AO1045" i="109"/>
  <c r="AJ1045" i="109"/>
  <c r="AN1037" i="109"/>
  <c r="AR1037" i="109"/>
  <c r="AL1037" i="109"/>
  <c r="AQ1037" i="109"/>
  <c r="AM1037" i="109"/>
  <c r="AS1037" i="109"/>
  <c r="AU1037" i="109"/>
  <c r="AP1037" i="109"/>
  <c r="AO1037" i="109"/>
  <c r="AJ1037" i="109"/>
  <c r="AT1037" i="109"/>
  <c r="AK1037" i="109"/>
  <c r="AN1060" i="109"/>
  <c r="AR1060" i="109"/>
  <c r="AP1060" i="109"/>
  <c r="AU1060" i="109"/>
  <c r="AO1060" i="109"/>
  <c r="AQ1060" i="109"/>
  <c r="AM1060" i="109"/>
  <c r="AS1060" i="109"/>
  <c r="AT1060" i="109"/>
  <c r="AL1060" i="109"/>
  <c r="AK1060" i="109"/>
  <c r="AJ1060" i="109"/>
  <c r="AN1056" i="109"/>
  <c r="AR1056" i="109"/>
  <c r="AM1056" i="109"/>
  <c r="AS1056" i="109"/>
  <c r="AO1056" i="109"/>
  <c r="AT1056" i="109"/>
  <c r="AP1056" i="109"/>
  <c r="AK1056" i="109"/>
  <c r="AQ1056" i="109"/>
  <c r="AU1056" i="109"/>
  <c r="AN1048" i="109"/>
  <c r="AR1048" i="109"/>
  <c r="AM1048" i="109"/>
  <c r="AS1048" i="109"/>
  <c r="AO1048" i="109"/>
  <c r="AT1048" i="109"/>
  <c r="AU1048" i="109"/>
  <c r="AP1048" i="109"/>
  <c r="AL1048" i="109"/>
  <c r="AQ1048" i="109"/>
  <c r="AK1048" i="109"/>
  <c r="AN1044" i="109"/>
  <c r="AR1044" i="109"/>
  <c r="AP1044" i="109"/>
  <c r="AU1044" i="109"/>
  <c r="AL1044" i="109"/>
  <c r="AQ1044" i="109"/>
  <c r="AS1044" i="109"/>
  <c r="AM1044" i="109"/>
  <c r="AT1044" i="109"/>
  <c r="AO1044" i="109"/>
  <c r="AK1044" i="109"/>
  <c r="AL1032" i="109"/>
  <c r="AP1032" i="109"/>
  <c r="AT1032" i="109"/>
  <c r="AM1032" i="109"/>
  <c r="AR1032" i="109"/>
  <c r="AK1032" i="109"/>
  <c r="AN1032" i="109"/>
  <c r="AS1032" i="109"/>
  <c r="AO1032" i="109"/>
  <c r="AQ1032" i="109"/>
  <c r="AU1032" i="109"/>
  <c r="AL1064" i="109"/>
  <c r="AP1064" i="109"/>
  <c r="AT1064" i="109"/>
  <c r="AM1064" i="109"/>
  <c r="AR1064" i="109"/>
  <c r="AK1064" i="109"/>
  <c r="AJ1064" i="109"/>
  <c r="AN1064" i="109"/>
  <c r="AU1064" i="109"/>
  <c r="AO1064" i="109"/>
  <c r="AQ1064" i="109"/>
  <c r="AS1064" i="109"/>
  <c r="AN1043" i="109"/>
  <c r="AR1043" i="109"/>
  <c r="AM1043" i="109"/>
  <c r="AS1043" i="109"/>
  <c r="AO1043" i="109"/>
  <c r="AT1043" i="109"/>
  <c r="AL1043" i="109"/>
  <c r="AK1043" i="109"/>
  <c r="AP1043" i="109"/>
  <c r="AQ1043" i="109"/>
  <c r="AU1043" i="109"/>
  <c r="AU1058" i="109"/>
  <c r="AN1050" i="109"/>
  <c r="AR1050" i="109"/>
  <c r="AO1050" i="109"/>
  <c r="AT1050" i="109"/>
  <c r="AP1050" i="109"/>
  <c r="AU1050" i="109"/>
  <c r="AL1050" i="109"/>
  <c r="AK1050" i="109"/>
  <c r="AM1050" i="109"/>
  <c r="AS1050" i="109"/>
  <c r="AJ1050" i="109"/>
  <c r="AQ1050" i="109"/>
  <c r="AN1046" i="109"/>
  <c r="AR1046" i="109"/>
  <c r="AL1046" i="109"/>
  <c r="AQ1046" i="109"/>
  <c r="AM1046" i="109"/>
  <c r="AS1046" i="109"/>
  <c r="AT1046" i="109"/>
  <c r="AJ1046" i="109"/>
  <c r="AK1046" i="109"/>
  <c r="AO1046" i="109"/>
  <c r="AU1046" i="109"/>
  <c r="AP1046" i="109"/>
  <c r="AL1042" i="109"/>
  <c r="AP1042" i="109"/>
  <c r="AT1042" i="109"/>
  <c r="AM1042" i="109"/>
  <c r="AR1042" i="109"/>
  <c r="AN1042" i="109"/>
  <c r="AS1042" i="109"/>
  <c r="AK1042" i="109"/>
  <c r="AQ1042" i="109"/>
  <c r="AO1042" i="109"/>
  <c r="AU1042" i="109"/>
  <c r="AJ1042" i="109"/>
  <c r="B287" i="109"/>
  <c r="B488" i="109" s="1"/>
  <c r="B689" i="109" s="1"/>
  <c r="B890" i="109" s="1"/>
  <c r="B1030" i="109" s="1"/>
  <c r="B1170" i="109" s="1"/>
  <c r="B1349" i="109" s="1"/>
  <c r="B1528" i="109" s="1"/>
  <c r="D408" i="109"/>
  <c r="D609" i="109" s="1"/>
  <c r="D810" i="109" s="1"/>
  <c r="D950" i="109" s="1"/>
  <c r="D1090" i="109" s="1"/>
  <c r="D1269" i="109" s="1"/>
  <c r="D1448" i="109" s="1"/>
  <c r="D1627" i="109" s="1"/>
  <c r="D396" i="109"/>
  <c r="D597" i="109" s="1"/>
  <c r="D798" i="109" s="1"/>
  <c r="D938" i="109" s="1"/>
  <c r="D1078" i="109" s="1"/>
  <c r="D1257" i="109" s="1"/>
  <c r="D1436" i="109" s="1"/>
  <c r="D1615" i="109" s="1"/>
  <c r="D407" i="109"/>
  <c r="D608" i="109" s="1"/>
  <c r="D809" i="109" s="1"/>
  <c r="D949" i="109" s="1"/>
  <c r="D1089" i="109" s="1"/>
  <c r="D1268" i="109" s="1"/>
  <c r="D1447" i="109" s="1"/>
  <c r="D1626" i="109" s="1"/>
  <c r="D403" i="109"/>
  <c r="D604" i="109" s="1"/>
  <c r="D805" i="109" s="1"/>
  <c r="D945" i="109" s="1"/>
  <c r="D1085" i="109" s="1"/>
  <c r="D1264" i="109" s="1"/>
  <c r="D1443" i="109" s="1"/>
  <c r="D1622" i="109" s="1"/>
  <c r="D399" i="109"/>
  <c r="D600" i="109" s="1"/>
  <c r="D801" i="109" s="1"/>
  <c r="D941" i="109" s="1"/>
  <c r="D1081" i="109" s="1"/>
  <c r="D1260" i="109" s="1"/>
  <c r="D1439" i="109" s="1"/>
  <c r="D1618" i="109" s="1"/>
  <c r="D395" i="109"/>
  <c r="D596" i="109" s="1"/>
  <c r="D797" i="109" s="1"/>
  <c r="D937" i="109" s="1"/>
  <c r="D1077" i="109" s="1"/>
  <c r="D1256" i="109" s="1"/>
  <c r="D1435" i="109" s="1"/>
  <c r="D1614" i="109" s="1"/>
  <c r="D406" i="109"/>
  <c r="D607" i="109" s="1"/>
  <c r="D808" i="109" s="1"/>
  <c r="D948" i="109" s="1"/>
  <c r="D1088" i="109" s="1"/>
  <c r="D1267" i="109" s="1"/>
  <c r="D1446" i="109" s="1"/>
  <c r="D1625" i="109" s="1"/>
  <c r="D402" i="109"/>
  <c r="D603" i="109" s="1"/>
  <c r="D804" i="109" s="1"/>
  <c r="D944" i="109" s="1"/>
  <c r="D1084" i="109" s="1"/>
  <c r="D1263" i="109" s="1"/>
  <c r="D1442" i="109" s="1"/>
  <c r="D1621" i="109" s="1"/>
  <c r="D398" i="109"/>
  <c r="D599" i="109" s="1"/>
  <c r="D800" i="109" s="1"/>
  <c r="D940" i="109" s="1"/>
  <c r="D1080" i="109" s="1"/>
  <c r="D1259" i="109" s="1"/>
  <c r="D1438" i="109" s="1"/>
  <c r="D1617" i="109" s="1"/>
  <c r="D404" i="109"/>
  <c r="D605" i="109" s="1"/>
  <c r="D806" i="109" s="1"/>
  <c r="D946" i="109" s="1"/>
  <c r="D1086" i="109" s="1"/>
  <c r="D1265" i="109" s="1"/>
  <c r="D1444" i="109" s="1"/>
  <c r="D1623" i="109" s="1"/>
  <c r="D400" i="109"/>
  <c r="D601" i="109" s="1"/>
  <c r="D802" i="109" s="1"/>
  <c r="D942" i="109" s="1"/>
  <c r="D1082" i="109" s="1"/>
  <c r="D1261" i="109" s="1"/>
  <c r="D1440" i="109" s="1"/>
  <c r="D1619" i="109" s="1"/>
  <c r="D409" i="109"/>
  <c r="D610" i="109" s="1"/>
  <c r="D811" i="109" s="1"/>
  <c r="D951" i="109" s="1"/>
  <c r="D1091" i="109" s="1"/>
  <c r="D1270" i="109" s="1"/>
  <c r="D1449" i="109" s="1"/>
  <c r="D1628" i="109" s="1"/>
  <c r="D405" i="109"/>
  <c r="D606" i="109" s="1"/>
  <c r="D807" i="109" s="1"/>
  <c r="D947" i="109" s="1"/>
  <c r="D1087" i="109" s="1"/>
  <c r="D1266" i="109" s="1"/>
  <c r="D1445" i="109" s="1"/>
  <c r="D1624" i="109" s="1"/>
  <c r="D401" i="109"/>
  <c r="D602" i="109" s="1"/>
  <c r="D803" i="109" s="1"/>
  <c r="D943" i="109" s="1"/>
  <c r="D1083" i="109" s="1"/>
  <c r="D1262" i="109" s="1"/>
  <c r="D1441" i="109" s="1"/>
  <c r="D1620" i="109" s="1"/>
  <c r="D397" i="109"/>
  <c r="D598" i="109" s="1"/>
  <c r="D799" i="109" s="1"/>
  <c r="D939" i="109" s="1"/>
  <c r="D1079" i="109" s="1"/>
  <c r="D1258" i="109" s="1"/>
  <c r="D1437" i="109" s="1"/>
  <c r="D1616" i="109" s="1"/>
  <c r="E340" i="109"/>
  <c r="E541" i="109" s="1"/>
  <c r="E742" i="109" s="1"/>
  <c r="E903" i="109" s="1"/>
  <c r="E1043" i="109" s="1"/>
  <c r="E1207" i="109" s="1"/>
  <c r="A340" i="109"/>
  <c r="A541" i="109" s="1"/>
  <c r="A742" i="109" s="1"/>
  <c r="A903" i="109" s="1"/>
  <c r="A1043" i="109" s="1"/>
  <c r="A1207" i="109" s="1"/>
  <c r="E338" i="109"/>
  <c r="E539" i="109" s="1"/>
  <c r="E740" i="109" s="1"/>
  <c r="E902" i="109" s="1"/>
  <c r="E1042" i="109" s="1"/>
  <c r="E1205" i="109" s="1"/>
  <c r="E1384" i="109" s="1"/>
  <c r="E1563" i="109" s="1"/>
  <c r="A338" i="109"/>
  <c r="A539" i="109" s="1"/>
  <c r="A740" i="109" s="1"/>
  <c r="A902" i="109" s="1"/>
  <c r="A1042" i="109" s="1"/>
  <c r="A1205" i="109" s="1"/>
  <c r="A1384" i="109" s="1"/>
  <c r="A1563" i="109" s="1"/>
  <c r="AC281" i="109"/>
  <c r="EK140" i="109"/>
  <c r="AD281" i="109"/>
  <c r="B349" i="109"/>
  <c r="B550" i="109" s="1"/>
  <c r="B751" i="109" s="1"/>
  <c r="B907" i="109" s="1"/>
  <c r="B1047" i="109" s="1"/>
  <c r="B350" i="109"/>
  <c r="B551" i="109" s="1"/>
  <c r="B752" i="109" s="1"/>
  <c r="E349" i="109"/>
  <c r="E550" i="109" s="1"/>
  <c r="E751" i="109" s="1"/>
  <c r="E907" i="109" s="1"/>
  <c r="E1047" i="109" s="1"/>
  <c r="E350" i="109"/>
  <c r="E551" i="109" s="1"/>
  <c r="E752" i="109" s="1"/>
  <c r="A349" i="109"/>
  <c r="A550" i="109" s="1"/>
  <c r="A751" i="109" s="1"/>
  <c r="A907" i="109" s="1"/>
  <c r="A1047" i="109" s="1"/>
  <c r="A350" i="109"/>
  <c r="A551" i="109" s="1"/>
  <c r="A752" i="109" s="1"/>
  <c r="D349" i="109"/>
  <c r="D550" i="109" s="1"/>
  <c r="D751" i="109" s="1"/>
  <c r="D907" i="109" s="1"/>
  <c r="D1047" i="109" s="1"/>
  <c r="D350" i="109"/>
  <c r="D551" i="109" s="1"/>
  <c r="D752" i="109" s="1"/>
  <c r="C350" i="109"/>
  <c r="C551" i="109" s="1"/>
  <c r="C752" i="109" s="1"/>
  <c r="C349" i="109"/>
  <c r="C550" i="109" s="1"/>
  <c r="C751" i="109" s="1"/>
  <c r="C907" i="109" s="1"/>
  <c r="C1047" i="109" s="1"/>
  <c r="E351" i="109"/>
  <c r="E552" i="109" s="1"/>
  <c r="E753" i="109" s="1"/>
  <c r="E908" i="109" s="1"/>
  <c r="E1048" i="109" s="1"/>
  <c r="A351" i="109"/>
  <c r="A552" i="109" s="1"/>
  <c r="A753" i="109" s="1"/>
  <c r="A908" i="109" s="1"/>
  <c r="A1048" i="109" s="1"/>
  <c r="E326" i="109"/>
  <c r="E527" i="109" s="1"/>
  <c r="E728" i="109" s="1"/>
  <c r="E324" i="109"/>
  <c r="E525" i="109" s="1"/>
  <c r="E726" i="109" s="1"/>
  <c r="E322" i="109"/>
  <c r="E523" i="109" s="1"/>
  <c r="E724" i="109" s="1"/>
  <c r="E325" i="109"/>
  <c r="E526" i="109" s="1"/>
  <c r="E727" i="109" s="1"/>
  <c r="E323" i="109"/>
  <c r="E524" i="109" s="1"/>
  <c r="E725" i="109" s="1"/>
  <c r="E321" i="109"/>
  <c r="E522" i="109" s="1"/>
  <c r="E723" i="109" s="1"/>
  <c r="E896" i="109" s="1"/>
  <c r="E1036" i="109" s="1"/>
  <c r="A326" i="109"/>
  <c r="A527" i="109" s="1"/>
  <c r="A728" i="109" s="1"/>
  <c r="A324" i="109"/>
  <c r="A525" i="109" s="1"/>
  <c r="A726" i="109" s="1"/>
  <c r="A322" i="109"/>
  <c r="A523" i="109" s="1"/>
  <c r="A724" i="109" s="1"/>
  <c r="A325" i="109"/>
  <c r="A526" i="109" s="1"/>
  <c r="A727" i="109" s="1"/>
  <c r="A323" i="109"/>
  <c r="A524" i="109" s="1"/>
  <c r="A725" i="109" s="1"/>
  <c r="A321" i="109"/>
  <c r="A522" i="109" s="1"/>
  <c r="A723" i="109" s="1"/>
  <c r="A896" i="109" s="1"/>
  <c r="A1036" i="109" s="1"/>
  <c r="D326" i="109"/>
  <c r="D527" i="109" s="1"/>
  <c r="D728" i="109" s="1"/>
  <c r="D324" i="109"/>
  <c r="D525" i="109" s="1"/>
  <c r="D726" i="109" s="1"/>
  <c r="D322" i="109"/>
  <c r="D523" i="109" s="1"/>
  <c r="D724" i="109" s="1"/>
  <c r="D325" i="109"/>
  <c r="D526" i="109" s="1"/>
  <c r="D727" i="109" s="1"/>
  <c r="D323" i="109"/>
  <c r="D524" i="109" s="1"/>
  <c r="D725" i="109" s="1"/>
  <c r="D321" i="109"/>
  <c r="D522" i="109" s="1"/>
  <c r="D723" i="109" s="1"/>
  <c r="D896" i="109" s="1"/>
  <c r="D1036" i="109" s="1"/>
  <c r="C325" i="109"/>
  <c r="C526" i="109" s="1"/>
  <c r="C727" i="109" s="1"/>
  <c r="C323" i="109"/>
  <c r="C524" i="109" s="1"/>
  <c r="C725" i="109" s="1"/>
  <c r="C321" i="109"/>
  <c r="C522" i="109" s="1"/>
  <c r="C723" i="109" s="1"/>
  <c r="C896" i="109" s="1"/>
  <c r="C1036" i="109" s="1"/>
  <c r="C326" i="109"/>
  <c r="C527" i="109" s="1"/>
  <c r="C728" i="109" s="1"/>
  <c r="C324" i="109"/>
  <c r="C525" i="109" s="1"/>
  <c r="C726" i="109" s="1"/>
  <c r="C322" i="109"/>
  <c r="C523" i="109" s="1"/>
  <c r="C724" i="109" s="1"/>
  <c r="B325" i="109"/>
  <c r="B526" i="109" s="1"/>
  <c r="B727" i="109" s="1"/>
  <c r="B323" i="109"/>
  <c r="B524" i="109" s="1"/>
  <c r="B725" i="109" s="1"/>
  <c r="B321" i="109"/>
  <c r="B522" i="109" s="1"/>
  <c r="B723" i="109" s="1"/>
  <c r="B896" i="109" s="1"/>
  <c r="B1036" i="109" s="1"/>
  <c r="B326" i="109"/>
  <c r="B527" i="109" s="1"/>
  <c r="B728" i="109" s="1"/>
  <c r="B324" i="109"/>
  <c r="B525" i="109" s="1"/>
  <c r="B726" i="109" s="1"/>
  <c r="B322" i="109"/>
  <c r="B523" i="109" s="1"/>
  <c r="B724" i="109" s="1"/>
  <c r="E336" i="109"/>
  <c r="E537" i="109" s="1"/>
  <c r="E738" i="109" s="1"/>
  <c r="E900" i="109" s="1"/>
  <c r="E1040" i="109" s="1"/>
  <c r="A336" i="109"/>
  <c r="A537" i="109" s="1"/>
  <c r="A738" i="109" s="1"/>
  <c r="A900" i="109" s="1"/>
  <c r="A1040" i="109" s="1"/>
  <c r="C336" i="109"/>
  <c r="C537" i="109" s="1"/>
  <c r="C738" i="109" s="1"/>
  <c r="C900" i="109" s="1"/>
  <c r="C1040" i="109" s="1"/>
  <c r="E337" i="109"/>
  <c r="E538" i="109" s="1"/>
  <c r="E739" i="109" s="1"/>
  <c r="E901" i="109" s="1"/>
  <c r="E1041" i="109" s="1"/>
  <c r="A337" i="109"/>
  <c r="A538" i="109" s="1"/>
  <c r="A739" i="109" s="1"/>
  <c r="A901" i="109" s="1"/>
  <c r="A1041" i="109" s="1"/>
  <c r="A328" i="109"/>
  <c r="A529" i="109" s="1"/>
  <c r="A730" i="109" s="1"/>
  <c r="A898" i="109" s="1"/>
  <c r="A1038" i="109" s="1"/>
  <c r="F327" i="109"/>
  <c r="E327" i="109"/>
  <c r="E528" i="109" s="1"/>
  <c r="E729" i="109" s="1"/>
  <c r="E897" i="109" s="1"/>
  <c r="E1037" i="109" s="1"/>
  <c r="A327" i="109"/>
  <c r="A528" i="109" s="1"/>
  <c r="A729" i="109" s="1"/>
  <c r="A897" i="109" s="1"/>
  <c r="A1037" i="109" s="1"/>
  <c r="AA281" i="109"/>
  <c r="AB281" i="109"/>
  <c r="A395" i="109"/>
  <c r="C393" i="109"/>
  <c r="C594" i="109" s="1"/>
  <c r="C795" i="109" s="1"/>
  <c r="C935" i="109" s="1"/>
  <c r="C1075" i="109" s="1"/>
  <c r="C1254" i="109" s="1"/>
  <c r="C1433" i="109" s="1"/>
  <c r="C1612" i="109" s="1"/>
  <c r="C389" i="109"/>
  <c r="C590" i="109" s="1"/>
  <c r="C791" i="109" s="1"/>
  <c r="C931" i="109" s="1"/>
  <c r="C1071" i="109" s="1"/>
  <c r="C1250" i="109" s="1"/>
  <c r="C1429" i="109" s="1"/>
  <c r="C1608" i="109" s="1"/>
  <c r="C385" i="109"/>
  <c r="C586" i="109" s="1"/>
  <c r="C787" i="109" s="1"/>
  <c r="C927" i="109" s="1"/>
  <c r="C1067" i="109" s="1"/>
  <c r="C1246" i="109" s="1"/>
  <c r="C1425" i="109" s="1"/>
  <c r="C1604" i="109" s="1"/>
  <c r="C381" i="109"/>
  <c r="C582" i="109" s="1"/>
  <c r="C783" i="109" s="1"/>
  <c r="C923" i="109" s="1"/>
  <c r="C1063" i="109" s="1"/>
  <c r="C1242" i="109" s="1"/>
  <c r="C1421" i="109" s="1"/>
  <c r="C1600" i="109" s="1"/>
  <c r="C371" i="109"/>
  <c r="C572" i="109" s="1"/>
  <c r="C773" i="109" s="1"/>
  <c r="C918" i="109" s="1"/>
  <c r="C1058" i="109" s="1"/>
  <c r="C1234" i="109" s="1"/>
  <c r="C1413" i="109" s="1"/>
  <c r="C1592" i="109" s="1"/>
  <c r="F371" i="109"/>
  <c r="C359" i="109"/>
  <c r="C560" i="109" s="1"/>
  <c r="C761" i="109" s="1"/>
  <c r="C914" i="109" s="1"/>
  <c r="C1054" i="109" s="1"/>
  <c r="C1225" i="109" s="1"/>
  <c r="C1404" i="109" s="1"/>
  <c r="C1583" i="109" s="1"/>
  <c r="C354" i="109"/>
  <c r="C555" i="109" s="1"/>
  <c r="C756" i="109" s="1"/>
  <c r="C910" i="109" s="1"/>
  <c r="C1050" i="109" s="1"/>
  <c r="F354" i="109"/>
  <c r="C347" i="109"/>
  <c r="C548" i="109" s="1"/>
  <c r="C749" i="109" s="1"/>
  <c r="C906" i="109" s="1"/>
  <c r="C1046" i="109" s="1"/>
  <c r="C1213" i="109" s="1"/>
  <c r="C1392" i="109" s="1"/>
  <c r="C1571" i="109" s="1"/>
  <c r="F347" i="109"/>
  <c r="C338" i="109"/>
  <c r="C539" i="109" s="1"/>
  <c r="C740" i="109" s="1"/>
  <c r="C902" i="109" s="1"/>
  <c r="C1042" i="109" s="1"/>
  <c r="C1205" i="109" s="1"/>
  <c r="C1384" i="109" s="1"/>
  <c r="C1563" i="109" s="1"/>
  <c r="F338" i="109"/>
  <c r="F330" i="109"/>
  <c r="C392" i="109"/>
  <c r="C593" i="109" s="1"/>
  <c r="C794" i="109" s="1"/>
  <c r="C934" i="109" s="1"/>
  <c r="C1074" i="109" s="1"/>
  <c r="C1253" i="109" s="1"/>
  <c r="C1432" i="109" s="1"/>
  <c r="C1611" i="109" s="1"/>
  <c r="C388" i="109"/>
  <c r="C589" i="109" s="1"/>
  <c r="C790" i="109" s="1"/>
  <c r="C930" i="109" s="1"/>
  <c r="C1070" i="109" s="1"/>
  <c r="C1249" i="109" s="1"/>
  <c r="C1428" i="109" s="1"/>
  <c r="C1607" i="109" s="1"/>
  <c r="C384" i="109"/>
  <c r="C585" i="109" s="1"/>
  <c r="C786" i="109" s="1"/>
  <c r="C926" i="109" s="1"/>
  <c r="C1066" i="109" s="1"/>
  <c r="C1245" i="109" s="1"/>
  <c r="C1424" i="109" s="1"/>
  <c r="C1603" i="109" s="1"/>
  <c r="C379" i="109"/>
  <c r="C580" i="109" s="1"/>
  <c r="C781" i="109" s="1"/>
  <c r="C921" i="109" s="1"/>
  <c r="C1061" i="109" s="1"/>
  <c r="C370" i="109"/>
  <c r="C571" i="109" s="1"/>
  <c r="C772" i="109" s="1"/>
  <c r="C917" i="109" s="1"/>
  <c r="C1057" i="109" s="1"/>
  <c r="C1233" i="109" s="1"/>
  <c r="C1412" i="109" s="1"/>
  <c r="C1591" i="109" s="1"/>
  <c r="C358" i="109"/>
  <c r="C559" i="109" s="1"/>
  <c r="C760" i="109" s="1"/>
  <c r="C913" i="109" s="1"/>
  <c r="C1053" i="109" s="1"/>
  <c r="C1224" i="109" s="1"/>
  <c r="C1403" i="109" s="1"/>
  <c r="C1582" i="109" s="1"/>
  <c r="C352" i="109"/>
  <c r="C553" i="109" s="1"/>
  <c r="C754" i="109" s="1"/>
  <c r="C909" i="109" s="1"/>
  <c r="C1049" i="109" s="1"/>
  <c r="C1218" i="109" s="1"/>
  <c r="C1397" i="109" s="1"/>
  <c r="C1576" i="109" s="1"/>
  <c r="F352" i="109"/>
  <c r="C345" i="109"/>
  <c r="C546" i="109" s="1"/>
  <c r="C747" i="109" s="1"/>
  <c r="C905" i="109" s="1"/>
  <c r="C1045" i="109" s="1"/>
  <c r="C1211" i="109" s="1"/>
  <c r="F345" i="109"/>
  <c r="C337" i="109"/>
  <c r="C538" i="109" s="1"/>
  <c r="C739" i="109" s="1"/>
  <c r="C901" i="109" s="1"/>
  <c r="C1041" i="109" s="1"/>
  <c r="F337" i="109"/>
  <c r="C327" i="109"/>
  <c r="C528" i="109" s="1"/>
  <c r="C729" i="109" s="1"/>
  <c r="C897" i="109" s="1"/>
  <c r="C1037" i="109" s="1"/>
  <c r="C391" i="109"/>
  <c r="C592" i="109" s="1"/>
  <c r="C793" i="109" s="1"/>
  <c r="C933" i="109" s="1"/>
  <c r="C1073" i="109" s="1"/>
  <c r="C1252" i="109" s="1"/>
  <c r="C1431" i="109" s="1"/>
  <c r="C1610" i="109" s="1"/>
  <c r="C387" i="109"/>
  <c r="C588" i="109" s="1"/>
  <c r="C789" i="109" s="1"/>
  <c r="C929" i="109" s="1"/>
  <c r="C1069" i="109" s="1"/>
  <c r="C1248" i="109" s="1"/>
  <c r="C1427" i="109" s="1"/>
  <c r="C1606" i="109" s="1"/>
  <c r="C383" i="109"/>
  <c r="C584" i="109" s="1"/>
  <c r="C785" i="109" s="1"/>
  <c r="C925" i="109" s="1"/>
  <c r="C1065" i="109" s="1"/>
  <c r="C1244" i="109" s="1"/>
  <c r="C1423" i="109" s="1"/>
  <c r="C1602" i="109" s="1"/>
  <c r="C377" i="109"/>
  <c r="C578" i="109" s="1"/>
  <c r="C779" i="109" s="1"/>
  <c r="C920" i="109" s="1"/>
  <c r="C1060" i="109" s="1"/>
  <c r="C1238" i="109" s="1"/>
  <c r="C1417" i="109" s="1"/>
  <c r="C1596" i="109" s="1"/>
  <c r="F377" i="109"/>
  <c r="C361" i="109"/>
  <c r="C562" i="109" s="1"/>
  <c r="C763" i="109" s="1"/>
  <c r="C916" i="109" s="1"/>
  <c r="C1056" i="109" s="1"/>
  <c r="C1227" i="109" s="1"/>
  <c r="C1406" i="109" s="1"/>
  <c r="C1585" i="109" s="1"/>
  <c r="F361" i="109"/>
  <c r="C357" i="109"/>
  <c r="C558" i="109" s="1"/>
  <c r="C759" i="109" s="1"/>
  <c r="C912" i="109" s="1"/>
  <c r="C1052" i="109" s="1"/>
  <c r="C1223" i="109" s="1"/>
  <c r="C1402" i="109" s="1"/>
  <c r="C1581" i="109" s="1"/>
  <c r="C351" i="109"/>
  <c r="C552" i="109" s="1"/>
  <c r="C753" i="109" s="1"/>
  <c r="C908" i="109" s="1"/>
  <c r="C1048" i="109" s="1"/>
  <c r="F351" i="109"/>
  <c r="C343" i="109"/>
  <c r="C544" i="109" s="1"/>
  <c r="C745" i="109" s="1"/>
  <c r="C904" i="109" s="1"/>
  <c r="C1044" i="109" s="1"/>
  <c r="C1209" i="109" s="1"/>
  <c r="C394" i="109"/>
  <c r="C595" i="109" s="1"/>
  <c r="C796" i="109" s="1"/>
  <c r="C936" i="109" s="1"/>
  <c r="C1076" i="109" s="1"/>
  <c r="C1255" i="109" s="1"/>
  <c r="C1434" i="109" s="1"/>
  <c r="C1613" i="109" s="1"/>
  <c r="C390" i="109"/>
  <c r="C591" i="109" s="1"/>
  <c r="C792" i="109" s="1"/>
  <c r="C932" i="109" s="1"/>
  <c r="C1072" i="109" s="1"/>
  <c r="C1251" i="109" s="1"/>
  <c r="C1430" i="109" s="1"/>
  <c r="C1609" i="109" s="1"/>
  <c r="C386" i="109"/>
  <c r="C587" i="109" s="1"/>
  <c r="C788" i="109" s="1"/>
  <c r="C928" i="109" s="1"/>
  <c r="C1068" i="109" s="1"/>
  <c r="C1247" i="109" s="1"/>
  <c r="C1426" i="109" s="1"/>
  <c r="C1605" i="109" s="1"/>
  <c r="C376" i="109"/>
  <c r="C577" i="109" s="1"/>
  <c r="C778" i="109" s="1"/>
  <c r="C919" i="109" s="1"/>
  <c r="C1059" i="109" s="1"/>
  <c r="C1237" i="109" s="1"/>
  <c r="C1416" i="109" s="1"/>
  <c r="C1595" i="109" s="1"/>
  <c r="C360" i="109"/>
  <c r="C561" i="109" s="1"/>
  <c r="C762" i="109" s="1"/>
  <c r="C915" i="109" s="1"/>
  <c r="C1055" i="109" s="1"/>
  <c r="C1226" i="109" s="1"/>
  <c r="C1405" i="109" s="1"/>
  <c r="C1584" i="109" s="1"/>
  <c r="C356" i="109"/>
  <c r="C557" i="109" s="1"/>
  <c r="C758" i="109" s="1"/>
  <c r="C911" i="109" s="1"/>
  <c r="C1051" i="109" s="1"/>
  <c r="C340" i="109"/>
  <c r="C541" i="109" s="1"/>
  <c r="C742" i="109" s="1"/>
  <c r="C903" i="109" s="1"/>
  <c r="C1043" i="109" s="1"/>
  <c r="C1207" i="109" s="1"/>
  <c r="F298" i="109"/>
  <c r="B403" i="109"/>
  <c r="B604" i="109" s="1"/>
  <c r="B805" i="109" s="1"/>
  <c r="B945" i="109" s="1"/>
  <c r="B1085" i="109" s="1"/>
  <c r="B1264" i="109" s="1"/>
  <c r="B1443" i="109" s="1"/>
  <c r="B1622" i="109" s="1"/>
  <c r="B387" i="109"/>
  <c r="B588" i="109" s="1"/>
  <c r="B789" i="109" s="1"/>
  <c r="B929" i="109" s="1"/>
  <c r="B1069" i="109" s="1"/>
  <c r="B1248" i="109" s="1"/>
  <c r="B1427" i="109" s="1"/>
  <c r="B1606" i="109" s="1"/>
  <c r="B357" i="109"/>
  <c r="B558" i="109" s="1"/>
  <c r="B759" i="109" s="1"/>
  <c r="B912" i="109" s="1"/>
  <c r="B1052" i="109" s="1"/>
  <c r="B1223" i="109" s="1"/>
  <c r="B1402" i="109" s="1"/>
  <c r="B1581" i="109" s="1"/>
  <c r="B351" i="109"/>
  <c r="B552" i="109" s="1"/>
  <c r="B753" i="109" s="1"/>
  <c r="B908" i="109" s="1"/>
  <c r="B1048" i="109" s="1"/>
  <c r="B343" i="109"/>
  <c r="B544" i="109" s="1"/>
  <c r="B745" i="109" s="1"/>
  <c r="B904" i="109" s="1"/>
  <c r="B1044" i="109" s="1"/>
  <c r="B1209" i="109" s="1"/>
  <c r="F343" i="109"/>
  <c r="B336" i="109"/>
  <c r="B537" i="109" s="1"/>
  <c r="B738" i="109" s="1"/>
  <c r="B900" i="109" s="1"/>
  <c r="B1040" i="109" s="1"/>
  <c r="B395" i="109"/>
  <c r="B596" i="109" s="1"/>
  <c r="B797" i="109" s="1"/>
  <c r="B937" i="109" s="1"/>
  <c r="B1077" i="109" s="1"/>
  <c r="B1256" i="109" s="1"/>
  <c r="B1435" i="109" s="1"/>
  <c r="B1614" i="109" s="1"/>
  <c r="B383" i="109"/>
  <c r="B584" i="109" s="1"/>
  <c r="B785" i="109" s="1"/>
  <c r="B925" i="109" s="1"/>
  <c r="B1065" i="109" s="1"/>
  <c r="B1244" i="109" s="1"/>
  <c r="B1423" i="109" s="1"/>
  <c r="B1602" i="109" s="1"/>
  <c r="B377" i="109"/>
  <c r="B578" i="109" s="1"/>
  <c r="B779" i="109" s="1"/>
  <c r="B920" i="109" s="1"/>
  <c r="B1060" i="109" s="1"/>
  <c r="B1238" i="109" s="1"/>
  <c r="B1417" i="109" s="1"/>
  <c r="B1596" i="109" s="1"/>
  <c r="B361" i="109"/>
  <c r="B562" i="109" s="1"/>
  <c r="B763" i="109" s="1"/>
  <c r="B916" i="109" s="1"/>
  <c r="B1056" i="109" s="1"/>
  <c r="B1227" i="109" s="1"/>
  <c r="B1406" i="109" s="1"/>
  <c r="B1585" i="109" s="1"/>
  <c r="B406" i="109"/>
  <c r="B607" i="109" s="1"/>
  <c r="B808" i="109" s="1"/>
  <c r="B948" i="109" s="1"/>
  <c r="B1088" i="109" s="1"/>
  <c r="B1267" i="109" s="1"/>
  <c r="B1446" i="109" s="1"/>
  <c r="B1625" i="109" s="1"/>
  <c r="B402" i="109"/>
  <c r="B603" i="109" s="1"/>
  <c r="B804" i="109" s="1"/>
  <c r="B944" i="109" s="1"/>
  <c r="B1084" i="109" s="1"/>
  <c r="B1263" i="109" s="1"/>
  <c r="B1442" i="109" s="1"/>
  <c r="B1621" i="109" s="1"/>
  <c r="B398" i="109"/>
  <c r="B599" i="109" s="1"/>
  <c r="B800" i="109" s="1"/>
  <c r="B940" i="109" s="1"/>
  <c r="B1080" i="109" s="1"/>
  <c r="B1259" i="109" s="1"/>
  <c r="B1438" i="109" s="1"/>
  <c r="B1617" i="109" s="1"/>
  <c r="B394" i="109"/>
  <c r="B595" i="109" s="1"/>
  <c r="B796" i="109" s="1"/>
  <c r="B936" i="109" s="1"/>
  <c r="B1076" i="109" s="1"/>
  <c r="B1255" i="109" s="1"/>
  <c r="B1434" i="109" s="1"/>
  <c r="B1613" i="109" s="1"/>
  <c r="B390" i="109"/>
  <c r="B591" i="109" s="1"/>
  <c r="B792" i="109" s="1"/>
  <c r="B932" i="109" s="1"/>
  <c r="B1072" i="109" s="1"/>
  <c r="B1251" i="109" s="1"/>
  <c r="B1430" i="109" s="1"/>
  <c r="B1609" i="109" s="1"/>
  <c r="B386" i="109"/>
  <c r="B587" i="109" s="1"/>
  <c r="B788" i="109" s="1"/>
  <c r="B928" i="109" s="1"/>
  <c r="B1068" i="109" s="1"/>
  <c r="B1247" i="109" s="1"/>
  <c r="B1426" i="109" s="1"/>
  <c r="B1605" i="109" s="1"/>
  <c r="B382" i="109"/>
  <c r="B583" i="109" s="1"/>
  <c r="B784" i="109" s="1"/>
  <c r="B924" i="109" s="1"/>
  <c r="B1064" i="109" s="1"/>
  <c r="B1243" i="109" s="1"/>
  <c r="B1422" i="109" s="1"/>
  <c r="B1601" i="109" s="1"/>
  <c r="F382" i="109"/>
  <c r="B376" i="109"/>
  <c r="B577" i="109" s="1"/>
  <c r="B778" i="109" s="1"/>
  <c r="B919" i="109" s="1"/>
  <c r="B1059" i="109" s="1"/>
  <c r="B1237" i="109" s="1"/>
  <c r="B1416" i="109" s="1"/>
  <c r="B1595" i="109" s="1"/>
  <c r="B360" i="109"/>
  <c r="B561" i="109" s="1"/>
  <c r="B762" i="109" s="1"/>
  <c r="B915" i="109" s="1"/>
  <c r="B1055" i="109" s="1"/>
  <c r="B1226" i="109" s="1"/>
  <c r="B1405" i="109" s="1"/>
  <c r="B1584" i="109" s="1"/>
  <c r="B356" i="109"/>
  <c r="B557" i="109" s="1"/>
  <c r="B758" i="109" s="1"/>
  <c r="B911" i="109" s="1"/>
  <c r="B1051" i="109" s="1"/>
  <c r="F356" i="109"/>
  <c r="B340" i="109"/>
  <c r="B541" i="109" s="1"/>
  <c r="B742" i="109" s="1"/>
  <c r="B903" i="109" s="1"/>
  <c r="B1043" i="109" s="1"/>
  <c r="B1207" i="109" s="1"/>
  <c r="B391" i="109"/>
  <c r="B592" i="109" s="1"/>
  <c r="B793" i="109" s="1"/>
  <c r="B933" i="109" s="1"/>
  <c r="B1073" i="109" s="1"/>
  <c r="B1252" i="109" s="1"/>
  <c r="B1431" i="109" s="1"/>
  <c r="B1610" i="109" s="1"/>
  <c r="B409" i="109"/>
  <c r="B610" i="109" s="1"/>
  <c r="B811" i="109" s="1"/>
  <c r="B951" i="109" s="1"/>
  <c r="B1091" i="109" s="1"/>
  <c r="B1270" i="109" s="1"/>
  <c r="B1449" i="109" s="1"/>
  <c r="B1628" i="109" s="1"/>
  <c r="B405" i="109"/>
  <c r="B606" i="109" s="1"/>
  <c r="B807" i="109" s="1"/>
  <c r="B947" i="109" s="1"/>
  <c r="B1087" i="109" s="1"/>
  <c r="B1266" i="109" s="1"/>
  <c r="B1445" i="109" s="1"/>
  <c r="B1624" i="109" s="1"/>
  <c r="B401" i="109"/>
  <c r="B602" i="109" s="1"/>
  <c r="B803" i="109" s="1"/>
  <c r="B943" i="109" s="1"/>
  <c r="B1083" i="109" s="1"/>
  <c r="B1262" i="109" s="1"/>
  <c r="B1441" i="109" s="1"/>
  <c r="B1620" i="109" s="1"/>
  <c r="B397" i="109"/>
  <c r="B598" i="109" s="1"/>
  <c r="B799" i="109" s="1"/>
  <c r="B939" i="109" s="1"/>
  <c r="B1079" i="109" s="1"/>
  <c r="B1258" i="109" s="1"/>
  <c r="B1437" i="109" s="1"/>
  <c r="B1616" i="109" s="1"/>
  <c r="B393" i="109"/>
  <c r="B594" i="109" s="1"/>
  <c r="B795" i="109" s="1"/>
  <c r="B935" i="109" s="1"/>
  <c r="B1075" i="109" s="1"/>
  <c r="B1254" i="109" s="1"/>
  <c r="B1433" i="109" s="1"/>
  <c r="B1612" i="109" s="1"/>
  <c r="B389" i="109"/>
  <c r="B590" i="109" s="1"/>
  <c r="B791" i="109" s="1"/>
  <c r="B931" i="109" s="1"/>
  <c r="B1071" i="109" s="1"/>
  <c r="B1250" i="109" s="1"/>
  <c r="B1429" i="109" s="1"/>
  <c r="B1608" i="109" s="1"/>
  <c r="B385" i="109"/>
  <c r="B586" i="109" s="1"/>
  <c r="B787" i="109" s="1"/>
  <c r="B927" i="109" s="1"/>
  <c r="B1067" i="109" s="1"/>
  <c r="B1246" i="109" s="1"/>
  <c r="B1425" i="109" s="1"/>
  <c r="B1604" i="109" s="1"/>
  <c r="B381" i="109"/>
  <c r="B582" i="109" s="1"/>
  <c r="B783" i="109" s="1"/>
  <c r="B923" i="109" s="1"/>
  <c r="B1063" i="109" s="1"/>
  <c r="B1242" i="109" s="1"/>
  <c r="B1421" i="109" s="1"/>
  <c r="B1600" i="109" s="1"/>
  <c r="B371" i="109"/>
  <c r="B572" i="109" s="1"/>
  <c r="B773" i="109" s="1"/>
  <c r="B918" i="109" s="1"/>
  <c r="B1058" i="109" s="1"/>
  <c r="B1234" i="109" s="1"/>
  <c r="B1413" i="109" s="1"/>
  <c r="B1592" i="109" s="1"/>
  <c r="B354" i="109"/>
  <c r="B555" i="109" s="1"/>
  <c r="B756" i="109" s="1"/>
  <c r="B910" i="109" s="1"/>
  <c r="B1050" i="109" s="1"/>
  <c r="B347" i="109"/>
  <c r="B548" i="109" s="1"/>
  <c r="B749" i="109" s="1"/>
  <c r="B906" i="109" s="1"/>
  <c r="B1046" i="109" s="1"/>
  <c r="B1213" i="109" s="1"/>
  <c r="B1392" i="109" s="1"/>
  <c r="B1571" i="109" s="1"/>
  <c r="B338" i="109"/>
  <c r="B539" i="109" s="1"/>
  <c r="B740" i="109" s="1"/>
  <c r="B902" i="109" s="1"/>
  <c r="B1042" i="109" s="1"/>
  <c r="B1205" i="109" s="1"/>
  <c r="B1384" i="109" s="1"/>
  <c r="B1563" i="109" s="1"/>
  <c r="B407" i="109"/>
  <c r="B608" i="109" s="1"/>
  <c r="B809" i="109" s="1"/>
  <c r="B949" i="109" s="1"/>
  <c r="B1089" i="109" s="1"/>
  <c r="B1268" i="109" s="1"/>
  <c r="B1447" i="109" s="1"/>
  <c r="B1626" i="109" s="1"/>
  <c r="B399" i="109"/>
  <c r="B600" i="109" s="1"/>
  <c r="B801" i="109" s="1"/>
  <c r="B941" i="109" s="1"/>
  <c r="B1081" i="109" s="1"/>
  <c r="B1260" i="109" s="1"/>
  <c r="B1439" i="109" s="1"/>
  <c r="B1618" i="109" s="1"/>
  <c r="B408" i="109"/>
  <c r="B609" i="109" s="1"/>
  <c r="B810" i="109" s="1"/>
  <c r="B950" i="109" s="1"/>
  <c r="B1090" i="109" s="1"/>
  <c r="B1269" i="109" s="1"/>
  <c r="B1448" i="109" s="1"/>
  <c r="B1627" i="109" s="1"/>
  <c r="B404" i="109"/>
  <c r="B605" i="109" s="1"/>
  <c r="B806" i="109" s="1"/>
  <c r="B946" i="109" s="1"/>
  <c r="B1086" i="109" s="1"/>
  <c r="B1265" i="109" s="1"/>
  <c r="B1444" i="109" s="1"/>
  <c r="B1623" i="109" s="1"/>
  <c r="B400" i="109"/>
  <c r="B601" i="109" s="1"/>
  <c r="B802" i="109" s="1"/>
  <c r="B942" i="109" s="1"/>
  <c r="B1082" i="109" s="1"/>
  <c r="B1261" i="109" s="1"/>
  <c r="B1440" i="109" s="1"/>
  <c r="B1619" i="109" s="1"/>
  <c r="B396" i="109"/>
  <c r="B597" i="109" s="1"/>
  <c r="B798" i="109" s="1"/>
  <c r="B938" i="109" s="1"/>
  <c r="B1078" i="109" s="1"/>
  <c r="B1257" i="109" s="1"/>
  <c r="B1436" i="109" s="1"/>
  <c r="B1615" i="109" s="1"/>
  <c r="B392" i="109"/>
  <c r="B593" i="109" s="1"/>
  <c r="B794" i="109" s="1"/>
  <c r="B934" i="109" s="1"/>
  <c r="B1074" i="109" s="1"/>
  <c r="B1253" i="109" s="1"/>
  <c r="B1432" i="109" s="1"/>
  <c r="B1611" i="109" s="1"/>
  <c r="B388" i="109"/>
  <c r="B589" i="109" s="1"/>
  <c r="B790" i="109" s="1"/>
  <c r="B930" i="109" s="1"/>
  <c r="B1070" i="109" s="1"/>
  <c r="B1249" i="109" s="1"/>
  <c r="B1428" i="109" s="1"/>
  <c r="B1607" i="109" s="1"/>
  <c r="B384" i="109"/>
  <c r="B585" i="109" s="1"/>
  <c r="B786" i="109" s="1"/>
  <c r="B926" i="109" s="1"/>
  <c r="B1066" i="109" s="1"/>
  <c r="B1245" i="109" s="1"/>
  <c r="B1424" i="109" s="1"/>
  <c r="B1603" i="109" s="1"/>
  <c r="B379" i="109"/>
  <c r="B580" i="109" s="1"/>
  <c r="B781" i="109" s="1"/>
  <c r="B921" i="109" s="1"/>
  <c r="B1061" i="109" s="1"/>
  <c r="F379" i="109"/>
  <c r="B370" i="109"/>
  <c r="B571" i="109" s="1"/>
  <c r="B772" i="109" s="1"/>
  <c r="B917" i="109" s="1"/>
  <c r="B1057" i="109" s="1"/>
  <c r="B1233" i="109" s="1"/>
  <c r="B1412" i="109" s="1"/>
  <c r="B1591" i="109" s="1"/>
  <c r="B358" i="109"/>
  <c r="B559" i="109" s="1"/>
  <c r="B760" i="109" s="1"/>
  <c r="B913" i="109" s="1"/>
  <c r="B1053" i="109" s="1"/>
  <c r="B1224" i="109" s="1"/>
  <c r="B1403" i="109" s="1"/>
  <c r="B1582" i="109" s="1"/>
  <c r="B352" i="109"/>
  <c r="B553" i="109" s="1"/>
  <c r="B754" i="109" s="1"/>
  <c r="B909" i="109" s="1"/>
  <c r="B1049" i="109" s="1"/>
  <c r="B1218" i="109" s="1"/>
  <c r="B1397" i="109" s="1"/>
  <c r="B1576" i="109" s="1"/>
  <c r="B345" i="109"/>
  <c r="B546" i="109" s="1"/>
  <c r="B747" i="109" s="1"/>
  <c r="B905" i="109" s="1"/>
  <c r="B1045" i="109" s="1"/>
  <c r="B1211" i="109" s="1"/>
  <c r="B337" i="109"/>
  <c r="B538" i="109" s="1"/>
  <c r="B739" i="109" s="1"/>
  <c r="B901" i="109" s="1"/>
  <c r="B1041" i="109" s="1"/>
  <c r="B327" i="109"/>
  <c r="B528" i="109" s="1"/>
  <c r="B729" i="109" s="1"/>
  <c r="B897" i="109" s="1"/>
  <c r="B1037" i="109" s="1"/>
  <c r="B359" i="109"/>
  <c r="B560" i="109" s="1"/>
  <c r="B761" i="109" s="1"/>
  <c r="B914" i="109" s="1"/>
  <c r="B1054" i="109" s="1"/>
  <c r="B1225" i="109" s="1"/>
  <c r="B1404" i="109" s="1"/>
  <c r="B1583" i="109" s="1"/>
  <c r="D328" i="109"/>
  <c r="D529" i="109" s="1"/>
  <c r="D730" i="109" s="1"/>
  <c r="D898" i="109" s="1"/>
  <c r="D329" i="109"/>
  <c r="D530" i="109" s="1"/>
  <c r="D731" i="109" s="1"/>
  <c r="C329" i="109"/>
  <c r="C530" i="109" s="1"/>
  <c r="C731" i="109" s="1"/>
  <c r="C328" i="109"/>
  <c r="C529" i="109" s="1"/>
  <c r="C730" i="109" s="1"/>
  <c r="C898" i="109" s="1"/>
  <c r="B328" i="109"/>
  <c r="B529" i="109" s="1"/>
  <c r="B730" i="109" s="1"/>
  <c r="B898" i="109" s="1"/>
  <c r="B329" i="109"/>
  <c r="B530" i="109" s="1"/>
  <c r="B731" i="109" s="1"/>
  <c r="E329" i="109"/>
  <c r="E530" i="109" s="1"/>
  <c r="E731" i="109" s="1"/>
  <c r="E328" i="109"/>
  <c r="E529" i="109" s="1"/>
  <c r="E730" i="109" s="1"/>
  <c r="E898" i="109" s="1"/>
  <c r="C330" i="109"/>
  <c r="C531" i="109" s="1"/>
  <c r="C732" i="109" s="1"/>
  <c r="C899" i="109" s="1"/>
  <c r="B330" i="109"/>
  <c r="B531" i="109" s="1"/>
  <c r="B732" i="109" s="1"/>
  <c r="B899" i="109" s="1"/>
  <c r="E330" i="109"/>
  <c r="E531" i="109" s="1"/>
  <c r="E732" i="109" s="1"/>
  <c r="E899" i="109" s="1"/>
  <c r="A330" i="109"/>
  <c r="A531" i="109" s="1"/>
  <c r="A732" i="109" s="1"/>
  <c r="A899" i="109" s="1"/>
  <c r="D316" i="109"/>
  <c r="D317" i="109"/>
  <c r="D318" i="109"/>
  <c r="D315" i="109"/>
  <c r="D314" i="109"/>
  <c r="C315" i="109"/>
  <c r="C314" i="109"/>
  <c r="C316" i="109"/>
  <c r="C317" i="109"/>
  <c r="C318" i="109"/>
  <c r="B315" i="109"/>
  <c r="B318" i="109"/>
  <c r="B317" i="109"/>
  <c r="B316" i="109"/>
  <c r="E317" i="109"/>
  <c r="E318" i="109"/>
  <c r="E315" i="109"/>
  <c r="E314" i="109"/>
  <c r="E316" i="109"/>
  <c r="B492" i="109"/>
  <c r="B693" i="109" s="1"/>
  <c r="B891" i="109" s="1"/>
  <c r="B1031" i="109" s="1"/>
  <c r="B1172" i="109" s="1"/>
  <c r="B1351" i="109" s="1"/>
  <c r="B1530" i="109" s="1"/>
  <c r="C492" i="109"/>
  <c r="C693" i="109" s="1"/>
  <c r="C891" i="109" s="1"/>
  <c r="C1031" i="109" s="1"/>
  <c r="C1172" i="109" s="1"/>
  <c r="C1351" i="109" s="1"/>
  <c r="C1530" i="109" s="1"/>
  <c r="E492" i="109"/>
  <c r="E693" i="109" s="1"/>
  <c r="E891" i="109" s="1"/>
  <c r="E1031" i="109" s="1"/>
  <c r="E1172" i="109" s="1"/>
  <c r="E1351" i="109" s="1"/>
  <c r="E1530" i="109" s="1"/>
  <c r="B319" i="109"/>
  <c r="B520" i="109" s="1"/>
  <c r="B721" i="109" s="1"/>
  <c r="B895" i="109" s="1"/>
  <c r="B1035" i="109" s="1"/>
  <c r="E319" i="109"/>
  <c r="E520" i="109" s="1"/>
  <c r="E721" i="109" s="1"/>
  <c r="E895" i="109" s="1"/>
  <c r="E1035" i="109" s="1"/>
  <c r="A319" i="109"/>
  <c r="A520" i="109" s="1"/>
  <c r="A721" i="109" s="1"/>
  <c r="A895" i="109" s="1"/>
  <c r="A1035" i="109" s="1"/>
  <c r="B314" i="109"/>
  <c r="C319" i="109"/>
  <c r="C520" i="109" s="1"/>
  <c r="C721" i="109" s="1"/>
  <c r="C895" i="109" s="1"/>
  <c r="C1035" i="109" s="1"/>
  <c r="A314" i="109"/>
  <c r="A515" i="109" s="1"/>
  <c r="A716" i="109" s="1"/>
  <c r="A894" i="109" s="1"/>
  <c r="A1034" i="109" s="1"/>
  <c r="E307" i="109"/>
  <c r="E508" i="109" s="1"/>
  <c r="E709" i="109" s="1"/>
  <c r="E893" i="109" s="1"/>
  <c r="E1033" i="109" s="1"/>
  <c r="A307" i="109"/>
  <c r="A508" i="109" s="1"/>
  <c r="A709" i="109" s="1"/>
  <c r="A893" i="109" s="1"/>
  <c r="A1033" i="109" s="1"/>
  <c r="C307" i="109"/>
  <c r="C508" i="109" s="1"/>
  <c r="C709" i="109" s="1"/>
  <c r="C893" i="109" s="1"/>
  <c r="C1033" i="109" s="1"/>
  <c r="B307" i="109"/>
  <c r="B508" i="109" s="1"/>
  <c r="B709" i="109" s="1"/>
  <c r="B893" i="109" s="1"/>
  <c r="B1033" i="109" s="1"/>
  <c r="E298" i="109"/>
  <c r="E499" i="109" s="1"/>
  <c r="E700" i="109" s="1"/>
  <c r="E892" i="109" s="1"/>
  <c r="E1032" i="109" s="1"/>
  <c r="A298" i="109"/>
  <c r="A499" i="109" s="1"/>
  <c r="A700" i="109" s="1"/>
  <c r="A892" i="109" s="1"/>
  <c r="A1032" i="109" s="1"/>
  <c r="C298" i="109"/>
  <c r="C499" i="109" s="1"/>
  <c r="C700" i="109" s="1"/>
  <c r="C892" i="109" s="1"/>
  <c r="C1032" i="109" s="1"/>
  <c r="D393" i="109"/>
  <c r="D594" i="109" s="1"/>
  <c r="D795" i="109" s="1"/>
  <c r="D935" i="109" s="1"/>
  <c r="D1075" i="109" s="1"/>
  <c r="D1254" i="109" s="1"/>
  <c r="D1433" i="109" s="1"/>
  <c r="D1612" i="109" s="1"/>
  <c r="D389" i="109"/>
  <c r="D590" i="109" s="1"/>
  <c r="D791" i="109" s="1"/>
  <c r="D931" i="109" s="1"/>
  <c r="D1071" i="109" s="1"/>
  <c r="D1250" i="109" s="1"/>
  <c r="D1429" i="109" s="1"/>
  <c r="D1608" i="109" s="1"/>
  <c r="D385" i="109"/>
  <c r="D586" i="109" s="1"/>
  <c r="D787" i="109" s="1"/>
  <c r="D927" i="109" s="1"/>
  <c r="D1067" i="109" s="1"/>
  <c r="D1246" i="109" s="1"/>
  <c r="D1425" i="109" s="1"/>
  <c r="D1604" i="109" s="1"/>
  <c r="D392" i="109"/>
  <c r="D593" i="109" s="1"/>
  <c r="D794" i="109" s="1"/>
  <c r="D934" i="109" s="1"/>
  <c r="D1074" i="109" s="1"/>
  <c r="D1253" i="109" s="1"/>
  <c r="D1432" i="109" s="1"/>
  <c r="D1611" i="109" s="1"/>
  <c r="D388" i="109"/>
  <c r="D589" i="109" s="1"/>
  <c r="D790" i="109" s="1"/>
  <c r="D930" i="109" s="1"/>
  <c r="D1070" i="109" s="1"/>
  <c r="D1249" i="109" s="1"/>
  <c r="D1428" i="109" s="1"/>
  <c r="D1607" i="109" s="1"/>
  <c r="D384" i="109"/>
  <c r="D585" i="109" s="1"/>
  <c r="D786" i="109" s="1"/>
  <c r="D926" i="109" s="1"/>
  <c r="D1066" i="109" s="1"/>
  <c r="D1245" i="109" s="1"/>
  <c r="D1424" i="109" s="1"/>
  <c r="D1603" i="109" s="1"/>
  <c r="D391" i="109"/>
  <c r="D592" i="109" s="1"/>
  <c r="D793" i="109" s="1"/>
  <c r="D933" i="109" s="1"/>
  <c r="D1073" i="109" s="1"/>
  <c r="D1252" i="109" s="1"/>
  <c r="D1431" i="109" s="1"/>
  <c r="D1610" i="109" s="1"/>
  <c r="D387" i="109"/>
  <c r="D588" i="109" s="1"/>
  <c r="D789" i="109" s="1"/>
  <c r="D929" i="109" s="1"/>
  <c r="D1069" i="109" s="1"/>
  <c r="D1248" i="109" s="1"/>
  <c r="D1427" i="109" s="1"/>
  <c r="D1606" i="109" s="1"/>
  <c r="D383" i="109"/>
  <c r="D584" i="109" s="1"/>
  <c r="D785" i="109" s="1"/>
  <c r="D925" i="109" s="1"/>
  <c r="D1065" i="109" s="1"/>
  <c r="D1244" i="109" s="1"/>
  <c r="D1423" i="109" s="1"/>
  <c r="D1602" i="109" s="1"/>
  <c r="D394" i="109"/>
  <c r="D595" i="109" s="1"/>
  <c r="D796" i="109" s="1"/>
  <c r="D936" i="109" s="1"/>
  <c r="D1076" i="109" s="1"/>
  <c r="D1255" i="109" s="1"/>
  <c r="D1434" i="109" s="1"/>
  <c r="D1613" i="109" s="1"/>
  <c r="D390" i="109"/>
  <c r="D591" i="109" s="1"/>
  <c r="D792" i="109" s="1"/>
  <c r="D932" i="109" s="1"/>
  <c r="D1072" i="109" s="1"/>
  <c r="D1251" i="109" s="1"/>
  <c r="D1430" i="109" s="1"/>
  <c r="D1609" i="109" s="1"/>
  <c r="D386" i="109"/>
  <c r="D587" i="109" s="1"/>
  <c r="D788" i="109" s="1"/>
  <c r="D928" i="109" s="1"/>
  <c r="D1068" i="109" s="1"/>
  <c r="D1247" i="109" s="1"/>
  <c r="D1426" i="109" s="1"/>
  <c r="D1605" i="109" s="1"/>
  <c r="D359" i="109"/>
  <c r="D560" i="109" s="1"/>
  <c r="D761" i="109" s="1"/>
  <c r="D914" i="109" s="1"/>
  <c r="D1054" i="109" s="1"/>
  <c r="D1225" i="109" s="1"/>
  <c r="D1404" i="109" s="1"/>
  <c r="D1583" i="109" s="1"/>
  <c r="D352" i="109"/>
  <c r="D553" i="109" s="1"/>
  <c r="D754" i="109" s="1"/>
  <c r="D909" i="109" s="1"/>
  <c r="D1049" i="109" s="1"/>
  <c r="D1218" i="109" s="1"/>
  <c r="D1397" i="109" s="1"/>
  <c r="D1576" i="109" s="1"/>
  <c r="D351" i="109"/>
  <c r="D552" i="109" s="1"/>
  <c r="D753" i="109" s="1"/>
  <c r="D908" i="109" s="1"/>
  <c r="D1048" i="109" s="1"/>
  <c r="D347" i="109"/>
  <c r="D548" i="109" s="1"/>
  <c r="D749" i="109" s="1"/>
  <c r="D906" i="109" s="1"/>
  <c r="D1046" i="109" s="1"/>
  <c r="D1213" i="109" s="1"/>
  <c r="D1392" i="109" s="1"/>
  <c r="D1571" i="109" s="1"/>
  <c r="D343" i="109"/>
  <c r="D544" i="109" s="1"/>
  <c r="D745" i="109" s="1"/>
  <c r="D904" i="109" s="1"/>
  <c r="D1044" i="109" s="1"/>
  <c r="D1209" i="109" s="1"/>
  <c r="D340" i="109"/>
  <c r="D541" i="109" s="1"/>
  <c r="D742" i="109" s="1"/>
  <c r="D1043" i="109" s="1"/>
  <c r="D1207" i="109" s="1"/>
  <c r="D379" i="109"/>
  <c r="D580" i="109" s="1"/>
  <c r="D781" i="109" s="1"/>
  <c r="D921" i="109" s="1"/>
  <c r="D1061" i="109" s="1"/>
  <c r="D370" i="109"/>
  <c r="D571" i="109" s="1"/>
  <c r="D772" i="109" s="1"/>
  <c r="D917" i="109" s="1"/>
  <c r="D1057" i="109" s="1"/>
  <c r="D1233" i="109" s="1"/>
  <c r="D1412" i="109" s="1"/>
  <c r="D1591" i="109" s="1"/>
  <c r="D345" i="109"/>
  <c r="D546" i="109" s="1"/>
  <c r="D747" i="109" s="1"/>
  <c r="D905" i="109" s="1"/>
  <c r="D1045" i="109" s="1"/>
  <c r="D1211" i="109" s="1"/>
  <c r="D337" i="109"/>
  <c r="D538" i="109" s="1"/>
  <c r="D739" i="109" s="1"/>
  <c r="D901" i="109" s="1"/>
  <c r="D1041" i="109" s="1"/>
  <c r="D327" i="109"/>
  <c r="D528" i="109" s="1"/>
  <c r="D729" i="109" s="1"/>
  <c r="D897" i="109" s="1"/>
  <c r="D1037" i="109" s="1"/>
  <c r="D307" i="109"/>
  <c r="D508" i="109" s="1"/>
  <c r="D709" i="109" s="1"/>
  <c r="D893" i="109" s="1"/>
  <c r="D1033" i="109" s="1"/>
  <c r="D358" i="109"/>
  <c r="D559" i="109" s="1"/>
  <c r="D760" i="109" s="1"/>
  <c r="D913" i="109" s="1"/>
  <c r="D1053" i="109" s="1"/>
  <c r="D1224" i="109" s="1"/>
  <c r="D1403" i="109" s="1"/>
  <c r="D1582" i="109" s="1"/>
  <c r="D377" i="109"/>
  <c r="D578" i="109" s="1"/>
  <c r="D779" i="109" s="1"/>
  <c r="D920" i="109" s="1"/>
  <c r="D1060" i="109" s="1"/>
  <c r="D1238" i="109" s="1"/>
  <c r="D1417" i="109" s="1"/>
  <c r="D1596" i="109" s="1"/>
  <c r="D361" i="109"/>
  <c r="D562" i="109" s="1"/>
  <c r="D763" i="109" s="1"/>
  <c r="D916" i="109" s="1"/>
  <c r="D1056" i="109" s="1"/>
  <c r="D1227" i="109" s="1"/>
  <c r="D1406" i="109" s="1"/>
  <c r="D1585" i="109" s="1"/>
  <c r="D357" i="109"/>
  <c r="D558" i="109" s="1"/>
  <c r="D759" i="109" s="1"/>
  <c r="D912" i="109" s="1"/>
  <c r="D1052" i="109" s="1"/>
  <c r="D1223" i="109" s="1"/>
  <c r="D1402" i="109" s="1"/>
  <c r="D1581" i="109" s="1"/>
  <c r="D336" i="109"/>
  <c r="D537" i="109" s="1"/>
  <c r="D738" i="109" s="1"/>
  <c r="D900" i="109" s="1"/>
  <c r="D1040" i="109" s="1"/>
  <c r="D298" i="109"/>
  <c r="D499" i="109" s="1"/>
  <c r="D700" i="109" s="1"/>
  <c r="D892" i="109" s="1"/>
  <c r="D1032" i="109" s="1"/>
  <c r="W149" i="109"/>
  <c r="C1170" i="109"/>
  <c r="C1349" i="109" s="1"/>
  <c r="C1528" i="109" s="1"/>
  <c r="C1171" i="109"/>
  <c r="C1350" i="109" s="1"/>
  <c r="C1529" i="109" s="1"/>
  <c r="D382" i="109"/>
  <c r="D583" i="109" s="1"/>
  <c r="D784" i="109" s="1"/>
  <c r="D924" i="109" s="1"/>
  <c r="D1064" i="109" s="1"/>
  <c r="D1243" i="109" s="1"/>
  <c r="D1422" i="109" s="1"/>
  <c r="D1601" i="109" s="1"/>
  <c r="D376" i="109"/>
  <c r="D577" i="109" s="1"/>
  <c r="D778" i="109" s="1"/>
  <c r="D919" i="109" s="1"/>
  <c r="D1059" i="109" s="1"/>
  <c r="D1237" i="109" s="1"/>
  <c r="D1416" i="109" s="1"/>
  <c r="D1595" i="109" s="1"/>
  <c r="D360" i="109"/>
  <c r="D561" i="109" s="1"/>
  <c r="D762" i="109" s="1"/>
  <c r="D915" i="109" s="1"/>
  <c r="D1055" i="109" s="1"/>
  <c r="D1226" i="109" s="1"/>
  <c r="D1405" i="109" s="1"/>
  <c r="D1584" i="109" s="1"/>
  <c r="D356" i="109"/>
  <c r="D557" i="109" s="1"/>
  <c r="D758" i="109" s="1"/>
  <c r="D911" i="109" s="1"/>
  <c r="D1051" i="109" s="1"/>
  <c r="D330" i="109"/>
  <c r="D531" i="109" s="1"/>
  <c r="D732" i="109" s="1"/>
  <c r="D899" i="109" s="1"/>
  <c r="D319" i="109"/>
  <c r="D520" i="109" s="1"/>
  <c r="D721" i="109" s="1"/>
  <c r="D895" i="109" s="1"/>
  <c r="D1035" i="109" s="1"/>
  <c r="W151" i="109"/>
  <c r="D291" i="109"/>
  <c r="E1170" i="109"/>
  <c r="E1349" i="109" s="1"/>
  <c r="E1528" i="109" s="1"/>
  <c r="E1171" i="109"/>
  <c r="E1350" i="109" s="1"/>
  <c r="E1529" i="109" s="1"/>
  <c r="W147" i="109"/>
  <c r="D1170" i="109"/>
  <c r="D1349" i="109" s="1"/>
  <c r="D1528" i="109" s="1"/>
  <c r="D1171" i="109"/>
  <c r="D1350" i="109" s="1"/>
  <c r="D1529" i="109" s="1"/>
  <c r="D381" i="109"/>
  <c r="D582" i="109" s="1"/>
  <c r="D783" i="109" s="1"/>
  <c r="D923" i="109" s="1"/>
  <c r="D1063" i="109" s="1"/>
  <c r="D1242" i="109" s="1"/>
  <c r="D1421" i="109" s="1"/>
  <c r="D1600" i="109" s="1"/>
  <c r="D371" i="109"/>
  <c r="D572" i="109" s="1"/>
  <c r="D773" i="109" s="1"/>
  <c r="D918" i="109" s="1"/>
  <c r="D1058" i="109" s="1"/>
  <c r="D1234" i="109" s="1"/>
  <c r="D1413" i="109" s="1"/>
  <c r="D1592" i="109" s="1"/>
  <c r="D354" i="109"/>
  <c r="D555" i="109" s="1"/>
  <c r="D756" i="109" s="1"/>
  <c r="D910" i="109" s="1"/>
  <c r="D1050" i="109" s="1"/>
  <c r="D338" i="109"/>
  <c r="D539" i="109" s="1"/>
  <c r="D740" i="109" s="1"/>
  <c r="D902" i="109" s="1"/>
  <c r="D1042" i="109" s="1"/>
  <c r="D1205" i="109" s="1"/>
  <c r="D1384" i="109" s="1"/>
  <c r="D1563" i="109" s="1"/>
  <c r="X155" i="109"/>
  <c r="R15" i="119"/>
  <c r="Q15" i="119"/>
  <c r="K15" i="119"/>
  <c r="N15" i="119"/>
  <c r="J15" i="119"/>
  <c r="M15" i="119"/>
  <c r="I15" i="119"/>
  <c r="G15" i="119"/>
  <c r="L15" i="119"/>
  <c r="H15" i="119"/>
  <c r="K1172" i="109"/>
  <c r="L1351" i="109" s="1"/>
  <c r="L1530" i="109" s="1"/>
  <c r="L1355" i="109"/>
  <c r="L1534" i="109" s="1"/>
  <c r="K1182" i="109"/>
  <c r="L1361" i="109" s="1"/>
  <c r="L1540" i="109" s="1"/>
  <c r="K1188" i="109"/>
  <c r="L1367" i="109" s="1"/>
  <c r="L1546" i="109" s="1"/>
  <c r="K1191" i="109"/>
  <c r="L1370" i="109" s="1"/>
  <c r="L1549" i="109" s="1"/>
  <c r="K1193" i="109"/>
  <c r="L1372" i="109" s="1"/>
  <c r="L1551" i="109" s="1"/>
  <c r="K1197" i="109"/>
  <c r="L1376" i="109" s="1"/>
  <c r="L1555" i="109" s="1"/>
  <c r="K1198" i="109"/>
  <c r="L1377" i="109" s="1"/>
  <c r="L1556" i="109" s="1"/>
  <c r="K1200" i="109"/>
  <c r="L1379" i="109" s="1"/>
  <c r="L1558" i="109" s="1"/>
  <c r="K1203" i="109"/>
  <c r="L1382" i="109" s="1"/>
  <c r="L1561" i="109" s="1"/>
  <c r="K1204" i="109"/>
  <c r="L1383" i="109" s="1"/>
  <c r="L1562" i="109" s="1"/>
  <c r="K1205" i="109"/>
  <c r="L1384" i="109" s="1"/>
  <c r="L1563" i="109" s="1"/>
  <c r="K1207" i="109"/>
  <c r="L1386" i="109" s="1"/>
  <c r="L1565" i="109" s="1"/>
  <c r="K1209" i="109"/>
  <c r="L1388" i="109" s="1"/>
  <c r="L1567" i="109" s="1"/>
  <c r="K1211" i="109"/>
  <c r="L1390" i="109" s="1"/>
  <c r="L1569" i="109" s="1"/>
  <c r="K1213" i="109"/>
  <c r="L1392" i="109" s="1"/>
  <c r="L1571" i="109" s="1"/>
  <c r="K1215" i="109"/>
  <c r="L1394" i="109" s="1"/>
  <c r="L1573" i="109" s="1"/>
  <c r="K1217" i="109"/>
  <c r="L1396" i="109" s="1"/>
  <c r="L1575" i="109" s="1"/>
  <c r="K1218" i="109"/>
  <c r="L1397" i="109" s="1"/>
  <c r="L1576" i="109" s="1"/>
  <c r="K1226" i="109"/>
  <c r="L1405" i="109" s="1"/>
  <c r="L1584" i="109" s="1"/>
  <c r="K1243" i="109"/>
  <c r="L1422" i="109" s="1"/>
  <c r="L1601" i="109" s="1"/>
  <c r="K1245" i="109"/>
  <c r="L1424" i="109" s="1"/>
  <c r="L1603" i="109" s="1"/>
  <c r="K1248" i="109"/>
  <c r="L1427" i="109" s="1"/>
  <c r="L1606" i="109" s="1"/>
  <c r="K1250" i="109"/>
  <c r="L1429" i="109" s="1"/>
  <c r="L1608" i="109" s="1"/>
  <c r="K1253" i="109"/>
  <c r="L1432" i="109" s="1"/>
  <c r="L1611" i="109" s="1"/>
  <c r="K1256" i="109"/>
  <c r="L1435" i="109" s="1"/>
  <c r="L1614" i="109" s="1"/>
  <c r="K1258" i="109"/>
  <c r="L1437" i="109" s="1"/>
  <c r="L1616" i="109" s="1"/>
  <c r="K1267" i="109"/>
  <c r="L1446" i="109" s="1"/>
  <c r="L1625" i="109" s="1"/>
  <c r="K1275" i="109"/>
  <c r="L1454" i="109" s="1"/>
  <c r="L1633" i="109" s="1"/>
  <c r="K1277" i="109"/>
  <c r="L1456" i="109" s="1"/>
  <c r="L1635" i="109" s="1"/>
  <c r="K1280" i="109"/>
  <c r="L1459" i="109" s="1"/>
  <c r="L1638" i="109" s="1"/>
  <c r="K1283" i="109"/>
  <c r="L1462" i="109" s="1"/>
  <c r="L1641" i="109" s="1"/>
  <c r="K1299" i="109"/>
  <c r="L1478" i="109" s="1"/>
  <c r="L1657" i="109" s="1"/>
  <c r="K1315" i="109"/>
  <c r="L1494" i="109" s="1"/>
  <c r="L1673" i="109" s="1"/>
  <c r="K1318" i="109"/>
  <c r="L1497" i="109" s="1"/>
  <c r="L1676" i="109" s="1"/>
  <c r="K1328" i="109"/>
  <c r="L1507" i="109" s="1"/>
  <c r="L1686" i="109" s="1"/>
  <c r="K1334" i="109"/>
  <c r="L1513" i="109" s="1"/>
  <c r="L1692" i="109" s="1"/>
  <c r="L1166" i="109"/>
  <c r="K1166" i="109"/>
  <c r="J1166" i="109"/>
  <c r="J1170" i="109"/>
  <c r="N1166" i="109"/>
  <c r="K1220" i="109"/>
  <c r="L1399" i="109" s="1"/>
  <c r="L1578" i="109" s="1"/>
  <c r="K1222" i="109"/>
  <c r="L1401" i="109" s="1"/>
  <c r="L1580" i="109" s="1"/>
  <c r="K1223" i="109"/>
  <c r="L1402" i="109" s="1"/>
  <c r="L1581" i="109" s="1"/>
  <c r="K1224" i="109"/>
  <c r="L1403" i="109" s="1"/>
  <c r="L1582" i="109" s="1"/>
  <c r="K1225" i="109"/>
  <c r="L1404" i="109" s="1"/>
  <c r="L1583" i="109" s="1"/>
  <c r="L1406" i="109"/>
  <c r="L1585" i="109" s="1"/>
  <c r="K1233" i="109"/>
  <c r="L1412" i="109" s="1"/>
  <c r="L1591" i="109" s="1"/>
  <c r="L1413" i="109"/>
  <c r="L1592" i="109" s="1"/>
  <c r="K1237" i="109"/>
  <c r="L1416" i="109" s="1"/>
  <c r="L1595" i="109" s="1"/>
  <c r="K1238" i="109"/>
  <c r="L1417" i="109" s="1"/>
  <c r="L1596" i="109" s="1"/>
  <c r="K1240" i="109"/>
  <c r="L1419" i="109" s="1"/>
  <c r="L1598" i="109" s="1"/>
  <c r="K1242" i="109"/>
  <c r="L1421" i="109" s="1"/>
  <c r="L1600" i="109" s="1"/>
  <c r="K1244" i="109"/>
  <c r="L1423" i="109" s="1"/>
  <c r="L1602" i="109" s="1"/>
  <c r="K1246" i="109"/>
  <c r="L1425" i="109" s="1"/>
  <c r="L1604" i="109" s="1"/>
  <c r="K1247" i="109"/>
  <c r="L1426" i="109" s="1"/>
  <c r="L1605" i="109" s="1"/>
  <c r="K1249" i="109"/>
  <c r="L1428" i="109" s="1"/>
  <c r="L1607" i="109" s="1"/>
  <c r="K1251" i="109"/>
  <c r="L1430" i="109" s="1"/>
  <c r="L1609" i="109" s="1"/>
  <c r="K1252" i="109"/>
  <c r="L1431" i="109" s="1"/>
  <c r="L1610" i="109" s="1"/>
  <c r="K1254" i="109"/>
  <c r="L1433" i="109" s="1"/>
  <c r="L1612" i="109" s="1"/>
  <c r="K1255" i="109"/>
  <c r="L1434" i="109" s="1"/>
  <c r="L1613" i="109" s="1"/>
  <c r="K1257" i="109"/>
  <c r="L1436" i="109" s="1"/>
  <c r="L1615" i="109" s="1"/>
  <c r="K1259" i="109"/>
  <c r="L1438" i="109" s="1"/>
  <c r="L1617" i="109" s="1"/>
  <c r="K1260" i="109"/>
  <c r="L1439" i="109" s="1"/>
  <c r="L1618" i="109" s="1"/>
  <c r="K1261" i="109"/>
  <c r="L1440" i="109" s="1"/>
  <c r="L1619" i="109" s="1"/>
  <c r="K1262" i="109"/>
  <c r="L1441" i="109" s="1"/>
  <c r="L1620" i="109" s="1"/>
  <c r="K1263" i="109"/>
  <c r="L1442" i="109" s="1"/>
  <c r="L1621" i="109" s="1"/>
  <c r="K1264" i="109"/>
  <c r="L1443" i="109" s="1"/>
  <c r="L1622" i="109" s="1"/>
  <c r="K1265" i="109"/>
  <c r="L1444" i="109" s="1"/>
  <c r="L1623" i="109" s="1"/>
  <c r="K1266" i="109"/>
  <c r="L1445" i="109" s="1"/>
  <c r="L1624" i="109" s="1"/>
  <c r="K1268" i="109"/>
  <c r="L1447" i="109" s="1"/>
  <c r="L1626" i="109" s="1"/>
  <c r="K1269" i="109"/>
  <c r="L1448" i="109" s="1"/>
  <c r="L1627" i="109" s="1"/>
  <c r="K1270" i="109"/>
  <c r="L1449" i="109" s="1"/>
  <c r="L1628" i="109" s="1"/>
  <c r="K1271" i="109"/>
  <c r="L1450" i="109" s="1"/>
  <c r="L1629" i="109" s="1"/>
  <c r="K1272" i="109"/>
  <c r="L1451" i="109" s="1"/>
  <c r="L1630" i="109" s="1"/>
  <c r="K1273" i="109"/>
  <c r="L1452" i="109" s="1"/>
  <c r="L1631" i="109" s="1"/>
  <c r="K1274" i="109"/>
  <c r="L1453" i="109" s="1"/>
  <c r="L1632" i="109" s="1"/>
  <c r="K1276" i="109"/>
  <c r="L1455" i="109" s="1"/>
  <c r="L1634" i="109" s="1"/>
  <c r="K1278" i="109"/>
  <c r="L1457" i="109" s="1"/>
  <c r="L1636" i="109" s="1"/>
  <c r="K1279" i="109"/>
  <c r="L1458" i="109" s="1"/>
  <c r="L1637" i="109" s="1"/>
  <c r="K1281" i="109"/>
  <c r="L1460" i="109" s="1"/>
  <c r="L1639" i="109" s="1"/>
  <c r="K1282" i="109"/>
  <c r="L1461" i="109" s="1"/>
  <c r="L1640" i="109" s="1"/>
  <c r="K1284" i="109"/>
  <c r="L1463" i="109" s="1"/>
  <c r="L1642" i="109" s="1"/>
  <c r="K1285" i="109"/>
  <c r="L1464" i="109" s="1"/>
  <c r="L1643" i="109" s="1"/>
  <c r="K1286" i="109"/>
  <c r="L1465" i="109" s="1"/>
  <c r="L1644" i="109" s="1"/>
  <c r="K1287" i="109"/>
  <c r="L1466" i="109" s="1"/>
  <c r="L1645" i="109" s="1"/>
  <c r="K1288" i="109"/>
  <c r="L1467" i="109" s="1"/>
  <c r="L1646" i="109" s="1"/>
  <c r="K1289" i="109"/>
  <c r="L1468" i="109" s="1"/>
  <c r="L1647" i="109" s="1"/>
  <c r="K1290" i="109"/>
  <c r="L1469" i="109" s="1"/>
  <c r="L1648" i="109" s="1"/>
  <c r="K1291" i="109"/>
  <c r="L1470" i="109" s="1"/>
  <c r="L1649" i="109" s="1"/>
  <c r="K1292" i="109"/>
  <c r="L1471" i="109" s="1"/>
  <c r="L1650" i="109" s="1"/>
  <c r="K1293" i="109"/>
  <c r="L1472" i="109" s="1"/>
  <c r="L1651" i="109" s="1"/>
  <c r="K1294" i="109"/>
  <c r="L1473" i="109" s="1"/>
  <c r="L1652" i="109" s="1"/>
  <c r="K1295" i="109"/>
  <c r="L1474" i="109" s="1"/>
  <c r="L1653" i="109" s="1"/>
  <c r="K1296" i="109"/>
  <c r="L1475" i="109" s="1"/>
  <c r="L1654" i="109" s="1"/>
  <c r="K1297" i="109"/>
  <c r="L1476" i="109" s="1"/>
  <c r="L1655" i="109" s="1"/>
  <c r="K1298" i="109"/>
  <c r="L1477" i="109" s="1"/>
  <c r="L1656" i="109" s="1"/>
  <c r="K1300" i="109"/>
  <c r="L1479" i="109" s="1"/>
  <c r="L1658" i="109" s="1"/>
  <c r="K1301" i="109"/>
  <c r="L1480" i="109" s="1"/>
  <c r="L1659" i="109" s="1"/>
  <c r="K1302" i="109"/>
  <c r="L1481" i="109" s="1"/>
  <c r="L1660" i="109" s="1"/>
  <c r="K1303" i="109"/>
  <c r="L1482" i="109" s="1"/>
  <c r="L1661" i="109" s="1"/>
  <c r="K1304" i="109"/>
  <c r="L1483" i="109" s="1"/>
  <c r="L1662" i="109" s="1"/>
  <c r="K1305" i="109"/>
  <c r="L1484" i="109" s="1"/>
  <c r="L1663" i="109" s="1"/>
  <c r="K1306" i="109"/>
  <c r="L1485" i="109" s="1"/>
  <c r="L1664" i="109" s="1"/>
  <c r="K1307" i="109"/>
  <c r="L1486" i="109" s="1"/>
  <c r="L1665" i="109" s="1"/>
  <c r="K1308" i="109"/>
  <c r="L1487" i="109" s="1"/>
  <c r="L1666" i="109" s="1"/>
  <c r="K1309" i="109"/>
  <c r="L1488" i="109" s="1"/>
  <c r="L1667" i="109" s="1"/>
  <c r="K1310" i="109"/>
  <c r="L1489" i="109" s="1"/>
  <c r="L1668" i="109" s="1"/>
  <c r="K1311" i="109"/>
  <c r="L1490" i="109" s="1"/>
  <c r="L1669" i="109" s="1"/>
  <c r="K1312" i="109"/>
  <c r="L1491" i="109" s="1"/>
  <c r="L1670" i="109" s="1"/>
  <c r="K1313" i="109"/>
  <c r="L1492" i="109" s="1"/>
  <c r="L1671" i="109" s="1"/>
  <c r="K1314" i="109"/>
  <c r="L1493" i="109" s="1"/>
  <c r="L1672" i="109" s="1"/>
  <c r="K1316" i="109"/>
  <c r="L1495" i="109" s="1"/>
  <c r="L1674" i="109" s="1"/>
  <c r="K1317" i="109"/>
  <c r="L1496" i="109" s="1"/>
  <c r="L1675" i="109" s="1"/>
  <c r="K1319" i="109"/>
  <c r="L1498" i="109" s="1"/>
  <c r="L1677" i="109" s="1"/>
  <c r="K1320" i="109"/>
  <c r="L1499" i="109" s="1"/>
  <c r="L1678" i="109" s="1"/>
  <c r="K1321" i="109"/>
  <c r="L1500" i="109" s="1"/>
  <c r="L1679" i="109" s="1"/>
  <c r="K1322" i="109"/>
  <c r="L1501" i="109" s="1"/>
  <c r="L1680" i="109" s="1"/>
  <c r="K1323" i="109"/>
  <c r="L1502" i="109" s="1"/>
  <c r="L1681" i="109" s="1"/>
  <c r="K1324" i="109"/>
  <c r="L1503" i="109" s="1"/>
  <c r="L1682" i="109" s="1"/>
  <c r="K1325" i="109"/>
  <c r="L1504" i="109" s="1"/>
  <c r="L1683" i="109" s="1"/>
  <c r="K1326" i="109"/>
  <c r="L1505" i="109" s="1"/>
  <c r="L1684" i="109" s="1"/>
  <c r="K1327" i="109"/>
  <c r="L1506" i="109" s="1"/>
  <c r="L1685" i="109" s="1"/>
  <c r="K1329" i="109"/>
  <c r="L1508" i="109" s="1"/>
  <c r="L1687" i="109" s="1"/>
  <c r="K1330" i="109"/>
  <c r="L1509" i="109" s="1"/>
  <c r="L1688" i="109" s="1"/>
  <c r="K1331" i="109"/>
  <c r="L1510" i="109" s="1"/>
  <c r="L1689" i="109" s="1"/>
  <c r="K1332" i="109"/>
  <c r="L1511" i="109" s="1"/>
  <c r="L1690" i="109" s="1"/>
  <c r="K1333" i="109"/>
  <c r="L1512" i="109" s="1"/>
  <c r="L1691" i="109" s="1"/>
  <c r="K1335" i="109"/>
  <c r="L1514" i="109" s="1"/>
  <c r="L1693" i="109" s="1"/>
  <c r="K1336" i="109"/>
  <c r="L1515" i="109" s="1"/>
  <c r="L1694" i="109" s="1"/>
  <c r="K1337" i="109"/>
  <c r="L1516" i="109" s="1"/>
  <c r="L1695" i="109" s="1"/>
  <c r="K1338" i="109"/>
  <c r="L1517" i="109" s="1"/>
  <c r="L1696" i="109" s="1"/>
  <c r="K1339" i="109"/>
  <c r="L1518" i="109" s="1"/>
  <c r="L1697" i="109" s="1"/>
  <c r="K1340" i="109"/>
  <c r="L1519" i="109" s="1"/>
  <c r="L1698" i="109" s="1"/>
  <c r="K1341" i="109"/>
  <c r="L1520" i="109" s="1"/>
  <c r="L1699" i="109" s="1"/>
  <c r="K1342" i="109"/>
  <c r="L1521" i="109" s="1"/>
  <c r="L1700" i="109" s="1"/>
  <c r="K1343" i="109"/>
  <c r="L1522" i="109" s="1"/>
  <c r="L1701" i="109" s="1"/>
  <c r="K1344" i="109"/>
  <c r="L1523" i="109" s="1"/>
  <c r="L1702" i="109" s="1"/>
  <c r="O1166" i="109"/>
  <c r="M283" i="109"/>
  <c r="P283" i="109"/>
  <c r="O283" i="109"/>
  <c r="V278" i="109"/>
  <c r="A287" i="109"/>
  <c r="A488" i="109" s="1"/>
  <c r="L283" i="109"/>
  <c r="V235" i="109"/>
  <c r="J287" i="109"/>
  <c r="J283" i="109"/>
  <c r="J890" i="109"/>
  <c r="N283" i="109"/>
  <c r="J291" i="109"/>
  <c r="J1708" i="109" s="1"/>
  <c r="J298" i="109"/>
  <c r="J892" i="109"/>
  <c r="J307" i="109"/>
  <c r="J893" i="109"/>
  <c r="J314" i="109"/>
  <c r="J894" i="109"/>
  <c r="J319" i="109"/>
  <c r="J895" i="109"/>
  <c r="J321" i="109"/>
  <c r="J896" i="109"/>
  <c r="J327" i="109"/>
  <c r="J897" i="109"/>
  <c r="J328" i="109"/>
  <c r="J1715" i="109" s="1"/>
  <c r="J330" i="109"/>
  <c r="J899" i="109"/>
  <c r="J336" i="109"/>
  <c r="J900" i="109"/>
  <c r="J337" i="109"/>
  <c r="J901" i="109"/>
  <c r="J902" i="109"/>
  <c r="J1719" i="109" s="1"/>
  <c r="J340" i="109"/>
  <c r="J1720" i="109" s="1"/>
  <c r="J343" i="109"/>
  <c r="J904" i="109"/>
  <c r="J345" i="109"/>
  <c r="J905" i="109"/>
  <c r="J347" i="109"/>
  <c r="J906" i="109"/>
  <c r="J349" i="109"/>
  <c r="J907" i="109"/>
  <c r="J351" i="109"/>
  <c r="J908" i="109"/>
  <c r="J352" i="109"/>
  <c r="J909" i="109"/>
  <c r="J354" i="109"/>
  <c r="J910" i="109"/>
  <c r="J356" i="109"/>
  <c r="J911" i="109"/>
  <c r="J357" i="109"/>
  <c r="J912" i="109"/>
  <c r="J358" i="109"/>
  <c r="J913" i="109"/>
  <c r="J359" i="109"/>
  <c r="J914" i="109"/>
  <c r="J360" i="109"/>
  <c r="J915" i="109"/>
  <c r="J361" i="109"/>
  <c r="J916" i="109"/>
  <c r="J370" i="109"/>
  <c r="J917" i="109"/>
  <c r="J371" i="109"/>
  <c r="J918" i="109"/>
  <c r="J376" i="109"/>
  <c r="J919" i="109"/>
  <c r="J377" i="109"/>
  <c r="J920" i="109"/>
  <c r="J379" i="109"/>
  <c r="J921" i="109"/>
  <c r="J381" i="109"/>
  <c r="J923" i="109"/>
  <c r="J382" i="109"/>
  <c r="J924" i="109"/>
  <c r="J383" i="109"/>
  <c r="J925" i="109"/>
  <c r="J384" i="109"/>
  <c r="J926" i="109"/>
  <c r="J385" i="109"/>
  <c r="J927" i="109"/>
  <c r="J386" i="109"/>
  <c r="J928" i="109"/>
  <c r="J387" i="109"/>
  <c r="J929" i="109"/>
  <c r="J388" i="109"/>
  <c r="J930" i="109"/>
  <c r="J389" i="109"/>
  <c r="J931" i="109"/>
  <c r="J390" i="109"/>
  <c r="J932" i="109"/>
  <c r="J391" i="109"/>
  <c r="J933" i="109"/>
  <c r="J392" i="109"/>
  <c r="J934" i="109"/>
  <c r="J393" i="109"/>
  <c r="J935" i="109"/>
  <c r="J394" i="109"/>
  <c r="J936" i="109"/>
  <c r="J395" i="109"/>
  <c r="J937" i="109"/>
  <c r="J396" i="109"/>
  <c r="J938" i="109"/>
  <c r="J397" i="109"/>
  <c r="J939" i="109"/>
  <c r="J398" i="109"/>
  <c r="J940" i="109"/>
  <c r="J399" i="109"/>
  <c r="J941" i="109"/>
  <c r="J400" i="109"/>
  <c r="J942" i="109"/>
  <c r="J401" i="109"/>
  <c r="J943" i="109"/>
  <c r="J402" i="109"/>
  <c r="J944" i="109"/>
  <c r="J403" i="109"/>
  <c r="J945" i="109"/>
  <c r="J404" i="109"/>
  <c r="J946" i="109"/>
  <c r="J405" i="109"/>
  <c r="J947" i="109"/>
  <c r="J406" i="109"/>
  <c r="J948" i="109"/>
  <c r="J407" i="109"/>
  <c r="J949" i="109"/>
  <c r="J408" i="109"/>
  <c r="J950" i="109"/>
  <c r="J409" i="109"/>
  <c r="J951" i="109"/>
  <c r="J410" i="109"/>
  <c r="J952" i="109"/>
  <c r="J411" i="109"/>
  <c r="J953" i="109"/>
  <c r="J412" i="109"/>
  <c r="J954" i="109"/>
  <c r="J413" i="109"/>
  <c r="J955" i="109"/>
  <c r="J414" i="109"/>
  <c r="J956" i="109"/>
  <c r="J415" i="109"/>
  <c r="J957" i="109"/>
  <c r="J416" i="109"/>
  <c r="J958" i="109"/>
  <c r="J417" i="109"/>
  <c r="J959" i="109"/>
  <c r="J418" i="109"/>
  <c r="J960" i="109"/>
  <c r="J419" i="109"/>
  <c r="J961" i="109"/>
  <c r="J420" i="109"/>
  <c r="J962" i="109"/>
  <c r="J421" i="109"/>
  <c r="J963" i="109"/>
  <c r="J422" i="109"/>
  <c r="J964" i="109"/>
  <c r="J423" i="109"/>
  <c r="J965" i="109"/>
  <c r="J424" i="109"/>
  <c r="J966" i="109"/>
  <c r="J425" i="109"/>
  <c r="J967" i="109"/>
  <c r="J426" i="109"/>
  <c r="J968" i="109"/>
  <c r="J427" i="109"/>
  <c r="J969" i="109"/>
  <c r="J428" i="109"/>
  <c r="J970" i="109"/>
  <c r="J429" i="109"/>
  <c r="J971" i="109"/>
  <c r="V229" i="109"/>
  <c r="J430" i="109"/>
  <c r="J972" i="109"/>
  <c r="V230" i="109"/>
  <c r="J431" i="109"/>
  <c r="J973" i="109"/>
  <c r="J432" i="109"/>
  <c r="J974" i="109"/>
  <c r="V232" i="109"/>
  <c r="J433" i="109"/>
  <c r="J975" i="109"/>
  <c r="J434" i="109"/>
  <c r="J976" i="109"/>
  <c r="J435" i="109"/>
  <c r="J977" i="109"/>
  <c r="J436" i="109"/>
  <c r="J978" i="109"/>
  <c r="J437" i="109"/>
  <c r="J979" i="109"/>
  <c r="J438" i="109"/>
  <c r="J980" i="109"/>
  <c r="J439" i="109"/>
  <c r="J981" i="109"/>
  <c r="V239" i="109"/>
  <c r="J440" i="109"/>
  <c r="J982" i="109"/>
  <c r="J441" i="109"/>
  <c r="J983" i="109"/>
  <c r="V241" i="109"/>
  <c r="J442" i="109"/>
  <c r="J984" i="109"/>
  <c r="J443" i="109"/>
  <c r="J985" i="109"/>
  <c r="J444" i="109"/>
  <c r="J986" i="109"/>
  <c r="J445" i="109"/>
  <c r="J987" i="109"/>
  <c r="V245" i="109"/>
  <c r="J446" i="109"/>
  <c r="J988" i="109"/>
  <c r="V246" i="109"/>
  <c r="J447" i="109"/>
  <c r="J989" i="109"/>
  <c r="J448" i="109"/>
  <c r="J990" i="109"/>
  <c r="J449" i="109"/>
  <c r="J991" i="109"/>
  <c r="J450" i="109"/>
  <c r="J992" i="109"/>
  <c r="V250" i="109"/>
  <c r="J451" i="109"/>
  <c r="J993" i="109"/>
  <c r="V251" i="109"/>
  <c r="J452" i="109"/>
  <c r="J994" i="109"/>
  <c r="J453" i="109"/>
  <c r="J995" i="109"/>
  <c r="J454" i="109"/>
  <c r="J996" i="109"/>
  <c r="J455" i="109"/>
  <c r="J997" i="109"/>
  <c r="V255" i="109"/>
  <c r="J456" i="109"/>
  <c r="J998" i="109"/>
  <c r="J457" i="109"/>
  <c r="J999" i="109"/>
  <c r="J458" i="109"/>
  <c r="J1000" i="109"/>
  <c r="J459" i="109"/>
  <c r="J1001" i="109"/>
  <c r="J460" i="109"/>
  <c r="J1002" i="109"/>
  <c r="V260" i="109"/>
  <c r="J461" i="109"/>
  <c r="J1003" i="109"/>
  <c r="J462" i="109"/>
  <c r="J1004" i="109"/>
  <c r="V262" i="109"/>
  <c r="J463" i="109"/>
  <c r="J1005" i="109"/>
  <c r="J464" i="109"/>
  <c r="J1006" i="109"/>
  <c r="J465" i="109"/>
  <c r="J1007" i="109"/>
  <c r="J466" i="109"/>
  <c r="J1008" i="109"/>
  <c r="V266" i="109"/>
  <c r="J467" i="109"/>
  <c r="J1009" i="109"/>
  <c r="J468" i="109"/>
  <c r="J1010" i="109"/>
  <c r="V268" i="109"/>
  <c r="J469" i="109"/>
  <c r="J1011" i="109"/>
  <c r="J470" i="109"/>
  <c r="J1012" i="109"/>
  <c r="J471" i="109"/>
  <c r="J1013" i="109"/>
  <c r="V271" i="109"/>
  <c r="J472" i="109"/>
  <c r="J1014" i="109"/>
  <c r="J473" i="109"/>
  <c r="J1015" i="109"/>
  <c r="J474" i="109"/>
  <c r="J1016" i="109"/>
  <c r="J475" i="109"/>
  <c r="J1017" i="109"/>
  <c r="V275" i="109"/>
  <c r="J476" i="109"/>
  <c r="J1018" i="109"/>
  <c r="V276" i="109"/>
  <c r="J477" i="109"/>
  <c r="J1019" i="109"/>
  <c r="J478" i="109"/>
  <c r="J1020" i="109"/>
  <c r="J479" i="109"/>
  <c r="J1021" i="109"/>
  <c r="V279" i="109"/>
  <c r="J480" i="109"/>
  <c r="J1022" i="109"/>
  <c r="J481" i="109"/>
  <c r="J1023" i="109"/>
  <c r="V281" i="109"/>
  <c r="J482" i="109"/>
  <c r="J1024" i="109"/>
  <c r="J483" i="109"/>
  <c r="J1025" i="109"/>
  <c r="K283" i="109"/>
  <c r="K414" i="109"/>
  <c r="V224" i="109"/>
  <c r="V240" i="109"/>
  <c r="V247" i="109"/>
  <c r="V253" i="109"/>
  <c r="V254" i="109"/>
  <c r="V256" i="109"/>
  <c r="V263" i="109"/>
  <c r="V269" i="109"/>
  <c r="V226" i="109"/>
  <c r="V231" i="109"/>
  <c r="V233" i="109"/>
  <c r="V237" i="109"/>
  <c r="V242" i="109"/>
  <c r="V258" i="109"/>
  <c r="V265" i="109"/>
  <c r="V272" i="109"/>
  <c r="V257" i="109"/>
  <c r="V236" i="109"/>
  <c r="V243" i="109"/>
  <c r="V249" i="109"/>
  <c r="V259" i="109"/>
  <c r="V273" i="109"/>
  <c r="V274" i="109"/>
  <c r="V267" i="109"/>
  <c r="V142" i="109"/>
  <c r="V223" i="109"/>
  <c r="V227" i="109"/>
  <c r="V234" i="109"/>
  <c r="V244" i="109"/>
  <c r="V248" i="109"/>
  <c r="V252" i="109"/>
  <c r="V261" i="109"/>
  <c r="V264" i="109"/>
  <c r="V277" i="109"/>
  <c r="V225" i="109"/>
  <c r="V228" i="109"/>
  <c r="V238" i="109"/>
  <c r="V270" i="109"/>
  <c r="V280" i="109"/>
  <c r="B298" i="109"/>
  <c r="J685" i="109"/>
  <c r="G33" i="119" s="1"/>
  <c r="DV141" i="109"/>
  <c r="CI282" i="109"/>
  <c r="EI282" i="109"/>
  <c r="DV282" i="109"/>
  <c r="BV141" i="109"/>
  <c r="CV141" i="109"/>
  <c r="DI141" i="109"/>
  <c r="DI282" i="109"/>
  <c r="V282" i="109"/>
  <c r="EI141" i="109"/>
  <c r="CI141" i="109"/>
  <c r="BV282" i="109"/>
  <c r="CV282" i="109"/>
  <c r="AZ172" i="109" l="1"/>
  <c r="BD172" i="109"/>
  <c r="BH172" i="109"/>
  <c r="BA172" i="109"/>
  <c r="BF172" i="109"/>
  <c r="BB172" i="109"/>
  <c r="BG172" i="109"/>
  <c r="BC172" i="109"/>
  <c r="BE172" i="109"/>
  <c r="AX172" i="109"/>
  <c r="AK172" i="109"/>
  <c r="AO172" i="109"/>
  <c r="AO1055" i="109" s="1"/>
  <c r="AS172" i="109"/>
  <c r="AY172" i="109"/>
  <c r="AM172" i="109"/>
  <c r="AR172" i="109"/>
  <c r="AP172" i="109"/>
  <c r="AU172" i="109"/>
  <c r="AW172" i="109"/>
  <c r="AN172" i="109"/>
  <c r="AN1055" i="109" s="1"/>
  <c r="AT172" i="109"/>
  <c r="AL172" i="109"/>
  <c r="AQ172" i="109"/>
  <c r="AJ172" i="109"/>
  <c r="AJ1055" i="109" s="1"/>
  <c r="AX185" i="109"/>
  <c r="BB185" i="109"/>
  <c r="BF185" i="109"/>
  <c r="BC185" i="109"/>
  <c r="BH185" i="109"/>
  <c r="AY185" i="109"/>
  <c r="BD185" i="109"/>
  <c r="AZ185" i="109"/>
  <c r="BE185" i="109"/>
  <c r="AL185" i="109"/>
  <c r="BG185" i="109"/>
  <c r="AW185" i="109"/>
  <c r="AN185" i="109"/>
  <c r="AR185" i="109"/>
  <c r="AK185" i="109"/>
  <c r="AP185" i="109"/>
  <c r="AP1068" i="109" s="1"/>
  <c r="AT185" i="109"/>
  <c r="BA185" i="109"/>
  <c r="AS185" i="109"/>
  <c r="AO185" i="109"/>
  <c r="AO1068" i="109" s="1"/>
  <c r="AQ185" i="109"/>
  <c r="AJ185" i="109"/>
  <c r="AM185" i="109"/>
  <c r="AU185" i="109"/>
  <c r="AU1068" i="109" s="1"/>
  <c r="AX193" i="109"/>
  <c r="BB193" i="109"/>
  <c r="AZ193" i="109"/>
  <c r="BE193" i="109"/>
  <c r="BA193" i="109"/>
  <c r="BF193" i="109"/>
  <c r="BC193" i="109"/>
  <c r="BG193" i="109"/>
  <c r="BH193" i="109"/>
  <c r="BD193" i="109"/>
  <c r="AW193" i="109"/>
  <c r="AN193" i="109"/>
  <c r="AN1076" i="109" s="1"/>
  <c r="AR193" i="109"/>
  <c r="AL193" i="109"/>
  <c r="AP193" i="109"/>
  <c r="AT193" i="109"/>
  <c r="AT1076" i="109" s="1"/>
  <c r="AY193" i="109"/>
  <c r="AK193" i="109"/>
  <c r="AS193" i="109"/>
  <c r="AO193" i="109"/>
  <c r="AQ193" i="109"/>
  <c r="AM193" i="109"/>
  <c r="AJ193" i="109"/>
  <c r="AU193" i="109"/>
  <c r="AU1076" i="109" s="1"/>
  <c r="BA201" i="109"/>
  <c r="BE201" i="109"/>
  <c r="AX201" i="109"/>
  <c r="BB201" i="109"/>
  <c r="BF201" i="109"/>
  <c r="AY201" i="109"/>
  <c r="BC201" i="109"/>
  <c r="BG201" i="109"/>
  <c r="AZ201" i="109"/>
  <c r="BD201" i="109"/>
  <c r="AW201" i="109"/>
  <c r="AN201" i="109"/>
  <c r="AN1084" i="109" s="1"/>
  <c r="AR201" i="109"/>
  <c r="AL201" i="109"/>
  <c r="AP201" i="109"/>
  <c r="AT201" i="109"/>
  <c r="AT1084" i="109" s="1"/>
  <c r="BH201" i="109"/>
  <c r="AK201" i="109"/>
  <c r="AS201" i="109"/>
  <c r="AO201" i="109"/>
  <c r="AO1084" i="109" s="1"/>
  <c r="AQ201" i="109"/>
  <c r="AU201" i="109"/>
  <c r="AJ201" i="109"/>
  <c r="AM201" i="109"/>
  <c r="AM1084" i="109" s="1"/>
  <c r="BA209" i="109"/>
  <c r="BE209" i="109"/>
  <c r="AX209" i="109"/>
  <c r="BB209" i="109"/>
  <c r="BB1092" i="109" s="1"/>
  <c r="BF209" i="109"/>
  <c r="AY209" i="109"/>
  <c r="BG209" i="109"/>
  <c r="AZ209" i="109"/>
  <c r="BH209" i="109"/>
  <c r="BD209" i="109"/>
  <c r="AW209" i="109"/>
  <c r="AN209" i="109"/>
  <c r="AR209" i="109"/>
  <c r="AL209" i="109"/>
  <c r="AP209" i="109"/>
  <c r="AT209" i="109"/>
  <c r="AT1092" i="109" s="1"/>
  <c r="BC209" i="109"/>
  <c r="AK209" i="109"/>
  <c r="AS209" i="109"/>
  <c r="AO209" i="109"/>
  <c r="AO1092" i="109" s="1"/>
  <c r="AQ209" i="109"/>
  <c r="AJ209" i="109"/>
  <c r="AM209" i="109"/>
  <c r="AU209" i="109"/>
  <c r="AU1092" i="109" s="1"/>
  <c r="BA217" i="109"/>
  <c r="BE217" i="109"/>
  <c r="AX217" i="109"/>
  <c r="BB217" i="109"/>
  <c r="BB1100" i="109" s="1"/>
  <c r="BF217" i="109"/>
  <c r="AY217" i="109"/>
  <c r="BG217" i="109"/>
  <c r="AZ217" i="109"/>
  <c r="AZ1100" i="109" s="1"/>
  <c r="BH217" i="109"/>
  <c r="AW217" i="109"/>
  <c r="AN217" i="109"/>
  <c r="AR217" i="109"/>
  <c r="AR1100" i="109" s="1"/>
  <c r="BD217" i="109"/>
  <c r="AK217" i="109"/>
  <c r="AP217" i="109"/>
  <c r="AU217" i="109"/>
  <c r="AU1100" i="109" s="1"/>
  <c r="AM217" i="109"/>
  <c r="AS217" i="109"/>
  <c r="AO217" i="109"/>
  <c r="AT217" i="109"/>
  <c r="AT1100" i="109" s="1"/>
  <c r="AL217" i="109"/>
  <c r="AJ217" i="109"/>
  <c r="AQ217" i="109"/>
  <c r="BC217" i="109"/>
  <c r="BC1100" i="109" s="1"/>
  <c r="BA169" i="109"/>
  <c r="BE169" i="109"/>
  <c r="BB169" i="109"/>
  <c r="BG169" i="109"/>
  <c r="AX169" i="109"/>
  <c r="BC169" i="109"/>
  <c r="BH169" i="109"/>
  <c r="BD169" i="109"/>
  <c r="BF169" i="109"/>
  <c r="AY169" i="109"/>
  <c r="AL169" i="109"/>
  <c r="AP169" i="109"/>
  <c r="AT169" i="109"/>
  <c r="AM169" i="109"/>
  <c r="AQ169" i="109"/>
  <c r="AU169" i="109"/>
  <c r="AU1052" i="109" s="1"/>
  <c r="AW169" i="109"/>
  <c r="AK169" i="109"/>
  <c r="AS169" i="109"/>
  <c r="AO169" i="109"/>
  <c r="AO1052" i="109" s="1"/>
  <c r="AZ169" i="109"/>
  <c r="AR169" i="109"/>
  <c r="AN169" i="109"/>
  <c r="AJ169" i="109"/>
  <c r="AJ1052" i="109" s="1"/>
  <c r="AY186" i="109"/>
  <c r="BC186" i="109"/>
  <c r="BG186" i="109"/>
  <c r="BB186" i="109"/>
  <c r="BH186" i="109"/>
  <c r="AX186" i="109"/>
  <c r="BD186" i="109"/>
  <c r="AZ186" i="109"/>
  <c r="BE186" i="109"/>
  <c r="BA186" i="109"/>
  <c r="AW186" i="109"/>
  <c r="BF186" i="109"/>
  <c r="AK186" i="109"/>
  <c r="AO186" i="109"/>
  <c r="AS186" i="109"/>
  <c r="AM186" i="109"/>
  <c r="AM1069" i="109" s="1"/>
  <c r="AQ186" i="109"/>
  <c r="AU186" i="109"/>
  <c r="AP186" i="109"/>
  <c r="AL186" i="109"/>
  <c r="AL1069" i="109" s="1"/>
  <c r="AT186" i="109"/>
  <c r="AN186" i="109"/>
  <c r="AJ186" i="109"/>
  <c r="AR186" i="109"/>
  <c r="AX194" i="109"/>
  <c r="BB194" i="109"/>
  <c r="BF194" i="109"/>
  <c r="AY194" i="109"/>
  <c r="BC194" i="109"/>
  <c r="BG194" i="109"/>
  <c r="AZ194" i="109"/>
  <c r="BD194" i="109"/>
  <c r="BH194" i="109"/>
  <c r="AW194" i="109"/>
  <c r="BA194" i="109"/>
  <c r="AK194" i="109"/>
  <c r="AK1077" i="109" s="1"/>
  <c r="AO194" i="109"/>
  <c r="AS194" i="109"/>
  <c r="AM194" i="109"/>
  <c r="AQ194" i="109"/>
  <c r="AQ1077" i="109" s="1"/>
  <c r="AU194" i="109"/>
  <c r="AP194" i="109"/>
  <c r="AL194" i="109"/>
  <c r="AT194" i="109"/>
  <c r="AT1077" i="109" s="1"/>
  <c r="AN194" i="109"/>
  <c r="BE194" i="109"/>
  <c r="AJ194" i="109"/>
  <c r="AR194" i="109"/>
  <c r="AX202" i="109"/>
  <c r="BB202" i="109"/>
  <c r="BF202" i="109"/>
  <c r="AY202" i="109"/>
  <c r="BC202" i="109"/>
  <c r="BG202" i="109"/>
  <c r="AZ202" i="109"/>
  <c r="BD202" i="109"/>
  <c r="BH202" i="109"/>
  <c r="BE202" i="109"/>
  <c r="AW202" i="109"/>
  <c r="BA202" i="109"/>
  <c r="AK202" i="109"/>
  <c r="AO202" i="109"/>
  <c r="AS202" i="109"/>
  <c r="AM202" i="109"/>
  <c r="AM1085" i="109" s="1"/>
  <c r="AQ202" i="109"/>
  <c r="AU202" i="109"/>
  <c r="AP202" i="109"/>
  <c r="AL202" i="109"/>
  <c r="AL1085" i="109" s="1"/>
  <c r="AT202" i="109"/>
  <c r="AN202" i="109"/>
  <c r="AR202" i="109"/>
  <c r="AJ202" i="109"/>
  <c r="AX210" i="109"/>
  <c r="BB210" i="109"/>
  <c r="BF210" i="109"/>
  <c r="AY210" i="109"/>
  <c r="AY1093" i="109" s="1"/>
  <c r="BC210" i="109"/>
  <c r="BG210" i="109"/>
  <c r="BD210" i="109"/>
  <c r="AW210" i="109"/>
  <c r="BE210" i="109"/>
  <c r="AK210" i="109"/>
  <c r="AO210" i="109"/>
  <c r="AS210" i="109"/>
  <c r="AS1093" i="109" s="1"/>
  <c r="BA210" i="109"/>
  <c r="AM210" i="109"/>
  <c r="AQ210" i="109"/>
  <c r="AU210" i="109"/>
  <c r="AU1093" i="109" s="1"/>
  <c r="BH210" i="109"/>
  <c r="AZ210" i="109"/>
  <c r="AP210" i="109"/>
  <c r="AL210" i="109"/>
  <c r="AL1093" i="109" s="1"/>
  <c r="AT210" i="109"/>
  <c r="AN210" i="109"/>
  <c r="AR210" i="109"/>
  <c r="AJ210" i="109"/>
  <c r="AJ1093" i="109" s="1"/>
  <c r="AX218" i="109"/>
  <c r="BB218" i="109"/>
  <c r="BF218" i="109"/>
  <c r="AY218" i="109"/>
  <c r="AY1101" i="109" s="1"/>
  <c r="BC218" i="109"/>
  <c r="BG218" i="109"/>
  <c r="BD218" i="109"/>
  <c r="AW218" i="109"/>
  <c r="BE218" i="109"/>
  <c r="BA218" i="109"/>
  <c r="AK218" i="109"/>
  <c r="AO218" i="109"/>
  <c r="AO1101" i="109" s="1"/>
  <c r="AS218" i="109"/>
  <c r="AZ218" i="109"/>
  <c r="AP218" i="109"/>
  <c r="AU218" i="109"/>
  <c r="BH218" i="109"/>
  <c r="AM218" i="109"/>
  <c r="AR218" i="109"/>
  <c r="AN218" i="109"/>
  <c r="AN1101" i="109" s="1"/>
  <c r="AT218" i="109"/>
  <c r="AJ218" i="109"/>
  <c r="AL218" i="109"/>
  <c r="AQ218" i="109"/>
  <c r="AQ1101" i="109" s="1"/>
  <c r="AZ152" i="109"/>
  <c r="BD152" i="109"/>
  <c r="BH152" i="109"/>
  <c r="BA152" i="109"/>
  <c r="BE152" i="109"/>
  <c r="AX152" i="109"/>
  <c r="BB152" i="109"/>
  <c r="BF152" i="109"/>
  <c r="AY152" i="109"/>
  <c r="BC152" i="109"/>
  <c r="BG152" i="109"/>
  <c r="AK152" i="109"/>
  <c r="AK1036" i="109" s="1"/>
  <c r="AO152" i="109"/>
  <c r="AS152" i="109"/>
  <c r="AL152" i="109"/>
  <c r="AP152" i="109"/>
  <c r="AT152" i="109"/>
  <c r="AR152" i="109"/>
  <c r="AN152" i="109"/>
  <c r="AW152" i="109"/>
  <c r="AQ152" i="109"/>
  <c r="AU152" i="109"/>
  <c r="AM152" i="109"/>
  <c r="AJ152" i="109"/>
  <c r="AX174" i="109"/>
  <c r="BB174" i="109"/>
  <c r="BF174" i="109"/>
  <c r="AZ174" i="109"/>
  <c r="BE174" i="109"/>
  <c r="BA174" i="109"/>
  <c r="BG174" i="109"/>
  <c r="BC174" i="109"/>
  <c r="BD174" i="109"/>
  <c r="BH174" i="109"/>
  <c r="AW174" i="109"/>
  <c r="AM174" i="109"/>
  <c r="AM1057" i="109" s="1"/>
  <c r="AQ174" i="109"/>
  <c r="AU174" i="109"/>
  <c r="AL174" i="109"/>
  <c r="AR174" i="109"/>
  <c r="AR1057" i="109" s="1"/>
  <c r="AY174" i="109"/>
  <c r="AO174" i="109"/>
  <c r="AT174" i="109"/>
  <c r="AN174" i="109"/>
  <c r="AN1057" i="109" s="1"/>
  <c r="AS174" i="109"/>
  <c r="AK174" i="109"/>
  <c r="AJ174" i="109"/>
  <c r="AP174" i="109"/>
  <c r="AP1057" i="109" s="1"/>
  <c r="AZ187" i="109"/>
  <c r="BD187" i="109"/>
  <c r="BH187" i="109"/>
  <c r="BB187" i="109"/>
  <c r="BG187" i="109"/>
  <c r="AX187" i="109"/>
  <c r="BC187" i="109"/>
  <c r="AY187" i="109"/>
  <c r="BE187" i="109"/>
  <c r="AW187" i="109"/>
  <c r="AL187" i="109"/>
  <c r="AP187" i="109"/>
  <c r="AP1070" i="109" s="1"/>
  <c r="AT187" i="109"/>
  <c r="BF187" i="109"/>
  <c r="AN187" i="109"/>
  <c r="AR187" i="109"/>
  <c r="AR1070" i="109" s="1"/>
  <c r="AM187" i="109"/>
  <c r="AU187" i="109"/>
  <c r="AQ187" i="109"/>
  <c r="BA187" i="109"/>
  <c r="AK187" i="109"/>
  <c r="AK1070" i="109" s="1"/>
  <c r="AS187" i="109"/>
  <c r="AO187" i="109"/>
  <c r="AJ187" i="109"/>
  <c r="AY195" i="109"/>
  <c r="BC195" i="109"/>
  <c r="BG195" i="109"/>
  <c r="AZ195" i="109"/>
  <c r="BD195" i="109"/>
  <c r="BH195" i="109"/>
  <c r="BA195" i="109"/>
  <c r="BE195" i="109"/>
  <c r="BB195" i="109"/>
  <c r="BF195" i="109"/>
  <c r="AW195" i="109"/>
  <c r="AL195" i="109"/>
  <c r="AL1078" i="109" s="1"/>
  <c r="AP195" i="109"/>
  <c r="AT195" i="109"/>
  <c r="AX195" i="109"/>
  <c r="AN195" i="109"/>
  <c r="AN1078" i="109" s="1"/>
  <c r="AR195" i="109"/>
  <c r="AM195" i="109"/>
  <c r="AU195" i="109"/>
  <c r="AQ195" i="109"/>
  <c r="AQ1078" i="109" s="1"/>
  <c r="AK195" i="109"/>
  <c r="AS195" i="109"/>
  <c r="AJ195" i="109"/>
  <c r="AO195" i="109"/>
  <c r="AO1078" i="109" s="1"/>
  <c r="AY203" i="109"/>
  <c r="BC203" i="109"/>
  <c r="BG203" i="109"/>
  <c r="AZ203" i="109"/>
  <c r="BD203" i="109"/>
  <c r="BH203" i="109"/>
  <c r="BA203" i="109"/>
  <c r="BE203" i="109"/>
  <c r="AX203" i="109"/>
  <c r="AW203" i="109"/>
  <c r="AL203" i="109"/>
  <c r="AP203" i="109"/>
  <c r="AP1086" i="109" s="1"/>
  <c r="AT203" i="109"/>
  <c r="BF203" i="109"/>
  <c r="AN203" i="109"/>
  <c r="AR203" i="109"/>
  <c r="AR1086" i="109" s="1"/>
  <c r="BB203" i="109"/>
  <c r="AM203" i="109"/>
  <c r="AU203" i="109"/>
  <c r="AQ203" i="109"/>
  <c r="AQ1086" i="109" s="1"/>
  <c r="AK203" i="109"/>
  <c r="AS203" i="109"/>
  <c r="AO203" i="109"/>
  <c r="AJ203" i="109"/>
  <c r="AJ1086" i="109" s="1"/>
  <c r="AY211" i="109"/>
  <c r="BC211" i="109"/>
  <c r="BG211" i="109"/>
  <c r="AZ211" i="109"/>
  <c r="AZ1094" i="109" s="1"/>
  <c r="BD211" i="109"/>
  <c r="BH211" i="109"/>
  <c r="BA211" i="109"/>
  <c r="BB211" i="109"/>
  <c r="BB1094" i="109" s="1"/>
  <c r="AW211" i="109"/>
  <c r="AX211" i="109"/>
  <c r="AL211" i="109"/>
  <c r="AP211" i="109"/>
  <c r="AT211" i="109"/>
  <c r="BF211" i="109"/>
  <c r="AN211" i="109"/>
  <c r="AR211" i="109"/>
  <c r="AR1094" i="109" s="1"/>
  <c r="AM211" i="109"/>
  <c r="AU211" i="109"/>
  <c r="AQ211" i="109"/>
  <c r="AK211" i="109"/>
  <c r="AK1094" i="109" s="1"/>
  <c r="AS211" i="109"/>
  <c r="AO211" i="109"/>
  <c r="BE211" i="109"/>
  <c r="AJ211" i="109"/>
  <c r="AJ1094" i="109" s="1"/>
  <c r="AY219" i="109"/>
  <c r="BC219" i="109"/>
  <c r="BG219" i="109"/>
  <c r="AZ219" i="109"/>
  <c r="AZ1102" i="109" s="1"/>
  <c r="BD219" i="109"/>
  <c r="BH219" i="109"/>
  <c r="BA219" i="109"/>
  <c r="BB219" i="109"/>
  <c r="BB1102" i="109" s="1"/>
  <c r="AW219" i="109"/>
  <c r="BF219" i="109"/>
  <c r="AL219" i="109"/>
  <c r="AP219" i="109"/>
  <c r="AP1102" i="109" s="1"/>
  <c r="AT219" i="109"/>
  <c r="AX219" i="109"/>
  <c r="BE219" i="109"/>
  <c r="AO219" i="109"/>
  <c r="AO1102" i="109" s="1"/>
  <c r="AU219" i="109"/>
  <c r="AM219" i="109"/>
  <c r="AR219" i="109"/>
  <c r="AN219" i="109"/>
  <c r="AN1102" i="109" s="1"/>
  <c r="AS219" i="109"/>
  <c r="AK219" i="109"/>
  <c r="AQ219" i="109"/>
  <c r="AJ219" i="109"/>
  <c r="AJ1102" i="109" s="1"/>
  <c r="AY171" i="109"/>
  <c r="BC171" i="109"/>
  <c r="BG171" i="109"/>
  <c r="BA171" i="109"/>
  <c r="BF171" i="109"/>
  <c r="BB171" i="109"/>
  <c r="BH171" i="109"/>
  <c r="BD171" i="109"/>
  <c r="BE171" i="109"/>
  <c r="AX171" i="109"/>
  <c r="AZ171" i="109"/>
  <c r="AN171" i="109"/>
  <c r="AN1054" i="109" s="1"/>
  <c r="AR171" i="109"/>
  <c r="AW171" i="109"/>
  <c r="AK171" i="109"/>
  <c r="AM171" i="109"/>
  <c r="AM1054" i="109" s="1"/>
  <c r="AS171" i="109"/>
  <c r="AP171" i="109"/>
  <c r="AU171" i="109"/>
  <c r="AO171" i="109"/>
  <c r="AO1054" i="109" s="1"/>
  <c r="AT171" i="109"/>
  <c r="AL171" i="109"/>
  <c r="AJ171" i="109"/>
  <c r="AQ171" i="109"/>
  <c r="AQ1054" i="109" s="1"/>
  <c r="BA180" i="109"/>
  <c r="BE180" i="109"/>
  <c r="AY180" i="109"/>
  <c r="BD180" i="109"/>
  <c r="AZ180" i="109"/>
  <c r="BF180" i="109"/>
  <c r="BB180" i="109"/>
  <c r="BG180" i="109"/>
  <c r="BC180" i="109"/>
  <c r="AK180" i="109"/>
  <c r="AO180" i="109"/>
  <c r="AS180" i="109"/>
  <c r="AS1063" i="109" s="1"/>
  <c r="BH180" i="109"/>
  <c r="AP180" i="109"/>
  <c r="AU180" i="109"/>
  <c r="AX180" i="109"/>
  <c r="AM180" i="109"/>
  <c r="AR180" i="109"/>
  <c r="AL180" i="109"/>
  <c r="AQ180" i="109"/>
  <c r="AQ1063" i="109" s="1"/>
  <c r="AT180" i="109"/>
  <c r="AN180" i="109"/>
  <c r="AW180" i="109"/>
  <c r="AJ180" i="109"/>
  <c r="AJ1063" i="109" s="1"/>
  <c r="BA188" i="109"/>
  <c r="BE188" i="109"/>
  <c r="BB188" i="109"/>
  <c r="BG188" i="109"/>
  <c r="AX188" i="109"/>
  <c r="BC188" i="109"/>
  <c r="BH188" i="109"/>
  <c r="AY188" i="109"/>
  <c r="BD188" i="109"/>
  <c r="AZ188" i="109"/>
  <c r="BF188" i="109"/>
  <c r="AM188" i="109"/>
  <c r="AM1071" i="109" s="1"/>
  <c r="AQ188" i="109"/>
  <c r="AQ1071" i="109" s="1"/>
  <c r="AU188" i="109"/>
  <c r="AK188" i="109"/>
  <c r="AO188" i="109"/>
  <c r="AO1071" i="109" s="1"/>
  <c r="AS188" i="109"/>
  <c r="AR188" i="109"/>
  <c r="AW188" i="109"/>
  <c r="AN188" i="109"/>
  <c r="AN1071" i="109" s="1"/>
  <c r="AP188" i="109"/>
  <c r="AL188" i="109"/>
  <c r="AT188" i="109"/>
  <c r="AJ188" i="109"/>
  <c r="AJ1071" i="109" s="1"/>
  <c r="AZ196" i="109"/>
  <c r="BD196" i="109"/>
  <c r="BH196" i="109"/>
  <c r="BA196" i="109"/>
  <c r="BE196" i="109"/>
  <c r="AX196" i="109"/>
  <c r="BB196" i="109"/>
  <c r="BF196" i="109"/>
  <c r="BG196" i="109"/>
  <c r="BC196" i="109"/>
  <c r="AM196" i="109"/>
  <c r="AQ196" i="109"/>
  <c r="AQ1079" i="109" s="1"/>
  <c r="AU196" i="109"/>
  <c r="AK196" i="109"/>
  <c r="AO196" i="109"/>
  <c r="AS196" i="109"/>
  <c r="AS1079" i="109" s="1"/>
  <c r="AY196" i="109"/>
  <c r="AR196" i="109"/>
  <c r="AN196" i="109"/>
  <c r="AW196" i="109"/>
  <c r="AP196" i="109"/>
  <c r="AL196" i="109"/>
  <c r="AT196" i="109"/>
  <c r="AJ196" i="109"/>
  <c r="AJ1079" i="109" s="1"/>
  <c r="AZ204" i="109"/>
  <c r="BD204" i="109"/>
  <c r="BH204" i="109"/>
  <c r="BA204" i="109"/>
  <c r="BE204" i="109"/>
  <c r="AX204" i="109"/>
  <c r="BB204" i="109"/>
  <c r="BF204" i="109"/>
  <c r="AY204" i="109"/>
  <c r="BC204" i="109"/>
  <c r="AM204" i="109"/>
  <c r="AQ204" i="109"/>
  <c r="AQ1087" i="109" s="1"/>
  <c r="AU204" i="109"/>
  <c r="AK204" i="109"/>
  <c r="AO204" i="109"/>
  <c r="AS204" i="109"/>
  <c r="AS1087" i="109" s="1"/>
  <c r="BG204" i="109"/>
  <c r="AW204" i="109"/>
  <c r="AR204" i="109"/>
  <c r="AN204" i="109"/>
  <c r="AN1087" i="109" s="1"/>
  <c r="AP204" i="109"/>
  <c r="AT204" i="109"/>
  <c r="AL204" i="109"/>
  <c r="AJ204" i="109"/>
  <c r="AJ1087" i="109" s="1"/>
  <c r="AZ212" i="109"/>
  <c r="BD212" i="109"/>
  <c r="BH212" i="109"/>
  <c r="BA212" i="109"/>
  <c r="BA1095" i="109" s="1"/>
  <c r="BE212" i="109"/>
  <c r="AX212" i="109"/>
  <c r="BF212" i="109"/>
  <c r="AY212" i="109"/>
  <c r="AY1095" i="109" s="1"/>
  <c r="BG212" i="109"/>
  <c r="BC212" i="109"/>
  <c r="AM212" i="109"/>
  <c r="AQ212" i="109"/>
  <c r="AQ1095" i="109" s="1"/>
  <c r="AU212" i="109"/>
  <c r="AK212" i="109"/>
  <c r="AO212" i="109"/>
  <c r="BB212" i="109"/>
  <c r="BB1095" i="109" s="1"/>
  <c r="AR212" i="109"/>
  <c r="AN212" i="109"/>
  <c r="AT212" i="109"/>
  <c r="AP212" i="109"/>
  <c r="AP1095" i="109" s="1"/>
  <c r="AL212" i="109"/>
  <c r="AW212" i="109"/>
  <c r="AS212" i="109"/>
  <c r="AJ212" i="109"/>
  <c r="AJ1095" i="109" s="1"/>
  <c r="AZ220" i="109"/>
  <c r="BD220" i="109"/>
  <c r="BH220" i="109"/>
  <c r="BA220" i="109"/>
  <c r="BA1103" i="109" s="1"/>
  <c r="BE220" i="109"/>
  <c r="AX220" i="109"/>
  <c r="BF220" i="109"/>
  <c r="AY220" i="109"/>
  <c r="AY1103" i="109" s="1"/>
  <c r="BG220" i="109"/>
  <c r="AM220" i="109"/>
  <c r="AQ220" i="109"/>
  <c r="AU220" i="109"/>
  <c r="AU1103" i="109" s="1"/>
  <c r="BC220" i="109"/>
  <c r="AO220" i="109"/>
  <c r="AT220" i="109"/>
  <c r="AW220" i="109"/>
  <c r="AL220" i="109"/>
  <c r="AR220" i="109"/>
  <c r="BB220" i="109"/>
  <c r="AN220" i="109"/>
  <c r="AN1103" i="109" s="1"/>
  <c r="AS220" i="109"/>
  <c r="AK220" i="109"/>
  <c r="AP220" i="109"/>
  <c r="AJ220" i="109"/>
  <c r="AJ1103" i="109" s="1"/>
  <c r="AZ164" i="109"/>
  <c r="BD164" i="109"/>
  <c r="BH164" i="109"/>
  <c r="BA164" i="109"/>
  <c r="BE164" i="109"/>
  <c r="AX164" i="109"/>
  <c r="BF164" i="109"/>
  <c r="AY164" i="109"/>
  <c r="BG164" i="109"/>
  <c r="BB164" i="109"/>
  <c r="BC164" i="109"/>
  <c r="AK164" i="109"/>
  <c r="AO164" i="109"/>
  <c r="AS164" i="109"/>
  <c r="AL164" i="109"/>
  <c r="AP164" i="109"/>
  <c r="AT164" i="109"/>
  <c r="AR164" i="109"/>
  <c r="AN164" i="109"/>
  <c r="AQ164" i="109"/>
  <c r="AQ1047" i="109" s="1"/>
  <c r="AU164" i="109"/>
  <c r="AW164" i="109"/>
  <c r="AM164" i="109"/>
  <c r="AJ164" i="109"/>
  <c r="AJ1047" i="109" s="1"/>
  <c r="AZ176" i="109"/>
  <c r="BD176" i="109"/>
  <c r="BH176" i="109"/>
  <c r="AY176" i="109"/>
  <c r="BE176" i="109"/>
  <c r="BA176" i="109"/>
  <c r="BF176" i="109"/>
  <c r="BB176" i="109"/>
  <c r="BC176" i="109"/>
  <c r="BG176" i="109"/>
  <c r="AK176" i="109"/>
  <c r="AK1059" i="109" s="1"/>
  <c r="AO176" i="109"/>
  <c r="AO1059" i="109" s="1"/>
  <c r="AS176" i="109"/>
  <c r="AX176" i="109"/>
  <c r="AL176" i="109"/>
  <c r="AQ176" i="109"/>
  <c r="AQ1059" i="109" s="1"/>
  <c r="AN176" i="109"/>
  <c r="AT176" i="109"/>
  <c r="AW176" i="109"/>
  <c r="AM176" i="109"/>
  <c r="AM1059" i="109" s="1"/>
  <c r="AR176" i="109"/>
  <c r="AU176" i="109"/>
  <c r="AP176" i="109"/>
  <c r="AJ176" i="109"/>
  <c r="AJ1059" i="109" s="1"/>
  <c r="AX189" i="109"/>
  <c r="BB189" i="109"/>
  <c r="BF189" i="109"/>
  <c r="BA189" i="109"/>
  <c r="BG189" i="109"/>
  <c r="BC189" i="109"/>
  <c r="BH189" i="109"/>
  <c r="AY189" i="109"/>
  <c r="AY1072" i="109" s="1"/>
  <c r="BD189" i="109"/>
  <c r="BE189" i="109"/>
  <c r="AN189" i="109"/>
  <c r="AR189" i="109"/>
  <c r="AR1072" i="109" s="1"/>
  <c r="AW189" i="109"/>
  <c r="AL189" i="109"/>
  <c r="AP189" i="109"/>
  <c r="AP1072" i="109" s="1"/>
  <c r="AT189" i="109"/>
  <c r="AT1072" i="109" s="1"/>
  <c r="AZ189" i="109"/>
  <c r="AO189" i="109"/>
  <c r="AK189" i="109"/>
  <c r="AS189" i="109"/>
  <c r="AS1072" i="109" s="1"/>
  <c r="AM189" i="109"/>
  <c r="AU189" i="109"/>
  <c r="AJ189" i="109"/>
  <c r="AQ189" i="109"/>
  <c r="AQ1072" i="109" s="1"/>
  <c r="BA197" i="109"/>
  <c r="BE197" i="109"/>
  <c r="AX197" i="109"/>
  <c r="BB197" i="109"/>
  <c r="BF197" i="109"/>
  <c r="AY197" i="109"/>
  <c r="BC197" i="109"/>
  <c r="BG197" i="109"/>
  <c r="AZ197" i="109"/>
  <c r="AN197" i="109"/>
  <c r="AR197" i="109"/>
  <c r="BH197" i="109"/>
  <c r="AW197" i="109"/>
  <c r="AL197" i="109"/>
  <c r="AP197" i="109"/>
  <c r="AT197" i="109"/>
  <c r="AT1080" i="109" s="1"/>
  <c r="AO197" i="109"/>
  <c r="BD197" i="109"/>
  <c r="AK197" i="109"/>
  <c r="AS197" i="109"/>
  <c r="AS1080" i="109" s="1"/>
  <c r="AM197" i="109"/>
  <c r="AU197" i="109"/>
  <c r="AJ197" i="109"/>
  <c r="AQ197" i="109"/>
  <c r="AQ1080" i="109" s="1"/>
  <c r="BA205" i="109"/>
  <c r="BE205" i="109"/>
  <c r="AX205" i="109"/>
  <c r="BB205" i="109"/>
  <c r="BF205" i="109"/>
  <c r="AY205" i="109"/>
  <c r="BC205" i="109"/>
  <c r="BD205" i="109"/>
  <c r="AZ205" i="109"/>
  <c r="AN205" i="109"/>
  <c r="AR205" i="109"/>
  <c r="BH205" i="109"/>
  <c r="AW205" i="109"/>
  <c r="AL205" i="109"/>
  <c r="AP205" i="109"/>
  <c r="AT205" i="109"/>
  <c r="AT1088" i="109" s="1"/>
  <c r="AO205" i="109"/>
  <c r="AK205" i="109"/>
  <c r="AS205" i="109"/>
  <c r="AM205" i="109"/>
  <c r="AM1088" i="109" s="1"/>
  <c r="AU205" i="109"/>
  <c r="AJ205" i="109"/>
  <c r="BG205" i="109"/>
  <c r="AQ205" i="109"/>
  <c r="AQ1088" i="109" s="1"/>
  <c r="BA213" i="109"/>
  <c r="BE213" i="109"/>
  <c r="AX213" i="109"/>
  <c r="BB213" i="109"/>
  <c r="BB1096" i="109" s="1"/>
  <c r="BF213" i="109"/>
  <c r="BC213" i="109"/>
  <c r="BD213" i="109"/>
  <c r="BH213" i="109"/>
  <c r="BH1096" i="109" s="1"/>
  <c r="AN213" i="109"/>
  <c r="AR213" i="109"/>
  <c r="AZ213" i="109"/>
  <c r="AW213" i="109"/>
  <c r="BG213" i="109"/>
  <c r="AL213" i="109"/>
  <c r="AQ213" i="109"/>
  <c r="AY213" i="109"/>
  <c r="AY1096" i="109" s="1"/>
  <c r="AO213" i="109"/>
  <c r="AT213" i="109"/>
  <c r="AK213" i="109"/>
  <c r="AP213" i="109"/>
  <c r="AP1096" i="109" s="1"/>
  <c r="AU213" i="109"/>
  <c r="AM213" i="109"/>
  <c r="AJ213" i="109"/>
  <c r="AS213" i="109"/>
  <c r="AS1096" i="109" s="1"/>
  <c r="BA221" i="109"/>
  <c r="BE221" i="109"/>
  <c r="AX221" i="109"/>
  <c r="BB221" i="109"/>
  <c r="BB1104" i="109" s="1"/>
  <c r="BF221" i="109"/>
  <c r="BC221" i="109"/>
  <c r="BD221" i="109"/>
  <c r="AZ221" i="109"/>
  <c r="AZ1104" i="109" s="1"/>
  <c r="AN221" i="109"/>
  <c r="AR221" i="109"/>
  <c r="BH221" i="109"/>
  <c r="AW221" i="109"/>
  <c r="AY221" i="109"/>
  <c r="BG221" i="109"/>
  <c r="AO221" i="109"/>
  <c r="AT221" i="109"/>
  <c r="AT1104" i="109" s="1"/>
  <c r="AL221" i="109"/>
  <c r="AQ221" i="109"/>
  <c r="AS221" i="109"/>
  <c r="AJ221" i="109"/>
  <c r="AJ1104" i="109" s="1"/>
  <c r="AK221" i="109"/>
  <c r="AU221" i="109"/>
  <c r="AM221" i="109"/>
  <c r="AP221" i="109"/>
  <c r="AP1104" i="109" s="1"/>
  <c r="AY182" i="109"/>
  <c r="BC182" i="109"/>
  <c r="BG182" i="109"/>
  <c r="AX182" i="109"/>
  <c r="BD182" i="109"/>
  <c r="AZ182" i="109"/>
  <c r="BE182" i="109"/>
  <c r="BA182" i="109"/>
  <c r="BF182" i="109"/>
  <c r="BB182" i="109"/>
  <c r="AW182" i="109"/>
  <c r="AM182" i="109"/>
  <c r="AM1065" i="109" s="1"/>
  <c r="AQ182" i="109"/>
  <c r="AU182" i="109"/>
  <c r="BH182" i="109"/>
  <c r="AO182" i="109"/>
  <c r="AO1065" i="109" s="1"/>
  <c r="AT182" i="109"/>
  <c r="AL182" i="109"/>
  <c r="AL1065" i="109" s="1"/>
  <c r="AR182" i="109"/>
  <c r="AK182" i="109"/>
  <c r="AK1065" i="109" s="1"/>
  <c r="AP182" i="109"/>
  <c r="AP1065" i="109" s="1"/>
  <c r="AS182" i="109"/>
  <c r="AJ182" i="109"/>
  <c r="AN182" i="109"/>
  <c r="AY190" i="109"/>
  <c r="BC190" i="109"/>
  <c r="BG190" i="109"/>
  <c r="BA190" i="109"/>
  <c r="BF190" i="109"/>
  <c r="BB190" i="109"/>
  <c r="BH190" i="109"/>
  <c r="AX190" i="109"/>
  <c r="BD190" i="109"/>
  <c r="AZ190" i="109"/>
  <c r="AW190" i="109"/>
  <c r="BE190" i="109"/>
  <c r="AK190" i="109"/>
  <c r="AK1073" i="109" s="1"/>
  <c r="AO190" i="109"/>
  <c r="AS190" i="109"/>
  <c r="AM190" i="109"/>
  <c r="AM1073" i="109" s="1"/>
  <c r="AQ190" i="109"/>
  <c r="AU190" i="109"/>
  <c r="AL190" i="109"/>
  <c r="AT190" i="109"/>
  <c r="AT1073" i="109" s="1"/>
  <c r="AP190" i="109"/>
  <c r="AR190" i="109"/>
  <c r="AR1073" i="109" s="1"/>
  <c r="AN190" i="109"/>
  <c r="AJ190" i="109"/>
  <c r="AJ1073" i="109" s="1"/>
  <c r="AX198" i="109"/>
  <c r="BB198" i="109"/>
  <c r="BF198" i="109"/>
  <c r="AY198" i="109"/>
  <c r="AY1081" i="109" s="1"/>
  <c r="BC198" i="109"/>
  <c r="BG198" i="109"/>
  <c r="AZ198" i="109"/>
  <c r="BD198" i="109"/>
  <c r="BH198" i="109"/>
  <c r="BA198" i="109"/>
  <c r="AW198" i="109"/>
  <c r="BE198" i="109"/>
  <c r="AK198" i="109"/>
  <c r="AO198" i="109"/>
  <c r="AS198" i="109"/>
  <c r="AM198" i="109"/>
  <c r="AQ198" i="109"/>
  <c r="AU198" i="109"/>
  <c r="AL198" i="109"/>
  <c r="AT198" i="109"/>
  <c r="AT1081" i="109" s="1"/>
  <c r="AP198" i="109"/>
  <c r="AR198" i="109"/>
  <c r="AJ198" i="109"/>
  <c r="AN198" i="109"/>
  <c r="AN1081" i="109" s="1"/>
  <c r="AX206" i="109"/>
  <c r="BB206" i="109"/>
  <c r="BF206" i="109"/>
  <c r="AY206" i="109"/>
  <c r="AY1089" i="109" s="1"/>
  <c r="BC206" i="109"/>
  <c r="BG206" i="109"/>
  <c r="AZ206" i="109"/>
  <c r="BH206" i="109"/>
  <c r="AW206" i="109"/>
  <c r="BA206" i="109"/>
  <c r="BE206" i="109"/>
  <c r="AK206" i="109"/>
  <c r="AK1089" i="109" s="1"/>
  <c r="AO206" i="109"/>
  <c r="AS206" i="109"/>
  <c r="AM206" i="109"/>
  <c r="AQ206" i="109"/>
  <c r="AQ1089" i="109" s="1"/>
  <c r="AU206" i="109"/>
  <c r="BD206" i="109"/>
  <c r="AL206" i="109"/>
  <c r="AT206" i="109"/>
  <c r="AT1089" i="109" s="1"/>
  <c r="AP206" i="109"/>
  <c r="AR206" i="109"/>
  <c r="AJ206" i="109"/>
  <c r="AN206" i="109"/>
  <c r="AN1089" i="109" s="1"/>
  <c r="AX214" i="109"/>
  <c r="BB214" i="109"/>
  <c r="BF214" i="109"/>
  <c r="AY214" i="109"/>
  <c r="AY1097" i="109" s="1"/>
  <c r="BC214" i="109"/>
  <c r="BC1097" i="109" s="1"/>
  <c r="BG214" i="109"/>
  <c r="AZ214" i="109"/>
  <c r="BH214" i="109"/>
  <c r="BH1097" i="109" s="1"/>
  <c r="AW214" i="109"/>
  <c r="BA214" i="109"/>
  <c r="AK214" i="109"/>
  <c r="AO214" i="109"/>
  <c r="AO1097" i="109" s="1"/>
  <c r="AS214" i="109"/>
  <c r="BE214" i="109"/>
  <c r="AL214" i="109"/>
  <c r="AQ214" i="109"/>
  <c r="AQ1097" i="109" s="1"/>
  <c r="AN214" i="109"/>
  <c r="AN1097" i="109" s="1"/>
  <c r="AT214" i="109"/>
  <c r="BD214" i="109"/>
  <c r="AP214" i="109"/>
  <c r="AP1097" i="109" s="1"/>
  <c r="AU214" i="109"/>
  <c r="AJ214" i="109"/>
  <c r="AM214" i="109"/>
  <c r="AR214" i="109"/>
  <c r="AR1097" i="109" s="1"/>
  <c r="AX222" i="109"/>
  <c r="AX1105" i="109" s="1"/>
  <c r="BB222" i="109"/>
  <c r="BF222" i="109"/>
  <c r="AY222" i="109"/>
  <c r="AY1105" i="109" s="1"/>
  <c r="BC222" i="109"/>
  <c r="BG222" i="109"/>
  <c r="AZ222" i="109"/>
  <c r="BH222" i="109"/>
  <c r="BH1105" i="109" s="1"/>
  <c r="AW222" i="109"/>
  <c r="BA222" i="109"/>
  <c r="BE222" i="109"/>
  <c r="AK222" i="109"/>
  <c r="AO222" i="109"/>
  <c r="AO1105" i="109" s="1"/>
  <c r="AS222" i="109"/>
  <c r="BD222" i="109"/>
  <c r="AN222" i="109"/>
  <c r="AN1105" i="109" s="1"/>
  <c r="AT222" i="109"/>
  <c r="AT1105" i="109" s="1"/>
  <c r="AL222" i="109"/>
  <c r="AQ222" i="109"/>
  <c r="AR222" i="109"/>
  <c r="AR1105" i="109" s="1"/>
  <c r="AU222" i="109"/>
  <c r="AU1105" i="109" s="1"/>
  <c r="AJ222" i="109"/>
  <c r="AM222" i="109"/>
  <c r="AP222" i="109"/>
  <c r="AP1105" i="109" s="1"/>
  <c r="F358" i="109"/>
  <c r="AX170" i="109"/>
  <c r="BB170" i="109"/>
  <c r="BF170" i="109"/>
  <c r="BA170" i="109"/>
  <c r="BG170" i="109"/>
  <c r="BC170" i="109"/>
  <c r="BH170" i="109"/>
  <c r="BD170" i="109"/>
  <c r="BE170" i="109"/>
  <c r="AY170" i="109"/>
  <c r="AW170" i="109"/>
  <c r="AM170" i="109"/>
  <c r="AQ170" i="109"/>
  <c r="AQ1053" i="109" s="1"/>
  <c r="AU170" i="109"/>
  <c r="AN170" i="109"/>
  <c r="AN1053" i="109" s="1"/>
  <c r="AR170" i="109"/>
  <c r="AZ170" i="109"/>
  <c r="AP170" i="109"/>
  <c r="AL170" i="109"/>
  <c r="AL1053" i="109" s="1"/>
  <c r="AT170" i="109"/>
  <c r="AT1053" i="109" s="1"/>
  <c r="AO170" i="109"/>
  <c r="AS170" i="109"/>
  <c r="AJ170" i="109"/>
  <c r="AJ1053" i="109" s="1"/>
  <c r="AK170" i="109"/>
  <c r="AK1053" i="109" s="1"/>
  <c r="AZ183" i="109"/>
  <c r="BD183" i="109"/>
  <c r="BH183" i="109"/>
  <c r="AX183" i="109"/>
  <c r="BC183" i="109"/>
  <c r="AY183" i="109"/>
  <c r="BE183" i="109"/>
  <c r="BA183" i="109"/>
  <c r="BF183" i="109"/>
  <c r="AN183" i="109"/>
  <c r="AR183" i="109"/>
  <c r="AR1066" i="109" s="1"/>
  <c r="AW183" i="109"/>
  <c r="AO183" i="109"/>
  <c r="AT183" i="109"/>
  <c r="BG183" i="109"/>
  <c r="AL183" i="109"/>
  <c r="AL1066" i="109" s="1"/>
  <c r="AQ183" i="109"/>
  <c r="AQ1066" i="109" s="1"/>
  <c r="AK183" i="109"/>
  <c r="AU183" i="109"/>
  <c r="BB183" i="109"/>
  <c r="AP183" i="109"/>
  <c r="AP1066" i="109" s="1"/>
  <c r="AS183" i="109"/>
  <c r="AJ183" i="109"/>
  <c r="AJ1066" i="109" s="1"/>
  <c r="AM183" i="109"/>
  <c r="AZ191" i="109"/>
  <c r="BD191" i="109"/>
  <c r="BH191" i="109"/>
  <c r="BA191" i="109"/>
  <c r="BF191" i="109"/>
  <c r="BB191" i="109"/>
  <c r="BG191" i="109"/>
  <c r="AX191" i="109"/>
  <c r="BC191" i="109"/>
  <c r="AW191" i="109"/>
  <c r="AL191" i="109"/>
  <c r="AL1074" i="109" s="1"/>
  <c r="AP191" i="109"/>
  <c r="AT191" i="109"/>
  <c r="BE191" i="109"/>
  <c r="AN191" i="109"/>
  <c r="AN1074" i="109" s="1"/>
  <c r="AR191" i="109"/>
  <c r="AR1074" i="109" s="1"/>
  <c r="AY191" i="109"/>
  <c r="AQ191" i="109"/>
  <c r="AM191" i="109"/>
  <c r="AM1074" i="109" s="1"/>
  <c r="AU191" i="109"/>
  <c r="AU1074" i="109" s="1"/>
  <c r="AO191" i="109"/>
  <c r="AO1074" i="109" s="1"/>
  <c r="AK191" i="109"/>
  <c r="AK1074" i="109" s="1"/>
  <c r="AS191" i="109"/>
  <c r="AS1074" i="109" s="1"/>
  <c r="AJ191" i="109"/>
  <c r="AY199" i="109"/>
  <c r="BC199" i="109"/>
  <c r="BG199" i="109"/>
  <c r="AZ199" i="109"/>
  <c r="BD199" i="109"/>
  <c r="BH199" i="109"/>
  <c r="BA199" i="109"/>
  <c r="BE199" i="109"/>
  <c r="BF199" i="109"/>
  <c r="AW199" i="109"/>
  <c r="BB199" i="109"/>
  <c r="AL199" i="109"/>
  <c r="AP199" i="109"/>
  <c r="AT199" i="109"/>
  <c r="AN199" i="109"/>
  <c r="AR199" i="109"/>
  <c r="AR1082" i="109" s="1"/>
  <c r="AX199" i="109"/>
  <c r="AQ199" i="109"/>
  <c r="AM199" i="109"/>
  <c r="AM1082" i="109" s="1"/>
  <c r="AU199" i="109"/>
  <c r="AU1082" i="109" s="1"/>
  <c r="AO199" i="109"/>
  <c r="AK199" i="109"/>
  <c r="AS199" i="109"/>
  <c r="AS1082" i="109" s="1"/>
  <c r="AJ199" i="109"/>
  <c r="AJ1082" i="109" s="1"/>
  <c r="AY207" i="109"/>
  <c r="BC207" i="109"/>
  <c r="BG207" i="109"/>
  <c r="AZ207" i="109"/>
  <c r="BD207" i="109"/>
  <c r="BH207" i="109"/>
  <c r="BE207" i="109"/>
  <c r="AX207" i="109"/>
  <c r="BF207" i="109"/>
  <c r="AW207" i="109"/>
  <c r="AL207" i="109"/>
  <c r="AL1090" i="109" s="1"/>
  <c r="AP207" i="109"/>
  <c r="AP1090" i="109" s="1"/>
  <c r="AT207" i="109"/>
  <c r="BB207" i="109"/>
  <c r="AN207" i="109"/>
  <c r="AN1090" i="109" s="1"/>
  <c r="AR207" i="109"/>
  <c r="AQ207" i="109"/>
  <c r="BA207" i="109"/>
  <c r="AM207" i="109"/>
  <c r="AM1090" i="109" s="1"/>
  <c r="AU207" i="109"/>
  <c r="AU1090" i="109" s="1"/>
  <c r="AO207" i="109"/>
  <c r="AS207" i="109"/>
  <c r="AJ207" i="109"/>
  <c r="AK207" i="109"/>
  <c r="AK1090" i="109" s="1"/>
  <c r="AY215" i="109"/>
  <c r="BC215" i="109"/>
  <c r="BC1098" i="109" s="1"/>
  <c r="BG215" i="109"/>
  <c r="BG1098" i="109" s="1"/>
  <c r="AZ215" i="109"/>
  <c r="BD215" i="109"/>
  <c r="BD1098" i="109" s="1"/>
  <c r="BH215" i="109"/>
  <c r="BH1098" i="109" s="1"/>
  <c r="BE215" i="109"/>
  <c r="BE1098" i="109" s="1"/>
  <c r="AX215" i="109"/>
  <c r="AX1098" i="109" s="1"/>
  <c r="BF215" i="109"/>
  <c r="BF1098" i="109" s="1"/>
  <c r="AW215" i="109"/>
  <c r="BB215" i="109"/>
  <c r="BB1098" i="109" s="1"/>
  <c r="AL215" i="109"/>
  <c r="AP215" i="109"/>
  <c r="AP1098" i="109" s="1"/>
  <c r="AT215" i="109"/>
  <c r="AT1098" i="109" s="1"/>
  <c r="BA215" i="109"/>
  <c r="BA1098" i="109" s="1"/>
  <c r="AK215" i="109"/>
  <c r="AK1098" i="109" s="1"/>
  <c r="AQ215" i="109"/>
  <c r="AN215" i="109"/>
  <c r="AS215" i="109"/>
  <c r="AS1098" i="109" s="1"/>
  <c r="AO215" i="109"/>
  <c r="AU215" i="109"/>
  <c r="AU1098" i="109" s="1"/>
  <c r="AM215" i="109"/>
  <c r="AM1098" i="109" s="1"/>
  <c r="AR215" i="109"/>
  <c r="AR1098" i="109" s="1"/>
  <c r="AJ215" i="109"/>
  <c r="AJ1098" i="109" s="1"/>
  <c r="BA184" i="109"/>
  <c r="BE184" i="109"/>
  <c r="AX184" i="109"/>
  <c r="BC184" i="109"/>
  <c r="BH184" i="109"/>
  <c r="AY184" i="109"/>
  <c r="BD184" i="109"/>
  <c r="AZ184" i="109"/>
  <c r="BF184" i="109"/>
  <c r="BB184" i="109"/>
  <c r="AK184" i="109"/>
  <c r="AK1067" i="109" s="1"/>
  <c r="AO184" i="109"/>
  <c r="AS184" i="109"/>
  <c r="AS1067" i="109" s="1"/>
  <c r="BG184" i="109"/>
  <c r="AN184" i="109"/>
  <c r="AN1067" i="109" s="1"/>
  <c r="AT184" i="109"/>
  <c r="AL184" i="109"/>
  <c r="AL1067" i="109" s="1"/>
  <c r="AQ184" i="109"/>
  <c r="AQ1067" i="109" s="1"/>
  <c r="AW184" i="109"/>
  <c r="AU184" i="109"/>
  <c r="AP184" i="109"/>
  <c r="AP1067" i="109" s="1"/>
  <c r="AR184" i="109"/>
  <c r="AR1067" i="109" s="1"/>
  <c r="AM184" i="109"/>
  <c r="AM1067" i="109" s="1"/>
  <c r="AJ184" i="109"/>
  <c r="AJ1067" i="109" s="1"/>
  <c r="BA192" i="109"/>
  <c r="BE192" i="109"/>
  <c r="AZ192" i="109"/>
  <c r="BF192" i="109"/>
  <c r="BB192" i="109"/>
  <c r="BG192" i="109"/>
  <c r="AX192" i="109"/>
  <c r="BC192" i="109"/>
  <c r="BH192" i="109"/>
  <c r="AY192" i="109"/>
  <c r="BD192" i="109"/>
  <c r="AM192" i="109"/>
  <c r="AM1075" i="109" s="1"/>
  <c r="AQ192" i="109"/>
  <c r="AQ1075" i="109" s="1"/>
  <c r="AU192" i="109"/>
  <c r="AU1075" i="109" s="1"/>
  <c r="AK192" i="109"/>
  <c r="AK1075" i="109" s="1"/>
  <c r="AO192" i="109"/>
  <c r="AO1075" i="109" s="1"/>
  <c r="AS192" i="109"/>
  <c r="AS1075" i="109" s="1"/>
  <c r="AW192" i="109"/>
  <c r="AN192" i="109"/>
  <c r="AN1075" i="109" s="1"/>
  <c r="AR192" i="109"/>
  <c r="AR1075" i="109" s="1"/>
  <c r="AL192" i="109"/>
  <c r="AL1075" i="109" s="1"/>
  <c r="AT192" i="109"/>
  <c r="AT1075" i="109" s="1"/>
  <c r="AP192" i="109"/>
  <c r="AP1075" i="109" s="1"/>
  <c r="AJ192" i="109"/>
  <c r="AZ200" i="109"/>
  <c r="BD200" i="109"/>
  <c r="BH200" i="109"/>
  <c r="BA200" i="109"/>
  <c r="BE200" i="109"/>
  <c r="AX200" i="109"/>
  <c r="BB200" i="109"/>
  <c r="BF200" i="109"/>
  <c r="AY200" i="109"/>
  <c r="AM200" i="109"/>
  <c r="AM1083" i="109" s="1"/>
  <c r="AQ200" i="109"/>
  <c r="AQ1083" i="109" s="1"/>
  <c r="AU200" i="109"/>
  <c r="AU1083" i="109" s="1"/>
  <c r="BG200" i="109"/>
  <c r="AK200" i="109"/>
  <c r="AK1083" i="109" s="1"/>
  <c r="AO200" i="109"/>
  <c r="AO1083" i="109" s="1"/>
  <c r="AS200" i="109"/>
  <c r="AS1083" i="109" s="1"/>
  <c r="AW200" i="109"/>
  <c r="AN200" i="109"/>
  <c r="AR200" i="109"/>
  <c r="AR1083" i="109" s="1"/>
  <c r="BC200" i="109"/>
  <c r="AL200" i="109"/>
  <c r="AL1083" i="109" s="1"/>
  <c r="AT200" i="109"/>
  <c r="AT1083" i="109" s="1"/>
  <c r="AP200" i="109"/>
  <c r="AP1083" i="109" s="1"/>
  <c r="AJ200" i="109"/>
  <c r="AZ208" i="109"/>
  <c r="BD208" i="109"/>
  <c r="BH208" i="109"/>
  <c r="BA208" i="109"/>
  <c r="BE208" i="109"/>
  <c r="BB208" i="109"/>
  <c r="BC208" i="109"/>
  <c r="AY208" i="109"/>
  <c r="AM208" i="109"/>
  <c r="AQ208" i="109"/>
  <c r="AQ1091" i="109" s="1"/>
  <c r="AU208" i="109"/>
  <c r="AU1091" i="109" s="1"/>
  <c r="BG208" i="109"/>
  <c r="AK208" i="109"/>
  <c r="AK1091" i="109" s="1"/>
  <c r="AO208" i="109"/>
  <c r="AO1091" i="109" s="1"/>
  <c r="AS208" i="109"/>
  <c r="AS1091" i="109" s="1"/>
  <c r="AX208" i="109"/>
  <c r="AW208" i="109"/>
  <c r="AN208" i="109"/>
  <c r="AR208" i="109"/>
  <c r="AR1091" i="109" s="1"/>
  <c r="BF208" i="109"/>
  <c r="AL208" i="109"/>
  <c r="AL1091" i="109" s="1"/>
  <c r="AT208" i="109"/>
  <c r="AT1091" i="109" s="1"/>
  <c r="AP208" i="109"/>
  <c r="AP1091" i="109" s="1"/>
  <c r="AJ208" i="109"/>
  <c r="AJ1091" i="109" s="1"/>
  <c r="AZ216" i="109"/>
  <c r="AZ1099" i="109" s="1"/>
  <c r="BD216" i="109"/>
  <c r="BD1099" i="109" s="1"/>
  <c r="BH216" i="109"/>
  <c r="BH1099" i="109" s="1"/>
  <c r="BA216" i="109"/>
  <c r="BA1099" i="109" s="1"/>
  <c r="BE216" i="109"/>
  <c r="BE1099" i="109" s="1"/>
  <c r="BB216" i="109"/>
  <c r="BB1099" i="109" s="1"/>
  <c r="BC216" i="109"/>
  <c r="BC1099" i="109" s="1"/>
  <c r="BG216" i="109"/>
  <c r="BG1099" i="109" s="1"/>
  <c r="AM216" i="109"/>
  <c r="AM1099" i="109" s="1"/>
  <c r="AQ216" i="109"/>
  <c r="AQ1099" i="109" s="1"/>
  <c r="AU216" i="109"/>
  <c r="AU1099" i="109" s="1"/>
  <c r="AY216" i="109"/>
  <c r="AY1099" i="109" s="1"/>
  <c r="BF216" i="109"/>
  <c r="BF1099" i="109" s="1"/>
  <c r="AW216" i="109"/>
  <c r="AX216" i="109"/>
  <c r="AX1099" i="109" s="1"/>
  <c r="AK216" i="109"/>
  <c r="AK1099" i="109" s="1"/>
  <c r="AP216" i="109"/>
  <c r="AP1099" i="109" s="1"/>
  <c r="AN216" i="109"/>
  <c r="AN1099" i="109" s="1"/>
  <c r="AS216" i="109"/>
  <c r="AS1099" i="109" s="1"/>
  <c r="AO216" i="109"/>
  <c r="AO1099" i="109" s="1"/>
  <c r="AT216" i="109"/>
  <c r="AT1099" i="109" s="1"/>
  <c r="AL216" i="109"/>
  <c r="AL1099" i="109" s="1"/>
  <c r="AR216" i="109"/>
  <c r="AR1099" i="109" s="1"/>
  <c r="AJ216" i="109"/>
  <c r="AJ1099" i="109" s="1"/>
  <c r="F376" i="109"/>
  <c r="AZ690" i="109"/>
  <c r="AJ1044" i="109"/>
  <c r="AJ1032" i="109"/>
  <c r="AL1056" i="109"/>
  <c r="AJ1056" i="109"/>
  <c r="J1722" i="109"/>
  <c r="AJ1165" i="109"/>
  <c r="AV1165" i="109" s="1"/>
  <c r="AV282" i="109"/>
  <c r="EJ282" i="109" s="1"/>
  <c r="F390" i="109"/>
  <c r="AR1059" i="109"/>
  <c r="AM1072" i="109"/>
  <c r="F391" i="109"/>
  <c r="AJ1065" i="109"/>
  <c r="F383" i="109"/>
  <c r="F389" i="109"/>
  <c r="AK1054" i="109"/>
  <c r="AR1063" i="109"/>
  <c r="F359" i="109"/>
  <c r="F381" i="109"/>
  <c r="AS1054" i="109"/>
  <c r="AR1058" i="109"/>
  <c r="AU1071" i="109"/>
  <c r="AR1054" i="109"/>
  <c r="AM1063" i="109"/>
  <c r="AR1071" i="109"/>
  <c r="F388" i="109"/>
  <c r="AL1058" i="109"/>
  <c r="AO1072" i="109"/>
  <c r="AS1073" i="109"/>
  <c r="AP1054" i="109"/>
  <c r="AQ1058" i="109"/>
  <c r="AT1058" i="109"/>
  <c r="AK1063" i="109"/>
  <c r="AT1067" i="109"/>
  <c r="AU1073" i="109"/>
  <c r="AT1054" i="109"/>
  <c r="AP1058" i="109"/>
  <c r="AT1063" i="109"/>
  <c r="AT1071" i="109"/>
  <c r="AS1065" i="109"/>
  <c r="AO1053" i="109"/>
  <c r="AQ1074" i="109"/>
  <c r="AP1053" i="109"/>
  <c r="AT1066" i="109"/>
  <c r="AP1074" i="109"/>
  <c r="AY1094" i="109"/>
  <c r="BC1094" i="109"/>
  <c r="BG1094" i="109"/>
  <c r="BD1094" i="109"/>
  <c r="BH1094" i="109"/>
  <c r="BA1094" i="109"/>
  <c r="BE1094" i="109"/>
  <c r="AX1094" i="109"/>
  <c r="BF1094" i="109"/>
  <c r="AY1102" i="109"/>
  <c r="BC1102" i="109"/>
  <c r="BG1102" i="109"/>
  <c r="BD1102" i="109"/>
  <c r="BH1102" i="109"/>
  <c r="BA1102" i="109"/>
  <c r="BE1102" i="109"/>
  <c r="AX1102" i="109"/>
  <c r="BF1102" i="109"/>
  <c r="AZ1095" i="109"/>
  <c r="BH1095" i="109"/>
  <c r="BE1095" i="109"/>
  <c r="AX1095" i="109"/>
  <c r="BF1095" i="109"/>
  <c r="BC1095" i="109"/>
  <c r="BG1095" i="109"/>
  <c r="AZ1103" i="109"/>
  <c r="BD1103" i="109"/>
  <c r="BH1103" i="109"/>
  <c r="BE1103" i="109"/>
  <c r="AX1103" i="109"/>
  <c r="BB1103" i="109"/>
  <c r="BF1103" i="109"/>
  <c r="BC1103" i="109"/>
  <c r="BG1103" i="109"/>
  <c r="AL1055" i="109"/>
  <c r="AL1068" i="109"/>
  <c r="AK1076" i="109"/>
  <c r="AY1076" i="109"/>
  <c r="AZ1076" i="109"/>
  <c r="BA1092" i="109"/>
  <c r="BE1092" i="109"/>
  <c r="AX1092" i="109"/>
  <c r="BF1092" i="109"/>
  <c r="AY1092" i="109"/>
  <c r="BC1092" i="109"/>
  <c r="BG1092" i="109"/>
  <c r="AZ1092" i="109"/>
  <c r="BD1092" i="109"/>
  <c r="BH1092" i="109"/>
  <c r="BA1100" i="109"/>
  <c r="BE1100" i="109"/>
  <c r="AX1100" i="109"/>
  <c r="BF1100" i="109"/>
  <c r="AY1100" i="109"/>
  <c r="BG1100" i="109"/>
  <c r="BD1100" i="109"/>
  <c r="BH1100" i="109"/>
  <c r="AN1052" i="109"/>
  <c r="AY1052" i="109"/>
  <c r="AZ1052" i="109"/>
  <c r="BA1052" i="109"/>
  <c r="AS1069" i="109"/>
  <c r="AX1093" i="109"/>
  <c r="BB1093" i="109"/>
  <c r="BF1093" i="109"/>
  <c r="BC1093" i="109"/>
  <c r="BG1093" i="109"/>
  <c r="AZ1093" i="109"/>
  <c r="BD1093" i="109"/>
  <c r="BH1093" i="109"/>
  <c r="BA1093" i="109"/>
  <c r="BE1093" i="109"/>
  <c r="AX1101" i="109"/>
  <c r="BB1101" i="109"/>
  <c r="BF1101" i="109"/>
  <c r="BC1101" i="109"/>
  <c r="BG1101" i="109"/>
  <c r="AZ1101" i="109"/>
  <c r="BD1101" i="109"/>
  <c r="BH1101" i="109"/>
  <c r="BA1101" i="109"/>
  <c r="BE1101" i="109"/>
  <c r="F370" i="109"/>
  <c r="F384" i="109"/>
  <c r="F392" i="109"/>
  <c r="AU1054" i="109"/>
  <c r="AS1058" i="109"/>
  <c r="AM1058" i="109"/>
  <c r="AU1063" i="109"/>
  <c r="AP1063" i="109"/>
  <c r="AN1063" i="109"/>
  <c r="AU1067" i="109"/>
  <c r="AK1071" i="109"/>
  <c r="AU1072" i="109"/>
  <c r="AT1057" i="109"/>
  <c r="AJ1043" i="109"/>
  <c r="AJ1206" i="109" s="1"/>
  <c r="AK1385" i="109" s="1"/>
  <c r="AY1098" i="109"/>
  <c r="AZ1098" i="109"/>
  <c r="AL1059" i="109"/>
  <c r="AL1072" i="109"/>
  <c r="AZ1072" i="109"/>
  <c r="AY1080" i="109"/>
  <c r="AY1088" i="109"/>
  <c r="BA1096" i="109"/>
  <c r="BE1096" i="109"/>
  <c r="AX1096" i="109"/>
  <c r="BF1096" i="109"/>
  <c r="BC1096" i="109"/>
  <c r="BG1096" i="109"/>
  <c r="AZ1096" i="109"/>
  <c r="BD1096" i="109"/>
  <c r="BA1104" i="109"/>
  <c r="BE1104" i="109"/>
  <c r="AX1104" i="109"/>
  <c r="BF1104" i="109"/>
  <c r="AY1104" i="109"/>
  <c r="BC1104" i="109"/>
  <c r="BG1104" i="109"/>
  <c r="BD1104" i="109"/>
  <c r="BH1104" i="109"/>
  <c r="AN1065" i="109"/>
  <c r="AN1073" i="109"/>
  <c r="AX1097" i="109"/>
  <c r="BB1097" i="109"/>
  <c r="BF1097" i="109"/>
  <c r="BG1097" i="109"/>
  <c r="AZ1097" i="109"/>
  <c r="BD1097" i="109"/>
  <c r="BA1097" i="109"/>
  <c r="BE1097" i="109"/>
  <c r="BB1105" i="109"/>
  <c r="BF1105" i="109"/>
  <c r="BC1105" i="109"/>
  <c r="BG1105" i="109"/>
  <c r="AZ1105" i="109"/>
  <c r="BD1105" i="109"/>
  <c r="BA1105" i="109"/>
  <c r="BE1105" i="109"/>
  <c r="AJ1054" i="109"/>
  <c r="AL1054" i="109"/>
  <c r="AK1058" i="109"/>
  <c r="AO1058" i="109"/>
  <c r="AO1063" i="109"/>
  <c r="AL1063" i="109"/>
  <c r="AO1067" i="109"/>
  <c r="AS1071" i="109"/>
  <c r="AP1071" i="109"/>
  <c r="AL1071" i="109"/>
  <c r="AJ1075" i="109"/>
  <c r="AS1059" i="109"/>
  <c r="AP1059" i="109"/>
  <c r="AK1072" i="109"/>
  <c r="AU1065" i="109"/>
  <c r="AR1065" i="109"/>
  <c r="AU1066" i="109"/>
  <c r="AL1070" i="109"/>
  <c r="AJ1057" i="109"/>
  <c r="AN1070" i="109"/>
  <c r="AJ1074" i="109"/>
  <c r="C1386" i="109"/>
  <c r="C1565" i="109" s="1"/>
  <c r="C1388" i="109"/>
  <c r="C1567" i="109" s="1"/>
  <c r="E1386" i="109"/>
  <c r="E1565" i="109" s="1"/>
  <c r="D1386" i="109"/>
  <c r="D1565" i="109" s="1"/>
  <c r="B1390" i="109"/>
  <c r="B1569" i="109" s="1"/>
  <c r="C1390" i="109"/>
  <c r="C1569" i="109" s="1"/>
  <c r="AU1053" i="109"/>
  <c r="AR1053" i="109"/>
  <c r="AO1066" i="109"/>
  <c r="D1390" i="109"/>
  <c r="D1569" i="109" s="1"/>
  <c r="D1388" i="109"/>
  <c r="D1567" i="109" s="1"/>
  <c r="B1386" i="109"/>
  <c r="B1565" i="109" s="1"/>
  <c r="B1388" i="109"/>
  <c r="B1567" i="109" s="1"/>
  <c r="AS1053" i="109"/>
  <c r="AM1053" i="109"/>
  <c r="AK1066" i="109"/>
  <c r="AN1066" i="109"/>
  <c r="A1386" i="109"/>
  <c r="A1565" i="109" s="1"/>
  <c r="AN1059" i="109"/>
  <c r="AT1059" i="109"/>
  <c r="AJ1072" i="109"/>
  <c r="AT1065" i="109"/>
  <c r="AO1073" i="109"/>
  <c r="AQ1073" i="109"/>
  <c r="AM1066" i="109"/>
  <c r="AS1066" i="109"/>
  <c r="AT1074" i="109"/>
  <c r="AU1059" i="109"/>
  <c r="AN1072" i="109"/>
  <c r="AQ1065" i="109"/>
  <c r="AL1073" i="109"/>
  <c r="AP1073" i="109"/>
  <c r="AP1055" i="109"/>
  <c r="AK1052" i="109"/>
  <c r="AT1069" i="109"/>
  <c r="AK1068" i="109"/>
  <c r="AQ1052" i="109"/>
  <c r="AR1069" i="109"/>
  <c r="AL1076" i="109"/>
  <c r="AR1052" i="109"/>
  <c r="AQ1076" i="109"/>
  <c r="AM1070" i="109"/>
  <c r="AK1057" i="109"/>
  <c r="AU1070" i="109"/>
  <c r="AK1055" i="109"/>
  <c r="AN1068" i="109"/>
  <c r="AQ1070" i="109"/>
  <c r="AS1057" i="109"/>
  <c r="AU1057" i="109"/>
  <c r="AQ1057" i="109"/>
  <c r="AL1057" i="109"/>
  <c r="AS1070" i="109"/>
  <c r="AT1070" i="109"/>
  <c r="AO1057" i="109"/>
  <c r="AO1070" i="109"/>
  <c r="AJ1070" i="109"/>
  <c r="AR1101" i="109"/>
  <c r="AS1101" i="109"/>
  <c r="AJ1101" i="109"/>
  <c r="AL1101" i="109"/>
  <c r="AP1101" i="109"/>
  <c r="AT1101" i="109"/>
  <c r="AK1101" i="109"/>
  <c r="AM1101" i="109"/>
  <c r="AU1101" i="109"/>
  <c r="F419" i="109"/>
  <c r="AF218" i="109"/>
  <c r="AB218" i="109"/>
  <c r="X218" i="109"/>
  <c r="AE218" i="109"/>
  <c r="AA218" i="109"/>
  <c r="W218" i="109"/>
  <c r="AH218" i="109"/>
  <c r="AD218" i="109"/>
  <c r="AD1101" i="109" s="1"/>
  <c r="Z218" i="109"/>
  <c r="AG218" i="109"/>
  <c r="AC218" i="109"/>
  <c r="Y218" i="109"/>
  <c r="R218" i="109"/>
  <c r="U218" i="109"/>
  <c r="Q218" i="109"/>
  <c r="T218" i="109"/>
  <c r="S218" i="109"/>
  <c r="AX1051" i="109"/>
  <c r="AL1092" i="109"/>
  <c r="AP1092" i="109"/>
  <c r="AJ1092" i="109"/>
  <c r="AM1092" i="109"/>
  <c r="AQ1092" i="109"/>
  <c r="AK1092" i="109"/>
  <c r="AN1092" i="109"/>
  <c r="AR1092" i="109"/>
  <c r="AS1092" i="109"/>
  <c r="F410" i="109"/>
  <c r="AF209" i="109"/>
  <c r="AB209" i="109"/>
  <c r="X209" i="109"/>
  <c r="AE209" i="109"/>
  <c r="AA209" i="109"/>
  <c r="W209" i="109"/>
  <c r="AH209" i="109"/>
  <c r="AD209" i="109"/>
  <c r="AD1092" i="109" s="1"/>
  <c r="Z209" i="109"/>
  <c r="AG209" i="109"/>
  <c r="AC209" i="109"/>
  <c r="Y209" i="109"/>
  <c r="T209" i="109"/>
  <c r="S209" i="109"/>
  <c r="R209" i="109"/>
  <c r="U209" i="109"/>
  <c r="Q209" i="109"/>
  <c r="AN1093" i="109"/>
  <c r="AR1093" i="109"/>
  <c r="AO1093" i="109"/>
  <c r="AP1093" i="109"/>
  <c r="AT1093" i="109"/>
  <c r="AK1093" i="109"/>
  <c r="AM1093" i="109"/>
  <c r="AQ1093" i="109"/>
  <c r="F411" i="109"/>
  <c r="AF210" i="109"/>
  <c r="AB210" i="109"/>
  <c r="X210" i="109"/>
  <c r="AE210" i="109"/>
  <c r="AA210" i="109"/>
  <c r="W210" i="109"/>
  <c r="AH210" i="109"/>
  <c r="AD210" i="109"/>
  <c r="AD1093" i="109" s="1"/>
  <c r="Z210" i="109"/>
  <c r="AG210" i="109"/>
  <c r="AC210" i="109"/>
  <c r="Y210" i="109"/>
  <c r="R210" i="109"/>
  <c r="U210" i="109"/>
  <c r="Q210" i="109"/>
  <c r="T210" i="109"/>
  <c r="S210" i="109"/>
  <c r="F360" i="109"/>
  <c r="F386" i="109"/>
  <c r="F394" i="109"/>
  <c r="AS1055" i="109"/>
  <c r="AR1055" i="109"/>
  <c r="AR1068" i="109"/>
  <c r="AJ1076" i="109"/>
  <c r="AM1076" i="109"/>
  <c r="AL1052" i="109"/>
  <c r="AO1069" i="109"/>
  <c r="AN1069" i="109"/>
  <c r="BD1061" i="109"/>
  <c r="BB1061" i="109"/>
  <c r="BG1061" i="109"/>
  <c r="AL1098" i="109"/>
  <c r="AQ1098" i="109"/>
  <c r="AN1098" i="109"/>
  <c r="AO1098" i="109"/>
  <c r="F416" i="109"/>
  <c r="AF215" i="109"/>
  <c r="AB215" i="109"/>
  <c r="X215" i="109"/>
  <c r="AE215" i="109"/>
  <c r="AA215" i="109"/>
  <c r="W215" i="109"/>
  <c r="AH215" i="109"/>
  <c r="AD215" i="109"/>
  <c r="AD1098" i="109" s="1"/>
  <c r="Z215" i="109"/>
  <c r="AG215" i="109"/>
  <c r="AC215" i="109"/>
  <c r="Y215" i="109"/>
  <c r="T215" i="109"/>
  <c r="S215" i="109"/>
  <c r="R215" i="109"/>
  <c r="U215" i="109"/>
  <c r="Q215" i="109"/>
  <c r="BA289" i="109"/>
  <c r="BB490" i="109" s="1"/>
  <c r="F417" i="109"/>
  <c r="AF216" i="109"/>
  <c r="AB216" i="109"/>
  <c r="X216" i="109"/>
  <c r="AE216" i="109"/>
  <c r="AA216" i="109"/>
  <c r="W216" i="109"/>
  <c r="AH216" i="109"/>
  <c r="AD216" i="109"/>
  <c r="AD1099" i="109" s="1"/>
  <c r="Z216" i="109"/>
  <c r="AG216" i="109"/>
  <c r="AC216" i="109"/>
  <c r="Y216" i="109"/>
  <c r="R216" i="109"/>
  <c r="U216" i="109"/>
  <c r="Q216" i="109"/>
  <c r="T216" i="109"/>
  <c r="S216" i="109"/>
  <c r="BH1051" i="109"/>
  <c r="BF1051" i="109"/>
  <c r="AW1051" i="109"/>
  <c r="BI168" i="109"/>
  <c r="AX1061" i="109"/>
  <c r="BE1061" i="109"/>
  <c r="AZ1051" i="109"/>
  <c r="AL1100" i="109"/>
  <c r="AP1100" i="109"/>
  <c r="AJ1100" i="109"/>
  <c r="AM1100" i="109"/>
  <c r="AQ1100" i="109"/>
  <c r="AK1100" i="109"/>
  <c r="AN1100" i="109"/>
  <c r="AO1100" i="109"/>
  <c r="AS1100" i="109"/>
  <c r="F418" i="109"/>
  <c r="AF217" i="109"/>
  <c r="AB217" i="109"/>
  <c r="X217" i="109"/>
  <c r="AE217" i="109"/>
  <c r="AA217" i="109"/>
  <c r="W217" i="109"/>
  <c r="AH217" i="109"/>
  <c r="AD217" i="109"/>
  <c r="AD1100" i="109" s="1"/>
  <c r="Z217" i="109"/>
  <c r="AG217" i="109"/>
  <c r="AC217" i="109"/>
  <c r="Y217" i="109"/>
  <c r="T217" i="109"/>
  <c r="S217" i="109"/>
  <c r="R217" i="109"/>
  <c r="U217" i="109"/>
  <c r="Q217" i="109"/>
  <c r="F357" i="109"/>
  <c r="F387" i="109"/>
  <c r="AU1055" i="109"/>
  <c r="AM1055" i="109"/>
  <c r="AM1068" i="109"/>
  <c r="AQ1068" i="109"/>
  <c r="AR1076" i="109"/>
  <c r="AO1076" i="109"/>
  <c r="AS1052" i="109"/>
  <c r="AQ1069" i="109"/>
  <c r="AK1069" i="109"/>
  <c r="AU1069" i="109"/>
  <c r="BH1061" i="109"/>
  <c r="BF1061" i="109"/>
  <c r="AW1061" i="109"/>
  <c r="BI178" i="109"/>
  <c r="AZ691" i="109"/>
  <c r="BB1051" i="109"/>
  <c r="BA1051" i="109"/>
  <c r="AZ1080" i="109"/>
  <c r="AL1096" i="109"/>
  <c r="AT1096" i="109"/>
  <c r="AJ1096" i="109"/>
  <c r="AM1096" i="109"/>
  <c r="AQ1096" i="109"/>
  <c r="AU1096" i="109"/>
  <c r="AK1096" i="109"/>
  <c r="AN1096" i="109"/>
  <c r="AR1096" i="109"/>
  <c r="AO1096" i="109"/>
  <c r="F414" i="109"/>
  <c r="AF213" i="109"/>
  <c r="AB213" i="109"/>
  <c r="X213" i="109"/>
  <c r="AE213" i="109"/>
  <c r="AA213" i="109"/>
  <c r="W213" i="109"/>
  <c r="AH213" i="109"/>
  <c r="AD213" i="109"/>
  <c r="AD1096" i="109" s="1"/>
  <c r="Z213" i="109"/>
  <c r="AG213" i="109"/>
  <c r="AC213" i="109"/>
  <c r="Y213" i="109"/>
  <c r="T213" i="109"/>
  <c r="S213" i="109"/>
  <c r="R213" i="109"/>
  <c r="U213" i="109"/>
  <c r="Q213" i="109"/>
  <c r="AL1104" i="109"/>
  <c r="AM1104" i="109"/>
  <c r="AQ1104" i="109"/>
  <c r="AU1104" i="109"/>
  <c r="AK1104" i="109"/>
  <c r="AN1104" i="109"/>
  <c r="AR1104" i="109"/>
  <c r="AO1104" i="109"/>
  <c r="AS1104" i="109"/>
  <c r="F422" i="109"/>
  <c r="AF221" i="109"/>
  <c r="AB221" i="109"/>
  <c r="X221" i="109"/>
  <c r="AE221" i="109"/>
  <c r="AA221" i="109"/>
  <c r="W221" i="109"/>
  <c r="AH221" i="109"/>
  <c r="AD221" i="109"/>
  <c r="AD1104" i="109" s="1"/>
  <c r="Z221" i="109"/>
  <c r="AG221" i="109"/>
  <c r="AC221" i="109"/>
  <c r="Y221" i="109"/>
  <c r="T221" i="109"/>
  <c r="S221" i="109"/>
  <c r="R221" i="109"/>
  <c r="U221" i="109"/>
  <c r="Q221" i="109"/>
  <c r="AZ692" i="109"/>
  <c r="AS1097" i="109"/>
  <c r="AJ1097" i="109"/>
  <c r="AL1097" i="109"/>
  <c r="AT1097" i="109"/>
  <c r="AK1097" i="109"/>
  <c r="AM1097" i="109"/>
  <c r="AU1097" i="109"/>
  <c r="F415" i="109"/>
  <c r="AF214" i="109"/>
  <c r="AB214" i="109"/>
  <c r="X214" i="109"/>
  <c r="AE214" i="109"/>
  <c r="AA214" i="109"/>
  <c r="W214" i="109"/>
  <c r="AH214" i="109"/>
  <c r="AD214" i="109"/>
  <c r="AD1097" i="109" s="1"/>
  <c r="Z214" i="109"/>
  <c r="AG214" i="109"/>
  <c r="AC214" i="109"/>
  <c r="Y214" i="109"/>
  <c r="R214" i="109"/>
  <c r="U214" i="109"/>
  <c r="Q214" i="109"/>
  <c r="T214" i="109"/>
  <c r="S214" i="109"/>
  <c r="AS1105" i="109"/>
  <c r="AJ1105" i="109"/>
  <c r="AL1105" i="109"/>
  <c r="AK1105" i="109"/>
  <c r="AM1105" i="109"/>
  <c r="AQ1105" i="109"/>
  <c r="F423" i="109"/>
  <c r="AF222" i="109"/>
  <c r="AB222" i="109"/>
  <c r="X222" i="109"/>
  <c r="AE222" i="109"/>
  <c r="AA222" i="109"/>
  <c r="W222" i="109"/>
  <c r="AH222" i="109"/>
  <c r="AD222" i="109"/>
  <c r="AD1105" i="109" s="1"/>
  <c r="Z222" i="109"/>
  <c r="AG222" i="109"/>
  <c r="AC222" i="109"/>
  <c r="Y222" i="109"/>
  <c r="R222" i="109"/>
  <c r="U222" i="109"/>
  <c r="Q222" i="109"/>
  <c r="T222" i="109"/>
  <c r="S222" i="109"/>
  <c r="BA1529" i="109"/>
  <c r="BC1061" i="109"/>
  <c r="BG1051" i="109"/>
  <c r="AQ1055" i="109"/>
  <c r="AT1055" i="109"/>
  <c r="AS1068" i="109"/>
  <c r="AJ1068" i="109"/>
  <c r="AT1068" i="109"/>
  <c r="AP1076" i="109"/>
  <c r="AS1076" i="109"/>
  <c r="AT1052" i="109"/>
  <c r="AM1052" i="109"/>
  <c r="AP1052" i="109"/>
  <c r="AJ1069" i="109"/>
  <c r="AP1069" i="109"/>
  <c r="BB1171" i="109"/>
  <c r="BC1350" i="109" s="1"/>
  <c r="BA690" i="109"/>
  <c r="BA288" i="109"/>
  <c r="BB489" i="109" s="1"/>
  <c r="AZ1061" i="109"/>
  <c r="AY1061" i="109"/>
  <c r="BA1061" i="109"/>
  <c r="AL1094" i="109"/>
  <c r="AP1094" i="109"/>
  <c r="AT1094" i="109"/>
  <c r="AM1094" i="109"/>
  <c r="AQ1094" i="109"/>
  <c r="AU1094" i="109"/>
  <c r="AN1094" i="109"/>
  <c r="AO1094" i="109"/>
  <c r="AS1094" i="109"/>
  <c r="F412" i="109"/>
  <c r="AF211" i="109"/>
  <c r="AB211" i="109"/>
  <c r="X211" i="109"/>
  <c r="AE211" i="109"/>
  <c r="AA211" i="109"/>
  <c r="W211" i="109"/>
  <c r="AH211" i="109"/>
  <c r="AD211" i="109"/>
  <c r="AD1094" i="109" s="1"/>
  <c r="Z211" i="109"/>
  <c r="AG211" i="109"/>
  <c r="AC211" i="109"/>
  <c r="Y211" i="109"/>
  <c r="T211" i="109"/>
  <c r="S211" i="109"/>
  <c r="R211" i="109"/>
  <c r="U211" i="109"/>
  <c r="Q211" i="109"/>
  <c r="AL1102" i="109"/>
  <c r="AT1102" i="109"/>
  <c r="AM1102" i="109"/>
  <c r="AQ1102" i="109"/>
  <c r="AU1102" i="109"/>
  <c r="AR1102" i="109"/>
  <c r="AS1102" i="109"/>
  <c r="AK1102" i="109"/>
  <c r="F420" i="109"/>
  <c r="AF219" i="109"/>
  <c r="AB219" i="109"/>
  <c r="X219" i="109"/>
  <c r="AE219" i="109"/>
  <c r="AA219" i="109"/>
  <c r="W219" i="109"/>
  <c r="AH219" i="109"/>
  <c r="AD219" i="109"/>
  <c r="AD1102" i="109" s="1"/>
  <c r="Z219" i="109"/>
  <c r="AG219" i="109"/>
  <c r="AC219" i="109"/>
  <c r="Y219" i="109"/>
  <c r="T219" i="109"/>
  <c r="S219" i="109"/>
  <c r="R219" i="109"/>
  <c r="U219" i="109"/>
  <c r="Q219" i="109"/>
  <c r="BD1095" i="109"/>
  <c r="AN1095" i="109"/>
  <c r="AR1095" i="109"/>
  <c r="AK1095" i="109"/>
  <c r="AO1095" i="109"/>
  <c r="AS1095" i="109"/>
  <c r="AL1095" i="109"/>
  <c r="AT1095" i="109"/>
  <c r="AM1095" i="109"/>
  <c r="AU1095" i="109"/>
  <c r="F413" i="109"/>
  <c r="AF212" i="109"/>
  <c r="AB212" i="109"/>
  <c r="X212" i="109"/>
  <c r="AE212" i="109"/>
  <c r="AA212" i="109"/>
  <c r="W212" i="109"/>
  <c r="AH212" i="109"/>
  <c r="AD212" i="109"/>
  <c r="AD1095" i="109" s="1"/>
  <c r="Z212" i="109"/>
  <c r="AG212" i="109"/>
  <c r="AC212" i="109"/>
  <c r="Y212" i="109"/>
  <c r="R212" i="109"/>
  <c r="U212" i="109"/>
  <c r="Q212" i="109"/>
  <c r="T212" i="109"/>
  <c r="S212" i="109"/>
  <c r="AR1103" i="109"/>
  <c r="AK1103" i="109"/>
  <c r="AO1103" i="109"/>
  <c r="AS1103" i="109"/>
  <c r="AL1103" i="109"/>
  <c r="AP1103" i="109"/>
  <c r="AT1103" i="109"/>
  <c r="AM1103" i="109"/>
  <c r="AQ1103" i="109"/>
  <c r="F421" i="109"/>
  <c r="AF220" i="109"/>
  <c r="AB220" i="109"/>
  <c r="X220" i="109"/>
  <c r="AE220" i="109"/>
  <c r="AA220" i="109"/>
  <c r="W220" i="109"/>
  <c r="AH220" i="109"/>
  <c r="AD220" i="109"/>
  <c r="AD1103" i="109" s="1"/>
  <c r="Z220" i="109"/>
  <c r="AG220" i="109"/>
  <c r="AC220" i="109"/>
  <c r="Y220" i="109"/>
  <c r="R220" i="109"/>
  <c r="U220" i="109"/>
  <c r="Q220" i="109"/>
  <c r="T220" i="109"/>
  <c r="S220" i="109"/>
  <c r="BD1051" i="109"/>
  <c r="BC1051" i="109"/>
  <c r="BE1051" i="109"/>
  <c r="BA290" i="109"/>
  <c r="BB491" i="109" s="1"/>
  <c r="J1737" i="109"/>
  <c r="J1723" i="109"/>
  <c r="EK142" i="109"/>
  <c r="A1240" i="109"/>
  <c r="A1419" i="109" s="1"/>
  <c r="A1598" i="109" s="1"/>
  <c r="B1240" i="109"/>
  <c r="B1419" i="109" s="1"/>
  <c r="B1598" i="109" s="1"/>
  <c r="E1240" i="109"/>
  <c r="E1419" i="109" s="1"/>
  <c r="E1598" i="109" s="1"/>
  <c r="D1240" i="109"/>
  <c r="D1419" i="109" s="1"/>
  <c r="D1598" i="109" s="1"/>
  <c r="C1240" i="109"/>
  <c r="C1419" i="109" s="1"/>
  <c r="C1598" i="109" s="1"/>
  <c r="AJ1051" i="109"/>
  <c r="AK1061" i="109"/>
  <c r="AK1051" i="109"/>
  <c r="AT1061" i="109"/>
  <c r="AR1051" i="109"/>
  <c r="AT1051" i="109"/>
  <c r="AN1051" i="109"/>
  <c r="AP1051" i="109"/>
  <c r="AM1051" i="109"/>
  <c r="AU1051" i="109"/>
  <c r="AL1051" i="109"/>
  <c r="AS1051" i="109"/>
  <c r="AQ1051" i="109"/>
  <c r="EJ141" i="109"/>
  <c r="EJ142" i="109" s="1"/>
  <c r="AR1061" i="109"/>
  <c r="AS1061" i="109"/>
  <c r="AP1061" i="109"/>
  <c r="AU1061" i="109"/>
  <c r="AM1061" i="109"/>
  <c r="AL1061" i="109"/>
  <c r="AO1061" i="109"/>
  <c r="AN1061" i="109"/>
  <c r="AQ1061" i="109"/>
  <c r="J1727" i="109"/>
  <c r="J1726" i="109"/>
  <c r="D1222" i="109"/>
  <c r="D1401" i="109" s="1"/>
  <c r="D1580" i="109" s="1"/>
  <c r="C1222" i="109"/>
  <c r="C1401" i="109" s="1"/>
  <c r="C1580" i="109" s="1"/>
  <c r="A1222" i="109"/>
  <c r="A1401" i="109" s="1"/>
  <c r="A1580" i="109" s="1"/>
  <c r="B1222" i="109"/>
  <c r="B1401" i="109" s="1"/>
  <c r="B1580" i="109" s="1"/>
  <c r="E1222" i="109"/>
  <c r="E1401" i="109" s="1"/>
  <c r="E1580" i="109" s="1"/>
  <c r="D1220" i="109"/>
  <c r="D1399" i="109" s="1"/>
  <c r="D1578" i="109" s="1"/>
  <c r="A1220" i="109"/>
  <c r="A1399" i="109" s="1"/>
  <c r="A1578" i="109" s="1"/>
  <c r="B1220" i="109"/>
  <c r="B1399" i="109" s="1"/>
  <c r="B1578" i="109" s="1"/>
  <c r="C1220" i="109"/>
  <c r="C1399" i="109" s="1"/>
  <c r="C1578" i="109" s="1"/>
  <c r="E1220" i="109"/>
  <c r="E1399" i="109" s="1"/>
  <c r="E1578" i="109" s="1"/>
  <c r="B1171" i="109"/>
  <c r="B1350" i="109" s="1"/>
  <c r="B1529" i="109" s="1"/>
  <c r="AD1164" i="109"/>
  <c r="AI1164" i="109" s="1"/>
  <c r="AM1091" i="109"/>
  <c r="AN1091" i="109"/>
  <c r="AQ1084" i="109"/>
  <c r="AU1084" i="109"/>
  <c r="AK1084" i="109"/>
  <c r="AJ1084" i="109"/>
  <c r="AS1084" i="109"/>
  <c r="AR1084" i="109"/>
  <c r="AL1084" i="109"/>
  <c r="AP1084" i="109"/>
  <c r="W152" i="109"/>
  <c r="AL1036" i="109"/>
  <c r="AP1036" i="109"/>
  <c r="AT1036" i="109"/>
  <c r="AQ1036" i="109"/>
  <c r="AJ1036" i="109"/>
  <c r="AM1036" i="109"/>
  <c r="AR1036" i="109"/>
  <c r="AU1036" i="109"/>
  <c r="AO1036" i="109"/>
  <c r="AN1036" i="109"/>
  <c r="AS1036" i="109"/>
  <c r="AL1047" i="109"/>
  <c r="AP1047" i="109"/>
  <c r="AT1047" i="109"/>
  <c r="AM1047" i="109"/>
  <c r="AR1047" i="109"/>
  <c r="AK1047" i="109"/>
  <c r="AN1047" i="109"/>
  <c r="AS1047" i="109"/>
  <c r="AU1047" i="109"/>
  <c r="AO1047" i="109"/>
  <c r="AO1087" i="109"/>
  <c r="AP1087" i="109"/>
  <c r="AU1087" i="109"/>
  <c r="AL1087" i="109"/>
  <c r="AT1087" i="109"/>
  <c r="AM1087" i="109"/>
  <c r="AK1087" i="109"/>
  <c r="AR1087" i="109"/>
  <c r="AM1080" i="109"/>
  <c r="AU1080" i="109"/>
  <c r="AK1080" i="109"/>
  <c r="AJ1080" i="109"/>
  <c r="AP1080" i="109"/>
  <c r="AL1080" i="109"/>
  <c r="AR1080" i="109"/>
  <c r="AO1080" i="109"/>
  <c r="AN1080" i="109"/>
  <c r="AO1081" i="109"/>
  <c r="AS1081" i="109"/>
  <c r="AL1081" i="109"/>
  <c r="AQ1081" i="109"/>
  <c r="AJ1081" i="109"/>
  <c r="AM1081" i="109"/>
  <c r="AR1081" i="109"/>
  <c r="AP1081" i="109"/>
  <c r="AU1081" i="109"/>
  <c r="AK1081" i="109"/>
  <c r="AO1089" i="109"/>
  <c r="AS1089" i="109"/>
  <c r="AL1089" i="109"/>
  <c r="AM1089" i="109"/>
  <c r="AR1089" i="109"/>
  <c r="AU1089" i="109"/>
  <c r="AP1089" i="109"/>
  <c r="AJ1089" i="109"/>
  <c r="AQ1090" i="109"/>
  <c r="AR1090" i="109"/>
  <c r="AJ1090" i="109"/>
  <c r="AS1090" i="109"/>
  <c r="AO1090" i="109"/>
  <c r="AT1090" i="109"/>
  <c r="AO1079" i="109"/>
  <c r="AP1079" i="109"/>
  <c r="AU1079" i="109"/>
  <c r="AL1079" i="109"/>
  <c r="AK1079" i="109"/>
  <c r="AN1079" i="109"/>
  <c r="AR1079" i="109"/>
  <c r="AT1079" i="109"/>
  <c r="AM1079" i="109"/>
  <c r="AQ1082" i="109"/>
  <c r="AL1082" i="109"/>
  <c r="AN1082" i="109"/>
  <c r="AP1082" i="109"/>
  <c r="AT1082" i="109"/>
  <c r="AO1082" i="109"/>
  <c r="AK1082" i="109"/>
  <c r="AU1088" i="109"/>
  <c r="AK1088" i="109"/>
  <c r="AJ1088" i="109"/>
  <c r="AP1088" i="109"/>
  <c r="AL1088" i="109"/>
  <c r="AR1088" i="109"/>
  <c r="AN1088" i="109"/>
  <c r="AS1088" i="109"/>
  <c r="AO1088" i="109"/>
  <c r="AN1083" i="109"/>
  <c r="AJ1083" i="109"/>
  <c r="AM1086" i="109"/>
  <c r="AU1086" i="109"/>
  <c r="AO1086" i="109"/>
  <c r="AT1086" i="109"/>
  <c r="AS1086" i="109"/>
  <c r="AL1086" i="109"/>
  <c r="AK1086" i="109"/>
  <c r="AN1086" i="109"/>
  <c r="AO1077" i="109"/>
  <c r="AS1077" i="109"/>
  <c r="AN1077" i="109"/>
  <c r="AP1077" i="109"/>
  <c r="AU1077" i="109"/>
  <c r="AM1077" i="109"/>
  <c r="AR1077" i="109"/>
  <c r="AJ1077" i="109"/>
  <c r="AL1077" i="109"/>
  <c r="AO1085" i="109"/>
  <c r="AS1085" i="109"/>
  <c r="AN1085" i="109"/>
  <c r="AT1085" i="109"/>
  <c r="AJ1085" i="109"/>
  <c r="AK1085" i="109"/>
  <c r="AP1085" i="109"/>
  <c r="AU1085" i="109"/>
  <c r="AR1085" i="109"/>
  <c r="AQ1085" i="109"/>
  <c r="AM1078" i="109"/>
  <c r="AU1078" i="109"/>
  <c r="AT1078" i="109"/>
  <c r="AK1078" i="109"/>
  <c r="AP1078" i="109"/>
  <c r="AR1078" i="109"/>
  <c r="AJ1078" i="109"/>
  <c r="AS1078" i="109"/>
  <c r="J1710" i="109"/>
  <c r="J1713" i="109"/>
  <c r="J1716" i="109"/>
  <c r="C1204" i="109"/>
  <c r="C1383" i="109" s="1"/>
  <c r="C1562" i="109" s="1"/>
  <c r="A1204" i="109"/>
  <c r="A1383" i="109" s="1"/>
  <c r="A1562" i="109" s="1"/>
  <c r="D1204" i="109"/>
  <c r="D1383" i="109" s="1"/>
  <c r="D1562" i="109" s="1"/>
  <c r="B1204" i="109"/>
  <c r="B1383" i="109" s="1"/>
  <c r="B1562" i="109" s="1"/>
  <c r="E1204" i="109"/>
  <c r="E1383" i="109" s="1"/>
  <c r="E1562" i="109" s="1"/>
  <c r="C1203" i="109"/>
  <c r="C1382" i="109" s="1"/>
  <c r="C1561" i="109" s="1"/>
  <c r="B1203" i="109"/>
  <c r="B1382" i="109" s="1"/>
  <c r="B1561" i="109" s="1"/>
  <c r="A1203" i="109"/>
  <c r="A1382" i="109" s="1"/>
  <c r="A1561" i="109" s="1"/>
  <c r="D1203" i="109"/>
  <c r="D1382" i="109" s="1"/>
  <c r="D1561" i="109" s="1"/>
  <c r="E1203" i="109"/>
  <c r="E1382" i="109" s="1"/>
  <c r="E1561" i="109" s="1"/>
  <c r="A1198" i="109"/>
  <c r="A1377" i="109" s="1"/>
  <c r="A1556" i="109" s="1"/>
  <c r="D1197" i="109"/>
  <c r="D1376" i="109" s="1"/>
  <c r="D1555" i="109" s="1"/>
  <c r="C1197" i="109"/>
  <c r="C1376" i="109" s="1"/>
  <c r="C1555" i="109" s="1"/>
  <c r="B1197" i="109"/>
  <c r="B1376" i="109" s="1"/>
  <c r="B1555" i="109" s="1"/>
  <c r="A1197" i="109"/>
  <c r="A1376" i="109" s="1"/>
  <c r="A1555" i="109" s="1"/>
  <c r="E1197" i="109"/>
  <c r="E1376" i="109" s="1"/>
  <c r="E1555" i="109" s="1"/>
  <c r="A1188" i="109"/>
  <c r="A1367" i="109" s="1"/>
  <c r="A1546" i="109" s="1"/>
  <c r="B1182" i="109"/>
  <c r="B1361" i="109" s="1"/>
  <c r="B1540" i="109" s="1"/>
  <c r="D1182" i="109"/>
  <c r="D1361" i="109" s="1"/>
  <c r="D1540" i="109" s="1"/>
  <c r="C1182" i="109"/>
  <c r="C1361" i="109" s="1"/>
  <c r="C1540" i="109" s="1"/>
  <c r="A1182" i="109"/>
  <c r="A1361" i="109" s="1"/>
  <c r="A1540" i="109" s="1"/>
  <c r="E1182" i="109"/>
  <c r="E1361" i="109" s="1"/>
  <c r="E1540" i="109" s="1"/>
  <c r="D1176" i="109"/>
  <c r="D1355" i="109" s="1"/>
  <c r="D1534" i="109" s="1"/>
  <c r="C1176" i="109"/>
  <c r="C1355" i="109" s="1"/>
  <c r="C1534" i="109" s="1"/>
  <c r="E1176" i="109"/>
  <c r="E1355" i="109" s="1"/>
  <c r="E1534" i="109" s="1"/>
  <c r="A1176" i="109"/>
  <c r="A1355" i="109" s="1"/>
  <c r="A1534" i="109" s="1"/>
  <c r="J1724" i="109"/>
  <c r="E1216" i="109"/>
  <c r="E1395" i="109" s="1"/>
  <c r="E1574" i="109" s="1"/>
  <c r="E1215" i="109"/>
  <c r="E1394" i="109" s="1"/>
  <c r="E1573" i="109" s="1"/>
  <c r="C1215" i="109"/>
  <c r="C1394" i="109" s="1"/>
  <c r="C1573" i="109" s="1"/>
  <c r="C1216" i="109"/>
  <c r="C1395" i="109" s="1"/>
  <c r="C1574" i="109" s="1"/>
  <c r="D1216" i="109"/>
  <c r="D1395" i="109" s="1"/>
  <c r="D1574" i="109" s="1"/>
  <c r="D1215" i="109"/>
  <c r="D1394" i="109" s="1"/>
  <c r="D1573" i="109" s="1"/>
  <c r="A1216" i="109"/>
  <c r="A1395" i="109" s="1"/>
  <c r="A1574" i="109" s="1"/>
  <c r="A1215" i="109"/>
  <c r="A1394" i="109" s="1"/>
  <c r="A1573" i="109" s="1"/>
  <c r="B1216" i="109"/>
  <c r="B1395" i="109" s="1"/>
  <c r="B1574" i="109" s="1"/>
  <c r="B1215" i="109"/>
  <c r="B1394" i="109" s="1"/>
  <c r="B1573" i="109" s="1"/>
  <c r="E1217" i="109"/>
  <c r="E1396" i="109" s="1"/>
  <c r="E1575" i="109" s="1"/>
  <c r="C1217" i="109"/>
  <c r="C1396" i="109" s="1"/>
  <c r="C1575" i="109" s="1"/>
  <c r="B1217" i="109"/>
  <c r="B1396" i="109" s="1"/>
  <c r="B1575" i="109" s="1"/>
  <c r="D1217" i="109"/>
  <c r="D1396" i="109" s="1"/>
  <c r="D1575" i="109" s="1"/>
  <c r="A1217" i="109"/>
  <c r="A1396" i="109" s="1"/>
  <c r="A1575" i="109" s="1"/>
  <c r="F350" i="109"/>
  <c r="F349" i="109"/>
  <c r="F325" i="109"/>
  <c r="F323" i="109"/>
  <c r="F321" i="109"/>
  <c r="F326" i="109"/>
  <c r="F324" i="109"/>
  <c r="F322" i="109"/>
  <c r="F336" i="109"/>
  <c r="AI281" i="109"/>
  <c r="A596" i="109"/>
  <c r="AF178" i="109"/>
  <c r="AC172" i="109"/>
  <c r="AD173" i="109"/>
  <c r="AD1056" i="109" s="1"/>
  <c r="Y162" i="109"/>
  <c r="AB168" i="109"/>
  <c r="AB169" i="109"/>
  <c r="W153" i="109"/>
  <c r="AA167" i="109"/>
  <c r="AE177" i="109"/>
  <c r="AC170" i="109"/>
  <c r="F400" i="109"/>
  <c r="AE199" i="109"/>
  <c r="AA199" i="109"/>
  <c r="W199" i="109"/>
  <c r="AD199" i="109"/>
  <c r="AD1082" i="109" s="1"/>
  <c r="Y199" i="109"/>
  <c r="AH199" i="109"/>
  <c r="AC199" i="109"/>
  <c r="X199" i="109"/>
  <c r="AG199" i="109"/>
  <c r="AB199" i="109"/>
  <c r="AF199" i="109"/>
  <c r="Z199" i="109"/>
  <c r="T199" i="109"/>
  <c r="S199" i="109"/>
  <c r="R199" i="109"/>
  <c r="U199" i="109"/>
  <c r="Q199" i="109"/>
  <c r="F407" i="109"/>
  <c r="AE206" i="109"/>
  <c r="AA206" i="109"/>
  <c r="W206" i="109"/>
  <c r="AG206" i="109"/>
  <c r="AB206" i="109"/>
  <c r="AD206" i="109"/>
  <c r="AD1089" i="109" s="1"/>
  <c r="AF206" i="109"/>
  <c r="Z206" i="109"/>
  <c r="Y206" i="109"/>
  <c r="X206" i="109"/>
  <c r="AH206" i="109"/>
  <c r="AC206" i="109"/>
  <c r="R206" i="109"/>
  <c r="U206" i="109"/>
  <c r="Q206" i="109"/>
  <c r="T206" i="109"/>
  <c r="S206" i="109"/>
  <c r="F409" i="109"/>
  <c r="AE208" i="109"/>
  <c r="AA208" i="109"/>
  <c r="W208" i="109"/>
  <c r="AG208" i="109"/>
  <c r="AB208" i="109"/>
  <c r="AF208" i="109"/>
  <c r="Z208" i="109"/>
  <c r="AD208" i="109"/>
  <c r="AD1091" i="109" s="1"/>
  <c r="Y208" i="109"/>
  <c r="AH208" i="109"/>
  <c r="AC208" i="109"/>
  <c r="X208" i="109"/>
  <c r="R208" i="109"/>
  <c r="U208" i="109"/>
  <c r="Q208" i="109"/>
  <c r="T208" i="109"/>
  <c r="S208" i="109"/>
  <c r="X159" i="109"/>
  <c r="Y159" i="109"/>
  <c r="F340" i="109"/>
  <c r="F402" i="109"/>
  <c r="AE201" i="109"/>
  <c r="AA201" i="109"/>
  <c r="W201" i="109"/>
  <c r="AD201" i="109"/>
  <c r="AD1084" i="109" s="1"/>
  <c r="Y201" i="109"/>
  <c r="AB201" i="109"/>
  <c r="AH201" i="109"/>
  <c r="AC201" i="109"/>
  <c r="X201" i="109"/>
  <c r="AG201" i="109"/>
  <c r="AF201" i="109"/>
  <c r="Z201" i="109"/>
  <c r="T201" i="109"/>
  <c r="S201" i="109"/>
  <c r="R201" i="109"/>
  <c r="U201" i="109"/>
  <c r="Q201" i="109"/>
  <c r="F408" i="109"/>
  <c r="AE207" i="109"/>
  <c r="AA207" i="109"/>
  <c r="W207" i="109"/>
  <c r="AD207" i="109"/>
  <c r="AD1090" i="109" s="1"/>
  <c r="Y207" i="109"/>
  <c r="AB207" i="109"/>
  <c r="AH207" i="109"/>
  <c r="AC207" i="109"/>
  <c r="X207" i="109"/>
  <c r="AG207" i="109"/>
  <c r="AF207" i="109"/>
  <c r="Z207" i="109"/>
  <c r="T207" i="109"/>
  <c r="S207" i="109"/>
  <c r="R207" i="109"/>
  <c r="U207" i="109"/>
  <c r="Q207" i="109"/>
  <c r="F401" i="109"/>
  <c r="AE200" i="109"/>
  <c r="AA200" i="109"/>
  <c r="W200" i="109"/>
  <c r="AG200" i="109"/>
  <c r="AB200" i="109"/>
  <c r="AF200" i="109"/>
  <c r="Z200" i="109"/>
  <c r="Y200" i="109"/>
  <c r="AD200" i="109"/>
  <c r="AD1083" i="109" s="1"/>
  <c r="AH200" i="109"/>
  <c r="AC200" i="109"/>
  <c r="X200" i="109"/>
  <c r="R200" i="109"/>
  <c r="U200" i="109"/>
  <c r="Q200" i="109"/>
  <c r="T200" i="109"/>
  <c r="S200" i="109"/>
  <c r="AE176" i="109"/>
  <c r="Y163" i="109"/>
  <c r="W156" i="109"/>
  <c r="W157" i="109"/>
  <c r="F396" i="109"/>
  <c r="AE195" i="109"/>
  <c r="AA195" i="109"/>
  <c r="W195" i="109"/>
  <c r="AD195" i="109"/>
  <c r="AD1078" i="109" s="1"/>
  <c r="Y195" i="109"/>
  <c r="AG195" i="109"/>
  <c r="AH195" i="109"/>
  <c r="AC195" i="109"/>
  <c r="X195" i="109"/>
  <c r="AB195" i="109"/>
  <c r="Z195" i="109"/>
  <c r="AF195" i="109"/>
  <c r="T195" i="109"/>
  <c r="S195" i="109"/>
  <c r="R195" i="109"/>
  <c r="U195" i="109"/>
  <c r="Q195" i="109"/>
  <c r="F404" i="109"/>
  <c r="AE203" i="109"/>
  <c r="AA203" i="109"/>
  <c r="W203" i="109"/>
  <c r="AD203" i="109"/>
  <c r="AD1086" i="109" s="1"/>
  <c r="Y203" i="109"/>
  <c r="AB203" i="109"/>
  <c r="AH203" i="109"/>
  <c r="AC203" i="109"/>
  <c r="X203" i="109"/>
  <c r="AG203" i="109"/>
  <c r="Z203" i="109"/>
  <c r="AF203" i="109"/>
  <c r="T203" i="109"/>
  <c r="S203" i="109"/>
  <c r="R203" i="109"/>
  <c r="U203" i="109"/>
  <c r="Q203" i="109"/>
  <c r="F399" i="109"/>
  <c r="AE198" i="109"/>
  <c r="AA198" i="109"/>
  <c r="W198" i="109"/>
  <c r="AG198" i="109"/>
  <c r="AB198" i="109"/>
  <c r="AD198" i="109"/>
  <c r="AD1081" i="109" s="1"/>
  <c r="AF198" i="109"/>
  <c r="Z198" i="109"/>
  <c r="Y198" i="109"/>
  <c r="AH198" i="109"/>
  <c r="AC198" i="109"/>
  <c r="X198" i="109"/>
  <c r="R198" i="109"/>
  <c r="U198" i="109"/>
  <c r="Q198" i="109"/>
  <c r="T198" i="109"/>
  <c r="S198" i="109"/>
  <c r="F397" i="109"/>
  <c r="AE196" i="109"/>
  <c r="AA196" i="109"/>
  <c r="W196" i="109"/>
  <c r="AG196" i="109"/>
  <c r="AB196" i="109"/>
  <c r="Y196" i="109"/>
  <c r="AF196" i="109"/>
  <c r="Z196" i="109"/>
  <c r="AD196" i="109"/>
  <c r="AD1079" i="109" s="1"/>
  <c r="X196" i="109"/>
  <c r="AH196" i="109"/>
  <c r="AC196" i="109"/>
  <c r="R196" i="109"/>
  <c r="U196" i="109"/>
  <c r="Q196" i="109"/>
  <c r="T196" i="109"/>
  <c r="S196" i="109"/>
  <c r="F405" i="109"/>
  <c r="AE204" i="109"/>
  <c r="AA204" i="109"/>
  <c r="W204" i="109"/>
  <c r="AG204" i="109"/>
  <c r="AB204" i="109"/>
  <c r="AF204" i="109"/>
  <c r="Z204" i="109"/>
  <c r="AD204" i="109"/>
  <c r="AD1087" i="109" s="1"/>
  <c r="Y204" i="109"/>
  <c r="X204" i="109"/>
  <c r="AH204" i="109"/>
  <c r="AC204" i="109"/>
  <c r="R204" i="109"/>
  <c r="U204" i="109"/>
  <c r="Q204" i="109"/>
  <c r="T204" i="109"/>
  <c r="S204" i="109"/>
  <c r="F398" i="109"/>
  <c r="AE197" i="109"/>
  <c r="AA197" i="109"/>
  <c r="W197" i="109"/>
  <c r="AD197" i="109"/>
  <c r="AD1080" i="109" s="1"/>
  <c r="Y197" i="109"/>
  <c r="AG197" i="109"/>
  <c r="AH197" i="109"/>
  <c r="AC197" i="109"/>
  <c r="X197" i="109"/>
  <c r="AB197" i="109"/>
  <c r="Z197" i="109"/>
  <c r="AF197" i="109"/>
  <c r="T197" i="109"/>
  <c r="S197" i="109"/>
  <c r="R197" i="109"/>
  <c r="U197" i="109"/>
  <c r="Q197" i="109"/>
  <c r="F406" i="109"/>
  <c r="AE205" i="109"/>
  <c r="AA205" i="109"/>
  <c r="W205" i="109"/>
  <c r="AD205" i="109"/>
  <c r="AD1088" i="109" s="1"/>
  <c r="Y205" i="109"/>
  <c r="AH205" i="109"/>
  <c r="AC205" i="109"/>
  <c r="X205" i="109"/>
  <c r="AB205" i="109"/>
  <c r="AG205" i="109"/>
  <c r="Z205" i="109"/>
  <c r="AF205" i="109"/>
  <c r="T205" i="109"/>
  <c r="S205" i="109"/>
  <c r="R205" i="109"/>
  <c r="U205" i="109"/>
  <c r="Q205" i="109"/>
  <c r="F395" i="109"/>
  <c r="AH194" i="109"/>
  <c r="AD194" i="109"/>
  <c r="AD1077" i="109" s="1"/>
  <c r="Z194" i="109"/>
  <c r="AG194" i="109"/>
  <c r="AC194" i="109"/>
  <c r="Y194" i="109"/>
  <c r="AB194" i="109"/>
  <c r="AA194" i="109"/>
  <c r="AF194" i="109"/>
  <c r="W194" i="109"/>
  <c r="X194" i="109"/>
  <c r="AE194" i="109"/>
  <c r="R194" i="109"/>
  <c r="U194" i="109"/>
  <c r="Q194" i="109"/>
  <c r="T194" i="109"/>
  <c r="S194" i="109"/>
  <c r="F403" i="109"/>
  <c r="AE202" i="109"/>
  <c r="AA202" i="109"/>
  <c r="W202" i="109"/>
  <c r="AG202" i="109"/>
  <c r="AB202" i="109"/>
  <c r="AF202" i="109"/>
  <c r="Z202" i="109"/>
  <c r="AD202" i="109"/>
  <c r="AD1085" i="109" s="1"/>
  <c r="Y202" i="109"/>
  <c r="AC202" i="109"/>
  <c r="X202" i="109"/>
  <c r="AH202" i="109"/>
  <c r="R202" i="109"/>
  <c r="U202" i="109"/>
  <c r="Q202" i="109"/>
  <c r="T202" i="109"/>
  <c r="S202" i="109"/>
  <c r="J1711" i="109"/>
  <c r="E1038" i="109"/>
  <c r="C1038" i="109"/>
  <c r="D1038" i="109"/>
  <c r="B1038" i="109"/>
  <c r="D1039" i="109"/>
  <c r="A1039" i="109"/>
  <c r="E1039" i="109"/>
  <c r="B1039" i="109"/>
  <c r="C1039" i="109"/>
  <c r="A1191" i="109"/>
  <c r="A1370" i="109" s="1"/>
  <c r="A1549" i="109" s="1"/>
  <c r="C515" i="109"/>
  <c r="C716" i="109" s="1"/>
  <c r="C894" i="109" s="1"/>
  <c r="C1034" i="109" s="1"/>
  <c r="C516" i="109"/>
  <c r="C717" i="109" s="1"/>
  <c r="C517" i="109"/>
  <c r="C718" i="109" s="1"/>
  <c r="C518" i="109"/>
  <c r="C719" i="109" s="1"/>
  <c r="C519" i="109"/>
  <c r="C720" i="109" s="1"/>
  <c r="B515" i="109"/>
  <c r="B716" i="109" s="1"/>
  <c r="B894" i="109" s="1"/>
  <c r="B1034" i="109" s="1"/>
  <c r="B516" i="109"/>
  <c r="B717" i="109" s="1"/>
  <c r="B517" i="109"/>
  <c r="B718" i="109" s="1"/>
  <c r="B518" i="109"/>
  <c r="B719" i="109" s="1"/>
  <c r="B519" i="109"/>
  <c r="B720" i="109" s="1"/>
  <c r="E516" i="109"/>
  <c r="E717" i="109" s="1"/>
  <c r="E517" i="109"/>
  <c r="E718" i="109" s="1"/>
  <c r="E518" i="109"/>
  <c r="E719" i="109" s="1"/>
  <c r="E519" i="109"/>
  <c r="E720" i="109" s="1"/>
  <c r="E515" i="109"/>
  <c r="E716" i="109" s="1"/>
  <c r="E894" i="109" s="1"/>
  <c r="E1034" i="109" s="1"/>
  <c r="D517" i="109"/>
  <c r="D718" i="109" s="1"/>
  <c r="D515" i="109"/>
  <c r="D716" i="109" s="1"/>
  <c r="D894" i="109" s="1"/>
  <c r="D1034" i="109" s="1"/>
  <c r="D516" i="109"/>
  <c r="D717" i="109" s="1"/>
  <c r="D518" i="109"/>
  <c r="D719" i="109" s="1"/>
  <c r="D519" i="109"/>
  <c r="D720" i="109" s="1"/>
  <c r="K520" i="109"/>
  <c r="K721" i="109" s="1"/>
  <c r="J1712" i="109"/>
  <c r="K488" i="109"/>
  <c r="J1707" i="109"/>
  <c r="K492" i="109"/>
  <c r="K693" i="109" s="1"/>
  <c r="K1349" i="109"/>
  <c r="K1528" i="109" s="1"/>
  <c r="K1703" i="109" s="1"/>
  <c r="C1191" i="109"/>
  <c r="C1370" i="109" s="1"/>
  <c r="C1549" i="109" s="1"/>
  <c r="C1192" i="109"/>
  <c r="C1371" i="109" s="1"/>
  <c r="C1550" i="109" s="1"/>
  <c r="B1191" i="109"/>
  <c r="B1370" i="109" s="1"/>
  <c r="B1549" i="109" s="1"/>
  <c r="B1192" i="109"/>
  <c r="B1371" i="109" s="1"/>
  <c r="B1550" i="109" s="1"/>
  <c r="D1191" i="109"/>
  <c r="D1370" i="109" s="1"/>
  <c r="D1549" i="109" s="1"/>
  <c r="D1192" i="109"/>
  <c r="D1371" i="109" s="1"/>
  <c r="D1550" i="109" s="1"/>
  <c r="E1191" i="109"/>
  <c r="E1370" i="109" s="1"/>
  <c r="E1549" i="109" s="1"/>
  <c r="E1192" i="109"/>
  <c r="E1371" i="109" s="1"/>
  <c r="E1550" i="109" s="1"/>
  <c r="E1193" i="109"/>
  <c r="E1372" i="109" s="1"/>
  <c r="E1551" i="109" s="1"/>
  <c r="B1193" i="109"/>
  <c r="B1372" i="109" s="1"/>
  <c r="B1551" i="109" s="1"/>
  <c r="D1193" i="109"/>
  <c r="D1372" i="109" s="1"/>
  <c r="D1551" i="109" s="1"/>
  <c r="C1193" i="109"/>
  <c r="C1372" i="109" s="1"/>
  <c r="C1551" i="109" s="1"/>
  <c r="A1193" i="109"/>
  <c r="A1372" i="109" s="1"/>
  <c r="A1551" i="109" s="1"/>
  <c r="D492" i="109"/>
  <c r="D693" i="109" s="1"/>
  <c r="L1205" i="109"/>
  <c r="M1384" i="109" s="1"/>
  <c r="M1563" i="109" s="1"/>
  <c r="L1197" i="109"/>
  <c r="M1376" i="109" s="1"/>
  <c r="M1555" i="109" s="1"/>
  <c r="AF185" i="109"/>
  <c r="AB185" i="109"/>
  <c r="X185" i="109"/>
  <c r="AE185" i="109"/>
  <c r="AA185" i="109"/>
  <c r="W185" i="109"/>
  <c r="AH185" i="109"/>
  <c r="AD185" i="109"/>
  <c r="AD1068" i="109" s="1"/>
  <c r="Z185" i="109"/>
  <c r="AG185" i="109"/>
  <c r="AC185" i="109"/>
  <c r="Y185" i="109"/>
  <c r="T185" i="109"/>
  <c r="S185" i="109"/>
  <c r="R185" i="109"/>
  <c r="U185" i="109"/>
  <c r="Q185" i="109"/>
  <c r="AF193" i="109"/>
  <c r="AB193" i="109"/>
  <c r="X193" i="109"/>
  <c r="AE193" i="109"/>
  <c r="AA193" i="109"/>
  <c r="W193" i="109"/>
  <c r="AH193" i="109"/>
  <c r="AD193" i="109"/>
  <c r="AD1076" i="109" s="1"/>
  <c r="Z193" i="109"/>
  <c r="AG193" i="109"/>
  <c r="AC193" i="109"/>
  <c r="Y193" i="109"/>
  <c r="T193" i="109"/>
  <c r="S193" i="109"/>
  <c r="R193" i="109"/>
  <c r="U193" i="109"/>
  <c r="Q193" i="109"/>
  <c r="AG186" i="109"/>
  <c r="AC186" i="109"/>
  <c r="Y186" i="109"/>
  <c r="AF186" i="109"/>
  <c r="AB186" i="109"/>
  <c r="X186" i="109"/>
  <c r="AE186" i="109"/>
  <c r="AA186" i="109"/>
  <c r="W186" i="109"/>
  <c r="AH186" i="109"/>
  <c r="AD186" i="109"/>
  <c r="AD1069" i="109" s="1"/>
  <c r="Z186" i="109"/>
  <c r="R186" i="109"/>
  <c r="U186" i="109"/>
  <c r="Q186" i="109"/>
  <c r="T186" i="109"/>
  <c r="S186" i="109"/>
  <c r="AH183" i="109"/>
  <c r="AD183" i="109"/>
  <c r="AD1066" i="109" s="1"/>
  <c r="Z183" i="109"/>
  <c r="AG183" i="109"/>
  <c r="AC183" i="109"/>
  <c r="Y183" i="109"/>
  <c r="AF183" i="109"/>
  <c r="AB183" i="109"/>
  <c r="X183" i="109"/>
  <c r="AE183" i="109"/>
  <c r="AA183" i="109"/>
  <c r="W183" i="109"/>
  <c r="T183" i="109"/>
  <c r="S183" i="109"/>
  <c r="R183" i="109"/>
  <c r="U183" i="109"/>
  <c r="Q183" i="109"/>
  <c r="AH191" i="109"/>
  <c r="AD191" i="109"/>
  <c r="AD1074" i="109" s="1"/>
  <c r="Z191" i="109"/>
  <c r="AG191" i="109"/>
  <c r="AC191" i="109"/>
  <c r="Y191" i="109"/>
  <c r="AF191" i="109"/>
  <c r="AB191" i="109"/>
  <c r="X191" i="109"/>
  <c r="AE191" i="109"/>
  <c r="AA191" i="109"/>
  <c r="W191" i="109"/>
  <c r="T191" i="109"/>
  <c r="S191" i="109"/>
  <c r="R191" i="109"/>
  <c r="U191" i="109"/>
  <c r="Q191" i="109"/>
  <c r="AE188" i="109"/>
  <c r="AA188" i="109"/>
  <c r="W188" i="109"/>
  <c r="AH188" i="109"/>
  <c r="AD188" i="109"/>
  <c r="AD1071" i="109" s="1"/>
  <c r="Z188" i="109"/>
  <c r="AG188" i="109"/>
  <c r="AC188" i="109"/>
  <c r="Y188" i="109"/>
  <c r="AF188" i="109"/>
  <c r="AB188" i="109"/>
  <c r="X188" i="109"/>
  <c r="R188" i="109"/>
  <c r="U188" i="109"/>
  <c r="Q188" i="109"/>
  <c r="T188" i="109"/>
  <c r="S188" i="109"/>
  <c r="AF189" i="109"/>
  <c r="AB189" i="109"/>
  <c r="X189" i="109"/>
  <c r="AE189" i="109"/>
  <c r="AA189" i="109"/>
  <c r="W189" i="109"/>
  <c r="AH189" i="109"/>
  <c r="AD189" i="109"/>
  <c r="AD1072" i="109" s="1"/>
  <c r="Z189" i="109"/>
  <c r="AG189" i="109"/>
  <c r="AC189" i="109"/>
  <c r="Y189" i="109"/>
  <c r="T189" i="109"/>
  <c r="S189" i="109"/>
  <c r="R189" i="109"/>
  <c r="U189" i="109"/>
  <c r="Q189" i="109"/>
  <c r="AG182" i="109"/>
  <c r="AC182" i="109"/>
  <c r="Y182" i="109"/>
  <c r="AF182" i="109"/>
  <c r="AB182" i="109"/>
  <c r="X182" i="109"/>
  <c r="AE182" i="109"/>
  <c r="AA182" i="109"/>
  <c r="W182" i="109"/>
  <c r="AH182" i="109"/>
  <c r="AD182" i="109"/>
  <c r="AD1065" i="109" s="1"/>
  <c r="Z182" i="109"/>
  <c r="R182" i="109"/>
  <c r="U182" i="109"/>
  <c r="Q182" i="109"/>
  <c r="T182" i="109"/>
  <c r="S182" i="109"/>
  <c r="AG190" i="109"/>
  <c r="AC190" i="109"/>
  <c r="Y190" i="109"/>
  <c r="AF190" i="109"/>
  <c r="AB190" i="109"/>
  <c r="X190" i="109"/>
  <c r="AE190" i="109"/>
  <c r="AA190" i="109"/>
  <c r="W190" i="109"/>
  <c r="AH190" i="109"/>
  <c r="AD190" i="109"/>
  <c r="AD1073" i="109" s="1"/>
  <c r="Z190" i="109"/>
  <c r="R190" i="109"/>
  <c r="U190" i="109"/>
  <c r="Q190" i="109"/>
  <c r="T190" i="109"/>
  <c r="S190" i="109"/>
  <c r="AH187" i="109"/>
  <c r="AD187" i="109"/>
  <c r="AD1070" i="109" s="1"/>
  <c r="Z187" i="109"/>
  <c r="AG187" i="109"/>
  <c r="AC187" i="109"/>
  <c r="Y187" i="109"/>
  <c r="AF187" i="109"/>
  <c r="AB187" i="109"/>
  <c r="X187" i="109"/>
  <c r="AE187" i="109"/>
  <c r="AA187" i="109"/>
  <c r="W187" i="109"/>
  <c r="T187" i="109"/>
  <c r="S187" i="109"/>
  <c r="R187" i="109"/>
  <c r="U187" i="109"/>
  <c r="Q187" i="109"/>
  <c r="AE184" i="109"/>
  <c r="AA184" i="109"/>
  <c r="W184" i="109"/>
  <c r="AH184" i="109"/>
  <c r="AD184" i="109"/>
  <c r="AD1067" i="109" s="1"/>
  <c r="Z184" i="109"/>
  <c r="AG184" i="109"/>
  <c r="AC184" i="109"/>
  <c r="Y184" i="109"/>
  <c r="AF184" i="109"/>
  <c r="AB184" i="109"/>
  <c r="X184" i="109"/>
  <c r="R184" i="109"/>
  <c r="U184" i="109"/>
  <c r="Q184" i="109"/>
  <c r="T184" i="109"/>
  <c r="S184" i="109"/>
  <c r="AE192" i="109"/>
  <c r="AA192" i="109"/>
  <c r="W192" i="109"/>
  <c r="AH192" i="109"/>
  <c r="AD192" i="109"/>
  <c r="AD1075" i="109" s="1"/>
  <c r="Z192" i="109"/>
  <c r="AG192" i="109"/>
  <c r="AC192" i="109"/>
  <c r="Y192" i="109"/>
  <c r="AF192" i="109"/>
  <c r="AB192" i="109"/>
  <c r="X192" i="109"/>
  <c r="R192" i="109"/>
  <c r="U192" i="109"/>
  <c r="Q192" i="109"/>
  <c r="T192" i="109"/>
  <c r="S192" i="109"/>
  <c r="AG171" i="109"/>
  <c r="AB171" i="109"/>
  <c r="X171" i="109"/>
  <c r="AF171" i="109"/>
  <c r="AA171" i="109"/>
  <c r="W171" i="109"/>
  <c r="AE171" i="109"/>
  <c r="Z171" i="109"/>
  <c r="AH171" i="109"/>
  <c r="AD171" i="109"/>
  <c r="AD1054" i="109" s="1"/>
  <c r="Y171" i="109"/>
  <c r="U171" i="109"/>
  <c r="Q171" i="109"/>
  <c r="T171" i="109"/>
  <c r="S171" i="109"/>
  <c r="R171" i="109"/>
  <c r="AC171" i="109"/>
  <c r="AF166" i="109"/>
  <c r="AB166" i="109"/>
  <c r="W166" i="109"/>
  <c r="AE166" i="109"/>
  <c r="Z166" i="109"/>
  <c r="AH166" i="109"/>
  <c r="AD166" i="109"/>
  <c r="AD1049" i="109" s="1"/>
  <c r="Y166" i="109"/>
  <c r="AG166" i="109"/>
  <c r="AC166" i="109"/>
  <c r="X166" i="109"/>
  <c r="S166" i="109"/>
  <c r="R166" i="109"/>
  <c r="U166" i="109"/>
  <c r="V1049" i="109" s="1"/>
  <c r="Q166" i="109"/>
  <c r="T166" i="109"/>
  <c r="AA166" i="109"/>
  <c r="AE165" i="109"/>
  <c r="AA165" i="109"/>
  <c r="AH165" i="109"/>
  <c r="AD165" i="109"/>
  <c r="AD1048" i="109" s="1"/>
  <c r="Y165" i="109"/>
  <c r="AG165" i="109"/>
  <c r="AC165" i="109"/>
  <c r="X165" i="109"/>
  <c r="AF165" i="109"/>
  <c r="AB165" i="109"/>
  <c r="W165" i="109"/>
  <c r="U165" i="109"/>
  <c r="Q165" i="109"/>
  <c r="T165" i="109"/>
  <c r="S165" i="109"/>
  <c r="R165" i="109"/>
  <c r="Z165" i="109"/>
  <c r="AH163" i="109"/>
  <c r="AD163" i="109"/>
  <c r="Z163" i="109"/>
  <c r="AG163" i="109"/>
  <c r="AC163" i="109"/>
  <c r="X163" i="109"/>
  <c r="AA163" i="109"/>
  <c r="AF163" i="109"/>
  <c r="AB163" i="109"/>
  <c r="W163" i="109"/>
  <c r="AE163" i="109"/>
  <c r="T163" i="109"/>
  <c r="S163" i="109"/>
  <c r="R163" i="109"/>
  <c r="U163" i="109"/>
  <c r="V1046" i="109" s="1"/>
  <c r="Q163" i="109"/>
  <c r="AF159" i="109"/>
  <c r="AB159" i="109"/>
  <c r="W159" i="109"/>
  <c r="AE159" i="109"/>
  <c r="AA159" i="109"/>
  <c r="AH159" i="109"/>
  <c r="AD159" i="109"/>
  <c r="Z159" i="109"/>
  <c r="AG159" i="109"/>
  <c r="AC159" i="109"/>
  <c r="U159" i="109"/>
  <c r="Q159" i="109"/>
  <c r="T159" i="109"/>
  <c r="S159" i="109"/>
  <c r="R159" i="109"/>
  <c r="AG161" i="109"/>
  <c r="AC161" i="109"/>
  <c r="Y161" i="109"/>
  <c r="AF161" i="109"/>
  <c r="AB161" i="109"/>
  <c r="W161" i="109"/>
  <c r="AE161" i="109"/>
  <c r="AA161" i="109"/>
  <c r="AH161" i="109"/>
  <c r="AD161" i="109"/>
  <c r="Z161" i="109"/>
  <c r="S161" i="109"/>
  <c r="R161" i="109"/>
  <c r="U161" i="109"/>
  <c r="V1044" i="109" s="1"/>
  <c r="Q161" i="109"/>
  <c r="T161" i="109"/>
  <c r="X161" i="109"/>
  <c r="AE158" i="109"/>
  <c r="AA158" i="109"/>
  <c r="AG158" i="109"/>
  <c r="AC158" i="109"/>
  <c r="Y158" i="109"/>
  <c r="AB158" i="109"/>
  <c r="AH158" i="109"/>
  <c r="Z158" i="109"/>
  <c r="AF158" i="109"/>
  <c r="X158" i="109"/>
  <c r="AD158" i="109"/>
  <c r="R158" i="109"/>
  <c r="U158" i="109"/>
  <c r="Q158" i="109"/>
  <c r="T158" i="109"/>
  <c r="S158" i="109"/>
  <c r="AF181" i="109"/>
  <c r="AB181" i="109"/>
  <c r="X181" i="109"/>
  <c r="AD181" i="109"/>
  <c r="AD1064" i="109" s="1"/>
  <c r="Z181" i="109"/>
  <c r="AA181" i="109"/>
  <c r="AG181" i="109"/>
  <c r="AE181" i="109"/>
  <c r="W181" i="109"/>
  <c r="AC181" i="109"/>
  <c r="Y181" i="109"/>
  <c r="T181" i="109"/>
  <c r="S181" i="109"/>
  <c r="R181" i="109"/>
  <c r="U181" i="109"/>
  <c r="Q181" i="109"/>
  <c r="AD174" i="109"/>
  <c r="AD1057" i="109" s="1"/>
  <c r="Z174" i="109"/>
  <c r="AG174" i="109"/>
  <c r="AB174" i="109"/>
  <c r="X174" i="109"/>
  <c r="AC174" i="109"/>
  <c r="AH174" i="109"/>
  <c r="Y174" i="109"/>
  <c r="AA174" i="109"/>
  <c r="W174" i="109"/>
  <c r="AF174" i="109"/>
  <c r="T174" i="109"/>
  <c r="S174" i="109"/>
  <c r="R174" i="109"/>
  <c r="U174" i="109"/>
  <c r="Q174" i="109"/>
  <c r="AE174" i="109"/>
  <c r="AH152" i="109"/>
  <c r="AD152" i="109"/>
  <c r="Z152" i="109"/>
  <c r="AF152" i="109"/>
  <c r="AB152" i="109"/>
  <c r="AE152" i="109"/>
  <c r="X152" i="109"/>
  <c r="Y152" i="109"/>
  <c r="AC152" i="109"/>
  <c r="AA152" i="109"/>
  <c r="AG152" i="109"/>
  <c r="R152" i="109"/>
  <c r="U152" i="109"/>
  <c r="Q152" i="109"/>
  <c r="T152" i="109"/>
  <c r="S152" i="109"/>
  <c r="AH169" i="109"/>
  <c r="AD169" i="109"/>
  <c r="AD1052" i="109" s="1"/>
  <c r="Y169" i="109"/>
  <c r="AF169" i="109"/>
  <c r="AA169" i="109"/>
  <c r="W169" i="109"/>
  <c r="AG169" i="109"/>
  <c r="X169" i="109"/>
  <c r="AC169" i="109"/>
  <c r="AE169" i="109"/>
  <c r="Z169" i="109"/>
  <c r="R169" i="109"/>
  <c r="U169" i="109"/>
  <c r="Q169" i="109"/>
  <c r="T169" i="109"/>
  <c r="S169" i="109"/>
  <c r="AH177" i="109"/>
  <c r="AC177" i="109"/>
  <c r="Y177" i="109"/>
  <c r="AF177" i="109"/>
  <c r="AA177" i="109"/>
  <c r="W177" i="109"/>
  <c r="AG177" i="109"/>
  <c r="X177" i="109"/>
  <c r="AB177" i="109"/>
  <c r="AD177" i="109"/>
  <c r="AD1060" i="109" s="1"/>
  <c r="Z177" i="109"/>
  <c r="R177" i="109"/>
  <c r="U177" i="109"/>
  <c r="Q177" i="109"/>
  <c r="T177" i="109"/>
  <c r="S177" i="109"/>
  <c r="AE170" i="109"/>
  <c r="Z170" i="109"/>
  <c r="AG170" i="109"/>
  <c r="AB170" i="109"/>
  <c r="X170" i="109"/>
  <c r="AH170" i="109"/>
  <c r="Y170" i="109"/>
  <c r="AD170" i="109"/>
  <c r="AD1053" i="109" s="1"/>
  <c r="AA170" i="109"/>
  <c r="W170" i="109"/>
  <c r="AF170" i="109"/>
  <c r="T170" i="109"/>
  <c r="S170" i="109"/>
  <c r="R170" i="109"/>
  <c r="U170" i="109"/>
  <c r="Q170" i="109"/>
  <c r="AF175" i="109"/>
  <c r="AA175" i="109"/>
  <c r="W175" i="109"/>
  <c r="AH175" i="109"/>
  <c r="AC175" i="109"/>
  <c r="Y175" i="109"/>
  <c r="AD175" i="109"/>
  <c r="AD1058" i="109" s="1"/>
  <c r="Z175" i="109"/>
  <c r="X175" i="109"/>
  <c r="AG175" i="109"/>
  <c r="AB175" i="109"/>
  <c r="R175" i="109"/>
  <c r="U175" i="109"/>
  <c r="Q175" i="109"/>
  <c r="T175" i="109"/>
  <c r="S175" i="109"/>
  <c r="AE151" i="109"/>
  <c r="AA151" i="109"/>
  <c r="AF151" i="109"/>
  <c r="AH151" i="109"/>
  <c r="AD151" i="109"/>
  <c r="Z151" i="109"/>
  <c r="AB151" i="109"/>
  <c r="AG151" i="109"/>
  <c r="AC151" i="109"/>
  <c r="Y151" i="109"/>
  <c r="X151" i="109"/>
  <c r="T151" i="109"/>
  <c r="S151" i="109"/>
  <c r="R151" i="109"/>
  <c r="U151" i="109"/>
  <c r="Q151" i="109"/>
  <c r="AG172" i="109"/>
  <c r="AB172" i="109"/>
  <c r="X172" i="109"/>
  <c r="AE172" i="109"/>
  <c r="Z172" i="109"/>
  <c r="AA172" i="109"/>
  <c r="AF172" i="109"/>
  <c r="W172" i="109"/>
  <c r="Y172" i="109"/>
  <c r="AH172" i="109"/>
  <c r="AD172" i="109"/>
  <c r="AD1055" i="109" s="1"/>
  <c r="T172" i="109"/>
  <c r="S172" i="109"/>
  <c r="R172" i="109"/>
  <c r="U172" i="109"/>
  <c r="Q172" i="109"/>
  <c r="AG149" i="109"/>
  <c r="AC149" i="109"/>
  <c r="Y149" i="109"/>
  <c r="AD149" i="109"/>
  <c r="AF149" i="109"/>
  <c r="AB149" i="109"/>
  <c r="X149" i="109"/>
  <c r="AE149" i="109"/>
  <c r="AA149" i="109"/>
  <c r="AH149" i="109"/>
  <c r="Z149" i="109"/>
  <c r="T149" i="109"/>
  <c r="S149" i="109"/>
  <c r="R149" i="109"/>
  <c r="U149" i="109"/>
  <c r="Q149" i="109"/>
  <c r="AE154" i="109"/>
  <c r="AA154" i="109"/>
  <c r="W154" i="109"/>
  <c r="AG154" i="109"/>
  <c r="AC154" i="109"/>
  <c r="Y154" i="109"/>
  <c r="AF154" i="109"/>
  <c r="X154" i="109"/>
  <c r="AH154" i="109"/>
  <c r="AD154" i="109"/>
  <c r="AB154" i="109"/>
  <c r="Z154" i="109"/>
  <c r="R154" i="109"/>
  <c r="U154" i="109"/>
  <c r="Q154" i="109"/>
  <c r="T154" i="109"/>
  <c r="S154" i="109"/>
  <c r="AF167" i="109"/>
  <c r="AB167" i="109"/>
  <c r="W167" i="109"/>
  <c r="AH167" i="109"/>
  <c r="AD167" i="109"/>
  <c r="Y167" i="109"/>
  <c r="AE167" i="109"/>
  <c r="Z167" i="109"/>
  <c r="AG167" i="109"/>
  <c r="AC167" i="109"/>
  <c r="X167" i="109"/>
  <c r="R167" i="109"/>
  <c r="U167" i="109"/>
  <c r="Q167" i="109"/>
  <c r="T167" i="109"/>
  <c r="S167" i="109"/>
  <c r="AE180" i="109"/>
  <c r="AA180" i="109"/>
  <c r="W180" i="109"/>
  <c r="AH180" i="109"/>
  <c r="AC180" i="109"/>
  <c r="Y180" i="109"/>
  <c r="Z180" i="109"/>
  <c r="AD180" i="109"/>
  <c r="AD1063" i="109" s="1"/>
  <c r="X180" i="109"/>
  <c r="AG180" i="109"/>
  <c r="AB180" i="109"/>
  <c r="R180" i="109"/>
  <c r="U180" i="109"/>
  <c r="Q180" i="109"/>
  <c r="T180" i="109"/>
  <c r="S180" i="109"/>
  <c r="AF147" i="109"/>
  <c r="AB147" i="109"/>
  <c r="X147" i="109"/>
  <c r="AE147" i="109"/>
  <c r="AA147" i="109"/>
  <c r="AH147" i="109"/>
  <c r="AD147" i="109"/>
  <c r="Z147" i="109"/>
  <c r="AG147" i="109"/>
  <c r="AC147" i="109"/>
  <c r="Y147" i="109"/>
  <c r="T147" i="109"/>
  <c r="S147" i="109"/>
  <c r="R147" i="109"/>
  <c r="U147" i="109"/>
  <c r="Q147" i="109"/>
  <c r="AF155" i="109"/>
  <c r="AB155" i="109"/>
  <c r="W155" i="109"/>
  <c r="AH155" i="109"/>
  <c r="AD155" i="109"/>
  <c r="Z155" i="109"/>
  <c r="AG155" i="109"/>
  <c r="Y155" i="109"/>
  <c r="AE155" i="109"/>
  <c r="AC155" i="109"/>
  <c r="AA155" i="109"/>
  <c r="T155" i="109"/>
  <c r="S155" i="109"/>
  <c r="R155" i="109"/>
  <c r="U155" i="109"/>
  <c r="Q155" i="109"/>
  <c r="AG168" i="109"/>
  <c r="AC168" i="109"/>
  <c r="X168" i="109"/>
  <c r="AE168" i="109"/>
  <c r="Z168" i="109"/>
  <c r="AF168" i="109"/>
  <c r="W168" i="109"/>
  <c r="AA168" i="109"/>
  <c r="Y168" i="109"/>
  <c r="AH168" i="109"/>
  <c r="AD168" i="109"/>
  <c r="T168" i="109"/>
  <c r="S168" i="109"/>
  <c r="R168" i="109"/>
  <c r="U168" i="109"/>
  <c r="Q168" i="109"/>
  <c r="AG176" i="109"/>
  <c r="AB176" i="109"/>
  <c r="X176" i="109"/>
  <c r="AD176" i="109"/>
  <c r="AD1059" i="109" s="1"/>
  <c r="Z176" i="109"/>
  <c r="AF176" i="109"/>
  <c r="W176" i="109"/>
  <c r="AA176" i="109"/>
  <c r="AC176" i="109"/>
  <c r="AH176" i="109"/>
  <c r="Y176" i="109"/>
  <c r="T176" i="109"/>
  <c r="S176" i="109"/>
  <c r="R176" i="109"/>
  <c r="U176" i="109"/>
  <c r="Q176" i="109"/>
  <c r="AE175" i="109"/>
  <c r="AE153" i="109"/>
  <c r="AA153" i="109"/>
  <c r="AG153" i="109"/>
  <c r="AC153" i="109"/>
  <c r="Y153" i="109"/>
  <c r="AF153" i="109"/>
  <c r="X153" i="109"/>
  <c r="AH153" i="109"/>
  <c r="AD153" i="109"/>
  <c r="AB153" i="109"/>
  <c r="Z153" i="109"/>
  <c r="T153" i="109"/>
  <c r="S153" i="109"/>
  <c r="R153" i="109"/>
  <c r="U153" i="109"/>
  <c r="Q153" i="109"/>
  <c r="AE162" i="109"/>
  <c r="AG162" i="109"/>
  <c r="AC162" i="109"/>
  <c r="AF162" i="109"/>
  <c r="Z162" i="109"/>
  <c r="AB162" i="109"/>
  <c r="W162" i="109"/>
  <c r="X162" i="109"/>
  <c r="AA162" i="109"/>
  <c r="AH162" i="109"/>
  <c r="AD162" i="109"/>
  <c r="T162" i="109"/>
  <c r="S162" i="109"/>
  <c r="R162" i="109"/>
  <c r="U162" i="109"/>
  <c r="V1045" i="109" s="1"/>
  <c r="Q162" i="109"/>
  <c r="AD178" i="109"/>
  <c r="Z178" i="109"/>
  <c r="AG178" i="109"/>
  <c r="AB178" i="109"/>
  <c r="X178" i="109"/>
  <c r="AH178" i="109"/>
  <c r="Y178" i="109"/>
  <c r="AC178" i="109"/>
  <c r="AE178" i="109"/>
  <c r="AA178" i="109"/>
  <c r="W178" i="109"/>
  <c r="T178" i="109"/>
  <c r="S178" i="109"/>
  <c r="R178" i="109"/>
  <c r="U178" i="109"/>
  <c r="Q178" i="109"/>
  <c r="AH150" i="109"/>
  <c r="AD150" i="109"/>
  <c r="Z150" i="109"/>
  <c r="AE150" i="109"/>
  <c r="AG150" i="109"/>
  <c r="AC150" i="109"/>
  <c r="Y150" i="109"/>
  <c r="AA150" i="109"/>
  <c r="AF150" i="109"/>
  <c r="AB150" i="109"/>
  <c r="X150" i="109"/>
  <c r="R150" i="109"/>
  <c r="U150" i="109"/>
  <c r="Q150" i="109"/>
  <c r="T150" i="109"/>
  <c r="S150" i="109"/>
  <c r="AG164" i="109"/>
  <c r="AC164" i="109"/>
  <c r="X164" i="109"/>
  <c r="AE164" i="109"/>
  <c r="AA164" i="109"/>
  <c r="AH164" i="109"/>
  <c r="Y164" i="109"/>
  <c r="AD164" i="109"/>
  <c r="AF164" i="109"/>
  <c r="AB164" i="109"/>
  <c r="W164" i="109"/>
  <c r="T164" i="109"/>
  <c r="S164" i="109"/>
  <c r="R164" i="109"/>
  <c r="U164" i="109"/>
  <c r="Q164" i="109"/>
  <c r="W158" i="109"/>
  <c r="AH157" i="109"/>
  <c r="AD157" i="109"/>
  <c r="Z157" i="109"/>
  <c r="AF157" i="109"/>
  <c r="AB157" i="109"/>
  <c r="X157" i="109"/>
  <c r="AA157" i="109"/>
  <c r="AG157" i="109"/>
  <c r="Y157" i="109"/>
  <c r="AE157" i="109"/>
  <c r="AC157" i="109"/>
  <c r="T157" i="109"/>
  <c r="S157" i="109"/>
  <c r="R157" i="109"/>
  <c r="U157" i="109"/>
  <c r="Q157" i="109"/>
  <c r="Z164" i="109"/>
  <c r="AH181" i="109"/>
  <c r="AF148" i="109"/>
  <c r="AB148" i="109"/>
  <c r="X148" i="109"/>
  <c r="AE148" i="109"/>
  <c r="AA148" i="109"/>
  <c r="W148" i="109"/>
  <c r="AH148" i="109"/>
  <c r="AD148" i="109"/>
  <c r="Z148" i="109"/>
  <c r="Y148" i="109"/>
  <c r="AC148" i="109"/>
  <c r="AG148" i="109"/>
  <c r="R148" i="109"/>
  <c r="U148" i="109"/>
  <c r="Q148" i="109"/>
  <c r="T148" i="109"/>
  <c r="S148" i="109"/>
  <c r="AG156" i="109"/>
  <c r="AC156" i="109"/>
  <c r="Y156" i="109"/>
  <c r="AE156" i="109"/>
  <c r="AA156" i="109"/>
  <c r="AH156" i="109"/>
  <c r="Z156" i="109"/>
  <c r="AF156" i="109"/>
  <c r="X156" i="109"/>
  <c r="AD156" i="109"/>
  <c r="AB156" i="109"/>
  <c r="R156" i="109"/>
  <c r="U156" i="109"/>
  <c r="Q156" i="109"/>
  <c r="T156" i="109"/>
  <c r="S156" i="109"/>
  <c r="AH173" i="109"/>
  <c r="AC173" i="109"/>
  <c r="Y173" i="109"/>
  <c r="AF173" i="109"/>
  <c r="AA173" i="109"/>
  <c r="W173" i="109"/>
  <c r="AB173" i="109"/>
  <c r="AG173" i="109"/>
  <c r="X173" i="109"/>
  <c r="AE173" i="109"/>
  <c r="Z173" i="109"/>
  <c r="R173" i="109"/>
  <c r="U173" i="109"/>
  <c r="Q173" i="109"/>
  <c r="T173" i="109"/>
  <c r="S173" i="109"/>
  <c r="W150" i="109"/>
  <c r="AF180" i="109"/>
  <c r="L1191" i="109"/>
  <c r="M1370" i="109" s="1"/>
  <c r="M1549" i="109" s="1"/>
  <c r="L1207" i="109"/>
  <c r="M1386" i="109" s="1"/>
  <c r="M1565" i="109" s="1"/>
  <c r="M1355" i="109"/>
  <c r="M1534" i="109" s="1"/>
  <c r="S15" i="119"/>
  <c r="L1172" i="109"/>
  <c r="M1351" i="109" s="1"/>
  <c r="M1530" i="109" s="1"/>
  <c r="L1200" i="109"/>
  <c r="M1379" i="109" s="1"/>
  <c r="M1558" i="109" s="1"/>
  <c r="L1243" i="109"/>
  <c r="M1422" i="109" s="1"/>
  <c r="M1601" i="109" s="1"/>
  <c r="L1217" i="109"/>
  <c r="M1396" i="109" s="1"/>
  <c r="M1575" i="109" s="1"/>
  <c r="L1245" i="109"/>
  <c r="M1424" i="109" s="1"/>
  <c r="M1603" i="109" s="1"/>
  <c r="L1203" i="109"/>
  <c r="M1382" i="109" s="1"/>
  <c r="M1561" i="109" s="1"/>
  <c r="L1334" i="109"/>
  <c r="M1513" i="109" s="1"/>
  <c r="M1692" i="109" s="1"/>
  <c r="J1841" i="109"/>
  <c r="J1980" i="109" s="1"/>
  <c r="J1836" i="109"/>
  <c r="J1975" i="109" s="1"/>
  <c r="J1821" i="109"/>
  <c r="J1814" i="109"/>
  <c r="J1953" i="109" s="1"/>
  <c r="J1812" i="109"/>
  <c r="J1951" i="109" s="1"/>
  <c r="J1809" i="109"/>
  <c r="J1807" i="109"/>
  <c r="J1774" i="109"/>
  <c r="J1768" i="109"/>
  <c r="J1756" i="109"/>
  <c r="J1753" i="109"/>
  <c r="J1751" i="109"/>
  <c r="J1742" i="109"/>
  <c r="J1736" i="109"/>
  <c r="J1734" i="109"/>
  <c r="J1732" i="109"/>
  <c r="J1730" i="109"/>
  <c r="J1728" i="109"/>
  <c r="J16" i="119"/>
  <c r="L1248" i="109"/>
  <c r="M1427" i="109" s="1"/>
  <c r="M1606" i="109" s="1"/>
  <c r="L1226" i="109"/>
  <c r="M1405" i="109" s="1"/>
  <c r="M1584" i="109" s="1"/>
  <c r="L1318" i="109"/>
  <c r="M1497" i="109" s="1"/>
  <c r="M1676" i="109" s="1"/>
  <c r="J1834" i="109"/>
  <c r="J1973" i="109" s="1"/>
  <c r="J1813" i="109"/>
  <c r="J1808" i="109"/>
  <c r="J1947" i="109" s="1"/>
  <c r="J1801" i="109"/>
  <c r="J1940" i="109" s="1"/>
  <c r="J1796" i="109"/>
  <c r="J1754" i="109"/>
  <c r="J1743" i="109"/>
  <c r="J1735" i="109"/>
  <c r="J1733" i="109"/>
  <c r="J1731" i="109"/>
  <c r="J1717" i="109"/>
  <c r="J1832" i="109"/>
  <c r="J1971" i="109" s="1"/>
  <c r="J1827" i="109"/>
  <c r="J1820" i="109"/>
  <c r="J1959" i="109" s="1"/>
  <c r="J1811" i="109"/>
  <c r="J1803" i="109"/>
  <c r="J1798" i="109"/>
  <c r="J1794" i="109"/>
  <c r="J1778" i="109"/>
  <c r="J1775" i="109"/>
  <c r="L1198" i="109"/>
  <c r="M1377" i="109" s="1"/>
  <c r="M1556" i="109" s="1"/>
  <c r="L1328" i="109"/>
  <c r="M1507" i="109" s="1"/>
  <c r="M1686" i="109" s="1"/>
  <c r="J1842" i="109"/>
  <c r="J1837" i="109"/>
  <c r="J1976" i="109" s="1"/>
  <c r="J1806" i="109"/>
  <c r="J1945" i="109" s="1"/>
  <c r="J1714" i="109"/>
  <c r="L1213" i="109"/>
  <c r="M1392" i="109" s="1"/>
  <c r="M1571" i="109" s="1"/>
  <c r="L1188" i="109"/>
  <c r="M1367" i="109" s="1"/>
  <c r="M1546" i="109" s="1"/>
  <c r="L1280" i="109"/>
  <c r="M1459" i="109" s="1"/>
  <c r="M1638" i="109" s="1"/>
  <c r="J1840" i="109"/>
  <c r="J1835" i="109"/>
  <c r="J1830" i="109"/>
  <c r="J1828" i="109"/>
  <c r="J1825" i="109"/>
  <c r="J1823" i="109"/>
  <c r="J1818" i="109"/>
  <c r="J1816" i="109"/>
  <c r="J1799" i="109"/>
  <c r="J1790" i="109"/>
  <c r="J1787" i="109"/>
  <c r="J1785" i="109"/>
  <c r="J1783" i="109"/>
  <c r="J1781" i="109"/>
  <c r="J1779" i="109"/>
  <c r="J1776" i="109"/>
  <c r="J1773" i="109"/>
  <c r="J1770" i="109"/>
  <c r="J1765" i="109"/>
  <c r="J1763" i="109"/>
  <c r="J1760" i="109"/>
  <c r="J1758" i="109"/>
  <c r="J1755" i="109"/>
  <c r="J1750" i="109"/>
  <c r="J1748" i="109"/>
  <c r="J1746" i="109"/>
  <c r="J1744" i="109"/>
  <c r="J1741" i="109"/>
  <c r="J1738" i="109"/>
  <c r="J1725" i="109"/>
  <c r="J1718" i="109"/>
  <c r="L1211" i="109"/>
  <c r="M1390" i="109" s="1"/>
  <c r="M1569" i="109" s="1"/>
  <c r="L1182" i="109"/>
  <c r="M1361" i="109" s="1"/>
  <c r="M1540" i="109" s="1"/>
  <c r="L1258" i="109"/>
  <c r="M1437" i="109" s="1"/>
  <c r="M1616" i="109" s="1"/>
  <c r="L1215" i="109"/>
  <c r="M1394" i="109" s="1"/>
  <c r="M1573" i="109" s="1"/>
  <c r="L1218" i="109"/>
  <c r="M1397" i="109" s="1"/>
  <c r="M1576" i="109" s="1"/>
  <c r="L1204" i="109"/>
  <c r="M1383" i="109" s="1"/>
  <c r="M1562" i="109" s="1"/>
  <c r="J1838" i="109"/>
  <c r="J1833" i="109"/>
  <c r="J1972" i="109" s="1"/>
  <c r="J1831" i="109"/>
  <c r="J1826" i="109"/>
  <c r="J1965" i="109" s="1"/>
  <c r="J1804" i="109"/>
  <c r="J1943" i="109" s="1"/>
  <c r="J1802" i="109"/>
  <c r="J1941" i="109" s="1"/>
  <c r="J1797" i="109"/>
  <c r="J1936" i="109" s="1"/>
  <c r="J1795" i="109"/>
  <c r="J1793" i="109"/>
  <c r="J1932" i="109" s="1"/>
  <c r="J1839" i="109"/>
  <c r="J1829" i="109"/>
  <c r="J1824" i="109"/>
  <c r="J1822" i="109"/>
  <c r="J1819" i="109"/>
  <c r="J1817" i="109"/>
  <c r="J1815" i="109"/>
  <c r="J1810" i="109"/>
  <c r="J1805" i="109"/>
  <c r="J1800" i="109"/>
  <c r="J1791" i="109"/>
  <c r="J1788" i="109"/>
  <c r="J1786" i="109"/>
  <c r="J1784" i="109"/>
  <c r="J1782" i="109"/>
  <c r="J1780" i="109"/>
  <c r="J1777" i="109"/>
  <c r="J1771" i="109"/>
  <c r="J1769" i="109"/>
  <c r="J1766" i="109"/>
  <c r="J1764" i="109"/>
  <c r="J1761" i="109"/>
  <c r="J1759" i="109"/>
  <c r="J1757" i="109"/>
  <c r="J1749" i="109"/>
  <c r="J1747" i="109"/>
  <c r="J1745" i="109"/>
  <c r="J1740" i="109"/>
  <c r="J1721" i="109"/>
  <c r="J1792" i="109"/>
  <c r="J1789" i="109"/>
  <c r="J1928" i="109" s="1"/>
  <c r="J1772" i="109"/>
  <c r="J1767" i="109"/>
  <c r="J1762" i="109"/>
  <c r="J1752" i="109"/>
  <c r="J1729" i="109"/>
  <c r="J1709" i="109"/>
  <c r="L1209" i="109"/>
  <c r="M1388" i="109" s="1"/>
  <c r="M1567" i="109" s="1"/>
  <c r="L1193" i="109"/>
  <c r="M1372" i="109" s="1"/>
  <c r="M1551" i="109" s="1"/>
  <c r="L1256" i="109"/>
  <c r="M1435" i="109" s="1"/>
  <c r="M1614" i="109" s="1"/>
  <c r="L1259" i="109"/>
  <c r="M1438" i="109" s="1"/>
  <c r="M1617" i="109" s="1"/>
  <c r="L1246" i="109"/>
  <c r="M1425" i="109" s="1"/>
  <c r="M1604" i="109" s="1"/>
  <c r="L1283" i="109"/>
  <c r="M1462" i="109" s="1"/>
  <c r="M1641" i="109" s="1"/>
  <c r="L1267" i="109"/>
  <c r="M1446" i="109" s="1"/>
  <c r="M1625" i="109" s="1"/>
  <c r="L1250" i="109"/>
  <c r="M1429" i="109" s="1"/>
  <c r="M1608" i="109" s="1"/>
  <c r="L1322" i="109"/>
  <c r="M1501" i="109" s="1"/>
  <c r="M1680" i="109" s="1"/>
  <c r="L1317" i="109"/>
  <c r="M1496" i="109" s="1"/>
  <c r="M1675" i="109" s="1"/>
  <c r="L1312" i="109"/>
  <c r="M1491" i="109" s="1"/>
  <c r="M1670" i="109" s="1"/>
  <c r="L1308" i="109"/>
  <c r="M1487" i="109" s="1"/>
  <c r="M1666" i="109" s="1"/>
  <c r="L1291" i="109"/>
  <c r="M1470" i="109" s="1"/>
  <c r="M1649" i="109" s="1"/>
  <c r="L1257" i="109"/>
  <c r="M1436" i="109" s="1"/>
  <c r="M1615" i="109" s="1"/>
  <c r="L1316" i="109"/>
  <c r="M1495" i="109" s="1"/>
  <c r="M1674" i="109" s="1"/>
  <c r="L1307" i="109"/>
  <c r="M1486" i="109" s="1"/>
  <c r="M1665" i="109" s="1"/>
  <c r="L1281" i="109"/>
  <c r="M1460" i="109" s="1"/>
  <c r="M1639" i="109" s="1"/>
  <c r="L1265" i="109"/>
  <c r="M1444" i="109" s="1"/>
  <c r="M1623" i="109" s="1"/>
  <c r="L1261" i="109"/>
  <c r="M1440" i="109" s="1"/>
  <c r="M1619" i="109" s="1"/>
  <c r="L1315" i="109"/>
  <c r="M1494" i="109" s="1"/>
  <c r="M1673" i="109" s="1"/>
  <c r="L1277" i="109"/>
  <c r="M1456" i="109" s="1"/>
  <c r="M1635" i="109" s="1"/>
  <c r="L1324" i="109"/>
  <c r="M1503" i="109" s="1"/>
  <c r="M1682" i="109" s="1"/>
  <c r="L1320" i="109"/>
  <c r="M1499" i="109" s="1"/>
  <c r="M1678" i="109" s="1"/>
  <c r="L1314" i="109"/>
  <c r="M1493" i="109" s="1"/>
  <c r="M1672" i="109" s="1"/>
  <c r="L1297" i="109"/>
  <c r="M1476" i="109" s="1"/>
  <c r="M1655" i="109" s="1"/>
  <c r="L1293" i="109"/>
  <c r="M1472" i="109" s="1"/>
  <c r="M1651" i="109" s="1"/>
  <c r="L1289" i="109"/>
  <c r="M1468" i="109" s="1"/>
  <c r="M1647" i="109" s="1"/>
  <c r="L1285" i="109"/>
  <c r="M1464" i="109" s="1"/>
  <c r="M1643" i="109" s="1"/>
  <c r="L1273" i="109"/>
  <c r="M1452" i="109" s="1"/>
  <c r="M1631" i="109" s="1"/>
  <c r="L1269" i="109"/>
  <c r="M1448" i="109" s="1"/>
  <c r="M1627" i="109" s="1"/>
  <c r="L1299" i="109"/>
  <c r="M1478" i="109" s="1"/>
  <c r="M1657" i="109" s="1"/>
  <c r="L1275" i="109"/>
  <c r="M1454" i="109" s="1"/>
  <c r="M1633" i="109" s="1"/>
  <c r="L1253" i="109"/>
  <c r="M1432" i="109" s="1"/>
  <c r="M1611" i="109" s="1"/>
  <c r="L1333" i="109"/>
  <c r="M1512" i="109" s="1"/>
  <c r="M1691" i="109" s="1"/>
  <c r="L1329" i="109"/>
  <c r="M1508" i="109" s="1"/>
  <c r="M1687" i="109" s="1"/>
  <c r="L1306" i="109"/>
  <c r="M1485" i="109" s="1"/>
  <c r="M1664" i="109" s="1"/>
  <c r="L1264" i="109"/>
  <c r="M1443" i="109" s="1"/>
  <c r="M1622" i="109" s="1"/>
  <c r="L1260" i="109"/>
  <c r="M1439" i="109" s="1"/>
  <c r="M1618" i="109" s="1"/>
  <c r="L1255" i="109"/>
  <c r="M1434" i="109" s="1"/>
  <c r="M1613" i="109" s="1"/>
  <c r="L1249" i="109"/>
  <c r="M1428" i="109" s="1"/>
  <c r="M1607" i="109" s="1"/>
  <c r="L1238" i="109"/>
  <c r="M1417" i="109" s="1"/>
  <c r="M1596" i="109" s="1"/>
  <c r="L1343" i="109"/>
  <c r="M1522" i="109" s="1"/>
  <c r="M1701" i="109" s="1"/>
  <c r="L1341" i="109"/>
  <c r="M1520" i="109" s="1"/>
  <c r="M1699" i="109" s="1"/>
  <c r="L1339" i="109"/>
  <c r="M1518" i="109" s="1"/>
  <c r="M1697" i="109" s="1"/>
  <c r="L1337" i="109"/>
  <c r="M1516" i="109" s="1"/>
  <c r="M1695" i="109" s="1"/>
  <c r="L1335" i="109"/>
  <c r="M1514" i="109" s="1"/>
  <c r="M1693" i="109" s="1"/>
  <c r="L1326" i="109"/>
  <c r="M1505" i="109" s="1"/>
  <c r="M1684" i="109" s="1"/>
  <c r="L1295" i="109"/>
  <c r="M1474" i="109" s="1"/>
  <c r="M1653" i="109" s="1"/>
  <c r="L1287" i="109"/>
  <c r="M1466" i="109" s="1"/>
  <c r="M1645" i="109" s="1"/>
  <c r="L1278" i="109"/>
  <c r="M1457" i="109" s="1"/>
  <c r="M1636" i="109" s="1"/>
  <c r="L1276" i="109"/>
  <c r="M1455" i="109" s="1"/>
  <c r="M1634" i="109" s="1"/>
  <c r="L1274" i="109"/>
  <c r="M1453" i="109" s="1"/>
  <c r="M1632" i="109" s="1"/>
  <c r="L1272" i="109"/>
  <c r="M1451" i="109" s="1"/>
  <c r="M1630" i="109" s="1"/>
  <c r="L1270" i="109"/>
  <c r="M1449" i="109" s="1"/>
  <c r="M1628" i="109" s="1"/>
  <c r="L1268" i="109"/>
  <c r="M1447" i="109" s="1"/>
  <c r="M1626" i="109" s="1"/>
  <c r="L1244" i="109"/>
  <c r="M1423" i="109" s="1"/>
  <c r="M1602" i="109" s="1"/>
  <c r="L1224" i="109"/>
  <c r="M1403" i="109" s="1"/>
  <c r="M1582" i="109" s="1"/>
  <c r="L1222" i="109"/>
  <c r="M1401" i="109" s="1"/>
  <c r="M1580" i="109" s="1"/>
  <c r="J1345" i="109"/>
  <c r="K1170" i="109"/>
  <c r="L1331" i="109"/>
  <c r="M1510" i="109" s="1"/>
  <c r="M1689" i="109" s="1"/>
  <c r="L1310" i="109"/>
  <c r="M1489" i="109" s="1"/>
  <c r="M1668" i="109" s="1"/>
  <c r="L1304" i="109"/>
  <c r="M1483" i="109" s="1"/>
  <c r="M1662" i="109" s="1"/>
  <c r="L1300" i="109"/>
  <c r="M1479" i="109" s="1"/>
  <c r="M1658" i="109" s="1"/>
  <c r="L1247" i="109"/>
  <c r="M1426" i="109" s="1"/>
  <c r="M1605" i="109" s="1"/>
  <c r="L1242" i="109"/>
  <c r="M1421" i="109" s="1"/>
  <c r="M1600" i="109" s="1"/>
  <c r="L1332" i="109"/>
  <c r="M1511" i="109" s="1"/>
  <c r="M1690" i="109" s="1"/>
  <c r="L1330" i="109"/>
  <c r="M1509" i="109" s="1"/>
  <c r="M1688" i="109" s="1"/>
  <c r="L1313" i="109"/>
  <c r="M1492" i="109" s="1"/>
  <c r="M1671" i="109" s="1"/>
  <c r="L1311" i="109"/>
  <c r="M1490" i="109" s="1"/>
  <c r="M1669" i="109" s="1"/>
  <c r="L1309" i="109"/>
  <c r="M1488" i="109" s="1"/>
  <c r="M1667" i="109" s="1"/>
  <c r="L1305" i="109"/>
  <c r="M1484" i="109" s="1"/>
  <c r="M1663" i="109" s="1"/>
  <c r="L1303" i="109"/>
  <c r="M1482" i="109" s="1"/>
  <c r="M1661" i="109" s="1"/>
  <c r="L1301" i="109"/>
  <c r="M1480" i="109" s="1"/>
  <c r="M1659" i="109" s="1"/>
  <c r="L1282" i="109"/>
  <c r="M1461" i="109" s="1"/>
  <c r="M1640" i="109" s="1"/>
  <c r="L1263" i="109"/>
  <c r="M1442" i="109" s="1"/>
  <c r="M1621" i="109" s="1"/>
  <c r="L1254" i="109"/>
  <c r="M1433" i="109" s="1"/>
  <c r="M1612" i="109" s="1"/>
  <c r="L1252" i="109"/>
  <c r="M1431" i="109" s="1"/>
  <c r="M1610" i="109" s="1"/>
  <c r="L1240" i="109"/>
  <c r="M1419" i="109" s="1"/>
  <c r="M1598" i="109" s="1"/>
  <c r="L1237" i="109"/>
  <c r="M1416" i="109" s="1"/>
  <c r="M1595" i="109" s="1"/>
  <c r="L1233" i="109"/>
  <c r="M1412" i="109" s="1"/>
  <c r="M1591" i="109" s="1"/>
  <c r="L1302" i="109"/>
  <c r="M1481" i="109" s="1"/>
  <c r="M1660" i="109" s="1"/>
  <c r="L1266" i="109"/>
  <c r="M1445" i="109" s="1"/>
  <c r="M1624" i="109" s="1"/>
  <c r="L1262" i="109"/>
  <c r="M1441" i="109" s="1"/>
  <c r="M1620" i="109" s="1"/>
  <c r="L1251" i="109"/>
  <c r="M1430" i="109" s="1"/>
  <c r="M1609" i="109" s="1"/>
  <c r="L1234" i="109"/>
  <c r="M1413" i="109" s="1"/>
  <c r="M1592" i="109" s="1"/>
  <c r="M1406" i="109"/>
  <c r="M1585" i="109" s="1"/>
  <c r="M1166" i="109"/>
  <c r="L1344" i="109"/>
  <c r="M1523" i="109" s="1"/>
  <c r="M1702" i="109" s="1"/>
  <c r="L1342" i="109"/>
  <c r="M1521" i="109" s="1"/>
  <c r="M1700" i="109" s="1"/>
  <c r="L1340" i="109"/>
  <c r="M1519" i="109" s="1"/>
  <c r="M1698" i="109" s="1"/>
  <c r="L1338" i="109"/>
  <c r="M1517" i="109" s="1"/>
  <c r="M1696" i="109" s="1"/>
  <c r="L1336" i="109"/>
  <c r="M1515" i="109" s="1"/>
  <c r="M1694" i="109" s="1"/>
  <c r="L1327" i="109"/>
  <c r="M1506" i="109" s="1"/>
  <c r="M1685" i="109" s="1"/>
  <c r="L1325" i="109"/>
  <c r="M1504" i="109" s="1"/>
  <c r="M1683" i="109" s="1"/>
  <c r="L1323" i="109"/>
  <c r="M1502" i="109" s="1"/>
  <c r="M1681" i="109" s="1"/>
  <c r="L1321" i="109"/>
  <c r="M1500" i="109" s="1"/>
  <c r="M1679" i="109" s="1"/>
  <c r="L1319" i="109"/>
  <c r="M1498" i="109" s="1"/>
  <c r="M1677" i="109" s="1"/>
  <c r="L1298" i="109"/>
  <c r="M1477" i="109" s="1"/>
  <c r="M1656" i="109" s="1"/>
  <c r="L1296" i="109"/>
  <c r="M1475" i="109" s="1"/>
  <c r="M1654" i="109" s="1"/>
  <c r="L1294" i="109"/>
  <c r="M1473" i="109" s="1"/>
  <c r="M1652" i="109" s="1"/>
  <c r="L1292" i="109"/>
  <c r="M1471" i="109" s="1"/>
  <c r="M1650" i="109" s="1"/>
  <c r="L1290" i="109"/>
  <c r="M1469" i="109" s="1"/>
  <c r="M1648" i="109" s="1"/>
  <c r="L1288" i="109"/>
  <c r="M1467" i="109" s="1"/>
  <c r="M1646" i="109" s="1"/>
  <c r="L1286" i="109"/>
  <c r="M1465" i="109" s="1"/>
  <c r="M1644" i="109" s="1"/>
  <c r="L1284" i="109"/>
  <c r="M1463" i="109" s="1"/>
  <c r="M1642" i="109" s="1"/>
  <c r="L1279" i="109"/>
  <c r="M1458" i="109" s="1"/>
  <c r="M1637" i="109" s="1"/>
  <c r="L1271" i="109"/>
  <c r="M1450" i="109" s="1"/>
  <c r="M1629" i="109" s="1"/>
  <c r="L1225" i="109"/>
  <c r="M1404" i="109" s="1"/>
  <c r="M1583" i="109" s="1"/>
  <c r="L1223" i="109"/>
  <c r="M1402" i="109" s="1"/>
  <c r="M1581" i="109" s="1"/>
  <c r="L1220" i="109"/>
  <c r="M1399" i="109" s="1"/>
  <c r="M1578" i="109" s="1"/>
  <c r="K681" i="109"/>
  <c r="K882" i="109" s="1"/>
  <c r="K671" i="109"/>
  <c r="K872" i="109" s="1"/>
  <c r="K664" i="109"/>
  <c r="K865" i="109" s="1"/>
  <c r="K659" i="109"/>
  <c r="K860" i="109" s="1"/>
  <c r="K652" i="109"/>
  <c r="K853" i="109" s="1"/>
  <c r="K642" i="109"/>
  <c r="K843" i="109" s="1"/>
  <c r="K628" i="109"/>
  <c r="K829" i="109" s="1"/>
  <c r="K624" i="109"/>
  <c r="K825" i="109" s="1"/>
  <c r="K622" i="109"/>
  <c r="K823" i="109" s="1"/>
  <c r="K619" i="109"/>
  <c r="K820" i="109" s="1"/>
  <c r="K613" i="109"/>
  <c r="K814" i="109" s="1"/>
  <c r="K611" i="109"/>
  <c r="K812" i="109" s="1"/>
  <c r="K608" i="109"/>
  <c r="K809" i="109" s="1"/>
  <c r="K606" i="109"/>
  <c r="K807" i="109" s="1"/>
  <c r="K603" i="109"/>
  <c r="K804" i="109" s="1"/>
  <c r="K599" i="109"/>
  <c r="K800" i="109" s="1"/>
  <c r="K589" i="109"/>
  <c r="K790" i="109" s="1"/>
  <c r="K582" i="109"/>
  <c r="K783" i="109" s="1"/>
  <c r="K553" i="109"/>
  <c r="K754" i="109" s="1"/>
  <c r="K544" i="109"/>
  <c r="K745" i="109" s="1"/>
  <c r="K478" i="109"/>
  <c r="L478" i="109" s="1"/>
  <c r="K475" i="109"/>
  <c r="L475" i="109" s="1"/>
  <c r="K669" i="109"/>
  <c r="K870" i="109" s="1"/>
  <c r="K447" i="109"/>
  <c r="K645" i="109"/>
  <c r="K846" i="109" s="1"/>
  <c r="K638" i="109"/>
  <c r="K839" i="109" s="1"/>
  <c r="K634" i="109"/>
  <c r="K835" i="109" s="1"/>
  <c r="K430" i="109"/>
  <c r="L430" i="109" s="1"/>
  <c r="K617" i="109"/>
  <c r="K818" i="109" s="1"/>
  <c r="K614" i="109"/>
  <c r="K815" i="109" s="1"/>
  <c r="K609" i="109"/>
  <c r="K810" i="109" s="1"/>
  <c r="K596" i="109"/>
  <c r="K797" i="109" s="1"/>
  <c r="K585" i="109"/>
  <c r="K786" i="109" s="1"/>
  <c r="K572" i="109"/>
  <c r="K773" i="109" s="1"/>
  <c r="K560" i="109"/>
  <c r="K761" i="109" s="1"/>
  <c r="K558" i="109"/>
  <c r="K759" i="109" s="1"/>
  <c r="K537" i="109"/>
  <c r="K738" i="109" s="1"/>
  <c r="K522" i="109"/>
  <c r="K723" i="109" s="1"/>
  <c r="K499" i="109"/>
  <c r="K700" i="109" s="1"/>
  <c r="L615" i="109"/>
  <c r="K682" i="109"/>
  <c r="K883" i="109" s="1"/>
  <c r="K677" i="109"/>
  <c r="K878" i="109" s="1"/>
  <c r="K672" i="109"/>
  <c r="K873" i="109" s="1"/>
  <c r="K670" i="109"/>
  <c r="K871" i="109" s="1"/>
  <c r="K667" i="109"/>
  <c r="K868" i="109" s="1"/>
  <c r="K665" i="109"/>
  <c r="K866" i="109" s="1"/>
  <c r="K660" i="109"/>
  <c r="K861" i="109" s="1"/>
  <c r="K658" i="109"/>
  <c r="K859" i="109" s="1"/>
  <c r="K641" i="109"/>
  <c r="K842" i="109" s="1"/>
  <c r="K632" i="109"/>
  <c r="K833" i="109" s="1"/>
  <c r="K629" i="109"/>
  <c r="K830" i="109" s="1"/>
  <c r="K627" i="109"/>
  <c r="K828" i="109" s="1"/>
  <c r="K625" i="109"/>
  <c r="K826" i="109" s="1"/>
  <c r="K623" i="109"/>
  <c r="K824" i="109" s="1"/>
  <c r="K621" i="109"/>
  <c r="K822" i="109" s="1"/>
  <c r="K618" i="109"/>
  <c r="K819" i="109" s="1"/>
  <c r="K615" i="109"/>
  <c r="K816" i="109" s="1"/>
  <c r="K612" i="109"/>
  <c r="K813" i="109" s="1"/>
  <c r="K607" i="109"/>
  <c r="K808" i="109" s="1"/>
  <c r="K605" i="109"/>
  <c r="K806" i="109" s="1"/>
  <c r="K602" i="109"/>
  <c r="K803" i="109" s="1"/>
  <c r="K600" i="109"/>
  <c r="K801" i="109" s="1"/>
  <c r="K597" i="109"/>
  <c r="K798" i="109" s="1"/>
  <c r="K592" i="109"/>
  <c r="K793" i="109" s="1"/>
  <c r="K590" i="109"/>
  <c r="K791" i="109" s="1"/>
  <c r="K588" i="109"/>
  <c r="K789" i="109" s="1"/>
  <c r="K586" i="109"/>
  <c r="K787" i="109" s="1"/>
  <c r="K583" i="109"/>
  <c r="K784" i="109" s="1"/>
  <c r="K580" i="109"/>
  <c r="K781" i="109" s="1"/>
  <c r="K552" i="109"/>
  <c r="K753" i="109" s="1"/>
  <c r="K548" i="109"/>
  <c r="K749" i="109" s="1"/>
  <c r="K742" i="109"/>
  <c r="K538" i="109"/>
  <c r="K739" i="109" s="1"/>
  <c r="K666" i="109"/>
  <c r="K867" i="109" s="1"/>
  <c r="K661" i="109"/>
  <c r="K862" i="109" s="1"/>
  <c r="K657" i="109"/>
  <c r="K858" i="109" s="1"/>
  <c r="K647" i="109"/>
  <c r="K848" i="109" s="1"/>
  <c r="K633" i="109"/>
  <c r="K834" i="109" s="1"/>
  <c r="K630" i="109"/>
  <c r="K831" i="109" s="1"/>
  <c r="K626" i="109"/>
  <c r="K827" i="109" s="1"/>
  <c r="K601" i="109"/>
  <c r="K802" i="109" s="1"/>
  <c r="K591" i="109"/>
  <c r="K792" i="109" s="1"/>
  <c r="K587" i="109"/>
  <c r="K788" i="109" s="1"/>
  <c r="K578" i="109"/>
  <c r="K779" i="109" s="1"/>
  <c r="K550" i="109"/>
  <c r="K751" i="109" s="1"/>
  <c r="K684" i="109"/>
  <c r="K885" i="109" s="1"/>
  <c r="K473" i="109"/>
  <c r="K461" i="109"/>
  <c r="L461" i="109" s="1"/>
  <c r="K655" i="109"/>
  <c r="K856" i="109" s="1"/>
  <c r="K653" i="109"/>
  <c r="K854" i="109" s="1"/>
  <c r="K449" i="109"/>
  <c r="K442" i="109"/>
  <c r="L442" i="109" s="1"/>
  <c r="K640" i="109"/>
  <c r="K841" i="109" s="1"/>
  <c r="K636" i="109"/>
  <c r="K837" i="109" s="1"/>
  <c r="K620" i="109"/>
  <c r="K821" i="109" s="1"/>
  <c r="K604" i="109"/>
  <c r="K805" i="109" s="1"/>
  <c r="K594" i="109"/>
  <c r="K795" i="109" s="1"/>
  <c r="K562" i="109"/>
  <c r="K763" i="109" s="1"/>
  <c r="K555" i="109"/>
  <c r="K756" i="109" s="1"/>
  <c r="K747" i="109"/>
  <c r="K529" i="109"/>
  <c r="K730" i="109" s="1"/>
  <c r="K515" i="109"/>
  <c r="K482" i="109"/>
  <c r="K680" i="109"/>
  <c r="K881" i="109" s="1"/>
  <c r="K474" i="109"/>
  <c r="K673" i="109"/>
  <c r="K874" i="109" s="1"/>
  <c r="K467" i="109"/>
  <c r="K663" i="109"/>
  <c r="K864" i="109" s="1"/>
  <c r="K453" i="109"/>
  <c r="L453" i="109" s="1"/>
  <c r="K651" i="109"/>
  <c r="K852" i="109" s="1"/>
  <c r="K649" i="109"/>
  <c r="K850" i="109" s="1"/>
  <c r="K445" i="109"/>
  <c r="L445" i="109" s="1"/>
  <c r="K637" i="109"/>
  <c r="K838" i="109" s="1"/>
  <c r="K434" i="109"/>
  <c r="L434" i="109" s="1"/>
  <c r="K616" i="109"/>
  <c r="K817" i="109" s="1"/>
  <c r="K610" i="109"/>
  <c r="K811" i="109" s="1"/>
  <c r="K598" i="109"/>
  <c r="K799" i="109" s="1"/>
  <c r="K595" i="109"/>
  <c r="K796" i="109" s="1"/>
  <c r="K593" i="109"/>
  <c r="K794" i="109" s="1"/>
  <c r="K584" i="109"/>
  <c r="K785" i="109" s="1"/>
  <c r="K577" i="109"/>
  <c r="K778" i="109" s="1"/>
  <c r="K571" i="109"/>
  <c r="K772" i="109" s="1"/>
  <c r="K561" i="109"/>
  <c r="K762" i="109" s="1"/>
  <c r="K559" i="109"/>
  <c r="K760" i="109" s="1"/>
  <c r="K557" i="109"/>
  <c r="K758" i="109" s="1"/>
  <c r="K531" i="109"/>
  <c r="K732" i="109" s="1"/>
  <c r="K528" i="109"/>
  <c r="K729" i="109" s="1"/>
  <c r="K508" i="109"/>
  <c r="K709" i="109" s="1"/>
  <c r="K890" i="109"/>
  <c r="L890" i="109" s="1"/>
  <c r="M890" i="109" s="1"/>
  <c r="N890" i="109" s="1"/>
  <c r="O890" i="109" s="1"/>
  <c r="P890" i="109" s="1"/>
  <c r="Q890" i="109" s="1"/>
  <c r="K891" i="109"/>
  <c r="K1025" i="109"/>
  <c r="K892" i="109"/>
  <c r="L892" i="109" s="1"/>
  <c r="M892" i="109" s="1"/>
  <c r="N892" i="109" s="1"/>
  <c r="O892" i="109" s="1"/>
  <c r="P892" i="109" s="1"/>
  <c r="K16" i="119"/>
  <c r="L16" i="119"/>
  <c r="M16" i="119"/>
  <c r="G16" i="119"/>
  <c r="I16" i="119"/>
  <c r="H16" i="119"/>
  <c r="K469" i="109"/>
  <c r="K465" i="109"/>
  <c r="L465" i="109" s="1"/>
  <c r="K418" i="109"/>
  <c r="K481" i="109"/>
  <c r="K422" i="109"/>
  <c r="K459" i="109"/>
  <c r="K483" i="109"/>
  <c r="K463" i="109"/>
  <c r="K451" i="109"/>
  <c r="K470" i="109"/>
  <c r="K410" i="109"/>
  <c r="K683" i="109"/>
  <c r="K678" i="109"/>
  <c r="K654" i="109"/>
  <c r="K644" i="109"/>
  <c r="K639" i="109"/>
  <c r="K635" i="109"/>
  <c r="K443" i="109"/>
  <c r="K287" i="109"/>
  <c r="K675" i="109"/>
  <c r="K668" i="109"/>
  <c r="K656" i="109"/>
  <c r="K646" i="109"/>
  <c r="K457" i="109"/>
  <c r="K426" i="109"/>
  <c r="K679" i="109"/>
  <c r="K676" i="109"/>
  <c r="K674" i="109"/>
  <c r="K662" i="109"/>
  <c r="K650" i="109"/>
  <c r="K648" i="109"/>
  <c r="K643" i="109"/>
  <c r="K631" i="109"/>
  <c r="K477" i="109"/>
  <c r="K455" i="109"/>
  <c r="K438" i="109"/>
  <c r="A689" i="109"/>
  <c r="A890" i="109" s="1"/>
  <c r="A1030" i="109" s="1"/>
  <c r="K1022" i="109"/>
  <c r="K1012" i="109"/>
  <c r="K1007" i="109"/>
  <c r="K1005" i="109"/>
  <c r="K1002" i="109"/>
  <c r="K1000" i="109"/>
  <c r="K998" i="109"/>
  <c r="K993" i="109"/>
  <c r="K988" i="109"/>
  <c r="K983" i="109"/>
  <c r="K974" i="109"/>
  <c r="K971" i="109"/>
  <c r="K969" i="109"/>
  <c r="K967" i="109"/>
  <c r="K965" i="109"/>
  <c r="K963" i="109"/>
  <c r="K960" i="109"/>
  <c r="K954" i="109"/>
  <c r="K952" i="109"/>
  <c r="K949" i="109"/>
  <c r="K947" i="109"/>
  <c r="K944" i="109"/>
  <c r="K942" i="109"/>
  <c r="K940" i="109"/>
  <c r="K932" i="109"/>
  <c r="K930" i="109"/>
  <c r="K925" i="109"/>
  <c r="K919" i="109"/>
  <c r="K917" i="109"/>
  <c r="K915" i="109"/>
  <c r="K913" i="109"/>
  <c r="K911" i="109"/>
  <c r="K899" i="109"/>
  <c r="K897" i="109"/>
  <c r="K895" i="109"/>
  <c r="K893" i="109"/>
  <c r="K1020" i="109"/>
  <c r="K1017" i="109"/>
  <c r="K1015" i="109"/>
  <c r="K1010" i="109"/>
  <c r="K1003" i="109"/>
  <c r="K996" i="109"/>
  <c r="K994" i="109"/>
  <c r="K991" i="109"/>
  <c r="K989" i="109"/>
  <c r="K986" i="109"/>
  <c r="K984" i="109"/>
  <c r="K981" i="109"/>
  <c r="K979" i="109"/>
  <c r="K977" i="109"/>
  <c r="K975" i="109"/>
  <c r="K972" i="109"/>
  <c r="K961" i="109"/>
  <c r="K958" i="109"/>
  <c r="K955" i="109"/>
  <c r="K950" i="109"/>
  <c r="K945" i="109"/>
  <c r="K937" i="109"/>
  <c r="K935" i="109"/>
  <c r="K928" i="109"/>
  <c r="K923" i="109"/>
  <c r="K920" i="109"/>
  <c r="K909" i="109"/>
  <c r="K907" i="109"/>
  <c r="K904" i="109"/>
  <c r="K902" i="109"/>
  <c r="K1719" i="109" s="1"/>
  <c r="K1023" i="109"/>
  <c r="K1018" i="109"/>
  <c r="K1013" i="109"/>
  <c r="K1011" i="109"/>
  <c r="K1008" i="109"/>
  <c r="K1006" i="109"/>
  <c r="K1001" i="109"/>
  <c r="K999" i="109"/>
  <c r="K982" i="109"/>
  <c r="K973" i="109"/>
  <c r="K970" i="109"/>
  <c r="K968" i="109"/>
  <c r="K966" i="109"/>
  <c r="K964" i="109"/>
  <c r="K962" i="109"/>
  <c r="K959" i="109"/>
  <c r="K956" i="109"/>
  <c r="K953" i="109"/>
  <c r="K948" i="109"/>
  <c r="K946" i="109"/>
  <c r="K943" i="109"/>
  <c r="K941" i="109"/>
  <c r="K938" i="109"/>
  <c r="K933" i="109"/>
  <c r="K931" i="109"/>
  <c r="K926" i="109"/>
  <c r="K918" i="109"/>
  <c r="K916" i="109"/>
  <c r="K914" i="109"/>
  <c r="K912" i="109"/>
  <c r="K910" i="109"/>
  <c r="K905" i="109"/>
  <c r="K900" i="109"/>
  <c r="K898" i="109"/>
  <c r="K896" i="109"/>
  <c r="K894" i="109"/>
  <c r="K1024" i="109"/>
  <c r="K1021" i="109"/>
  <c r="K1019" i="109"/>
  <c r="K1016" i="109"/>
  <c r="K1014" i="109"/>
  <c r="K1009" i="109"/>
  <c r="K1004" i="109"/>
  <c r="K997" i="109"/>
  <c r="K995" i="109"/>
  <c r="K992" i="109"/>
  <c r="K990" i="109"/>
  <c r="K987" i="109"/>
  <c r="K985" i="109"/>
  <c r="K980" i="109"/>
  <c r="K978" i="109"/>
  <c r="K976" i="109"/>
  <c r="K957" i="109"/>
  <c r="K951" i="109"/>
  <c r="K939" i="109"/>
  <c r="K936" i="109"/>
  <c r="K934" i="109"/>
  <c r="K929" i="109"/>
  <c r="K927" i="109"/>
  <c r="K924" i="109"/>
  <c r="K921" i="109"/>
  <c r="K908" i="109"/>
  <c r="K906" i="109"/>
  <c r="K901" i="109"/>
  <c r="K476" i="109"/>
  <c r="K471" i="109"/>
  <c r="K466" i="109"/>
  <c r="K464" i="109"/>
  <c r="K440" i="109"/>
  <c r="K431" i="109"/>
  <c r="K428" i="109"/>
  <c r="K424" i="109"/>
  <c r="K420" i="109"/>
  <c r="K417" i="109"/>
  <c r="K411" i="109"/>
  <c r="K406" i="109"/>
  <c r="K404" i="109"/>
  <c r="K401" i="109"/>
  <c r="K399" i="109"/>
  <c r="K396" i="109"/>
  <c r="K393" i="109"/>
  <c r="K390" i="109"/>
  <c r="K388" i="109"/>
  <c r="K383" i="109"/>
  <c r="K382" i="109"/>
  <c r="K379" i="109"/>
  <c r="K371" i="109"/>
  <c r="K361" i="109"/>
  <c r="K359" i="109"/>
  <c r="K357" i="109"/>
  <c r="K354" i="109"/>
  <c r="K345" i="109"/>
  <c r="K336" i="109"/>
  <c r="K328" i="109"/>
  <c r="K321" i="109"/>
  <c r="K314" i="109"/>
  <c r="K298" i="109"/>
  <c r="K479" i="109"/>
  <c r="K472" i="109"/>
  <c r="K462" i="109"/>
  <c r="K450" i="109"/>
  <c r="K448" i="109"/>
  <c r="K436" i="109"/>
  <c r="K415" i="109"/>
  <c r="K409" i="109"/>
  <c r="K397" i="109"/>
  <c r="K391" i="109"/>
  <c r="K386" i="109"/>
  <c r="K351" i="109"/>
  <c r="K347" i="109"/>
  <c r="K340" i="109"/>
  <c r="K1720" i="109" s="1"/>
  <c r="K337" i="109"/>
  <c r="L414" i="109"/>
  <c r="K480" i="109"/>
  <c r="K460" i="109"/>
  <c r="K458" i="109"/>
  <c r="K456" i="109"/>
  <c r="K446" i="109"/>
  <c r="K441" i="109"/>
  <c r="K432" i="109"/>
  <c r="K429" i="109"/>
  <c r="K427" i="109"/>
  <c r="K425" i="109"/>
  <c r="K423" i="109"/>
  <c r="K421" i="109"/>
  <c r="K412" i="109"/>
  <c r="K407" i="109"/>
  <c r="K405" i="109"/>
  <c r="K402" i="109"/>
  <c r="K400" i="109"/>
  <c r="K398" i="109"/>
  <c r="K394" i="109"/>
  <c r="K392" i="109"/>
  <c r="K389" i="109"/>
  <c r="K384" i="109"/>
  <c r="K381" i="109"/>
  <c r="K377" i="109"/>
  <c r="K376" i="109"/>
  <c r="K370" i="109"/>
  <c r="K360" i="109"/>
  <c r="K358" i="109"/>
  <c r="K356" i="109"/>
  <c r="K330" i="109"/>
  <c r="K327" i="109"/>
  <c r="K319" i="109"/>
  <c r="K291" i="109"/>
  <c r="J484" i="109"/>
  <c r="K468" i="109"/>
  <c r="K454" i="109"/>
  <c r="K452" i="109"/>
  <c r="K444" i="109"/>
  <c r="K439" i="109"/>
  <c r="K437" i="109"/>
  <c r="K435" i="109"/>
  <c r="K433" i="109"/>
  <c r="K419" i="109"/>
  <c r="K416" i="109"/>
  <c r="K413" i="109"/>
  <c r="K408" i="109"/>
  <c r="K403" i="109"/>
  <c r="K395" i="109"/>
  <c r="K387" i="109"/>
  <c r="K385" i="109"/>
  <c r="K352" i="109"/>
  <c r="K349" i="109"/>
  <c r="K343" i="109"/>
  <c r="K307" i="109"/>
  <c r="J1026" i="109"/>
  <c r="B499" i="109"/>
  <c r="B700" i="109" s="1"/>
  <c r="B892" i="109" s="1"/>
  <c r="B1032" i="109" s="1"/>
  <c r="J886" i="109"/>
  <c r="D891" i="109" l="1"/>
  <c r="D1031" i="109" s="1"/>
  <c r="AJ1058" i="109"/>
  <c r="K1722" i="109"/>
  <c r="K1861" i="109" s="1"/>
  <c r="AK1564" i="109"/>
  <c r="AK1206" i="109"/>
  <c r="V218" i="109"/>
  <c r="AI1097" i="109"/>
  <c r="V213" i="109"/>
  <c r="V217" i="109"/>
  <c r="V220" i="109"/>
  <c r="V211" i="109"/>
  <c r="BB1087" i="109"/>
  <c r="BC1087" i="109"/>
  <c r="AY1079" i="109"/>
  <c r="BB1071" i="109"/>
  <c r="BD1063" i="109"/>
  <c r="BA1063" i="109"/>
  <c r="BA1054" i="109"/>
  <c r="BH1086" i="109"/>
  <c r="BA1078" i="109"/>
  <c r="BE1070" i="109"/>
  <c r="BD1057" i="109"/>
  <c r="BH1077" i="109"/>
  <c r="AI222" i="109"/>
  <c r="AV214" i="109"/>
  <c r="AV1097" i="109"/>
  <c r="BE1089" i="109"/>
  <c r="BE1081" i="109"/>
  <c r="BF1073" i="109"/>
  <c r="BC1065" i="109"/>
  <c r="AV221" i="109"/>
  <c r="AV1104" i="109"/>
  <c r="BA1088" i="109"/>
  <c r="AZ1088" i="109"/>
  <c r="BC1080" i="109"/>
  <c r="BA1072" i="109"/>
  <c r="AY1059" i="109"/>
  <c r="AY1047" i="109"/>
  <c r="AX1047" i="109"/>
  <c r="BG1085" i="109"/>
  <c r="BD1085" i="109"/>
  <c r="BF1052" i="109"/>
  <c r="AZ1068" i="109"/>
  <c r="AW1068" i="109"/>
  <c r="BI185" i="109"/>
  <c r="BF1068" i="109"/>
  <c r="BD1055" i="109"/>
  <c r="AY1055" i="109"/>
  <c r="BA1055" i="109"/>
  <c r="AI216" i="109"/>
  <c r="AY1091" i="109"/>
  <c r="BC1091" i="109"/>
  <c r="AW1091" i="109"/>
  <c r="BI208" i="109"/>
  <c r="AX1083" i="109"/>
  <c r="AW1083" i="109"/>
  <c r="BI200" i="109"/>
  <c r="BH1075" i="109"/>
  <c r="BG1075" i="109"/>
  <c r="BF1075" i="109"/>
  <c r="BC1067" i="109"/>
  <c r="AY1067" i="109"/>
  <c r="AZ1058" i="109"/>
  <c r="BF1058" i="109"/>
  <c r="AW1058" i="109"/>
  <c r="BI175" i="109"/>
  <c r="BB289" i="109"/>
  <c r="BC490" i="109" s="1"/>
  <c r="AI215" i="109"/>
  <c r="AZ1090" i="109"/>
  <c r="AY1090" i="109"/>
  <c r="AW1090" i="109"/>
  <c r="BI207" i="109"/>
  <c r="BE1082" i="109"/>
  <c r="BH1082" i="109"/>
  <c r="AW1082" i="109"/>
  <c r="BI199" i="109"/>
  <c r="BE1074" i="109"/>
  <c r="AZ1074" i="109"/>
  <c r="BA1074" i="109"/>
  <c r="BH1066" i="109"/>
  <c r="BF1066" i="109"/>
  <c r="AW1066" i="109"/>
  <c r="BI183" i="109"/>
  <c r="BD1053" i="109"/>
  <c r="BC1053" i="109"/>
  <c r="BE1053" i="109"/>
  <c r="AZ1036" i="109"/>
  <c r="AZ283" i="109"/>
  <c r="CD16" i="119" s="1"/>
  <c r="BB1036" i="109"/>
  <c r="BB283" i="109"/>
  <c r="CF16" i="119" s="1"/>
  <c r="BF1036" i="109"/>
  <c r="BF283" i="109"/>
  <c r="CJ16" i="119" s="1"/>
  <c r="BD1069" i="109"/>
  <c r="AX1069" i="109"/>
  <c r="BE1069" i="109"/>
  <c r="AV209" i="109"/>
  <c r="AV1092" i="109"/>
  <c r="BE1084" i="109"/>
  <c r="BG1084" i="109"/>
  <c r="AY1084" i="109"/>
  <c r="BB290" i="109"/>
  <c r="BC491" i="109" s="1"/>
  <c r="AI220" i="109"/>
  <c r="AI1095" i="109"/>
  <c r="AZ1087" i="109"/>
  <c r="AX1087" i="109"/>
  <c r="BH1087" i="109"/>
  <c r="AX1079" i="109"/>
  <c r="BD1079" i="109"/>
  <c r="BF1079" i="109"/>
  <c r="BD1071" i="109"/>
  <c r="AW1071" i="109"/>
  <c r="AZ1071" i="109"/>
  <c r="AX1063" i="109"/>
  <c r="BC1063" i="109"/>
  <c r="BE1063" i="109"/>
  <c r="BF1054" i="109"/>
  <c r="BC1054" i="109"/>
  <c r="BE1054" i="109"/>
  <c r="AI219" i="109"/>
  <c r="AI1094" i="109"/>
  <c r="AV211" i="109"/>
  <c r="AV1094" i="109"/>
  <c r="AZ1086" i="109"/>
  <c r="AY1086" i="109"/>
  <c r="BG1086" i="109"/>
  <c r="BH1078" i="109"/>
  <c r="AY1078" i="109"/>
  <c r="BE1078" i="109"/>
  <c r="BD1070" i="109"/>
  <c r="AW1070" i="109"/>
  <c r="BI187" i="109"/>
  <c r="AZ1070" i="109"/>
  <c r="AX1057" i="109"/>
  <c r="BB1057" i="109"/>
  <c r="AW1057" i="109"/>
  <c r="BI174" i="109"/>
  <c r="AZ1077" i="109"/>
  <c r="AX1077" i="109"/>
  <c r="BB1077" i="109"/>
  <c r="BE1076" i="109"/>
  <c r="BA1076" i="109"/>
  <c r="V214" i="109"/>
  <c r="BB1089" i="109"/>
  <c r="AZ1089" i="109"/>
  <c r="BH1089" i="109"/>
  <c r="BB1081" i="109"/>
  <c r="BG1081" i="109"/>
  <c r="BG1073" i="109"/>
  <c r="AZ1073" i="109"/>
  <c r="AY1073" i="109"/>
  <c r="BD1065" i="109"/>
  <c r="BB1065" i="109"/>
  <c r="BG1065" i="109"/>
  <c r="AI221" i="109"/>
  <c r="AI1096" i="109"/>
  <c r="BB1088" i="109"/>
  <c r="BF1088" i="109"/>
  <c r="BD1088" i="109"/>
  <c r="BD1080" i="109"/>
  <c r="BH1080" i="109"/>
  <c r="BF1072" i="109"/>
  <c r="BE1072" i="109"/>
  <c r="BF1059" i="109"/>
  <c r="BC1059" i="109"/>
  <c r="BE1059" i="109"/>
  <c r="BI1061" i="109"/>
  <c r="AZ1047" i="109"/>
  <c r="BC1047" i="109"/>
  <c r="BD1047" i="109"/>
  <c r="AX1085" i="109"/>
  <c r="BB1085" i="109"/>
  <c r="AW1085" i="109"/>
  <c r="BI202" i="109"/>
  <c r="BD1052" i="109"/>
  <c r="BB1052" i="109"/>
  <c r="AW1052" i="109"/>
  <c r="BI169" i="109"/>
  <c r="AI1100" i="109"/>
  <c r="BE1068" i="109"/>
  <c r="AY1068" i="109"/>
  <c r="AX1068" i="109"/>
  <c r="BB1055" i="109"/>
  <c r="BC1055" i="109"/>
  <c r="BE1055" i="109"/>
  <c r="BB1091" i="109"/>
  <c r="BH1091" i="109"/>
  <c r="BA1091" i="109"/>
  <c r="BD1083" i="109"/>
  <c r="BB1083" i="109"/>
  <c r="BC1083" i="109"/>
  <c r="AZ1075" i="109"/>
  <c r="AX1075" i="109"/>
  <c r="AW1075" i="109"/>
  <c r="AZ1067" i="109"/>
  <c r="BG1067" i="109"/>
  <c r="BB1067" i="109"/>
  <c r="BH1058" i="109"/>
  <c r="AY1058" i="109"/>
  <c r="BA1058" i="109"/>
  <c r="V215" i="109"/>
  <c r="BI215" i="109"/>
  <c r="AW1098" i="109"/>
  <c r="BI1098" i="109" s="1"/>
  <c r="AX1090" i="109"/>
  <c r="BD1090" i="109"/>
  <c r="BA1090" i="109"/>
  <c r="AX1082" i="109"/>
  <c r="BB1082" i="109"/>
  <c r="BA1082" i="109"/>
  <c r="BD1074" i="109"/>
  <c r="AX1074" i="109"/>
  <c r="BB1074" i="109"/>
  <c r="BD1066" i="109"/>
  <c r="AY1066" i="109"/>
  <c r="BA1066" i="109"/>
  <c r="AZ1053" i="109"/>
  <c r="AX1053" i="109"/>
  <c r="BG1053" i="109"/>
  <c r="BE283" i="109"/>
  <c r="CI16" i="119" s="1"/>
  <c r="BE1036" i="109"/>
  <c r="BD1036" i="109"/>
  <c r="BD283" i="109"/>
  <c r="CH16" i="119" s="1"/>
  <c r="BH1036" i="109"/>
  <c r="BH283" i="109"/>
  <c r="CL16" i="119" s="1"/>
  <c r="AI1093" i="109"/>
  <c r="AV210" i="109"/>
  <c r="AV1093" i="109"/>
  <c r="BH1069" i="109"/>
  <c r="BF1069" i="109"/>
  <c r="AY1069" i="109"/>
  <c r="AI209" i="109"/>
  <c r="BI209" i="109"/>
  <c r="AW1092" i="109"/>
  <c r="BI1092" i="109" s="1"/>
  <c r="AX1084" i="109"/>
  <c r="AW1084" i="109"/>
  <c r="BI201" i="109"/>
  <c r="BF1084" i="109"/>
  <c r="AI218" i="109"/>
  <c r="BE1079" i="109"/>
  <c r="BG1071" i="109"/>
  <c r="AX1054" i="109"/>
  <c r="BI219" i="109"/>
  <c r="AW1102" i="109"/>
  <c r="BI1102" i="109" s="1"/>
  <c r="BD1078" i="109"/>
  <c r="BA1070" i="109"/>
  <c r="AZ1057" i="109"/>
  <c r="BA1077" i="109"/>
  <c r="BC1076" i="109"/>
  <c r="BD1089" i="109"/>
  <c r="BA1081" i="109"/>
  <c r="BA1073" i="109"/>
  <c r="AX1059" i="109"/>
  <c r="BA1067" i="109"/>
  <c r="BA692" i="109"/>
  <c r="BI220" i="109"/>
  <c r="AW1103" i="109"/>
  <c r="BI1103" i="109" s="1"/>
  <c r="V212" i="109"/>
  <c r="AV212" i="109"/>
  <c r="AV1095" i="109"/>
  <c r="BF1087" i="109"/>
  <c r="BE1087" i="109"/>
  <c r="BD1087" i="109"/>
  <c r="AZ1079" i="109"/>
  <c r="BC1079" i="109"/>
  <c r="BH1079" i="109"/>
  <c r="BI188" i="109"/>
  <c r="BE1071" i="109"/>
  <c r="BC1071" i="109"/>
  <c r="BA1071" i="109"/>
  <c r="BH1063" i="109"/>
  <c r="BB1063" i="109"/>
  <c r="BG1063" i="109"/>
  <c r="BH1054" i="109"/>
  <c r="AZ1054" i="109"/>
  <c r="BG1054" i="109"/>
  <c r="V219" i="109"/>
  <c r="BF1086" i="109"/>
  <c r="BE1086" i="109"/>
  <c r="BD1086" i="109"/>
  <c r="AX1078" i="109"/>
  <c r="BI195" i="109"/>
  <c r="AW1078" i="109"/>
  <c r="BC1078" i="109"/>
  <c r="BF1070" i="109"/>
  <c r="BC1070" i="109"/>
  <c r="BH1070" i="109"/>
  <c r="BF1057" i="109"/>
  <c r="AY1057" i="109"/>
  <c r="BA1057" i="109"/>
  <c r="BB1529" i="109"/>
  <c r="AW1077" i="109"/>
  <c r="BI194" i="109"/>
  <c r="BC1077" i="109"/>
  <c r="BG1077" i="109"/>
  <c r="BD1076" i="109"/>
  <c r="BB1076" i="109"/>
  <c r="BF1076" i="109"/>
  <c r="AI1105" i="109"/>
  <c r="AV222" i="109"/>
  <c r="AV1105" i="109"/>
  <c r="AI214" i="109"/>
  <c r="BG1089" i="109"/>
  <c r="BF1089" i="109"/>
  <c r="AW1089" i="109"/>
  <c r="BI206" i="109"/>
  <c r="AX1081" i="109"/>
  <c r="AW1081" i="109"/>
  <c r="BI198" i="109"/>
  <c r="BF1081" i="109"/>
  <c r="BD1073" i="109"/>
  <c r="AX1073" i="109"/>
  <c r="BC1073" i="109"/>
  <c r="AZ1065" i="109"/>
  <c r="BF1065" i="109"/>
  <c r="AW1065" i="109"/>
  <c r="BI182" i="109"/>
  <c r="V221" i="109"/>
  <c r="AV213" i="109"/>
  <c r="AV1096" i="109"/>
  <c r="BI213" i="109"/>
  <c r="AW1096" i="109"/>
  <c r="BI1096" i="109" s="1"/>
  <c r="BH1088" i="109"/>
  <c r="AX1088" i="109"/>
  <c r="BA1080" i="109"/>
  <c r="BF1080" i="109"/>
  <c r="BH1072" i="109"/>
  <c r="BC1072" i="109"/>
  <c r="AW1072" i="109"/>
  <c r="BI189" i="109"/>
  <c r="BD1059" i="109"/>
  <c r="BH1059" i="109"/>
  <c r="BG1059" i="109"/>
  <c r="BE1047" i="109"/>
  <c r="BH1047" i="109"/>
  <c r="BB1047" i="109"/>
  <c r="BC1085" i="109"/>
  <c r="BH1085" i="109"/>
  <c r="BA1085" i="109"/>
  <c r="BH1052" i="109"/>
  <c r="AV217" i="109"/>
  <c r="AV1100" i="109"/>
  <c r="BI217" i="109"/>
  <c r="AW1100" i="109"/>
  <c r="BI1100" i="109" s="1"/>
  <c r="BH1068" i="109"/>
  <c r="BG1068" i="109"/>
  <c r="BC1068" i="109"/>
  <c r="AZ1055" i="109"/>
  <c r="AX1055" i="109"/>
  <c r="BG1055" i="109"/>
  <c r="AI1099" i="109"/>
  <c r="AW1099" i="109"/>
  <c r="BI1099" i="109" s="1"/>
  <c r="BI216" i="109"/>
  <c r="BG1091" i="109"/>
  <c r="AZ1091" i="109"/>
  <c r="BE1091" i="109"/>
  <c r="BA1083" i="109"/>
  <c r="AZ1083" i="109"/>
  <c r="BH1083" i="109"/>
  <c r="BD1075" i="109"/>
  <c r="BC1075" i="109"/>
  <c r="BB1075" i="109"/>
  <c r="BD1067" i="109"/>
  <c r="AX1067" i="109"/>
  <c r="AW1067" i="109"/>
  <c r="BI184" i="109"/>
  <c r="BB1058" i="109"/>
  <c r="BC1058" i="109"/>
  <c r="BE1058" i="109"/>
  <c r="AI1098" i="109"/>
  <c r="AV215" i="109"/>
  <c r="AV1098" i="109"/>
  <c r="BC1090" i="109"/>
  <c r="BB1090" i="109"/>
  <c r="BE1090" i="109"/>
  <c r="BD1082" i="109"/>
  <c r="AY1082" i="109"/>
  <c r="BG1082" i="109"/>
  <c r="BH1074" i="109"/>
  <c r="BG1074" i="109"/>
  <c r="AY1074" i="109"/>
  <c r="AX1066" i="109"/>
  <c r="BC1066" i="109"/>
  <c r="BE1066" i="109"/>
  <c r="BH1053" i="109"/>
  <c r="BF1053" i="109"/>
  <c r="AW1053" i="109"/>
  <c r="BI170" i="109"/>
  <c r="BA1036" i="109"/>
  <c r="BA283" i="109"/>
  <c r="CE16" i="119" s="1"/>
  <c r="AY1036" i="109"/>
  <c r="AY283" i="109"/>
  <c r="CC16" i="119" s="1"/>
  <c r="BC1036" i="109"/>
  <c r="BC283" i="109"/>
  <c r="CG16" i="119" s="1"/>
  <c r="V210" i="109"/>
  <c r="BC1069" i="109"/>
  <c r="AZ1069" i="109"/>
  <c r="BA1069" i="109"/>
  <c r="V209" i="109"/>
  <c r="BC1084" i="109"/>
  <c r="BB1084" i="109"/>
  <c r="AZ1084" i="109"/>
  <c r="BI218" i="109"/>
  <c r="AW1101" i="109"/>
  <c r="BI1101" i="109" s="1"/>
  <c r="AV220" i="109"/>
  <c r="AV1103" i="109"/>
  <c r="BI212" i="109"/>
  <c r="AW1095" i="109"/>
  <c r="BI1095" i="109" s="1"/>
  <c r="BG1087" i="109"/>
  <c r="BB1079" i="109"/>
  <c r="BF1071" i="109"/>
  <c r="AY1063" i="109"/>
  <c r="AY1054" i="109"/>
  <c r="BC1086" i="109"/>
  <c r="BB1086" i="109"/>
  <c r="BF1078" i="109"/>
  <c r="AY1070" i="109"/>
  <c r="BG1057" i="109"/>
  <c r="BB288" i="109"/>
  <c r="BC489" i="109" s="1"/>
  <c r="BE1077" i="109"/>
  <c r="BG1076" i="109"/>
  <c r="BC1089" i="109"/>
  <c r="BH1081" i="109"/>
  <c r="BE1073" i="109"/>
  <c r="AX1065" i="109"/>
  <c r="BE1065" i="109"/>
  <c r="AW1104" i="109"/>
  <c r="BI1104" i="109" s="1"/>
  <c r="BI221" i="109"/>
  <c r="AW1088" i="109"/>
  <c r="BI205" i="109"/>
  <c r="AW1080" i="109"/>
  <c r="BI197" i="109"/>
  <c r="BB1080" i="109"/>
  <c r="BG1072" i="109"/>
  <c r="BA1059" i="109"/>
  <c r="BI164" i="109"/>
  <c r="AW1047" i="109"/>
  <c r="BE1085" i="109"/>
  <c r="BG1052" i="109"/>
  <c r="AY1083" i="109"/>
  <c r="AI1103" i="109"/>
  <c r="AI212" i="109"/>
  <c r="AW1087" i="109"/>
  <c r="BI204" i="109"/>
  <c r="BA1087" i="109"/>
  <c r="AY1087" i="109"/>
  <c r="BA1079" i="109"/>
  <c r="BG1079" i="109"/>
  <c r="AW1079" i="109"/>
  <c r="BI196" i="109"/>
  <c r="BH1071" i="109"/>
  <c r="AY1071" i="109"/>
  <c r="AX1071" i="109"/>
  <c r="AZ1063" i="109"/>
  <c r="BF1063" i="109"/>
  <c r="AW1063" i="109"/>
  <c r="BI180" i="109"/>
  <c r="BD1054" i="109"/>
  <c r="BB1054" i="109"/>
  <c r="AW1054" i="109"/>
  <c r="BI171" i="109"/>
  <c r="AI1102" i="109"/>
  <c r="AV219" i="109"/>
  <c r="AV1102" i="109"/>
  <c r="AI211" i="109"/>
  <c r="AW1094" i="109"/>
  <c r="BI1094" i="109" s="1"/>
  <c r="BI211" i="109"/>
  <c r="AW1086" i="109"/>
  <c r="BI203" i="109"/>
  <c r="BA1086" i="109"/>
  <c r="AX1086" i="109"/>
  <c r="AZ1078" i="109"/>
  <c r="BB1078" i="109"/>
  <c r="BG1078" i="109"/>
  <c r="BB1070" i="109"/>
  <c r="BG1070" i="109"/>
  <c r="AX1070" i="109"/>
  <c r="BH1057" i="109"/>
  <c r="BC1057" i="109"/>
  <c r="BE1057" i="109"/>
  <c r="BC1171" i="109"/>
  <c r="BD1350" i="109" s="1"/>
  <c r="BC1529" i="109"/>
  <c r="BD1077" i="109"/>
  <c r="BF1077" i="109"/>
  <c r="AY1077" i="109"/>
  <c r="BH1076" i="109"/>
  <c r="AW1076" i="109"/>
  <c r="BI193" i="109"/>
  <c r="AX1076" i="109"/>
  <c r="V222" i="109"/>
  <c r="BI222" i="109"/>
  <c r="AW1105" i="109"/>
  <c r="BI1105" i="109" s="1"/>
  <c r="AW1097" i="109"/>
  <c r="BI1097" i="109" s="1"/>
  <c r="BI214" i="109"/>
  <c r="AX1089" i="109"/>
  <c r="BA1089" i="109"/>
  <c r="BD1081" i="109"/>
  <c r="BC1081" i="109"/>
  <c r="AZ1081" i="109"/>
  <c r="BH1073" i="109"/>
  <c r="BB1073" i="109"/>
  <c r="AW1073" i="109"/>
  <c r="BI190" i="109"/>
  <c r="BH1065" i="109"/>
  <c r="AY1065" i="109"/>
  <c r="BA1065" i="109"/>
  <c r="AI1104" i="109"/>
  <c r="AI213" i="109"/>
  <c r="BG1088" i="109"/>
  <c r="BE1088" i="109"/>
  <c r="BC1088" i="109"/>
  <c r="BE1080" i="109"/>
  <c r="BG1080" i="109"/>
  <c r="AX1080" i="109"/>
  <c r="BD1072" i="109"/>
  <c r="AX1072" i="109"/>
  <c r="BB1072" i="109"/>
  <c r="AZ1059" i="109"/>
  <c r="BB1059" i="109"/>
  <c r="AW1059" i="109"/>
  <c r="BI176" i="109"/>
  <c r="BA1047" i="109"/>
  <c r="BF1047" i="109"/>
  <c r="BG1047" i="109"/>
  <c r="AZ1085" i="109"/>
  <c r="AY1085" i="109"/>
  <c r="BF1085" i="109"/>
  <c r="AX1052" i="109"/>
  <c r="BC1052" i="109"/>
  <c r="BE1052" i="109"/>
  <c r="AI217" i="109"/>
  <c r="BD1068" i="109"/>
  <c r="BB1068" i="109"/>
  <c r="BA1068" i="109"/>
  <c r="BH1055" i="109"/>
  <c r="BF1055" i="109"/>
  <c r="AW1055" i="109"/>
  <c r="BI172" i="109"/>
  <c r="BI1051" i="109"/>
  <c r="V216" i="109"/>
  <c r="AV216" i="109"/>
  <c r="AV1099" i="109"/>
  <c r="BD1091" i="109"/>
  <c r="AX1091" i="109"/>
  <c r="BF1091" i="109"/>
  <c r="BE1083" i="109"/>
  <c r="BG1083" i="109"/>
  <c r="BF1083" i="109"/>
  <c r="BI192" i="109"/>
  <c r="BE1075" i="109"/>
  <c r="BA1075" i="109"/>
  <c r="AY1075" i="109"/>
  <c r="BE1067" i="109"/>
  <c r="BH1067" i="109"/>
  <c r="BF1067" i="109"/>
  <c r="BD1058" i="109"/>
  <c r="AX1058" i="109"/>
  <c r="BG1058" i="109"/>
  <c r="BA691" i="109"/>
  <c r="BF1090" i="109"/>
  <c r="BH1090" i="109"/>
  <c r="BG1090" i="109"/>
  <c r="BC1082" i="109"/>
  <c r="AZ1082" i="109"/>
  <c r="BF1082" i="109"/>
  <c r="BF1074" i="109"/>
  <c r="AW1074" i="109"/>
  <c r="BI191" i="109"/>
  <c r="BC1074" i="109"/>
  <c r="AZ1066" i="109"/>
  <c r="BB1066" i="109"/>
  <c r="BG1066" i="109"/>
  <c r="BB1053" i="109"/>
  <c r="AY1053" i="109"/>
  <c r="BA1053" i="109"/>
  <c r="BI152" i="109"/>
  <c r="AW1036" i="109"/>
  <c r="AW283" i="109"/>
  <c r="CA16" i="119" s="1"/>
  <c r="BG1036" i="109"/>
  <c r="BG283" i="109"/>
  <c r="CK16" i="119" s="1"/>
  <c r="AX1036" i="109"/>
  <c r="AX283" i="109"/>
  <c r="CB16" i="119" s="1"/>
  <c r="AI210" i="109"/>
  <c r="BI210" i="109"/>
  <c r="AW1093" i="109"/>
  <c r="BI1093" i="109" s="1"/>
  <c r="BG1069" i="109"/>
  <c r="BB1069" i="109"/>
  <c r="AW1069" i="109"/>
  <c r="BI186" i="109"/>
  <c r="AI1092" i="109"/>
  <c r="BA1084" i="109"/>
  <c r="BH1084" i="109"/>
  <c r="BD1084" i="109"/>
  <c r="AI1101" i="109"/>
  <c r="AV218" i="109"/>
  <c r="AV1101" i="109"/>
  <c r="K1723" i="109"/>
  <c r="K1737" i="109"/>
  <c r="K1876" i="109" s="1"/>
  <c r="K1726" i="109"/>
  <c r="AD1061" i="109"/>
  <c r="K1727" i="109"/>
  <c r="D1172" i="109"/>
  <c r="D1351" i="109" s="1"/>
  <c r="D1530" i="109" s="1"/>
  <c r="AD1051" i="109"/>
  <c r="V1050" i="109"/>
  <c r="AD1050" i="109"/>
  <c r="V1047" i="109"/>
  <c r="K1713" i="109"/>
  <c r="K1852" i="109" s="1"/>
  <c r="K1716" i="109"/>
  <c r="K1855" i="109" s="1"/>
  <c r="K1710" i="109"/>
  <c r="L891" i="109"/>
  <c r="K1708" i="109"/>
  <c r="B1176" i="109"/>
  <c r="B1355" i="109" s="1"/>
  <c r="B1534" i="109" s="1"/>
  <c r="Q903" i="109"/>
  <c r="V1042" i="109"/>
  <c r="K1724" i="109"/>
  <c r="K1863" i="109" s="1"/>
  <c r="V1048" i="109"/>
  <c r="V1041" i="109"/>
  <c r="V1040" i="109"/>
  <c r="A797" i="109"/>
  <c r="V208" i="109"/>
  <c r="AI1081" i="109"/>
  <c r="AI197" i="109"/>
  <c r="AI196" i="109"/>
  <c r="AI203" i="109"/>
  <c r="AI200" i="109"/>
  <c r="AI201" i="109"/>
  <c r="AI1091" i="109"/>
  <c r="AV208" i="109"/>
  <c r="AV1091" i="109"/>
  <c r="AI1082" i="109"/>
  <c r="AV199" i="109"/>
  <c r="AV1082" i="109"/>
  <c r="V202" i="109"/>
  <c r="AI1085" i="109"/>
  <c r="AV202" i="109"/>
  <c r="AV1085" i="109"/>
  <c r="AV194" i="109"/>
  <c r="AV1077" i="109"/>
  <c r="AI1088" i="109"/>
  <c r="AV205" i="109"/>
  <c r="AV1088" i="109"/>
  <c r="V197" i="109"/>
  <c r="V204" i="109"/>
  <c r="AI1087" i="109"/>
  <c r="AV204" i="109"/>
  <c r="AV1087" i="109"/>
  <c r="V198" i="109"/>
  <c r="AV198" i="109"/>
  <c r="AV1081" i="109"/>
  <c r="V203" i="109"/>
  <c r="AI1078" i="109"/>
  <c r="AV195" i="109"/>
  <c r="AV1078" i="109"/>
  <c r="AI1083" i="109"/>
  <c r="AI1090" i="109"/>
  <c r="AV1090" i="109"/>
  <c r="AV207" i="109"/>
  <c r="V201" i="109"/>
  <c r="AI208" i="109"/>
  <c r="AI199" i="109"/>
  <c r="AI202" i="109"/>
  <c r="AI194" i="109"/>
  <c r="AI205" i="109"/>
  <c r="AI204" i="109"/>
  <c r="AI1079" i="109"/>
  <c r="AI198" i="109"/>
  <c r="AI195" i="109"/>
  <c r="AI207" i="109"/>
  <c r="V206" i="109"/>
  <c r="AI1089" i="109"/>
  <c r="AV206" i="109"/>
  <c r="AV1089" i="109"/>
  <c r="V199" i="109"/>
  <c r="V194" i="109"/>
  <c r="AI1077" i="109"/>
  <c r="V205" i="109"/>
  <c r="AI1080" i="109"/>
  <c r="AV197" i="109"/>
  <c r="AV1080" i="109"/>
  <c r="V196" i="109"/>
  <c r="AV196" i="109"/>
  <c r="AV1079" i="109"/>
  <c r="AI1086" i="109"/>
  <c r="AV203" i="109"/>
  <c r="AV1086" i="109"/>
  <c r="V195" i="109"/>
  <c r="V200" i="109"/>
  <c r="AV200" i="109"/>
  <c r="AV1083" i="109"/>
  <c r="V207" i="109"/>
  <c r="AI1084" i="109"/>
  <c r="AV201" i="109"/>
  <c r="AV1084" i="109"/>
  <c r="AI206" i="109"/>
  <c r="K1859" i="109"/>
  <c r="K1715" i="109"/>
  <c r="K1854" i="109" s="1"/>
  <c r="B1198" i="109"/>
  <c r="B1377" i="109" s="1"/>
  <c r="B1556" i="109" s="1"/>
  <c r="B1199" i="109"/>
  <c r="B1378" i="109" s="1"/>
  <c r="B1557" i="109" s="1"/>
  <c r="D1199" i="109"/>
  <c r="D1378" i="109" s="1"/>
  <c r="D1557" i="109" s="1"/>
  <c r="D1198" i="109"/>
  <c r="D1377" i="109" s="1"/>
  <c r="D1556" i="109" s="1"/>
  <c r="C1198" i="109"/>
  <c r="C1377" i="109" s="1"/>
  <c r="C1556" i="109" s="1"/>
  <c r="C1199" i="109"/>
  <c r="C1378" i="109" s="1"/>
  <c r="C1557" i="109" s="1"/>
  <c r="E1199" i="109"/>
  <c r="E1378" i="109" s="1"/>
  <c r="E1557" i="109" s="1"/>
  <c r="E1198" i="109"/>
  <c r="E1377" i="109" s="1"/>
  <c r="E1556" i="109" s="1"/>
  <c r="B1200" i="109"/>
  <c r="B1379" i="109" s="1"/>
  <c r="B1558" i="109" s="1"/>
  <c r="E1200" i="109"/>
  <c r="E1379" i="109" s="1"/>
  <c r="E1558" i="109" s="1"/>
  <c r="A1200" i="109"/>
  <c r="A1379" i="109" s="1"/>
  <c r="A1558" i="109" s="1"/>
  <c r="C1200" i="109"/>
  <c r="C1379" i="109" s="1"/>
  <c r="C1558" i="109" s="1"/>
  <c r="D1200" i="109"/>
  <c r="D1379" i="109" s="1"/>
  <c r="D1558" i="109" s="1"/>
  <c r="E1189" i="109"/>
  <c r="E1368" i="109" s="1"/>
  <c r="E1547" i="109" s="1"/>
  <c r="E1190" i="109"/>
  <c r="E1369" i="109" s="1"/>
  <c r="E1548" i="109" s="1"/>
  <c r="E1188" i="109"/>
  <c r="E1367" i="109" s="1"/>
  <c r="E1546" i="109" s="1"/>
  <c r="B1188" i="109"/>
  <c r="B1367" i="109" s="1"/>
  <c r="B1546" i="109" s="1"/>
  <c r="B1189" i="109"/>
  <c r="B1368" i="109" s="1"/>
  <c r="B1547" i="109" s="1"/>
  <c r="B1190" i="109"/>
  <c r="B1369" i="109" s="1"/>
  <c r="B1548" i="109" s="1"/>
  <c r="D1189" i="109"/>
  <c r="D1368" i="109" s="1"/>
  <c r="D1547" i="109" s="1"/>
  <c r="D1190" i="109"/>
  <c r="D1369" i="109" s="1"/>
  <c r="D1548" i="109" s="1"/>
  <c r="D1188" i="109"/>
  <c r="D1367" i="109" s="1"/>
  <c r="D1546" i="109" s="1"/>
  <c r="C1188" i="109"/>
  <c r="C1367" i="109" s="1"/>
  <c r="C1546" i="109" s="1"/>
  <c r="C1189" i="109"/>
  <c r="C1368" i="109" s="1"/>
  <c r="C1547" i="109" s="1"/>
  <c r="C1190" i="109"/>
  <c r="C1369" i="109" s="1"/>
  <c r="C1548" i="109" s="1"/>
  <c r="V1039" i="109"/>
  <c r="V1043" i="109"/>
  <c r="L492" i="109"/>
  <c r="L693" i="109" s="1"/>
  <c r="L488" i="109"/>
  <c r="L520" i="109"/>
  <c r="L721" i="109" s="1"/>
  <c r="K1712" i="109"/>
  <c r="L1349" i="109"/>
  <c r="L1528" i="109" s="1"/>
  <c r="L1703" i="109" s="1"/>
  <c r="M1205" i="109"/>
  <c r="N1384" i="109" s="1"/>
  <c r="N1563" i="109" s="1"/>
  <c r="M1197" i="109"/>
  <c r="N1376" i="109" s="1"/>
  <c r="N1555" i="109" s="1"/>
  <c r="V497" i="109"/>
  <c r="M1191" i="109"/>
  <c r="N1370" i="109" s="1"/>
  <c r="N1549" i="109" s="1"/>
  <c r="M1245" i="109"/>
  <c r="N1424" i="109" s="1"/>
  <c r="N1603" i="109" s="1"/>
  <c r="M1211" i="109"/>
  <c r="N1390" i="109" s="1"/>
  <c r="N1569" i="109" s="1"/>
  <c r="M1308" i="109"/>
  <c r="N1487" i="109" s="1"/>
  <c r="N1666" i="109" s="1"/>
  <c r="M1207" i="109"/>
  <c r="N1386" i="109" s="1"/>
  <c r="N1565" i="109" s="1"/>
  <c r="M1334" i="109"/>
  <c r="N1513" i="109" s="1"/>
  <c r="N1692" i="109" s="1"/>
  <c r="V147" i="109"/>
  <c r="V159" i="109"/>
  <c r="V166" i="109"/>
  <c r="V188" i="109"/>
  <c r="V183" i="109"/>
  <c r="V156" i="109"/>
  <c r="V163" i="109"/>
  <c r="V165" i="109"/>
  <c r="V190" i="109"/>
  <c r="V189" i="109"/>
  <c r="V161" i="109"/>
  <c r="V192" i="109"/>
  <c r="V187" i="109"/>
  <c r="V182" i="109"/>
  <c r="V193" i="109"/>
  <c r="AI156" i="109"/>
  <c r="Q892" i="109"/>
  <c r="R892" i="109" s="1"/>
  <c r="S892" i="109" s="1"/>
  <c r="T892" i="109" s="1"/>
  <c r="V171" i="109"/>
  <c r="V184" i="109"/>
  <c r="V191" i="109"/>
  <c r="V186" i="109"/>
  <c r="V185" i="109"/>
  <c r="AI1067" i="109"/>
  <c r="AI184" i="109"/>
  <c r="AI1070" i="109"/>
  <c r="AI187" i="109"/>
  <c r="AV188" i="109"/>
  <c r="AV1071" i="109"/>
  <c r="AV191" i="109"/>
  <c r="AV1074" i="109"/>
  <c r="AI186" i="109"/>
  <c r="AI1069" i="109"/>
  <c r="AI185" i="109"/>
  <c r="AI1068" i="109"/>
  <c r="AV190" i="109"/>
  <c r="AV1073" i="109"/>
  <c r="AV189" i="109"/>
  <c r="AV1072" i="109"/>
  <c r="AI188" i="109"/>
  <c r="AI1071" i="109"/>
  <c r="AI191" i="109"/>
  <c r="AI1074" i="109"/>
  <c r="AV183" i="109"/>
  <c r="AV1066" i="109"/>
  <c r="AV192" i="109"/>
  <c r="AV1075" i="109"/>
  <c r="AI190" i="109"/>
  <c r="AI1073" i="109"/>
  <c r="AV1065" i="109"/>
  <c r="AV182" i="109"/>
  <c r="AI1072" i="109"/>
  <c r="AI189" i="109"/>
  <c r="AI183" i="109"/>
  <c r="AI1066" i="109"/>
  <c r="AV193" i="109"/>
  <c r="AV1076" i="109"/>
  <c r="AI1075" i="109"/>
  <c r="AI192" i="109"/>
  <c r="AV184" i="109"/>
  <c r="AV1067" i="109"/>
  <c r="AV187" i="109"/>
  <c r="AV1070" i="109"/>
  <c r="AI1065" i="109"/>
  <c r="AI182" i="109"/>
  <c r="AV186" i="109"/>
  <c r="AV1069" i="109"/>
  <c r="AI193" i="109"/>
  <c r="AI1076" i="109"/>
  <c r="AV185" i="109"/>
  <c r="AV1068" i="109"/>
  <c r="AI1054" i="109"/>
  <c r="AI171" i="109"/>
  <c r="AV1054" i="109"/>
  <c r="AV171" i="109"/>
  <c r="AI165" i="109"/>
  <c r="AV165" i="109"/>
  <c r="AI1049" i="109"/>
  <c r="AI166" i="109"/>
  <c r="AV166" i="109"/>
  <c r="V149" i="109"/>
  <c r="AV1046" i="109"/>
  <c r="AV163" i="109"/>
  <c r="AI1046" i="109"/>
  <c r="AI163" i="109"/>
  <c r="V172" i="109"/>
  <c r="V151" i="109"/>
  <c r="V170" i="109"/>
  <c r="AI1044" i="109"/>
  <c r="AI161" i="109"/>
  <c r="V178" i="109"/>
  <c r="V162" i="109"/>
  <c r="V153" i="109"/>
  <c r="AV161" i="109"/>
  <c r="AV1044" i="109"/>
  <c r="AI159" i="109"/>
  <c r="V158" i="109"/>
  <c r="AV159" i="109"/>
  <c r="AV173" i="109"/>
  <c r="AV1056" i="109"/>
  <c r="AI148" i="109"/>
  <c r="W283" i="109"/>
  <c r="AV157" i="109"/>
  <c r="AI164" i="109"/>
  <c r="AV150" i="109"/>
  <c r="AI1045" i="109"/>
  <c r="AI162" i="109"/>
  <c r="AV176" i="109"/>
  <c r="AV1059" i="109"/>
  <c r="AV168" i="109"/>
  <c r="S283" i="109"/>
  <c r="P16" i="119" s="1"/>
  <c r="AP283" i="109"/>
  <c r="Z283" i="109"/>
  <c r="AQ283" i="109"/>
  <c r="AV147" i="109"/>
  <c r="AJ283" i="109"/>
  <c r="AB283" i="109"/>
  <c r="AS283" i="109"/>
  <c r="AI154" i="109"/>
  <c r="AV175" i="109"/>
  <c r="AV1058" i="109"/>
  <c r="AV177" i="109"/>
  <c r="AV1060" i="109"/>
  <c r="AI1060" i="109"/>
  <c r="AI177" i="109"/>
  <c r="AI1052" i="109"/>
  <c r="AI169" i="109"/>
  <c r="A1170" i="109"/>
  <c r="A1349" i="109" s="1"/>
  <c r="A1171" i="109"/>
  <c r="A1350" i="109" s="1"/>
  <c r="A1529" i="109" s="1"/>
  <c r="V173" i="109"/>
  <c r="V148" i="109"/>
  <c r="V150" i="109"/>
  <c r="AI178" i="109"/>
  <c r="AV178" i="109"/>
  <c r="AV162" i="109"/>
  <c r="AV1045" i="109"/>
  <c r="AV153" i="109"/>
  <c r="V176" i="109"/>
  <c r="V168" i="109"/>
  <c r="V155" i="109"/>
  <c r="AV155" i="109"/>
  <c r="Q283" i="109"/>
  <c r="N16" i="119" s="1"/>
  <c r="T283" i="109"/>
  <c r="Q16" i="119" s="1"/>
  <c r="AC283" i="109"/>
  <c r="AD283" i="109"/>
  <c r="AU283" i="109"/>
  <c r="AN283" i="109"/>
  <c r="AF283" i="109"/>
  <c r="AV167" i="109"/>
  <c r="AV151" i="109"/>
  <c r="AV170" i="109"/>
  <c r="AV1053" i="109"/>
  <c r="AV169" i="109"/>
  <c r="AV1052" i="109"/>
  <c r="AI1057" i="109"/>
  <c r="AI174" i="109"/>
  <c r="AV181" i="109"/>
  <c r="AV1064" i="109"/>
  <c r="AI151" i="109"/>
  <c r="AI150" i="109"/>
  <c r="AV156" i="109"/>
  <c r="V157" i="109"/>
  <c r="AI158" i="109"/>
  <c r="AV164" i="109"/>
  <c r="AI153" i="109"/>
  <c r="U283" i="109"/>
  <c r="R16" i="119" s="1"/>
  <c r="AL283" i="109"/>
  <c r="AT283" i="109"/>
  <c r="AH283" i="109"/>
  <c r="AA283" i="109"/>
  <c r="AR283" i="109"/>
  <c r="AK283" i="109"/>
  <c r="V175" i="109"/>
  <c r="AI1058" i="109"/>
  <c r="AI175" i="109"/>
  <c r="V177" i="109"/>
  <c r="V169" i="109"/>
  <c r="V152" i="109"/>
  <c r="AI152" i="109"/>
  <c r="V174" i="109"/>
  <c r="V181" i="109"/>
  <c r="AI1056" i="109"/>
  <c r="AI173" i="109"/>
  <c r="AV148" i="109"/>
  <c r="V164" i="109"/>
  <c r="AI1059" i="109"/>
  <c r="AI176" i="109"/>
  <c r="AI168" i="109"/>
  <c r="AI155" i="109"/>
  <c r="R283" i="109"/>
  <c r="O16" i="119" s="1"/>
  <c r="Y283" i="109"/>
  <c r="AG283" i="109"/>
  <c r="AM283" i="109"/>
  <c r="AE283" i="109"/>
  <c r="AI147" i="109"/>
  <c r="X283" i="109"/>
  <c r="AO283" i="109"/>
  <c r="V180" i="109"/>
  <c r="AV180" i="109"/>
  <c r="AV1063" i="109"/>
  <c r="AI1063" i="109"/>
  <c r="AI180" i="109"/>
  <c r="V167" i="109"/>
  <c r="AI167" i="109"/>
  <c r="V154" i="109"/>
  <c r="AV154" i="109"/>
  <c r="AV149" i="109"/>
  <c r="AI1055" i="109"/>
  <c r="AI172" i="109"/>
  <c r="AV1055" i="109"/>
  <c r="AV172" i="109"/>
  <c r="AI1053" i="109"/>
  <c r="AI170" i="109"/>
  <c r="AV152" i="109"/>
  <c r="AV1057" i="109"/>
  <c r="AV174" i="109"/>
  <c r="AI1064" i="109"/>
  <c r="AI181" i="109"/>
  <c r="AV158" i="109"/>
  <c r="AI149" i="109"/>
  <c r="AI157" i="109"/>
  <c r="K689" i="109"/>
  <c r="K1707" i="109" s="1"/>
  <c r="M1176" i="109"/>
  <c r="N1355" i="109" s="1"/>
  <c r="N1534" i="109" s="1"/>
  <c r="M1256" i="109"/>
  <c r="N1435" i="109" s="1"/>
  <c r="N1614" i="109" s="1"/>
  <c r="M1243" i="109"/>
  <c r="N1422" i="109" s="1"/>
  <c r="N1601" i="109" s="1"/>
  <c r="M1217" i="109"/>
  <c r="N1396" i="109" s="1"/>
  <c r="N1575" i="109" s="1"/>
  <c r="M1248" i="109"/>
  <c r="N1427" i="109" s="1"/>
  <c r="N1606" i="109" s="1"/>
  <c r="M1172" i="109"/>
  <c r="N1351" i="109" s="1"/>
  <c r="N1530" i="109" s="1"/>
  <c r="M1198" i="109"/>
  <c r="N1377" i="109" s="1"/>
  <c r="N1556" i="109" s="1"/>
  <c r="M1200" i="109"/>
  <c r="N1379" i="109" s="1"/>
  <c r="N1558" i="109" s="1"/>
  <c r="K716" i="109"/>
  <c r="K1711" i="109" s="1"/>
  <c r="M1203" i="109"/>
  <c r="N1382" i="109" s="1"/>
  <c r="N1561" i="109" s="1"/>
  <c r="K1729" i="109"/>
  <c r="M1316" i="109"/>
  <c r="N1495" i="109" s="1"/>
  <c r="N1674" i="109" s="1"/>
  <c r="M1291" i="109"/>
  <c r="N1470" i="109" s="1"/>
  <c r="N1649" i="109" s="1"/>
  <c r="M1280" i="109"/>
  <c r="N1459" i="109" s="1"/>
  <c r="N1638" i="109" s="1"/>
  <c r="M1258" i="109"/>
  <c r="N1437" i="109" s="1"/>
  <c r="N1616" i="109" s="1"/>
  <c r="K1747" i="109"/>
  <c r="K1809" i="109"/>
  <c r="K1803" i="109"/>
  <c r="M1324" i="109"/>
  <c r="N1503" i="109" s="1"/>
  <c r="N1682" i="109" s="1"/>
  <c r="M1193" i="109"/>
  <c r="N1372" i="109" s="1"/>
  <c r="N1551" i="109" s="1"/>
  <c r="K1714" i="109"/>
  <c r="K1732" i="109"/>
  <c r="K1740" i="109"/>
  <c r="K1764" i="109"/>
  <c r="K1782" i="109"/>
  <c r="K1921" i="109" s="1"/>
  <c r="K1791" i="109"/>
  <c r="K1930" i="109" s="1"/>
  <c r="K1725" i="109"/>
  <c r="K1768" i="109"/>
  <c r="K1738" i="109"/>
  <c r="K1749" i="109"/>
  <c r="K1760" i="109"/>
  <c r="K1790" i="109"/>
  <c r="K1929" i="109" s="1"/>
  <c r="M1209" i="109"/>
  <c r="N1388" i="109" s="1"/>
  <c r="N1567" i="109" s="1"/>
  <c r="M1213" i="109"/>
  <c r="N1392" i="109" s="1"/>
  <c r="N1571" i="109" s="1"/>
  <c r="K1754" i="109"/>
  <c r="K1893" i="109" s="1"/>
  <c r="K1775" i="109"/>
  <c r="K1914" i="109" s="1"/>
  <c r="K1796" i="109"/>
  <c r="K1935" i="109" s="1"/>
  <c r="K1813" i="109"/>
  <c r="K1952" i="109" s="1"/>
  <c r="K1743" i="109"/>
  <c r="K1766" i="109"/>
  <c r="M1318" i="109"/>
  <c r="N1497" i="109" s="1"/>
  <c r="N1676" i="109" s="1"/>
  <c r="M1218" i="109"/>
  <c r="N1397" i="109" s="1"/>
  <c r="N1576" i="109" s="1"/>
  <c r="M1204" i="109"/>
  <c r="N1383" i="109" s="1"/>
  <c r="N1562" i="109" s="1"/>
  <c r="M1226" i="109"/>
  <c r="N1405" i="109" s="1"/>
  <c r="N1584" i="109" s="1"/>
  <c r="K1830" i="109"/>
  <c r="K1827" i="109"/>
  <c r="K1718" i="109"/>
  <c r="K1717" i="109"/>
  <c r="K1731" i="109"/>
  <c r="K1752" i="109"/>
  <c r="K1799" i="109"/>
  <c r="K1938" i="109" s="1"/>
  <c r="M1188" i="109"/>
  <c r="N1367" i="109" s="1"/>
  <c r="N1546" i="109" s="1"/>
  <c r="K1792" i="109"/>
  <c r="K1771" i="109"/>
  <c r="K1910" i="109" s="1"/>
  <c r="K1742" i="109"/>
  <c r="K1881" i="109" s="1"/>
  <c r="K1772" i="109"/>
  <c r="K1911" i="109" s="1"/>
  <c r="K1730" i="109"/>
  <c r="K1761" i="109"/>
  <c r="M1312" i="109"/>
  <c r="N1491" i="109" s="1"/>
  <c r="N1670" i="109" s="1"/>
  <c r="M1182" i="109"/>
  <c r="N1361" i="109" s="1"/>
  <c r="N1540" i="109" s="1"/>
  <c r="K1776" i="109"/>
  <c r="K1915" i="109" s="1"/>
  <c r="K1798" i="109"/>
  <c r="K1734" i="109"/>
  <c r="K1873" i="109" s="1"/>
  <c r="K1800" i="109"/>
  <c r="K1763" i="109"/>
  <c r="M1259" i="109"/>
  <c r="N1438" i="109" s="1"/>
  <c r="N1617" i="109" s="1"/>
  <c r="M1215" i="109"/>
  <c r="N1394" i="109" s="1"/>
  <c r="N1573" i="109" s="1"/>
  <c r="M1328" i="109"/>
  <c r="K1817" i="109"/>
  <c r="K1774" i="109"/>
  <c r="K1913" i="109" s="1"/>
  <c r="K1741" i="109"/>
  <c r="K1779" i="109"/>
  <c r="K1835" i="109"/>
  <c r="K1974" i="109" s="1"/>
  <c r="K1744" i="109"/>
  <c r="K1767" i="109"/>
  <c r="K1728" i="109"/>
  <c r="K1736" i="109"/>
  <c r="K1748" i="109"/>
  <c r="K1759" i="109"/>
  <c r="K1786" i="109"/>
  <c r="K1925" i="109" s="1"/>
  <c r="K1805" i="109"/>
  <c r="K1839" i="109"/>
  <c r="K1750" i="109"/>
  <c r="K1795" i="109"/>
  <c r="K1831" i="109"/>
  <c r="K1733" i="109"/>
  <c r="K1872" i="109" s="1"/>
  <c r="K1755" i="109"/>
  <c r="K1894" i="109" s="1"/>
  <c r="K1765" i="109"/>
  <c r="K1904" i="109" s="1"/>
  <c r="K1783" i="109"/>
  <c r="K1823" i="109"/>
  <c r="K1753" i="109"/>
  <c r="K1762" i="109"/>
  <c r="K1778" i="109"/>
  <c r="K1757" i="109"/>
  <c r="K1784" i="109"/>
  <c r="K1819" i="109"/>
  <c r="K1958" i="109" s="1"/>
  <c r="K1745" i="109"/>
  <c r="K1821" i="109"/>
  <c r="K1960" i="109" s="1"/>
  <c r="K1709" i="109"/>
  <c r="K1721" i="109"/>
  <c r="K1860" i="109" s="1"/>
  <c r="K1746" i="109"/>
  <c r="K1885" i="109" s="1"/>
  <c r="K1794" i="109"/>
  <c r="K1933" i="109" s="1"/>
  <c r="K1811" i="109"/>
  <c r="K1950" i="109" s="1"/>
  <c r="K1751" i="109"/>
  <c r="K1890" i="109" s="1"/>
  <c r="K1780" i="109"/>
  <c r="K1919" i="109" s="1"/>
  <c r="K1788" i="109"/>
  <c r="K1927" i="109" s="1"/>
  <c r="K1815" i="109"/>
  <c r="K1756" i="109"/>
  <c r="K1807" i="109"/>
  <c r="K1946" i="109" s="1"/>
  <c r="K1838" i="109"/>
  <c r="K1735" i="109"/>
  <c r="K1758" i="109"/>
  <c r="K1770" i="109"/>
  <c r="K1787" i="109"/>
  <c r="K1825" i="109"/>
  <c r="M1314" i="109"/>
  <c r="N1493" i="109" s="1"/>
  <c r="N1672" i="109" s="1"/>
  <c r="G22" i="119"/>
  <c r="H22" i="119" s="1"/>
  <c r="I22" i="119" s="1"/>
  <c r="J22" i="119" s="1"/>
  <c r="K22" i="119" s="1"/>
  <c r="L22" i="119" s="1"/>
  <c r="M22" i="119" s="1"/>
  <c r="K1773" i="109"/>
  <c r="K1912" i="109" s="1"/>
  <c r="K1769" i="109"/>
  <c r="K1908" i="109" s="1"/>
  <c r="K1842" i="109"/>
  <c r="K1777" i="109"/>
  <c r="K1916" i="109" s="1"/>
  <c r="L467" i="109"/>
  <c r="M668" i="109" s="1"/>
  <c r="L482" i="109"/>
  <c r="M683" i="109" s="1"/>
  <c r="L449" i="109"/>
  <c r="M650" i="109" s="1"/>
  <c r="L473" i="109"/>
  <c r="M674" i="109" s="1"/>
  <c r="L447" i="109"/>
  <c r="M648" i="109" s="1"/>
  <c r="K1829" i="109"/>
  <c r="K1968" i="109" s="1"/>
  <c r="K1818" i="109"/>
  <c r="K1957" i="109" s="1"/>
  <c r="K1824" i="109"/>
  <c r="K1963" i="109" s="1"/>
  <c r="K1785" i="109"/>
  <c r="K1924" i="109" s="1"/>
  <c r="K1810" i="109"/>
  <c r="K1949" i="109" s="1"/>
  <c r="K1781" i="109"/>
  <c r="K1920" i="109" s="1"/>
  <c r="K1828" i="109"/>
  <c r="K1967" i="109" s="1"/>
  <c r="L474" i="109"/>
  <c r="M675" i="109" s="1"/>
  <c r="K1816" i="109"/>
  <c r="K1955" i="109" s="1"/>
  <c r="K1822" i="109"/>
  <c r="K1961" i="109" s="1"/>
  <c r="K1840" i="109"/>
  <c r="K1979" i="109" s="1"/>
  <c r="M1223" i="109"/>
  <c r="N1402" i="109" s="1"/>
  <c r="N1581" i="109" s="1"/>
  <c r="M1279" i="109"/>
  <c r="N1458" i="109" s="1"/>
  <c r="N1637" i="109" s="1"/>
  <c r="M1290" i="109"/>
  <c r="N1469" i="109" s="1"/>
  <c r="N1648" i="109" s="1"/>
  <c r="M1298" i="109"/>
  <c r="N1477" i="109" s="1"/>
  <c r="N1656" i="109" s="1"/>
  <c r="M1323" i="109"/>
  <c r="N1502" i="109" s="1"/>
  <c r="N1681" i="109" s="1"/>
  <c r="M1338" i="109"/>
  <c r="N1517" i="109" s="1"/>
  <c r="N1696" i="109" s="1"/>
  <c r="M1251" i="109"/>
  <c r="N1430" i="109" s="1"/>
  <c r="N1609" i="109" s="1"/>
  <c r="M1302" i="109"/>
  <c r="N1481" i="109" s="1"/>
  <c r="N1660" i="109" s="1"/>
  <c r="M1237" i="109"/>
  <c r="N1416" i="109" s="1"/>
  <c r="N1595" i="109" s="1"/>
  <c r="M1254" i="109"/>
  <c r="N1433" i="109" s="1"/>
  <c r="N1612" i="109" s="1"/>
  <c r="M1305" i="109"/>
  <c r="N1484" i="109" s="1"/>
  <c r="N1663" i="109" s="1"/>
  <c r="M1330" i="109"/>
  <c r="N1509" i="109" s="1"/>
  <c r="N1688" i="109" s="1"/>
  <c r="M1222" i="109"/>
  <c r="N1401" i="109" s="1"/>
  <c r="N1580" i="109" s="1"/>
  <c r="M1272" i="109"/>
  <c r="N1451" i="109" s="1"/>
  <c r="N1630" i="109" s="1"/>
  <c r="M1295" i="109"/>
  <c r="N1474" i="109" s="1"/>
  <c r="N1653" i="109" s="1"/>
  <c r="M1326" i="109"/>
  <c r="N1505" i="109" s="1"/>
  <c r="N1684" i="109" s="1"/>
  <c r="M1341" i="109"/>
  <c r="N1520" i="109" s="1"/>
  <c r="N1699" i="109" s="1"/>
  <c r="M1255" i="109"/>
  <c r="N1434" i="109" s="1"/>
  <c r="N1613" i="109" s="1"/>
  <c r="M1306" i="109"/>
  <c r="N1485" i="109" s="1"/>
  <c r="N1664" i="109" s="1"/>
  <c r="M1322" i="109"/>
  <c r="N1501" i="109" s="1"/>
  <c r="N1680" i="109" s="1"/>
  <c r="M1267" i="109"/>
  <c r="N1446" i="109" s="1"/>
  <c r="N1625" i="109" s="1"/>
  <c r="M1225" i="109"/>
  <c r="N1404" i="109" s="1"/>
  <c r="N1583" i="109" s="1"/>
  <c r="M1284" i="109"/>
  <c r="N1463" i="109" s="1"/>
  <c r="N1642" i="109" s="1"/>
  <c r="M1292" i="109"/>
  <c r="N1471" i="109" s="1"/>
  <c r="N1650" i="109" s="1"/>
  <c r="M1325" i="109"/>
  <c r="N1504" i="109" s="1"/>
  <c r="N1683" i="109" s="1"/>
  <c r="M1340" i="109"/>
  <c r="N1519" i="109" s="1"/>
  <c r="N1698" i="109" s="1"/>
  <c r="M1240" i="109"/>
  <c r="N1419" i="109" s="1"/>
  <c r="N1598" i="109" s="1"/>
  <c r="M1282" i="109"/>
  <c r="N1461" i="109" s="1"/>
  <c r="N1640" i="109" s="1"/>
  <c r="M1332" i="109"/>
  <c r="N1511" i="109" s="1"/>
  <c r="N1690" i="109" s="1"/>
  <c r="M1300" i="109"/>
  <c r="N1479" i="109" s="1"/>
  <c r="N1658" i="109" s="1"/>
  <c r="M1331" i="109"/>
  <c r="N1510" i="109" s="1"/>
  <c r="N1689" i="109" s="1"/>
  <c r="M1224" i="109"/>
  <c r="N1403" i="109" s="1"/>
  <c r="N1582" i="109" s="1"/>
  <c r="M1274" i="109"/>
  <c r="N1453" i="109" s="1"/>
  <c r="N1632" i="109" s="1"/>
  <c r="M1287" i="109"/>
  <c r="N1466" i="109" s="1"/>
  <c r="N1645" i="109" s="1"/>
  <c r="M1335" i="109"/>
  <c r="N1514" i="109" s="1"/>
  <c r="N1693" i="109" s="1"/>
  <c r="M1343" i="109"/>
  <c r="N1522" i="109" s="1"/>
  <c r="N1701" i="109" s="1"/>
  <c r="M1260" i="109"/>
  <c r="N1439" i="109" s="1"/>
  <c r="N1618" i="109" s="1"/>
  <c r="M1275" i="109"/>
  <c r="N1454" i="109" s="1"/>
  <c r="N1633" i="109" s="1"/>
  <c r="M1273" i="109"/>
  <c r="N1452" i="109" s="1"/>
  <c r="N1631" i="109" s="1"/>
  <c r="M1289" i="109"/>
  <c r="N1468" i="109" s="1"/>
  <c r="N1647" i="109" s="1"/>
  <c r="M1297" i="109"/>
  <c r="N1476" i="109" s="1"/>
  <c r="N1655" i="109" s="1"/>
  <c r="M1320" i="109"/>
  <c r="N1499" i="109" s="1"/>
  <c r="N1678" i="109" s="1"/>
  <c r="M1277" i="109"/>
  <c r="N1456" i="109" s="1"/>
  <c r="N1635" i="109" s="1"/>
  <c r="M1261" i="109"/>
  <c r="N1440" i="109" s="1"/>
  <c r="N1619" i="109" s="1"/>
  <c r="M1281" i="109"/>
  <c r="N1460" i="109" s="1"/>
  <c r="N1639" i="109" s="1"/>
  <c r="M1286" i="109"/>
  <c r="N1465" i="109" s="1"/>
  <c r="N1644" i="109" s="1"/>
  <c r="M1327" i="109"/>
  <c r="N1506" i="109" s="1"/>
  <c r="N1685" i="109" s="1"/>
  <c r="M1342" i="109"/>
  <c r="N1521" i="109" s="1"/>
  <c r="N1700" i="109" s="1"/>
  <c r="M1227" i="109"/>
  <c r="N1406" i="109" s="1"/>
  <c r="N1585" i="109" s="1"/>
  <c r="M1266" i="109"/>
  <c r="N1445" i="109" s="1"/>
  <c r="N1624" i="109" s="1"/>
  <c r="M1301" i="109"/>
  <c r="N1480" i="109" s="1"/>
  <c r="N1659" i="109" s="1"/>
  <c r="M1304" i="109"/>
  <c r="N1483" i="109" s="1"/>
  <c r="N1662" i="109" s="1"/>
  <c r="M1268" i="109"/>
  <c r="N1447" i="109" s="1"/>
  <c r="N1626" i="109" s="1"/>
  <c r="M1276" i="109"/>
  <c r="N1455" i="109" s="1"/>
  <c r="N1634" i="109" s="1"/>
  <c r="M1337" i="109"/>
  <c r="N1516" i="109" s="1"/>
  <c r="N1695" i="109" s="1"/>
  <c r="M1238" i="109"/>
  <c r="N1417" i="109" s="1"/>
  <c r="N1596" i="109" s="1"/>
  <c r="M1264" i="109"/>
  <c r="N1443" i="109" s="1"/>
  <c r="N1622" i="109" s="1"/>
  <c r="M1329" i="109"/>
  <c r="N1508" i="109" s="1"/>
  <c r="N1687" i="109" s="1"/>
  <c r="M1257" i="109"/>
  <c r="N1436" i="109" s="1"/>
  <c r="N1615" i="109" s="1"/>
  <c r="M1317" i="109"/>
  <c r="N1496" i="109" s="1"/>
  <c r="N1675" i="109" s="1"/>
  <c r="M1250" i="109"/>
  <c r="N1429" i="109" s="1"/>
  <c r="N1608" i="109" s="1"/>
  <c r="M1283" i="109"/>
  <c r="N1462" i="109" s="1"/>
  <c r="N1641" i="109" s="1"/>
  <c r="M1246" i="109"/>
  <c r="N1425" i="109" s="1"/>
  <c r="N1604" i="109" s="1"/>
  <c r="M1220" i="109"/>
  <c r="N1399" i="109" s="1"/>
  <c r="N1578" i="109" s="1"/>
  <c r="M1271" i="109"/>
  <c r="N1450" i="109" s="1"/>
  <c r="N1629" i="109" s="1"/>
  <c r="M1288" i="109"/>
  <c r="N1467" i="109" s="1"/>
  <c r="N1646" i="109" s="1"/>
  <c r="M1296" i="109"/>
  <c r="N1475" i="109" s="1"/>
  <c r="N1654" i="109" s="1"/>
  <c r="M1321" i="109"/>
  <c r="N1500" i="109" s="1"/>
  <c r="N1679" i="109" s="1"/>
  <c r="M1344" i="109"/>
  <c r="N1523" i="109" s="1"/>
  <c r="N1702" i="109" s="1"/>
  <c r="M1234" i="109"/>
  <c r="N1413" i="109" s="1"/>
  <c r="N1592" i="109" s="1"/>
  <c r="M1233" i="109"/>
  <c r="N1412" i="109" s="1"/>
  <c r="N1591" i="109" s="1"/>
  <c r="M1252" i="109"/>
  <c r="N1431" i="109" s="1"/>
  <c r="N1610" i="109" s="1"/>
  <c r="M1263" i="109"/>
  <c r="N1442" i="109" s="1"/>
  <c r="N1621" i="109" s="1"/>
  <c r="M1303" i="109"/>
  <c r="N1482" i="109" s="1"/>
  <c r="N1661" i="109" s="1"/>
  <c r="M1313" i="109"/>
  <c r="N1492" i="109" s="1"/>
  <c r="N1671" i="109" s="1"/>
  <c r="M1242" i="109"/>
  <c r="N1421" i="109" s="1"/>
  <c r="N1600" i="109" s="1"/>
  <c r="M1310" i="109"/>
  <c r="N1489" i="109" s="1"/>
  <c r="N1668" i="109" s="1"/>
  <c r="M1244" i="109"/>
  <c r="N1423" i="109" s="1"/>
  <c r="N1602" i="109" s="1"/>
  <c r="M1270" i="109"/>
  <c r="N1449" i="109" s="1"/>
  <c r="N1628" i="109" s="1"/>
  <c r="M1339" i="109"/>
  <c r="N1518" i="109" s="1"/>
  <c r="N1697" i="109" s="1"/>
  <c r="M1249" i="109"/>
  <c r="N1428" i="109" s="1"/>
  <c r="N1607" i="109" s="1"/>
  <c r="M1333" i="109"/>
  <c r="N1512" i="109" s="1"/>
  <c r="N1691" i="109" s="1"/>
  <c r="M1253" i="109"/>
  <c r="N1432" i="109" s="1"/>
  <c r="N1611" i="109" s="1"/>
  <c r="M1299" i="109"/>
  <c r="N1478" i="109" s="1"/>
  <c r="N1657" i="109" s="1"/>
  <c r="M1269" i="109"/>
  <c r="N1448" i="109" s="1"/>
  <c r="N1627" i="109" s="1"/>
  <c r="M1285" i="109"/>
  <c r="N1464" i="109" s="1"/>
  <c r="N1643" i="109" s="1"/>
  <c r="M1293" i="109"/>
  <c r="N1472" i="109" s="1"/>
  <c r="N1651" i="109" s="1"/>
  <c r="M1315" i="109"/>
  <c r="N1494" i="109" s="1"/>
  <c r="N1673" i="109" s="1"/>
  <c r="M1265" i="109"/>
  <c r="N1444" i="109" s="1"/>
  <c r="N1623" i="109" s="1"/>
  <c r="M1307" i="109"/>
  <c r="N1486" i="109" s="1"/>
  <c r="N1665" i="109" s="1"/>
  <c r="M1262" i="109"/>
  <c r="N1441" i="109" s="1"/>
  <c r="N1620" i="109" s="1"/>
  <c r="M1247" i="109"/>
  <c r="N1426" i="109" s="1"/>
  <c r="N1605" i="109" s="1"/>
  <c r="K1345" i="109"/>
  <c r="K1524" i="109"/>
  <c r="L1170" i="109"/>
  <c r="M1319" i="109"/>
  <c r="N1498" i="109" s="1"/>
  <c r="N1677" i="109" s="1"/>
  <c r="M1309" i="109"/>
  <c r="N1488" i="109" s="1"/>
  <c r="N1667" i="109" s="1"/>
  <c r="M1278" i="109"/>
  <c r="N1457" i="109" s="1"/>
  <c r="N1636" i="109" s="1"/>
  <c r="M1294" i="109"/>
  <c r="N1473" i="109" s="1"/>
  <c r="N1652" i="109" s="1"/>
  <c r="M1336" i="109"/>
  <c r="N1515" i="109" s="1"/>
  <c r="N1694" i="109" s="1"/>
  <c r="L816" i="109"/>
  <c r="M1311" i="109"/>
  <c r="N1490" i="109" s="1"/>
  <c r="N1669" i="109" s="1"/>
  <c r="L553" i="109"/>
  <c r="L754" i="109" s="1"/>
  <c r="L614" i="109"/>
  <c r="L815" i="109" s="1"/>
  <c r="L640" i="109"/>
  <c r="L841" i="109" s="1"/>
  <c r="L531" i="109"/>
  <c r="L732" i="109" s="1"/>
  <c r="L571" i="109"/>
  <c r="L772" i="109" s="1"/>
  <c r="L593" i="109"/>
  <c r="L794" i="109" s="1"/>
  <c r="L633" i="109"/>
  <c r="L834" i="109" s="1"/>
  <c r="M635" i="109"/>
  <c r="L621" i="109"/>
  <c r="L822" i="109" s="1"/>
  <c r="L639" i="109"/>
  <c r="L611" i="109"/>
  <c r="L812" i="109" s="1"/>
  <c r="L619" i="109"/>
  <c r="L820" i="109" s="1"/>
  <c r="M643" i="109"/>
  <c r="M679" i="109"/>
  <c r="L659" i="109"/>
  <c r="L860" i="109" s="1"/>
  <c r="L742" i="109"/>
  <c r="L552" i="109"/>
  <c r="L753" i="109" s="1"/>
  <c r="L592" i="109"/>
  <c r="L793" i="109" s="1"/>
  <c r="L610" i="109"/>
  <c r="L811" i="109" s="1"/>
  <c r="L637" i="109"/>
  <c r="L838" i="109" s="1"/>
  <c r="L651" i="109"/>
  <c r="L852" i="109" s="1"/>
  <c r="L673" i="109"/>
  <c r="L874" i="109" s="1"/>
  <c r="M646" i="109"/>
  <c r="L515" i="109"/>
  <c r="L529" i="109"/>
  <c r="L730" i="109" s="1"/>
  <c r="L747" i="109"/>
  <c r="L558" i="109"/>
  <c r="L759" i="109" s="1"/>
  <c r="L562" i="109"/>
  <c r="L763" i="109" s="1"/>
  <c r="L580" i="109"/>
  <c r="L781" i="109" s="1"/>
  <c r="L584" i="109"/>
  <c r="L785" i="109" s="1"/>
  <c r="L591" i="109"/>
  <c r="L792" i="109" s="1"/>
  <c r="L597" i="109"/>
  <c r="L798" i="109" s="1"/>
  <c r="L602" i="109"/>
  <c r="L803" i="109" s="1"/>
  <c r="L607" i="109"/>
  <c r="L808" i="109" s="1"/>
  <c r="L677" i="109"/>
  <c r="L878" i="109" s="1"/>
  <c r="L656" i="109"/>
  <c r="L627" i="109"/>
  <c r="L828" i="109" s="1"/>
  <c r="L671" i="109"/>
  <c r="L872" i="109" s="1"/>
  <c r="L660" i="109"/>
  <c r="L861" i="109" s="1"/>
  <c r="L666" i="109"/>
  <c r="L867" i="109" s="1"/>
  <c r="L646" i="109"/>
  <c r="L683" i="109"/>
  <c r="L650" i="109"/>
  <c r="L674" i="109"/>
  <c r="L631" i="109"/>
  <c r="L648" i="109"/>
  <c r="L676" i="109"/>
  <c r="L588" i="109"/>
  <c r="L789" i="109" s="1"/>
  <c r="L636" i="109"/>
  <c r="L837" i="109" s="1"/>
  <c r="L669" i="109"/>
  <c r="L870" i="109" s="1"/>
  <c r="L578" i="109"/>
  <c r="L779" i="109" s="1"/>
  <c r="L603" i="109"/>
  <c r="L804" i="109" s="1"/>
  <c r="L624" i="109"/>
  <c r="L825" i="109" s="1"/>
  <c r="L647" i="109"/>
  <c r="L848" i="109" s="1"/>
  <c r="L681" i="109"/>
  <c r="L882" i="109" s="1"/>
  <c r="L667" i="109"/>
  <c r="L868" i="109" s="1"/>
  <c r="L644" i="109"/>
  <c r="L684" i="109"/>
  <c r="L885" i="109" s="1"/>
  <c r="L528" i="109"/>
  <c r="L729" i="109" s="1"/>
  <c r="L577" i="109"/>
  <c r="L778" i="109" s="1"/>
  <c r="L595" i="109"/>
  <c r="L796" i="109" s="1"/>
  <c r="L626" i="109"/>
  <c r="L827" i="109" s="1"/>
  <c r="L630" i="109"/>
  <c r="L831" i="109" s="1"/>
  <c r="M615" i="109"/>
  <c r="M654" i="109"/>
  <c r="L618" i="109"/>
  <c r="L819" i="109" s="1"/>
  <c r="L629" i="109"/>
  <c r="L830" i="109" s="1"/>
  <c r="L641" i="109"/>
  <c r="L842" i="109" s="1"/>
  <c r="L665" i="109"/>
  <c r="L866" i="109" s="1"/>
  <c r="L678" i="109"/>
  <c r="L658" i="109"/>
  <c r="L859" i="109" s="1"/>
  <c r="L652" i="109"/>
  <c r="L853" i="109" s="1"/>
  <c r="L623" i="109"/>
  <c r="L824" i="109" s="1"/>
  <c r="L670" i="109"/>
  <c r="L871" i="109" s="1"/>
  <c r="L544" i="109"/>
  <c r="L745" i="109" s="1"/>
  <c r="L604" i="109"/>
  <c r="L805" i="109" s="1"/>
  <c r="L620" i="109"/>
  <c r="L821" i="109" s="1"/>
  <c r="L653" i="109"/>
  <c r="L854" i="109" s="1"/>
  <c r="L559" i="109"/>
  <c r="L760" i="109" s="1"/>
  <c r="L585" i="109"/>
  <c r="L786" i="109" s="1"/>
  <c r="L599" i="109"/>
  <c r="L800" i="109" s="1"/>
  <c r="L608" i="109"/>
  <c r="L809" i="109" s="1"/>
  <c r="L628" i="109"/>
  <c r="L829" i="109" s="1"/>
  <c r="M676" i="109"/>
  <c r="L632" i="109"/>
  <c r="L833" i="109" s="1"/>
  <c r="L668" i="109"/>
  <c r="L675" i="109"/>
  <c r="L550" i="109"/>
  <c r="L751" i="109" s="1"/>
  <c r="L586" i="109"/>
  <c r="L787" i="109" s="1"/>
  <c r="L596" i="109"/>
  <c r="L797" i="109" s="1"/>
  <c r="L609" i="109"/>
  <c r="L810" i="109" s="1"/>
  <c r="L617" i="109"/>
  <c r="L818" i="109" s="1"/>
  <c r="L634" i="109"/>
  <c r="L835" i="109" s="1"/>
  <c r="L638" i="109"/>
  <c r="L839" i="109" s="1"/>
  <c r="L645" i="109"/>
  <c r="L846" i="109" s="1"/>
  <c r="L655" i="109"/>
  <c r="L856" i="109" s="1"/>
  <c r="L557" i="109"/>
  <c r="L758" i="109" s="1"/>
  <c r="L561" i="109"/>
  <c r="L762" i="109" s="1"/>
  <c r="L582" i="109"/>
  <c r="L783" i="109" s="1"/>
  <c r="L590" i="109"/>
  <c r="L791" i="109" s="1"/>
  <c r="L601" i="109"/>
  <c r="L802" i="109" s="1"/>
  <c r="L606" i="109"/>
  <c r="L807" i="109" s="1"/>
  <c r="L622" i="109"/>
  <c r="L823" i="109" s="1"/>
  <c r="L642" i="109"/>
  <c r="L843" i="109" s="1"/>
  <c r="L508" i="109"/>
  <c r="L709" i="109" s="1"/>
  <c r="M666" i="109"/>
  <c r="L613" i="109"/>
  <c r="L814" i="109" s="1"/>
  <c r="L657" i="109"/>
  <c r="L858" i="109" s="1"/>
  <c r="L661" i="109"/>
  <c r="L862" i="109" s="1"/>
  <c r="M631" i="109"/>
  <c r="L538" i="109"/>
  <c r="L739" i="109" s="1"/>
  <c r="L548" i="109"/>
  <c r="L749" i="109" s="1"/>
  <c r="L587" i="109"/>
  <c r="L788" i="109" s="1"/>
  <c r="L598" i="109"/>
  <c r="L799" i="109" s="1"/>
  <c r="L616" i="109"/>
  <c r="L817" i="109" s="1"/>
  <c r="L649" i="109"/>
  <c r="L850" i="109" s="1"/>
  <c r="L663" i="109"/>
  <c r="L864" i="109" s="1"/>
  <c r="L680" i="109"/>
  <c r="L881" i="109" s="1"/>
  <c r="M662" i="109"/>
  <c r="L499" i="109"/>
  <c r="L700" i="109" s="1"/>
  <c r="L522" i="109"/>
  <c r="L723" i="109" s="1"/>
  <c r="L537" i="109"/>
  <c r="L738" i="109" s="1"/>
  <c r="L555" i="109"/>
  <c r="L756" i="109" s="1"/>
  <c r="L560" i="109"/>
  <c r="L761" i="109" s="1"/>
  <c r="L572" i="109"/>
  <c r="L773" i="109" s="1"/>
  <c r="L583" i="109"/>
  <c r="L784" i="109" s="1"/>
  <c r="L589" i="109"/>
  <c r="L790" i="109" s="1"/>
  <c r="L594" i="109"/>
  <c r="L795" i="109" s="1"/>
  <c r="L600" i="109"/>
  <c r="L801" i="109" s="1"/>
  <c r="L605" i="109"/>
  <c r="L806" i="109" s="1"/>
  <c r="L612" i="109"/>
  <c r="L813" i="109" s="1"/>
  <c r="L625" i="109"/>
  <c r="L826" i="109" s="1"/>
  <c r="L672" i="109"/>
  <c r="L873" i="109" s="1"/>
  <c r="L664" i="109"/>
  <c r="L865" i="109" s="1"/>
  <c r="L682" i="109"/>
  <c r="L883" i="109" s="1"/>
  <c r="L635" i="109"/>
  <c r="L654" i="109"/>
  <c r="L643" i="109"/>
  <c r="L662" i="109"/>
  <c r="L679" i="109"/>
  <c r="G20" i="119"/>
  <c r="H20" i="119" s="1"/>
  <c r="I20" i="119" s="1"/>
  <c r="J20" i="119" s="1"/>
  <c r="K20" i="119" s="1"/>
  <c r="L20" i="119" s="1"/>
  <c r="M20" i="119" s="1"/>
  <c r="R890" i="109"/>
  <c r="L418" i="109"/>
  <c r="M418" i="109" s="1"/>
  <c r="L1025" i="109"/>
  <c r="L469" i="109"/>
  <c r="M469" i="109" s="1"/>
  <c r="L481" i="109"/>
  <c r="M481" i="109" s="1"/>
  <c r="L426" i="109"/>
  <c r="L459" i="109"/>
  <c r="M459" i="109" s="1"/>
  <c r="L443" i="109"/>
  <c r="L438" i="109"/>
  <c r="L422" i="109"/>
  <c r="L477" i="109"/>
  <c r="L451" i="109"/>
  <c r="L483" i="109"/>
  <c r="L463" i="109"/>
  <c r="L455" i="109"/>
  <c r="L457" i="109"/>
  <c r="L287" i="109"/>
  <c r="L470" i="109"/>
  <c r="K1026" i="109"/>
  <c r="K685" i="109"/>
  <c r="H33" i="119" s="1"/>
  <c r="L410" i="109"/>
  <c r="K849" i="109"/>
  <c r="K1806" i="109" s="1"/>
  <c r="K844" i="109"/>
  <c r="K1801" i="109" s="1"/>
  <c r="K875" i="109"/>
  <c r="K1832" i="109" s="1"/>
  <c r="K880" i="109"/>
  <c r="K1837" i="109" s="1"/>
  <c r="K863" i="109"/>
  <c r="K1820" i="109" s="1"/>
  <c r="K876" i="109"/>
  <c r="K1833" i="109" s="1"/>
  <c r="K836" i="109"/>
  <c r="K1793" i="109" s="1"/>
  <c r="K845" i="109"/>
  <c r="K1802" i="109" s="1"/>
  <c r="K855" i="109"/>
  <c r="K1812" i="109" s="1"/>
  <c r="K879" i="109"/>
  <c r="K832" i="109"/>
  <c r="K1789" i="109" s="1"/>
  <c r="K851" i="109"/>
  <c r="K1808" i="109" s="1"/>
  <c r="K877" i="109"/>
  <c r="K1834" i="109" s="1"/>
  <c r="K847" i="109"/>
  <c r="K1804" i="109" s="1"/>
  <c r="K857" i="109"/>
  <c r="K1814" i="109" s="1"/>
  <c r="K869" i="109"/>
  <c r="K1826" i="109" s="1"/>
  <c r="K840" i="109"/>
  <c r="K1797" i="109" s="1"/>
  <c r="K884" i="109"/>
  <c r="K1841" i="109" s="1"/>
  <c r="J1847" i="109"/>
  <c r="J1848" i="109"/>
  <c r="J1846" i="109"/>
  <c r="J1873" i="109"/>
  <c r="J1890" i="109"/>
  <c r="J1905" i="109"/>
  <c r="J1930" i="109"/>
  <c r="J1862" i="109"/>
  <c r="J1913" i="109"/>
  <c r="J1977" i="109"/>
  <c r="J1929" i="109"/>
  <c r="J1863" i="109"/>
  <c r="J1883" i="109"/>
  <c r="J1893" i="109"/>
  <c r="J1906" i="109"/>
  <c r="J1914" i="109"/>
  <c r="J1931" i="109"/>
  <c r="J1935" i="109"/>
  <c r="J1942" i="109"/>
  <c r="J1952" i="109"/>
  <c r="J1916" i="109"/>
  <c r="J1956" i="109"/>
  <c r="J1961" i="109"/>
  <c r="J1861" i="109"/>
  <c r="J1868" i="109"/>
  <c r="J1872" i="109"/>
  <c r="J1877" i="109"/>
  <c r="J1881" i="109"/>
  <c r="J1888" i="109"/>
  <c r="J1894" i="109"/>
  <c r="J1899" i="109"/>
  <c r="J1904" i="109"/>
  <c r="J1912" i="109"/>
  <c r="J1924" i="109"/>
  <c r="J1957" i="109"/>
  <c r="J1974" i="109"/>
  <c r="J1876" i="109"/>
  <c r="J1900" i="109"/>
  <c r="J1925" i="109"/>
  <c r="J1978" i="109"/>
  <c r="J1895" i="109"/>
  <c r="J1960" i="109"/>
  <c r="J1964" i="109"/>
  <c r="J1867" i="109"/>
  <c r="J1871" i="109"/>
  <c r="J1875" i="109"/>
  <c r="J1879" i="109"/>
  <c r="J1887" i="109"/>
  <c r="J1892" i="109"/>
  <c r="J1898" i="109"/>
  <c r="J1903" i="109"/>
  <c r="J1908" i="109"/>
  <c r="J1919" i="109"/>
  <c r="J1923" i="109"/>
  <c r="J1927" i="109"/>
  <c r="J1939" i="109"/>
  <c r="J1949" i="109"/>
  <c r="J1963" i="109"/>
  <c r="J1864" i="109"/>
  <c r="J1889" i="109"/>
  <c r="J1907" i="109"/>
  <c r="J1934" i="109"/>
  <c r="J1948" i="109"/>
  <c r="J1970" i="109"/>
  <c r="J1915" i="109"/>
  <c r="J1920" i="109"/>
  <c r="J1926" i="109"/>
  <c r="J1938" i="109"/>
  <c r="J1962" i="109"/>
  <c r="J1967" i="109"/>
  <c r="J1869" i="109"/>
  <c r="J1882" i="109"/>
  <c r="J1896" i="109"/>
  <c r="J1921" i="109"/>
  <c r="J1944" i="109"/>
  <c r="J1884" i="109"/>
  <c r="J1946" i="109"/>
  <c r="J1918" i="109"/>
  <c r="J1955" i="109"/>
  <c r="J1860" i="109"/>
  <c r="J1865" i="109"/>
  <c r="J1885" i="109"/>
  <c r="J1901" i="109"/>
  <c r="J1911" i="109"/>
  <c r="J1917" i="109"/>
  <c r="J1933" i="109"/>
  <c r="J1937" i="109"/>
  <c r="J1950" i="109"/>
  <c r="J1966" i="109"/>
  <c r="J1910" i="109"/>
  <c r="J1954" i="109"/>
  <c r="J1958" i="109"/>
  <c r="J1968" i="109"/>
  <c r="J1866" i="109"/>
  <c r="J1870" i="109"/>
  <c r="J1874" i="109"/>
  <c r="J1880" i="109"/>
  <c r="J1886" i="109"/>
  <c r="J1891" i="109"/>
  <c r="J1897" i="109"/>
  <c r="J1902" i="109"/>
  <c r="J1909" i="109"/>
  <c r="J1922" i="109"/>
  <c r="J1969" i="109"/>
  <c r="J1979" i="109"/>
  <c r="J1849" i="109"/>
  <c r="J1852" i="109"/>
  <c r="J1856" i="109"/>
  <c r="J1853" i="109"/>
  <c r="J1851" i="109"/>
  <c r="J1855" i="109"/>
  <c r="J1857" i="109"/>
  <c r="J1859" i="109"/>
  <c r="J1858" i="109"/>
  <c r="J1850" i="109"/>
  <c r="J1854" i="109"/>
  <c r="J1981" i="109"/>
  <c r="L901" i="109"/>
  <c r="L906" i="109"/>
  <c r="L921" i="109"/>
  <c r="L927" i="109"/>
  <c r="L934" i="109"/>
  <c r="L939" i="109"/>
  <c r="L957" i="109"/>
  <c r="L978" i="109"/>
  <c r="L985" i="109"/>
  <c r="L990" i="109"/>
  <c r="L995" i="109"/>
  <c r="L1004" i="109"/>
  <c r="L1014" i="109"/>
  <c r="L1019" i="109"/>
  <c r="L1024" i="109"/>
  <c r="L908" i="109"/>
  <c r="L924" i="109"/>
  <c r="L929" i="109"/>
  <c r="L936" i="109"/>
  <c r="L951" i="109"/>
  <c r="L976" i="109"/>
  <c r="L980" i="109"/>
  <c r="L987" i="109"/>
  <c r="L992" i="109"/>
  <c r="L997" i="109"/>
  <c r="L1009" i="109"/>
  <c r="L1016" i="109"/>
  <c r="L1021" i="109"/>
  <c r="L893" i="109"/>
  <c r="L897" i="109"/>
  <c r="L911" i="109"/>
  <c r="L915" i="109"/>
  <c r="L919" i="109"/>
  <c r="L930" i="109"/>
  <c r="L940" i="109"/>
  <c r="L944" i="109"/>
  <c r="L949" i="109"/>
  <c r="L954" i="109"/>
  <c r="L963" i="109"/>
  <c r="L967" i="109"/>
  <c r="L971" i="109"/>
  <c r="L983" i="109"/>
  <c r="L993" i="109"/>
  <c r="L1000" i="109"/>
  <c r="L1005" i="109"/>
  <c r="L1022" i="109"/>
  <c r="L896" i="109"/>
  <c r="L900" i="109"/>
  <c r="L910" i="109"/>
  <c r="L914" i="109"/>
  <c r="L918" i="109"/>
  <c r="L931" i="109"/>
  <c r="L938" i="109"/>
  <c r="L943" i="109"/>
  <c r="L948" i="109"/>
  <c r="L956" i="109"/>
  <c r="L962" i="109"/>
  <c r="L966" i="109"/>
  <c r="L970" i="109"/>
  <c r="L973" i="109"/>
  <c r="L1001" i="109"/>
  <c r="L1006" i="109"/>
  <c r="L1011" i="109"/>
  <c r="L1018" i="109"/>
  <c r="L1023" i="109"/>
  <c r="L902" i="109"/>
  <c r="L1719" i="109" s="1"/>
  <c r="L907" i="109"/>
  <c r="L920" i="109"/>
  <c r="L928" i="109"/>
  <c r="L937" i="109"/>
  <c r="L950" i="109"/>
  <c r="L958" i="109"/>
  <c r="L972" i="109"/>
  <c r="L977" i="109"/>
  <c r="L981" i="109"/>
  <c r="L986" i="109"/>
  <c r="L991" i="109"/>
  <c r="L996" i="109"/>
  <c r="L1010" i="109"/>
  <c r="L1017" i="109"/>
  <c r="L895" i="109"/>
  <c r="L899" i="109"/>
  <c r="L913" i="109"/>
  <c r="L917" i="109"/>
  <c r="L925" i="109"/>
  <c r="L932" i="109"/>
  <c r="L942" i="109"/>
  <c r="L947" i="109"/>
  <c r="L952" i="109"/>
  <c r="L960" i="109"/>
  <c r="L965" i="109"/>
  <c r="L969" i="109"/>
  <c r="L974" i="109"/>
  <c r="L988" i="109"/>
  <c r="L998" i="109"/>
  <c r="L1002" i="109"/>
  <c r="L1007" i="109"/>
  <c r="L1012" i="109"/>
  <c r="L894" i="109"/>
  <c r="L898" i="109"/>
  <c r="L905" i="109"/>
  <c r="L912" i="109"/>
  <c r="L916" i="109"/>
  <c r="L926" i="109"/>
  <c r="L933" i="109"/>
  <c r="L941" i="109"/>
  <c r="L946" i="109"/>
  <c r="L953" i="109"/>
  <c r="L959" i="109"/>
  <c r="L964" i="109"/>
  <c r="L968" i="109"/>
  <c r="L982" i="109"/>
  <c r="L999" i="109"/>
  <c r="L1008" i="109"/>
  <c r="L1013" i="109"/>
  <c r="L904" i="109"/>
  <c r="L909" i="109"/>
  <c r="L923" i="109"/>
  <c r="L935" i="109"/>
  <c r="L945" i="109"/>
  <c r="L955" i="109"/>
  <c r="L961" i="109"/>
  <c r="L975" i="109"/>
  <c r="L979" i="109"/>
  <c r="L984" i="109"/>
  <c r="L989" i="109"/>
  <c r="L994" i="109"/>
  <c r="L1003" i="109"/>
  <c r="L1015" i="109"/>
  <c r="L1020" i="109"/>
  <c r="L349" i="109"/>
  <c r="L385" i="109"/>
  <c r="L395" i="109"/>
  <c r="L408" i="109"/>
  <c r="L416" i="109"/>
  <c r="L433" i="109"/>
  <c r="L437" i="109"/>
  <c r="L444" i="109"/>
  <c r="L454" i="109"/>
  <c r="M442" i="109"/>
  <c r="L291" i="109"/>
  <c r="L458" i="109"/>
  <c r="L298" i="109"/>
  <c r="L321" i="109"/>
  <c r="L336" i="109"/>
  <c r="L354" i="109"/>
  <c r="L359" i="109"/>
  <c r="L371" i="109"/>
  <c r="L382" i="109"/>
  <c r="L388" i="109"/>
  <c r="L393" i="109"/>
  <c r="L399" i="109"/>
  <c r="L404" i="109"/>
  <c r="L411" i="109"/>
  <c r="L424" i="109"/>
  <c r="L471" i="109"/>
  <c r="L327" i="109"/>
  <c r="L356" i="109"/>
  <c r="L360" i="109"/>
  <c r="L376" i="109"/>
  <c r="L381" i="109"/>
  <c r="L389" i="109"/>
  <c r="L394" i="109"/>
  <c r="L400" i="109"/>
  <c r="L405" i="109"/>
  <c r="L421" i="109"/>
  <c r="L425" i="109"/>
  <c r="L429" i="109"/>
  <c r="L441" i="109"/>
  <c r="M430" i="109"/>
  <c r="L337" i="109"/>
  <c r="L347" i="109"/>
  <c r="L386" i="109"/>
  <c r="L397" i="109"/>
  <c r="L415" i="109"/>
  <c r="L448" i="109"/>
  <c r="L462" i="109"/>
  <c r="L479" i="109"/>
  <c r="M445" i="109"/>
  <c r="M461" i="109"/>
  <c r="M475" i="109"/>
  <c r="L420" i="109"/>
  <c r="L431" i="109"/>
  <c r="L466" i="109"/>
  <c r="L343" i="109"/>
  <c r="L352" i="109"/>
  <c r="L387" i="109"/>
  <c r="L403" i="109"/>
  <c r="L413" i="109"/>
  <c r="L419" i="109"/>
  <c r="L435" i="109"/>
  <c r="L439" i="109"/>
  <c r="L452" i="109"/>
  <c r="L468" i="109"/>
  <c r="M465" i="109"/>
  <c r="M478" i="109"/>
  <c r="L412" i="109"/>
  <c r="L456" i="109"/>
  <c r="L460" i="109"/>
  <c r="L314" i="109"/>
  <c r="L328" i="109"/>
  <c r="L345" i="109"/>
  <c r="L357" i="109"/>
  <c r="L361" i="109"/>
  <c r="L379" i="109"/>
  <c r="L383" i="109"/>
  <c r="L390" i="109"/>
  <c r="L396" i="109"/>
  <c r="L401" i="109"/>
  <c r="L406" i="109"/>
  <c r="L476" i="109"/>
  <c r="L307" i="109"/>
  <c r="L319" i="109"/>
  <c r="L330" i="109"/>
  <c r="L358" i="109"/>
  <c r="L370" i="109"/>
  <c r="L377" i="109"/>
  <c r="L384" i="109"/>
  <c r="L392" i="109"/>
  <c r="L398" i="109"/>
  <c r="L402" i="109"/>
  <c r="L407" i="109"/>
  <c r="L423" i="109"/>
  <c r="L427" i="109"/>
  <c r="L432" i="109"/>
  <c r="L446" i="109"/>
  <c r="L480" i="109"/>
  <c r="M414" i="109"/>
  <c r="L340" i="109"/>
  <c r="L351" i="109"/>
  <c r="L391" i="109"/>
  <c r="L409" i="109"/>
  <c r="L436" i="109"/>
  <c r="L450" i="109"/>
  <c r="L472" i="109"/>
  <c r="M434" i="109"/>
  <c r="M453" i="109"/>
  <c r="L417" i="109"/>
  <c r="L428" i="109"/>
  <c r="L440" i="109"/>
  <c r="L464" i="109"/>
  <c r="V146" i="109"/>
  <c r="K484" i="109"/>
  <c r="P1166" i="109"/>
  <c r="EH1169" i="109"/>
  <c r="EG1169" i="109"/>
  <c r="EF1169" i="109"/>
  <c r="EE1169" i="109"/>
  <c r="ED1169" i="109"/>
  <c r="EC1169" i="109"/>
  <c r="EB1169" i="109"/>
  <c r="EA1169" i="109"/>
  <c r="DZ1169" i="109"/>
  <c r="DY1169" i="109"/>
  <c r="DX1169" i="109"/>
  <c r="DW1169" i="109"/>
  <c r="DU1169" i="109"/>
  <c r="DT1169" i="109"/>
  <c r="DS1169" i="109"/>
  <c r="DR1169" i="109"/>
  <c r="DQ1169" i="109"/>
  <c r="DP1169" i="109"/>
  <c r="DO1169" i="109"/>
  <c r="DN1169" i="109"/>
  <c r="DM1169" i="109"/>
  <c r="DL1169" i="109"/>
  <c r="DK1169" i="109"/>
  <c r="DJ1169" i="109"/>
  <c r="DH1169" i="109"/>
  <c r="DG1169" i="109"/>
  <c r="DF1169" i="109"/>
  <c r="DE1169" i="109"/>
  <c r="DD1169" i="109"/>
  <c r="DC1169" i="109"/>
  <c r="DB1169" i="109"/>
  <c r="DA1169" i="109"/>
  <c r="CZ1169" i="109"/>
  <c r="CY1169" i="109"/>
  <c r="CX1169" i="109"/>
  <c r="CW1169" i="109"/>
  <c r="CU1169" i="109"/>
  <c r="CT1169" i="109"/>
  <c r="CS1169" i="109"/>
  <c r="CR1169" i="109"/>
  <c r="CQ1169" i="109"/>
  <c r="CP1169" i="109"/>
  <c r="CO1169" i="109"/>
  <c r="CN1169" i="109"/>
  <c r="CM1169" i="109"/>
  <c r="CL1169" i="109"/>
  <c r="CK1169" i="109"/>
  <c r="CJ1169" i="109"/>
  <c r="CH1169" i="109"/>
  <c r="CG1169" i="109"/>
  <c r="CF1169" i="109"/>
  <c r="CE1169" i="109"/>
  <c r="CD1169" i="109"/>
  <c r="CC1169" i="109"/>
  <c r="CB1169" i="109"/>
  <c r="CA1169" i="109"/>
  <c r="BZ1169" i="109"/>
  <c r="BY1169" i="109"/>
  <c r="BX1169" i="109"/>
  <c r="BW1169" i="109"/>
  <c r="BU1169" i="109"/>
  <c r="BT1169" i="109"/>
  <c r="BS1169" i="109"/>
  <c r="BR1169" i="109"/>
  <c r="BQ1169" i="109"/>
  <c r="BP1169" i="109"/>
  <c r="BO1169" i="109"/>
  <c r="BN1169" i="109"/>
  <c r="BM1169" i="109"/>
  <c r="BL1169" i="109"/>
  <c r="BK1169" i="109"/>
  <c r="BJ1169" i="109"/>
  <c r="U1169" i="109"/>
  <c r="T1169" i="109"/>
  <c r="S1169" i="109"/>
  <c r="R1169" i="109"/>
  <c r="Q1169" i="109"/>
  <c r="P1169" i="109"/>
  <c r="O1169" i="109"/>
  <c r="N1169" i="109"/>
  <c r="M1169" i="109"/>
  <c r="L1169" i="109"/>
  <c r="K1169" i="109"/>
  <c r="J1169" i="109"/>
  <c r="EH1029" i="109"/>
  <c r="EG1029" i="109"/>
  <c r="EF1029" i="109"/>
  <c r="EE1029" i="109"/>
  <c r="ED1029" i="109"/>
  <c r="EC1029" i="109"/>
  <c r="EB1029" i="109"/>
  <c r="EA1029" i="109"/>
  <c r="DZ1029" i="109"/>
  <c r="DY1029" i="109"/>
  <c r="DX1029" i="109"/>
  <c r="DW1029" i="109"/>
  <c r="DU1029" i="109"/>
  <c r="DT1029" i="109"/>
  <c r="DS1029" i="109"/>
  <c r="DR1029" i="109"/>
  <c r="DQ1029" i="109"/>
  <c r="DP1029" i="109"/>
  <c r="DO1029" i="109"/>
  <c r="DN1029" i="109"/>
  <c r="DM1029" i="109"/>
  <c r="DL1029" i="109"/>
  <c r="DK1029" i="109"/>
  <c r="DJ1029" i="109"/>
  <c r="DH1029" i="109"/>
  <c r="DG1029" i="109"/>
  <c r="DF1029" i="109"/>
  <c r="DE1029" i="109"/>
  <c r="DD1029" i="109"/>
  <c r="DC1029" i="109"/>
  <c r="DB1029" i="109"/>
  <c r="DA1029" i="109"/>
  <c r="CZ1029" i="109"/>
  <c r="CY1029" i="109"/>
  <c r="CX1029" i="109"/>
  <c r="CW1029" i="109"/>
  <c r="CU1029" i="109"/>
  <c r="CT1029" i="109"/>
  <c r="CS1029" i="109"/>
  <c r="CR1029" i="109"/>
  <c r="CQ1029" i="109"/>
  <c r="CP1029" i="109"/>
  <c r="CO1029" i="109"/>
  <c r="CN1029" i="109"/>
  <c r="CM1029" i="109"/>
  <c r="CL1029" i="109"/>
  <c r="CK1029" i="109"/>
  <c r="CJ1029" i="109"/>
  <c r="CH1029" i="109"/>
  <c r="CG1029" i="109"/>
  <c r="CF1029" i="109"/>
  <c r="CE1029" i="109"/>
  <c r="CD1029" i="109"/>
  <c r="CC1029" i="109"/>
  <c r="CB1029" i="109"/>
  <c r="CA1029" i="109"/>
  <c r="BZ1029" i="109"/>
  <c r="BY1029" i="109"/>
  <c r="BX1029" i="109"/>
  <c r="BW1029" i="109"/>
  <c r="BU1029" i="109"/>
  <c r="BT1029" i="109"/>
  <c r="BS1029" i="109"/>
  <c r="BR1029" i="109"/>
  <c r="BQ1029" i="109"/>
  <c r="BP1029" i="109"/>
  <c r="BO1029" i="109"/>
  <c r="BN1029" i="109"/>
  <c r="BM1029" i="109"/>
  <c r="BL1029" i="109"/>
  <c r="BK1029" i="109"/>
  <c r="BJ1029" i="109"/>
  <c r="U1029" i="109"/>
  <c r="T1029" i="109"/>
  <c r="S1029" i="109"/>
  <c r="R1029" i="109"/>
  <c r="Q1029" i="109"/>
  <c r="P1029" i="109"/>
  <c r="O1029" i="109"/>
  <c r="N1029" i="109"/>
  <c r="M1029" i="109"/>
  <c r="L1029" i="109"/>
  <c r="K1029" i="109"/>
  <c r="J1029" i="109"/>
  <c r="EF142" i="109"/>
  <c r="EB142" i="109"/>
  <c r="DX142" i="109"/>
  <c r="DT142" i="109"/>
  <c r="DP142" i="109"/>
  <c r="DL142" i="109"/>
  <c r="DH142" i="109"/>
  <c r="DD142" i="109"/>
  <c r="CZ142" i="109"/>
  <c r="CR142" i="109"/>
  <c r="CN142" i="109"/>
  <c r="CJ142" i="109"/>
  <c r="CF142" i="109"/>
  <c r="CB142" i="109"/>
  <c r="BX142" i="109"/>
  <c r="BT142" i="109"/>
  <c r="BP142" i="109"/>
  <c r="BL142" i="109"/>
  <c r="BN15" i="119"/>
  <c r="BK15" i="119"/>
  <c r="BG15" i="119"/>
  <c r="BF15" i="119"/>
  <c r="BC15" i="119"/>
  <c r="AN15" i="119"/>
  <c r="AJ15" i="119"/>
  <c r="AI15" i="119"/>
  <c r="AF15" i="119"/>
  <c r="AL1206" i="109" l="1"/>
  <c r="AM1385" i="109" s="1"/>
  <c r="AL1385" i="109"/>
  <c r="BD1739" i="109"/>
  <c r="AY1739" i="109"/>
  <c r="BE1739" i="109"/>
  <c r="AZ1739" i="109"/>
  <c r="BF1739" i="109"/>
  <c r="BA1739" i="109"/>
  <c r="BG1739" i="109"/>
  <c r="BB1739" i="109"/>
  <c r="AW1739" i="109"/>
  <c r="BH1739" i="109"/>
  <c r="BC1739" i="109"/>
  <c r="AX1739" i="109"/>
  <c r="AS1739" i="109"/>
  <c r="AQ1739" i="109"/>
  <c r="AO1739" i="109"/>
  <c r="AR1739" i="109"/>
  <c r="AM1739" i="109"/>
  <c r="AT1739" i="109"/>
  <c r="AK1739" i="109"/>
  <c r="AN1739" i="109"/>
  <c r="AO1878" i="109" s="1"/>
  <c r="AP1739" i="109"/>
  <c r="AJ1739" i="109"/>
  <c r="AU1739" i="109"/>
  <c r="AL1739" i="109"/>
  <c r="Z1739" i="109"/>
  <c r="AD1739" i="109"/>
  <c r="AE1739" i="109"/>
  <c r="X1739" i="109"/>
  <c r="AG1739" i="109"/>
  <c r="AF1739" i="109"/>
  <c r="AB1739" i="109"/>
  <c r="W1739" i="109"/>
  <c r="AC1739" i="109"/>
  <c r="AA1739" i="109"/>
  <c r="AH1739" i="109"/>
  <c r="Y1739" i="109"/>
  <c r="L1720" i="109"/>
  <c r="L1722" i="109"/>
  <c r="R903" i="109"/>
  <c r="AL1564" i="109"/>
  <c r="CM16" i="119"/>
  <c r="AM1206" i="109"/>
  <c r="AN1385" i="109" s="1"/>
  <c r="AW1166" i="109"/>
  <c r="BI1036" i="109"/>
  <c r="BD1529" i="109"/>
  <c r="BD1171" i="109"/>
  <c r="BE1350" i="109" s="1"/>
  <c r="BI1086" i="109"/>
  <c r="BI1069" i="109"/>
  <c r="BI1089" i="109"/>
  <c r="BI1078" i="109"/>
  <c r="BI1084" i="109"/>
  <c r="BE1166" i="109"/>
  <c r="BI1085" i="109"/>
  <c r="BI1066" i="109"/>
  <c r="BC289" i="109"/>
  <c r="BD490" i="109" s="1"/>
  <c r="BI1091" i="109"/>
  <c r="AX1166" i="109"/>
  <c r="BG1166" i="109"/>
  <c r="BI1073" i="109"/>
  <c r="BI1076" i="109"/>
  <c r="BI1054" i="109"/>
  <c r="BI1079" i="109"/>
  <c r="BI1087" i="109"/>
  <c r="BI1080" i="109"/>
  <c r="BI1088" i="109"/>
  <c r="BB690" i="109"/>
  <c r="BC1166" i="109"/>
  <c r="AY1166" i="109"/>
  <c r="BA1166" i="109"/>
  <c r="BH1166" i="109"/>
  <c r="BD1166" i="109"/>
  <c r="BI1075" i="109"/>
  <c r="BI1052" i="109"/>
  <c r="BI1057" i="109"/>
  <c r="BI1071" i="109"/>
  <c r="BC290" i="109"/>
  <c r="BD491" i="109" s="1"/>
  <c r="BF1166" i="109"/>
  <c r="BB1166" i="109"/>
  <c r="AZ1166" i="109"/>
  <c r="BI1083" i="109"/>
  <c r="BI1068" i="109"/>
  <c r="BI283" i="109"/>
  <c r="BI1059" i="109"/>
  <c r="BI1063" i="109"/>
  <c r="BI1047" i="109"/>
  <c r="BC288" i="109"/>
  <c r="BD489" i="109" s="1"/>
  <c r="BI1081" i="109"/>
  <c r="BI1070" i="109"/>
  <c r="BB692" i="109"/>
  <c r="BI1058" i="109"/>
  <c r="BI1074" i="109"/>
  <c r="BI1055" i="109"/>
  <c r="BI1053" i="109"/>
  <c r="BI1067" i="109"/>
  <c r="BI1072" i="109"/>
  <c r="BI1065" i="109"/>
  <c r="BI1077" i="109"/>
  <c r="BI1082" i="109"/>
  <c r="BI1090" i="109"/>
  <c r="BB691" i="109"/>
  <c r="AI1061" i="109"/>
  <c r="L1737" i="109"/>
  <c r="L1723" i="109"/>
  <c r="AV1061" i="109"/>
  <c r="EK378" i="109"/>
  <c r="L1726" i="109"/>
  <c r="L1727" i="109"/>
  <c r="AV1049" i="109"/>
  <c r="AV1051" i="109"/>
  <c r="AV1050" i="109"/>
  <c r="AI1050" i="109"/>
  <c r="AI1051" i="109"/>
  <c r="EK355" i="109"/>
  <c r="EK353" i="109"/>
  <c r="EK348" i="109"/>
  <c r="AI1047" i="109"/>
  <c r="AV1047" i="109"/>
  <c r="L1716" i="109"/>
  <c r="L1710" i="109"/>
  <c r="L1713" i="109"/>
  <c r="L1852" i="109" s="1"/>
  <c r="M891" i="109"/>
  <c r="L1708" i="109"/>
  <c r="L1847" i="109" s="1"/>
  <c r="AV1042" i="109"/>
  <c r="AI1043" i="109"/>
  <c r="AI1042" i="109"/>
  <c r="AV1043" i="109"/>
  <c r="EK334" i="109"/>
  <c r="EK333" i="109"/>
  <c r="EK332" i="109"/>
  <c r="EK331" i="109"/>
  <c r="EK313" i="109"/>
  <c r="EK312" i="109"/>
  <c r="EK311" i="109"/>
  <c r="EK310" i="109"/>
  <c r="EK309" i="109"/>
  <c r="EK308" i="109"/>
  <c r="L1724" i="109"/>
  <c r="AI1040" i="109"/>
  <c r="AI1048" i="109"/>
  <c r="AV1041" i="109"/>
  <c r="AV1048" i="109"/>
  <c r="AI1041" i="109"/>
  <c r="AV1040" i="109"/>
  <c r="AI1038" i="109"/>
  <c r="AV1038" i="109"/>
  <c r="AV1037" i="109"/>
  <c r="AI1037" i="109"/>
  <c r="A1528" i="109"/>
  <c r="A937" i="109"/>
  <c r="L1715" i="109"/>
  <c r="N1191" i="109"/>
  <c r="O1370" i="109" s="1"/>
  <c r="O1549" i="109" s="1"/>
  <c r="N1205" i="109"/>
  <c r="O1384" i="109" s="1"/>
  <c r="O1563" i="109" s="1"/>
  <c r="AI1039" i="109"/>
  <c r="AV1039" i="109"/>
  <c r="M520" i="109"/>
  <c r="M721" i="109" s="1"/>
  <c r="L1712" i="109"/>
  <c r="L1851" i="109" s="1"/>
  <c r="M492" i="109"/>
  <c r="M693" i="109" s="1"/>
  <c r="M488" i="109"/>
  <c r="M1349" i="109"/>
  <c r="M1528" i="109" s="1"/>
  <c r="M1703" i="109" s="1"/>
  <c r="N1197" i="109"/>
  <c r="O1376" i="109" s="1"/>
  <c r="O1555" i="109" s="1"/>
  <c r="N1203" i="109"/>
  <c r="O1382" i="109" s="1"/>
  <c r="O1561" i="109" s="1"/>
  <c r="N1256" i="109"/>
  <c r="O1435" i="109" s="1"/>
  <c r="O1614" i="109" s="1"/>
  <c r="AF1166" i="109"/>
  <c r="AC1166" i="109"/>
  <c r="W296" i="109"/>
  <c r="AO1166" i="109"/>
  <c r="AI1035" i="109"/>
  <c r="AI1034" i="109"/>
  <c r="AV1034" i="109"/>
  <c r="AV1036" i="109"/>
  <c r="N1245" i="109"/>
  <c r="O1424" i="109" s="1"/>
  <c r="O1603" i="109" s="1"/>
  <c r="AI1033" i="109"/>
  <c r="AL1166" i="109"/>
  <c r="AN1166" i="109"/>
  <c r="AS1166" i="109"/>
  <c r="N1200" i="109"/>
  <c r="O1379" i="109" s="1"/>
  <c r="O1558" i="109" s="1"/>
  <c r="N1213" i="109"/>
  <c r="O1392" i="109" s="1"/>
  <c r="O1571" i="109" s="1"/>
  <c r="AI1036" i="109"/>
  <c r="AA1166" i="109"/>
  <c r="AV1035" i="109"/>
  <c r="AU1166" i="109"/>
  <c r="Y1166" i="109"/>
  <c r="AT1166" i="109"/>
  <c r="AV1033" i="109"/>
  <c r="AG1166" i="109"/>
  <c r="AR1166" i="109"/>
  <c r="AQ1166" i="109"/>
  <c r="N1211" i="109"/>
  <c r="O1390" i="109" s="1"/>
  <c r="O1569" i="109" s="1"/>
  <c r="N1172" i="109"/>
  <c r="O1351" i="109" s="1"/>
  <c r="O1530" i="109" s="1"/>
  <c r="AM1166" i="109"/>
  <c r="AD1166" i="109"/>
  <c r="Z1166" i="109"/>
  <c r="N1308" i="109"/>
  <c r="O1487" i="109" s="1"/>
  <c r="O1666" i="109" s="1"/>
  <c r="AK1166" i="109"/>
  <c r="AB1166" i="109"/>
  <c r="AP1166" i="109"/>
  <c r="AE1166" i="109"/>
  <c r="AV1032" i="109"/>
  <c r="AH1166" i="109"/>
  <c r="N22" i="119"/>
  <c r="O22" i="119" s="1"/>
  <c r="P22" i="119" s="1"/>
  <c r="Q22" i="119" s="1"/>
  <c r="R22" i="119" s="1"/>
  <c r="N20" i="119"/>
  <c r="O20" i="119" s="1"/>
  <c r="P20" i="119" s="1"/>
  <c r="Q20" i="119" s="1"/>
  <c r="R20" i="119" s="1"/>
  <c r="N1207" i="109"/>
  <c r="O1386" i="109" s="1"/>
  <c r="O1565" i="109" s="1"/>
  <c r="N1316" i="109"/>
  <c r="O1495" i="109" s="1"/>
  <c r="O1674" i="109" s="1"/>
  <c r="N1334" i="109"/>
  <c r="O1513" i="109" s="1"/>
  <c r="O1692" i="109" s="1"/>
  <c r="N1341" i="109"/>
  <c r="O1520" i="109" s="1"/>
  <c r="O1699" i="109" s="1"/>
  <c r="N1198" i="109"/>
  <c r="O1377" i="109" s="1"/>
  <c r="O1556" i="109" s="1"/>
  <c r="S16" i="119"/>
  <c r="V283" i="109"/>
  <c r="N1344" i="109"/>
  <c r="O1523" i="109" s="1"/>
  <c r="O1702" i="109" s="1"/>
  <c r="AI1032" i="109"/>
  <c r="W1166" i="109"/>
  <c r="N1248" i="109"/>
  <c r="O1427" i="109" s="1"/>
  <c r="O1606" i="109" s="1"/>
  <c r="AI283" i="109"/>
  <c r="AI285" i="109" s="1"/>
  <c r="AV283" i="109"/>
  <c r="AV285" i="109" s="1"/>
  <c r="AI1031" i="109"/>
  <c r="X1166" i="109"/>
  <c r="AJ1166" i="109"/>
  <c r="AV1031" i="109"/>
  <c r="L689" i="109"/>
  <c r="L1707" i="109" s="1"/>
  <c r="M482" i="109"/>
  <c r="N683" i="109" s="1"/>
  <c r="N1176" i="109"/>
  <c r="O1355" i="109" s="1"/>
  <c r="O1534" i="109" s="1"/>
  <c r="N1243" i="109"/>
  <c r="O1422" i="109" s="1"/>
  <c r="O1601" i="109" s="1"/>
  <c r="N1280" i="109"/>
  <c r="O1459" i="109" s="1"/>
  <c r="O1638" i="109" s="1"/>
  <c r="N1218" i="109"/>
  <c r="O1397" i="109" s="1"/>
  <c r="O1576" i="109" s="1"/>
  <c r="N1291" i="109"/>
  <c r="O1470" i="109" s="1"/>
  <c r="O1649" i="109" s="1"/>
  <c r="N1217" i="109"/>
  <c r="O1396" i="109" s="1"/>
  <c r="O1575" i="109" s="1"/>
  <c r="M467" i="109"/>
  <c r="N668" i="109" s="1"/>
  <c r="M473" i="109"/>
  <c r="N674" i="109" s="1"/>
  <c r="N1209" i="109"/>
  <c r="O1388" i="109" s="1"/>
  <c r="O1567" i="109" s="1"/>
  <c r="L716" i="109"/>
  <c r="L1711" i="109" s="1"/>
  <c r="L1788" i="109"/>
  <c r="N1226" i="109"/>
  <c r="O1405" i="109" s="1"/>
  <c r="O1584" i="109" s="1"/>
  <c r="N1258" i="109"/>
  <c r="O1437" i="109" s="1"/>
  <c r="O1616" i="109" s="1"/>
  <c r="N1314" i="109"/>
  <c r="O1493" i="109" s="1"/>
  <c r="O1672" i="109" s="1"/>
  <c r="N1312" i="109"/>
  <c r="O1491" i="109" s="1"/>
  <c r="O1670" i="109" s="1"/>
  <c r="H34" i="119"/>
  <c r="L1758" i="109"/>
  <c r="L1794" i="109"/>
  <c r="L1759" i="109"/>
  <c r="L1830" i="109"/>
  <c r="L1735" i="109"/>
  <c r="L1823" i="109"/>
  <c r="L1821" i="109"/>
  <c r="N1193" i="109"/>
  <c r="O1372" i="109" s="1"/>
  <c r="O1551" i="109" s="1"/>
  <c r="L1782" i="109"/>
  <c r="L1762" i="109"/>
  <c r="L1813" i="109"/>
  <c r="L1753" i="109"/>
  <c r="N1325" i="109"/>
  <c r="O1504" i="109" s="1"/>
  <c r="O1683" i="109" s="1"/>
  <c r="N1318" i="109"/>
  <c r="O1497" i="109" s="1"/>
  <c r="O1676" i="109" s="1"/>
  <c r="M474" i="109"/>
  <c r="N474" i="109" s="1"/>
  <c r="L1765" i="109"/>
  <c r="M447" i="109"/>
  <c r="N648" i="109" s="1"/>
  <c r="L1747" i="109"/>
  <c r="L1709" i="109"/>
  <c r="M816" i="109"/>
  <c r="L1757" i="109"/>
  <c r="L1760" i="109"/>
  <c r="L1827" i="109"/>
  <c r="L1772" i="109"/>
  <c r="L1763" i="109"/>
  <c r="L1741" i="109"/>
  <c r="L1767" i="109"/>
  <c r="N1339" i="109"/>
  <c r="O1518" i="109" s="1"/>
  <c r="O1697" i="109" s="1"/>
  <c r="N1324" i="109"/>
  <c r="O1503" i="109" s="1"/>
  <c r="O1682" i="109" s="1"/>
  <c r="N1215" i="109"/>
  <c r="O1394" i="109" s="1"/>
  <c r="O1573" i="109" s="1"/>
  <c r="N1204" i="109"/>
  <c r="O1383" i="109" s="1"/>
  <c r="O1562" i="109" s="1"/>
  <c r="M867" i="109"/>
  <c r="N1188" i="109"/>
  <c r="O1367" i="109" s="1"/>
  <c r="O1546" i="109" s="1"/>
  <c r="N1182" i="109"/>
  <c r="O1361" i="109" s="1"/>
  <c r="O1540" i="109" s="1"/>
  <c r="L1733" i="109"/>
  <c r="L1736" i="109"/>
  <c r="L1776" i="109"/>
  <c r="L1766" i="109"/>
  <c r="L1742" i="109"/>
  <c r="L1811" i="109"/>
  <c r="L1799" i="109"/>
  <c r="L1831" i="109"/>
  <c r="L1750" i="109"/>
  <c r="L1805" i="109"/>
  <c r="L1761" i="109"/>
  <c r="L1743" i="109"/>
  <c r="L1734" i="109"/>
  <c r="L1755" i="109"/>
  <c r="L1738" i="109"/>
  <c r="M449" i="109"/>
  <c r="N650" i="109" s="1"/>
  <c r="L1798" i="109"/>
  <c r="L1779" i="109"/>
  <c r="L1756" i="109"/>
  <c r="L1780" i="109"/>
  <c r="L1748" i="109"/>
  <c r="L1770" i="109"/>
  <c r="L1775" i="109"/>
  <c r="N1337" i="109"/>
  <c r="O1516" i="109" s="1"/>
  <c r="O1695" i="109" s="1"/>
  <c r="L1786" i="109"/>
  <c r="L1728" i="109"/>
  <c r="L1744" i="109"/>
  <c r="L1746" i="109"/>
  <c r="L1787" i="109"/>
  <c r="L1809" i="109"/>
  <c r="L1725" i="109"/>
  <c r="L1730" i="109"/>
  <c r="L1749" i="109"/>
  <c r="L1771" i="109"/>
  <c r="L1825" i="109"/>
  <c r="L1838" i="109"/>
  <c r="L1807" i="109"/>
  <c r="L1745" i="109"/>
  <c r="L1764" i="109"/>
  <c r="L1740" i="109"/>
  <c r="L1714" i="109"/>
  <c r="L1717" i="109"/>
  <c r="L1817" i="109"/>
  <c r="L1796" i="109"/>
  <c r="N1333" i="109"/>
  <c r="O1512" i="109" s="1"/>
  <c r="O1691" i="109" s="1"/>
  <c r="N1329" i="109"/>
  <c r="O1508" i="109" s="1"/>
  <c r="O1687" i="109" s="1"/>
  <c r="N1259" i="109"/>
  <c r="O1438" i="109" s="1"/>
  <c r="O1617" i="109" s="1"/>
  <c r="N1507" i="109"/>
  <c r="N1686" i="109" s="1"/>
  <c r="N1328" i="109"/>
  <c r="L1795" i="109"/>
  <c r="L1791" i="109"/>
  <c r="L1819" i="109"/>
  <c r="L1784" i="109"/>
  <c r="L1792" i="109"/>
  <c r="L1768" i="109"/>
  <c r="L1839" i="109"/>
  <c r="L1751" i="109"/>
  <c r="L1835" i="109"/>
  <c r="L1729" i="109"/>
  <c r="L1815" i="109"/>
  <c r="L1778" i="109"/>
  <c r="L1721" i="109"/>
  <c r="L1790" i="109"/>
  <c r="L1774" i="109"/>
  <c r="L1718" i="109"/>
  <c r="L1857" i="109" s="1"/>
  <c r="L1800" i="109"/>
  <c r="L1732" i="109"/>
  <c r="L1783" i="109"/>
  <c r="L1752" i="109"/>
  <c r="L1731" i="109"/>
  <c r="L1803" i="109"/>
  <c r="L1754" i="109"/>
  <c r="L1858" i="109"/>
  <c r="L1824" i="109"/>
  <c r="L1963" i="109" s="1"/>
  <c r="L1773" i="109"/>
  <c r="L1912" i="109" s="1"/>
  <c r="L1816" i="109"/>
  <c r="L1955" i="109" s="1"/>
  <c r="L1810" i="109"/>
  <c r="L1949" i="109" s="1"/>
  <c r="L1818" i="109"/>
  <c r="L1957" i="109" s="1"/>
  <c r="L1785" i="109"/>
  <c r="L1924" i="109" s="1"/>
  <c r="L1829" i="109"/>
  <c r="L1968" i="109" s="1"/>
  <c r="L1842" i="109"/>
  <c r="L1777" i="109"/>
  <c r="L1916" i="109" s="1"/>
  <c r="K1836" i="109"/>
  <c r="K1975" i="109" s="1"/>
  <c r="L1769" i="109"/>
  <c r="L1908" i="109" s="1"/>
  <c r="L1822" i="109"/>
  <c r="L1961" i="109" s="1"/>
  <c r="L1781" i="109"/>
  <c r="L1920" i="109" s="1"/>
  <c r="L1840" i="109"/>
  <c r="L1979" i="109" s="1"/>
  <c r="L1828" i="109"/>
  <c r="L1967" i="109" s="1"/>
  <c r="N1294" i="109"/>
  <c r="O1473" i="109" s="1"/>
  <c r="O1652" i="109" s="1"/>
  <c r="N1319" i="109"/>
  <c r="O1498" i="109" s="1"/>
  <c r="O1677" i="109" s="1"/>
  <c r="N1247" i="109"/>
  <c r="O1426" i="109" s="1"/>
  <c r="O1605" i="109" s="1"/>
  <c r="N1262" i="109"/>
  <c r="O1441" i="109" s="1"/>
  <c r="O1620" i="109" s="1"/>
  <c r="N1265" i="109"/>
  <c r="O1444" i="109" s="1"/>
  <c r="O1623" i="109" s="1"/>
  <c r="N1315" i="109"/>
  <c r="O1494" i="109" s="1"/>
  <c r="O1673" i="109" s="1"/>
  <c r="N1285" i="109"/>
  <c r="O1464" i="109" s="1"/>
  <c r="O1643" i="109" s="1"/>
  <c r="N1270" i="109"/>
  <c r="O1449" i="109" s="1"/>
  <c r="O1628" i="109" s="1"/>
  <c r="N1310" i="109"/>
  <c r="O1489" i="109" s="1"/>
  <c r="O1668" i="109" s="1"/>
  <c r="N1313" i="109"/>
  <c r="O1492" i="109" s="1"/>
  <c r="O1671" i="109" s="1"/>
  <c r="N1263" i="109"/>
  <c r="O1442" i="109" s="1"/>
  <c r="O1621" i="109" s="1"/>
  <c r="N1233" i="109"/>
  <c r="O1412" i="109" s="1"/>
  <c r="O1591" i="109" s="1"/>
  <c r="N1296" i="109"/>
  <c r="O1475" i="109" s="1"/>
  <c r="O1654" i="109" s="1"/>
  <c r="N1271" i="109"/>
  <c r="O1450" i="109" s="1"/>
  <c r="O1629" i="109" s="1"/>
  <c r="N1246" i="109"/>
  <c r="O1425" i="109" s="1"/>
  <c r="O1604" i="109" s="1"/>
  <c r="N1317" i="109"/>
  <c r="O1496" i="109" s="1"/>
  <c r="O1675" i="109" s="1"/>
  <c r="N1264" i="109"/>
  <c r="O1443" i="109" s="1"/>
  <c r="O1622" i="109" s="1"/>
  <c r="N1276" i="109"/>
  <c r="O1455" i="109" s="1"/>
  <c r="O1634" i="109" s="1"/>
  <c r="N1304" i="109"/>
  <c r="O1483" i="109" s="1"/>
  <c r="O1662" i="109" s="1"/>
  <c r="N1266" i="109"/>
  <c r="O1445" i="109" s="1"/>
  <c r="O1624" i="109" s="1"/>
  <c r="N1342" i="109"/>
  <c r="O1521" i="109" s="1"/>
  <c r="O1700" i="109" s="1"/>
  <c r="N1286" i="109"/>
  <c r="O1465" i="109" s="1"/>
  <c r="O1644" i="109" s="1"/>
  <c r="N1281" i="109"/>
  <c r="O1460" i="109" s="1"/>
  <c r="O1639" i="109" s="1"/>
  <c r="N1320" i="109"/>
  <c r="O1499" i="109" s="1"/>
  <c r="O1678" i="109" s="1"/>
  <c r="N1289" i="109"/>
  <c r="O1468" i="109" s="1"/>
  <c r="O1647" i="109" s="1"/>
  <c r="N1260" i="109"/>
  <c r="O1439" i="109" s="1"/>
  <c r="O1618" i="109" s="1"/>
  <c r="N1335" i="109"/>
  <c r="O1514" i="109" s="1"/>
  <c r="O1693" i="109" s="1"/>
  <c r="N1274" i="109"/>
  <c r="O1453" i="109" s="1"/>
  <c r="O1632" i="109" s="1"/>
  <c r="N1331" i="109"/>
  <c r="O1510" i="109" s="1"/>
  <c r="O1689" i="109" s="1"/>
  <c r="N1332" i="109"/>
  <c r="O1511" i="109" s="1"/>
  <c r="O1690" i="109" s="1"/>
  <c r="N1284" i="109"/>
  <c r="O1463" i="109" s="1"/>
  <c r="O1642" i="109" s="1"/>
  <c r="N1306" i="109"/>
  <c r="O1485" i="109" s="1"/>
  <c r="O1664" i="109" s="1"/>
  <c r="N1295" i="109"/>
  <c r="O1474" i="109" s="1"/>
  <c r="O1653" i="109" s="1"/>
  <c r="N1222" i="109"/>
  <c r="O1401" i="109" s="1"/>
  <c r="O1580" i="109" s="1"/>
  <c r="N1305" i="109"/>
  <c r="O1484" i="109" s="1"/>
  <c r="O1663" i="109" s="1"/>
  <c r="N1237" i="109"/>
  <c r="O1416" i="109" s="1"/>
  <c r="O1595" i="109" s="1"/>
  <c r="N1251" i="109"/>
  <c r="O1430" i="109" s="1"/>
  <c r="O1609" i="109" s="1"/>
  <c r="N1323" i="109"/>
  <c r="O1502" i="109" s="1"/>
  <c r="O1681" i="109" s="1"/>
  <c r="N1290" i="109"/>
  <c r="O1469" i="109" s="1"/>
  <c r="O1648" i="109" s="1"/>
  <c r="N1223" i="109"/>
  <c r="O1402" i="109" s="1"/>
  <c r="O1581" i="109" s="1"/>
  <c r="N1311" i="109"/>
  <c r="O1490" i="109" s="1"/>
  <c r="O1669" i="109" s="1"/>
  <c r="N1278" i="109"/>
  <c r="O1457" i="109" s="1"/>
  <c r="O1636" i="109" s="1"/>
  <c r="N1309" i="109"/>
  <c r="O1488" i="109" s="1"/>
  <c r="O1667" i="109" s="1"/>
  <c r="N1275" i="109"/>
  <c r="O1454" i="109" s="1"/>
  <c r="O1633" i="109" s="1"/>
  <c r="N1307" i="109"/>
  <c r="O1486" i="109" s="1"/>
  <c r="O1665" i="109" s="1"/>
  <c r="N1293" i="109"/>
  <c r="O1472" i="109" s="1"/>
  <c r="O1651" i="109" s="1"/>
  <c r="N1269" i="109"/>
  <c r="O1448" i="109" s="1"/>
  <c r="O1627" i="109" s="1"/>
  <c r="N1253" i="109"/>
  <c r="O1432" i="109" s="1"/>
  <c r="O1611" i="109" s="1"/>
  <c r="N1249" i="109"/>
  <c r="O1428" i="109" s="1"/>
  <c r="O1607" i="109" s="1"/>
  <c r="N1244" i="109"/>
  <c r="O1423" i="109" s="1"/>
  <c r="O1602" i="109" s="1"/>
  <c r="N1242" i="109"/>
  <c r="O1421" i="109" s="1"/>
  <c r="O1600" i="109" s="1"/>
  <c r="N1303" i="109"/>
  <c r="O1482" i="109" s="1"/>
  <c r="O1661" i="109" s="1"/>
  <c r="N1252" i="109"/>
  <c r="O1431" i="109" s="1"/>
  <c r="O1610" i="109" s="1"/>
  <c r="N1234" i="109"/>
  <c r="O1413" i="109" s="1"/>
  <c r="O1592" i="109" s="1"/>
  <c r="N1321" i="109"/>
  <c r="O1500" i="109" s="1"/>
  <c r="O1679" i="109" s="1"/>
  <c r="N1288" i="109"/>
  <c r="O1467" i="109" s="1"/>
  <c r="O1646" i="109" s="1"/>
  <c r="N1220" i="109"/>
  <c r="O1399" i="109" s="1"/>
  <c r="O1578" i="109" s="1"/>
  <c r="N1250" i="109"/>
  <c r="O1429" i="109" s="1"/>
  <c r="O1608" i="109" s="1"/>
  <c r="N1257" i="109"/>
  <c r="O1436" i="109" s="1"/>
  <c r="O1615" i="109" s="1"/>
  <c r="N1238" i="109"/>
  <c r="O1417" i="109" s="1"/>
  <c r="O1596" i="109" s="1"/>
  <c r="N1268" i="109"/>
  <c r="O1447" i="109" s="1"/>
  <c r="O1626" i="109" s="1"/>
  <c r="N1301" i="109"/>
  <c r="O1480" i="109" s="1"/>
  <c r="O1659" i="109" s="1"/>
  <c r="N1227" i="109"/>
  <c r="O1406" i="109" s="1"/>
  <c r="O1585" i="109" s="1"/>
  <c r="N1327" i="109"/>
  <c r="O1506" i="109" s="1"/>
  <c r="O1685" i="109" s="1"/>
  <c r="N1261" i="109"/>
  <c r="O1440" i="109" s="1"/>
  <c r="O1619" i="109" s="1"/>
  <c r="N1277" i="109"/>
  <c r="O1456" i="109" s="1"/>
  <c r="O1635" i="109" s="1"/>
  <c r="N1297" i="109"/>
  <c r="O1476" i="109" s="1"/>
  <c r="O1655" i="109" s="1"/>
  <c r="N1273" i="109"/>
  <c r="O1452" i="109" s="1"/>
  <c r="O1631" i="109" s="1"/>
  <c r="N1343" i="109"/>
  <c r="O1522" i="109" s="1"/>
  <c r="O1701" i="109" s="1"/>
  <c r="N1287" i="109"/>
  <c r="O1466" i="109" s="1"/>
  <c r="O1645" i="109" s="1"/>
  <c r="N1224" i="109"/>
  <c r="O1403" i="109" s="1"/>
  <c r="O1582" i="109" s="1"/>
  <c r="N1300" i="109"/>
  <c r="O1479" i="109" s="1"/>
  <c r="O1658" i="109" s="1"/>
  <c r="N1282" i="109"/>
  <c r="O1461" i="109" s="1"/>
  <c r="O1640" i="109" s="1"/>
  <c r="N1240" i="109"/>
  <c r="O1419" i="109" s="1"/>
  <c r="O1598" i="109" s="1"/>
  <c r="N1340" i="109"/>
  <c r="O1519" i="109" s="1"/>
  <c r="O1698" i="109" s="1"/>
  <c r="N1292" i="109"/>
  <c r="O1471" i="109" s="1"/>
  <c r="O1650" i="109" s="1"/>
  <c r="N1225" i="109"/>
  <c r="O1404" i="109" s="1"/>
  <c r="O1583" i="109" s="1"/>
  <c r="N1322" i="109"/>
  <c r="O1501" i="109" s="1"/>
  <c r="O1680" i="109" s="1"/>
  <c r="N1255" i="109"/>
  <c r="O1434" i="109" s="1"/>
  <c r="O1613" i="109" s="1"/>
  <c r="N1326" i="109"/>
  <c r="O1505" i="109" s="1"/>
  <c r="O1684" i="109" s="1"/>
  <c r="N1272" i="109"/>
  <c r="O1451" i="109" s="1"/>
  <c r="O1630" i="109" s="1"/>
  <c r="N1330" i="109"/>
  <c r="O1509" i="109" s="1"/>
  <c r="O1688" i="109" s="1"/>
  <c r="N1254" i="109"/>
  <c r="O1433" i="109" s="1"/>
  <c r="O1612" i="109" s="1"/>
  <c r="N1302" i="109"/>
  <c r="O1481" i="109" s="1"/>
  <c r="O1660" i="109" s="1"/>
  <c r="N1338" i="109"/>
  <c r="O1517" i="109" s="1"/>
  <c r="O1696" i="109" s="1"/>
  <c r="N1298" i="109"/>
  <c r="O1477" i="109" s="1"/>
  <c r="O1656" i="109" s="1"/>
  <c r="N1279" i="109"/>
  <c r="O1458" i="109" s="1"/>
  <c r="O1637" i="109" s="1"/>
  <c r="N1336" i="109"/>
  <c r="O1515" i="109" s="1"/>
  <c r="O1694" i="109" s="1"/>
  <c r="N1299" i="109"/>
  <c r="O1478" i="109" s="1"/>
  <c r="O1657" i="109" s="1"/>
  <c r="N1283" i="109"/>
  <c r="O1462" i="109" s="1"/>
  <c r="O1641" i="109" s="1"/>
  <c r="N1267" i="109"/>
  <c r="O1446" i="109" s="1"/>
  <c r="O1625" i="109" s="1"/>
  <c r="L1524" i="109"/>
  <c r="L1345" i="109"/>
  <c r="M1170" i="109"/>
  <c r="M629" i="109"/>
  <c r="M830" i="109" s="1"/>
  <c r="M637" i="109"/>
  <c r="M838" i="109" s="1"/>
  <c r="M636" i="109"/>
  <c r="M837" i="109" s="1"/>
  <c r="M614" i="109"/>
  <c r="M815" i="109" s="1"/>
  <c r="M544" i="109"/>
  <c r="M745" i="109" s="1"/>
  <c r="M642" i="109"/>
  <c r="M843" i="109" s="1"/>
  <c r="M595" i="109"/>
  <c r="M796" i="109" s="1"/>
  <c r="M561" i="109"/>
  <c r="M762" i="109" s="1"/>
  <c r="M605" i="109"/>
  <c r="M806" i="109" s="1"/>
  <c r="M560" i="109"/>
  <c r="M761" i="109" s="1"/>
  <c r="M638" i="109"/>
  <c r="M839" i="109" s="1"/>
  <c r="M550" i="109"/>
  <c r="M751" i="109" s="1"/>
  <c r="N654" i="109"/>
  <c r="M681" i="109"/>
  <c r="M882" i="109" s="1"/>
  <c r="M633" i="109"/>
  <c r="M834" i="109" s="1"/>
  <c r="M624" i="109"/>
  <c r="M825" i="109" s="1"/>
  <c r="M603" i="109"/>
  <c r="M804" i="109" s="1"/>
  <c r="M593" i="109"/>
  <c r="M794" i="109" s="1"/>
  <c r="M578" i="109"/>
  <c r="M779" i="109" s="1"/>
  <c r="M559" i="109"/>
  <c r="M760" i="109" s="1"/>
  <c r="M677" i="109"/>
  <c r="M878" i="109" s="1"/>
  <c r="M602" i="109"/>
  <c r="M803" i="109" s="1"/>
  <c r="M591" i="109"/>
  <c r="M792" i="109" s="1"/>
  <c r="M580" i="109"/>
  <c r="M781" i="109" s="1"/>
  <c r="M558" i="109"/>
  <c r="M759" i="109" s="1"/>
  <c r="M529" i="109"/>
  <c r="M730" i="109" s="1"/>
  <c r="M661" i="109"/>
  <c r="M862" i="109" s="1"/>
  <c r="M613" i="109"/>
  <c r="M814" i="109" s="1"/>
  <c r="M632" i="109"/>
  <c r="M833" i="109" s="1"/>
  <c r="N662" i="109"/>
  <c r="M680" i="109"/>
  <c r="M881" i="109" s="1"/>
  <c r="M649" i="109"/>
  <c r="M850" i="109" s="1"/>
  <c r="M598" i="109"/>
  <c r="M799" i="109" s="1"/>
  <c r="M548" i="109"/>
  <c r="M749" i="109" s="1"/>
  <c r="M611" i="109"/>
  <c r="M812" i="109" s="1"/>
  <c r="M664" i="109"/>
  <c r="M865" i="109" s="1"/>
  <c r="M678" i="109"/>
  <c r="M644" i="109"/>
  <c r="M619" i="109"/>
  <c r="M820" i="109" s="1"/>
  <c r="N670" i="109"/>
  <c r="M592" i="109"/>
  <c r="M793" i="109" s="1"/>
  <c r="M653" i="109"/>
  <c r="M854" i="109" s="1"/>
  <c r="M588" i="109"/>
  <c r="M789" i="109" s="1"/>
  <c r="N682" i="109"/>
  <c r="M606" i="109"/>
  <c r="M807" i="109" s="1"/>
  <c r="M528" i="109"/>
  <c r="M729" i="109" s="1"/>
  <c r="M594" i="109"/>
  <c r="M795" i="109" s="1"/>
  <c r="M537" i="109"/>
  <c r="M738" i="109" s="1"/>
  <c r="M617" i="109"/>
  <c r="M818" i="109" s="1"/>
  <c r="M671" i="109"/>
  <c r="M872" i="109" s="1"/>
  <c r="M684" i="109"/>
  <c r="M885" i="109" s="1"/>
  <c r="M470" i="109"/>
  <c r="M641" i="109"/>
  <c r="M842" i="109" s="1"/>
  <c r="M618" i="109"/>
  <c r="M819" i="109" s="1"/>
  <c r="N635" i="109"/>
  <c r="M651" i="109"/>
  <c r="M852" i="109" s="1"/>
  <c r="M610" i="109"/>
  <c r="M811" i="109" s="1"/>
  <c r="M552" i="109"/>
  <c r="M753" i="109" s="1"/>
  <c r="N660" i="109"/>
  <c r="N679" i="109"/>
  <c r="M669" i="109"/>
  <c r="M870" i="109" s="1"/>
  <c r="M640" i="109"/>
  <c r="M841" i="109" s="1"/>
  <c r="M620" i="109"/>
  <c r="M821" i="109" s="1"/>
  <c r="M604" i="109"/>
  <c r="M805" i="109" s="1"/>
  <c r="M553" i="109"/>
  <c r="M754" i="109" s="1"/>
  <c r="N646" i="109"/>
  <c r="N631" i="109"/>
  <c r="M630" i="109"/>
  <c r="M831" i="109" s="1"/>
  <c r="M622" i="109"/>
  <c r="M823" i="109" s="1"/>
  <c r="M601" i="109"/>
  <c r="M802" i="109" s="1"/>
  <c r="M590" i="109"/>
  <c r="M791" i="109" s="1"/>
  <c r="M577" i="109"/>
  <c r="M778" i="109" s="1"/>
  <c r="M557" i="109"/>
  <c r="M758" i="109" s="1"/>
  <c r="M672" i="109"/>
  <c r="M873" i="109" s="1"/>
  <c r="M612" i="109"/>
  <c r="M813" i="109" s="1"/>
  <c r="M600" i="109"/>
  <c r="M801" i="109" s="1"/>
  <c r="M589" i="109"/>
  <c r="M790" i="109" s="1"/>
  <c r="M572" i="109"/>
  <c r="M773" i="109" s="1"/>
  <c r="M555" i="109"/>
  <c r="M756" i="109" s="1"/>
  <c r="M522" i="109"/>
  <c r="M723" i="109" s="1"/>
  <c r="M659" i="109"/>
  <c r="M860" i="109" s="1"/>
  <c r="N643" i="109"/>
  <c r="M645" i="109"/>
  <c r="M846" i="109" s="1"/>
  <c r="M634" i="109"/>
  <c r="M835" i="109" s="1"/>
  <c r="M609" i="109"/>
  <c r="M810" i="109" s="1"/>
  <c r="M586" i="109"/>
  <c r="M787" i="109" s="1"/>
  <c r="M658" i="109"/>
  <c r="M859" i="109" s="1"/>
  <c r="M623" i="109"/>
  <c r="M824" i="109" s="1"/>
  <c r="M639" i="109"/>
  <c r="M660" i="109"/>
  <c r="M861" i="109" s="1"/>
  <c r="M682" i="109"/>
  <c r="M883" i="109" s="1"/>
  <c r="M670" i="109"/>
  <c r="M871" i="109" s="1"/>
  <c r="M665" i="109"/>
  <c r="M866" i="109" s="1"/>
  <c r="M673" i="109"/>
  <c r="M874" i="109" s="1"/>
  <c r="M742" i="109"/>
  <c r="N676" i="109"/>
  <c r="M626" i="109"/>
  <c r="M827" i="109" s="1"/>
  <c r="M582" i="109"/>
  <c r="M783" i="109" s="1"/>
  <c r="M625" i="109"/>
  <c r="M826" i="109" s="1"/>
  <c r="M583" i="109"/>
  <c r="M784" i="109" s="1"/>
  <c r="M499" i="109"/>
  <c r="M700" i="109" s="1"/>
  <c r="M655" i="109"/>
  <c r="M856" i="109" s="1"/>
  <c r="M596" i="109"/>
  <c r="M797" i="109" s="1"/>
  <c r="M656" i="109"/>
  <c r="L685" i="109"/>
  <c r="I33" i="119" s="1"/>
  <c r="N615" i="109"/>
  <c r="M647" i="109"/>
  <c r="M848" i="109" s="1"/>
  <c r="M628" i="109"/>
  <c r="M829" i="109" s="1"/>
  <c r="M608" i="109"/>
  <c r="M809" i="109" s="1"/>
  <c r="M599" i="109"/>
  <c r="M800" i="109" s="1"/>
  <c r="M585" i="109"/>
  <c r="M786" i="109" s="1"/>
  <c r="M571" i="109"/>
  <c r="M772" i="109" s="1"/>
  <c r="M531" i="109"/>
  <c r="M732" i="109" s="1"/>
  <c r="M508" i="109"/>
  <c r="M709" i="109" s="1"/>
  <c r="M607" i="109"/>
  <c r="M808" i="109" s="1"/>
  <c r="M597" i="109"/>
  <c r="M798" i="109" s="1"/>
  <c r="M584" i="109"/>
  <c r="M785" i="109" s="1"/>
  <c r="M562" i="109"/>
  <c r="M763" i="109" s="1"/>
  <c r="M747" i="109"/>
  <c r="M515" i="109"/>
  <c r="M657" i="109"/>
  <c r="M858" i="109" s="1"/>
  <c r="N666" i="109"/>
  <c r="M667" i="109"/>
  <c r="M868" i="109" s="1"/>
  <c r="M621" i="109"/>
  <c r="M822" i="109" s="1"/>
  <c r="N619" i="109"/>
  <c r="M663" i="109"/>
  <c r="M864" i="109" s="1"/>
  <c r="M616" i="109"/>
  <c r="M817" i="109" s="1"/>
  <c r="M587" i="109"/>
  <c r="M788" i="109" s="1"/>
  <c r="M538" i="109"/>
  <c r="M739" i="109" s="1"/>
  <c r="M652" i="109"/>
  <c r="M853" i="109" s="1"/>
  <c r="M627" i="109"/>
  <c r="M828" i="109" s="1"/>
  <c r="Q1166" i="109"/>
  <c r="S890" i="109"/>
  <c r="R1166" i="109"/>
  <c r="M1025" i="109"/>
  <c r="U892" i="109"/>
  <c r="W892" i="109" s="1"/>
  <c r="X892" i="109" s="1"/>
  <c r="Y892" i="109" s="1"/>
  <c r="Z892" i="109" s="1"/>
  <c r="AA892" i="109" s="1"/>
  <c r="AB892" i="109" s="1"/>
  <c r="AC892" i="109" s="1"/>
  <c r="AD892" i="109" s="1"/>
  <c r="AE892" i="109" s="1"/>
  <c r="AF892" i="109" s="1"/>
  <c r="AG892" i="109" s="1"/>
  <c r="AH892" i="109" s="1"/>
  <c r="AJ892" i="109" s="1"/>
  <c r="AK892" i="109" s="1"/>
  <c r="AL892" i="109" s="1"/>
  <c r="AM892" i="109" s="1"/>
  <c r="AN892" i="109" s="1"/>
  <c r="AO892" i="109" s="1"/>
  <c r="AP892" i="109" s="1"/>
  <c r="AQ892" i="109" s="1"/>
  <c r="AR892" i="109" s="1"/>
  <c r="AS892" i="109" s="1"/>
  <c r="AT892" i="109" s="1"/>
  <c r="AU892" i="109" s="1"/>
  <c r="AW892" i="109" s="1"/>
  <c r="AX892" i="109" s="1"/>
  <c r="AY892" i="109" s="1"/>
  <c r="AZ892" i="109" s="1"/>
  <c r="BA892" i="109" s="1"/>
  <c r="BB892" i="109" s="1"/>
  <c r="BC892" i="109" s="1"/>
  <c r="BD892" i="109" s="1"/>
  <c r="BE892" i="109" s="1"/>
  <c r="BF892" i="109" s="1"/>
  <c r="BG892" i="109" s="1"/>
  <c r="BH892" i="109" s="1"/>
  <c r="M483" i="109"/>
  <c r="V1032" i="109"/>
  <c r="M426" i="109"/>
  <c r="M443" i="109"/>
  <c r="M463" i="109"/>
  <c r="N463" i="109" s="1"/>
  <c r="M438" i="109"/>
  <c r="M455" i="109"/>
  <c r="M410" i="109"/>
  <c r="M451" i="109"/>
  <c r="M422" i="109"/>
  <c r="M477" i="109"/>
  <c r="M457" i="109"/>
  <c r="M287" i="109"/>
  <c r="K1953" i="109"/>
  <c r="L857" i="109"/>
  <c r="L1814" i="109" s="1"/>
  <c r="L851" i="109"/>
  <c r="L1808" i="109" s="1"/>
  <c r="K1947" i="109"/>
  <c r="L840" i="109"/>
  <c r="L1797" i="109" s="1"/>
  <c r="K1936" i="109"/>
  <c r="L855" i="109"/>
  <c r="L1812" i="109" s="1"/>
  <c r="K1951" i="109"/>
  <c r="L836" i="109"/>
  <c r="L1793" i="109" s="1"/>
  <c r="K1932" i="109"/>
  <c r="L847" i="109"/>
  <c r="L1804" i="109" s="1"/>
  <c r="K1943" i="109"/>
  <c r="L832" i="109"/>
  <c r="L1789" i="109" s="1"/>
  <c r="K1928" i="109"/>
  <c r="L884" i="109"/>
  <c r="L1841" i="109" s="1"/>
  <c r="K1980" i="109"/>
  <c r="L863" i="109"/>
  <c r="L1820" i="109" s="1"/>
  <c r="K1959" i="109"/>
  <c r="L875" i="109"/>
  <c r="L1832" i="109" s="1"/>
  <c r="K1971" i="109"/>
  <c r="L849" i="109"/>
  <c r="L1806" i="109" s="1"/>
  <c r="K1945" i="109"/>
  <c r="L879" i="109"/>
  <c r="L1836" i="109" s="1"/>
  <c r="L876" i="109"/>
  <c r="L1833" i="109" s="1"/>
  <c r="K1972" i="109"/>
  <c r="L880" i="109"/>
  <c r="L1837" i="109" s="1"/>
  <c r="K1976" i="109"/>
  <c r="L869" i="109"/>
  <c r="L1826" i="109" s="1"/>
  <c r="K1965" i="109"/>
  <c r="L877" i="109"/>
  <c r="L1834" i="109" s="1"/>
  <c r="K1973" i="109"/>
  <c r="L845" i="109"/>
  <c r="L1802" i="109" s="1"/>
  <c r="K1941" i="109"/>
  <c r="L844" i="109"/>
  <c r="L1801" i="109" s="1"/>
  <c r="K1940" i="109"/>
  <c r="K1848" i="109"/>
  <c r="K1847" i="109"/>
  <c r="K1846" i="109"/>
  <c r="K1922" i="109"/>
  <c r="K1902" i="109"/>
  <c r="K1891" i="109"/>
  <c r="K1880" i="109"/>
  <c r="K1870" i="109"/>
  <c r="K1882" i="109"/>
  <c r="K1970" i="109"/>
  <c r="K1934" i="109"/>
  <c r="K1889" i="109"/>
  <c r="K1903" i="109"/>
  <c r="K1892" i="109"/>
  <c r="K1879" i="109"/>
  <c r="K1871" i="109"/>
  <c r="K1956" i="109"/>
  <c r="K1954" i="109"/>
  <c r="K1918" i="109"/>
  <c r="K1962" i="109"/>
  <c r="K1926" i="109"/>
  <c r="K1964" i="109"/>
  <c r="K1977" i="109"/>
  <c r="K1862" i="109"/>
  <c r="K1905" i="109"/>
  <c r="K1969" i="109"/>
  <c r="K1909" i="109"/>
  <c r="K1897" i="109"/>
  <c r="K1886" i="109"/>
  <c r="K1874" i="109"/>
  <c r="K1866" i="109"/>
  <c r="K1966" i="109"/>
  <c r="K1937" i="109"/>
  <c r="K1917" i="109"/>
  <c r="K1901" i="109"/>
  <c r="K1865" i="109"/>
  <c r="K1884" i="109"/>
  <c r="K1944" i="109"/>
  <c r="K1896" i="109"/>
  <c r="K1869" i="109"/>
  <c r="K1948" i="109"/>
  <c r="K1907" i="109"/>
  <c r="K1864" i="109"/>
  <c r="K1939" i="109"/>
  <c r="K1923" i="109"/>
  <c r="K1898" i="109"/>
  <c r="K1887" i="109"/>
  <c r="K1875" i="109"/>
  <c r="K1867" i="109"/>
  <c r="K1895" i="109"/>
  <c r="K1978" i="109"/>
  <c r="K1900" i="109"/>
  <c r="K1899" i="109"/>
  <c r="K1888" i="109"/>
  <c r="K1877" i="109"/>
  <c r="K1868" i="109"/>
  <c r="K1942" i="109"/>
  <c r="K1931" i="109"/>
  <c r="K1906" i="109"/>
  <c r="K1883" i="109"/>
  <c r="K1850" i="109"/>
  <c r="K1858" i="109"/>
  <c r="K1857" i="109"/>
  <c r="K1856" i="109"/>
  <c r="K1853" i="109"/>
  <c r="K1851" i="109"/>
  <c r="K1849" i="109"/>
  <c r="J1982" i="109"/>
  <c r="M1020" i="109"/>
  <c r="M1003" i="109"/>
  <c r="M989" i="109"/>
  <c r="M979" i="109"/>
  <c r="M961" i="109"/>
  <c r="M945" i="109"/>
  <c r="M923" i="109"/>
  <c r="M904" i="109"/>
  <c r="M1012" i="109"/>
  <c r="M1002" i="109"/>
  <c r="M974" i="109"/>
  <c r="M965" i="109"/>
  <c r="M952" i="109"/>
  <c r="M942" i="109"/>
  <c r="M925" i="109"/>
  <c r="M913" i="109"/>
  <c r="M895" i="109"/>
  <c r="M1010" i="109"/>
  <c r="M991" i="109"/>
  <c r="M981" i="109"/>
  <c r="M972" i="109"/>
  <c r="M950" i="109"/>
  <c r="M928" i="109"/>
  <c r="M907" i="109"/>
  <c r="M1019" i="109"/>
  <c r="M1004" i="109"/>
  <c r="M990" i="109"/>
  <c r="M978" i="109"/>
  <c r="M939" i="109"/>
  <c r="M927" i="109"/>
  <c r="M906" i="109"/>
  <c r="M1013" i="109"/>
  <c r="M968" i="109"/>
  <c r="M959" i="109"/>
  <c r="M946" i="109"/>
  <c r="M933" i="109"/>
  <c r="M916" i="109"/>
  <c r="M905" i="109"/>
  <c r="M894" i="109"/>
  <c r="M1023" i="109"/>
  <c r="M1006" i="109"/>
  <c r="M973" i="109"/>
  <c r="M966" i="109"/>
  <c r="M956" i="109"/>
  <c r="M943" i="109"/>
  <c r="M931" i="109"/>
  <c r="M914" i="109"/>
  <c r="M900" i="109"/>
  <c r="M1022" i="109"/>
  <c r="M1000" i="109"/>
  <c r="M993" i="109"/>
  <c r="M983" i="109"/>
  <c r="M971" i="109"/>
  <c r="M963" i="109"/>
  <c r="M949" i="109"/>
  <c r="M940" i="109"/>
  <c r="M919" i="109"/>
  <c r="M911" i="109"/>
  <c r="M893" i="109"/>
  <c r="L1026" i="109"/>
  <c r="M1021" i="109"/>
  <c r="M1009" i="109"/>
  <c r="M992" i="109"/>
  <c r="M980" i="109"/>
  <c r="M951" i="109"/>
  <c r="M929" i="109"/>
  <c r="M908" i="109"/>
  <c r="M1015" i="109"/>
  <c r="M994" i="109"/>
  <c r="M984" i="109"/>
  <c r="M975" i="109"/>
  <c r="M955" i="109"/>
  <c r="M935" i="109"/>
  <c r="M909" i="109"/>
  <c r="M982" i="109"/>
  <c r="M1007" i="109"/>
  <c r="M998" i="109"/>
  <c r="M988" i="109"/>
  <c r="M969" i="109"/>
  <c r="M960" i="109"/>
  <c r="M947" i="109"/>
  <c r="M932" i="109"/>
  <c r="M917" i="109"/>
  <c r="M899" i="109"/>
  <c r="M1017" i="109"/>
  <c r="M996" i="109"/>
  <c r="M986" i="109"/>
  <c r="M977" i="109"/>
  <c r="M958" i="109"/>
  <c r="M937" i="109"/>
  <c r="M920" i="109"/>
  <c r="M902" i="109"/>
  <c r="M1719" i="109" s="1"/>
  <c r="M1024" i="109"/>
  <c r="M1014" i="109"/>
  <c r="M995" i="109"/>
  <c r="M985" i="109"/>
  <c r="M957" i="109"/>
  <c r="M934" i="109"/>
  <c r="M921" i="109"/>
  <c r="M901" i="109"/>
  <c r="M1008" i="109"/>
  <c r="M999" i="109"/>
  <c r="M964" i="109"/>
  <c r="M953" i="109"/>
  <c r="M941" i="109"/>
  <c r="M926" i="109"/>
  <c r="M912" i="109"/>
  <c r="M898" i="109"/>
  <c r="M1018" i="109"/>
  <c r="M1011" i="109"/>
  <c r="M1001" i="109"/>
  <c r="M970" i="109"/>
  <c r="M962" i="109"/>
  <c r="M948" i="109"/>
  <c r="M938" i="109"/>
  <c r="M918" i="109"/>
  <c r="M910" i="109"/>
  <c r="M896" i="109"/>
  <c r="M1005" i="109"/>
  <c r="M967" i="109"/>
  <c r="M954" i="109"/>
  <c r="M944" i="109"/>
  <c r="M930" i="109"/>
  <c r="M915" i="109"/>
  <c r="M897" i="109"/>
  <c r="M1016" i="109"/>
  <c r="M997" i="109"/>
  <c r="M987" i="109"/>
  <c r="M976" i="109"/>
  <c r="M936" i="109"/>
  <c r="M924" i="109"/>
  <c r="M464" i="109"/>
  <c r="M428" i="109"/>
  <c r="N469" i="109"/>
  <c r="N434" i="109"/>
  <c r="M472" i="109"/>
  <c r="M436" i="109"/>
  <c r="M391" i="109"/>
  <c r="M340" i="109"/>
  <c r="M1720" i="109" s="1"/>
  <c r="M446" i="109"/>
  <c r="M427" i="109"/>
  <c r="M407" i="109"/>
  <c r="M398" i="109"/>
  <c r="M384" i="109"/>
  <c r="M370" i="109"/>
  <c r="M330" i="109"/>
  <c r="M476" i="109"/>
  <c r="M401" i="109"/>
  <c r="M390" i="109"/>
  <c r="M379" i="109"/>
  <c r="M357" i="109"/>
  <c r="M328" i="109"/>
  <c r="M456" i="109"/>
  <c r="N465" i="109"/>
  <c r="M468" i="109"/>
  <c r="M439" i="109"/>
  <c r="M419" i="109"/>
  <c r="M403" i="109"/>
  <c r="M352" i="109"/>
  <c r="M431" i="109"/>
  <c r="N461" i="109"/>
  <c r="N418" i="109"/>
  <c r="M479" i="109"/>
  <c r="M448" i="109"/>
  <c r="M397" i="109"/>
  <c r="M347" i="109"/>
  <c r="N481" i="109"/>
  <c r="M429" i="109"/>
  <c r="M421" i="109"/>
  <c r="M400" i="109"/>
  <c r="M389" i="109"/>
  <c r="M376" i="109"/>
  <c r="M356" i="109"/>
  <c r="M471" i="109"/>
  <c r="M411" i="109"/>
  <c r="M399" i="109"/>
  <c r="M388" i="109"/>
  <c r="M371" i="109"/>
  <c r="M354" i="109"/>
  <c r="M321" i="109"/>
  <c r="M291" i="109"/>
  <c r="M454" i="109"/>
  <c r="M437" i="109"/>
  <c r="M416" i="109"/>
  <c r="M395" i="109"/>
  <c r="M349" i="109"/>
  <c r="K886" i="109"/>
  <c r="M440" i="109"/>
  <c r="M417" i="109"/>
  <c r="N453" i="109"/>
  <c r="M450" i="109"/>
  <c r="M409" i="109"/>
  <c r="M351" i="109"/>
  <c r="N459" i="109"/>
  <c r="N414" i="109"/>
  <c r="M480" i="109"/>
  <c r="M432" i="109"/>
  <c r="M423" i="109"/>
  <c r="M402" i="109"/>
  <c r="M392" i="109"/>
  <c r="M377" i="109"/>
  <c r="M358" i="109"/>
  <c r="M319" i="109"/>
  <c r="M307" i="109"/>
  <c r="M406" i="109"/>
  <c r="M396" i="109"/>
  <c r="M383" i="109"/>
  <c r="M361" i="109"/>
  <c r="M345" i="109"/>
  <c r="M314" i="109"/>
  <c r="M460" i="109"/>
  <c r="M412" i="109"/>
  <c r="N478" i="109"/>
  <c r="M452" i="109"/>
  <c r="M435" i="109"/>
  <c r="M413" i="109"/>
  <c r="M387" i="109"/>
  <c r="M343" i="109"/>
  <c r="M466" i="109"/>
  <c r="M420" i="109"/>
  <c r="N475" i="109"/>
  <c r="N445" i="109"/>
  <c r="M462" i="109"/>
  <c r="M415" i="109"/>
  <c r="M386" i="109"/>
  <c r="M337" i="109"/>
  <c r="N430" i="109"/>
  <c r="M441" i="109"/>
  <c r="M425" i="109"/>
  <c r="M405" i="109"/>
  <c r="M394" i="109"/>
  <c r="M381" i="109"/>
  <c r="M360" i="109"/>
  <c r="M327" i="109"/>
  <c r="M424" i="109"/>
  <c r="M404" i="109"/>
  <c r="M393" i="109"/>
  <c r="M382" i="109"/>
  <c r="M359" i="109"/>
  <c r="M336" i="109"/>
  <c r="M298" i="109"/>
  <c r="M458" i="109"/>
  <c r="N442" i="109"/>
  <c r="M444" i="109"/>
  <c r="M433" i="109"/>
  <c r="M408" i="109"/>
  <c r="M385" i="109"/>
  <c r="L484" i="109"/>
  <c r="DH283" i="109"/>
  <c r="AG16" i="119"/>
  <c r="AO16" i="119"/>
  <c r="BI16" i="119"/>
  <c r="BM16" i="119"/>
  <c r="BY283" i="109"/>
  <c r="CC283" i="109"/>
  <c r="CL283" i="109"/>
  <c r="CP283" i="109"/>
  <c r="CT283" i="109"/>
  <c r="CY283" i="109"/>
  <c r="DC283" i="109"/>
  <c r="DG283" i="109"/>
  <c r="DY283" i="109"/>
  <c r="EC283" i="109"/>
  <c r="EG283" i="109"/>
  <c r="AK16" i="119"/>
  <c r="BE16" i="119"/>
  <c r="CB283" i="109"/>
  <c r="BD16" i="119"/>
  <c r="BH16" i="119"/>
  <c r="BL16" i="119"/>
  <c r="BK283" i="109"/>
  <c r="BO283" i="109"/>
  <c r="BS283" i="109"/>
  <c r="CJ283" i="109"/>
  <c r="AO15" i="119"/>
  <c r="CC142" i="109"/>
  <c r="DY142" i="109"/>
  <c r="AH16" i="119"/>
  <c r="BJ16" i="119"/>
  <c r="BQ283" i="109"/>
  <c r="CD283" i="109"/>
  <c r="CQ283" i="109"/>
  <c r="DM283" i="109"/>
  <c r="ED283" i="109"/>
  <c r="BU142" i="109"/>
  <c r="DQ142" i="109"/>
  <c r="AK15" i="119"/>
  <c r="BY142" i="109"/>
  <c r="EC142" i="109"/>
  <c r="AL16" i="119"/>
  <c r="BM283" i="109"/>
  <c r="CH283" i="109"/>
  <c r="CU283" i="109"/>
  <c r="DQ283" i="109"/>
  <c r="DZ283" i="109"/>
  <c r="BQ142" i="109"/>
  <c r="DU142" i="109"/>
  <c r="DP283" i="109"/>
  <c r="BN283" i="109"/>
  <c r="BR283" i="109"/>
  <c r="CA283" i="109"/>
  <c r="CE283" i="109"/>
  <c r="DA283" i="109"/>
  <c r="DE283" i="109"/>
  <c r="DN283" i="109"/>
  <c r="DR283" i="109"/>
  <c r="EA283" i="109"/>
  <c r="EE283" i="109"/>
  <c r="DA142" i="109"/>
  <c r="DE142" i="109"/>
  <c r="BL283" i="109"/>
  <c r="CR283" i="109"/>
  <c r="DX283" i="109"/>
  <c r="AG15" i="119"/>
  <c r="CG142" i="109"/>
  <c r="EG142" i="109"/>
  <c r="AP16" i="119"/>
  <c r="BZ283" i="109"/>
  <c r="CM283" i="109"/>
  <c r="DU283" i="109"/>
  <c r="EH283" i="109"/>
  <c r="BM142" i="109"/>
  <c r="DM142" i="109"/>
  <c r="CX283" i="109"/>
  <c r="DB283" i="109"/>
  <c r="DF283" i="109"/>
  <c r="DK283" i="109"/>
  <c r="DO283" i="109"/>
  <c r="DS283" i="109"/>
  <c r="BD15" i="119"/>
  <c r="BH15" i="119"/>
  <c r="BL15" i="119"/>
  <c r="CK142" i="109"/>
  <c r="CO142" i="109"/>
  <c r="CS142" i="109"/>
  <c r="BT283" i="109"/>
  <c r="CZ283" i="109"/>
  <c r="EF283" i="109"/>
  <c r="AE16" i="119"/>
  <c r="CW142" i="109"/>
  <c r="BN16" i="119"/>
  <c r="AH15" i="119"/>
  <c r="AL15" i="119"/>
  <c r="AP15" i="119"/>
  <c r="BE15" i="119"/>
  <c r="BI15" i="119"/>
  <c r="BM15" i="119"/>
  <c r="BJ142" i="109"/>
  <c r="BN142" i="109"/>
  <c r="BR142" i="109"/>
  <c r="BZ142" i="109"/>
  <c r="CD142" i="109"/>
  <c r="CH142" i="109"/>
  <c r="CL142" i="109"/>
  <c r="CP142" i="109"/>
  <c r="CT142" i="109"/>
  <c r="CX142" i="109"/>
  <c r="DB142" i="109"/>
  <c r="DF142" i="109"/>
  <c r="DJ142" i="109"/>
  <c r="DN142" i="109"/>
  <c r="DR142" i="109"/>
  <c r="DZ142" i="109"/>
  <c r="ED142" i="109"/>
  <c r="EH142" i="109"/>
  <c r="AF16" i="119"/>
  <c r="AJ16" i="119"/>
  <c r="AN16" i="119"/>
  <c r="BG16" i="119"/>
  <c r="BK16" i="119"/>
  <c r="DW283" i="109"/>
  <c r="AI16" i="119"/>
  <c r="BF16" i="119"/>
  <c r="CG283" i="109"/>
  <c r="CK283" i="109"/>
  <c r="CO283" i="109"/>
  <c r="CS283" i="109"/>
  <c r="CW283" i="109"/>
  <c r="AE15" i="119"/>
  <c r="AM15" i="119"/>
  <c r="BJ15" i="119"/>
  <c r="BK142" i="109"/>
  <c r="BO142" i="109"/>
  <c r="BS142" i="109"/>
  <c r="BW142" i="109"/>
  <c r="CA142" i="109"/>
  <c r="CE142" i="109"/>
  <c r="CM142" i="109"/>
  <c r="CQ142" i="109"/>
  <c r="CU142" i="109"/>
  <c r="CY142" i="109"/>
  <c r="DC142" i="109"/>
  <c r="DG142" i="109"/>
  <c r="DK142" i="109"/>
  <c r="DO142" i="109"/>
  <c r="DS142" i="109"/>
  <c r="DW142" i="109"/>
  <c r="EA142" i="109"/>
  <c r="EE142" i="109"/>
  <c r="BP283" i="109"/>
  <c r="BX283" i="109"/>
  <c r="CF283" i="109"/>
  <c r="CN283" i="109"/>
  <c r="DD283" i="109"/>
  <c r="DL283" i="109"/>
  <c r="DT283" i="109"/>
  <c r="EB283" i="109"/>
  <c r="BW283" i="109"/>
  <c r="AY1878" i="109" l="1"/>
  <c r="BD1878" i="109"/>
  <c r="AD1878" i="109"/>
  <c r="AQ1878" i="109"/>
  <c r="Z1878" i="109"/>
  <c r="AK1878" i="109"/>
  <c r="AM1878" i="109"/>
  <c r="AS1878" i="109"/>
  <c r="AJ1878" i="109"/>
  <c r="AW1878" i="109"/>
  <c r="AL1878" i="109"/>
  <c r="AB1878" i="109"/>
  <c r="AP1878" i="109"/>
  <c r="AX1878" i="109"/>
  <c r="AU1878" i="109"/>
  <c r="AR1878" i="109"/>
  <c r="BB1878" i="109"/>
  <c r="AT1878" i="109"/>
  <c r="BH1878" i="109"/>
  <c r="AN1878" i="109"/>
  <c r="BC1878" i="109"/>
  <c r="BE1878" i="109"/>
  <c r="BF1878" i="109"/>
  <c r="BA1878" i="109"/>
  <c r="BG1878" i="109"/>
  <c r="AZ1878" i="109"/>
  <c r="AE1878" i="109"/>
  <c r="AC1878" i="109"/>
  <c r="W1878" i="109"/>
  <c r="X1878" i="109"/>
  <c r="Y1878" i="109"/>
  <c r="AF1878" i="109"/>
  <c r="AA1878" i="109"/>
  <c r="AG1878" i="109"/>
  <c r="AH1878" i="109"/>
  <c r="BC690" i="109"/>
  <c r="M1722" i="109"/>
  <c r="S903" i="109"/>
  <c r="AD22" i="119"/>
  <c r="AE22" i="119" s="1"/>
  <c r="AF22" i="119" s="1"/>
  <c r="AG22" i="119" s="1"/>
  <c r="AH22" i="119" s="1"/>
  <c r="AI22" i="119" s="1"/>
  <c r="AJ22" i="119" s="1"/>
  <c r="AK22" i="119" s="1"/>
  <c r="AL22" i="119" s="1"/>
  <c r="AD20" i="119"/>
  <c r="AE20" i="119" s="1"/>
  <c r="AF20" i="119" s="1"/>
  <c r="AM1564" i="109"/>
  <c r="BI285" i="109"/>
  <c r="AN1206" i="109"/>
  <c r="AO1385" i="109" s="1"/>
  <c r="BD288" i="109"/>
  <c r="BE489" i="109" s="1"/>
  <c r="BC691" i="109"/>
  <c r="BI1166" i="109"/>
  <c r="BE1529" i="109"/>
  <c r="BE1171" i="109"/>
  <c r="BF1350" i="109" s="1"/>
  <c r="BC692" i="109"/>
  <c r="BD290" i="109"/>
  <c r="BE491" i="109" s="1"/>
  <c r="BD289" i="109"/>
  <c r="BE490" i="109" s="1"/>
  <c r="M1737" i="109"/>
  <c r="M1723" i="109"/>
  <c r="M1727" i="109"/>
  <c r="M1726" i="109"/>
  <c r="M1713" i="109"/>
  <c r="M1716" i="109"/>
  <c r="M1710" i="109"/>
  <c r="M1849" i="109" s="1"/>
  <c r="N891" i="109"/>
  <c r="M1708" i="109"/>
  <c r="M1724" i="109"/>
  <c r="M1863" i="109" s="1"/>
  <c r="O1191" i="109"/>
  <c r="P1370" i="109" s="1"/>
  <c r="P1549" i="109" s="1"/>
  <c r="O1245" i="109"/>
  <c r="P1424" i="109" s="1"/>
  <c r="P1603" i="109" s="1"/>
  <c r="A1077" i="109"/>
  <c r="A1256" i="109" s="1"/>
  <c r="A1435" i="109" s="1"/>
  <c r="O1203" i="109"/>
  <c r="P1382" i="109" s="1"/>
  <c r="P1561" i="109" s="1"/>
  <c r="O1205" i="109"/>
  <c r="P1384" i="109" s="1"/>
  <c r="P1563" i="109" s="1"/>
  <c r="M1859" i="109"/>
  <c r="M1715" i="109"/>
  <c r="X497" i="109"/>
  <c r="X698" i="109" s="1"/>
  <c r="X296" i="109"/>
  <c r="Y296" i="109" s="1"/>
  <c r="Z296" i="109" s="1"/>
  <c r="AA296" i="109" s="1"/>
  <c r="N492" i="109"/>
  <c r="N693" i="109" s="1"/>
  <c r="O1197" i="109"/>
  <c r="P1376" i="109" s="1"/>
  <c r="P1555" i="109" s="1"/>
  <c r="N488" i="109"/>
  <c r="N520" i="109"/>
  <c r="N721" i="109" s="1"/>
  <c r="M1712" i="109"/>
  <c r="M1851" i="109" s="1"/>
  <c r="O1200" i="109"/>
  <c r="P1379" i="109" s="1"/>
  <c r="P1558" i="109" s="1"/>
  <c r="N1349" i="109"/>
  <c r="N1528" i="109" s="1"/>
  <c r="N1703" i="109" s="1"/>
  <c r="O1256" i="109"/>
  <c r="P1435" i="109" s="1"/>
  <c r="P1614" i="109" s="1"/>
  <c r="V493" i="109"/>
  <c r="O1213" i="109"/>
  <c r="P1392" i="109" s="1"/>
  <c r="P1571" i="109" s="1"/>
  <c r="O1344" i="109"/>
  <c r="P1523" i="109" s="1"/>
  <c r="P1702" i="109" s="1"/>
  <c r="O1198" i="109"/>
  <c r="P1377" i="109" s="1"/>
  <c r="P1556" i="109" s="1"/>
  <c r="O1207" i="109"/>
  <c r="P1386" i="109" s="1"/>
  <c r="P1565" i="109" s="1"/>
  <c r="O1316" i="109"/>
  <c r="P1495" i="109" s="1"/>
  <c r="P1674" i="109" s="1"/>
  <c r="O1211" i="109"/>
  <c r="P1390" i="109" s="1"/>
  <c r="P1569" i="109" s="1"/>
  <c r="AV1166" i="109"/>
  <c r="O1308" i="109"/>
  <c r="P1487" i="109" s="1"/>
  <c r="P1666" i="109" s="1"/>
  <c r="O1243" i="109"/>
  <c r="P1422" i="109" s="1"/>
  <c r="P1601" i="109" s="1"/>
  <c r="O1172" i="109"/>
  <c r="P1351" i="109" s="1"/>
  <c r="P1530" i="109" s="1"/>
  <c r="N473" i="109"/>
  <c r="O674" i="109" s="1"/>
  <c r="O1209" i="109"/>
  <c r="P1388" i="109" s="1"/>
  <c r="P1567" i="109" s="1"/>
  <c r="O1248" i="109"/>
  <c r="P1427" i="109" s="1"/>
  <c r="P1606" i="109" s="1"/>
  <c r="O1334" i="109"/>
  <c r="P1513" i="109" s="1"/>
  <c r="P1692" i="109" s="1"/>
  <c r="O1176" i="109"/>
  <c r="P1355" i="109" s="1"/>
  <c r="P1534" i="109" s="1"/>
  <c r="O1341" i="109"/>
  <c r="P1520" i="109" s="1"/>
  <c r="P1699" i="109" s="1"/>
  <c r="O1217" i="109"/>
  <c r="P1396" i="109" s="1"/>
  <c r="P1575" i="109" s="1"/>
  <c r="O1280" i="109"/>
  <c r="P1459" i="109" s="1"/>
  <c r="P1638" i="109" s="1"/>
  <c r="N482" i="109"/>
  <c r="O683" i="109" s="1"/>
  <c r="AI1166" i="109"/>
  <c r="N820" i="109"/>
  <c r="O1258" i="109"/>
  <c r="P1437" i="109" s="1"/>
  <c r="P1616" i="109" s="1"/>
  <c r="M689" i="109"/>
  <c r="M1707" i="109" s="1"/>
  <c r="N675" i="109"/>
  <c r="N871" i="109"/>
  <c r="O1291" i="109"/>
  <c r="P1470" i="109" s="1"/>
  <c r="P1649" i="109" s="1"/>
  <c r="O1218" i="109"/>
  <c r="P1397" i="109" s="1"/>
  <c r="P1576" i="109" s="1"/>
  <c r="O1193" i="109"/>
  <c r="P1372" i="109" s="1"/>
  <c r="P1551" i="109" s="1"/>
  <c r="M716" i="109"/>
  <c r="M1711" i="109" s="1"/>
  <c r="N467" i="109"/>
  <c r="O467" i="109" s="1"/>
  <c r="O1204" i="109"/>
  <c r="P1383" i="109" s="1"/>
  <c r="P1562" i="109" s="1"/>
  <c r="AQ15" i="119"/>
  <c r="O1226" i="109"/>
  <c r="P1405" i="109" s="1"/>
  <c r="P1584" i="109" s="1"/>
  <c r="BO15" i="119"/>
  <c r="O1312" i="109"/>
  <c r="P1491" i="109" s="1"/>
  <c r="P1670" i="109" s="1"/>
  <c r="O1314" i="109"/>
  <c r="P1493" i="109" s="1"/>
  <c r="P1672" i="109" s="1"/>
  <c r="I34" i="119"/>
  <c r="N447" i="109"/>
  <c r="O648" i="109" s="1"/>
  <c r="M1773" i="109"/>
  <c r="M1912" i="109" s="1"/>
  <c r="N816" i="109"/>
  <c r="M1738" i="109"/>
  <c r="M1824" i="109"/>
  <c r="M1963" i="109" s="1"/>
  <c r="N867" i="109"/>
  <c r="N449" i="109"/>
  <c r="O650" i="109" s="1"/>
  <c r="M1747" i="109"/>
  <c r="M1766" i="109"/>
  <c r="N861" i="109"/>
  <c r="M1753" i="109"/>
  <c r="M1892" i="109" s="1"/>
  <c r="M1791" i="109"/>
  <c r="M1796" i="109"/>
  <c r="M1751" i="109"/>
  <c r="M1890" i="109" s="1"/>
  <c r="M1775" i="109"/>
  <c r="M1914" i="109" s="1"/>
  <c r="M1835" i="109"/>
  <c r="M1817" i="109"/>
  <c r="M1743" i="109"/>
  <c r="M1728" i="109"/>
  <c r="M1780" i="109"/>
  <c r="M1762" i="109"/>
  <c r="O1325" i="109"/>
  <c r="P1504" i="109" s="1"/>
  <c r="P1683" i="109" s="1"/>
  <c r="O1339" i="109"/>
  <c r="P1518" i="109" s="1"/>
  <c r="P1697" i="109" s="1"/>
  <c r="M1803" i="109"/>
  <c r="O1215" i="109"/>
  <c r="P1394" i="109" s="1"/>
  <c r="P1573" i="109" s="1"/>
  <c r="M1763" i="109"/>
  <c r="M1827" i="109"/>
  <c r="M1831" i="109"/>
  <c r="O1188" i="109"/>
  <c r="P1367" i="109" s="1"/>
  <c r="P1546" i="109" s="1"/>
  <c r="O1259" i="109"/>
  <c r="P1438" i="109" s="1"/>
  <c r="P1617" i="109" s="1"/>
  <c r="O1318" i="109"/>
  <c r="P1497" i="109" s="1"/>
  <c r="P1676" i="109" s="1"/>
  <c r="O1324" i="109"/>
  <c r="P1503" i="109" s="1"/>
  <c r="P1682" i="109" s="1"/>
  <c r="M1767" i="109"/>
  <c r="M1906" i="109" s="1"/>
  <c r="M1764" i="109"/>
  <c r="M1756" i="109"/>
  <c r="M1709" i="109"/>
  <c r="M1752" i="109"/>
  <c r="M1891" i="109" s="1"/>
  <c r="M1732" i="109"/>
  <c r="M1871" i="109" s="1"/>
  <c r="M1821" i="109"/>
  <c r="M1825" i="109"/>
  <c r="M1964" i="109" s="1"/>
  <c r="M1772" i="109"/>
  <c r="M1911" i="109" s="1"/>
  <c r="M1861" i="109"/>
  <c r="M1765" i="109"/>
  <c r="M1904" i="109" s="1"/>
  <c r="M1813" i="109"/>
  <c r="M1952" i="109" s="1"/>
  <c r="M1758" i="109"/>
  <c r="M1736" i="109"/>
  <c r="M1788" i="109"/>
  <c r="M1807" i="109"/>
  <c r="M1790" i="109"/>
  <c r="M1778" i="109"/>
  <c r="O1182" i="109"/>
  <c r="P1361" i="109" s="1"/>
  <c r="P1540" i="109" s="1"/>
  <c r="O1337" i="109"/>
  <c r="M1740" i="109"/>
  <c r="M1771" i="109"/>
  <c r="M1733" i="109"/>
  <c r="M1872" i="109" s="1"/>
  <c r="M1839" i="109"/>
  <c r="M1978" i="109" s="1"/>
  <c r="M1768" i="109"/>
  <c r="M1838" i="109"/>
  <c r="M1760" i="109"/>
  <c r="M1805" i="109"/>
  <c r="O1329" i="109"/>
  <c r="P1508" i="109" s="1"/>
  <c r="P1687" i="109" s="1"/>
  <c r="O1333" i="109"/>
  <c r="P1512" i="109" s="1"/>
  <c r="P1691" i="109" s="1"/>
  <c r="M1782" i="109"/>
  <c r="M1744" i="109"/>
  <c r="M1800" i="109"/>
  <c r="M1734" i="109"/>
  <c r="M1784" i="109"/>
  <c r="M1923" i="109" s="1"/>
  <c r="M1730" i="109"/>
  <c r="M1717" i="109"/>
  <c r="M1856" i="109" s="1"/>
  <c r="M1794" i="109"/>
  <c r="M1815" i="109"/>
  <c r="M1750" i="109"/>
  <c r="M1731" i="109"/>
  <c r="M1870" i="109" s="1"/>
  <c r="M1783" i="109"/>
  <c r="M1922" i="109" s="1"/>
  <c r="M1745" i="109"/>
  <c r="M1721" i="109"/>
  <c r="M1811" i="109"/>
  <c r="M1819" i="109"/>
  <c r="M1742" i="109"/>
  <c r="M1776" i="109"/>
  <c r="M1754" i="109"/>
  <c r="M1770" i="109"/>
  <c r="M1748" i="109"/>
  <c r="M1798" i="109"/>
  <c r="M1795" i="109"/>
  <c r="M1787" i="109"/>
  <c r="O1507" i="109"/>
  <c r="O1686" i="109" s="1"/>
  <c r="O1328" i="109"/>
  <c r="M1718" i="109"/>
  <c r="M1725" i="109"/>
  <c r="M1864" i="109" s="1"/>
  <c r="M1749" i="109"/>
  <c r="M1786" i="109"/>
  <c r="M1792" i="109"/>
  <c r="M1741" i="109"/>
  <c r="M1880" i="109" s="1"/>
  <c r="M1714" i="109"/>
  <c r="M1774" i="109"/>
  <c r="M1913" i="109" s="1"/>
  <c r="M1779" i="109"/>
  <c r="M1746" i="109"/>
  <c r="M1755" i="109"/>
  <c r="M1761" i="109"/>
  <c r="M1809" i="109"/>
  <c r="M1948" i="109" s="1"/>
  <c r="M1799" i="109"/>
  <c r="M1938" i="109" s="1"/>
  <c r="M1735" i="109"/>
  <c r="M1874" i="109" s="1"/>
  <c r="M1830" i="109"/>
  <c r="M1969" i="109" s="1"/>
  <c r="M1759" i="109"/>
  <c r="M1729" i="109"/>
  <c r="M1757" i="109"/>
  <c r="M1823" i="109"/>
  <c r="M1840" i="109"/>
  <c r="M1979" i="109" s="1"/>
  <c r="M1818" i="109"/>
  <c r="M1957" i="109" s="1"/>
  <c r="M1777" i="109"/>
  <c r="M1916" i="109" s="1"/>
  <c r="M1829" i="109"/>
  <c r="M1968" i="109" s="1"/>
  <c r="M1781" i="109"/>
  <c r="M1920" i="109" s="1"/>
  <c r="M1810" i="109"/>
  <c r="M1949" i="109" s="1"/>
  <c r="N443" i="109"/>
  <c r="O644" i="109" s="1"/>
  <c r="M1785" i="109"/>
  <c r="M1924" i="109" s="1"/>
  <c r="M1828" i="109"/>
  <c r="M1967" i="109" s="1"/>
  <c r="M1816" i="109"/>
  <c r="M1955" i="109" s="1"/>
  <c r="M1769" i="109"/>
  <c r="M1908" i="109" s="1"/>
  <c r="N483" i="109"/>
  <c r="O684" i="109" s="1"/>
  <c r="M1842" i="109"/>
  <c r="M1822" i="109"/>
  <c r="M1961" i="109" s="1"/>
  <c r="O1330" i="109"/>
  <c r="P1509" i="109" s="1"/>
  <c r="P1688" i="109" s="1"/>
  <c r="O1257" i="109"/>
  <c r="P1436" i="109" s="1"/>
  <c r="P1615" i="109" s="1"/>
  <c r="O1321" i="109"/>
  <c r="P1500" i="109" s="1"/>
  <c r="P1679" i="109" s="1"/>
  <c r="O1249" i="109"/>
  <c r="P1428" i="109" s="1"/>
  <c r="P1607" i="109" s="1"/>
  <c r="O1307" i="109"/>
  <c r="P1486" i="109" s="1"/>
  <c r="P1665" i="109" s="1"/>
  <c r="O1284" i="109"/>
  <c r="P1463" i="109" s="1"/>
  <c r="P1642" i="109" s="1"/>
  <c r="M685" i="109"/>
  <c r="J33" i="119" s="1"/>
  <c r="O1322" i="109"/>
  <c r="P1501" i="109" s="1"/>
  <c r="P1680" i="109" s="1"/>
  <c r="O1292" i="109"/>
  <c r="P1471" i="109" s="1"/>
  <c r="P1650" i="109" s="1"/>
  <c r="O1240" i="109"/>
  <c r="P1419" i="109" s="1"/>
  <c r="P1598" i="109" s="1"/>
  <c r="O1300" i="109"/>
  <c r="P1479" i="109" s="1"/>
  <c r="P1658" i="109" s="1"/>
  <c r="O1287" i="109"/>
  <c r="P1466" i="109" s="1"/>
  <c r="P1645" i="109" s="1"/>
  <c r="O1297" i="109"/>
  <c r="P1476" i="109" s="1"/>
  <c r="P1655" i="109" s="1"/>
  <c r="O1227" i="109"/>
  <c r="P1406" i="109" s="1"/>
  <c r="P1585" i="109" s="1"/>
  <c r="O1268" i="109"/>
  <c r="P1447" i="109" s="1"/>
  <c r="P1626" i="109" s="1"/>
  <c r="O1238" i="109"/>
  <c r="P1417" i="109" s="1"/>
  <c r="P1596" i="109" s="1"/>
  <c r="O1250" i="109"/>
  <c r="P1429" i="109" s="1"/>
  <c r="P1608" i="109" s="1"/>
  <c r="O1293" i="109"/>
  <c r="P1472" i="109" s="1"/>
  <c r="P1651" i="109" s="1"/>
  <c r="O1278" i="109"/>
  <c r="P1457" i="109" s="1"/>
  <c r="P1636" i="109" s="1"/>
  <c r="O1311" i="109"/>
  <c r="P1490" i="109" s="1"/>
  <c r="P1669" i="109" s="1"/>
  <c r="O1290" i="109"/>
  <c r="P1469" i="109" s="1"/>
  <c r="P1648" i="109" s="1"/>
  <c r="O1251" i="109"/>
  <c r="P1430" i="109" s="1"/>
  <c r="P1609" i="109" s="1"/>
  <c r="O1305" i="109"/>
  <c r="P1484" i="109" s="1"/>
  <c r="P1663" i="109" s="1"/>
  <c r="O1295" i="109"/>
  <c r="P1474" i="109" s="1"/>
  <c r="P1653" i="109" s="1"/>
  <c r="O1342" i="109"/>
  <c r="P1521" i="109" s="1"/>
  <c r="P1700" i="109" s="1"/>
  <c r="O1304" i="109"/>
  <c r="P1483" i="109" s="1"/>
  <c r="P1662" i="109" s="1"/>
  <c r="O1264" i="109"/>
  <c r="P1443" i="109" s="1"/>
  <c r="P1622" i="109" s="1"/>
  <c r="O1271" i="109"/>
  <c r="P1450" i="109" s="1"/>
  <c r="P1629" i="109" s="1"/>
  <c r="O1233" i="109"/>
  <c r="P1412" i="109" s="1"/>
  <c r="P1591" i="109" s="1"/>
  <c r="O1313" i="109"/>
  <c r="P1492" i="109" s="1"/>
  <c r="P1671" i="109" s="1"/>
  <c r="O1270" i="109"/>
  <c r="P1449" i="109" s="1"/>
  <c r="P1628" i="109" s="1"/>
  <c r="O1315" i="109"/>
  <c r="P1494" i="109" s="1"/>
  <c r="P1673" i="109" s="1"/>
  <c r="O1265" i="109"/>
  <c r="P1444" i="109" s="1"/>
  <c r="P1623" i="109" s="1"/>
  <c r="O1247" i="109"/>
  <c r="P1426" i="109" s="1"/>
  <c r="P1605" i="109" s="1"/>
  <c r="O1294" i="109"/>
  <c r="P1473" i="109" s="1"/>
  <c r="P1652" i="109" s="1"/>
  <c r="O1298" i="109"/>
  <c r="P1477" i="109" s="1"/>
  <c r="P1656" i="109" s="1"/>
  <c r="O1326" i="109"/>
  <c r="P1505" i="109" s="1"/>
  <c r="P1684" i="109" s="1"/>
  <c r="O1252" i="109"/>
  <c r="P1431" i="109" s="1"/>
  <c r="P1610" i="109" s="1"/>
  <c r="O1335" i="109"/>
  <c r="P1514" i="109" s="1"/>
  <c r="P1693" i="109" s="1"/>
  <c r="O1336" i="109"/>
  <c r="P1515" i="109" s="1"/>
  <c r="P1694" i="109" s="1"/>
  <c r="O1279" i="109"/>
  <c r="P1458" i="109" s="1"/>
  <c r="P1637" i="109" s="1"/>
  <c r="O1338" i="109"/>
  <c r="P1517" i="109" s="1"/>
  <c r="P1696" i="109" s="1"/>
  <c r="O1254" i="109"/>
  <c r="P1433" i="109" s="1"/>
  <c r="P1612" i="109" s="1"/>
  <c r="O1272" i="109"/>
  <c r="P1451" i="109" s="1"/>
  <c r="P1630" i="109" s="1"/>
  <c r="O1255" i="109"/>
  <c r="P1434" i="109" s="1"/>
  <c r="P1613" i="109" s="1"/>
  <c r="O1277" i="109"/>
  <c r="P1456" i="109" s="1"/>
  <c r="P1635" i="109" s="1"/>
  <c r="O1261" i="109"/>
  <c r="P1440" i="109" s="1"/>
  <c r="P1619" i="109" s="1"/>
  <c r="O1288" i="109"/>
  <c r="P1467" i="109" s="1"/>
  <c r="P1646" i="109" s="1"/>
  <c r="O1234" i="109"/>
  <c r="P1413" i="109" s="1"/>
  <c r="P1592" i="109" s="1"/>
  <c r="O1303" i="109"/>
  <c r="P1482" i="109" s="1"/>
  <c r="P1661" i="109" s="1"/>
  <c r="O1244" i="109"/>
  <c r="P1423" i="109" s="1"/>
  <c r="P1602" i="109" s="1"/>
  <c r="O1253" i="109"/>
  <c r="P1432" i="109" s="1"/>
  <c r="P1611" i="109" s="1"/>
  <c r="O1332" i="109"/>
  <c r="P1511" i="109" s="1"/>
  <c r="P1690" i="109" s="1"/>
  <c r="O1274" i="109"/>
  <c r="P1453" i="109" s="1"/>
  <c r="P1632" i="109" s="1"/>
  <c r="O1260" i="109"/>
  <c r="P1439" i="109" s="1"/>
  <c r="P1618" i="109" s="1"/>
  <c r="O1289" i="109"/>
  <c r="P1468" i="109" s="1"/>
  <c r="P1647" i="109" s="1"/>
  <c r="O1281" i="109"/>
  <c r="P1460" i="109" s="1"/>
  <c r="P1639" i="109" s="1"/>
  <c r="O1302" i="109"/>
  <c r="P1481" i="109" s="1"/>
  <c r="P1660" i="109" s="1"/>
  <c r="O1220" i="109"/>
  <c r="P1399" i="109" s="1"/>
  <c r="P1578" i="109" s="1"/>
  <c r="O1242" i="109"/>
  <c r="P1421" i="109" s="1"/>
  <c r="P1600" i="109" s="1"/>
  <c r="O1269" i="109"/>
  <c r="P1448" i="109" s="1"/>
  <c r="P1627" i="109" s="1"/>
  <c r="O1275" i="109"/>
  <c r="P1454" i="109" s="1"/>
  <c r="P1633" i="109" s="1"/>
  <c r="O1331" i="109"/>
  <c r="P1510" i="109" s="1"/>
  <c r="P1689" i="109" s="1"/>
  <c r="O1320" i="109"/>
  <c r="P1499" i="109" s="1"/>
  <c r="P1678" i="109" s="1"/>
  <c r="O1267" i="109"/>
  <c r="P1446" i="109" s="1"/>
  <c r="P1625" i="109" s="1"/>
  <c r="O1283" i="109"/>
  <c r="P1462" i="109" s="1"/>
  <c r="P1641" i="109" s="1"/>
  <c r="O1299" i="109"/>
  <c r="P1478" i="109" s="1"/>
  <c r="P1657" i="109" s="1"/>
  <c r="O1225" i="109"/>
  <c r="P1404" i="109" s="1"/>
  <c r="P1583" i="109" s="1"/>
  <c r="O1340" i="109"/>
  <c r="P1519" i="109" s="1"/>
  <c r="P1698" i="109" s="1"/>
  <c r="O1282" i="109"/>
  <c r="P1461" i="109" s="1"/>
  <c r="P1640" i="109" s="1"/>
  <c r="O1224" i="109"/>
  <c r="P1403" i="109" s="1"/>
  <c r="P1582" i="109" s="1"/>
  <c r="O1343" i="109"/>
  <c r="P1522" i="109" s="1"/>
  <c r="P1701" i="109" s="1"/>
  <c r="O1273" i="109"/>
  <c r="P1452" i="109" s="1"/>
  <c r="P1631" i="109" s="1"/>
  <c r="O1327" i="109"/>
  <c r="P1506" i="109" s="1"/>
  <c r="P1685" i="109" s="1"/>
  <c r="O1301" i="109"/>
  <c r="P1480" i="109" s="1"/>
  <c r="P1659" i="109" s="1"/>
  <c r="O1309" i="109"/>
  <c r="P1488" i="109" s="1"/>
  <c r="P1667" i="109" s="1"/>
  <c r="O1223" i="109"/>
  <c r="P1402" i="109" s="1"/>
  <c r="P1581" i="109" s="1"/>
  <c r="O1323" i="109"/>
  <c r="P1502" i="109" s="1"/>
  <c r="P1681" i="109" s="1"/>
  <c r="O1237" i="109"/>
  <c r="P1416" i="109" s="1"/>
  <c r="P1595" i="109" s="1"/>
  <c r="O1222" i="109"/>
  <c r="P1401" i="109" s="1"/>
  <c r="P1580" i="109" s="1"/>
  <c r="O1306" i="109"/>
  <c r="P1485" i="109" s="1"/>
  <c r="P1664" i="109" s="1"/>
  <c r="O1286" i="109"/>
  <c r="P1465" i="109" s="1"/>
  <c r="P1644" i="109" s="1"/>
  <c r="O1266" i="109"/>
  <c r="P1445" i="109" s="1"/>
  <c r="P1624" i="109" s="1"/>
  <c r="O1276" i="109"/>
  <c r="P1455" i="109" s="1"/>
  <c r="P1634" i="109" s="1"/>
  <c r="O1317" i="109"/>
  <c r="P1496" i="109" s="1"/>
  <c r="P1675" i="109" s="1"/>
  <c r="O1246" i="109"/>
  <c r="P1425" i="109" s="1"/>
  <c r="P1604" i="109" s="1"/>
  <c r="O1296" i="109"/>
  <c r="P1475" i="109" s="1"/>
  <c r="P1654" i="109" s="1"/>
  <c r="O1263" i="109"/>
  <c r="P1442" i="109" s="1"/>
  <c r="P1621" i="109" s="1"/>
  <c r="O1310" i="109"/>
  <c r="P1489" i="109" s="1"/>
  <c r="P1668" i="109" s="1"/>
  <c r="O1285" i="109"/>
  <c r="P1464" i="109" s="1"/>
  <c r="P1643" i="109" s="1"/>
  <c r="O1262" i="109"/>
  <c r="P1441" i="109" s="1"/>
  <c r="P1620" i="109" s="1"/>
  <c r="O1319" i="109"/>
  <c r="P1498" i="109" s="1"/>
  <c r="P1677" i="109" s="1"/>
  <c r="M1524" i="109"/>
  <c r="M1345" i="109"/>
  <c r="N1170" i="109"/>
  <c r="O1349" i="109" s="1"/>
  <c r="N883" i="109"/>
  <c r="O664" i="109"/>
  <c r="N636" i="109"/>
  <c r="N837" i="109" s="1"/>
  <c r="N747" i="109"/>
  <c r="N603" i="109"/>
  <c r="N804" i="109" s="1"/>
  <c r="N649" i="109"/>
  <c r="N850" i="109" s="1"/>
  <c r="N657" i="109"/>
  <c r="N858" i="109" s="1"/>
  <c r="N591" i="109"/>
  <c r="N792" i="109" s="1"/>
  <c r="N599" i="109"/>
  <c r="N800" i="109" s="1"/>
  <c r="N592" i="109"/>
  <c r="N793" i="109" s="1"/>
  <c r="N629" i="109"/>
  <c r="N830" i="109" s="1"/>
  <c r="N652" i="109"/>
  <c r="N853" i="109" s="1"/>
  <c r="N586" i="109"/>
  <c r="N787" i="109" s="1"/>
  <c r="N634" i="109"/>
  <c r="N835" i="109" s="1"/>
  <c r="N499" i="109"/>
  <c r="N700" i="109" s="1"/>
  <c r="N560" i="109"/>
  <c r="N761" i="109" s="1"/>
  <c r="N594" i="109"/>
  <c r="N795" i="109" s="1"/>
  <c r="N625" i="109"/>
  <c r="N826" i="109" s="1"/>
  <c r="N561" i="109"/>
  <c r="N762" i="109" s="1"/>
  <c r="N595" i="109"/>
  <c r="N796" i="109" s="1"/>
  <c r="N626" i="109"/>
  <c r="N827" i="109" s="1"/>
  <c r="N587" i="109"/>
  <c r="N788" i="109" s="1"/>
  <c r="N663" i="109"/>
  <c r="N864" i="109" s="1"/>
  <c r="N621" i="109"/>
  <c r="N822" i="109" s="1"/>
  <c r="N610" i="109"/>
  <c r="N811" i="109" s="1"/>
  <c r="N641" i="109"/>
  <c r="N842" i="109" s="1"/>
  <c r="N550" i="109"/>
  <c r="N751" i="109" s="1"/>
  <c r="N617" i="109"/>
  <c r="N818" i="109" s="1"/>
  <c r="N655" i="109"/>
  <c r="N856" i="109" s="1"/>
  <c r="N522" i="109"/>
  <c r="N723" i="109" s="1"/>
  <c r="N572" i="109"/>
  <c r="N773" i="109" s="1"/>
  <c r="N600" i="109"/>
  <c r="N801" i="109" s="1"/>
  <c r="N672" i="109"/>
  <c r="N873" i="109" s="1"/>
  <c r="N577" i="109"/>
  <c r="N778" i="109" s="1"/>
  <c r="N601" i="109"/>
  <c r="N802" i="109" s="1"/>
  <c r="N630" i="109"/>
  <c r="N831" i="109" s="1"/>
  <c r="N553" i="109"/>
  <c r="N754" i="109" s="1"/>
  <c r="N620" i="109"/>
  <c r="N821" i="109" s="1"/>
  <c r="N669" i="109"/>
  <c r="N870" i="109" s="1"/>
  <c r="O635" i="109"/>
  <c r="N656" i="109"/>
  <c r="O643" i="109"/>
  <c r="O679" i="109"/>
  <c r="N607" i="109"/>
  <c r="N808" i="109" s="1"/>
  <c r="O660" i="109"/>
  <c r="N548" i="109"/>
  <c r="N749" i="109" s="1"/>
  <c r="N677" i="109"/>
  <c r="N878" i="109" s="1"/>
  <c r="O675" i="109"/>
  <c r="N671" i="109"/>
  <c r="N872" i="109" s="1"/>
  <c r="O646" i="109"/>
  <c r="N544" i="109"/>
  <c r="N745" i="109" s="1"/>
  <c r="N614" i="109"/>
  <c r="N815" i="109" s="1"/>
  <c r="N653" i="109"/>
  <c r="N854" i="109" s="1"/>
  <c r="N613" i="109"/>
  <c r="N814" i="109" s="1"/>
  <c r="N515" i="109"/>
  <c r="N562" i="109"/>
  <c r="N763" i="109" s="1"/>
  <c r="N597" i="109"/>
  <c r="N798" i="109" s="1"/>
  <c r="N508" i="109"/>
  <c r="N709" i="109" s="1"/>
  <c r="N559" i="109"/>
  <c r="N760" i="109" s="1"/>
  <c r="N593" i="109"/>
  <c r="N794" i="109" s="1"/>
  <c r="N624" i="109"/>
  <c r="N825" i="109" s="1"/>
  <c r="N681" i="109"/>
  <c r="N882" i="109" s="1"/>
  <c r="O682" i="109"/>
  <c r="N598" i="109"/>
  <c r="N799" i="109" s="1"/>
  <c r="N680" i="109"/>
  <c r="N881" i="109" s="1"/>
  <c r="N632" i="109"/>
  <c r="N833" i="109" s="1"/>
  <c r="O666" i="109"/>
  <c r="N529" i="109"/>
  <c r="N730" i="109" s="1"/>
  <c r="N580" i="109"/>
  <c r="N781" i="109" s="1"/>
  <c r="N602" i="109"/>
  <c r="N803" i="109" s="1"/>
  <c r="N531" i="109"/>
  <c r="N732" i="109" s="1"/>
  <c r="N585" i="109"/>
  <c r="N786" i="109" s="1"/>
  <c r="N608" i="109"/>
  <c r="N809" i="109" s="1"/>
  <c r="N647" i="109"/>
  <c r="N848" i="109" s="1"/>
  <c r="N742" i="109"/>
  <c r="N637" i="109"/>
  <c r="N838" i="109" s="1"/>
  <c r="O670" i="109"/>
  <c r="N665" i="109"/>
  <c r="N866" i="109" s="1"/>
  <c r="N658" i="109"/>
  <c r="N859" i="109" s="1"/>
  <c r="N611" i="109"/>
  <c r="N812" i="109" s="1"/>
  <c r="N639" i="109"/>
  <c r="N627" i="109"/>
  <c r="N828" i="109" s="1"/>
  <c r="O631" i="109"/>
  <c r="N588" i="109"/>
  <c r="N789" i="109" s="1"/>
  <c r="N661" i="109"/>
  <c r="N862" i="109" s="1"/>
  <c r="N584" i="109"/>
  <c r="N785" i="109" s="1"/>
  <c r="N578" i="109"/>
  <c r="N779" i="109" s="1"/>
  <c r="N633" i="109"/>
  <c r="N834" i="109" s="1"/>
  <c r="O654" i="109"/>
  <c r="O662" i="109"/>
  <c r="N558" i="109"/>
  <c r="N759" i="109" s="1"/>
  <c r="N571" i="109"/>
  <c r="N772" i="109" s="1"/>
  <c r="N628" i="109"/>
  <c r="N829" i="109" s="1"/>
  <c r="N673" i="109"/>
  <c r="N874" i="109" s="1"/>
  <c r="N684" i="109"/>
  <c r="N885" i="109" s="1"/>
  <c r="N609" i="109"/>
  <c r="N810" i="109" s="1"/>
  <c r="N645" i="109"/>
  <c r="N846" i="109" s="1"/>
  <c r="N659" i="109"/>
  <c r="N860" i="109" s="1"/>
  <c r="N537" i="109"/>
  <c r="N738" i="109" s="1"/>
  <c r="N583" i="109"/>
  <c r="N784" i="109" s="1"/>
  <c r="N605" i="109"/>
  <c r="N806" i="109" s="1"/>
  <c r="N528" i="109"/>
  <c r="N729" i="109" s="1"/>
  <c r="N582" i="109"/>
  <c r="N783" i="109" s="1"/>
  <c r="N606" i="109"/>
  <c r="N807" i="109" s="1"/>
  <c r="N642" i="109"/>
  <c r="N843" i="109" s="1"/>
  <c r="N538" i="109"/>
  <c r="N739" i="109" s="1"/>
  <c r="N616" i="109"/>
  <c r="N817" i="109" s="1"/>
  <c r="O676" i="109"/>
  <c r="N667" i="109"/>
  <c r="N868" i="109" s="1"/>
  <c r="O615" i="109"/>
  <c r="N552" i="109"/>
  <c r="N753" i="109" s="1"/>
  <c r="N651" i="109"/>
  <c r="N852" i="109" s="1"/>
  <c r="N618" i="109"/>
  <c r="N819" i="109" s="1"/>
  <c r="N596" i="109"/>
  <c r="N797" i="109" s="1"/>
  <c r="N638" i="109"/>
  <c r="N839" i="109" s="1"/>
  <c r="N555" i="109"/>
  <c r="N756" i="109" s="1"/>
  <c r="N589" i="109"/>
  <c r="N790" i="109" s="1"/>
  <c r="N612" i="109"/>
  <c r="N813" i="109" s="1"/>
  <c r="N557" i="109"/>
  <c r="N758" i="109" s="1"/>
  <c r="N590" i="109"/>
  <c r="N791" i="109" s="1"/>
  <c r="N622" i="109"/>
  <c r="N823" i="109" s="1"/>
  <c r="O619" i="109"/>
  <c r="N604" i="109"/>
  <c r="N805" i="109" s="1"/>
  <c r="N640" i="109"/>
  <c r="N841" i="109" s="1"/>
  <c r="N470" i="109"/>
  <c r="N678" i="109"/>
  <c r="N623" i="109"/>
  <c r="N824" i="109" s="1"/>
  <c r="N664" i="109"/>
  <c r="N865" i="109" s="1"/>
  <c r="N644" i="109"/>
  <c r="N1025" i="109"/>
  <c r="T890" i="109"/>
  <c r="N426" i="109"/>
  <c r="N287" i="109"/>
  <c r="N455" i="109"/>
  <c r="O455" i="109" s="1"/>
  <c r="N410" i="109"/>
  <c r="N438" i="109"/>
  <c r="N477" i="109"/>
  <c r="N451" i="109"/>
  <c r="N422" i="109"/>
  <c r="N457" i="109"/>
  <c r="L886" i="109"/>
  <c r="M844" i="109"/>
  <c r="M1801" i="109" s="1"/>
  <c r="L1940" i="109"/>
  <c r="M845" i="109"/>
  <c r="M1802" i="109" s="1"/>
  <c r="L1941" i="109"/>
  <c r="M876" i="109"/>
  <c r="M1833" i="109" s="1"/>
  <c r="L1972" i="109"/>
  <c r="M863" i="109"/>
  <c r="M1820" i="109" s="1"/>
  <c r="L1959" i="109"/>
  <c r="M840" i="109"/>
  <c r="M1797" i="109" s="1"/>
  <c r="L1936" i="109"/>
  <c r="M832" i="109"/>
  <c r="M1789" i="109" s="1"/>
  <c r="L1928" i="109"/>
  <c r="M836" i="109"/>
  <c r="M1793" i="109" s="1"/>
  <c r="L1932" i="109"/>
  <c r="M851" i="109"/>
  <c r="M1808" i="109" s="1"/>
  <c r="L1947" i="109"/>
  <c r="M869" i="109"/>
  <c r="M1826" i="109" s="1"/>
  <c r="L1965" i="109"/>
  <c r="M879" i="109"/>
  <c r="M1836" i="109" s="1"/>
  <c r="L1975" i="109"/>
  <c r="M849" i="109"/>
  <c r="M1806" i="109" s="1"/>
  <c r="L1945" i="109"/>
  <c r="M857" i="109"/>
  <c r="M1814" i="109" s="1"/>
  <c r="L1953" i="109"/>
  <c r="M877" i="109"/>
  <c r="M1834" i="109" s="1"/>
  <c r="L1973" i="109"/>
  <c r="M880" i="109"/>
  <c r="M1837" i="109" s="1"/>
  <c r="L1976" i="109"/>
  <c r="M875" i="109"/>
  <c r="M1832" i="109" s="1"/>
  <c r="L1971" i="109"/>
  <c r="M884" i="109"/>
  <c r="M1841" i="109" s="1"/>
  <c r="L1980" i="109"/>
  <c r="M847" i="109"/>
  <c r="M1804" i="109" s="1"/>
  <c r="L1943" i="109"/>
  <c r="M855" i="109"/>
  <c r="M1812" i="109" s="1"/>
  <c r="L1951" i="109"/>
  <c r="L1848" i="109"/>
  <c r="L1879" i="109"/>
  <c r="L1903" i="109"/>
  <c r="L1939" i="109"/>
  <c r="L1884" i="109"/>
  <c r="L1960" i="109"/>
  <c r="L1918" i="109"/>
  <c r="L1885" i="109"/>
  <c r="L1933" i="109"/>
  <c r="L1910" i="109"/>
  <c r="L1872" i="109"/>
  <c r="L1894" i="109"/>
  <c r="L1876" i="109"/>
  <c r="L1900" i="109"/>
  <c r="L1930" i="109"/>
  <c r="L1866" i="109"/>
  <c r="L1886" i="109"/>
  <c r="L1909" i="109"/>
  <c r="L1867" i="109"/>
  <c r="L1887" i="109"/>
  <c r="L1919" i="109"/>
  <c r="L1880" i="109"/>
  <c r="L1902" i="109"/>
  <c r="L1864" i="109"/>
  <c r="L1948" i="109"/>
  <c r="L1938" i="109"/>
  <c r="L1863" i="109"/>
  <c r="L1914" i="109"/>
  <c r="L1952" i="109"/>
  <c r="L1862" i="109"/>
  <c r="L1946" i="109"/>
  <c r="L1865" i="109"/>
  <c r="L1917" i="109"/>
  <c r="L1966" i="109"/>
  <c r="L1868" i="109"/>
  <c r="L1888" i="109"/>
  <c r="L1974" i="109"/>
  <c r="L1873" i="109"/>
  <c r="L1896" i="109"/>
  <c r="L1925" i="109"/>
  <c r="L1889" i="109"/>
  <c r="L1970" i="109"/>
  <c r="L1962" i="109"/>
  <c r="L1906" i="109"/>
  <c r="L1942" i="109"/>
  <c r="L1956" i="109"/>
  <c r="L1870" i="109"/>
  <c r="L1891" i="109"/>
  <c r="L1922" i="109"/>
  <c r="L1871" i="109"/>
  <c r="L1892" i="109"/>
  <c r="L1923" i="109"/>
  <c r="L1913" i="109"/>
  <c r="L1964" i="109"/>
  <c r="L1860" i="109"/>
  <c r="L1911" i="109"/>
  <c r="L1950" i="109"/>
  <c r="L1958" i="109"/>
  <c r="L1861" i="109"/>
  <c r="L1881" i="109"/>
  <c r="L1904" i="109"/>
  <c r="L1869" i="109"/>
  <c r="L1890" i="109"/>
  <c r="L1921" i="109"/>
  <c r="L1978" i="109"/>
  <c r="L1874" i="109"/>
  <c r="L1897" i="109"/>
  <c r="L1969" i="109"/>
  <c r="L1875" i="109"/>
  <c r="L1898" i="109"/>
  <c r="L1927" i="109"/>
  <c r="L1883" i="109"/>
  <c r="L1931" i="109"/>
  <c r="L1907" i="109"/>
  <c r="L1915" i="109"/>
  <c r="L1893" i="109"/>
  <c r="L1935" i="109"/>
  <c r="L1895" i="109"/>
  <c r="L1977" i="109"/>
  <c r="L1929" i="109"/>
  <c r="L1901" i="109"/>
  <c r="L1937" i="109"/>
  <c r="L1954" i="109"/>
  <c r="L1877" i="109"/>
  <c r="L1899" i="109"/>
  <c r="L1882" i="109"/>
  <c r="L1905" i="109"/>
  <c r="L1944" i="109"/>
  <c r="L1934" i="109"/>
  <c r="L1926" i="109"/>
  <c r="L1853" i="109"/>
  <c r="L1850" i="109"/>
  <c r="L1855" i="109"/>
  <c r="L1854" i="109"/>
  <c r="L1859" i="109"/>
  <c r="L1849" i="109"/>
  <c r="L1856" i="109"/>
  <c r="L1981" i="109"/>
  <c r="K1981" i="109"/>
  <c r="N912" i="109"/>
  <c r="N941" i="109"/>
  <c r="N964" i="109"/>
  <c r="N1008" i="109"/>
  <c r="N902" i="109"/>
  <c r="N1719" i="109" s="1"/>
  <c r="N937" i="109"/>
  <c r="N977" i="109"/>
  <c r="N996" i="109"/>
  <c r="N935" i="109"/>
  <c r="N975" i="109"/>
  <c r="N994" i="109"/>
  <c r="N929" i="109"/>
  <c r="N980" i="109"/>
  <c r="N1009" i="109"/>
  <c r="N911" i="109"/>
  <c r="N940" i="109"/>
  <c r="N963" i="109"/>
  <c r="N983" i="109"/>
  <c r="N1000" i="109"/>
  <c r="N914" i="109"/>
  <c r="N943" i="109"/>
  <c r="N966" i="109"/>
  <c r="N1006" i="109"/>
  <c r="N894" i="109"/>
  <c r="N916" i="109"/>
  <c r="N946" i="109"/>
  <c r="N968" i="109"/>
  <c r="N906" i="109"/>
  <c r="N939" i="109"/>
  <c r="N990" i="109"/>
  <c r="N1019" i="109"/>
  <c r="N895" i="109"/>
  <c r="N925" i="109"/>
  <c r="N952" i="109"/>
  <c r="N974" i="109"/>
  <c r="N1012" i="109"/>
  <c r="N936" i="109"/>
  <c r="N987" i="109"/>
  <c r="N1016" i="109"/>
  <c r="N897" i="109"/>
  <c r="N930" i="109"/>
  <c r="N954" i="109"/>
  <c r="N1005" i="109"/>
  <c r="N896" i="109"/>
  <c r="N918" i="109"/>
  <c r="N948" i="109"/>
  <c r="N970" i="109"/>
  <c r="N1011" i="109"/>
  <c r="N921" i="109"/>
  <c r="N957" i="109"/>
  <c r="N995" i="109"/>
  <c r="N1024" i="109"/>
  <c r="N899" i="109"/>
  <c r="N932" i="109"/>
  <c r="N960" i="109"/>
  <c r="N988" i="109"/>
  <c r="N1007" i="109"/>
  <c r="N928" i="109"/>
  <c r="N972" i="109"/>
  <c r="N991" i="109"/>
  <c r="N904" i="109"/>
  <c r="N945" i="109"/>
  <c r="N979" i="109"/>
  <c r="N1003" i="109"/>
  <c r="N898" i="109"/>
  <c r="N926" i="109"/>
  <c r="N953" i="109"/>
  <c r="N999" i="109"/>
  <c r="N920" i="109"/>
  <c r="N958" i="109"/>
  <c r="N986" i="109"/>
  <c r="N1017" i="109"/>
  <c r="N909" i="109"/>
  <c r="N955" i="109"/>
  <c r="N984" i="109"/>
  <c r="N1015" i="109"/>
  <c r="N908" i="109"/>
  <c r="N951" i="109"/>
  <c r="N992" i="109"/>
  <c r="N1021" i="109"/>
  <c r="N893" i="109"/>
  <c r="M1026" i="109"/>
  <c r="N919" i="109"/>
  <c r="N949" i="109"/>
  <c r="N971" i="109"/>
  <c r="N993" i="109"/>
  <c r="N1022" i="109"/>
  <c r="N900" i="109"/>
  <c r="N931" i="109"/>
  <c r="N956" i="109"/>
  <c r="N973" i="109"/>
  <c r="N1023" i="109"/>
  <c r="N905" i="109"/>
  <c r="N933" i="109"/>
  <c r="N959" i="109"/>
  <c r="N1013" i="109"/>
  <c r="N927" i="109"/>
  <c r="N978" i="109"/>
  <c r="N1004" i="109"/>
  <c r="N913" i="109"/>
  <c r="N942" i="109"/>
  <c r="N965" i="109"/>
  <c r="N1002" i="109"/>
  <c r="N924" i="109"/>
  <c r="N976" i="109"/>
  <c r="N997" i="109"/>
  <c r="N915" i="109"/>
  <c r="N944" i="109"/>
  <c r="N967" i="109"/>
  <c r="N910" i="109"/>
  <c r="N938" i="109"/>
  <c r="N962" i="109"/>
  <c r="N1001" i="109"/>
  <c r="N1018" i="109"/>
  <c r="N901" i="109"/>
  <c r="N934" i="109"/>
  <c r="N985" i="109"/>
  <c r="N1014" i="109"/>
  <c r="N917" i="109"/>
  <c r="N947" i="109"/>
  <c r="N969" i="109"/>
  <c r="N998" i="109"/>
  <c r="N982" i="109"/>
  <c r="N907" i="109"/>
  <c r="N950" i="109"/>
  <c r="N981" i="109"/>
  <c r="N1010" i="109"/>
  <c r="N923" i="109"/>
  <c r="N961" i="109"/>
  <c r="N989" i="109"/>
  <c r="N1020" i="109"/>
  <c r="N408" i="109"/>
  <c r="N444" i="109"/>
  <c r="N458" i="109"/>
  <c r="N298" i="109"/>
  <c r="N359" i="109"/>
  <c r="N393" i="109"/>
  <c r="N424" i="109"/>
  <c r="N360" i="109"/>
  <c r="N394" i="109"/>
  <c r="N425" i="109"/>
  <c r="O430" i="109"/>
  <c r="N337" i="109"/>
  <c r="N415" i="109"/>
  <c r="O475" i="109"/>
  <c r="N466" i="109"/>
  <c r="O463" i="109"/>
  <c r="N343" i="109"/>
  <c r="N413" i="109"/>
  <c r="N452" i="109"/>
  <c r="O478" i="109"/>
  <c r="N460" i="109"/>
  <c r="N345" i="109"/>
  <c r="N383" i="109"/>
  <c r="N406" i="109"/>
  <c r="N358" i="109"/>
  <c r="N392" i="109"/>
  <c r="N423" i="109"/>
  <c r="N480" i="109"/>
  <c r="O459" i="109"/>
  <c r="N351" i="109"/>
  <c r="N450" i="109"/>
  <c r="N440" i="109"/>
  <c r="N349" i="109"/>
  <c r="N416" i="109"/>
  <c r="N454" i="109"/>
  <c r="N321" i="109"/>
  <c r="N371" i="109"/>
  <c r="N399" i="109"/>
  <c r="N471" i="109"/>
  <c r="N376" i="109"/>
  <c r="N400" i="109"/>
  <c r="N429" i="109"/>
  <c r="N347" i="109"/>
  <c r="N448" i="109"/>
  <c r="O418" i="109"/>
  <c r="N352" i="109"/>
  <c r="N419" i="109"/>
  <c r="N468" i="109"/>
  <c r="N357" i="109"/>
  <c r="N390" i="109"/>
  <c r="N476" i="109"/>
  <c r="N370" i="109"/>
  <c r="N398" i="109"/>
  <c r="N427" i="109"/>
  <c r="O474" i="109"/>
  <c r="N391" i="109"/>
  <c r="N472" i="109"/>
  <c r="O434" i="109"/>
  <c r="N464" i="109"/>
  <c r="M484" i="109"/>
  <c r="N385" i="109"/>
  <c r="N433" i="109"/>
  <c r="O442" i="109"/>
  <c r="N336" i="109"/>
  <c r="N382" i="109"/>
  <c r="N404" i="109"/>
  <c r="N327" i="109"/>
  <c r="N381" i="109"/>
  <c r="N405" i="109"/>
  <c r="N441" i="109"/>
  <c r="N386" i="109"/>
  <c r="N462" i="109"/>
  <c r="O445" i="109"/>
  <c r="N420" i="109"/>
  <c r="N387" i="109"/>
  <c r="N435" i="109"/>
  <c r="N412" i="109"/>
  <c r="N314" i="109"/>
  <c r="N361" i="109"/>
  <c r="N396" i="109"/>
  <c r="N307" i="109"/>
  <c r="N319" i="109"/>
  <c r="N377" i="109"/>
  <c r="N402" i="109"/>
  <c r="N432" i="109"/>
  <c r="O414" i="109"/>
  <c r="N409" i="109"/>
  <c r="O453" i="109"/>
  <c r="N417" i="109"/>
  <c r="N395" i="109"/>
  <c r="N437" i="109"/>
  <c r="N291" i="109"/>
  <c r="N354" i="109"/>
  <c r="N388" i="109"/>
  <c r="N411" i="109"/>
  <c r="N356" i="109"/>
  <c r="N389" i="109"/>
  <c r="N421" i="109"/>
  <c r="O481" i="109"/>
  <c r="N397" i="109"/>
  <c r="N479" i="109"/>
  <c r="O461" i="109"/>
  <c r="N431" i="109"/>
  <c r="N403" i="109"/>
  <c r="N439" i="109"/>
  <c r="O465" i="109"/>
  <c r="N456" i="109"/>
  <c r="N328" i="109"/>
  <c r="N379" i="109"/>
  <c r="N401" i="109"/>
  <c r="N330" i="109"/>
  <c r="N384" i="109"/>
  <c r="N407" i="109"/>
  <c r="N446" i="109"/>
  <c r="N340" i="109"/>
  <c r="N436" i="109"/>
  <c r="O469" i="109"/>
  <c r="N428" i="109"/>
  <c r="DI142" i="109"/>
  <c r="CV283" i="109"/>
  <c r="CI142" i="109"/>
  <c r="CI144" i="109" s="1"/>
  <c r="CV142" i="109"/>
  <c r="CV144" i="109" s="1"/>
  <c r="BV142" i="109"/>
  <c r="EI283" i="109"/>
  <c r="DV142" i="109"/>
  <c r="CI283" i="109"/>
  <c r="EI142" i="109"/>
  <c r="BC16" i="119"/>
  <c r="BJ283" i="109"/>
  <c r="BV283" i="109"/>
  <c r="DI283" i="109"/>
  <c r="DJ283" i="109"/>
  <c r="DV283" i="109"/>
  <c r="AM16" i="119"/>
  <c r="BU283" i="109"/>
  <c r="N1720" i="109" l="1"/>
  <c r="BI1878" i="109"/>
  <c r="AV1878" i="109"/>
  <c r="BD690" i="109"/>
  <c r="AI1878" i="109"/>
  <c r="N1722" i="109"/>
  <c r="T903" i="109"/>
  <c r="AN1564" i="109"/>
  <c r="AO1206" i="109"/>
  <c r="AP1385" i="109" s="1"/>
  <c r="BD691" i="109"/>
  <c r="BE691" i="109" s="1"/>
  <c r="BE290" i="109"/>
  <c r="BF491" i="109" s="1"/>
  <c r="BF1171" i="109"/>
  <c r="BG1350" i="109" s="1"/>
  <c r="BF1529" i="109"/>
  <c r="BD692" i="109"/>
  <c r="BE288" i="109"/>
  <c r="BF489" i="109" s="1"/>
  <c r="BE289" i="109"/>
  <c r="BF490" i="109" s="1"/>
  <c r="N1723" i="109"/>
  <c r="N1737" i="109"/>
  <c r="N1876" i="109" s="1"/>
  <c r="N1726" i="109"/>
  <c r="N1727" i="109"/>
  <c r="N1710" i="109"/>
  <c r="N1716" i="109"/>
  <c r="N1855" i="109" s="1"/>
  <c r="N1713" i="109"/>
  <c r="N1852" i="109" s="1"/>
  <c r="O891" i="109"/>
  <c r="N1708" i="109"/>
  <c r="P1245" i="109"/>
  <c r="Q1424" i="109" s="1"/>
  <c r="Q1603" i="109" s="1"/>
  <c r="P1191" i="109"/>
  <c r="Q1370" i="109" s="1"/>
  <c r="Q1549" i="109" s="1"/>
  <c r="N1724" i="109"/>
  <c r="P1203" i="109"/>
  <c r="Q1382" i="109" s="1"/>
  <c r="Q1561" i="109" s="1"/>
  <c r="P1205" i="109"/>
  <c r="Q1384" i="109" s="1"/>
  <c r="Q1563" i="109" s="1"/>
  <c r="A1614" i="109"/>
  <c r="Y497" i="109"/>
  <c r="Y698" i="109" s="1"/>
  <c r="P1256" i="109"/>
  <c r="Q1435" i="109" s="1"/>
  <c r="Q1614" i="109" s="1"/>
  <c r="BO16" i="119"/>
  <c r="AQ16" i="119"/>
  <c r="P1197" i="109"/>
  <c r="Q1376" i="109" s="1"/>
  <c r="Q1555" i="109" s="1"/>
  <c r="N1715" i="109"/>
  <c r="N1854" i="109" s="1"/>
  <c r="P1200" i="109"/>
  <c r="Q1379" i="109" s="1"/>
  <c r="Q1558" i="109" s="1"/>
  <c r="P1211" i="109"/>
  <c r="Q1390" i="109" s="1"/>
  <c r="Q1569" i="109" s="1"/>
  <c r="P1344" i="109"/>
  <c r="Q1523" i="109" s="1"/>
  <c r="Q1702" i="109" s="1"/>
  <c r="P1172" i="109"/>
  <c r="Q1351" i="109" s="1"/>
  <c r="Q1530" i="109" s="1"/>
  <c r="O492" i="109"/>
  <c r="O693" i="109" s="1"/>
  <c r="O520" i="109"/>
  <c r="O721" i="109" s="1"/>
  <c r="N1712" i="109"/>
  <c r="N1851" i="109" s="1"/>
  <c r="O488" i="109"/>
  <c r="P1308" i="109"/>
  <c r="Q1487" i="109" s="1"/>
  <c r="Q1666" i="109" s="1"/>
  <c r="Z497" i="109"/>
  <c r="P1207" i="109"/>
  <c r="Q1386" i="109" s="1"/>
  <c r="Q1565" i="109" s="1"/>
  <c r="V496" i="109"/>
  <c r="V495" i="109"/>
  <c r="V494" i="109"/>
  <c r="P1213" i="109"/>
  <c r="Q1392" i="109" s="1"/>
  <c r="Q1571" i="109" s="1"/>
  <c r="P1258" i="109"/>
  <c r="Q1437" i="109" s="1"/>
  <c r="Q1616" i="109" s="1"/>
  <c r="W292" i="109"/>
  <c r="P1198" i="109"/>
  <c r="Q1377" i="109" s="1"/>
  <c r="Q1556" i="109" s="1"/>
  <c r="P1176" i="109"/>
  <c r="Q1355" i="109" s="1"/>
  <c r="Q1534" i="109" s="1"/>
  <c r="P1243" i="109"/>
  <c r="Q1422" i="109" s="1"/>
  <c r="Q1601" i="109" s="1"/>
  <c r="P1248" i="109"/>
  <c r="Q1427" i="109" s="1"/>
  <c r="Q1606" i="109" s="1"/>
  <c r="P1316" i="109"/>
  <c r="Q1495" i="109" s="1"/>
  <c r="Q1674" i="109" s="1"/>
  <c r="P1209" i="109"/>
  <c r="Q1388" i="109" s="1"/>
  <c r="Q1567" i="109" s="1"/>
  <c r="O473" i="109"/>
  <c r="P674" i="109" s="1"/>
  <c r="O482" i="109"/>
  <c r="P683" i="109" s="1"/>
  <c r="O668" i="109"/>
  <c r="N1777" i="109"/>
  <c r="N1916" i="109" s="1"/>
  <c r="P1334" i="109"/>
  <c r="Q1513" i="109" s="1"/>
  <c r="Q1692" i="109" s="1"/>
  <c r="P1280" i="109"/>
  <c r="Q1459" i="109" s="1"/>
  <c r="Q1638" i="109" s="1"/>
  <c r="P1341" i="109"/>
  <c r="Q1520" i="109" s="1"/>
  <c r="Q1699" i="109" s="1"/>
  <c r="P1217" i="109"/>
  <c r="Q1396" i="109" s="1"/>
  <c r="Q1575" i="109" s="1"/>
  <c r="P1291" i="109"/>
  <c r="Q1470" i="109" s="1"/>
  <c r="Q1649" i="109" s="1"/>
  <c r="P1204" i="109"/>
  <c r="Q1383" i="109" s="1"/>
  <c r="Q1562" i="109" s="1"/>
  <c r="P1193" i="109"/>
  <c r="Q1372" i="109" s="1"/>
  <c r="Q1551" i="109" s="1"/>
  <c r="P1218" i="109"/>
  <c r="Q1397" i="109" s="1"/>
  <c r="Q1576" i="109" s="1"/>
  <c r="O820" i="109"/>
  <c r="O1528" i="109"/>
  <c r="O1703" i="109" s="1"/>
  <c r="N1828" i="109"/>
  <c r="N1967" i="109" s="1"/>
  <c r="O871" i="109"/>
  <c r="N689" i="109"/>
  <c r="N1707" i="109" s="1"/>
  <c r="P1314" i="109"/>
  <c r="Q1493" i="109" s="1"/>
  <c r="Q1672" i="109" s="1"/>
  <c r="P1312" i="109"/>
  <c r="Q1491" i="109" s="1"/>
  <c r="Q1670" i="109" s="1"/>
  <c r="P1325" i="109"/>
  <c r="Q1504" i="109" s="1"/>
  <c r="Q1683" i="109" s="1"/>
  <c r="O447" i="109"/>
  <c r="P447" i="109" s="1"/>
  <c r="O443" i="109"/>
  <c r="P644" i="109" s="1"/>
  <c r="N1824" i="109"/>
  <c r="N1963" i="109" s="1"/>
  <c r="N1717" i="109"/>
  <c r="O867" i="109"/>
  <c r="P1329" i="109"/>
  <c r="Q1508" i="109" s="1"/>
  <c r="Q1687" i="109" s="1"/>
  <c r="P1226" i="109"/>
  <c r="Q1405" i="109" s="1"/>
  <c r="Q1584" i="109" s="1"/>
  <c r="O449" i="109"/>
  <c r="P650" i="109" s="1"/>
  <c r="O816" i="109"/>
  <c r="J34" i="119"/>
  <c r="P1318" i="109"/>
  <c r="Q1497" i="109" s="1"/>
  <c r="Q1676" i="109" s="1"/>
  <c r="P1324" i="109"/>
  <c r="Q1503" i="109" s="1"/>
  <c r="Q1682" i="109" s="1"/>
  <c r="P1339" i="109"/>
  <c r="Q1518" i="109" s="1"/>
  <c r="Q1697" i="109" s="1"/>
  <c r="N1773" i="109"/>
  <c r="N1912" i="109" s="1"/>
  <c r="O861" i="109"/>
  <c r="O865" i="109"/>
  <c r="N1818" i="109"/>
  <c r="N1957" i="109" s="1"/>
  <c r="O883" i="109"/>
  <c r="AM22" i="119"/>
  <c r="AN22" i="119" s="1"/>
  <c r="AO22" i="119" s="1"/>
  <c r="AP22" i="119" s="1"/>
  <c r="AG20" i="119"/>
  <c r="P1215" i="109"/>
  <c r="Q1394" i="109" s="1"/>
  <c r="Q1573" i="109" s="1"/>
  <c r="N1771" i="109"/>
  <c r="N1714" i="109"/>
  <c r="N1779" i="109"/>
  <c r="N1755" i="109"/>
  <c r="P1259" i="109"/>
  <c r="Q1438" i="109" s="1"/>
  <c r="Q1617" i="109" s="1"/>
  <c r="N1791" i="109"/>
  <c r="N1744" i="109"/>
  <c r="N1883" i="109" s="1"/>
  <c r="N1757" i="109"/>
  <c r="N1896" i="109" s="1"/>
  <c r="P1188" i="109"/>
  <c r="Q1367" i="109" s="1"/>
  <c r="Q1546" i="109" s="1"/>
  <c r="N1776" i="109"/>
  <c r="N1743" i="109"/>
  <c r="N1751" i="109"/>
  <c r="N1756" i="109"/>
  <c r="N1895" i="109" s="1"/>
  <c r="N1733" i="109"/>
  <c r="N1749" i="109"/>
  <c r="N1839" i="109"/>
  <c r="N1811" i="109"/>
  <c r="N1950" i="109" s="1"/>
  <c r="N1709" i="109"/>
  <c r="N1848" i="109" s="1"/>
  <c r="N1840" i="109"/>
  <c r="N1979" i="109" s="1"/>
  <c r="N716" i="109"/>
  <c r="N1711" i="109" s="1"/>
  <c r="P1333" i="109"/>
  <c r="Q1512" i="109" s="1"/>
  <c r="Q1691" i="109" s="1"/>
  <c r="N1795" i="109"/>
  <c r="N1745" i="109"/>
  <c r="N1729" i="109"/>
  <c r="N1782" i="109"/>
  <c r="N1774" i="109"/>
  <c r="N1732" i="109"/>
  <c r="N1871" i="109" s="1"/>
  <c r="P1182" i="109"/>
  <c r="Q1361" i="109" s="1"/>
  <c r="Q1540" i="109" s="1"/>
  <c r="P1516" i="109"/>
  <c r="P1695" i="109" s="1"/>
  <c r="P1337" i="109"/>
  <c r="N1831" i="109"/>
  <c r="N1759" i="109"/>
  <c r="N1763" i="109"/>
  <c r="N1800" i="109"/>
  <c r="N1939" i="109" s="1"/>
  <c r="N1815" i="109"/>
  <c r="N1728" i="109"/>
  <c r="N1867" i="109" s="1"/>
  <c r="N1765" i="109"/>
  <c r="P1507" i="109"/>
  <c r="P1686" i="109" s="1"/>
  <c r="P1328" i="109"/>
  <c r="N1758" i="109"/>
  <c r="N1897" i="109" s="1"/>
  <c r="N1730" i="109"/>
  <c r="N1748" i="109"/>
  <c r="N1817" i="109"/>
  <c r="N1809" i="109"/>
  <c r="N1783" i="109"/>
  <c r="N1922" i="109" s="1"/>
  <c r="N1803" i="109"/>
  <c r="O287" i="109"/>
  <c r="O885" i="109"/>
  <c r="N1810" i="109"/>
  <c r="N1949" i="109" s="1"/>
  <c r="N1822" i="109"/>
  <c r="N1961" i="109" s="1"/>
  <c r="N1769" i="109"/>
  <c r="N1908" i="109" s="1"/>
  <c r="N1807" i="109"/>
  <c r="N1725" i="109"/>
  <c r="N1799" i="109"/>
  <c r="N1805" i="109"/>
  <c r="N1944" i="109" s="1"/>
  <c r="N1734" i="109"/>
  <c r="N1873" i="109" s="1"/>
  <c r="N1736" i="109"/>
  <c r="N1813" i="109"/>
  <c r="N1861" i="109"/>
  <c r="N1767" i="109"/>
  <c r="N1766" i="109"/>
  <c r="N1738" i="109"/>
  <c r="N1798" i="109"/>
  <c r="N1937" i="109" s="1"/>
  <c r="N1770" i="109"/>
  <c r="N1796" i="109"/>
  <c r="N1768" i="109"/>
  <c r="N1907" i="109" s="1"/>
  <c r="N1761" i="109"/>
  <c r="N1794" i="109"/>
  <c r="N1933" i="109" s="1"/>
  <c r="N1821" i="109"/>
  <c r="N1960" i="109" s="1"/>
  <c r="N1764" i="109"/>
  <c r="N1903" i="109" s="1"/>
  <c r="N1823" i="109"/>
  <c r="N1835" i="109"/>
  <c r="N1974" i="109" s="1"/>
  <c r="N1778" i="109"/>
  <c r="N1735" i="109"/>
  <c r="N1819" i="109"/>
  <c r="N1958" i="109" s="1"/>
  <c r="N1772" i="109"/>
  <c r="N1825" i="109"/>
  <c r="N1718" i="109"/>
  <c r="N1785" i="109"/>
  <c r="N1924" i="109" s="1"/>
  <c r="N1842" i="109"/>
  <c r="N1981" i="109" s="1"/>
  <c r="N1760" i="109"/>
  <c r="N1899" i="109" s="1"/>
  <c r="N1790" i="109"/>
  <c r="N1929" i="109" s="1"/>
  <c r="N1750" i="109"/>
  <c r="N1889" i="109" s="1"/>
  <c r="N1827" i="109"/>
  <c r="N1784" i="109"/>
  <c r="N1752" i="109"/>
  <c r="N1816" i="109"/>
  <c r="N1955" i="109" s="1"/>
  <c r="N1787" i="109"/>
  <c r="N1762" i="109"/>
  <c r="N1838" i="109"/>
  <c r="N1780" i="109"/>
  <c r="N1747" i="109"/>
  <c r="N1754" i="109"/>
  <c r="O483" i="109"/>
  <c r="P684" i="109" s="1"/>
  <c r="N1746" i="109"/>
  <c r="N1885" i="109" s="1"/>
  <c r="N1740" i="109"/>
  <c r="N1741" i="109"/>
  <c r="N1792" i="109"/>
  <c r="N1786" i="109"/>
  <c r="N1788" i="109"/>
  <c r="N1830" i="109"/>
  <c r="N1969" i="109" s="1"/>
  <c r="N1775" i="109"/>
  <c r="N1914" i="109" s="1"/>
  <c r="N1742" i="109"/>
  <c r="N1881" i="109" s="1"/>
  <c r="N1721" i="109"/>
  <c r="N1753" i="109"/>
  <c r="N1731" i="109"/>
  <c r="N1781" i="109"/>
  <c r="N1920" i="109" s="1"/>
  <c r="O470" i="109"/>
  <c r="P671" i="109" s="1"/>
  <c r="N1829" i="109"/>
  <c r="N1968" i="109" s="1"/>
  <c r="P1319" i="109"/>
  <c r="Q1498" i="109" s="1"/>
  <c r="Q1677" i="109" s="1"/>
  <c r="P1285" i="109"/>
  <c r="Q1464" i="109" s="1"/>
  <c r="Q1643" i="109" s="1"/>
  <c r="P1310" i="109"/>
  <c r="Q1489" i="109" s="1"/>
  <c r="Q1668" i="109" s="1"/>
  <c r="P1296" i="109"/>
  <c r="Q1475" i="109" s="1"/>
  <c r="Q1654" i="109" s="1"/>
  <c r="P1317" i="109"/>
  <c r="Q1496" i="109" s="1"/>
  <c r="Q1675" i="109" s="1"/>
  <c r="P1266" i="109"/>
  <c r="Q1445" i="109" s="1"/>
  <c r="Q1624" i="109" s="1"/>
  <c r="P1306" i="109"/>
  <c r="Q1485" i="109" s="1"/>
  <c r="Q1664" i="109" s="1"/>
  <c r="P1237" i="109"/>
  <c r="Q1416" i="109" s="1"/>
  <c r="Q1595" i="109" s="1"/>
  <c r="P1223" i="109"/>
  <c r="Q1402" i="109" s="1"/>
  <c r="Q1581" i="109" s="1"/>
  <c r="P1309" i="109"/>
  <c r="Q1488" i="109" s="1"/>
  <c r="Q1667" i="109" s="1"/>
  <c r="P1340" i="109"/>
  <c r="Q1519" i="109" s="1"/>
  <c r="Q1698" i="109" s="1"/>
  <c r="P1275" i="109"/>
  <c r="Q1454" i="109" s="1"/>
  <c r="Q1633" i="109" s="1"/>
  <c r="P1242" i="109"/>
  <c r="Q1421" i="109" s="1"/>
  <c r="Q1600" i="109" s="1"/>
  <c r="P1302" i="109"/>
  <c r="Q1481" i="109" s="1"/>
  <c r="Q1660" i="109" s="1"/>
  <c r="P1338" i="109"/>
  <c r="Q1517" i="109" s="1"/>
  <c r="Q1696" i="109" s="1"/>
  <c r="P1252" i="109"/>
  <c r="Q1431" i="109" s="1"/>
  <c r="Q1610" i="109" s="1"/>
  <c r="P1326" i="109"/>
  <c r="Q1505" i="109" s="1"/>
  <c r="Q1684" i="109" s="1"/>
  <c r="P1247" i="109"/>
  <c r="Q1426" i="109" s="1"/>
  <c r="Q1605" i="109" s="1"/>
  <c r="P1265" i="109"/>
  <c r="Q1444" i="109" s="1"/>
  <c r="Q1623" i="109" s="1"/>
  <c r="P1313" i="109"/>
  <c r="Q1492" i="109" s="1"/>
  <c r="Q1671" i="109" s="1"/>
  <c r="P1271" i="109"/>
  <c r="Q1450" i="109" s="1"/>
  <c r="Q1629" i="109" s="1"/>
  <c r="P1264" i="109"/>
  <c r="Q1443" i="109" s="1"/>
  <c r="Q1622" i="109" s="1"/>
  <c r="P1342" i="109"/>
  <c r="Q1521" i="109" s="1"/>
  <c r="Q1700" i="109" s="1"/>
  <c r="P1293" i="109"/>
  <c r="Q1472" i="109" s="1"/>
  <c r="Q1651" i="109" s="1"/>
  <c r="P1268" i="109"/>
  <c r="Q1447" i="109" s="1"/>
  <c r="Q1626" i="109" s="1"/>
  <c r="P1297" i="109"/>
  <c r="Q1476" i="109" s="1"/>
  <c r="Q1655" i="109" s="1"/>
  <c r="P1287" i="109"/>
  <c r="Q1466" i="109" s="1"/>
  <c r="Q1645" i="109" s="1"/>
  <c r="P1240" i="109"/>
  <c r="Q1419" i="109" s="1"/>
  <c r="Q1598" i="109" s="1"/>
  <c r="P1327" i="109"/>
  <c r="Q1506" i="109" s="1"/>
  <c r="Q1685" i="109" s="1"/>
  <c r="P1224" i="109"/>
  <c r="Q1403" i="109" s="1"/>
  <c r="Q1582" i="109" s="1"/>
  <c r="P1283" i="109"/>
  <c r="Q1462" i="109" s="1"/>
  <c r="Q1641" i="109" s="1"/>
  <c r="P1274" i="109"/>
  <c r="Q1453" i="109" s="1"/>
  <c r="Q1632" i="109" s="1"/>
  <c r="P1253" i="109"/>
  <c r="Q1432" i="109" s="1"/>
  <c r="Q1611" i="109" s="1"/>
  <c r="P1303" i="109"/>
  <c r="Q1482" i="109" s="1"/>
  <c r="Q1661" i="109" s="1"/>
  <c r="P1288" i="109"/>
  <c r="Q1467" i="109" s="1"/>
  <c r="Q1646" i="109" s="1"/>
  <c r="P1261" i="109"/>
  <c r="Q1440" i="109" s="1"/>
  <c r="Q1619" i="109" s="1"/>
  <c r="P1272" i="109"/>
  <c r="Q1451" i="109" s="1"/>
  <c r="Q1630" i="109" s="1"/>
  <c r="P1336" i="109"/>
  <c r="Q1515" i="109" s="1"/>
  <c r="Q1694" i="109" s="1"/>
  <c r="P1305" i="109"/>
  <c r="Q1484" i="109" s="1"/>
  <c r="Q1663" i="109" s="1"/>
  <c r="P1290" i="109"/>
  <c r="Q1469" i="109" s="1"/>
  <c r="Q1648" i="109" s="1"/>
  <c r="P1278" i="109"/>
  <c r="Q1457" i="109" s="1"/>
  <c r="Q1636" i="109" s="1"/>
  <c r="P1307" i="109"/>
  <c r="Q1486" i="109" s="1"/>
  <c r="Q1665" i="109" s="1"/>
  <c r="P1321" i="109"/>
  <c r="Q1500" i="109" s="1"/>
  <c r="Q1679" i="109" s="1"/>
  <c r="P1330" i="109"/>
  <c r="Q1509" i="109" s="1"/>
  <c r="Q1688" i="109" s="1"/>
  <c r="P1262" i="109"/>
  <c r="Q1441" i="109" s="1"/>
  <c r="Q1620" i="109" s="1"/>
  <c r="P1263" i="109"/>
  <c r="Q1442" i="109" s="1"/>
  <c r="Q1621" i="109" s="1"/>
  <c r="P1246" i="109"/>
  <c r="Q1425" i="109" s="1"/>
  <c r="Q1604" i="109" s="1"/>
  <c r="P1276" i="109"/>
  <c r="Q1455" i="109" s="1"/>
  <c r="Q1634" i="109" s="1"/>
  <c r="P1286" i="109"/>
  <c r="Q1465" i="109" s="1"/>
  <c r="Q1644" i="109" s="1"/>
  <c r="P1222" i="109"/>
  <c r="Q1401" i="109" s="1"/>
  <c r="Q1580" i="109" s="1"/>
  <c r="P1323" i="109"/>
  <c r="Q1502" i="109" s="1"/>
  <c r="Q1681" i="109" s="1"/>
  <c r="P1320" i="109"/>
  <c r="Q1499" i="109" s="1"/>
  <c r="Q1678" i="109" s="1"/>
  <c r="P1331" i="109"/>
  <c r="Q1510" i="109" s="1"/>
  <c r="Q1689" i="109" s="1"/>
  <c r="P1269" i="109"/>
  <c r="Q1448" i="109" s="1"/>
  <c r="Q1627" i="109" s="1"/>
  <c r="P1220" i="109"/>
  <c r="Q1399" i="109" s="1"/>
  <c r="Q1578" i="109" s="1"/>
  <c r="P1332" i="109"/>
  <c r="Q1511" i="109" s="1"/>
  <c r="Q1690" i="109" s="1"/>
  <c r="P1298" i="109"/>
  <c r="Q1477" i="109" s="1"/>
  <c r="Q1656" i="109" s="1"/>
  <c r="P1294" i="109"/>
  <c r="Q1473" i="109" s="1"/>
  <c r="Q1652" i="109" s="1"/>
  <c r="P1315" i="109"/>
  <c r="Q1494" i="109" s="1"/>
  <c r="Q1673" i="109" s="1"/>
  <c r="P1270" i="109"/>
  <c r="Q1449" i="109" s="1"/>
  <c r="Q1628" i="109" s="1"/>
  <c r="P1233" i="109"/>
  <c r="Q1412" i="109" s="1"/>
  <c r="Q1591" i="109" s="1"/>
  <c r="P1304" i="109"/>
  <c r="Q1483" i="109" s="1"/>
  <c r="Q1662" i="109" s="1"/>
  <c r="P1238" i="109"/>
  <c r="Q1417" i="109" s="1"/>
  <c r="Q1596" i="109" s="1"/>
  <c r="P1227" i="109"/>
  <c r="Q1406" i="109" s="1"/>
  <c r="Q1585" i="109" s="1"/>
  <c r="P1300" i="109"/>
  <c r="Q1479" i="109" s="1"/>
  <c r="Q1658" i="109" s="1"/>
  <c r="P1292" i="109"/>
  <c r="Q1471" i="109" s="1"/>
  <c r="Q1650" i="109" s="1"/>
  <c r="P1322" i="109"/>
  <c r="Q1501" i="109" s="1"/>
  <c r="Q1680" i="109" s="1"/>
  <c r="P1284" i="109"/>
  <c r="Q1463" i="109" s="1"/>
  <c r="Q1642" i="109" s="1"/>
  <c r="P1301" i="109"/>
  <c r="Q1480" i="109" s="1"/>
  <c r="Q1659" i="109" s="1"/>
  <c r="P1273" i="109"/>
  <c r="Q1452" i="109" s="1"/>
  <c r="Q1631" i="109" s="1"/>
  <c r="P1343" i="109"/>
  <c r="Q1522" i="109" s="1"/>
  <c r="Q1701" i="109" s="1"/>
  <c r="P1282" i="109"/>
  <c r="Q1461" i="109" s="1"/>
  <c r="Q1640" i="109" s="1"/>
  <c r="P1225" i="109"/>
  <c r="Q1404" i="109" s="1"/>
  <c r="Q1583" i="109" s="1"/>
  <c r="P1299" i="109"/>
  <c r="Q1478" i="109" s="1"/>
  <c r="Q1657" i="109" s="1"/>
  <c r="P1267" i="109"/>
  <c r="Q1446" i="109" s="1"/>
  <c r="Q1625" i="109" s="1"/>
  <c r="P1281" i="109"/>
  <c r="Q1460" i="109" s="1"/>
  <c r="Q1639" i="109" s="1"/>
  <c r="P1289" i="109"/>
  <c r="Q1468" i="109" s="1"/>
  <c r="Q1647" i="109" s="1"/>
  <c r="P1260" i="109"/>
  <c r="Q1439" i="109" s="1"/>
  <c r="Q1618" i="109" s="1"/>
  <c r="P1244" i="109"/>
  <c r="Q1423" i="109" s="1"/>
  <c r="Q1602" i="109" s="1"/>
  <c r="P1234" i="109"/>
  <c r="Q1413" i="109" s="1"/>
  <c r="Q1592" i="109" s="1"/>
  <c r="P1277" i="109"/>
  <c r="Q1456" i="109" s="1"/>
  <c r="Q1635" i="109" s="1"/>
  <c r="P1255" i="109"/>
  <c r="Q1434" i="109" s="1"/>
  <c r="Q1613" i="109" s="1"/>
  <c r="P1254" i="109"/>
  <c r="Q1433" i="109" s="1"/>
  <c r="Q1612" i="109" s="1"/>
  <c r="P1279" i="109"/>
  <c r="Q1458" i="109" s="1"/>
  <c r="Q1637" i="109" s="1"/>
  <c r="P1335" i="109"/>
  <c r="Q1514" i="109" s="1"/>
  <c r="Q1693" i="109" s="1"/>
  <c r="P1295" i="109"/>
  <c r="Q1474" i="109" s="1"/>
  <c r="Q1653" i="109" s="1"/>
  <c r="P1251" i="109"/>
  <c r="Q1430" i="109" s="1"/>
  <c r="Q1609" i="109" s="1"/>
  <c r="P1311" i="109"/>
  <c r="Q1490" i="109" s="1"/>
  <c r="Q1669" i="109" s="1"/>
  <c r="P1250" i="109"/>
  <c r="Q1429" i="109" s="1"/>
  <c r="Q1608" i="109" s="1"/>
  <c r="P1249" i="109"/>
  <c r="Q1428" i="109" s="1"/>
  <c r="Q1607" i="109" s="1"/>
  <c r="P1257" i="109"/>
  <c r="Q1436" i="109" s="1"/>
  <c r="Q1615" i="109" s="1"/>
  <c r="N1345" i="109"/>
  <c r="O1170" i="109"/>
  <c r="P1349" i="109" s="1"/>
  <c r="O680" i="109"/>
  <c r="O881" i="109" s="1"/>
  <c r="O555" i="109"/>
  <c r="O756" i="109" s="1"/>
  <c r="O578" i="109"/>
  <c r="O779" i="109" s="1"/>
  <c r="O562" i="109"/>
  <c r="O763" i="109" s="1"/>
  <c r="P646" i="109"/>
  <c r="P643" i="109"/>
  <c r="O665" i="109"/>
  <c r="O866" i="109" s="1"/>
  <c r="O571" i="109"/>
  <c r="O772" i="109" s="1"/>
  <c r="O577" i="109"/>
  <c r="O778" i="109" s="1"/>
  <c r="O522" i="109"/>
  <c r="O723" i="109" s="1"/>
  <c r="P656" i="109"/>
  <c r="P676" i="109"/>
  <c r="O645" i="109"/>
  <c r="O846" i="109" s="1"/>
  <c r="O608" i="109"/>
  <c r="O809" i="109" s="1"/>
  <c r="O531" i="109"/>
  <c r="O732" i="109" s="1"/>
  <c r="O580" i="109"/>
  <c r="O781" i="109" s="1"/>
  <c r="O657" i="109"/>
  <c r="O858" i="109" s="1"/>
  <c r="O632" i="109"/>
  <c r="O833" i="109" s="1"/>
  <c r="P654" i="109"/>
  <c r="O588" i="109"/>
  <c r="O789" i="109" s="1"/>
  <c r="P668" i="109"/>
  <c r="O606" i="109"/>
  <c r="O807" i="109" s="1"/>
  <c r="O528" i="109"/>
  <c r="O729" i="109" s="1"/>
  <c r="O583" i="109"/>
  <c r="O784" i="109" s="1"/>
  <c r="P635" i="109"/>
  <c r="O592" i="109"/>
  <c r="O793" i="109" s="1"/>
  <c r="O669" i="109"/>
  <c r="O870" i="109" s="1"/>
  <c r="O553" i="109"/>
  <c r="O754" i="109" s="1"/>
  <c r="O617" i="109"/>
  <c r="O818" i="109" s="1"/>
  <c r="O651" i="109"/>
  <c r="O852" i="109" s="1"/>
  <c r="P660" i="109"/>
  <c r="O624" i="109"/>
  <c r="O825" i="109" s="1"/>
  <c r="O559" i="109"/>
  <c r="O760" i="109" s="1"/>
  <c r="O584" i="109"/>
  <c r="O785" i="109" s="1"/>
  <c r="O661" i="109"/>
  <c r="O862" i="109" s="1"/>
  <c r="P664" i="109"/>
  <c r="P631" i="109"/>
  <c r="O595" i="109"/>
  <c r="O796" i="109" s="1"/>
  <c r="O625" i="109"/>
  <c r="O826" i="109" s="1"/>
  <c r="O560" i="109"/>
  <c r="O761" i="109" s="1"/>
  <c r="O659" i="109"/>
  <c r="O860" i="109" s="1"/>
  <c r="O658" i="109"/>
  <c r="O859" i="109" s="1"/>
  <c r="O623" i="109"/>
  <c r="O824" i="109" s="1"/>
  <c r="P670" i="109"/>
  <c r="O590" i="109"/>
  <c r="O791" i="109" s="1"/>
  <c r="O618" i="109"/>
  <c r="O819" i="109" s="1"/>
  <c r="O508" i="109"/>
  <c r="O709" i="109" s="1"/>
  <c r="O653" i="109"/>
  <c r="O854" i="109" s="1"/>
  <c r="O538" i="109"/>
  <c r="O739" i="109" s="1"/>
  <c r="O611" i="109"/>
  <c r="O812" i="109" s="1"/>
  <c r="O656" i="109"/>
  <c r="O627" i="109"/>
  <c r="O828" i="109" s="1"/>
  <c r="P666" i="109"/>
  <c r="P662" i="109"/>
  <c r="O598" i="109"/>
  <c r="O799" i="109" s="1"/>
  <c r="O557" i="109"/>
  <c r="O758" i="109" s="1"/>
  <c r="O589" i="109"/>
  <c r="O790" i="109" s="1"/>
  <c r="O596" i="109"/>
  <c r="O797" i="109" s="1"/>
  <c r="P615" i="109"/>
  <c r="O603" i="109"/>
  <c r="O804" i="109" s="1"/>
  <c r="O597" i="109"/>
  <c r="O798" i="109" s="1"/>
  <c r="O515" i="109"/>
  <c r="O663" i="109"/>
  <c r="O864" i="109" s="1"/>
  <c r="O634" i="109"/>
  <c r="O835" i="109" s="1"/>
  <c r="P675" i="109"/>
  <c r="O599" i="109"/>
  <c r="O800" i="109" s="1"/>
  <c r="O677" i="109"/>
  <c r="O878" i="109" s="1"/>
  <c r="O558" i="109"/>
  <c r="O759" i="109" s="1"/>
  <c r="P619" i="109"/>
  <c r="O548" i="109"/>
  <c r="O749" i="109" s="1"/>
  <c r="O601" i="109"/>
  <c r="O802" i="109" s="1"/>
  <c r="O672" i="109"/>
  <c r="O873" i="109" s="1"/>
  <c r="O572" i="109"/>
  <c r="O773" i="109" s="1"/>
  <c r="O641" i="109"/>
  <c r="O842" i="109" s="1"/>
  <c r="P679" i="109"/>
  <c r="O614" i="109"/>
  <c r="O815" i="109" s="1"/>
  <c r="O616" i="109"/>
  <c r="O817" i="109" s="1"/>
  <c r="O609" i="109"/>
  <c r="O810" i="109" s="1"/>
  <c r="O678" i="109"/>
  <c r="O742" i="109"/>
  <c r="O640" i="109"/>
  <c r="O841" i="109" s="1"/>
  <c r="O612" i="109"/>
  <c r="O813" i="109" s="1"/>
  <c r="O638" i="109"/>
  <c r="O839" i="109" s="1"/>
  <c r="O633" i="109"/>
  <c r="O834" i="109" s="1"/>
  <c r="O613" i="109"/>
  <c r="O814" i="109" s="1"/>
  <c r="O587" i="109"/>
  <c r="O788" i="109" s="1"/>
  <c r="O586" i="109"/>
  <c r="O787" i="109" s="1"/>
  <c r="O628" i="109"/>
  <c r="O829" i="109" s="1"/>
  <c r="O591" i="109"/>
  <c r="O792" i="109" s="1"/>
  <c r="O649" i="109"/>
  <c r="O850" i="109" s="1"/>
  <c r="O630" i="109"/>
  <c r="O831" i="109" s="1"/>
  <c r="O600" i="109"/>
  <c r="O801" i="109" s="1"/>
  <c r="O544" i="109"/>
  <c r="O745" i="109" s="1"/>
  <c r="O671" i="109"/>
  <c r="O872" i="109" s="1"/>
  <c r="O637" i="109"/>
  <c r="O838" i="109" s="1"/>
  <c r="O604" i="109"/>
  <c r="O805" i="109" s="1"/>
  <c r="O622" i="109"/>
  <c r="O823" i="109" s="1"/>
  <c r="O629" i="109"/>
  <c r="O830" i="109" s="1"/>
  <c r="O647" i="109"/>
  <c r="O848" i="109" s="1"/>
  <c r="O585" i="109"/>
  <c r="O786" i="109" s="1"/>
  <c r="O602" i="109"/>
  <c r="O803" i="109" s="1"/>
  <c r="O529" i="109"/>
  <c r="O730" i="109" s="1"/>
  <c r="P682" i="109"/>
  <c r="O610" i="109"/>
  <c r="O811" i="109" s="1"/>
  <c r="O636" i="109"/>
  <c r="O837" i="109" s="1"/>
  <c r="O621" i="109"/>
  <c r="O822" i="109" s="1"/>
  <c r="O642" i="109"/>
  <c r="O843" i="109" s="1"/>
  <c r="O582" i="109"/>
  <c r="O783" i="109" s="1"/>
  <c r="O605" i="109"/>
  <c r="O806" i="109" s="1"/>
  <c r="O537" i="109"/>
  <c r="O738" i="109" s="1"/>
  <c r="O673" i="109"/>
  <c r="O874" i="109" s="1"/>
  <c r="O426" i="109"/>
  <c r="P426" i="109" s="1"/>
  <c r="O620" i="109"/>
  <c r="O821" i="109" s="1"/>
  <c r="O655" i="109"/>
  <c r="O856" i="109" s="1"/>
  <c r="O550" i="109"/>
  <c r="O751" i="109" s="1"/>
  <c r="O552" i="109"/>
  <c r="O753" i="109" s="1"/>
  <c r="O681" i="109"/>
  <c r="O882" i="109" s="1"/>
  <c r="O593" i="109"/>
  <c r="O794" i="109" s="1"/>
  <c r="O607" i="109"/>
  <c r="O808" i="109" s="1"/>
  <c r="O747" i="109"/>
  <c r="O667" i="109"/>
  <c r="O868" i="109" s="1"/>
  <c r="O626" i="109"/>
  <c r="O827" i="109" s="1"/>
  <c r="O561" i="109"/>
  <c r="O762" i="109" s="1"/>
  <c r="O594" i="109"/>
  <c r="O795" i="109" s="1"/>
  <c r="O499" i="109"/>
  <c r="O700" i="109" s="1"/>
  <c r="O652" i="109"/>
  <c r="O853" i="109" s="1"/>
  <c r="O639" i="109"/>
  <c r="O1025" i="109"/>
  <c r="U890" i="109"/>
  <c r="O451" i="109"/>
  <c r="P451" i="109" s="1"/>
  <c r="O438" i="109"/>
  <c r="P438" i="109" s="1"/>
  <c r="O410" i="109"/>
  <c r="O457" i="109"/>
  <c r="P457" i="109" s="1"/>
  <c r="O422" i="109"/>
  <c r="P422" i="109" s="1"/>
  <c r="O477" i="109"/>
  <c r="M886" i="109"/>
  <c r="N855" i="109"/>
  <c r="N1812" i="109" s="1"/>
  <c r="M1951" i="109"/>
  <c r="N876" i="109"/>
  <c r="N1833" i="109" s="1"/>
  <c r="M1972" i="109"/>
  <c r="N847" i="109"/>
  <c r="N1804" i="109" s="1"/>
  <c r="M1943" i="109"/>
  <c r="N884" i="109"/>
  <c r="N1841" i="109" s="1"/>
  <c r="M1980" i="109"/>
  <c r="N880" i="109"/>
  <c r="N1837" i="109" s="1"/>
  <c r="M1976" i="109"/>
  <c r="N849" i="109"/>
  <c r="N1806" i="109" s="1"/>
  <c r="M1945" i="109"/>
  <c r="N869" i="109"/>
  <c r="N1826" i="109" s="1"/>
  <c r="M1965" i="109"/>
  <c r="N851" i="109"/>
  <c r="N1808" i="109" s="1"/>
  <c r="M1947" i="109"/>
  <c r="N836" i="109"/>
  <c r="N1793" i="109" s="1"/>
  <c r="M1932" i="109"/>
  <c r="N863" i="109"/>
  <c r="N1820" i="109" s="1"/>
  <c r="M1959" i="109"/>
  <c r="N844" i="109"/>
  <c r="N1801" i="109" s="1"/>
  <c r="M1940" i="109"/>
  <c r="N840" i="109"/>
  <c r="N1797" i="109" s="1"/>
  <c r="M1936" i="109"/>
  <c r="N845" i="109"/>
  <c r="N1802" i="109" s="1"/>
  <c r="M1941" i="109"/>
  <c r="N875" i="109"/>
  <c r="N1832" i="109" s="1"/>
  <c r="M1971" i="109"/>
  <c r="N877" i="109"/>
  <c r="N1834" i="109" s="1"/>
  <c r="M1973" i="109"/>
  <c r="N857" i="109"/>
  <c r="N1814" i="109" s="1"/>
  <c r="M1953" i="109"/>
  <c r="N879" i="109"/>
  <c r="N1836" i="109" s="1"/>
  <c r="M1975" i="109"/>
  <c r="N832" i="109"/>
  <c r="N1789" i="109" s="1"/>
  <c r="M1928" i="109"/>
  <c r="M1847" i="109"/>
  <c r="M1848" i="109"/>
  <c r="L1846" i="109"/>
  <c r="M1887" i="109"/>
  <c r="M1882" i="109"/>
  <c r="M1929" i="109"/>
  <c r="M1866" i="109"/>
  <c r="M1868" i="109"/>
  <c r="M1946" i="109"/>
  <c r="M1893" i="109"/>
  <c r="M1915" i="109"/>
  <c r="M1944" i="109"/>
  <c r="M1909" i="109"/>
  <c r="M1899" i="109"/>
  <c r="M1901" i="109"/>
  <c r="M1895" i="109"/>
  <c r="M1889" i="109"/>
  <c r="M1896" i="109"/>
  <c r="M1974" i="109"/>
  <c r="M1917" i="109"/>
  <c r="M1898" i="109"/>
  <c r="M1905" i="109"/>
  <c r="M1954" i="109"/>
  <c r="M1937" i="109"/>
  <c r="M1977" i="109"/>
  <c r="M1935" i="109"/>
  <c r="M1883" i="109"/>
  <c r="M1919" i="109"/>
  <c r="M1867" i="109"/>
  <c r="M1886" i="109"/>
  <c r="M1900" i="109"/>
  <c r="M1885" i="109"/>
  <c r="M1918" i="109"/>
  <c r="M1884" i="109"/>
  <c r="M1939" i="109"/>
  <c r="M1879" i="109"/>
  <c r="M1927" i="109"/>
  <c r="M1875" i="109"/>
  <c r="M1897" i="109"/>
  <c r="M1921" i="109"/>
  <c r="M1869" i="109"/>
  <c r="M1881" i="109"/>
  <c r="M1958" i="109"/>
  <c r="M1950" i="109"/>
  <c r="M1860" i="109"/>
  <c r="M1956" i="109"/>
  <c r="M1942" i="109"/>
  <c r="M1962" i="109"/>
  <c r="M1970" i="109"/>
  <c r="M1925" i="109"/>
  <c r="M1873" i="109"/>
  <c r="M1888" i="109"/>
  <c r="M1966" i="109"/>
  <c r="M1865" i="109"/>
  <c r="M1862" i="109"/>
  <c r="M1902" i="109"/>
  <c r="M1926" i="109"/>
  <c r="M1934" i="109"/>
  <c r="M1877" i="109"/>
  <c r="M1907" i="109"/>
  <c r="M1931" i="109"/>
  <c r="M1930" i="109"/>
  <c r="M1876" i="109"/>
  <c r="M1894" i="109"/>
  <c r="M1910" i="109"/>
  <c r="M1933" i="109"/>
  <c r="M1960" i="109"/>
  <c r="M1903" i="109"/>
  <c r="M1852" i="109"/>
  <c r="M1857" i="109"/>
  <c r="M1850" i="109"/>
  <c r="M1858" i="109"/>
  <c r="M1855" i="109"/>
  <c r="M1853" i="109"/>
  <c r="M1854" i="109"/>
  <c r="K1982" i="109"/>
  <c r="M1981" i="109"/>
  <c r="O989" i="109"/>
  <c r="O923" i="109"/>
  <c r="O981" i="109"/>
  <c r="O907" i="109"/>
  <c r="O998" i="109"/>
  <c r="O947" i="109"/>
  <c r="O985" i="109"/>
  <c r="O901" i="109"/>
  <c r="O1021" i="109"/>
  <c r="O951" i="109"/>
  <c r="O999" i="109"/>
  <c r="O926" i="109"/>
  <c r="O979" i="109"/>
  <c r="O904" i="109"/>
  <c r="O991" i="109"/>
  <c r="O928" i="109"/>
  <c r="O1012" i="109"/>
  <c r="O952" i="109"/>
  <c r="O895" i="109"/>
  <c r="O968" i="109"/>
  <c r="O916" i="109"/>
  <c r="O1006" i="109"/>
  <c r="O943" i="109"/>
  <c r="O1000" i="109"/>
  <c r="O963" i="109"/>
  <c r="O911" i="109"/>
  <c r="O977" i="109"/>
  <c r="O902" i="109"/>
  <c r="O1719" i="109" s="1"/>
  <c r="O964" i="109"/>
  <c r="O912" i="109"/>
  <c r="O1001" i="109"/>
  <c r="O938" i="109"/>
  <c r="O967" i="109"/>
  <c r="O915" i="109"/>
  <c r="O976" i="109"/>
  <c r="O965" i="109"/>
  <c r="O913" i="109"/>
  <c r="O1004" i="109"/>
  <c r="O927" i="109"/>
  <c r="O1013" i="109"/>
  <c r="O933" i="109"/>
  <c r="O973" i="109"/>
  <c r="O931" i="109"/>
  <c r="O993" i="109"/>
  <c r="O949" i="109"/>
  <c r="O1015" i="109"/>
  <c r="O955" i="109"/>
  <c r="O986" i="109"/>
  <c r="O920" i="109"/>
  <c r="O1007" i="109"/>
  <c r="O960" i="109"/>
  <c r="O899" i="109"/>
  <c r="O1024" i="109"/>
  <c r="O957" i="109"/>
  <c r="O1011" i="109"/>
  <c r="O948" i="109"/>
  <c r="O896" i="109"/>
  <c r="O1005" i="109"/>
  <c r="O930" i="109"/>
  <c r="O1016" i="109"/>
  <c r="O936" i="109"/>
  <c r="O990" i="109"/>
  <c r="O906" i="109"/>
  <c r="O980" i="109"/>
  <c r="O975" i="109"/>
  <c r="O1020" i="109"/>
  <c r="O961" i="109"/>
  <c r="O1010" i="109"/>
  <c r="O950" i="109"/>
  <c r="O982" i="109"/>
  <c r="O969" i="109"/>
  <c r="O917" i="109"/>
  <c r="O1014" i="109"/>
  <c r="O934" i="109"/>
  <c r="O893" i="109"/>
  <c r="N1026" i="109"/>
  <c r="O992" i="109"/>
  <c r="O908" i="109"/>
  <c r="O953" i="109"/>
  <c r="O898" i="109"/>
  <c r="O1003" i="109"/>
  <c r="O945" i="109"/>
  <c r="O972" i="109"/>
  <c r="O974" i="109"/>
  <c r="O925" i="109"/>
  <c r="O946" i="109"/>
  <c r="O894" i="109"/>
  <c r="O966" i="109"/>
  <c r="O914" i="109"/>
  <c r="O983" i="109"/>
  <c r="O940" i="109"/>
  <c r="O929" i="109"/>
  <c r="O996" i="109"/>
  <c r="O937" i="109"/>
  <c r="O1008" i="109"/>
  <c r="O941" i="109"/>
  <c r="O1018" i="109"/>
  <c r="O962" i="109"/>
  <c r="O910" i="109"/>
  <c r="O944" i="109"/>
  <c r="O997" i="109"/>
  <c r="O924" i="109"/>
  <c r="O1002" i="109"/>
  <c r="O942" i="109"/>
  <c r="O978" i="109"/>
  <c r="O959" i="109"/>
  <c r="O905" i="109"/>
  <c r="O1023" i="109"/>
  <c r="O956" i="109"/>
  <c r="O900" i="109"/>
  <c r="O1022" i="109"/>
  <c r="O971" i="109"/>
  <c r="O919" i="109"/>
  <c r="O984" i="109"/>
  <c r="O909" i="109"/>
  <c r="O1017" i="109"/>
  <c r="O958" i="109"/>
  <c r="O988" i="109"/>
  <c r="O932" i="109"/>
  <c r="O995" i="109"/>
  <c r="O921" i="109"/>
  <c r="O970" i="109"/>
  <c r="O918" i="109"/>
  <c r="O954" i="109"/>
  <c r="O897" i="109"/>
  <c r="O987" i="109"/>
  <c r="O1019" i="109"/>
  <c r="O939" i="109"/>
  <c r="O1009" i="109"/>
  <c r="O994" i="109"/>
  <c r="O935" i="109"/>
  <c r="O340" i="109"/>
  <c r="O1720" i="109" s="1"/>
  <c r="O446" i="109"/>
  <c r="O384" i="109"/>
  <c r="O401" i="109"/>
  <c r="O328" i="109"/>
  <c r="P465" i="109"/>
  <c r="O403" i="109"/>
  <c r="O431" i="109"/>
  <c r="P461" i="109"/>
  <c r="O397" i="109"/>
  <c r="O291" i="109"/>
  <c r="O307" i="109"/>
  <c r="O361" i="109"/>
  <c r="O412" i="109"/>
  <c r="O435" i="109"/>
  <c r="O462" i="109"/>
  <c r="P467" i="109"/>
  <c r="O405" i="109"/>
  <c r="O327" i="109"/>
  <c r="O382" i="109"/>
  <c r="O433" i="109"/>
  <c r="O416" i="109"/>
  <c r="O351" i="109"/>
  <c r="O480" i="109"/>
  <c r="O392" i="109"/>
  <c r="O406" i="109"/>
  <c r="O345" i="109"/>
  <c r="P478" i="109"/>
  <c r="O413" i="109"/>
  <c r="P463" i="109"/>
  <c r="O466" i="109"/>
  <c r="P475" i="109"/>
  <c r="O415" i="109"/>
  <c r="P430" i="109"/>
  <c r="O394" i="109"/>
  <c r="O424" i="109"/>
  <c r="O359" i="109"/>
  <c r="O408" i="109"/>
  <c r="O354" i="109"/>
  <c r="O437" i="109"/>
  <c r="O432" i="109"/>
  <c r="O377" i="109"/>
  <c r="O464" i="109"/>
  <c r="O472" i="109"/>
  <c r="P474" i="109"/>
  <c r="O427" i="109"/>
  <c r="O370" i="109"/>
  <c r="O390" i="109"/>
  <c r="O468" i="109"/>
  <c r="O352" i="109"/>
  <c r="P418" i="109"/>
  <c r="O347" i="109"/>
  <c r="O429" i="109"/>
  <c r="O376" i="109"/>
  <c r="O399" i="109"/>
  <c r="O321" i="109"/>
  <c r="O389" i="109"/>
  <c r="O411" i="109"/>
  <c r="N484" i="109"/>
  <c r="O428" i="109"/>
  <c r="P469" i="109"/>
  <c r="O436" i="109"/>
  <c r="O407" i="109"/>
  <c r="O330" i="109"/>
  <c r="O379" i="109"/>
  <c r="O456" i="109"/>
  <c r="O439" i="109"/>
  <c r="O479" i="109"/>
  <c r="P481" i="109"/>
  <c r="O396" i="109"/>
  <c r="O314" i="109"/>
  <c r="O387" i="109"/>
  <c r="O420" i="109"/>
  <c r="P445" i="109"/>
  <c r="O386" i="109"/>
  <c r="O441" i="109"/>
  <c r="O381" i="109"/>
  <c r="O404" i="109"/>
  <c r="O336" i="109"/>
  <c r="P442" i="109"/>
  <c r="O385" i="109"/>
  <c r="O454" i="109"/>
  <c r="O349" i="109"/>
  <c r="P455" i="109"/>
  <c r="O440" i="109"/>
  <c r="O450" i="109"/>
  <c r="P459" i="109"/>
  <c r="O423" i="109"/>
  <c r="O358" i="109"/>
  <c r="O383" i="109"/>
  <c r="O460" i="109"/>
  <c r="O452" i="109"/>
  <c r="O343" i="109"/>
  <c r="O337" i="109"/>
  <c r="O425" i="109"/>
  <c r="O360" i="109"/>
  <c r="O393" i="109"/>
  <c r="O298" i="109"/>
  <c r="O458" i="109"/>
  <c r="O444" i="109"/>
  <c r="O421" i="109"/>
  <c r="O356" i="109"/>
  <c r="O388" i="109"/>
  <c r="O395" i="109"/>
  <c r="O417" i="109"/>
  <c r="P453" i="109"/>
  <c r="O409" i="109"/>
  <c r="P414" i="109"/>
  <c r="O402" i="109"/>
  <c r="O319" i="109"/>
  <c r="P434" i="109"/>
  <c r="O391" i="109"/>
  <c r="O398" i="109"/>
  <c r="O476" i="109"/>
  <c r="O357" i="109"/>
  <c r="O419" i="109"/>
  <c r="O448" i="109"/>
  <c r="O400" i="109"/>
  <c r="O471" i="109"/>
  <c r="O371" i="109"/>
  <c r="N685" i="109"/>
  <c r="K33" i="119" s="1"/>
  <c r="DI144" i="109"/>
  <c r="BV144" i="109"/>
  <c r="DV144" i="109"/>
  <c r="V284" i="109"/>
  <c r="DI285" i="109"/>
  <c r="DI284" i="109"/>
  <c r="BV285" i="109"/>
  <c r="BV284" i="109"/>
  <c r="CV285" i="109"/>
  <c r="CV284" i="109"/>
  <c r="EI144" i="109"/>
  <c r="EI284" i="109"/>
  <c r="EI285" i="109"/>
  <c r="CI284" i="109"/>
  <c r="CI285" i="109"/>
  <c r="DV285" i="109"/>
  <c r="DV284" i="109"/>
  <c r="EJ283" i="109"/>
  <c r="Q1245" i="109" l="1"/>
  <c r="R1424" i="109" s="1"/>
  <c r="R1603" i="109" s="1"/>
  <c r="Q1256" i="109"/>
  <c r="R1435" i="109" s="1"/>
  <c r="BE690" i="109"/>
  <c r="O1722" i="109"/>
  <c r="U903" i="109"/>
  <c r="AO1564" i="109"/>
  <c r="AP1206" i="109"/>
  <c r="AQ1385" i="109" s="1"/>
  <c r="BF288" i="109"/>
  <c r="BG489" i="109" s="1"/>
  <c r="BG1171" i="109"/>
  <c r="BH1350" i="109" s="1"/>
  <c r="BG1529" i="109"/>
  <c r="BE692" i="109"/>
  <c r="BF289" i="109"/>
  <c r="BG490" i="109" s="1"/>
  <c r="BF691" i="109"/>
  <c r="BF290" i="109"/>
  <c r="BG491" i="109" s="1"/>
  <c r="O1737" i="109"/>
  <c r="O1723" i="109"/>
  <c r="L1982" i="109"/>
  <c r="O1726" i="109"/>
  <c r="O1865" i="109" s="1"/>
  <c r="O1727" i="109"/>
  <c r="O1866" i="109" s="1"/>
  <c r="Q1191" i="109"/>
  <c r="R1370" i="109" s="1"/>
  <c r="R1549" i="109" s="1"/>
  <c r="Q1203" i="109"/>
  <c r="R1382" i="109" s="1"/>
  <c r="R1561" i="109" s="1"/>
  <c r="O1713" i="109"/>
  <c r="O1710" i="109"/>
  <c r="O1716" i="109"/>
  <c r="O1855" i="109" s="1"/>
  <c r="P891" i="109"/>
  <c r="O1708" i="109"/>
  <c r="O1724" i="109"/>
  <c r="Q1197" i="109"/>
  <c r="R1376" i="109" s="1"/>
  <c r="R1555" i="109" s="1"/>
  <c r="Q1205" i="109"/>
  <c r="R1384" i="109" s="1"/>
  <c r="R1563" i="109" s="1"/>
  <c r="Z698" i="109"/>
  <c r="W890" i="109"/>
  <c r="X890" i="109" s="1"/>
  <c r="Y890" i="109" s="1"/>
  <c r="Z890" i="109" s="1"/>
  <c r="AA890" i="109" s="1"/>
  <c r="AB890" i="109" s="1"/>
  <c r="AC890" i="109" s="1"/>
  <c r="AD890" i="109" s="1"/>
  <c r="AE890" i="109" s="1"/>
  <c r="AF890" i="109" s="1"/>
  <c r="AG890" i="109" s="1"/>
  <c r="AH890" i="109" s="1"/>
  <c r="AJ890" i="109" s="1"/>
  <c r="AK890" i="109" s="1"/>
  <c r="AL890" i="109" s="1"/>
  <c r="AM890" i="109" s="1"/>
  <c r="AN890" i="109" s="1"/>
  <c r="AO890" i="109" s="1"/>
  <c r="AP890" i="109" s="1"/>
  <c r="AQ890" i="109" s="1"/>
  <c r="AR890" i="109" s="1"/>
  <c r="AS890" i="109" s="1"/>
  <c r="AT890" i="109" s="1"/>
  <c r="AU890" i="109" s="1"/>
  <c r="AW890" i="109" s="1"/>
  <c r="BB22" i="119"/>
  <c r="Q1211" i="109"/>
  <c r="R1390" i="109" s="1"/>
  <c r="R1569" i="109" s="1"/>
  <c r="O1715" i="109"/>
  <c r="O1854" i="109" s="1"/>
  <c r="Q1308" i="109"/>
  <c r="R1487" i="109" s="1"/>
  <c r="R1666" i="109" s="1"/>
  <c r="Q1200" i="109"/>
  <c r="R1379" i="109" s="1"/>
  <c r="R1558" i="109" s="1"/>
  <c r="N1850" i="109"/>
  <c r="Q1344" i="109"/>
  <c r="R1523" i="109" s="1"/>
  <c r="R1702" i="109" s="1"/>
  <c r="Q1172" i="109"/>
  <c r="R1351" i="109" s="1"/>
  <c r="R1530" i="109" s="1"/>
  <c r="X493" i="109"/>
  <c r="X694" i="109" s="1"/>
  <c r="X292" i="109"/>
  <c r="Y292" i="109" s="1"/>
  <c r="Z292" i="109" s="1"/>
  <c r="AA292" i="109" s="1"/>
  <c r="Q1334" i="109"/>
  <c r="R1513" i="109" s="1"/>
  <c r="R1692" i="109" s="1"/>
  <c r="P885" i="109"/>
  <c r="P520" i="109"/>
  <c r="P721" i="109" s="1"/>
  <c r="O1712" i="109"/>
  <c r="P492" i="109"/>
  <c r="P693" i="109" s="1"/>
  <c r="Q1248" i="109"/>
  <c r="R1427" i="109" s="1"/>
  <c r="R1606" i="109" s="1"/>
  <c r="P488" i="109"/>
  <c r="AA497" i="109"/>
  <c r="Q1207" i="109"/>
  <c r="R1386" i="109" s="1"/>
  <c r="R1565" i="109" s="1"/>
  <c r="Q1209" i="109"/>
  <c r="R1388" i="109" s="1"/>
  <c r="R1567" i="109" s="1"/>
  <c r="P482" i="109"/>
  <c r="Q482" i="109" s="1"/>
  <c r="Q1213" i="109"/>
  <c r="R1392" i="109" s="1"/>
  <c r="R1571" i="109" s="1"/>
  <c r="Q1198" i="109"/>
  <c r="R1377" i="109" s="1"/>
  <c r="R1556" i="109" s="1"/>
  <c r="W295" i="109"/>
  <c r="W294" i="109"/>
  <c r="Q1176" i="109"/>
  <c r="R1355" i="109" s="1"/>
  <c r="R1534" i="109" s="1"/>
  <c r="Q1258" i="109"/>
  <c r="R1437" i="109" s="1"/>
  <c r="R1616" i="109" s="1"/>
  <c r="W293" i="109"/>
  <c r="P473" i="109"/>
  <c r="Q674" i="109" s="1"/>
  <c r="Q1217" i="109"/>
  <c r="R1396" i="109" s="1"/>
  <c r="R1575" i="109" s="1"/>
  <c r="Q1243" i="109"/>
  <c r="R1422" i="109" s="1"/>
  <c r="R1601" i="109" s="1"/>
  <c r="P648" i="109"/>
  <c r="Q1316" i="109"/>
  <c r="R1495" i="109" s="1"/>
  <c r="R1674" i="109" s="1"/>
  <c r="P871" i="109"/>
  <c r="Q1280" i="109"/>
  <c r="R1459" i="109" s="1"/>
  <c r="R1638" i="109" s="1"/>
  <c r="Q1291" i="109"/>
  <c r="R1470" i="109" s="1"/>
  <c r="R1649" i="109" s="1"/>
  <c r="Q1341" i="109"/>
  <c r="R1520" i="109" s="1"/>
  <c r="R1699" i="109" s="1"/>
  <c r="O1777" i="109"/>
  <c r="O1916" i="109" s="1"/>
  <c r="P820" i="109"/>
  <c r="Q1218" i="109"/>
  <c r="R1397" i="109" s="1"/>
  <c r="R1576" i="109" s="1"/>
  <c r="Q1204" i="109"/>
  <c r="R1383" i="109" s="1"/>
  <c r="R1562" i="109" s="1"/>
  <c r="R1614" i="109"/>
  <c r="Q1193" i="109"/>
  <c r="R1372" i="109" s="1"/>
  <c r="R1551" i="109" s="1"/>
  <c r="Q1314" i="109"/>
  <c r="R1493" i="109" s="1"/>
  <c r="R1672" i="109" s="1"/>
  <c r="Q1329" i="109"/>
  <c r="R1508" i="109" s="1"/>
  <c r="R1687" i="109" s="1"/>
  <c r="Q1188" i="109"/>
  <c r="R1367" i="109" s="1"/>
  <c r="R1546" i="109" s="1"/>
  <c r="Q1226" i="109"/>
  <c r="R1405" i="109" s="1"/>
  <c r="R1584" i="109" s="1"/>
  <c r="O1828" i="109"/>
  <c r="O1967" i="109" s="1"/>
  <c r="P1528" i="109"/>
  <c r="P1703" i="109" s="1"/>
  <c r="O1807" i="109"/>
  <c r="O1946" i="109" s="1"/>
  <c r="O1840" i="109"/>
  <c r="O1979" i="109" s="1"/>
  <c r="O1818" i="109"/>
  <c r="O1957" i="109" s="1"/>
  <c r="O689" i="109"/>
  <c r="P443" i="109"/>
  <c r="Q443" i="109" s="1"/>
  <c r="Q1215" i="109"/>
  <c r="R1394" i="109" s="1"/>
  <c r="R1573" i="109" s="1"/>
  <c r="Q1325" i="109"/>
  <c r="R1504" i="109" s="1"/>
  <c r="R1683" i="109" s="1"/>
  <c r="Q1333" i="109"/>
  <c r="R1512" i="109" s="1"/>
  <c r="R1691" i="109" s="1"/>
  <c r="Q1312" i="109"/>
  <c r="R1491" i="109" s="1"/>
  <c r="R1670" i="109" s="1"/>
  <c r="O1824" i="109"/>
  <c r="O1963" i="109" s="1"/>
  <c r="P867" i="109"/>
  <c r="P861" i="109"/>
  <c r="P883" i="109"/>
  <c r="P449" i="109"/>
  <c r="Q449" i="109" s="1"/>
  <c r="O1822" i="109"/>
  <c r="O1961" i="109" s="1"/>
  <c r="P483" i="109"/>
  <c r="Q483" i="109" s="1"/>
  <c r="O1773" i="109"/>
  <c r="O1912" i="109" s="1"/>
  <c r="P816" i="109"/>
  <c r="Q1339" i="109"/>
  <c r="R1518" i="109" s="1"/>
  <c r="R1697" i="109" s="1"/>
  <c r="O716" i="109"/>
  <c r="Q1318" i="109"/>
  <c r="R1497" i="109" s="1"/>
  <c r="R1676" i="109" s="1"/>
  <c r="Q1324" i="109"/>
  <c r="R1503" i="109" s="1"/>
  <c r="R1682" i="109" s="1"/>
  <c r="P865" i="109"/>
  <c r="AH20" i="119"/>
  <c r="Q1259" i="109"/>
  <c r="R1438" i="109" s="1"/>
  <c r="R1617" i="109" s="1"/>
  <c r="O1732" i="109"/>
  <c r="O1871" i="109" s="1"/>
  <c r="O1768" i="109"/>
  <c r="O1907" i="109" s="1"/>
  <c r="O1784" i="109"/>
  <c r="O1742" i="109"/>
  <c r="O1881" i="109" s="1"/>
  <c r="Q1182" i="109"/>
  <c r="R1361" i="109" s="1"/>
  <c r="R1540" i="109" s="1"/>
  <c r="O1746" i="109"/>
  <c r="O1885" i="109" s="1"/>
  <c r="O1766" i="109"/>
  <c r="O1749" i="109"/>
  <c r="Q1516" i="109"/>
  <c r="Q1695" i="109" s="1"/>
  <c r="Q1337" i="109"/>
  <c r="P470" i="109"/>
  <c r="Q671" i="109" s="1"/>
  <c r="O1815" i="109"/>
  <c r="O1954" i="109" s="1"/>
  <c r="O1780" i="109"/>
  <c r="O1919" i="109" s="1"/>
  <c r="O1744" i="109"/>
  <c r="O1883" i="109" s="1"/>
  <c r="O1740" i="109"/>
  <c r="O1879" i="109" s="1"/>
  <c r="O1831" i="109"/>
  <c r="O1772" i="109"/>
  <c r="O1811" i="109"/>
  <c r="O1950" i="109" s="1"/>
  <c r="O1731" i="109"/>
  <c r="O1870" i="109" s="1"/>
  <c r="O1778" i="109"/>
  <c r="O1917" i="109" s="1"/>
  <c r="O1776" i="109"/>
  <c r="O1915" i="109" s="1"/>
  <c r="O1788" i="109"/>
  <c r="O1927" i="109" s="1"/>
  <c r="P287" i="109"/>
  <c r="O1765" i="109"/>
  <c r="O1904" i="109" s="1"/>
  <c r="O1714" i="109"/>
  <c r="O1796" i="109"/>
  <c r="Q1507" i="109"/>
  <c r="Q1686" i="109" s="1"/>
  <c r="Q1328" i="109"/>
  <c r="O1794" i="109"/>
  <c r="O1757" i="109"/>
  <c r="O1798" i="109"/>
  <c r="O1937" i="109" s="1"/>
  <c r="O1770" i="109"/>
  <c r="O1786" i="109"/>
  <c r="O1783" i="109"/>
  <c r="O1922" i="109" s="1"/>
  <c r="O1756" i="109"/>
  <c r="O1755" i="109"/>
  <c r="O1894" i="109" s="1"/>
  <c r="O1751" i="109"/>
  <c r="O1890" i="109" s="1"/>
  <c r="O1733" i="109"/>
  <c r="O1830" i="109"/>
  <c r="P477" i="109"/>
  <c r="Q678" i="109" s="1"/>
  <c r="O1835" i="109"/>
  <c r="O1974" i="109" s="1"/>
  <c r="O1750" i="109"/>
  <c r="O1889" i="109" s="1"/>
  <c r="O1761" i="109"/>
  <c r="O1900" i="109" s="1"/>
  <c r="O1747" i="109"/>
  <c r="O1858" i="109"/>
  <c r="O1709" i="109"/>
  <c r="O1848" i="109" s="1"/>
  <c r="O1809" i="109"/>
  <c r="O1779" i="109"/>
  <c r="O1787" i="109"/>
  <c r="O1748" i="109"/>
  <c r="O1887" i="109" s="1"/>
  <c r="O1758" i="109"/>
  <c r="O1897" i="109" s="1"/>
  <c r="O1753" i="109"/>
  <c r="O1892" i="109" s="1"/>
  <c r="O1825" i="109"/>
  <c r="O1839" i="109"/>
  <c r="O1792" i="109"/>
  <c r="O1764" i="109"/>
  <c r="O1762" i="109"/>
  <c r="O1901" i="109" s="1"/>
  <c r="O1805" i="109"/>
  <c r="O1781" i="109"/>
  <c r="O1920" i="109" s="1"/>
  <c r="O1769" i="109"/>
  <c r="O1908" i="109" s="1"/>
  <c r="O1718" i="109"/>
  <c r="O1800" i="109"/>
  <c r="O1939" i="109" s="1"/>
  <c r="O1838" i="109"/>
  <c r="O1736" i="109"/>
  <c r="O1725" i="109"/>
  <c r="O1864" i="109" s="1"/>
  <c r="O1760" i="109"/>
  <c r="O1816" i="109"/>
  <c r="O1955" i="109" s="1"/>
  <c r="O1785" i="109"/>
  <c r="O1924" i="109" s="1"/>
  <c r="P872" i="109"/>
  <c r="O1829" i="109"/>
  <c r="O1968" i="109" s="1"/>
  <c r="O1767" i="109"/>
  <c r="O1775" i="109"/>
  <c r="O1821" i="109"/>
  <c r="O1960" i="109" s="1"/>
  <c r="O1759" i="109"/>
  <c r="O1803" i="109"/>
  <c r="O1752" i="109"/>
  <c r="O1730" i="109"/>
  <c r="O1813" i="109"/>
  <c r="O1952" i="109" s="1"/>
  <c r="O1717" i="109"/>
  <c r="O1856" i="109" s="1"/>
  <c r="O1738" i="109"/>
  <c r="O1741" i="109"/>
  <c r="O1880" i="109" s="1"/>
  <c r="O1735" i="109"/>
  <c r="O1874" i="109" s="1"/>
  <c r="O1729" i="109"/>
  <c r="O1754" i="109"/>
  <c r="O1893" i="109" s="1"/>
  <c r="O1728" i="109"/>
  <c r="O1817" i="109"/>
  <c r="O1956" i="109" s="1"/>
  <c r="O1721" i="109"/>
  <c r="O1819" i="109"/>
  <c r="O1958" i="109" s="1"/>
  <c r="O1782" i="109"/>
  <c r="O1799" i="109"/>
  <c r="O1763" i="109"/>
  <c r="O1745" i="109"/>
  <c r="O1795" i="109"/>
  <c r="O1827" i="109"/>
  <c r="O1734" i="109"/>
  <c r="O1823" i="109"/>
  <c r="O1791" i="109"/>
  <c r="O1774" i="109"/>
  <c r="O1771" i="109"/>
  <c r="O1790" i="109"/>
  <c r="O1743" i="109"/>
  <c r="O1882" i="109" s="1"/>
  <c r="O1810" i="109"/>
  <c r="O1949" i="109" s="1"/>
  <c r="O1842" i="109"/>
  <c r="O1981" i="109" s="1"/>
  <c r="Q1311" i="109"/>
  <c r="R1490" i="109" s="1"/>
  <c r="R1669" i="109" s="1"/>
  <c r="Q1295" i="109"/>
  <c r="R1474" i="109" s="1"/>
  <c r="R1653" i="109" s="1"/>
  <c r="Q1335" i="109"/>
  <c r="R1514" i="109" s="1"/>
  <c r="R1693" i="109" s="1"/>
  <c r="Q1279" i="109"/>
  <c r="R1458" i="109" s="1"/>
  <c r="R1637" i="109" s="1"/>
  <c r="Q1255" i="109"/>
  <c r="R1434" i="109" s="1"/>
  <c r="R1613" i="109" s="1"/>
  <c r="Q1244" i="109"/>
  <c r="R1423" i="109" s="1"/>
  <c r="R1602" i="109" s="1"/>
  <c r="Q1289" i="109"/>
  <c r="R1468" i="109" s="1"/>
  <c r="R1647" i="109" s="1"/>
  <c r="Q1284" i="109"/>
  <c r="R1463" i="109" s="1"/>
  <c r="R1642" i="109" s="1"/>
  <c r="Q1292" i="109"/>
  <c r="R1471" i="109" s="1"/>
  <c r="R1650" i="109" s="1"/>
  <c r="Q1227" i="109"/>
  <c r="R1406" i="109" s="1"/>
  <c r="R1585" i="109" s="1"/>
  <c r="Q1332" i="109"/>
  <c r="R1511" i="109" s="1"/>
  <c r="R1690" i="109" s="1"/>
  <c r="Q1222" i="109"/>
  <c r="R1401" i="109" s="1"/>
  <c r="R1580" i="109" s="1"/>
  <c r="Q1276" i="109"/>
  <c r="R1455" i="109" s="1"/>
  <c r="R1634" i="109" s="1"/>
  <c r="Q1263" i="109"/>
  <c r="R1442" i="109" s="1"/>
  <c r="R1621" i="109" s="1"/>
  <c r="Q1321" i="109"/>
  <c r="R1500" i="109" s="1"/>
  <c r="R1679" i="109" s="1"/>
  <c r="Q1336" i="109"/>
  <c r="R1515" i="109" s="1"/>
  <c r="R1694" i="109" s="1"/>
  <c r="Q1272" i="109"/>
  <c r="R1451" i="109" s="1"/>
  <c r="R1630" i="109" s="1"/>
  <c r="Q1288" i="109"/>
  <c r="R1467" i="109" s="1"/>
  <c r="R1646" i="109" s="1"/>
  <c r="Q1253" i="109"/>
  <c r="R1432" i="109" s="1"/>
  <c r="R1611" i="109" s="1"/>
  <c r="Q1274" i="109"/>
  <c r="R1453" i="109" s="1"/>
  <c r="R1632" i="109" s="1"/>
  <c r="Q1283" i="109"/>
  <c r="R1462" i="109" s="1"/>
  <c r="R1641" i="109" s="1"/>
  <c r="Q1287" i="109"/>
  <c r="R1466" i="109" s="1"/>
  <c r="R1645" i="109" s="1"/>
  <c r="Q1257" i="109"/>
  <c r="R1436" i="109" s="1"/>
  <c r="R1615" i="109" s="1"/>
  <c r="Q1250" i="109"/>
  <c r="R1429" i="109" s="1"/>
  <c r="R1608" i="109" s="1"/>
  <c r="Q1267" i="109"/>
  <c r="R1446" i="109" s="1"/>
  <c r="R1625" i="109" s="1"/>
  <c r="Q1225" i="109"/>
  <c r="R1404" i="109" s="1"/>
  <c r="R1583" i="109" s="1"/>
  <c r="Q1343" i="109"/>
  <c r="R1522" i="109" s="1"/>
  <c r="R1701" i="109" s="1"/>
  <c r="Q1301" i="109"/>
  <c r="R1480" i="109" s="1"/>
  <c r="R1659" i="109" s="1"/>
  <c r="Q1304" i="109"/>
  <c r="R1483" i="109" s="1"/>
  <c r="R1662" i="109" s="1"/>
  <c r="Q1233" i="109"/>
  <c r="R1412" i="109" s="1"/>
  <c r="R1591" i="109" s="1"/>
  <c r="Q1315" i="109"/>
  <c r="R1494" i="109" s="1"/>
  <c r="R1673" i="109" s="1"/>
  <c r="Q1294" i="109"/>
  <c r="R1473" i="109" s="1"/>
  <c r="R1652" i="109" s="1"/>
  <c r="Q1269" i="109"/>
  <c r="R1448" i="109" s="1"/>
  <c r="R1627" i="109" s="1"/>
  <c r="Q1331" i="109"/>
  <c r="R1510" i="109" s="1"/>
  <c r="R1689" i="109" s="1"/>
  <c r="Q1290" i="109"/>
  <c r="R1469" i="109" s="1"/>
  <c r="R1648" i="109" s="1"/>
  <c r="Q1342" i="109"/>
  <c r="R1521" i="109" s="1"/>
  <c r="R1700" i="109" s="1"/>
  <c r="Q1271" i="109"/>
  <c r="R1450" i="109" s="1"/>
  <c r="R1629" i="109" s="1"/>
  <c r="R1256" i="109"/>
  <c r="S1435" i="109" s="1"/>
  <c r="Q1247" i="109"/>
  <c r="R1426" i="109" s="1"/>
  <c r="R1605" i="109" s="1"/>
  <c r="Q1326" i="109"/>
  <c r="R1505" i="109" s="1"/>
  <c r="R1684" i="109" s="1"/>
  <c r="Q1302" i="109"/>
  <c r="R1481" i="109" s="1"/>
  <c r="R1660" i="109" s="1"/>
  <c r="Q1223" i="109"/>
  <c r="R1402" i="109" s="1"/>
  <c r="R1581" i="109" s="1"/>
  <c r="Q1306" i="109"/>
  <c r="R1485" i="109" s="1"/>
  <c r="R1664" i="109" s="1"/>
  <c r="Q1317" i="109"/>
  <c r="R1496" i="109" s="1"/>
  <c r="R1675" i="109" s="1"/>
  <c r="Q1310" i="109"/>
  <c r="R1489" i="109" s="1"/>
  <c r="R1668" i="109" s="1"/>
  <c r="Q1251" i="109"/>
  <c r="R1430" i="109" s="1"/>
  <c r="R1609" i="109" s="1"/>
  <c r="Q1254" i="109"/>
  <c r="R1433" i="109" s="1"/>
  <c r="R1612" i="109" s="1"/>
  <c r="Q1277" i="109"/>
  <c r="R1456" i="109" s="1"/>
  <c r="R1635" i="109" s="1"/>
  <c r="Q1234" i="109"/>
  <c r="R1413" i="109" s="1"/>
  <c r="R1592" i="109" s="1"/>
  <c r="Q1260" i="109"/>
  <c r="R1439" i="109" s="1"/>
  <c r="R1618" i="109" s="1"/>
  <c r="Q1281" i="109"/>
  <c r="R1460" i="109" s="1"/>
  <c r="R1639" i="109" s="1"/>
  <c r="Q1322" i="109"/>
  <c r="R1501" i="109" s="1"/>
  <c r="R1680" i="109" s="1"/>
  <c r="Q1300" i="109"/>
  <c r="R1479" i="109" s="1"/>
  <c r="R1658" i="109" s="1"/>
  <c r="Q1238" i="109"/>
  <c r="R1417" i="109" s="1"/>
  <c r="R1596" i="109" s="1"/>
  <c r="R1245" i="109"/>
  <c r="S1424" i="109" s="1"/>
  <c r="S1603" i="109" s="1"/>
  <c r="Q1323" i="109"/>
  <c r="R1502" i="109" s="1"/>
  <c r="R1681" i="109" s="1"/>
  <c r="Q1286" i="109"/>
  <c r="R1465" i="109" s="1"/>
  <c r="R1644" i="109" s="1"/>
  <c r="Q1246" i="109"/>
  <c r="R1425" i="109" s="1"/>
  <c r="R1604" i="109" s="1"/>
  <c r="Q1262" i="109"/>
  <c r="R1441" i="109" s="1"/>
  <c r="R1620" i="109" s="1"/>
  <c r="Q1330" i="109"/>
  <c r="R1509" i="109" s="1"/>
  <c r="R1688" i="109" s="1"/>
  <c r="Q1307" i="109"/>
  <c r="R1486" i="109" s="1"/>
  <c r="R1665" i="109" s="1"/>
  <c r="Q1261" i="109"/>
  <c r="R1440" i="109" s="1"/>
  <c r="R1619" i="109" s="1"/>
  <c r="Q1303" i="109"/>
  <c r="R1482" i="109" s="1"/>
  <c r="R1661" i="109" s="1"/>
  <c r="Q1224" i="109"/>
  <c r="R1403" i="109" s="1"/>
  <c r="R1582" i="109" s="1"/>
  <c r="Q1327" i="109"/>
  <c r="R1506" i="109" s="1"/>
  <c r="R1685" i="109" s="1"/>
  <c r="Q1240" i="109"/>
  <c r="R1419" i="109" s="1"/>
  <c r="R1598" i="109" s="1"/>
  <c r="Q1297" i="109"/>
  <c r="R1476" i="109" s="1"/>
  <c r="R1655" i="109" s="1"/>
  <c r="Q1268" i="109"/>
  <c r="R1447" i="109" s="1"/>
  <c r="R1626" i="109" s="1"/>
  <c r="Q1293" i="109"/>
  <c r="R1472" i="109" s="1"/>
  <c r="R1651" i="109" s="1"/>
  <c r="Q1338" i="109"/>
  <c r="R1517" i="109" s="1"/>
  <c r="R1696" i="109" s="1"/>
  <c r="Q1249" i="109"/>
  <c r="R1428" i="109" s="1"/>
  <c r="R1607" i="109" s="1"/>
  <c r="Q1299" i="109"/>
  <c r="R1478" i="109" s="1"/>
  <c r="R1657" i="109" s="1"/>
  <c r="Q1282" i="109"/>
  <c r="R1461" i="109" s="1"/>
  <c r="R1640" i="109" s="1"/>
  <c r="Q1273" i="109"/>
  <c r="R1452" i="109" s="1"/>
  <c r="R1631" i="109" s="1"/>
  <c r="Q1270" i="109"/>
  <c r="R1449" i="109" s="1"/>
  <c r="R1628" i="109" s="1"/>
  <c r="Q1298" i="109"/>
  <c r="R1477" i="109" s="1"/>
  <c r="R1656" i="109" s="1"/>
  <c r="Q1220" i="109"/>
  <c r="R1399" i="109" s="1"/>
  <c r="R1578" i="109" s="1"/>
  <c r="Q1320" i="109"/>
  <c r="R1499" i="109" s="1"/>
  <c r="R1678" i="109" s="1"/>
  <c r="Q1278" i="109"/>
  <c r="R1457" i="109" s="1"/>
  <c r="R1636" i="109" s="1"/>
  <c r="Q1305" i="109"/>
  <c r="R1484" i="109" s="1"/>
  <c r="R1663" i="109" s="1"/>
  <c r="Q1264" i="109"/>
  <c r="R1443" i="109" s="1"/>
  <c r="R1622" i="109" s="1"/>
  <c r="Q1313" i="109"/>
  <c r="R1492" i="109" s="1"/>
  <c r="R1671" i="109" s="1"/>
  <c r="Q1265" i="109"/>
  <c r="R1444" i="109" s="1"/>
  <c r="R1623" i="109" s="1"/>
  <c r="Q1252" i="109"/>
  <c r="R1431" i="109" s="1"/>
  <c r="R1610" i="109" s="1"/>
  <c r="Q1242" i="109"/>
  <c r="R1421" i="109" s="1"/>
  <c r="R1600" i="109" s="1"/>
  <c r="Q1275" i="109"/>
  <c r="R1454" i="109" s="1"/>
  <c r="R1633" i="109" s="1"/>
  <c r="Q1340" i="109"/>
  <c r="R1519" i="109" s="1"/>
  <c r="R1698" i="109" s="1"/>
  <c r="Q1309" i="109"/>
  <c r="R1488" i="109" s="1"/>
  <c r="R1667" i="109" s="1"/>
  <c r="Q1237" i="109"/>
  <c r="R1416" i="109" s="1"/>
  <c r="R1595" i="109" s="1"/>
  <c r="Q1266" i="109"/>
  <c r="R1445" i="109" s="1"/>
  <c r="R1624" i="109" s="1"/>
  <c r="Q1296" i="109"/>
  <c r="R1475" i="109" s="1"/>
  <c r="R1654" i="109" s="1"/>
  <c r="Q1285" i="109"/>
  <c r="R1464" i="109" s="1"/>
  <c r="R1643" i="109" s="1"/>
  <c r="Q1319" i="109"/>
  <c r="R1498" i="109" s="1"/>
  <c r="R1677" i="109" s="1"/>
  <c r="O1524" i="109"/>
  <c r="N1524" i="109"/>
  <c r="O1345" i="109"/>
  <c r="P1170" i="109"/>
  <c r="Q1349" i="109" s="1"/>
  <c r="P651" i="109"/>
  <c r="P852" i="109" s="1"/>
  <c r="P637" i="109"/>
  <c r="P838" i="109" s="1"/>
  <c r="Q639" i="109"/>
  <c r="P669" i="109"/>
  <c r="P870" i="109" s="1"/>
  <c r="P665" i="109"/>
  <c r="P866" i="109" s="1"/>
  <c r="P607" i="109"/>
  <c r="P808" i="109" s="1"/>
  <c r="Q662" i="109"/>
  <c r="P585" i="109"/>
  <c r="P786" i="109" s="1"/>
  <c r="P672" i="109"/>
  <c r="P873" i="109" s="1"/>
  <c r="P620" i="109"/>
  <c r="P821" i="109" s="1"/>
  <c r="P677" i="109"/>
  <c r="P878" i="109" s="1"/>
  <c r="P592" i="109"/>
  <c r="P793" i="109" s="1"/>
  <c r="P610" i="109"/>
  <c r="P811" i="109" s="1"/>
  <c r="P589" i="109"/>
  <c r="P790" i="109" s="1"/>
  <c r="P622" i="109"/>
  <c r="P823" i="109" s="1"/>
  <c r="P645" i="109"/>
  <c r="P846" i="109" s="1"/>
  <c r="P499" i="109"/>
  <c r="P700" i="109" s="1"/>
  <c r="P561" i="109"/>
  <c r="P762" i="109" s="1"/>
  <c r="P538" i="109"/>
  <c r="P739" i="109" s="1"/>
  <c r="P653" i="109"/>
  <c r="P854" i="109" s="1"/>
  <c r="P584" i="109"/>
  <c r="P785" i="109" s="1"/>
  <c r="P624" i="109"/>
  <c r="P825" i="109" s="1"/>
  <c r="P537" i="109"/>
  <c r="P738" i="109" s="1"/>
  <c r="P582" i="109"/>
  <c r="P783" i="109" s="1"/>
  <c r="P587" i="109"/>
  <c r="P788" i="109" s="1"/>
  <c r="Q623" i="109"/>
  <c r="Q682" i="109"/>
  <c r="P640" i="109"/>
  <c r="P841" i="109" s="1"/>
  <c r="P580" i="109"/>
  <c r="P781" i="109" s="1"/>
  <c r="P608" i="109"/>
  <c r="P809" i="109" s="1"/>
  <c r="Q670" i="109"/>
  <c r="P590" i="109"/>
  <c r="P791" i="109" s="1"/>
  <c r="P600" i="109"/>
  <c r="P801" i="109" s="1"/>
  <c r="P630" i="109"/>
  <c r="P831" i="109" s="1"/>
  <c r="Q627" i="109"/>
  <c r="P571" i="109"/>
  <c r="P772" i="109" s="1"/>
  <c r="P633" i="109"/>
  <c r="P834" i="109" s="1"/>
  <c r="P638" i="109"/>
  <c r="P839" i="109" s="1"/>
  <c r="O685" i="109"/>
  <c r="L33" i="119" s="1"/>
  <c r="P616" i="109"/>
  <c r="P817" i="109" s="1"/>
  <c r="Q664" i="109"/>
  <c r="Q668" i="109"/>
  <c r="P636" i="109"/>
  <c r="P837" i="109" s="1"/>
  <c r="P562" i="109"/>
  <c r="P763" i="109" s="1"/>
  <c r="P604" i="109"/>
  <c r="P805" i="109" s="1"/>
  <c r="P678" i="109"/>
  <c r="P623" i="109"/>
  <c r="P824" i="109" s="1"/>
  <c r="P652" i="109"/>
  <c r="P853" i="109" s="1"/>
  <c r="Q652" i="109"/>
  <c r="P655" i="109"/>
  <c r="P856" i="109" s="1"/>
  <c r="Q619" i="109"/>
  <c r="Q675" i="109"/>
  <c r="P625" i="109"/>
  <c r="P826" i="109" s="1"/>
  <c r="Q679" i="109"/>
  <c r="P583" i="109"/>
  <c r="P784" i="109" s="1"/>
  <c r="P603" i="109"/>
  <c r="P804" i="109" s="1"/>
  <c r="P596" i="109"/>
  <c r="P797" i="109" s="1"/>
  <c r="Q660" i="109"/>
  <c r="P550" i="109"/>
  <c r="P751" i="109" s="1"/>
  <c r="Q646" i="109"/>
  <c r="P515" i="109"/>
  <c r="P553" i="109"/>
  <c r="P754" i="109" s="1"/>
  <c r="P673" i="109"/>
  <c r="P874" i="109" s="1"/>
  <c r="P560" i="109"/>
  <c r="P761" i="109" s="1"/>
  <c r="P595" i="109"/>
  <c r="P796" i="109" s="1"/>
  <c r="Q676" i="109"/>
  <c r="P747" i="109"/>
  <c r="P593" i="109"/>
  <c r="P794" i="109" s="1"/>
  <c r="P552" i="109"/>
  <c r="P753" i="109" s="1"/>
  <c r="P634" i="109"/>
  <c r="P835" i="109" s="1"/>
  <c r="P528" i="109"/>
  <c r="P729" i="109" s="1"/>
  <c r="P632" i="109"/>
  <c r="P833" i="109" s="1"/>
  <c r="Q666" i="109"/>
  <c r="P602" i="109"/>
  <c r="P803" i="109" s="1"/>
  <c r="P647" i="109"/>
  <c r="P848" i="109" s="1"/>
  <c r="P639" i="109"/>
  <c r="P618" i="109"/>
  <c r="P819" i="109" s="1"/>
  <c r="Q656" i="109"/>
  <c r="P621" i="109"/>
  <c r="P822" i="109" s="1"/>
  <c r="P597" i="109"/>
  <c r="P798" i="109" s="1"/>
  <c r="P667" i="109"/>
  <c r="P868" i="109" s="1"/>
  <c r="P681" i="109"/>
  <c r="P882" i="109" s="1"/>
  <c r="P617" i="109"/>
  <c r="P818" i="109" s="1"/>
  <c r="P606" i="109"/>
  <c r="P807" i="109" s="1"/>
  <c r="P529" i="109"/>
  <c r="P730" i="109" s="1"/>
  <c r="P742" i="109"/>
  <c r="P649" i="109"/>
  <c r="P850" i="109" s="1"/>
  <c r="Q635" i="109"/>
  <c r="Q654" i="109"/>
  <c r="P586" i="109"/>
  <c r="P787" i="109" s="1"/>
  <c r="P572" i="109"/>
  <c r="P773" i="109" s="1"/>
  <c r="P601" i="109"/>
  <c r="P802" i="109" s="1"/>
  <c r="P558" i="109"/>
  <c r="P759" i="109" s="1"/>
  <c r="P599" i="109"/>
  <c r="P800" i="109" s="1"/>
  <c r="Q615" i="109"/>
  <c r="Q658" i="109"/>
  <c r="P557" i="109"/>
  <c r="P758" i="109" s="1"/>
  <c r="P659" i="109"/>
  <c r="P860" i="109" s="1"/>
  <c r="P594" i="109"/>
  <c r="P795" i="109" s="1"/>
  <c r="P626" i="109"/>
  <c r="P827" i="109" s="1"/>
  <c r="P544" i="109"/>
  <c r="P745" i="109" s="1"/>
  <c r="P661" i="109"/>
  <c r="P862" i="109" s="1"/>
  <c r="P559" i="109"/>
  <c r="P760" i="109" s="1"/>
  <c r="P641" i="109"/>
  <c r="P842" i="109" s="1"/>
  <c r="Q643" i="109"/>
  <c r="P605" i="109"/>
  <c r="P806" i="109" s="1"/>
  <c r="P642" i="109"/>
  <c r="P843" i="109" s="1"/>
  <c r="P588" i="109"/>
  <c r="P789" i="109" s="1"/>
  <c r="P680" i="109"/>
  <c r="P881" i="109" s="1"/>
  <c r="P657" i="109"/>
  <c r="P858" i="109" s="1"/>
  <c r="P531" i="109"/>
  <c r="P732" i="109" s="1"/>
  <c r="P629" i="109"/>
  <c r="P830" i="109" s="1"/>
  <c r="P612" i="109"/>
  <c r="P813" i="109" s="1"/>
  <c r="P522" i="109"/>
  <c r="P723" i="109" s="1"/>
  <c r="P577" i="109"/>
  <c r="P778" i="109" s="1"/>
  <c r="P548" i="109"/>
  <c r="P749" i="109" s="1"/>
  <c r="P591" i="109"/>
  <c r="P792" i="109" s="1"/>
  <c r="P628" i="109"/>
  <c r="P829" i="109" s="1"/>
  <c r="P578" i="109"/>
  <c r="P779" i="109" s="1"/>
  <c r="P555" i="109"/>
  <c r="P756" i="109" s="1"/>
  <c r="P609" i="109"/>
  <c r="P810" i="109" s="1"/>
  <c r="Q631" i="109"/>
  <c r="P614" i="109"/>
  <c r="P815" i="109" s="1"/>
  <c r="P663" i="109"/>
  <c r="P864" i="109" s="1"/>
  <c r="P613" i="109"/>
  <c r="P814" i="109" s="1"/>
  <c r="P508" i="109"/>
  <c r="P598" i="109"/>
  <c r="P799" i="109" s="1"/>
  <c r="Q648" i="109"/>
  <c r="P658" i="109"/>
  <c r="P859" i="109" s="1"/>
  <c r="P611" i="109"/>
  <c r="P812" i="109" s="1"/>
  <c r="P627" i="109"/>
  <c r="P828" i="109" s="1"/>
  <c r="V1030" i="109"/>
  <c r="V1031" i="109"/>
  <c r="P410" i="109"/>
  <c r="P1025" i="109"/>
  <c r="O851" i="109"/>
  <c r="O1808" i="109" s="1"/>
  <c r="N1947" i="109"/>
  <c r="O879" i="109"/>
  <c r="O1836" i="109" s="1"/>
  <c r="N1975" i="109"/>
  <c r="O840" i="109"/>
  <c r="O1797" i="109" s="1"/>
  <c r="N1936" i="109"/>
  <c r="O844" i="109"/>
  <c r="O1801" i="109" s="1"/>
  <c r="N1940" i="109"/>
  <c r="O863" i="109"/>
  <c r="O1820" i="109" s="1"/>
  <c r="N1959" i="109"/>
  <c r="O832" i="109"/>
  <c r="O1789" i="109" s="1"/>
  <c r="N1928" i="109"/>
  <c r="O857" i="109"/>
  <c r="O1814" i="109" s="1"/>
  <c r="N1953" i="109"/>
  <c r="O877" i="109"/>
  <c r="N1973" i="109"/>
  <c r="O845" i="109"/>
  <c r="O1802" i="109" s="1"/>
  <c r="N1941" i="109"/>
  <c r="O836" i="109"/>
  <c r="O1793" i="109" s="1"/>
  <c r="N1932" i="109"/>
  <c r="O884" i="109"/>
  <c r="O1841" i="109" s="1"/>
  <c r="N1980" i="109"/>
  <c r="O876" i="109"/>
  <c r="O1833" i="109" s="1"/>
  <c r="N1972" i="109"/>
  <c r="O875" i="109"/>
  <c r="O1832" i="109" s="1"/>
  <c r="N1971" i="109"/>
  <c r="O869" i="109"/>
  <c r="N1965" i="109"/>
  <c r="O849" i="109"/>
  <c r="O1806" i="109" s="1"/>
  <c r="N1945" i="109"/>
  <c r="O880" i="109"/>
  <c r="O1837" i="109" s="1"/>
  <c r="N1976" i="109"/>
  <c r="O847" i="109"/>
  <c r="O1804" i="109" s="1"/>
  <c r="N1943" i="109"/>
  <c r="O855" i="109"/>
  <c r="O1812" i="109" s="1"/>
  <c r="N1951" i="109"/>
  <c r="N1847" i="109"/>
  <c r="M1846" i="109"/>
  <c r="N1870" i="109"/>
  <c r="N1956" i="109"/>
  <c r="N1952" i="109"/>
  <c r="N1894" i="109"/>
  <c r="N1966" i="109"/>
  <c r="N1901" i="109"/>
  <c r="N1904" i="109"/>
  <c r="N1910" i="109"/>
  <c r="N1872" i="109"/>
  <c r="N1923" i="109"/>
  <c r="N1869" i="109"/>
  <c r="N1888" i="109"/>
  <c r="N1919" i="109"/>
  <c r="N1977" i="109"/>
  <c r="N1946" i="109"/>
  <c r="N1892" i="109"/>
  <c r="N1913" i="109"/>
  <c r="N1964" i="109"/>
  <c r="N1890" i="109"/>
  <c r="N1864" i="109"/>
  <c r="N1931" i="109"/>
  <c r="N1921" i="109"/>
  <c r="N1948" i="109"/>
  <c r="N1938" i="109"/>
  <c r="N1902" i="109"/>
  <c r="N1930" i="109"/>
  <c r="N1935" i="109"/>
  <c r="N1875" i="109"/>
  <c r="N1862" i="109"/>
  <c r="N1954" i="109"/>
  <c r="N1877" i="109"/>
  <c r="N1900" i="109"/>
  <c r="N1898" i="109"/>
  <c r="N1917" i="109"/>
  <c r="N1909" i="109"/>
  <c r="N1906" i="109"/>
  <c r="N1911" i="109"/>
  <c r="N1978" i="109"/>
  <c r="N1880" i="109"/>
  <c r="N1874" i="109"/>
  <c r="N1942" i="109"/>
  <c r="N1891" i="109"/>
  <c r="N1860" i="109"/>
  <c r="N1863" i="109"/>
  <c r="N1879" i="109"/>
  <c r="N1884" i="109"/>
  <c r="N1918" i="109"/>
  <c r="N1927" i="109"/>
  <c r="N1865" i="109"/>
  <c r="N1925" i="109"/>
  <c r="N1970" i="109"/>
  <c r="N1962" i="109"/>
  <c r="N1886" i="109"/>
  <c r="N1905" i="109"/>
  <c r="N1934" i="109"/>
  <c r="N1926" i="109"/>
  <c r="N1915" i="109"/>
  <c r="N1893" i="109"/>
  <c r="N1868" i="109"/>
  <c r="N1866" i="109"/>
  <c r="N1882" i="109"/>
  <c r="N1887" i="109"/>
  <c r="N1859" i="109"/>
  <c r="N1858" i="109"/>
  <c r="N1853" i="109"/>
  <c r="N1849" i="109"/>
  <c r="N1857" i="109"/>
  <c r="N1856" i="109"/>
  <c r="P932" i="109"/>
  <c r="P983" i="109"/>
  <c r="P946" i="109"/>
  <c r="P949" i="109"/>
  <c r="P973" i="109"/>
  <c r="P895" i="109"/>
  <c r="P904" i="109"/>
  <c r="P923" i="109"/>
  <c r="P994" i="109"/>
  <c r="P954" i="109"/>
  <c r="P918" i="109"/>
  <c r="P942" i="109"/>
  <c r="P997" i="109"/>
  <c r="P944" i="109"/>
  <c r="P910" i="109"/>
  <c r="P1018" i="109"/>
  <c r="P974" i="109"/>
  <c r="P1003" i="109"/>
  <c r="P898" i="109"/>
  <c r="P934" i="109"/>
  <c r="P969" i="109"/>
  <c r="P950" i="109"/>
  <c r="P961" i="109"/>
  <c r="P936" i="109"/>
  <c r="P1005" i="109"/>
  <c r="P948" i="109"/>
  <c r="P1024" i="109"/>
  <c r="P960" i="109"/>
  <c r="P920" i="109"/>
  <c r="P955" i="109"/>
  <c r="P915" i="109"/>
  <c r="P1001" i="109"/>
  <c r="P912" i="109"/>
  <c r="P911" i="109"/>
  <c r="P1000" i="109"/>
  <c r="P943" i="109"/>
  <c r="P968" i="109"/>
  <c r="P985" i="109"/>
  <c r="P998" i="109"/>
  <c r="P1019" i="109"/>
  <c r="P1017" i="109"/>
  <c r="P1023" i="109"/>
  <c r="P905" i="109"/>
  <c r="P941" i="109"/>
  <c r="P914" i="109"/>
  <c r="P992" i="109"/>
  <c r="P990" i="109"/>
  <c r="P1004" i="109"/>
  <c r="P1021" i="109"/>
  <c r="P939" i="109"/>
  <c r="P921" i="109"/>
  <c r="P988" i="109"/>
  <c r="P958" i="109"/>
  <c r="P909" i="109"/>
  <c r="P919" i="109"/>
  <c r="P1022" i="109"/>
  <c r="P956" i="109"/>
  <c r="P959" i="109"/>
  <c r="P978" i="109"/>
  <c r="P1008" i="109"/>
  <c r="P937" i="109"/>
  <c r="P940" i="109"/>
  <c r="P966" i="109"/>
  <c r="P894" i="109"/>
  <c r="P908" i="109"/>
  <c r="P980" i="109"/>
  <c r="P906" i="109"/>
  <c r="P993" i="109"/>
  <c r="P931" i="109"/>
  <c r="P933" i="109"/>
  <c r="P927" i="109"/>
  <c r="P965" i="109"/>
  <c r="P902" i="109"/>
  <c r="P1719" i="109" s="1"/>
  <c r="P952" i="109"/>
  <c r="P991" i="109"/>
  <c r="P979" i="109"/>
  <c r="P999" i="109"/>
  <c r="P951" i="109"/>
  <c r="P907" i="109"/>
  <c r="P989" i="109"/>
  <c r="P1009" i="109"/>
  <c r="P995" i="109"/>
  <c r="P984" i="109"/>
  <c r="P971" i="109"/>
  <c r="P900" i="109"/>
  <c r="P996" i="109"/>
  <c r="P1013" i="109"/>
  <c r="P913" i="109"/>
  <c r="P977" i="109"/>
  <c r="P1012" i="109"/>
  <c r="P928" i="109"/>
  <c r="P926" i="109"/>
  <c r="P981" i="109"/>
  <c r="P935" i="109"/>
  <c r="P987" i="109"/>
  <c r="P897" i="109"/>
  <c r="P970" i="109"/>
  <c r="P1002" i="109"/>
  <c r="P924" i="109"/>
  <c r="P962" i="109"/>
  <c r="P929" i="109"/>
  <c r="P925" i="109"/>
  <c r="P972" i="109"/>
  <c r="P945" i="109"/>
  <c r="P953" i="109"/>
  <c r="P893" i="109"/>
  <c r="O1026" i="109"/>
  <c r="P1014" i="109"/>
  <c r="P917" i="109"/>
  <c r="P982" i="109"/>
  <c r="P1010" i="109"/>
  <c r="P1020" i="109"/>
  <c r="P975" i="109"/>
  <c r="P1016" i="109"/>
  <c r="P930" i="109"/>
  <c r="P896" i="109"/>
  <c r="P1011" i="109"/>
  <c r="P957" i="109"/>
  <c r="P899" i="109"/>
  <c r="P1007" i="109"/>
  <c r="P986" i="109"/>
  <c r="P1015" i="109"/>
  <c r="P976" i="109"/>
  <c r="P967" i="109"/>
  <c r="P938" i="109"/>
  <c r="P964" i="109"/>
  <c r="P963" i="109"/>
  <c r="P1006" i="109"/>
  <c r="P916" i="109"/>
  <c r="P901" i="109"/>
  <c r="P947" i="109"/>
  <c r="N886" i="109"/>
  <c r="Q481" i="109"/>
  <c r="P456" i="109"/>
  <c r="P379" i="109"/>
  <c r="P407" i="109"/>
  <c r="P436" i="109"/>
  <c r="P428" i="109"/>
  <c r="P291" i="109"/>
  <c r="Q461" i="109"/>
  <c r="Q447" i="109"/>
  <c r="P403" i="109"/>
  <c r="Q465" i="109"/>
  <c r="P401" i="109"/>
  <c r="P446" i="109"/>
  <c r="P471" i="109"/>
  <c r="Q451" i="109"/>
  <c r="P419" i="109"/>
  <c r="P476" i="109"/>
  <c r="Q434" i="109"/>
  <c r="P402" i="109"/>
  <c r="P409" i="109"/>
  <c r="P417" i="109"/>
  <c r="P388" i="109"/>
  <c r="P421" i="109"/>
  <c r="P458" i="109"/>
  <c r="P393" i="109"/>
  <c r="P425" i="109"/>
  <c r="P452" i="109"/>
  <c r="P460" i="109"/>
  <c r="P383" i="109"/>
  <c r="P423" i="109"/>
  <c r="P450" i="109"/>
  <c r="P440" i="109"/>
  <c r="P454" i="109"/>
  <c r="P336" i="109"/>
  <c r="P381" i="109"/>
  <c r="P386" i="109"/>
  <c r="P420" i="109"/>
  <c r="P396" i="109"/>
  <c r="P411" i="109"/>
  <c r="P389" i="109"/>
  <c r="P321" i="109"/>
  <c r="P376" i="109"/>
  <c r="P347" i="109"/>
  <c r="P468" i="109"/>
  <c r="P370" i="109"/>
  <c r="Q474" i="109"/>
  <c r="P432" i="109"/>
  <c r="P359" i="109"/>
  <c r="P394" i="109"/>
  <c r="P415" i="109"/>
  <c r="P466" i="109"/>
  <c r="P345" i="109"/>
  <c r="P392" i="109"/>
  <c r="P351" i="109"/>
  <c r="P416" i="109"/>
  <c r="P433" i="109"/>
  <c r="P327" i="109"/>
  <c r="Q467" i="109"/>
  <c r="P435" i="109"/>
  <c r="P307" i="109"/>
  <c r="P479" i="109"/>
  <c r="P439" i="109"/>
  <c r="P330" i="109"/>
  <c r="Q469" i="109"/>
  <c r="Q438" i="109"/>
  <c r="P397" i="109"/>
  <c r="P431" i="109"/>
  <c r="P328" i="109"/>
  <c r="P384" i="109"/>
  <c r="P340" i="109"/>
  <c r="P1720" i="109" s="1"/>
  <c r="P371" i="109"/>
  <c r="P400" i="109"/>
  <c r="P448" i="109"/>
  <c r="P357" i="109"/>
  <c r="P398" i="109"/>
  <c r="P391" i="109"/>
  <c r="P319" i="109"/>
  <c r="Q414" i="109"/>
  <c r="Q453" i="109"/>
  <c r="P395" i="109"/>
  <c r="Q457" i="109"/>
  <c r="P356" i="109"/>
  <c r="P444" i="109"/>
  <c r="P298" i="109"/>
  <c r="P360" i="109"/>
  <c r="P337" i="109"/>
  <c r="P343" i="109"/>
  <c r="P358" i="109"/>
  <c r="Q459" i="109"/>
  <c r="Q455" i="109"/>
  <c r="P349" i="109"/>
  <c r="P385" i="109"/>
  <c r="Q442" i="109"/>
  <c r="P404" i="109"/>
  <c r="P441" i="109"/>
  <c r="Q445" i="109"/>
  <c r="Q422" i="109"/>
  <c r="P387" i="109"/>
  <c r="P314" i="109"/>
  <c r="P399" i="109"/>
  <c r="P429" i="109"/>
  <c r="Q418" i="109"/>
  <c r="P352" i="109"/>
  <c r="Q426" i="109"/>
  <c r="P390" i="109"/>
  <c r="P427" i="109"/>
  <c r="P472" i="109"/>
  <c r="P464" i="109"/>
  <c r="P377" i="109"/>
  <c r="P437" i="109"/>
  <c r="P354" i="109"/>
  <c r="P408" i="109"/>
  <c r="P424" i="109"/>
  <c r="Q430" i="109"/>
  <c r="Q475" i="109"/>
  <c r="Q463" i="109"/>
  <c r="P413" i="109"/>
  <c r="Q478" i="109"/>
  <c r="P406" i="109"/>
  <c r="P480" i="109"/>
  <c r="P382" i="109"/>
  <c r="P405" i="109"/>
  <c r="P462" i="109"/>
  <c r="P412" i="109"/>
  <c r="P361" i="109"/>
  <c r="O484" i="109"/>
  <c r="BF690" i="109" l="1"/>
  <c r="BF692" i="109"/>
  <c r="AA698" i="109"/>
  <c r="P1722" i="109"/>
  <c r="AP1564" i="109"/>
  <c r="AQ1206" i="109"/>
  <c r="AR1385" i="109" s="1"/>
  <c r="BG691" i="109"/>
  <c r="BG289" i="109"/>
  <c r="BH490" i="109" s="1"/>
  <c r="AX890" i="109"/>
  <c r="AY890" i="109" s="1"/>
  <c r="BH1171" i="109"/>
  <c r="BG290" i="109"/>
  <c r="BH491" i="109" s="1"/>
  <c r="BG288" i="109"/>
  <c r="BH489" i="109" s="1"/>
  <c r="BG690" i="109"/>
  <c r="P1723" i="109"/>
  <c r="P1862" i="109" s="1"/>
  <c r="M1982" i="109"/>
  <c r="P1737" i="109"/>
  <c r="R1191" i="109"/>
  <c r="S1370" i="109" s="1"/>
  <c r="S1549" i="109" s="1"/>
  <c r="R1197" i="109"/>
  <c r="S1376" i="109" s="1"/>
  <c r="S1555" i="109" s="1"/>
  <c r="P1726" i="109"/>
  <c r="P1727" i="109"/>
  <c r="P1866" i="109" s="1"/>
  <c r="R1203" i="109"/>
  <c r="S1382" i="109" s="1"/>
  <c r="S1561" i="109" s="1"/>
  <c r="P1716" i="109"/>
  <c r="P1855" i="109" s="1"/>
  <c r="P1713" i="109"/>
  <c r="P1708" i="109"/>
  <c r="Q891" i="109"/>
  <c r="R891" i="109" s="1"/>
  <c r="S891" i="109" s="1"/>
  <c r="T891" i="109" s="1"/>
  <c r="U891" i="109" s="1"/>
  <c r="W891" i="109" s="1"/>
  <c r="X891" i="109" s="1"/>
  <c r="Y891" i="109" s="1"/>
  <c r="Z891" i="109" s="1"/>
  <c r="AA891" i="109" s="1"/>
  <c r="AB891" i="109" s="1"/>
  <c r="AC891" i="109" s="1"/>
  <c r="AD891" i="109" s="1"/>
  <c r="AE891" i="109" s="1"/>
  <c r="AF891" i="109" s="1"/>
  <c r="AG891" i="109" s="1"/>
  <c r="AH891" i="109" s="1"/>
  <c r="AJ891" i="109" s="1"/>
  <c r="AK891" i="109" s="1"/>
  <c r="AL891" i="109" s="1"/>
  <c r="AM891" i="109" s="1"/>
  <c r="AN891" i="109" s="1"/>
  <c r="AO891" i="109" s="1"/>
  <c r="AP891" i="109" s="1"/>
  <c r="AQ891" i="109" s="1"/>
  <c r="AR891" i="109" s="1"/>
  <c r="AS891" i="109" s="1"/>
  <c r="AT891" i="109" s="1"/>
  <c r="AU891" i="109" s="1"/>
  <c r="AW891" i="109" s="1"/>
  <c r="R1205" i="109"/>
  <c r="S1384" i="109" s="1"/>
  <c r="S1563" i="109" s="1"/>
  <c r="P1724" i="109"/>
  <c r="R1344" i="109"/>
  <c r="S1523" i="109" s="1"/>
  <c r="S1702" i="109" s="1"/>
  <c r="Y493" i="109"/>
  <c r="Y694" i="109" s="1"/>
  <c r="R1211" i="109"/>
  <c r="S1390" i="109" s="1"/>
  <c r="S1569" i="109" s="1"/>
  <c r="R1172" i="109"/>
  <c r="S1172" i="109" s="1"/>
  <c r="R1248" i="109"/>
  <c r="S1427" i="109" s="1"/>
  <c r="S1606" i="109" s="1"/>
  <c r="BC22" i="119"/>
  <c r="BD22" i="119" s="1"/>
  <c r="BE22" i="119" s="1"/>
  <c r="BF22" i="119" s="1"/>
  <c r="BG22" i="119" s="1"/>
  <c r="BH22" i="119" s="1"/>
  <c r="BI22" i="119" s="1"/>
  <c r="BJ22" i="119" s="1"/>
  <c r="BK22" i="119" s="1"/>
  <c r="BL22" i="119" s="1"/>
  <c r="BM22" i="119" s="1"/>
  <c r="BN22" i="119" s="1"/>
  <c r="R1308" i="109"/>
  <c r="S1487" i="109" s="1"/>
  <c r="S1666" i="109" s="1"/>
  <c r="R1200" i="109"/>
  <c r="S1379" i="109" s="1"/>
  <c r="S1558" i="109" s="1"/>
  <c r="O1711" i="109"/>
  <c r="O1850" i="109" s="1"/>
  <c r="P1715" i="109"/>
  <c r="R1334" i="109"/>
  <c r="S1513" i="109" s="1"/>
  <c r="S1692" i="109" s="1"/>
  <c r="X495" i="109"/>
  <c r="X696" i="109" s="1"/>
  <c r="X294" i="109"/>
  <c r="X494" i="109"/>
  <c r="X695" i="109" s="1"/>
  <c r="X293" i="109"/>
  <c r="X496" i="109"/>
  <c r="X697" i="109" s="1"/>
  <c r="X295" i="109"/>
  <c r="Q824" i="109"/>
  <c r="R1218" i="109"/>
  <c r="S1397" i="109" s="1"/>
  <c r="S1576" i="109" s="1"/>
  <c r="Q473" i="109"/>
  <c r="R473" i="109" s="1"/>
  <c r="Q683" i="109"/>
  <c r="R1209" i="109"/>
  <c r="S1388" i="109" s="1"/>
  <c r="S1567" i="109" s="1"/>
  <c r="P689" i="109"/>
  <c r="P1707" i="109" s="1"/>
  <c r="Q492" i="109"/>
  <c r="Q693" i="109" s="1"/>
  <c r="Q520" i="109"/>
  <c r="Q721" i="109" s="1"/>
  <c r="P1712" i="109"/>
  <c r="O1707" i="109"/>
  <c r="O1846" i="109" s="1"/>
  <c r="R1213" i="109"/>
  <c r="S1392" i="109" s="1"/>
  <c r="S1571" i="109" s="1"/>
  <c r="R1198" i="109"/>
  <c r="S1377" i="109" s="1"/>
  <c r="S1556" i="109" s="1"/>
  <c r="P1777" i="109"/>
  <c r="P1916" i="109" s="1"/>
  <c r="R1207" i="109"/>
  <c r="S1386" i="109" s="1"/>
  <c r="S1565" i="109" s="1"/>
  <c r="R1280" i="109"/>
  <c r="S1459" i="109" s="1"/>
  <c r="S1638" i="109" s="1"/>
  <c r="Q820" i="109"/>
  <c r="Q287" i="109"/>
  <c r="R287" i="109" s="1"/>
  <c r="Q488" i="109"/>
  <c r="AB497" i="109"/>
  <c r="R1176" i="109"/>
  <c r="S1355" i="109" s="1"/>
  <c r="S1534" i="109" s="1"/>
  <c r="R1314" i="109"/>
  <c r="S1493" i="109" s="1"/>
  <c r="S1672" i="109" s="1"/>
  <c r="R1204" i="109"/>
  <c r="S1383" i="109" s="1"/>
  <c r="S1562" i="109" s="1"/>
  <c r="P1828" i="109"/>
  <c r="P1967" i="109" s="1"/>
  <c r="Q871" i="109"/>
  <c r="R1312" i="109"/>
  <c r="S1491" i="109" s="1"/>
  <c r="S1670" i="109" s="1"/>
  <c r="R1316" i="109"/>
  <c r="S1495" i="109" s="1"/>
  <c r="S1674" i="109" s="1"/>
  <c r="R1258" i="109"/>
  <c r="S1437" i="109" s="1"/>
  <c r="S1616" i="109" s="1"/>
  <c r="R1243" i="109"/>
  <c r="S1422" i="109" s="1"/>
  <c r="S1601" i="109" s="1"/>
  <c r="R1217" i="109"/>
  <c r="S1396" i="109" s="1"/>
  <c r="S1575" i="109" s="1"/>
  <c r="Z493" i="109"/>
  <c r="Q644" i="109"/>
  <c r="R1341" i="109"/>
  <c r="S1520" i="109" s="1"/>
  <c r="S1699" i="109" s="1"/>
  <c r="R1215" i="109"/>
  <c r="S1394" i="109" s="1"/>
  <c r="S1573" i="109" s="1"/>
  <c r="S1614" i="109"/>
  <c r="R1193" i="109"/>
  <c r="S1372" i="109" s="1"/>
  <c r="S1551" i="109" s="1"/>
  <c r="R1291" i="109"/>
  <c r="S1470" i="109" s="1"/>
  <c r="S1649" i="109" s="1"/>
  <c r="R1329" i="109"/>
  <c r="S1508" i="109" s="1"/>
  <c r="S1687" i="109" s="1"/>
  <c r="R1226" i="109"/>
  <c r="S1405" i="109" s="1"/>
  <c r="S1584" i="109" s="1"/>
  <c r="P1773" i="109"/>
  <c r="P1912" i="109" s="1"/>
  <c r="R1188" i="109"/>
  <c r="S1367" i="109" s="1"/>
  <c r="S1546" i="109" s="1"/>
  <c r="Q1170" i="109"/>
  <c r="R1349" i="109" s="1"/>
  <c r="Q816" i="109"/>
  <c r="Q650" i="109"/>
  <c r="R1325" i="109"/>
  <c r="S1504" i="109" s="1"/>
  <c r="S1683" i="109" s="1"/>
  <c r="P1818" i="109"/>
  <c r="P1957" i="109" s="1"/>
  <c r="Q684" i="109"/>
  <c r="Q885" i="109" s="1"/>
  <c r="P1824" i="109"/>
  <c r="P1963" i="109" s="1"/>
  <c r="Q867" i="109"/>
  <c r="R1333" i="109"/>
  <c r="S1512" i="109" s="1"/>
  <c r="S1691" i="109" s="1"/>
  <c r="Q883" i="109"/>
  <c r="P1840" i="109"/>
  <c r="P1979" i="109" s="1"/>
  <c r="Q861" i="109"/>
  <c r="P1822" i="109"/>
  <c r="P1961" i="109" s="1"/>
  <c r="Q865" i="109"/>
  <c r="P1842" i="109"/>
  <c r="P1981" i="109" s="1"/>
  <c r="P716" i="109"/>
  <c r="R1324" i="109"/>
  <c r="S1503" i="109" s="1"/>
  <c r="S1682" i="109" s="1"/>
  <c r="P1858" i="109"/>
  <c r="R1339" i="109"/>
  <c r="S1518" i="109" s="1"/>
  <c r="S1697" i="109" s="1"/>
  <c r="P1709" i="109"/>
  <c r="P1848" i="109" s="1"/>
  <c r="Q470" i="109"/>
  <c r="R671" i="109" s="1"/>
  <c r="R1318" i="109"/>
  <c r="S1497" i="109" s="1"/>
  <c r="S1676" i="109" s="1"/>
  <c r="R1182" i="109"/>
  <c r="S1361" i="109" s="1"/>
  <c r="S1540" i="109" s="1"/>
  <c r="L34" i="119"/>
  <c r="K34" i="119"/>
  <c r="P1799" i="109"/>
  <c r="P1938" i="109" s="1"/>
  <c r="R1259" i="109"/>
  <c r="S1438" i="109" s="1"/>
  <c r="S1617" i="109" s="1"/>
  <c r="Q828" i="109"/>
  <c r="P1831" i="109"/>
  <c r="P1970" i="109" s="1"/>
  <c r="P1798" i="109"/>
  <c r="P1937" i="109" s="1"/>
  <c r="P1748" i="109"/>
  <c r="P1800" i="109"/>
  <c r="AI20" i="119"/>
  <c r="P1795" i="109"/>
  <c r="P1934" i="109" s="1"/>
  <c r="P1741" i="109"/>
  <c r="P1880" i="109" s="1"/>
  <c r="P1743" i="109"/>
  <c r="P1839" i="109"/>
  <c r="P1721" i="109"/>
  <c r="P1825" i="109"/>
  <c r="P1731" i="109"/>
  <c r="P1829" i="109"/>
  <c r="P1968" i="109" s="1"/>
  <c r="Q853" i="109"/>
  <c r="Q872" i="109"/>
  <c r="P1796" i="109"/>
  <c r="P1935" i="109" s="1"/>
  <c r="P1728" i="109"/>
  <c r="P1867" i="109" s="1"/>
  <c r="P1730" i="109"/>
  <c r="P1821" i="109"/>
  <c r="P1823" i="109"/>
  <c r="P1838" i="109"/>
  <c r="P1977" i="109" s="1"/>
  <c r="P1774" i="109"/>
  <c r="P1791" i="109"/>
  <c r="P1827" i="109"/>
  <c r="P1745" i="109"/>
  <c r="P1884" i="109" s="1"/>
  <c r="P1815" i="109"/>
  <c r="P1733" i="109"/>
  <c r="P1744" i="109"/>
  <c r="P1883" i="109" s="1"/>
  <c r="P1794" i="109"/>
  <c r="P1775" i="109"/>
  <c r="P1751" i="109"/>
  <c r="P1890" i="109" s="1"/>
  <c r="P1755" i="109"/>
  <c r="P1782" i="109"/>
  <c r="P1819" i="109"/>
  <c r="P1752" i="109"/>
  <c r="P1891" i="109" s="1"/>
  <c r="P1830" i="109"/>
  <c r="P1765" i="109"/>
  <c r="P1732" i="109"/>
  <c r="P1750" i="109"/>
  <c r="P1807" i="109"/>
  <c r="P1761" i="109"/>
  <c r="P1783" i="109"/>
  <c r="R1516" i="109"/>
  <c r="R1695" i="109" s="1"/>
  <c r="R1337" i="109"/>
  <c r="P1771" i="109"/>
  <c r="P1910" i="109" s="1"/>
  <c r="P1757" i="109"/>
  <c r="P1896" i="109" s="1"/>
  <c r="P1764" i="109"/>
  <c r="P1835" i="109"/>
  <c r="P1759" i="109"/>
  <c r="P1898" i="109" s="1"/>
  <c r="P1790" i="109"/>
  <c r="P1929" i="109" s="1"/>
  <c r="P1753" i="109"/>
  <c r="P1892" i="109" s="1"/>
  <c r="P1813" i="109"/>
  <c r="P1767" i="109"/>
  <c r="P1786" i="109"/>
  <c r="P1718" i="109"/>
  <c r="P1857" i="109" s="1"/>
  <c r="P1729" i="109"/>
  <c r="P1756" i="109"/>
  <c r="P1714" i="109"/>
  <c r="P1853" i="109" s="1"/>
  <c r="P1725" i="109"/>
  <c r="P1736" i="109"/>
  <c r="P1770" i="109"/>
  <c r="P1779" i="109"/>
  <c r="P1742" i="109"/>
  <c r="P1881" i="109" s="1"/>
  <c r="P1811" i="109"/>
  <c r="P1817" i="109"/>
  <c r="P1780" i="109"/>
  <c r="P1778" i="109"/>
  <c r="P1805" i="109"/>
  <c r="P1762" i="109"/>
  <c r="P1738" i="109"/>
  <c r="R1507" i="109"/>
  <c r="R1686" i="109" s="1"/>
  <c r="R1328" i="109"/>
  <c r="P1763" i="109"/>
  <c r="P1902" i="109" s="1"/>
  <c r="P1788" i="109"/>
  <c r="P1740" i="109"/>
  <c r="P1776" i="109"/>
  <c r="P1766" i="109"/>
  <c r="P1905" i="109" s="1"/>
  <c r="P1772" i="109"/>
  <c r="P1749" i="109"/>
  <c r="P1758" i="109"/>
  <c r="P1746" i="109"/>
  <c r="P1885" i="109" s="1"/>
  <c r="P1803" i="109"/>
  <c r="P1942" i="109" s="1"/>
  <c r="P1754" i="109"/>
  <c r="P1735" i="109"/>
  <c r="P1874" i="109" s="1"/>
  <c r="P1792" i="109"/>
  <c r="P1734" i="109"/>
  <c r="P1717" i="109"/>
  <c r="P1856" i="109" s="1"/>
  <c r="P1809" i="109"/>
  <c r="P1784" i="109"/>
  <c r="P1768" i="109"/>
  <c r="Q477" i="109"/>
  <c r="R678" i="109" s="1"/>
  <c r="P1760" i="109"/>
  <c r="P1785" i="109"/>
  <c r="P1924" i="109" s="1"/>
  <c r="P1810" i="109"/>
  <c r="P1949" i="109" s="1"/>
  <c r="P1747" i="109"/>
  <c r="P1787" i="109"/>
  <c r="P1781" i="109"/>
  <c r="P1920" i="109" s="1"/>
  <c r="P1816" i="109"/>
  <c r="P1955" i="109" s="1"/>
  <c r="P869" i="109"/>
  <c r="P1826" i="109" s="1"/>
  <c r="O1826" i="109"/>
  <c r="O1965" i="109" s="1"/>
  <c r="P877" i="109"/>
  <c r="O1834" i="109"/>
  <c r="Q410" i="109"/>
  <c r="R611" i="109" s="1"/>
  <c r="P1769" i="109"/>
  <c r="P1908" i="109" s="1"/>
  <c r="R1252" i="109"/>
  <c r="S1431" i="109" s="1"/>
  <c r="S1610" i="109" s="1"/>
  <c r="R1265" i="109"/>
  <c r="S1444" i="109" s="1"/>
  <c r="S1623" i="109" s="1"/>
  <c r="R1264" i="109"/>
  <c r="S1443" i="109" s="1"/>
  <c r="S1622" i="109" s="1"/>
  <c r="R1298" i="109"/>
  <c r="S1477" i="109" s="1"/>
  <c r="S1656" i="109" s="1"/>
  <c r="R1270" i="109"/>
  <c r="S1449" i="109" s="1"/>
  <c r="S1628" i="109" s="1"/>
  <c r="R1249" i="109"/>
  <c r="S1428" i="109" s="1"/>
  <c r="S1607" i="109" s="1"/>
  <c r="R1268" i="109"/>
  <c r="S1447" i="109" s="1"/>
  <c r="S1626" i="109" s="1"/>
  <c r="R1240" i="109"/>
  <c r="S1419" i="109" s="1"/>
  <c r="S1598" i="109" s="1"/>
  <c r="R1330" i="109"/>
  <c r="S1509" i="109" s="1"/>
  <c r="S1688" i="109" s="1"/>
  <c r="R1286" i="109"/>
  <c r="S1465" i="109" s="1"/>
  <c r="S1644" i="109" s="1"/>
  <c r="R1331" i="109"/>
  <c r="S1510" i="109" s="1"/>
  <c r="S1689" i="109" s="1"/>
  <c r="R1343" i="109"/>
  <c r="S1522" i="109" s="1"/>
  <c r="S1701" i="109" s="1"/>
  <c r="R1267" i="109"/>
  <c r="S1446" i="109" s="1"/>
  <c r="S1625" i="109" s="1"/>
  <c r="R1321" i="109"/>
  <c r="S1500" i="109" s="1"/>
  <c r="S1679" i="109" s="1"/>
  <c r="R1276" i="109"/>
  <c r="S1455" i="109" s="1"/>
  <c r="S1634" i="109" s="1"/>
  <c r="R1319" i="109"/>
  <c r="S1498" i="109" s="1"/>
  <c r="S1677" i="109" s="1"/>
  <c r="R1296" i="109"/>
  <c r="S1475" i="109" s="1"/>
  <c r="S1654" i="109" s="1"/>
  <c r="R1237" i="109"/>
  <c r="S1416" i="109" s="1"/>
  <c r="S1595" i="109" s="1"/>
  <c r="R1340" i="109"/>
  <c r="S1519" i="109" s="1"/>
  <c r="S1698" i="109" s="1"/>
  <c r="R1242" i="109"/>
  <c r="S1421" i="109" s="1"/>
  <c r="S1600" i="109" s="1"/>
  <c r="R1278" i="109"/>
  <c r="S1457" i="109" s="1"/>
  <c r="S1636" i="109" s="1"/>
  <c r="R1320" i="109"/>
  <c r="S1499" i="109" s="1"/>
  <c r="S1678" i="109" s="1"/>
  <c r="R1220" i="109"/>
  <c r="S1399" i="109" s="1"/>
  <c r="S1578" i="109" s="1"/>
  <c r="R1282" i="109"/>
  <c r="S1461" i="109" s="1"/>
  <c r="S1640" i="109" s="1"/>
  <c r="R1338" i="109"/>
  <c r="S1517" i="109" s="1"/>
  <c r="S1696" i="109" s="1"/>
  <c r="R1327" i="109"/>
  <c r="S1506" i="109" s="1"/>
  <c r="S1685" i="109" s="1"/>
  <c r="R1261" i="109"/>
  <c r="S1440" i="109" s="1"/>
  <c r="S1619" i="109" s="1"/>
  <c r="S1245" i="109"/>
  <c r="T1424" i="109" s="1"/>
  <c r="T1603" i="109" s="1"/>
  <c r="R1238" i="109"/>
  <c r="S1417" i="109" s="1"/>
  <c r="S1596" i="109" s="1"/>
  <c r="R1300" i="109"/>
  <c r="S1479" i="109" s="1"/>
  <c r="S1658" i="109" s="1"/>
  <c r="R1281" i="109"/>
  <c r="S1460" i="109" s="1"/>
  <c r="S1639" i="109" s="1"/>
  <c r="R1234" i="109"/>
  <c r="S1413" i="109" s="1"/>
  <c r="S1592" i="109" s="1"/>
  <c r="R1254" i="109"/>
  <c r="S1433" i="109" s="1"/>
  <c r="S1612" i="109" s="1"/>
  <c r="R1251" i="109"/>
  <c r="S1430" i="109" s="1"/>
  <c r="S1609" i="109" s="1"/>
  <c r="R1310" i="109"/>
  <c r="S1489" i="109" s="1"/>
  <c r="S1668" i="109" s="1"/>
  <c r="R1306" i="109"/>
  <c r="S1485" i="109" s="1"/>
  <c r="S1664" i="109" s="1"/>
  <c r="R1247" i="109"/>
  <c r="S1426" i="109" s="1"/>
  <c r="S1605" i="109" s="1"/>
  <c r="R1271" i="109"/>
  <c r="S1450" i="109" s="1"/>
  <c r="S1629" i="109" s="1"/>
  <c r="R1290" i="109"/>
  <c r="S1469" i="109" s="1"/>
  <c r="S1648" i="109" s="1"/>
  <c r="R1294" i="109"/>
  <c r="S1473" i="109" s="1"/>
  <c r="S1652" i="109" s="1"/>
  <c r="R1233" i="109"/>
  <c r="S1412" i="109" s="1"/>
  <c r="S1591" i="109" s="1"/>
  <c r="R1287" i="109"/>
  <c r="S1466" i="109" s="1"/>
  <c r="S1645" i="109" s="1"/>
  <c r="R1283" i="109"/>
  <c r="S1462" i="109" s="1"/>
  <c r="S1641" i="109" s="1"/>
  <c r="R1274" i="109"/>
  <c r="S1453" i="109" s="1"/>
  <c r="S1632" i="109" s="1"/>
  <c r="R1288" i="109"/>
  <c r="S1467" i="109" s="1"/>
  <c r="S1646" i="109" s="1"/>
  <c r="R1336" i="109"/>
  <c r="S1515" i="109" s="1"/>
  <c r="S1694" i="109" s="1"/>
  <c r="R1332" i="109"/>
  <c r="S1511" i="109" s="1"/>
  <c r="S1690" i="109" s="1"/>
  <c r="R1284" i="109"/>
  <c r="S1463" i="109" s="1"/>
  <c r="S1642" i="109" s="1"/>
  <c r="R1244" i="109"/>
  <c r="S1423" i="109" s="1"/>
  <c r="S1602" i="109" s="1"/>
  <c r="R1255" i="109"/>
  <c r="S1434" i="109" s="1"/>
  <c r="S1613" i="109" s="1"/>
  <c r="R1335" i="109"/>
  <c r="S1514" i="109" s="1"/>
  <c r="S1693" i="109" s="1"/>
  <c r="R1311" i="109"/>
  <c r="S1490" i="109" s="1"/>
  <c r="S1669" i="109" s="1"/>
  <c r="R1313" i="109"/>
  <c r="S1492" i="109" s="1"/>
  <c r="S1671" i="109" s="1"/>
  <c r="R1293" i="109"/>
  <c r="S1472" i="109" s="1"/>
  <c r="S1651" i="109" s="1"/>
  <c r="R1297" i="109"/>
  <c r="S1476" i="109" s="1"/>
  <c r="S1655" i="109" s="1"/>
  <c r="R1307" i="109"/>
  <c r="S1486" i="109" s="1"/>
  <c r="S1665" i="109" s="1"/>
  <c r="R1262" i="109"/>
  <c r="S1441" i="109" s="1"/>
  <c r="S1620" i="109" s="1"/>
  <c r="R1246" i="109"/>
  <c r="S1425" i="109" s="1"/>
  <c r="S1604" i="109" s="1"/>
  <c r="R1323" i="109"/>
  <c r="S1502" i="109" s="1"/>
  <c r="S1681" i="109" s="1"/>
  <c r="R1269" i="109"/>
  <c r="S1448" i="109" s="1"/>
  <c r="S1627" i="109" s="1"/>
  <c r="R1315" i="109"/>
  <c r="S1494" i="109" s="1"/>
  <c r="S1673" i="109" s="1"/>
  <c r="R1301" i="109"/>
  <c r="S1480" i="109" s="1"/>
  <c r="S1659" i="109" s="1"/>
  <c r="R1225" i="109"/>
  <c r="S1404" i="109" s="1"/>
  <c r="S1583" i="109" s="1"/>
  <c r="R1250" i="109"/>
  <c r="S1429" i="109" s="1"/>
  <c r="S1608" i="109" s="1"/>
  <c r="R1257" i="109"/>
  <c r="S1436" i="109" s="1"/>
  <c r="S1615" i="109" s="1"/>
  <c r="R1263" i="109"/>
  <c r="S1442" i="109" s="1"/>
  <c r="S1621" i="109" s="1"/>
  <c r="R1222" i="109"/>
  <c r="S1401" i="109" s="1"/>
  <c r="S1580" i="109" s="1"/>
  <c r="R1285" i="109"/>
  <c r="S1464" i="109" s="1"/>
  <c r="S1643" i="109" s="1"/>
  <c r="R1266" i="109"/>
  <c r="S1445" i="109" s="1"/>
  <c r="S1624" i="109" s="1"/>
  <c r="R1309" i="109"/>
  <c r="S1488" i="109" s="1"/>
  <c r="S1667" i="109" s="1"/>
  <c r="R1275" i="109"/>
  <c r="S1454" i="109" s="1"/>
  <c r="S1633" i="109" s="1"/>
  <c r="R1305" i="109"/>
  <c r="S1484" i="109" s="1"/>
  <c r="S1663" i="109" s="1"/>
  <c r="R1273" i="109"/>
  <c r="S1452" i="109" s="1"/>
  <c r="S1631" i="109" s="1"/>
  <c r="R1299" i="109"/>
  <c r="S1478" i="109" s="1"/>
  <c r="S1657" i="109" s="1"/>
  <c r="R1224" i="109"/>
  <c r="S1403" i="109" s="1"/>
  <c r="S1582" i="109" s="1"/>
  <c r="R1303" i="109"/>
  <c r="S1482" i="109" s="1"/>
  <c r="S1661" i="109" s="1"/>
  <c r="R1322" i="109"/>
  <c r="S1501" i="109" s="1"/>
  <c r="S1680" i="109" s="1"/>
  <c r="R1260" i="109"/>
  <c r="S1439" i="109" s="1"/>
  <c r="S1618" i="109" s="1"/>
  <c r="R1277" i="109"/>
  <c r="S1456" i="109" s="1"/>
  <c r="S1635" i="109" s="1"/>
  <c r="R1317" i="109"/>
  <c r="S1496" i="109" s="1"/>
  <c r="S1675" i="109" s="1"/>
  <c r="R1223" i="109"/>
  <c r="S1402" i="109" s="1"/>
  <c r="S1581" i="109" s="1"/>
  <c r="R1302" i="109"/>
  <c r="S1481" i="109" s="1"/>
  <c r="S1660" i="109" s="1"/>
  <c r="R1326" i="109"/>
  <c r="S1505" i="109" s="1"/>
  <c r="S1684" i="109" s="1"/>
  <c r="S1256" i="109"/>
  <c r="T1435" i="109" s="1"/>
  <c r="R1342" i="109"/>
  <c r="S1521" i="109" s="1"/>
  <c r="S1700" i="109" s="1"/>
  <c r="R1304" i="109"/>
  <c r="S1483" i="109" s="1"/>
  <c r="S1662" i="109" s="1"/>
  <c r="R1253" i="109"/>
  <c r="S1432" i="109" s="1"/>
  <c r="S1611" i="109" s="1"/>
  <c r="R1272" i="109"/>
  <c r="S1451" i="109" s="1"/>
  <c r="S1630" i="109" s="1"/>
  <c r="R1227" i="109"/>
  <c r="S1406" i="109" s="1"/>
  <c r="S1585" i="109" s="1"/>
  <c r="R1292" i="109"/>
  <c r="S1471" i="109" s="1"/>
  <c r="S1650" i="109" s="1"/>
  <c r="R1289" i="109"/>
  <c r="S1468" i="109" s="1"/>
  <c r="S1647" i="109" s="1"/>
  <c r="R1279" i="109"/>
  <c r="S1458" i="109" s="1"/>
  <c r="S1637" i="109" s="1"/>
  <c r="R1295" i="109"/>
  <c r="S1474" i="109" s="1"/>
  <c r="S1653" i="109" s="1"/>
  <c r="P1345" i="109"/>
  <c r="P685" i="109"/>
  <c r="M33" i="119" s="1"/>
  <c r="P1524" i="109"/>
  <c r="Q859" i="109"/>
  <c r="Q681" i="109"/>
  <c r="Q882" i="109" s="1"/>
  <c r="Q578" i="109"/>
  <c r="Q779" i="109" s="1"/>
  <c r="R619" i="109"/>
  <c r="Q588" i="109"/>
  <c r="Q789" i="109" s="1"/>
  <c r="Q550" i="109"/>
  <c r="Q751" i="109" s="1"/>
  <c r="Q599" i="109"/>
  <c r="Q800" i="109" s="1"/>
  <c r="Q572" i="109"/>
  <c r="Q773" i="109" s="1"/>
  <c r="Q632" i="109"/>
  <c r="Q833" i="109" s="1"/>
  <c r="R670" i="109"/>
  <c r="R668" i="109"/>
  <c r="Q747" i="109"/>
  <c r="Q560" i="109"/>
  <c r="Q761" i="109" s="1"/>
  <c r="Q577" i="109"/>
  <c r="Q778" i="109" s="1"/>
  <c r="Q614" i="109"/>
  <c r="Q815" i="109" s="1"/>
  <c r="Q609" i="109"/>
  <c r="Q810" i="109" s="1"/>
  <c r="Q638" i="109"/>
  <c r="Q839" i="109" s="1"/>
  <c r="R627" i="109"/>
  <c r="R623" i="109"/>
  <c r="Q586" i="109"/>
  <c r="Q787" i="109" s="1"/>
  <c r="R656" i="109"/>
  <c r="Q559" i="109"/>
  <c r="Q760" i="109" s="1"/>
  <c r="Q538" i="109"/>
  <c r="Q739" i="109" s="1"/>
  <c r="Q499" i="109"/>
  <c r="Q700" i="109" s="1"/>
  <c r="Q557" i="109"/>
  <c r="Q758" i="109" s="1"/>
  <c r="R654" i="109"/>
  <c r="R644" i="109"/>
  <c r="Q640" i="109"/>
  <c r="Q841" i="109" s="1"/>
  <c r="Q508" i="109"/>
  <c r="R650" i="109"/>
  <c r="Q587" i="109"/>
  <c r="Q788" i="109" s="1"/>
  <c r="Q537" i="109"/>
  <c r="Q738" i="109" s="1"/>
  <c r="Q641" i="109"/>
  <c r="Q842" i="109" s="1"/>
  <c r="Q624" i="109"/>
  <c r="Q825" i="109" s="1"/>
  <c r="Q661" i="109"/>
  <c r="Q862" i="109" s="1"/>
  <c r="Q626" i="109"/>
  <c r="Q827" i="109" s="1"/>
  <c r="Q659" i="109"/>
  <c r="Q860" i="109" s="1"/>
  <c r="Q622" i="109"/>
  <c r="Q823" i="109" s="1"/>
  <c r="Q618" i="109"/>
  <c r="Q819" i="109" s="1"/>
  <c r="Q603" i="109"/>
  <c r="Q804" i="109" s="1"/>
  <c r="Q647" i="109"/>
  <c r="Q848" i="109" s="1"/>
  <c r="Q629" i="109"/>
  <c r="Q830" i="109" s="1"/>
  <c r="Q608" i="109"/>
  <c r="Q809" i="109" s="1"/>
  <c r="Q657" i="109"/>
  <c r="Q858" i="109" s="1"/>
  <c r="Q606" i="109"/>
  <c r="Q807" i="109" s="1"/>
  <c r="R631" i="109"/>
  <c r="Q591" i="109"/>
  <c r="Q792" i="109" s="1"/>
  <c r="Q596" i="109"/>
  <c r="Q797" i="109" s="1"/>
  <c r="Q585" i="109"/>
  <c r="Q786" i="109" s="1"/>
  <c r="Q552" i="109"/>
  <c r="Q753" i="109" s="1"/>
  <c r="Q669" i="109"/>
  <c r="Q870" i="109" s="1"/>
  <c r="Q677" i="109"/>
  <c r="Q878" i="109" s="1"/>
  <c r="R662" i="109"/>
  <c r="Q562" i="109"/>
  <c r="Q763" i="109" s="1"/>
  <c r="Q607" i="109"/>
  <c r="Q808" i="109" s="1"/>
  <c r="Q665" i="109"/>
  <c r="Q866" i="109" s="1"/>
  <c r="Q628" i="109"/>
  <c r="Q829" i="109" s="1"/>
  <c r="Q515" i="109"/>
  <c r="R658" i="109"/>
  <c r="Q558" i="109"/>
  <c r="Q759" i="109" s="1"/>
  <c r="Q529" i="109"/>
  <c r="Q730" i="109" s="1"/>
  <c r="Q528" i="109"/>
  <c r="Q729" i="109" s="1"/>
  <c r="Q617" i="109"/>
  <c r="Q818" i="109" s="1"/>
  <c r="Q593" i="109"/>
  <c r="Q794" i="109" s="1"/>
  <c r="Q667" i="109"/>
  <c r="Q868" i="109" s="1"/>
  <c r="Q595" i="109"/>
  <c r="Q796" i="109" s="1"/>
  <c r="Q633" i="109"/>
  <c r="Q834" i="109" s="1"/>
  <c r="Q571" i="109"/>
  <c r="Q772" i="109" s="1"/>
  <c r="Q548" i="109"/>
  <c r="Q749" i="109" s="1"/>
  <c r="Q522" i="109"/>
  <c r="Q723" i="109" s="1"/>
  <c r="Q612" i="109"/>
  <c r="Q813" i="109" s="1"/>
  <c r="R635" i="109"/>
  <c r="Q620" i="109"/>
  <c r="Q821" i="109" s="1"/>
  <c r="Q672" i="109"/>
  <c r="Q873" i="109" s="1"/>
  <c r="Q604" i="109"/>
  <c r="Q805" i="109" s="1"/>
  <c r="R682" i="109"/>
  <c r="P709" i="109"/>
  <c r="P1710" i="109" s="1"/>
  <c r="P879" i="109"/>
  <c r="Q879" i="109" s="1"/>
  <c r="Q613" i="109"/>
  <c r="Q814" i="109" s="1"/>
  <c r="Q673" i="109"/>
  <c r="Q874" i="109" s="1"/>
  <c r="Q600" i="109"/>
  <c r="Q801" i="109" s="1"/>
  <c r="Q642" i="109"/>
  <c r="Q843" i="109" s="1"/>
  <c r="Q649" i="109"/>
  <c r="Q850" i="109" s="1"/>
  <c r="Q634" i="109"/>
  <c r="Q835" i="109" s="1"/>
  <c r="Q616" i="109"/>
  <c r="Q817" i="109" s="1"/>
  <c r="R675" i="109"/>
  <c r="Q590" i="109"/>
  <c r="Q791" i="109" s="1"/>
  <c r="Q597" i="109"/>
  <c r="Q798" i="109" s="1"/>
  <c r="R652" i="109"/>
  <c r="R666" i="109"/>
  <c r="Q611" i="109"/>
  <c r="Q812" i="109" s="1"/>
  <c r="Q663" i="109"/>
  <c r="Q864" i="109" s="1"/>
  <c r="Q583" i="109"/>
  <c r="Q784" i="109" s="1"/>
  <c r="R664" i="109"/>
  <c r="Q625" i="109"/>
  <c r="Q826" i="109" s="1"/>
  <c r="R684" i="109"/>
  <c r="Q630" i="109"/>
  <c r="Q831" i="109" s="1"/>
  <c r="R646" i="109"/>
  <c r="Q605" i="109"/>
  <c r="Q806" i="109" s="1"/>
  <c r="R683" i="109"/>
  <c r="R615" i="109"/>
  <c r="Q592" i="109"/>
  <c r="Q793" i="109" s="1"/>
  <c r="Q601" i="109"/>
  <c r="Q802" i="109" s="1"/>
  <c r="Q742" i="109"/>
  <c r="Q598" i="109"/>
  <c r="Q799" i="109" s="1"/>
  <c r="R679" i="109"/>
  <c r="R676" i="109"/>
  <c r="Q555" i="109"/>
  <c r="Q756" i="109" s="1"/>
  <c r="Q553" i="109"/>
  <c r="Q754" i="109" s="1"/>
  <c r="R643" i="109"/>
  <c r="R660" i="109"/>
  <c r="Q544" i="109"/>
  <c r="Q745" i="109" s="1"/>
  <c r="Q561" i="109"/>
  <c r="Q762" i="109" s="1"/>
  <c r="Q645" i="109"/>
  <c r="Q846" i="109" s="1"/>
  <c r="R639" i="109"/>
  <c r="Q531" i="109"/>
  <c r="Q732" i="109" s="1"/>
  <c r="Q680" i="109"/>
  <c r="Q881" i="109" s="1"/>
  <c r="Q636" i="109"/>
  <c r="Q837" i="109" s="1"/>
  <c r="Q621" i="109"/>
  <c r="Q822" i="109" s="1"/>
  <c r="Q582" i="109"/>
  <c r="Q783" i="109" s="1"/>
  <c r="Q655" i="109"/>
  <c r="Q856" i="109" s="1"/>
  <c r="Q651" i="109"/>
  <c r="Q852" i="109" s="1"/>
  <c r="Q584" i="109"/>
  <c r="Q785" i="109" s="1"/>
  <c r="Q653" i="109"/>
  <c r="Q854" i="109" s="1"/>
  <c r="Q594" i="109"/>
  <c r="Q795" i="109" s="1"/>
  <c r="Q589" i="109"/>
  <c r="Q790" i="109" s="1"/>
  <c r="Q610" i="109"/>
  <c r="Q811" i="109" s="1"/>
  <c r="Q602" i="109"/>
  <c r="Q803" i="109" s="1"/>
  <c r="R648" i="109"/>
  <c r="Q637" i="109"/>
  <c r="Q838" i="109" s="1"/>
  <c r="Q580" i="109"/>
  <c r="Q781" i="109" s="1"/>
  <c r="Q1025" i="109"/>
  <c r="G21" i="119"/>
  <c r="H21" i="119" s="1"/>
  <c r="O1975" i="109"/>
  <c r="P849" i="109"/>
  <c r="P1806" i="109" s="1"/>
  <c r="O1945" i="109"/>
  <c r="P840" i="109"/>
  <c r="P1797" i="109" s="1"/>
  <c r="O1936" i="109"/>
  <c r="P847" i="109"/>
  <c r="P1804" i="109" s="1"/>
  <c r="O1943" i="109"/>
  <c r="P880" i="109"/>
  <c r="P1837" i="109" s="1"/>
  <c r="O1976" i="109"/>
  <c r="P875" i="109"/>
  <c r="P1832" i="109" s="1"/>
  <c r="O1971" i="109"/>
  <c r="P884" i="109"/>
  <c r="P1841" i="109" s="1"/>
  <c r="O1980" i="109"/>
  <c r="P836" i="109"/>
  <c r="P1793" i="109" s="1"/>
  <c r="O1932" i="109"/>
  <c r="P855" i="109"/>
  <c r="P1812" i="109" s="1"/>
  <c r="O1951" i="109"/>
  <c r="P876" i="109"/>
  <c r="P1833" i="109" s="1"/>
  <c r="O1972" i="109"/>
  <c r="P845" i="109"/>
  <c r="P1802" i="109" s="1"/>
  <c r="O1941" i="109"/>
  <c r="P832" i="109"/>
  <c r="P1789" i="109" s="1"/>
  <c r="O1928" i="109"/>
  <c r="P844" i="109"/>
  <c r="P1801" i="109" s="1"/>
  <c r="O1940" i="109"/>
  <c r="P851" i="109"/>
  <c r="P1808" i="109" s="1"/>
  <c r="O1947" i="109"/>
  <c r="P857" i="109"/>
  <c r="P1814" i="109" s="1"/>
  <c r="O1953" i="109"/>
  <c r="P863" i="109"/>
  <c r="P1820" i="109" s="1"/>
  <c r="O1959" i="109"/>
  <c r="O1847" i="109"/>
  <c r="N1846" i="109"/>
  <c r="O1873" i="109"/>
  <c r="O1931" i="109"/>
  <c r="O1905" i="109"/>
  <c r="O1899" i="109"/>
  <c r="O1933" i="109"/>
  <c r="O1903" i="109"/>
  <c r="O1969" i="109"/>
  <c r="O1867" i="109"/>
  <c r="O1875" i="109"/>
  <c r="O1872" i="109"/>
  <c r="O1978" i="109"/>
  <c r="O1911" i="109"/>
  <c r="O1962" i="109"/>
  <c r="O1970" i="109"/>
  <c r="O1938" i="109"/>
  <c r="O1944" i="109"/>
  <c r="O1929" i="109"/>
  <c r="O1895" i="109"/>
  <c r="O1964" i="109"/>
  <c r="O1942" i="109"/>
  <c r="O1906" i="109"/>
  <c r="O1888" i="109"/>
  <c r="O1926" i="109"/>
  <c r="O1934" i="109"/>
  <c r="O1898" i="109"/>
  <c r="O1977" i="109"/>
  <c r="O1860" i="109"/>
  <c r="O1891" i="109"/>
  <c r="O1876" i="109"/>
  <c r="O1896" i="109"/>
  <c r="O1914" i="109"/>
  <c r="O1861" i="109"/>
  <c r="O1935" i="109"/>
  <c r="O1902" i="109"/>
  <c r="O1863" i="109"/>
  <c r="O1921" i="109"/>
  <c r="O1930" i="109"/>
  <c r="O1925" i="109"/>
  <c r="O1862" i="109"/>
  <c r="O1909" i="109"/>
  <c r="O1877" i="109"/>
  <c r="O1948" i="109"/>
  <c r="O1868" i="109"/>
  <c r="O1910" i="109"/>
  <c r="O1913" i="109"/>
  <c r="O1966" i="109"/>
  <c r="O1918" i="109"/>
  <c r="O1884" i="109"/>
  <c r="O1869" i="109"/>
  <c r="O1923" i="109"/>
  <c r="O1886" i="109"/>
  <c r="O1851" i="109"/>
  <c r="O1853" i="109"/>
  <c r="O1852" i="109"/>
  <c r="O1849" i="109"/>
  <c r="O1859" i="109"/>
  <c r="O1857" i="109"/>
  <c r="Q1006" i="109"/>
  <c r="Q963" i="109"/>
  <c r="Q938" i="109"/>
  <c r="Q967" i="109"/>
  <c r="Q976" i="109"/>
  <c r="Q953" i="109"/>
  <c r="Q935" i="109"/>
  <c r="Q989" i="109"/>
  <c r="Q907" i="109"/>
  <c r="Q931" i="109"/>
  <c r="Q980" i="109"/>
  <c r="Q894" i="109"/>
  <c r="Q1008" i="109"/>
  <c r="Q1021" i="109"/>
  <c r="Q914" i="109"/>
  <c r="Q1001" i="109"/>
  <c r="Q898" i="109"/>
  <c r="Q1003" i="109"/>
  <c r="Q910" i="109"/>
  <c r="Q944" i="109"/>
  <c r="Q918" i="109"/>
  <c r="Q954" i="109"/>
  <c r="Q904" i="109"/>
  <c r="Q895" i="109"/>
  <c r="Q1007" i="109"/>
  <c r="Q1011" i="109"/>
  <c r="Q1016" i="109"/>
  <c r="Q1020" i="109"/>
  <c r="Q1010" i="109"/>
  <c r="Q982" i="109"/>
  <c r="Q1014" i="109"/>
  <c r="Q893" i="109"/>
  <c r="P1026" i="109"/>
  <c r="Q897" i="109"/>
  <c r="Q900" i="109"/>
  <c r="Q984" i="109"/>
  <c r="Q1009" i="109"/>
  <c r="Q951" i="109"/>
  <c r="Q999" i="109"/>
  <c r="Q978" i="109"/>
  <c r="Q959" i="109"/>
  <c r="Q956" i="109"/>
  <c r="Q919" i="109"/>
  <c r="Q921" i="109"/>
  <c r="Q1023" i="109"/>
  <c r="Q1017" i="109"/>
  <c r="O886" i="109"/>
  <c r="Q968" i="109"/>
  <c r="Q943" i="109"/>
  <c r="Q911" i="109"/>
  <c r="Q948" i="109"/>
  <c r="Q974" i="109"/>
  <c r="Q973" i="109"/>
  <c r="Q947" i="109"/>
  <c r="Q901" i="109"/>
  <c r="Q916" i="109"/>
  <c r="Q964" i="109"/>
  <c r="Q1015" i="109"/>
  <c r="Q986" i="109"/>
  <c r="Q925" i="109"/>
  <c r="Q962" i="109"/>
  <c r="Q924" i="109"/>
  <c r="Q1002" i="109"/>
  <c r="Q981" i="109"/>
  <c r="Q926" i="109"/>
  <c r="Q1012" i="109"/>
  <c r="Q977" i="109"/>
  <c r="Q952" i="109"/>
  <c r="Q965" i="109"/>
  <c r="Q927" i="109"/>
  <c r="Q933" i="109"/>
  <c r="Q993" i="109"/>
  <c r="Q906" i="109"/>
  <c r="Q966" i="109"/>
  <c r="Q940" i="109"/>
  <c r="Q937" i="109"/>
  <c r="Q1004" i="109"/>
  <c r="Q992" i="109"/>
  <c r="Q941" i="109"/>
  <c r="Q1019" i="109"/>
  <c r="Q915" i="109"/>
  <c r="Q1018" i="109"/>
  <c r="Q997" i="109"/>
  <c r="Q942" i="109"/>
  <c r="Q994" i="109"/>
  <c r="Q932" i="109"/>
  <c r="Q899" i="109"/>
  <c r="Q957" i="109"/>
  <c r="Q896" i="109"/>
  <c r="Q930" i="109"/>
  <c r="Q975" i="109"/>
  <c r="Q917" i="109"/>
  <c r="Q945" i="109"/>
  <c r="Q972" i="109"/>
  <c r="Q929" i="109"/>
  <c r="Q970" i="109"/>
  <c r="Q987" i="109"/>
  <c r="Q928" i="109"/>
  <c r="Q913" i="109"/>
  <c r="Q1013" i="109"/>
  <c r="Q996" i="109"/>
  <c r="Q971" i="109"/>
  <c r="Q995" i="109"/>
  <c r="Q979" i="109"/>
  <c r="Q991" i="109"/>
  <c r="Q902" i="109"/>
  <c r="Q1719" i="109" s="1"/>
  <c r="Q908" i="109"/>
  <c r="Q1022" i="109"/>
  <c r="Q909" i="109"/>
  <c r="Q958" i="109"/>
  <c r="Q988" i="109"/>
  <c r="Q939" i="109"/>
  <c r="Q990" i="109"/>
  <c r="Q905" i="109"/>
  <c r="Q998" i="109"/>
  <c r="Q985" i="109"/>
  <c r="Q1000" i="109"/>
  <c r="Q912" i="109"/>
  <c r="Q955" i="109"/>
  <c r="Q920" i="109"/>
  <c r="Q960" i="109"/>
  <c r="Q1024" i="109"/>
  <c r="Q1005" i="109"/>
  <c r="Q936" i="109"/>
  <c r="Q961" i="109"/>
  <c r="Q950" i="109"/>
  <c r="Q969" i="109"/>
  <c r="Q934" i="109"/>
  <c r="Q923" i="109"/>
  <c r="Q949" i="109"/>
  <c r="Q946" i="109"/>
  <c r="Q983" i="109"/>
  <c r="Q361" i="109"/>
  <c r="Q412" i="109"/>
  <c r="Q382" i="109"/>
  <c r="Q480" i="109"/>
  <c r="Q413" i="109"/>
  <c r="R475" i="109"/>
  <c r="R430" i="109"/>
  <c r="Q408" i="109"/>
  <c r="Q354" i="109"/>
  <c r="Q437" i="109"/>
  <c r="Q464" i="109"/>
  <c r="Q472" i="109"/>
  <c r="Q427" i="109"/>
  <c r="Q352" i="109"/>
  <c r="R418" i="109"/>
  <c r="Q429" i="109"/>
  <c r="Q314" i="109"/>
  <c r="Q387" i="109"/>
  <c r="R445" i="109"/>
  <c r="Q441" i="109"/>
  <c r="Q385" i="109"/>
  <c r="R455" i="109"/>
  <c r="Q358" i="109"/>
  <c r="Q298" i="109"/>
  <c r="Q444" i="109"/>
  <c r="Q395" i="109"/>
  <c r="R453" i="109"/>
  <c r="R414" i="109"/>
  <c r="Q357" i="109"/>
  <c r="Q371" i="109"/>
  <c r="Q340" i="109"/>
  <c r="Q384" i="109"/>
  <c r="Q431" i="109"/>
  <c r="Q397" i="109"/>
  <c r="R438" i="109"/>
  <c r="Q330" i="109"/>
  <c r="Q435" i="109"/>
  <c r="R467" i="109"/>
  <c r="Q433" i="109"/>
  <c r="Q351" i="109"/>
  <c r="Q392" i="109"/>
  <c r="Q466" i="109"/>
  <c r="Q415" i="109"/>
  <c r="Q394" i="109"/>
  <c r="Q432" i="109"/>
  <c r="Q370" i="109"/>
  <c r="Q347" i="109"/>
  <c r="Q376" i="109"/>
  <c r="Q389" i="109"/>
  <c r="Q420" i="109"/>
  <c r="Q386" i="109"/>
  <c r="Q381" i="109"/>
  <c r="Q454" i="109"/>
  <c r="Q383" i="109"/>
  <c r="Q460" i="109"/>
  <c r="Q452" i="109"/>
  <c r="Q425" i="109"/>
  <c r="Q421" i="109"/>
  <c r="Q417" i="109"/>
  <c r="Q409" i="109"/>
  <c r="Q402" i="109"/>
  <c r="R434" i="109"/>
  <c r="Q419" i="109"/>
  <c r="R451" i="109"/>
  <c r="Q291" i="109"/>
  <c r="P484" i="109"/>
  <c r="Q401" i="109"/>
  <c r="R465" i="109"/>
  <c r="R447" i="109"/>
  <c r="Q428" i="109"/>
  <c r="Q436" i="109"/>
  <c r="Q407" i="109"/>
  <c r="Q462" i="109"/>
  <c r="Q405" i="109"/>
  <c r="Q406" i="109"/>
  <c r="R478" i="109"/>
  <c r="R463" i="109"/>
  <c r="Q424" i="109"/>
  <c r="R483" i="109"/>
  <c r="Q377" i="109"/>
  <c r="Q390" i="109"/>
  <c r="R426" i="109"/>
  <c r="Q399" i="109"/>
  <c r="R422" i="109"/>
  <c r="Q404" i="109"/>
  <c r="R442" i="109"/>
  <c r="Q349" i="109"/>
  <c r="R482" i="109"/>
  <c r="R459" i="109"/>
  <c r="Q343" i="109"/>
  <c r="Q337" i="109"/>
  <c r="Q360" i="109"/>
  <c r="Q356" i="109"/>
  <c r="R457" i="109"/>
  <c r="Q319" i="109"/>
  <c r="Q391" i="109"/>
  <c r="Q398" i="109"/>
  <c r="Q448" i="109"/>
  <c r="Q400" i="109"/>
  <c r="Q328" i="109"/>
  <c r="R469" i="109"/>
  <c r="R443" i="109"/>
  <c r="Q439" i="109"/>
  <c r="Q479" i="109"/>
  <c r="Q307" i="109"/>
  <c r="Q327" i="109"/>
  <c r="Q416" i="109"/>
  <c r="Q345" i="109"/>
  <c r="Q359" i="109"/>
  <c r="R474" i="109"/>
  <c r="Q468" i="109"/>
  <c r="Q321" i="109"/>
  <c r="Q411" i="109"/>
  <c r="Q396" i="109"/>
  <c r="R449" i="109"/>
  <c r="Q336" i="109"/>
  <c r="Q440" i="109"/>
  <c r="Q450" i="109"/>
  <c r="Q423" i="109"/>
  <c r="Q393" i="109"/>
  <c r="Q458" i="109"/>
  <c r="Q388" i="109"/>
  <c r="Q476" i="109"/>
  <c r="Q471" i="109"/>
  <c r="Q446" i="109"/>
  <c r="Q403" i="109"/>
  <c r="R461" i="109"/>
  <c r="Q379" i="109"/>
  <c r="Q456" i="109"/>
  <c r="R481" i="109"/>
  <c r="BG692" i="109" l="1"/>
  <c r="Q1720" i="109"/>
  <c r="AB698" i="109"/>
  <c r="S1197" i="109"/>
  <c r="T1376" i="109" s="1"/>
  <c r="AQ1564" i="109"/>
  <c r="Q1722" i="109"/>
  <c r="BZ22" i="119"/>
  <c r="AR1206" i="109"/>
  <c r="AS1385" i="109" s="1"/>
  <c r="BH290" i="109"/>
  <c r="AZ890" i="109"/>
  <c r="BH1529" i="109"/>
  <c r="BI1350" i="109"/>
  <c r="BH289" i="109"/>
  <c r="AX891" i="109"/>
  <c r="AY891" i="109" s="1"/>
  <c r="AZ891" i="109" s="1"/>
  <c r="BH288" i="109"/>
  <c r="N1982" i="109"/>
  <c r="Q1737" i="109"/>
  <c r="Q1876" i="109" s="1"/>
  <c r="Q1723" i="109"/>
  <c r="S1191" i="109"/>
  <c r="T1370" i="109" s="1"/>
  <c r="T1549" i="109" s="1"/>
  <c r="S1203" i="109"/>
  <c r="T1382" i="109" s="1"/>
  <c r="T1561" i="109" s="1"/>
  <c r="Q1727" i="109"/>
  <c r="Q1866" i="109" s="1"/>
  <c r="Q1726" i="109"/>
  <c r="S1211" i="109"/>
  <c r="T1390" i="109" s="1"/>
  <c r="T1569" i="109" s="1"/>
  <c r="S1344" i="109"/>
  <c r="T1523" i="109" s="1"/>
  <c r="T1702" i="109" s="1"/>
  <c r="S1351" i="109"/>
  <c r="S1530" i="109" s="1"/>
  <c r="Q1716" i="109"/>
  <c r="S1218" i="109"/>
  <c r="T1397" i="109" s="1"/>
  <c r="T1576" i="109" s="1"/>
  <c r="S1334" i="109"/>
  <c r="T1513" i="109" s="1"/>
  <c r="T1692" i="109" s="1"/>
  <c r="S1176" i="109"/>
  <c r="T1355" i="109" s="1"/>
  <c r="T1534" i="109" s="1"/>
  <c r="S1205" i="109"/>
  <c r="T1384" i="109" s="1"/>
  <c r="T1563" i="109" s="1"/>
  <c r="Q1708" i="109"/>
  <c r="Q1847" i="109" s="1"/>
  <c r="Z694" i="109"/>
  <c r="Q1713" i="109"/>
  <c r="Q1724" i="109"/>
  <c r="R674" i="109"/>
  <c r="S1308" i="109"/>
  <c r="T1487" i="109" s="1"/>
  <c r="T1666" i="109" s="1"/>
  <c r="Y494" i="109"/>
  <c r="Y695" i="109" s="1"/>
  <c r="Y293" i="109"/>
  <c r="Z293" i="109" s="1"/>
  <c r="AA293" i="109" s="1"/>
  <c r="Y496" i="109"/>
  <c r="Y697" i="109" s="1"/>
  <c r="Y295" i="109"/>
  <c r="Z295" i="109" s="1"/>
  <c r="AA295" i="109" s="1"/>
  <c r="Y495" i="109"/>
  <c r="Y696" i="109" s="1"/>
  <c r="Y294" i="109"/>
  <c r="Z294" i="109" s="1"/>
  <c r="AA294" i="109" s="1"/>
  <c r="S1200" i="109"/>
  <c r="T1379" i="109" s="1"/>
  <c r="T1558" i="109" s="1"/>
  <c r="S1248" i="109"/>
  <c r="T1427" i="109" s="1"/>
  <c r="T1606" i="109" s="1"/>
  <c r="Q1715" i="109"/>
  <c r="P1711" i="109"/>
  <c r="P1850" i="109" s="1"/>
  <c r="Q1781" i="109"/>
  <c r="Q1920" i="109" s="1"/>
  <c r="R824" i="109"/>
  <c r="S1209" i="109"/>
  <c r="T1388" i="109" s="1"/>
  <c r="T1567" i="109" s="1"/>
  <c r="S1213" i="109"/>
  <c r="T1392" i="109" s="1"/>
  <c r="T1571" i="109" s="1"/>
  <c r="R871" i="109"/>
  <c r="Q1777" i="109"/>
  <c r="Q1916" i="109" s="1"/>
  <c r="Q1828" i="109"/>
  <c r="Q1967" i="109" s="1"/>
  <c r="S1198" i="109"/>
  <c r="T1377" i="109" s="1"/>
  <c r="T1556" i="109" s="1"/>
  <c r="S1204" i="109"/>
  <c r="T1383" i="109" s="1"/>
  <c r="T1562" i="109" s="1"/>
  <c r="S1280" i="109"/>
  <c r="T1459" i="109" s="1"/>
  <c r="T1638" i="109" s="1"/>
  <c r="S1316" i="109"/>
  <c r="T1495" i="109" s="1"/>
  <c r="T1674" i="109" s="1"/>
  <c r="R492" i="109"/>
  <c r="R693" i="109" s="1"/>
  <c r="R520" i="109"/>
  <c r="R721" i="109" s="1"/>
  <c r="Q1712" i="109"/>
  <c r="Q1851" i="109" s="1"/>
  <c r="R820" i="109"/>
  <c r="T1351" i="109"/>
  <c r="S1217" i="109"/>
  <c r="T1396" i="109" s="1"/>
  <c r="T1575" i="109" s="1"/>
  <c r="T1614" i="109"/>
  <c r="T1555" i="109"/>
  <c r="S1207" i="109"/>
  <c r="T1386" i="109" s="1"/>
  <c r="T1565" i="109" s="1"/>
  <c r="S1325" i="109"/>
  <c r="T1504" i="109" s="1"/>
  <c r="T1683" i="109" s="1"/>
  <c r="S1312" i="109"/>
  <c r="T1491" i="109" s="1"/>
  <c r="T1670" i="109" s="1"/>
  <c r="S287" i="109"/>
  <c r="S488" i="109"/>
  <c r="R488" i="109"/>
  <c r="AB296" i="109"/>
  <c r="AC497" i="109" s="1"/>
  <c r="AC698" i="109" s="1"/>
  <c r="S1314" i="109"/>
  <c r="T1493" i="109" s="1"/>
  <c r="T1672" i="109" s="1"/>
  <c r="S1258" i="109"/>
  <c r="T1437" i="109" s="1"/>
  <c r="T1616" i="109" s="1"/>
  <c r="S1243" i="109"/>
  <c r="T1422" i="109" s="1"/>
  <c r="T1601" i="109" s="1"/>
  <c r="S1188" i="109"/>
  <c r="T1367" i="109" s="1"/>
  <c r="T1546" i="109" s="1"/>
  <c r="S1226" i="109"/>
  <c r="T1405" i="109" s="1"/>
  <c r="T1584" i="109" s="1"/>
  <c r="S1193" i="109"/>
  <c r="T1372" i="109" s="1"/>
  <c r="T1551" i="109" s="1"/>
  <c r="S1341" i="109"/>
  <c r="T1520" i="109" s="1"/>
  <c r="T1699" i="109" s="1"/>
  <c r="AA493" i="109"/>
  <c r="S1291" i="109"/>
  <c r="T1470" i="109" s="1"/>
  <c r="T1649" i="109" s="1"/>
  <c r="S1215" i="109"/>
  <c r="T1394" i="109" s="1"/>
  <c r="T1573" i="109" s="1"/>
  <c r="S1329" i="109"/>
  <c r="T1508" i="109" s="1"/>
  <c r="T1687" i="109" s="1"/>
  <c r="R816" i="109"/>
  <c r="Q1842" i="109"/>
  <c r="Q1981" i="109" s="1"/>
  <c r="R861" i="109"/>
  <c r="R885" i="109"/>
  <c r="S1333" i="109"/>
  <c r="T1512" i="109" s="1"/>
  <c r="T1691" i="109" s="1"/>
  <c r="Q1773" i="109"/>
  <c r="Q1912" i="109" s="1"/>
  <c r="R1170" i="109"/>
  <c r="Q1528" i="109"/>
  <c r="Q1703" i="109" s="1"/>
  <c r="Q689" i="109"/>
  <c r="Q1824" i="109"/>
  <c r="Q1963" i="109" s="1"/>
  <c r="R867" i="109"/>
  <c r="R865" i="109"/>
  <c r="R883" i="109"/>
  <c r="Q1822" i="109"/>
  <c r="Q1961" i="109" s="1"/>
  <c r="Q1840" i="109"/>
  <c r="Q1979" i="109" s="1"/>
  <c r="Q1818" i="109"/>
  <c r="Q1957" i="109" s="1"/>
  <c r="S1259" i="109"/>
  <c r="T1438" i="109" s="1"/>
  <c r="T1617" i="109" s="1"/>
  <c r="S1324" i="109"/>
  <c r="T1503" i="109" s="1"/>
  <c r="T1682" i="109" s="1"/>
  <c r="S1182" i="109"/>
  <c r="T1361" i="109" s="1"/>
  <c r="T1540" i="109" s="1"/>
  <c r="S1318" i="109"/>
  <c r="T1497" i="109" s="1"/>
  <c r="T1676" i="109" s="1"/>
  <c r="R477" i="109"/>
  <c r="S678" i="109" s="1"/>
  <c r="Q869" i="109"/>
  <c r="Q1826" i="109" s="1"/>
  <c r="Q1965" i="109" s="1"/>
  <c r="S1339" i="109"/>
  <c r="T1518" i="109" s="1"/>
  <c r="T1697" i="109" s="1"/>
  <c r="R410" i="109"/>
  <c r="S611" i="109" s="1"/>
  <c r="R853" i="109"/>
  <c r="R470" i="109"/>
  <c r="S671" i="109" s="1"/>
  <c r="M34" i="119"/>
  <c r="Q1810" i="109"/>
  <c r="Q1949" i="109" s="1"/>
  <c r="Q1785" i="109"/>
  <c r="Q1924" i="109" s="1"/>
  <c r="R828" i="109"/>
  <c r="Q1829" i="109"/>
  <c r="Q1968" i="109" s="1"/>
  <c r="Q1782" i="109"/>
  <c r="R872" i="109"/>
  <c r="R879" i="109"/>
  <c r="R859" i="109"/>
  <c r="Q1811" i="109"/>
  <c r="AJ20" i="119"/>
  <c r="Q1799" i="109"/>
  <c r="Q1827" i="109"/>
  <c r="Q1775" i="109"/>
  <c r="Q1914" i="109" s="1"/>
  <c r="Q1759" i="109"/>
  <c r="Q1750" i="109"/>
  <c r="Q1728" i="109"/>
  <c r="Q1867" i="109" s="1"/>
  <c r="Q1721" i="109"/>
  <c r="Q1860" i="109" s="1"/>
  <c r="Q1736" i="109"/>
  <c r="Q1825" i="109"/>
  <c r="Q716" i="109"/>
  <c r="Q1711" i="109" s="1"/>
  <c r="Q1732" i="109"/>
  <c r="Q1871" i="109" s="1"/>
  <c r="Q1800" i="109"/>
  <c r="Q1786" i="109"/>
  <c r="Q1925" i="109" s="1"/>
  <c r="Q1771" i="109"/>
  <c r="Q1755" i="109"/>
  <c r="Q1894" i="109" s="1"/>
  <c r="Q1838" i="109"/>
  <c r="Q1977" i="109" s="1"/>
  <c r="R812" i="109"/>
  <c r="Q1815" i="109"/>
  <c r="Q1747" i="109"/>
  <c r="Q1746" i="109"/>
  <c r="Q1885" i="109" s="1"/>
  <c r="S1516" i="109"/>
  <c r="S1695" i="109" s="1"/>
  <c r="S1337" i="109"/>
  <c r="Q1738" i="109"/>
  <c r="Q1709" i="109"/>
  <c r="Q1741" i="109"/>
  <c r="Q1809" i="109"/>
  <c r="Q1948" i="109" s="1"/>
  <c r="Q1758" i="109"/>
  <c r="Q1780" i="109"/>
  <c r="Q1779" i="109"/>
  <c r="Q1743" i="109"/>
  <c r="Q1882" i="109" s="1"/>
  <c r="Q1729" i="109"/>
  <c r="Q1730" i="109"/>
  <c r="Q1744" i="109"/>
  <c r="Q1740" i="109"/>
  <c r="S1507" i="109"/>
  <c r="S1686" i="109" s="1"/>
  <c r="S1328" i="109"/>
  <c r="Q1813" i="109"/>
  <c r="Q1952" i="109" s="1"/>
  <c r="Q1762" i="109"/>
  <c r="Q1901" i="109" s="1"/>
  <c r="Q1752" i="109"/>
  <c r="Q1891" i="109" s="1"/>
  <c r="Q1766" i="109"/>
  <c r="Q1905" i="109" s="1"/>
  <c r="Q1761" i="109"/>
  <c r="Q1900" i="109" s="1"/>
  <c r="Q1819" i="109"/>
  <c r="Q1734" i="109"/>
  <c r="Q1794" i="109"/>
  <c r="Q1823" i="109"/>
  <c r="Q1805" i="109"/>
  <c r="Q1944" i="109" s="1"/>
  <c r="Q1770" i="109"/>
  <c r="Q1731" i="109"/>
  <c r="Q1714" i="109"/>
  <c r="Q1763" i="109"/>
  <c r="Q1902" i="109" s="1"/>
  <c r="Q1749" i="109"/>
  <c r="Q1888" i="109" s="1"/>
  <c r="Q1783" i="109"/>
  <c r="Q1764" i="109"/>
  <c r="Q1903" i="109" s="1"/>
  <c r="Q1768" i="109"/>
  <c r="Q1907" i="109" s="1"/>
  <c r="Q1774" i="109"/>
  <c r="Q1725" i="109"/>
  <c r="Q1767" i="109"/>
  <c r="Q709" i="109"/>
  <c r="Q1710" i="109" s="1"/>
  <c r="Q1787" i="109"/>
  <c r="Q1831" i="109"/>
  <c r="Q1970" i="109" s="1"/>
  <c r="Q1835" i="109"/>
  <c r="Q1974" i="109" s="1"/>
  <c r="Q1807" i="109"/>
  <c r="Q1765" i="109"/>
  <c r="Q1904" i="109" s="1"/>
  <c r="Q1748" i="109"/>
  <c r="Q1756" i="109"/>
  <c r="Q1803" i="109"/>
  <c r="Q1772" i="109"/>
  <c r="Q1830" i="109"/>
  <c r="Q1817" i="109"/>
  <c r="Q1717" i="109"/>
  <c r="Q1798" i="109"/>
  <c r="Q1937" i="109" s="1"/>
  <c r="Q1757" i="109"/>
  <c r="Q1718" i="109"/>
  <c r="Q1821" i="109"/>
  <c r="Q1960" i="109" s="1"/>
  <c r="Q1795" i="109"/>
  <c r="Q1934" i="109" s="1"/>
  <c r="Q1760" i="109"/>
  <c r="Q1899" i="109" s="1"/>
  <c r="Q1778" i="109"/>
  <c r="Q1776" i="109"/>
  <c r="Q1784" i="109"/>
  <c r="Q1923" i="109" s="1"/>
  <c r="Q1742" i="109"/>
  <c r="Q1881" i="109" s="1"/>
  <c r="Q1745" i="109"/>
  <c r="Q1791" i="109"/>
  <c r="Q1792" i="109"/>
  <c r="Q1931" i="109" s="1"/>
  <c r="Q1790" i="109"/>
  <c r="Q1735" i="109"/>
  <c r="Q1754" i="109"/>
  <c r="Q1839" i="109"/>
  <c r="Q1836" i="109"/>
  <c r="Q1816" i="109"/>
  <c r="Q1955" i="109" s="1"/>
  <c r="Q1788" i="109"/>
  <c r="Q1796" i="109"/>
  <c r="Q1733" i="109"/>
  <c r="Q1769" i="109"/>
  <c r="Q1908" i="109" s="1"/>
  <c r="Q1753" i="109"/>
  <c r="Q1892" i="109" s="1"/>
  <c r="Q1751" i="109"/>
  <c r="Q1890" i="109" s="1"/>
  <c r="Q877" i="109"/>
  <c r="P1834" i="109"/>
  <c r="P1973" i="109" s="1"/>
  <c r="P1836" i="109"/>
  <c r="P1975" i="109" s="1"/>
  <c r="S1279" i="109"/>
  <c r="T1458" i="109" s="1"/>
  <c r="T1637" i="109" s="1"/>
  <c r="S1289" i="109"/>
  <c r="T1468" i="109" s="1"/>
  <c r="T1647" i="109" s="1"/>
  <c r="S1227" i="109"/>
  <c r="T1406" i="109" s="1"/>
  <c r="T1585" i="109" s="1"/>
  <c r="S1342" i="109"/>
  <c r="T1521" i="109" s="1"/>
  <c r="T1700" i="109" s="1"/>
  <c r="S1326" i="109"/>
  <c r="T1505" i="109" s="1"/>
  <c r="T1684" i="109" s="1"/>
  <c r="S1317" i="109"/>
  <c r="T1496" i="109" s="1"/>
  <c r="T1675" i="109" s="1"/>
  <c r="S1322" i="109"/>
  <c r="T1501" i="109" s="1"/>
  <c r="T1680" i="109" s="1"/>
  <c r="S1299" i="109"/>
  <c r="T1478" i="109" s="1"/>
  <c r="T1657" i="109" s="1"/>
  <c r="S1305" i="109"/>
  <c r="T1484" i="109" s="1"/>
  <c r="T1663" i="109" s="1"/>
  <c r="S1275" i="109"/>
  <c r="T1454" i="109" s="1"/>
  <c r="T1633" i="109" s="1"/>
  <c r="S1309" i="109"/>
  <c r="T1488" i="109" s="1"/>
  <c r="T1667" i="109" s="1"/>
  <c r="S1285" i="109"/>
  <c r="T1464" i="109" s="1"/>
  <c r="T1643" i="109" s="1"/>
  <c r="S1263" i="109"/>
  <c r="T1442" i="109" s="1"/>
  <c r="T1621" i="109" s="1"/>
  <c r="S1257" i="109"/>
  <c r="T1436" i="109" s="1"/>
  <c r="T1615" i="109" s="1"/>
  <c r="S1225" i="109"/>
  <c r="T1404" i="109" s="1"/>
  <c r="T1583" i="109" s="1"/>
  <c r="S1269" i="109"/>
  <c r="T1448" i="109" s="1"/>
  <c r="T1627" i="109" s="1"/>
  <c r="T1197" i="109"/>
  <c r="U1376" i="109" s="1"/>
  <c r="S1327" i="109"/>
  <c r="T1506" i="109" s="1"/>
  <c r="T1685" i="109" s="1"/>
  <c r="S1242" i="109"/>
  <c r="T1421" i="109" s="1"/>
  <c r="T1600" i="109" s="1"/>
  <c r="S1340" i="109"/>
  <c r="T1519" i="109" s="1"/>
  <c r="T1698" i="109" s="1"/>
  <c r="S1296" i="109"/>
  <c r="T1475" i="109" s="1"/>
  <c r="T1654" i="109" s="1"/>
  <c r="S1253" i="109"/>
  <c r="T1432" i="109" s="1"/>
  <c r="T1611" i="109" s="1"/>
  <c r="S1304" i="109"/>
  <c r="T1483" i="109" s="1"/>
  <c r="T1662" i="109" s="1"/>
  <c r="S1303" i="109"/>
  <c r="T1482" i="109" s="1"/>
  <c r="T1661" i="109" s="1"/>
  <c r="S1224" i="109"/>
  <c r="T1403" i="109" s="1"/>
  <c r="T1582" i="109" s="1"/>
  <c r="S1246" i="109"/>
  <c r="T1425" i="109" s="1"/>
  <c r="T1604" i="109" s="1"/>
  <c r="S1307" i="109"/>
  <c r="T1486" i="109" s="1"/>
  <c r="T1665" i="109" s="1"/>
  <c r="S1297" i="109"/>
  <c r="T1476" i="109" s="1"/>
  <c r="T1655" i="109" s="1"/>
  <c r="S1311" i="109"/>
  <c r="T1490" i="109" s="1"/>
  <c r="T1669" i="109" s="1"/>
  <c r="S1255" i="109"/>
  <c r="T1434" i="109" s="1"/>
  <c r="T1613" i="109" s="1"/>
  <c r="S1284" i="109"/>
  <c r="T1463" i="109" s="1"/>
  <c r="T1642" i="109" s="1"/>
  <c r="S1332" i="109"/>
  <c r="T1511" i="109" s="1"/>
  <c r="T1690" i="109" s="1"/>
  <c r="S1336" i="109"/>
  <c r="T1515" i="109" s="1"/>
  <c r="T1694" i="109" s="1"/>
  <c r="S1274" i="109"/>
  <c r="T1453" i="109" s="1"/>
  <c r="T1632" i="109" s="1"/>
  <c r="S1294" i="109"/>
  <c r="T1473" i="109" s="1"/>
  <c r="T1652" i="109" s="1"/>
  <c r="S1247" i="109"/>
  <c r="T1426" i="109" s="1"/>
  <c r="T1605" i="109" s="1"/>
  <c r="T1172" i="109"/>
  <c r="S1310" i="109"/>
  <c r="T1489" i="109" s="1"/>
  <c r="T1668" i="109" s="1"/>
  <c r="S1251" i="109"/>
  <c r="T1430" i="109" s="1"/>
  <c r="T1609" i="109" s="1"/>
  <c r="S1234" i="109"/>
  <c r="T1413" i="109" s="1"/>
  <c r="T1592" i="109" s="1"/>
  <c r="S1281" i="109"/>
  <c r="T1460" i="109" s="1"/>
  <c r="T1639" i="109" s="1"/>
  <c r="S1238" i="109"/>
  <c r="T1417" i="109" s="1"/>
  <c r="T1596" i="109" s="1"/>
  <c r="S1282" i="109"/>
  <c r="T1461" i="109" s="1"/>
  <c r="T1640" i="109" s="1"/>
  <c r="S1320" i="109"/>
  <c r="T1499" i="109" s="1"/>
  <c r="T1678" i="109" s="1"/>
  <c r="S1276" i="109"/>
  <c r="T1455" i="109" s="1"/>
  <c r="T1634" i="109" s="1"/>
  <c r="S1321" i="109"/>
  <c r="T1500" i="109" s="1"/>
  <c r="T1679" i="109" s="1"/>
  <c r="S1343" i="109"/>
  <c r="T1522" i="109" s="1"/>
  <c r="T1701" i="109" s="1"/>
  <c r="S1331" i="109"/>
  <c r="T1510" i="109" s="1"/>
  <c r="T1689" i="109" s="1"/>
  <c r="S1286" i="109"/>
  <c r="T1465" i="109" s="1"/>
  <c r="T1644" i="109" s="1"/>
  <c r="S1330" i="109"/>
  <c r="T1509" i="109" s="1"/>
  <c r="T1688" i="109" s="1"/>
  <c r="S1240" i="109"/>
  <c r="T1419" i="109" s="1"/>
  <c r="T1598" i="109" s="1"/>
  <c r="S1270" i="109"/>
  <c r="T1449" i="109" s="1"/>
  <c r="T1628" i="109" s="1"/>
  <c r="S1264" i="109"/>
  <c r="T1443" i="109" s="1"/>
  <c r="T1622" i="109" s="1"/>
  <c r="S1252" i="109"/>
  <c r="T1431" i="109" s="1"/>
  <c r="T1610" i="109" s="1"/>
  <c r="S1295" i="109"/>
  <c r="T1474" i="109" s="1"/>
  <c r="T1653" i="109" s="1"/>
  <c r="S1292" i="109"/>
  <c r="T1471" i="109" s="1"/>
  <c r="T1650" i="109" s="1"/>
  <c r="T1256" i="109"/>
  <c r="U1435" i="109" s="1"/>
  <c r="S1302" i="109"/>
  <c r="T1481" i="109" s="1"/>
  <c r="T1660" i="109" s="1"/>
  <c r="S1223" i="109"/>
  <c r="T1402" i="109" s="1"/>
  <c r="T1581" i="109" s="1"/>
  <c r="S1277" i="109"/>
  <c r="T1456" i="109" s="1"/>
  <c r="T1635" i="109" s="1"/>
  <c r="S1260" i="109"/>
  <c r="T1439" i="109" s="1"/>
  <c r="T1618" i="109" s="1"/>
  <c r="S1273" i="109"/>
  <c r="T1452" i="109" s="1"/>
  <c r="T1631" i="109" s="1"/>
  <c r="S1266" i="109"/>
  <c r="T1445" i="109" s="1"/>
  <c r="T1624" i="109" s="1"/>
  <c r="S1222" i="109"/>
  <c r="T1401" i="109" s="1"/>
  <c r="T1580" i="109" s="1"/>
  <c r="S1250" i="109"/>
  <c r="T1429" i="109" s="1"/>
  <c r="T1608" i="109" s="1"/>
  <c r="S1301" i="109"/>
  <c r="T1480" i="109" s="1"/>
  <c r="T1659" i="109" s="1"/>
  <c r="S1315" i="109"/>
  <c r="T1494" i="109" s="1"/>
  <c r="T1673" i="109" s="1"/>
  <c r="S1290" i="109"/>
  <c r="T1469" i="109" s="1"/>
  <c r="T1648" i="109" s="1"/>
  <c r="S1261" i="109"/>
  <c r="T1440" i="109" s="1"/>
  <c r="T1619" i="109" s="1"/>
  <c r="S1237" i="109"/>
  <c r="T1416" i="109" s="1"/>
  <c r="T1595" i="109" s="1"/>
  <c r="S1319" i="109"/>
  <c r="T1498" i="109" s="1"/>
  <c r="T1677" i="109" s="1"/>
  <c r="S1272" i="109"/>
  <c r="T1451" i="109" s="1"/>
  <c r="T1630" i="109" s="1"/>
  <c r="S1323" i="109"/>
  <c r="T1502" i="109" s="1"/>
  <c r="T1681" i="109" s="1"/>
  <c r="S1262" i="109"/>
  <c r="T1441" i="109" s="1"/>
  <c r="T1620" i="109" s="1"/>
  <c r="S1293" i="109"/>
  <c r="T1472" i="109" s="1"/>
  <c r="T1651" i="109" s="1"/>
  <c r="S1313" i="109"/>
  <c r="T1492" i="109" s="1"/>
  <c r="T1671" i="109" s="1"/>
  <c r="S1335" i="109"/>
  <c r="T1514" i="109" s="1"/>
  <c r="T1693" i="109" s="1"/>
  <c r="S1244" i="109"/>
  <c r="T1423" i="109" s="1"/>
  <c r="T1602" i="109" s="1"/>
  <c r="S1288" i="109"/>
  <c r="T1467" i="109" s="1"/>
  <c r="T1646" i="109" s="1"/>
  <c r="S1283" i="109"/>
  <c r="T1462" i="109" s="1"/>
  <c r="T1641" i="109" s="1"/>
  <c r="S1287" i="109"/>
  <c r="T1466" i="109" s="1"/>
  <c r="T1645" i="109" s="1"/>
  <c r="S1233" i="109"/>
  <c r="T1412" i="109" s="1"/>
  <c r="T1591" i="109" s="1"/>
  <c r="S1271" i="109"/>
  <c r="T1450" i="109" s="1"/>
  <c r="T1629" i="109" s="1"/>
  <c r="S1306" i="109"/>
  <c r="T1485" i="109" s="1"/>
  <c r="T1664" i="109" s="1"/>
  <c r="S1254" i="109"/>
  <c r="T1433" i="109" s="1"/>
  <c r="T1612" i="109" s="1"/>
  <c r="S1300" i="109"/>
  <c r="T1479" i="109" s="1"/>
  <c r="T1658" i="109" s="1"/>
  <c r="T1245" i="109"/>
  <c r="U1424" i="109" s="1"/>
  <c r="U1603" i="109" s="1"/>
  <c r="S1338" i="109"/>
  <c r="T1517" i="109" s="1"/>
  <c r="T1696" i="109" s="1"/>
  <c r="S1220" i="109"/>
  <c r="T1399" i="109" s="1"/>
  <c r="T1578" i="109" s="1"/>
  <c r="S1278" i="109"/>
  <c r="T1457" i="109" s="1"/>
  <c r="T1636" i="109" s="1"/>
  <c r="S1267" i="109"/>
  <c r="T1446" i="109" s="1"/>
  <c r="T1625" i="109" s="1"/>
  <c r="S1268" i="109"/>
  <c r="T1447" i="109" s="1"/>
  <c r="T1626" i="109" s="1"/>
  <c r="S1249" i="109"/>
  <c r="T1428" i="109" s="1"/>
  <c r="T1607" i="109" s="1"/>
  <c r="S1298" i="109"/>
  <c r="T1477" i="109" s="1"/>
  <c r="T1656" i="109" s="1"/>
  <c r="S1265" i="109"/>
  <c r="T1444" i="109" s="1"/>
  <c r="T1623" i="109" s="1"/>
  <c r="Q1524" i="109"/>
  <c r="N34" i="119" s="1"/>
  <c r="Q1345" i="109"/>
  <c r="Q1346" i="109" s="1"/>
  <c r="R657" i="109"/>
  <c r="R858" i="109" s="1"/>
  <c r="R589" i="109"/>
  <c r="R790" i="109" s="1"/>
  <c r="R640" i="109"/>
  <c r="R841" i="109" s="1"/>
  <c r="R649" i="109"/>
  <c r="R850" i="109" s="1"/>
  <c r="S643" i="109"/>
  <c r="R610" i="109"/>
  <c r="R811" i="109" s="1"/>
  <c r="R626" i="109"/>
  <c r="R827" i="109" s="1"/>
  <c r="R655" i="109"/>
  <c r="R856" i="109" s="1"/>
  <c r="R587" i="109"/>
  <c r="R788" i="109" s="1"/>
  <c r="R590" i="109"/>
  <c r="R791" i="109" s="1"/>
  <c r="R548" i="109"/>
  <c r="R749" i="109" s="1"/>
  <c r="R636" i="109"/>
  <c r="R837" i="109" s="1"/>
  <c r="S615" i="109"/>
  <c r="S646" i="109"/>
  <c r="R515" i="109"/>
  <c r="R594" i="109"/>
  <c r="R795" i="109" s="1"/>
  <c r="R508" i="109"/>
  <c r="R529" i="109"/>
  <c r="R730" i="109" s="1"/>
  <c r="R592" i="109"/>
  <c r="R793" i="109" s="1"/>
  <c r="S660" i="109"/>
  <c r="R591" i="109"/>
  <c r="R792" i="109" s="1"/>
  <c r="S684" i="109"/>
  <c r="S664" i="109"/>
  <c r="S635" i="109"/>
  <c r="S662" i="109"/>
  <c r="R647" i="109"/>
  <c r="R848" i="109" s="1"/>
  <c r="S650" i="109"/>
  <c r="R612" i="109"/>
  <c r="R813" i="109" s="1"/>
  <c r="R669" i="109"/>
  <c r="R870" i="109" s="1"/>
  <c r="S644" i="109"/>
  <c r="R557" i="109"/>
  <c r="R758" i="109" s="1"/>
  <c r="R538" i="109"/>
  <c r="R739" i="109" s="1"/>
  <c r="S683" i="109"/>
  <c r="R600" i="109"/>
  <c r="R801" i="109" s="1"/>
  <c r="S674" i="109"/>
  <c r="S679" i="109"/>
  <c r="R606" i="109"/>
  <c r="R807" i="109" s="1"/>
  <c r="R608" i="109"/>
  <c r="R809" i="109" s="1"/>
  <c r="R629" i="109"/>
  <c r="R830" i="109" s="1"/>
  <c r="R602" i="109"/>
  <c r="R803" i="109" s="1"/>
  <c r="S652" i="109"/>
  <c r="R633" i="109"/>
  <c r="R834" i="109" s="1"/>
  <c r="R616" i="109"/>
  <c r="R817" i="109" s="1"/>
  <c r="R593" i="109"/>
  <c r="R794" i="109" s="1"/>
  <c r="R634" i="109"/>
  <c r="R835" i="109" s="1"/>
  <c r="R598" i="109"/>
  <c r="R799" i="109" s="1"/>
  <c r="R585" i="109"/>
  <c r="R786" i="109" s="1"/>
  <c r="R572" i="109"/>
  <c r="R773" i="109" s="1"/>
  <c r="S654" i="109"/>
  <c r="R645" i="109"/>
  <c r="R846" i="109" s="1"/>
  <c r="R559" i="109"/>
  <c r="R760" i="109" s="1"/>
  <c r="R586" i="109"/>
  <c r="R787" i="109" s="1"/>
  <c r="R553" i="109"/>
  <c r="R754" i="109" s="1"/>
  <c r="R673" i="109"/>
  <c r="R874" i="109" s="1"/>
  <c r="R638" i="109"/>
  <c r="R839" i="109" s="1"/>
  <c r="R609" i="109"/>
  <c r="R810" i="109" s="1"/>
  <c r="R614" i="109"/>
  <c r="R815" i="109" s="1"/>
  <c r="R583" i="109"/>
  <c r="R784" i="109" s="1"/>
  <c r="R562" i="109"/>
  <c r="R763" i="109" s="1"/>
  <c r="R537" i="109"/>
  <c r="R738" i="109" s="1"/>
  <c r="R617" i="109"/>
  <c r="R818" i="109" s="1"/>
  <c r="R661" i="109"/>
  <c r="R862" i="109" s="1"/>
  <c r="S682" i="109"/>
  <c r="R677" i="109"/>
  <c r="R878" i="109" s="1"/>
  <c r="R659" i="109"/>
  <c r="R860" i="109" s="1"/>
  <c r="R641" i="109"/>
  <c r="R842" i="109" s="1"/>
  <c r="S675" i="109"/>
  <c r="R747" i="109"/>
  <c r="R528" i="109"/>
  <c r="R729" i="109" s="1"/>
  <c r="R680" i="109"/>
  <c r="R881" i="109" s="1"/>
  <c r="S670" i="109"/>
  <c r="R601" i="109"/>
  <c r="R802" i="109" s="1"/>
  <c r="R599" i="109"/>
  <c r="R800" i="109" s="1"/>
  <c r="R605" i="109"/>
  <c r="R806" i="109" s="1"/>
  <c r="S627" i="109"/>
  <c r="R578" i="109"/>
  <c r="R779" i="109" s="1"/>
  <c r="S648" i="109"/>
  <c r="R603" i="109"/>
  <c r="R804" i="109" s="1"/>
  <c r="R618" i="109"/>
  <c r="R819" i="109" s="1"/>
  <c r="R653" i="109"/>
  <c r="R854" i="109" s="1"/>
  <c r="R584" i="109"/>
  <c r="R785" i="109" s="1"/>
  <c r="R582" i="109"/>
  <c r="R783" i="109" s="1"/>
  <c r="R621" i="109"/>
  <c r="R822" i="109" s="1"/>
  <c r="R577" i="109"/>
  <c r="R778" i="109" s="1"/>
  <c r="R571" i="109"/>
  <c r="R772" i="109" s="1"/>
  <c r="S668" i="109"/>
  <c r="R531" i="109"/>
  <c r="R732" i="109" s="1"/>
  <c r="S656" i="109"/>
  <c r="R588" i="109"/>
  <c r="R789" i="109" s="1"/>
  <c r="R630" i="109"/>
  <c r="R831" i="109" s="1"/>
  <c r="S631" i="109"/>
  <c r="R651" i="109"/>
  <c r="R852" i="109" s="1"/>
  <c r="R560" i="109"/>
  <c r="R761" i="109" s="1"/>
  <c r="R622" i="109"/>
  <c r="R823" i="109" s="1"/>
  <c r="R580" i="109"/>
  <c r="R781" i="109" s="1"/>
  <c r="R624" i="109"/>
  <c r="R825" i="109" s="1"/>
  <c r="R604" i="109"/>
  <c r="R805" i="109" s="1"/>
  <c r="R672" i="109"/>
  <c r="R873" i="109" s="1"/>
  <c r="R597" i="109"/>
  <c r="R798" i="109" s="1"/>
  <c r="R522" i="109"/>
  <c r="R723" i="109" s="1"/>
  <c r="S658" i="109"/>
  <c r="R561" i="109"/>
  <c r="R762" i="109" s="1"/>
  <c r="R544" i="109"/>
  <c r="R745" i="109" s="1"/>
  <c r="R550" i="109"/>
  <c r="R751" i="109" s="1"/>
  <c r="S623" i="109"/>
  <c r="R625" i="109"/>
  <c r="R826" i="109" s="1"/>
  <c r="R607" i="109"/>
  <c r="R808" i="109" s="1"/>
  <c r="R663" i="109"/>
  <c r="R864" i="109" s="1"/>
  <c r="R637" i="109"/>
  <c r="R838" i="109" s="1"/>
  <c r="S666" i="109"/>
  <c r="R620" i="109"/>
  <c r="R821" i="109" s="1"/>
  <c r="R595" i="109"/>
  <c r="R796" i="109" s="1"/>
  <c r="R667" i="109"/>
  <c r="R868" i="109" s="1"/>
  <c r="R552" i="109"/>
  <c r="R753" i="109" s="1"/>
  <c r="S639" i="109"/>
  <c r="R632" i="109"/>
  <c r="R833" i="109" s="1"/>
  <c r="R742" i="109"/>
  <c r="R558" i="109"/>
  <c r="R759" i="109" s="1"/>
  <c r="R596" i="109"/>
  <c r="R797" i="109" s="1"/>
  <c r="R499" i="109"/>
  <c r="R700" i="109" s="1"/>
  <c r="R642" i="109"/>
  <c r="R843" i="109" s="1"/>
  <c r="S619" i="109"/>
  <c r="R628" i="109"/>
  <c r="R829" i="109" s="1"/>
  <c r="R665" i="109"/>
  <c r="R866" i="109" s="1"/>
  <c r="R555" i="109"/>
  <c r="R756" i="109" s="1"/>
  <c r="S676" i="109"/>
  <c r="R681" i="109"/>
  <c r="R882" i="109" s="1"/>
  <c r="R613" i="109"/>
  <c r="R814" i="109" s="1"/>
  <c r="R1025" i="109"/>
  <c r="G23" i="119"/>
  <c r="O1973" i="109"/>
  <c r="P1965" i="109"/>
  <c r="P886" i="109"/>
  <c r="Q863" i="109"/>
  <c r="Q1820" i="109" s="1"/>
  <c r="P1959" i="109"/>
  <c r="Q884" i="109"/>
  <c r="Q1841" i="109" s="1"/>
  <c r="P1980" i="109"/>
  <c r="Q880" i="109"/>
  <c r="Q1837" i="109" s="1"/>
  <c r="P1976" i="109"/>
  <c r="Q840" i="109"/>
  <c r="Q1797" i="109" s="1"/>
  <c r="P1936" i="109"/>
  <c r="Q849" i="109"/>
  <c r="Q1806" i="109" s="1"/>
  <c r="P1945" i="109"/>
  <c r="Q845" i="109"/>
  <c r="Q1802" i="109" s="1"/>
  <c r="P1941" i="109"/>
  <c r="Q876" i="109"/>
  <c r="Q1833" i="109" s="1"/>
  <c r="P1972" i="109"/>
  <c r="Q855" i="109"/>
  <c r="Q1812" i="109" s="1"/>
  <c r="P1951" i="109"/>
  <c r="Q836" i="109"/>
  <c r="Q1793" i="109" s="1"/>
  <c r="P1932" i="109"/>
  <c r="Q857" i="109"/>
  <c r="Q1814" i="109" s="1"/>
  <c r="P1953" i="109"/>
  <c r="I21" i="119"/>
  <c r="H23" i="119"/>
  <c r="Q851" i="109"/>
  <c r="Q1808" i="109" s="1"/>
  <c r="P1947" i="109"/>
  <c r="Q844" i="109"/>
  <c r="Q1801" i="109" s="1"/>
  <c r="P1940" i="109"/>
  <c r="Q832" i="109"/>
  <c r="Q1789" i="109" s="1"/>
  <c r="P1928" i="109"/>
  <c r="Q875" i="109"/>
  <c r="Q1832" i="109" s="1"/>
  <c r="P1971" i="109"/>
  <c r="Q847" i="109"/>
  <c r="Q1804" i="109" s="1"/>
  <c r="P1943" i="109"/>
  <c r="P1847" i="109"/>
  <c r="P1846" i="109"/>
  <c r="P1960" i="109"/>
  <c r="P1931" i="109"/>
  <c r="P1933" i="109"/>
  <c r="P1917" i="109"/>
  <c r="P1915" i="109"/>
  <c r="P1868" i="109"/>
  <c r="P1927" i="109"/>
  <c r="P1925" i="109"/>
  <c r="P1954" i="109"/>
  <c r="P1966" i="109"/>
  <c r="P1921" i="109"/>
  <c r="P1903" i="109"/>
  <c r="P1930" i="109"/>
  <c r="P1962" i="109"/>
  <c r="P1906" i="109"/>
  <c r="P1911" i="109"/>
  <c r="P1900" i="109"/>
  <c r="P1919" i="109"/>
  <c r="P1923" i="109"/>
  <c r="P1950" i="109"/>
  <c r="P1952" i="109"/>
  <c r="P1918" i="109"/>
  <c r="P1864" i="109"/>
  <c r="P1869" i="109"/>
  <c r="P1877" i="109"/>
  <c r="P1946" i="109"/>
  <c r="P1889" i="109"/>
  <c r="P1871" i="109"/>
  <c r="P1969" i="109"/>
  <c r="P1974" i="109"/>
  <c r="P1948" i="109"/>
  <c r="P1894" i="109"/>
  <c r="P1914" i="109"/>
  <c r="P1860" i="109"/>
  <c r="P1863" i="109"/>
  <c r="P1897" i="109"/>
  <c r="P1875" i="109"/>
  <c r="P1873" i="109"/>
  <c r="P1913" i="109"/>
  <c r="P1907" i="109"/>
  <c r="P1958" i="109"/>
  <c r="P1879" i="109"/>
  <c r="P1887" i="109"/>
  <c r="P1882" i="109"/>
  <c r="P1893" i="109"/>
  <c r="P1939" i="109"/>
  <c r="P1865" i="109"/>
  <c r="P1901" i="109"/>
  <c r="P1944" i="109"/>
  <c r="P1888" i="109"/>
  <c r="P1876" i="109"/>
  <c r="P1922" i="109"/>
  <c r="P1904" i="109"/>
  <c r="P1886" i="109"/>
  <c r="P1956" i="109"/>
  <c r="P1909" i="109"/>
  <c r="P1870" i="109"/>
  <c r="P1861" i="109"/>
  <c r="P1926" i="109"/>
  <c r="P1899" i="109"/>
  <c r="P1964" i="109"/>
  <c r="P1895" i="109"/>
  <c r="P1978" i="109"/>
  <c r="P1872" i="109"/>
  <c r="P1849" i="109"/>
  <c r="P1854" i="109"/>
  <c r="P1859" i="109"/>
  <c r="P1852" i="109"/>
  <c r="P1851" i="109"/>
  <c r="R946" i="109"/>
  <c r="R923" i="109"/>
  <c r="R936" i="109"/>
  <c r="R1005" i="109"/>
  <c r="R1024" i="109"/>
  <c r="R960" i="109"/>
  <c r="R920" i="109"/>
  <c r="R955" i="109"/>
  <c r="R912" i="109"/>
  <c r="R985" i="109"/>
  <c r="R998" i="109"/>
  <c r="R905" i="109"/>
  <c r="R991" i="109"/>
  <c r="R979" i="109"/>
  <c r="R995" i="109"/>
  <c r="R996" i="109"/>
  <c r="R1013" i="109"/>
  <c r="R987" i="109"/>
  <c r="R970" i="109"/>
  <c r="R930" i="109"/>
  <c r="R896" i="109"/>
  <c r="R1019" i="109"/>
  <c r="R941" i="109"/>
  <c r="R992" i="109"/>
  <c r="R1012" i="109"/>
  <c r="R981" i="109"/>
  <c r="R925" i="109"/>
  <c r="R986" i="109"/>
  <c r="R1015" i="109"/>
  <c r="R948" i="109"/>
  <c r="R921" i="109"/>
  <c r="R919" i="109"/>
  <c r="R956" i="109"/>
  <c r="R959" i="109"/>
  <c r="R951" i="109"/>
  <c r="R984" i="109"/>
  <c r="R982" i="109"/>
  <c r="R1016" i="109"/>
  <c r="R1011" i="109"/>
  <c r="R895" i="109"/>
  <c r="R954" i="109"/>
  <c r="R918" i="109"/>
  <c r="R898" i="109"/>
  <c r="R1001" i="109"/>
  <c r="R914" i="109"/>
  <c r="R1021" i="109"/>
  <c r="R1008" i="109"/>
  <c r="R894" i="109"/>
  <c r="R980" i="109"/>
  <c r="R934" i="109"/>
  <c r="R969" i="109"/>
  <c r="R950" i="109"/>
  <c r="R961" i="109"/>
  <c r="R988" i="109"/>
  <c r="R902" i="109"/>
  <c r="R1719" i="109" s="1"/>
  <c r="R917" i="109"/>
  <c r="R997" i="109"/>
  <c r="R1018" i="109"/>
  <c r="R915" i="109"/>
  <c r="R1004" i="109"/>
  <c r="R940" i="109"/>
  <c r="R966" i="109"/>
  <c r="R933" i="109"/>
  <c r="R964" i="109"/>
  <c r="R974" i="109"/>
  <c r="R1023" i="109"/>
  <c r="R976" i="109"/>
  <c r="R967" i="109"/>
  <c r="R938" i="109"/>
  <c r="Q685" i="109"/>
  <c r="N33" i="119" s="1"/>
  <c r="R983" i="109"/>
  <c r="R1000" i="109"/>
  <c r="R958" i="109"/>
  <c r="R909" i="109"/>
  <c r="R1022" i="109"/>
  <c r="R971" i="109"/>
  <c r="R913" i="109"/>
  <c r="R972" i="109"/>
  <c r="R945" i="109"/>
  <c r="R975" i="109"/>
  <c r="R957" i="109"/>
  <c r="R899" i="109"/>
  <c r="R932" i="109"/>
  <c r="R977" i="109"/>
  <c r="R926" i="109"/>
  <c r="R1002" i="109"/>
  <c r="R924" i="109"/>
  <c r="R962" i="109"/>
  <c r="R911" i="109"/>
  <c r="R943" i="109"/>
  <c r="R968" i="109"/>
  <c r="R978" i="109"/>
  <c r="R999" i="109"/>
  <c r="R1009" i="109"/>
  <c r="R900" i="109"/>
  <c r="R897" i="109"/>
  <c r="R893" i="109"/>
  <c r="Q1026" i="109"/>
  <c r="R1014" i="109"/>
  <c r="R1010" i="109"/>
  <c r="R1020" i="109"/>
  <c r="R1007" i="109"/>
  <c r="R904" i="109"/>
  <c r="R944" i="109"/>
  <c r="R910" i="109"/>
  <c r="R1003" i="109"/>
  <c r="R931" i="109"/>
  <c r="R935" i="109"/>
  <c r="R963" i="109"/>
  <c r="R1006" i="109"/>
  <c r="R949" i="109"/>
  <c r="R990" i="109"/>
  <c r="R939" i="109"/>
  <c r="R908" i="109"/>
  <c r="R928" i="109"/>
  <c r="R929" i="109"/>
  <c r="R994" i="109"/>
  <c r="R942" i="109"/>
  <c r="R937" i="109"/>
  <c r="R906" i="109"/>
  <c r="R993" i="109"/>
  <c r="R927" i="109"/>
  <c r="R965" i="109"/>
  <c r="R952" i="109"/>
  <c r="R916" i="109"/>
  <c r="R901" i="109"/>
  <c r="R947" i="109"/>
  <c r="R973" i="109"/>
  <c r="R1017" i="109"/>
  <c r="R907" i="109"/>
  <c r="R989" i="109"/>
  <c r="R953" i="109"/>
  <c r="R456" i="109"/>
  <c r="R391" i="109"/>
  <c r="R319" i="109"/>
  <c r="R356" i="109"/>
  <c r="R337" i="109"/>
  <c r="S422" i="109"/>
  <c r="R377" i="109"/>
  <c r="S473" i="109"/>
  <c r="R424" i="109"/>
  <c r="S478" i="109"/>
  <c r="R406" i="109"/>
  <c r="R462" i="109"/>
  <c r="R479" i="109"/>
  <c r="R448" i="109"/>
  <c r="R471" i="109"/>
  <c r="R476" i="109"/>
  <c r="R393" i="109"/>
  <c r="R450" i="109"/>
  <c r="R440" i="109"/>
  <c r="R359" i="109"/>
  <c r="R345" i="109"/>
  <c r="R416" i="109"/>
  <c r="R436" i="109"/>
  <c r="R428" i="109"/>
  <c r="S465" i="109"/>
  <c r="R401" i="109"/>
  <c r="S451" i="109"/>
  <c r="R419" i="109"/>
  <c r="S434" i="109"/>
  <c r="R409" i="109"/>
  <c r="R417" i="109"/>
  <c r="R425" i="109"/>
  <c r="R452" i="109"/>
  <c r="R383" i="109"/>
  <c r="R454" i="109"/>
  <c r="R386" i="109"/>
  <c r="R420" i="109"/>
  <c r="R389" i="109"/>
  <c r="R347" i="109"/>
  <c r="R394" i="109"/>
  <c r="R392" i="109"/>
  <c r="R433" i="109"/>
  <c r="S467" i="109"/>
  <c r="R435" i="109"/>
  <c r="R330" i="109"/>
  <c r="S438" i="109"/>
  <c r="R384" i="109"/>
  <c r="S414" i="109"/>
  <c r="S453" i="109"/>
  <c r="R395" i="109"/>
  <c r="R358" i="109"/>
  <c r="S455" i="109"/>
  <c r="R385" i="109"/>
  <c r="R441" i="109"/>
  <c r="S445" i="109"/>
  <c r="R387" i="109"/>
  <c r="R314" i="109"/>
  <c r="R429" i="109"/>
  <c r="S418" i="109"/>
  <c r="R352" i="109"/>
  <c r="R427" i="109"/>
  <c r="R354" i="109"/>
  <c r="R412" i="109"/>
  <c r="S481" i="109"/>
  <c r="R379" i="109"/>
  <c r="R307" i="109"/>
  <c r="R439" i="109"/>
  <c r="S443" i="109"/>
  <c r="S469" i="109"/>
  <c r="R328" i="109"/>
  <c r="R400" i="109"/>
  <c r="R398" i="109"/>
  <c r="S457" i="109"/>
  <c r="R360" i="109"/>
  <c r="R343" i="109"/>
  <c r="S459" i="109"/>
  <c r="S482" i="109"/>
  <c r="R349" i="109"/>
  <c r="S442" i="109"/>
  <c r="R404" i="109"/>
  <c r="R399" i="109"/>
  <c r="S426" i="109"/>
  <c r="R390" i="109"/>
  <c r="S483" i="109"/>
  <c r="S463" i="109"/>
  <c r="R405" i="109"/>
  <c r="S461" i="109"/>
  <c r="R403" i="109"/>
  <c r="R446" i="109"/>
  <c r="R388" i="109"/>
  <c r="R458" i="109"/>
  <c r="R423" i="109"/>
  <c r="R336" i="109"/>
  <c r="S449" i="109"/>
  <c r="R396" i="109"/>
  <c r="R411" i="109"/>
  <c r="R321" i="109"/>
  <c r="R468" i="109"/>
  <c r="S474" i="109"/>
  <c r="R327" i="109"/>
  <c r="R407" i="109"/>
  <c r="S447" i="109"/>
  <c r="R291" i="109"/>
  <c r="Q484" i="109"/>
  <c r="Q485" i="109" s="1"/>
  <c r="R402" i="109"/>
  <c r="R421" i="109"/>
  <c r="R460" i="109"/>
  <c r="R381" i="109"/>
  <c r="R376" i="109"/>
  <c r="R370" i="109"/>
  <c r="R432" i="109"/>
  <c r="R415" i="109"/>
  <c r="R466" i="109"/>
  <c r="R351" i="109"/>
  <c r="R397" i="109"/>
  <c r="R431" i="109"/>
  <c r="R340" i="109"/>
  <c r="R371" i="109"/>
  <c r="R357" i="109"/>
  <c r="R444" i="109"/>
  <c r="R298" i="109"/>
  <c r="R472" i="109"/>
  <c r="R464" i="109"/>
  <c r="R437" i="109"/>
  <c r="R408" i="109"/>
  <c r="S430" i="109"/>
  <c r="S475" i="109"/>
  <c r="R413" i="109"/>
  <c r="R480" i="109"/>
  <c r="R382" i="109"/>
  <c r="R361" i="109"/>
  <c r="AR1564" i="109" l="1"/>
  <c r="T1530" i="109"/>
  <c r="R1720" i="109"/>
  <c r="T1191" i="109"/>
  <c r="U1370" i="109" s="1"/>
  <c r="U1549" i="109" s="1"/>
  <c r="R1722" i="109"/>
  <c r="CA22" i="119"/>
  <c r="CB22" i="119" s="1"/>
  <c r="CC22" i="119" s="1"/>
  <c r="CD22" i="119" s="1"/>
  <c r="CE22" i="119" s="1"/>
  <c r="CF22" i="119" s="1"/>
  <c r="CG22" i="119" s="1"/>
  <c r="CH22" i="119" s="1"/>
  <c r="CI22" i="119" s="1"/>
  <c r="CJ22" i="119" s="1"/>
  <c r="CK22" i="119" s="1"/>
  <c r="CL22" i="119" s="1"/>
  <c r="T1344" i="109"/>
  <c r="U1523" i="109" s="1"/>
  <c r="U1702" i="109" s="1"/>
  <c r="T1334" i="109"/>
  <c r="U1513" i="109" s="1"/>
  <c r="U1692" i="109" s="1"/>
  <c r="AS1206" i="109"/>
  <c r="AT1385" i="109" s="1"/>
  <c r="AS1564" i="109"/>
  <c r="T1203" i="109"/>
  <c r="U1382" i="109" s="1"/>
  <c r="BH690" i="109"/>
  <c r="BI489" i="109"/>
  <c r="BH691" i="109"/>
  <c r="BI490" i="109"/>
  <c r="BA890" i="109"/>
  <c r="BA891" i="109"/>
  <c r="BH692" i="109"/>
  <c r="BI491" i="109"/>
  <c r="R1723" i="109"/>
  <c r="R1862" i="109" s="1"/>
  <c r="R1737" i="109"/>
  <c r="R1876" i="109" s="1"/>
  <c r="T1211" i="109"/>
  <c r="U1390" i="109" s="1"/>
  <c r="U1569" i="109" s="1"/>
  <c r="R1727" i="109"/>
  <c r="R1726" i="109"/>
  <c r="T1218" i="109"/>
  <c r="U1397" i="109" s="1"/>
  <c r="U1576" i="109" s="1"/>
  <c r="R1713" i="109"/>
  <c r="R1852" i="109" s="1"/>
  <c r="T1308" i="109"/>
  <c r="U1487" i="109" s="1"/>
  <c r="U1666" i="109" s="1"/>
  <c r="T1200" i="109"/>
  <c r="U1379" i="109" s="1"/>
  <c r="U1558" i="109" s="1"/>
  <c r="AA694" i="109"/>
  <c r="R1716" i="109"/>
  <c r="T1205" i="109"/>
  <c r="U1384" i="109" s="1"/>
  <c r="V1384" i="109" s="1"/>
  <c r="T1176" i="109"/>
  <c r="U1355" i="109" s="1"/>
  <c r="U1534" i="109" s="1"/>
  <c r="R1708" i="109"/>
  <c r="Q1849" i="109"/>
  <c r="R1724" i="109"/>
  <c r="Z494" i="109"/>
  <c r="Z695" i="109" s="1"/>
  <c r="Z495" i="109"/>
  <c r="Z696" i="109" s="1"/>
  <c r="T1207" i="109"/>
  <c r="U1386" i="109" s="1"/>
  <c r="U1565" i="109" s="1"/>
  <c r="T1248" i="109"/>
  <c r="U1427" i="109" s="1"/>
  <c r="U1606" i="109" s="1"/>
  <c r="Z496" i="109"/>
  <c r="Z697" i="109" s="1"/>
  <c r="R1781" i="109"/>
  <c r="R1920" i="109" s="1"/>
  <c r="S824" i="109"/>
  <c r="T1325" i="109"/>
  <c r="U1504" i="109" s="1"/>
  <c r="V1504" i="109" s="1"/>
  <c r="T1280" i="109"/>
  <c r="U1459" i="109" s="1"/>
  <c r="U1638" i="109" s="1"/>
  <c r="T1209" i="109"/>
  <c r="U1388" i="109" s="1"/>
  <c r="U1567" i="109" s="1"/>
  <c r="R1715" i="109"/>
  <c r="T1213" i="109"/>
  <c r="U1392" i="109" s="1"/>
  <c r="U1571" i="109" s="1"/>
  <c r="T1198" i="109"/>
  <c r="U1377" i="109" s="1"/>
  <c r="V1377" i="109" s="1"/>
  <c r="U1555" i="109"/>
  <c r="R1828" i="109"/>
  <c r="R1967" i="109" s="1"/>
  <c r="S871" i="109"/>
  <c r="T1217" i="109"/>
  <c r="U1396" i="109" s="1"/>
  <c r="V1396" i="109" s="1"/>
  <c r="T1204" i="109"/>
  <c r="U1383" i="109" s="1"/>
  <c r="U1562" i="109" s="1"/>
  <c r="T1258" i="109"/>
  <c r="U1437" i="109" s="1"/>
  <c r="U1616" i="109" s="1"/>
  <c r="T1312" i="109"/>
  <c r="U1491" i="109" s="1"/>
  <c r="U1670" i="109" s="1"/>
  <c r="T1316" i="109"/>
  <c r="U1495" i="109" s="1"/>
  <c r="V1495" i="109" s="1"/>
  <c r="T1226" i="109"/>
  <c r="U1405" i="109" s="1"/>
  <c r="U1584" i="109" s="1"/>
  <c r="U1614" i="109"/>
  <c r="R1777" i="109"/>
  <c r="R1916" i="109" s="1"/>
  <c r="S820" i="109"/>
  <c r="R689" i="109"/>
  <c r="S689" i="109" s="1"/>
  <c r="Q1707" i="109"/>
  <c r="Q1846" i="109" s="1"/>
  <c r="S492" i="109"/>
  <c r="S693" i="109" s="1"/>
  <c r="S520" i="109"/>
  <c r="S721" i="109" s="1"/>
  <c r="R1712" i="109"/>
  <c r="S1349" i="109"/>
  <c r="U1351" i="109"/>
  <c r="U1530" i="109" s="1"/>
  <c r="V1350" i="109"/>
  <c r="R1842" i="109"/>
  <c r="R1981" i="109" s="1"/>
  <c r="U1561" i="109"/>
  <c r="T1314" i="109"/>
  <c r="U1493" i="109" s="1"/>
  <c r="U1672" i="109" s="1"/>
  <c r="T1188" i="109"/>
  <c r="U1367" i="109" s="1"/>
  <c r="V1367" i="109" s="1"/>
  <c r="T1193" i="109"/>
  <c r="U1372" i="109" s="1"/>
  <c r="U1551" i="109" s="1"/>
  <c r="T287" i="109"/>
  <c r="T488" i="109"/>
  <c r="T1243" i="109"/>
  <c r="U1422" i="109" s="1"/>
  <c r="U1601" i="109" s="1"/>
  <c r="AC296" i="109"/>
  <c r="AA496" i="109"/>
  <c r="AA495" i="109"/>
  <c r="AA494" i="109"/>
  <c r="T1341" i="109"/>
  <c r="U1520" i="109" s="1"/>
  <c r="U1699" i="109" s="1"/>
  <c r="AB493" i="109"/>
  <c r="T1291" i="109"/>
  <c r="U1470" i="109" s="1"/>
  <c r="U1649" i="109" s="1"/>
  <c r="T1215" i="109"/>
  <c r="U1394" i="109" s="1"/>
  <c r="U1573" i="109" s="1"/>
  <c r="T1329" i="109"/>
  <c r="U1508" i="109" s="1"/>
  <c r="U1687" i="109" s="1"/>
  <c r="R1818" i="109"/>
  <c r="R1957" i="109" s="1"/>
  <c r="R1840" i="109"/>
  <c r="R1979" i="109" s="1"/>
  <c r="S861" i="109"/>
  <c r="S816" i="109"/>
  <c r="R1773" i="109"/>
  <c r="R1912" i="109" s="1"/>
  <c r="S885" i="109"/>
  <c r="R1822" i="109"/>
  <c r="R1961" i="109" s="1"/>
  <c r="T1333" i="109"/>
  <c r="U1512" i="109" s="1"/>
  <c r="U1691" i="109" s="1"/>
  <c r="S883" i="109"/>
  <c r="S865" i="109"/>
  <c r="R1528" i="109"/>
  <c r="R1824" i="109"/>
  <c r="R1963" i="109" s="1"/>
  <c r="S867" i="109"/>
  <c r="S291" i="109"/>
  <c r="S410" i="109"/>
  <c r="T611" i="109" s="1"/>
  <c r="T1318" i="109"/>
  <c r="U1497" i="109" s="1"/>
  <c r="U1676" i="109" s="1"/>
  <c r="S477" i="109"/>
  <c r="T678" i="109" s="1"/>
  <c r="S470" i="109"/>
  <c r="T470" i="109" s="1"/>
  <c r="R1785" i="109"/>
  <c r="R1924" i="109" s="1"/>
  <c r="T1339" i="109"/>
  <c r="U1518" i="109" s="1"/>
  <c r="U1697" i="109" s="1"/>
  <c r="R1829" i="109"/>
  <c r="R1968" i="109" s="1"/>
  <c r="S853" i="109"/>
  <c r="T1259" i="109"/>
  <c r="U1438" i="109" s="1"/>
  <c r="U1617" i="109" s="1"/>
  <c r="T1182" i="109"/>
  <c r="U1361" i="109" s="1"/>
  <c r="U1540" i="109" s="1"/>
  <c r="T1324" i="109"/>
  <c r="U1503" i="109" s="1"/>
  <c r="U1682" i="109" s="1"/>
  <c r="R869" i="109"/>
  <c r="R1826" i="109" s="1"/>
  <c r="R1965" i="109" s="1"/>
  <c r="R1810" i="109"/>
  <c r="R1949" i="109" s="1"/>
  <c r="S872" i="109"/>
  <c r="S828" i="109"/>
  <c r="S879" i="109"/>
  <c r="R716" i="109"/>
  <c r="R1836" i="109"/>
  <c r="R1975" i="109" s="1"/>
  <c r="R1769" i="109"/>
  <c r="R1908" i="109" s="1"/>
  <c r="S812" i="109"/>
  <c r="R1831" i="109"/>
  <c r="R1970" i="109" s="1"/>
  <c r="R1816" i="109"/>
  <c r="R1955" i="109" s="1"/>
  <c r="S859" i="109"/>
  <c r="R1817" i="109"/>
  <c r="R1798" i="109"/>
  <c r="R1937" i="109" s="1"/>
  <c r="R1771" i="109"/>
  <c r="R1794" i="109"/>
  <c r="R1775" i="109"/>
  <c r="R1914" i="109" s="1"/>
  <c r="Q1975" i="109"/>
  <c r="R1803" i="109"/>
  <c r="G25" i="119"/>
  <c r="G28" i="119" s="1"/>
  <c r="R1758" i="109"/>
  <c r="R1732" i="109"/>
  <c r="R1871" i="109" s="1"/>
  <c r="R1730" i="109"/>
  <c r="R1869" i="109" s="1"/>
  <c r="AK20" i="119"/>
  <c r="R1825" i="109"/>
  <c r="R1741" i="109"/>
  <c r="R1790" i="109"/>
  <c r="R1929" i="109" s="1"/>
  <c r="R1774" i="109"/>
  <c r="R1770" i="109"/>
  <c r="R1714" i="109"/>
  <c r="R1853" i="109" s="1"/>
  <c r="R1763" i="109"/>
  <c r="R1902" i="109" s="1"/>
  <c r="R1786" i="109"/>
  <c r="R1925" i="109" s="1"/>
  <c r="R1784" i="109"/>
  <c r="R1767" i="109"/>
  <c r="R1756" i="109"/>
  <c r="R1709" i="109"/>
  <c r="R1848" i="109" s="1"/>
  <c r="R1734" i="109"/>
  <c r="R1747" i="109"/>
  <c r="T1516" i="109"/>
  <c r="T1337" i="109"/>
  <c r="R1762" i="109"/>
  <c r="R1830" i="109"/>
  <c r="R1969" i="109" s="1"/>
  <c r="R1783" i="109"/>
  <c r="R1839" i="109"/>
  <c r="R1791" i="109"/>
  <c r="R1930" i="109" s="1"/>
  <c r="R1740" i="109"/>
  <c r="R1879" i="109" s="1"/>
  <c r="R1721" i="109"/>
  <c r="R1860" i="109" s="1"/>
  <c r="R1792" i="109"/>
  <c r="R1752" i="109"/>
  <c r="R1891" i="109" s="1"/>
  <c r="R1807" i="109"/>
  <c r="R1749" i="109"/>
  <c r="R1888" i="109" s="1"/>
  <c r="R1835" i="109"/>
  <c r="R1717" i="109"/>
  <c r="R1764" i="109"/>
  <c r="R1903" i="109" s="1"/>
  <c r="R1768" i="109"/>
  <c r="R1907" i="109" s="1"/>
  <c r="R1759" i="109"/>
  <c r="R1898" i="109" s="1"/>
  <c r="R1788" i="109"/>
  <c r="R1927" i="109" s="1"/>
  <c r="R1811" i="109"/>
  <c r="R1950" i="109" s="1"/>
  <c r="R1776" i="109"/>
  <c r="R1915" i="109" s="1"/>
  <c r="R1799" i="109"/>
  <c r="R1736" i="109"/>
  <c r="R1761" i="109"/>
  <c r="R1800" i="109"/>
  <c r="R1748" i="109"/>
  <c r="R1796" i="109"/>
  <c r="R1935" i="109" s="1"/>
  <c r="R1780" i="109"/>
  <c r="R1919" i="109" s="1"/>
  <c r="R1766" i="109"/>
  <c r="R1738" i="109"/>
  <c r="R1877" i="109" s="1"/>
  <c r="R1745" i="109"/>
  <c r="R1742" i="109"/>
  <c r="R1881" i="109" s="1"/>
  <c r="R1731" i="109"/>
  <c r="R1728" i="109"/>
  <c r="R1867" i="109" s="1"/>
  <c r="T1507" i="109"/>
  <c r="T1686" i="109" s="1"/>
  <c r="T1328" i="109"/>
  <c r="R1821" i="109"/>
  <c r="R1729" i="109"/>
  <c r="R709" i="109"/>
  <c r="R1778" i="109"/>
  <c r="R1782" i="109"/>
  <c r="R1921" i="109" s="1"/>
  <c r="R1813" i="109"/>
  <c r="R1952" i="109" s="1"/>
  <c r="R1772" i="109"/>
  <c r="R1911" i="109" s="1"/>
  <c r="R1819" i="109"/>
  <c r="R1755" i="109"/>
  <c r="R1894" i="109" s="1"/>
  <c r="R1744" i="109"/>
  <c r="R1883" i="109" s="1"/>
  <c r="R1779" i="109"/>
  <c r="R1918" i="109" s="1"/>
  <c r="R1809" i="109"/>
  <c r="R1765" i="109"/>
  <c r="R1904" i="109" s="1"/>
  <c r="R1750" i="109"/>
  <c r="R1735" i="109"/>
  <c r="R1725" i="109"/>
  <c r="R1827" i="109"/>
  <c r="R1966" i="109" s="1"/>
  <c r="R1757" i="109"/>
  <c r="R1733" i="109"/>
  <c r="R1823" i="109"/>
  <c r="R1962" i="109" s="1"/>
  <c r="R1746" i="109"/>
  <c r="R1885" i="109" s="1"/>
  <c r="R1753" i="109"/>
  <c r="R1892" i="109" s="1"/>
  <c r="R1760" i="109"/>
  <c r="R1899" i="109" s="1"/>
  <c r="R1795" i="109"/>
  <c r="R1934" i="109" s="1"/>
  <c r="R1815" i="109"/>
  <c r="R1954" i="109" s="1"/>
  <c r="R1754" i="109"/>
  <c r="R1893" i="109" s="1"/>
  <c r="R1743" i="109"/>
  <c r="R1751" i="109"/>
  <c r="R1890" i="109" s="1"/>
  <c r="R1787" i="109"/>
  <c r="R1926" i="109" s="1"/>
  <c r="R1805" i="109"/>
  <c r="R1838" i="109"/>
  <c r="Q1834" i="109"/>
  <c r="Q1973" i="109" s="1"/>
  <c r="R877" i="109"/>
  <c r="R1718" i="109"/>
  <c r="T1265" i="109"/>
  <c r="U1444" i="109" s="1"/>
  <c r="U1623" i="109" s="1"/>
  <c r="T1249" i="109"/>
  <c r="U1428" i="109" s="1"/>
  <c r="U1607" i="109" s="1"/>
  <c r="U1203" i="109"/>
  <c r="T1220" i="109"/>
  <c r="U1399" i="109" s="1"/>
  <c r="U1578" i="109" s="1"/>
  <c r="T1283" i="109"/>
  <c r="U1462" i="109" s="1"/>
  <c r="U1641" i="109" s="1"/>
  <c r="T1244" i="109"/>
  <c r="U1423" i="109" s="1"/>
  <c r="U1602" i="109" s="1"/>
  <c r="T1313" i="109"/>
  <c r="U1492" i="109" s="1"/>
  <c r="U1671" i="109" s="1"/>
  <c r="T1293" i="109"/>
  <c r="U1472" i="109" s="1"/>
  <c r="U1651" i="109" s="1"/>
  <c r="T1323" i="109"/>
  <c r="U1502" i="109" s="1"/>
  <c r="U1681" i="109" s="1"/>
  <c r="V1382" i="109"/>
  <c r="T1266" i="109"/>
  <c r="U1445" i="109" s="1"/>
  <c r="U1624" i="109" s="1"/>
  <c r="T1273" i="109"/>
  <c r="U1452" i="109" s="1"/>
  <c r="U1631" i="109" s="1"/>
  <c r="T1277" i="109"/>
  <c r="U1456" i="109" s="1"/>
  <c r="U1635" i="109" s="1"/>
  <c r="T1223" i="109"/>
  <c r="U1402" i="109" s="1"/>
  <c r="U1581" i="109" s="1"/>
  <c r="U1256" i="109"/>
  <c r="T1292" i="109"/>
  <c r="U1471" i="109" s="1"/>
  <c r="U1650" i="109" s="1"/>
  <c r="T1295" i="109"/>
  <c r="U1474" i="109" s="1"/>
  <c r="U1653" i="109" s="1"/>
  <c r="T1264" i="109"/>
  <c r="U1443" i="109" s="1"/>
  <c r="U1622" i="109" s="1"/>
  <c r="T1240" i="109"/>
  <c r="U1419" i="109" s="1"/>
  <c r="U1598" i="109" s="1"/>
  <c r="T1286" i="109"/>
  <c r="U1465" i="109" s="1"/>
  <c r="U1644" i="109" s="1"/>
  <c r="T1343" i="109"/>
  <c r="U1522" i="109" s="1"/>
  <c r="U1701" i="109" s="1"/>
  <c r="T1321" i="109"/>
  <c r="U1500" i="109" s="1"/>
  <c r="U1679" i="109" s="1"/>
  <c r="T1282" i="109"/>
  <c r="U1461" i="109" s="1"/>
  <c r="U1640" i="109" s="1"/>
  <c r="T1238" i="109"/>
  <c r="U1417" i="109" s="1"/>
  <c r="U1596" i="109" s="1"/>
  <c r="T1234" i="109"/>
  <c r="U1413" i="109" s="1"/>
  <c r="U1592" i="109" s="1"/>
  <c r="T1310" i="109"/>
  <c r="U1489" i="109" s="1"/>
  <c r="U1668" i="109" s="1"/>
  <c r="T1303" i="109"/>
  <c r="U1482" i="109" s="1"/>
  <c r="U1661" i="109" s="1"/>
  <c r="T1253" i="109"/>
  <c r="U1432" i="109" s="1"/>
  <c r="U1611" i="109" s="1"/>
  <c r="T1269" i="109"/>
  <c r="U1448" i="109" s="1"/>
  <c r="U1627" i="109" s="1"/>
  <c r="T1300" i="109"/>
  <c r="U1479" i="109" s="1"/>
  <c r="U1658" i="109" s="1"/>
  <c r="T1254" i="109"/>
  <c r="U1433" i="109" s="1"/>
  <c r="U1612" i="109" s="1"/>
  <c r="T1306" i="109"/>
  <c r="U1485" i="109" s="1"/>
  <c r="U1664" i="109" s="1"/>
  <c r="T1272" i="109"/>
  <c r="U1451" i="109" s="1"/>
  <c r="U1630" i="109" s="1"/>
  <c r="T1319" i="109"/>
  <c r="U1498" i="109" s="1"/>
  <c r="U1677" i="109" s="1"/>
  <c r="T1261" i="109"/>
  <c r="U1440" i="109" s="1"/>
  <c r="U1619" i="109" s="1"/>
  <c r="T1315" i="109"/>
  <c r="U1494" i="109" s="1"/>
  <c r="U1673" i="109" s="1"/>
  <c r="T1250" i="109"/>
  <c r="U1429" i="109" s="1"/>
  <c r="U1608" i="109" s="1"/>
  <c r="T1222" i="109"/>
  <c r="U1401" i="109" s="1"/>
  <c r="U1580" i="109" s="1"/>
  <c r="T1336" i="109"/>
  <c r="U1515" i="109" s="1"/>
  <c r="U1694" i="109" s="1"/>
  <c r="T1255" i="109"/>
  <c r="U1434" i="109" s="1"/>
  <c r="U1613" i="109" s="1"/>
  <c r="T1297" i="109"/>
  <c r="U1476" i="109" s="1"/>
  <c r="U1655" i="109" s="1"/>
  <c r="T1246" i="109"/>
  <c r="U1425" i="109" s="1"/>
  <c r="U1604" i="109" s="1"/>
  <c r="T1340" i="109"/>
  <c r="U1519" i="109" s="1"/>
  <c r="U1698" i="109" s="1"/>
  <c r="U1197" i="109"/>
  <c r="V1376" i="109"/>
  <c r="T1257" i="109"/>
  <c r="U1436" i="109" s="1"/>
  <c r="U1615" i="109" s="1"/>
  <c r="T1285" i="109"/>
  <c r="U1464" i="109" s="1"/>
  <c r="U1643" i="109" s="1"/>
  <c r="T1275" i="109"/>
  <c r="U1454" i="109" s="1"/>
  <c r="U1633" i="109" s="1"/>
  <c r="T1322" i="109"/>
  <c r="U1501" i="109" s="1"/>
  <c r="U1680" i="109" s="1"/>
  <c r="T1342" i="109"/>
  <c r="U1521" i="109" s="1"/>
  <c r="U1700" i="109" s="1"/>
  <c r="T1289" i="109"/>
  <c r="U1468" i="109" s="1"/>
  <c r="U1647" i="109" s="1"/>
  <c r="T1298" i="109"/>
  <c r="U1477" i="109" s="1"/>
  <c r="U1656" i="109" s="1"/>
  <c r="T1268" i="109"/>
  <c r="U1447" i="109" s="1"/>
  <c r="U1626" i="109" s="1"/>
  <c r="T1267" i="109"/>
  <c r="U1446" i="109" s="1"/>
  <c r="U1625" i="109" s="1"/>
  <c r="T1278" i="109"/>
  <c r="U1457" i="109" s="1"/>
  <c r="U1636" i="109" s="1"/>
  <c r="T1338" i="109"/>
  <c r="U1517" i="109" s="1"/>
  <c r="U1696" i="109" s="1"/>
  <c r="T1287" i="109"/>
  <c r="U1466" i="109" s="1"/>
  <c r="U1645" i="109" s="1"/>
  <c r="T1288" i="109"/>
  <c r="U1467" i="109" s="1"/>
  <c r="U1646" i="109" s="1"/>
  <c r="T1335" i="109"/>
  <c r="U1514" i="109" s="1"/>
  <c r="U1693" i="109" s="1"/>
  <c r="T1262" i="109"/>
  <c r="U1441" i="109" s="1"/>
  <c r="U1620" i="109" s="1"/>
  <c r="T1260" i="109"/>
  <c r="U1439" i="109" s="1"/>
  <c r="U1618" i="109" s="1"/>
  <c r="T1302" i="109"/>
  <c r="U1481" i="109" s="1"/>
  <c r="U1660" i="109" s="1"/>
  <c r="T1252" i="109"/>
  <c r="U1431" i="109" s="1"/>
  <c r="U1610" i="109" s="1"/>
  <c r="T1270" i="109"/>
  <c r="U1449" i="109" s="1"/>
  <c r="U1628" i="109" s="1"/>
  <c r="T1330" i="109"/>
  <c r="U1509" i="109" s="1"/>
  <c r="U1688" i="109" s="1"/>
  <c r="T1331" i="109"/>
  <c r="U1510" i="109" s="1"/>
  <c r="U1689" i="109" s="1"/>
  <c r="T1276" i="109"/>
  <c r="U1455" i="109" s="1"/>
  <c r="U1634" i="109" s="1"/>
  <c r="T1320" i="109"/>
  <c r="U1499" i="109" s="1"/>
  <c r="U1678" i="109" s="1"/>
  <c r="T1281" i="109"/>
  <c r="U1460" i="109" s="1"/>
  <c r="U1639" i="109" s="1"/>
  <c r="T1251" i="109"/>
  <c r="U1430" i="109" s="1"/>
  <c r="U1609" i="109" s="1"/>
  <c r="U1172" i="109"/>
  <c r="W1172" i="109" s="1"/>
  <c r="X1172" i="109" s="1"/>
  <c r="T1247" i="109"/>
  <c r="U1426" i="109" s="1"/>
  <c r="U1605" i="109" s="1"/>
  <c r="T1294" i="109"/>
  <c r="U1473" i="109" s="1"/>
  <c r="U1652" i="109" s="1"/>
  <c r="T1224" i="109"/>
  <c r="U1403" i="109" s="1"/>
  <c r="U1582" i="109" s="1"/>
  <c r="T1304" i="109"/>
  <c r="U1483" i="109" s="1"/>
  <c r="U1662" i="109" s="1"/>
  <c r="U1245" i="109"/>
  <c r="V1424" i="109"/>
  <c r="T1271" i="109"/>
  <c r="U1450" i="109" s="1"/>
  <c r="U1629" i="109" s="1"/>
  <c r="T1233" i="109"/>
  <c r="U1412" i="109" s="1"/>
  <c r="U1591" i="109" s="1"/>
  <c r="T1237" i="109"/>
  <c r="U1416" i="109" s="1"/>
  <c r="U1595" i="109" s="1"/>
  <c r="T1290" i="109"/>
  <c r="U1469" i="109" s="1"/>
  <c r="U1648" i="109" s="1"/>
  <c r="T1301" i="109"/>
  <c r="U1480" i="109" s="1"/>
  <c r="U1659" i="109" s="1"/>
  <c r="V1435" i="109"/>
  <c r="T1274" i="109"/>
  <c r="U1453" i="109" s="1"/>
  <c r="U1632" i="109" s="1"/>
  <c r="T1332" i="109"/>
  <c r="U1511" i="109" s="1"/>
  <c r="U1690" i="109" s="1"/>
  <c r="T1284" i="109"/>
  <c r="U1463" i="109" s="1"/>
  <c r="U1642" i="109" s="1"/>
  <c r="T1311" i="109"/>
  <c r="U1490" i="109" s="1"/>
  <c r="U1669" i="109" s="1"/>
  <c r="T1307" i="109"/>
  <c r="U1486" i="109" s="1"/>
  <c r="U1665" i="109" s="1"/>
  <c r="T1296" i="109"/>
  <c r="U1475" i="109" s="1"/>
  <c r="U1654" i="109" s="1"/>
  <c r="T1242" i="109"/>
  <c r="U1421" i="109" s="1"/>
  <c r="U1600" i="109" s="1"/>
  <c r="T1327" i="109"/>
  <c r="U1506" i="109" s="1"/>
  <c r="U1685" i="109" s="1"/>
  <c r="T1225" i="109"/>
  <c r="U1404" i="109" s="1"/>
  <c r="U1583" i="109" s="1"/>
  <c r="T1263" i="109"/>
  <c r="U1442" i="109" s="1"/>
  <c r="U1621" i="109" s="1"/>
  <c r="T1309" i="109"/>
  <c r="U1488" i="109" s="1"/>
  <c r="U1667" i="109" s="1"/>
  <c r="T1305" i="109"/>
  <c r="U1484" i="109" s="1"/>
  <c r="U1663" i="109" s="1"/>
  <c r="T1299" i="109"/>
  <c r="U1478" i="109" s="1"/>
  <c r="U1657" i="109" s="1"/>
  <c r="T1317" i="109"/>
  <c r="U1496" i="109" s="1"/>
  <c r="U1675" i="109" s="1"/>
  <c r="T1326" i="109"/>
  <c r="U1505" i="109" s="1"/>
  <c r="U1684" i="109" s="1"/>
  <c r="T1227" i="109"/>
  <c r="U1406" i="109" s="1"/>
  <c r="U1585" i="109" s="1"/>
  <c r="T1279" i="109"/>
  <c r="U1458" i="109" s="1"/>
  <c r="U1637" i="109" s="1"/>
  <c r="R1345" i="109"/>
  <c r="R1346" i="109" s="1"/>
  <c r="S1170" i="109"/>
  <c r="T1349" i="109" s="1"/>
  <c r="S598" i="109"/>
  <c r="S799" i="109" s="1"/>
  <c r="T684" i="109"/>
  <c r="T660" i="109"/>
  <c r="S561" i="109"/>
  <c r="S762" i="109" s="1"/>
  <c r="T682" i="109"/>
  <c r="T646" i="109"/>
  <c r="T635" i="109"/>
  <c r="S560" i="109"/>
  <c r="S761" i="109" s="1"/>
  <c r="S562" i="109"/>
  <c r="S763" i="109" s="1"/>
  <c r="S681" i="109"/>
  <c r="S882" i="109" s="1"/>
  <c r="S638" i="109"/>
  <c r="S839" i="109" s="1"/>
  <c r="S661" i="109"/>
  <c r="S862" i="109" s="1"/>
  <c r="S528" i="109"/>
  <c r="S729" i="109" s="1"/>
  <c r="S645" i="109"/>
  <c r="S846" i="109" s="1"/>
  <c r="S572" i="109"/>
  <c r="S773" i="109" s="1"/>
  <c r="S632" i="109"/>
  <c r="S833" i="109" s="1"/>
  <c r="S552" i="109"/>
  <c r="S753" i="109" s="1"/>
  <c r="S616" i="109"/>
  <c r="S817" i="109" s="1"/>
  <c r="T675" i="109"/>
  <c r="S522" i="109"/>
  <c r="S723" i="109" s="1"/>
  <c r="S597" i="109"/>
  <c r="S798" i="109" s="1"/>
  <c r="S647" i="109"/>
  <c r="S848" i="109" s="1"/>
  <c r="T664" i="109"/>
  <c r="S591" i="109"/>
  <c r="S792" i="109" s="1"/>
  <c r="S550" i="109"/>
  <c r="S751" i="109" s="1"/>
  <c r="S544" i="109"/>
  <c r="S745" i="109" s="1"/>
  <c r="S613" i="109"/>
  <c r="S814" i="109" s="1"/>
  <c r="S628" i="109"/>
  <c r="S829" i="109" s="1"/>
  <c r="S642" i="109"/>
  <c r="S843" i="109" s="1"/>
  <c r="T654" i="109"/>
  <c r="T639" i="109"/>
  <c r="S636" i="109"/>
  <c r="S837" i="109" s="1"/>
  <c r="S620" i="109"/>
  <c r="S821" i="109" s="1"/>
  <c r="T666" i="109"/>
  <c r="S637" i="109"/>
  <c r="S838" i="109" s="1"/>
  <c r="S747" i="109"/>
  <c r="S641" i="109"/>
  <c r="S842" i="109" s="1"/>
  <c r="S594" i="109"/>
  <c r="S795" i="109" s="1"/>
  <c r="S672" i="109"/>
  <c r="S873" i="109" s="1"/>
  <c r="S680" i="109"/>
  <c r="S881" i="109" s="1"/>
  <c r="S607" i="109"/>
  <c r="S808" i="109" s="1"/>
  <c r="T674" i="109"/>
  <c r="T676" i="109"/>
  <c r="S558" i="109"/>
  <c r="S759" i="109" s="1"/>
  <c r="S669" i="109"/>
  <c r="S870" i="109" s="1"/>
  <c r="T643" i="109"/>
  <c r="T670" i="109"/>
  <c r="S555" i="109"/>
  <c r="S756" i="109" s="1"/>
  <c r="S586" i="109"/>
  <c r="S787" i="109" s="1"/>
  <c r="S617" i="109"/>
  <c r="S818" i="109" s="1"/>
  <c r="S651" i="109"/>
  <c r="S852" i="109" s="1"/>
  <c r="S649" i="109"/>
  <c r="S850" i="109" s="1"/>
  <c r="S583" i="109"/>
  <c r="S784" i="109" s="1"/>
  <c r="S614" i="109"/>
  <c r="S815" i="109" s="1"/>
  <c r="S609" i="109"/>
  <c r="S810" i="109" s="1"/>
  <c r="S665" i="109"/>
  <c r="S866" i="109" s="1"/>
  <c r="S571" i="109"/>
  <c r="S772" i="109" s="1"/>
  <c r="S582" i="109"/>
  <c r="S783" i="109" s="1"/>
  <c r="S622" i="109"/>
  <c r="S823" i="109" s="1"/>
  <c r="S608" i="109"/>
  <c r="S809" i="109" s="1"/>
  <c r="T650" i="109"/>
  <c r="S624" i="109"/>
  <c r="S825" i="109" s="1"/>
  <c r="S589" i="109"/>
  <c r="S790" i="109" s="1"/>
  <c r="T627" i="109"/>
  <c r="S605" i="109"/>
  <c r="S806" i="109" s="1"/>
  <c r="T683" i="109"/>
  <c r="S599" i="109"/>
  <c r="S800" i="109" s="1"/>
  <c r="S529" i="109"/>
  <c r="S730" i="109" s="1"/>
  <c r="S640" i="109"/>
  <c r="S841" i="109" s="1"/>
  <c r="S580" i="109"/>
  <c r="S781" i="109" s="1"/>
  <c r="S630" i="109"/>
  <c r="S831" i="109" s="1"/>
  <c r="S588" i="109"/>
  <c r="S789" i="109" s="1"/>
  <c r="S559" i="109"/>
  <c r="S760" i="109" s="1"/>
  <c r="T615" i="109"/>
  <c r="T668" i="109"/>
  <c r="S593" i="109"/>
  <c r="S794" i="109" s="1"/>
  <c r="S548" i="109"/>
  <c r="S749" i="109" s="1"/>
  <c r="S621" i="109"/>
  <c r="S822" i="109" s="1"/>
  <c r="S655" i="109"/>
  <c r="S856" i="109" s="1"/>
  <c r="S653" i="109"/>
  <c r="S854" i="109" s="1"/>
  <c r="S610" i="109"/>
  <c r="S811" i="109" s="1"/>
  <c r="T652" i="109"/>
  <c r="T679" i="109"/>
  <c r="S538" i="109"/>
  <c r="S739" i="109" s="1"/>
  <c r="S657" i="109"/>
  <c r="S858" i="109" s="1"/>
  <c r="S742" i="109"/>
  <c r="S633" i="109"/>
  <c r="S834" i="109" s="1"/>
  <c r="S604" i="109"/>
  <c r="S805" i="109" s="1"/>
  <c r="S553" i="109"/>
  <c r="S754" i="109" s="1"/>
  <c r="S531" i="109"/>
  <c r="S732" i="109" s="1"/>
  <c r="S629" i="109"/>
  <c r="S830" i="109" s="1"/>
  <c r="S677" i="109"/>
  <c r="S878" i="109" s="1"/>
  <c r="S578" i="109"/>
  <c r="S779" i="109" s="1"/>
  <c r="S499" i="109"/>
  <c r="S700" i="109" s="1"/>
  <c r="S667" i="109"/>
  <c r="S868" i="109" s="1"/>
  <c r="S612" i="109"/>
  <c r="S813" i="109" s="1"/>
  <c r="S663" i="109"/>
  <c r="S864" i="109" s="1"/>
  <c r="T631" i="109"/>
  <c r="S673" i="109"/>
  <c r="S874" i="109" s="1"/>
  <c r="S577" i="109"/>
  <c r="S778" i="109" s="1"/>
  <c r="S603" i="109"/>
  <c r="S804" i="109" s="1"/>
  <c r="T648" i="109"/>
  <c r="S537" i="109"/>
  <c r="S738" i="109" s="1"/>
  <c r="S659" i="109"/>
  <c r="S860" i="109" s="1"/>
  <c r="T662" i="109"/>
  <c r="S606" i="109"/>
  <c r="S807" i="109" s="1"/>
  <c r="S600" i="109"/>
  <c r="S801" i="109" s="1"/>
  <c r="T658" i="109"/>
  <c r="S601" i="109"/>
  <c r="S802" i="109" s="1"/>
  <c r="T644" i="109"/>
  <c r="S508" i="109"/>
  <c r="T619" i="109"/>
  <c r="S515" i="109"/>
  <c r="T656" i="109"/>
  <c r="S596" i="109"/>
  <c r="S797" i="109" s="1"/>
  <c r="S585" i="109"/>
  <c r="S786" i="109" s="1"/>
  <c r="S634" i="109"/>
  <c r="S835" i="109" s="1"/>
  <c r="S595" i="109"/>
  <c r="S796" i="109" s="1"/>
  <c r="S590" i="109"/>
  <c r="S791" i="109" s="1"/>
  <c r="S587" i="109"/>
  <c r="S788" i="109" s="1"/>
  <c r="S584" i="109"/>
  <c r="S785" i="109" s="1"/>
  <c r="S626" i="109"/>
  <c r="S827" i="109" s="1"/>
  <c r="S618" i="109"/>
  <c r="S819" i="109" s="1"/>
  <c r="S602" i="109"/>
  <c r="S803" i="109" s="1"/>
  <c r="S625" i="109"/>
  <c r="S826" i="109" s="1"/>
  <c r="T623" i="109"/>
  <c r="S557" i="109"/>
  <c r="S758" i="109" s="1"/>
  <c r="S592" i="109"/>
  <c r="S793" i="109" s="1"/>
  <c r="S1025" i="109"/>
  <c r="O1982" i="109"/>
  <c r="Q886" i="109"/>
  <c r="R876" i="109"/>
  <c r="R1833" i="109" s="1"/>
  <c r="Q1972" i="109"/>
  <c r="R847" i="109"/>
  <c r="R1804" i="109" s="1"/>
  <c r="Q1943" i="109"/>
  <c r="R832" i="109"/>
  <c r="R1789" i="109" s="1"/>
  <c r="Q1928" i="109"/>
  <c r="R857" i="109"/>
  <c r="R1814" i="109" s="1"/>
  <c r="Q1953" i="109"/>
  <c r="R845" i="109"/>
  <c r="R1802" i="109" s="1"/>
  <c r="Q1941" i="109"/>
  <c r="R849" i="109"/>
  <c r="R1806" i="109" s="1"/>
  <c r="Q1945" i="109"/>
  <c r="R840" i="109"/>
  <c r="R1797" i="109" s="1"/>
  <c r="Q1936" i="109"/>
  <c r="R863" i="109"/>
  <c r="R1820" i="109" s="1"/>
  <c r="Q1959" i="109"/>
  <c r="P1843" i="109"/>
  <c r="R875" i="109"/>
  <c r="R1832" i="109" s="1"/>
  <c r="Q1971" i="109"/>
  <c r="R844" i="109"/>
  <c r="R1801" i="109" s="1"/>
  <c r="Q1940" i="109"/>
  <c r="H25" i="119"/>
  <c r="R851" i="109"/>
  <c r="R1808" i="109" s="1"/>
  <c r="Q1947" i="109"/>
  <c r="J21" i="119"/>
  <c r="I23" i="119"/>
  <c r="R836" i="109"/>
  <c r="R1793" i="109" s="1"/>
  <c r="Q1932" i="109"/>
  <c r="R855" i="109"/>
  <c r="R1812" i="109" s="1"/>
  <c r="Q1951" i="109"/>
  <c r="R880" i="109"/>
  <c r="R1837" i="109" s="1"/>
  <c r="Q1976" i="109"/>
  <c r="R884" i="109"/>
  <c r="R1841" i="109" s="1"/>
  <c r="Q1980" i="109"/>
  <c r="P1982" i="109"/>
  <c r="Q1848" i="109"/>
  <c r="Q1910" i="109"/>
  <c r="Q1874" i="109"/>
  <c r="Q1913" i="109"/>
  <c r="Q1962" i="109"/>
  <c r="Q1873" i="109"/>
  <c r="Q1958" i="109"/>
  <c r="Q1939" i="109"/>
  <c r="Q1884" i="109"/>
  <c r="Q1909" i="109"/>
  <c r="Q1896" i="109"/>
  <c r="Q1861" i="109"/>
  <c r="Q1938" i="109"/>
  <c r="Q1911" i="109"/>
  <c r="Q1906" i="109"/>
  <c r="Q1879" i="109"/>
  <c r="Q1956" i="109"/>
  <c r="Q1865" i="109"/>
  <c r="Q1917" i="109"/>
  <c r="Q1946" i="109"/>
  <c r="Q1883" i="109"/>
  <c r="Q1862" i="109"/>
  <c r="Q1886" i="109"/>
  <c r="Q1929" i="109"/>
  <c r="Q1919" i="109"/>
  <c r="Q1897" i="109"/>
  <c r="Q1863" i="109"/>
  <c r="Q1935" i="109"/>
  <c r="Q1864" i="109"/>
  <c r="Q1930" i="109"/>
  <c r="Q1875" i="109"/>
  <c r="Q1927" i="109"/>
  <c r="Q1933" i="109"/>
  <c r="Q1915" i="109"/>
  <c r="Q1926" i="109"/>
  <c r="Q1966" i="109"/>
  <c r="Q1921" i="109"/>
  <c r="Q1887" i="109"/>
  <c r="Q1877" i="109"/>
  <c r="Q1898" i="109"/>
  <c r="Q1870" i="109"/>
  <c r="Q1872" i="109"/>
  <c r="Q1880" i="109"/>
  <c r="Q1978" i="109"/>
  <c r="Q1942" i="109"/>
  <c r="Q1868" i="109"/>
  <c r="Q1895" i="109"/>
  <c r="Q1964" i="109"/>
  <c r="Q1969" i="109"/>
  <c r="Q1954" i="109"/>
  <c r="Q1869" i="109"/>
  <c r="Q1893" i="109"/>
  <c r="Q1918" i="109"/>
  <c r="Q1950" i="109"/>
  <c r="Q1922" i="109"/>
  <c r="Q1889" i="109"/>
  <c r="Q1850" i="109"/>
  <c r="Q1854" i="109"/>
  <c r="Q1855" i="109"/>
  <c r="Q1853" i="109"/>
  <c r="Q1858" i="109"/>
  <c r="Q1852" i="109"/>
  <c r="Q1857" i="109"/>
  <c r="Q1856" i="109"/>
  <c r="Q1859" i="109"/>
  <c r="S947" i="109"/>
  <c r="S916" i="109"/>
  <c r="S994" i="109"/>
  <c r="S929" i="109"/>
  <c r="S939" i="109"/>
  <c r="S990" i="109"/>
  <c r="S1020" i="109"/>
  <c r="S1014" i="109"/>
  <c r="S897" i="109"/>
  <c r="S978" i="109"/>
  <c r="S968" i="109"/>
  <c r="S911" i="109"/>
  <c r="S1002" i="109"/>
  <c r="S977" i="109"/>
  <c r="S932" i="109"/>
  <c r="S1022" i="109"/>
  <c r="S958" i="109"/>
  <c r="S983" i="109"/>
  <c r="S967" i="109"/>
  <c r="S933" i="109"/>
  <c r="S940" i="109"/>
  <c r="S1004" i="109"/>
  <c r="S980" i="109"/>
  <c r="S1008" i="109"/>
  <c r="S914" i="109"/>
  <c r="S956" i="109"/>
  <c r="S921" i="109"/>
  <c r="S1012" i="109"/>
  <c r="S970" i="109"/>
  <c r="S987" i="109"/>
  <c r="S996" i="109"/>
  <c r="S923" i="109"/>
  <c r="S946" i="109"/>
  <c r="S989" i="109"/>
  <c r="S1017" i="109"/>
  <c r="S965" i="109"/>
  <c r="S906" i="109"/>
  <c r="S928" i="109"/>
  <c r="S908" i="109"/>
  <c r="S949" i="109"/>
  <c r="S963" i="109"/>
  <c r="S1003" i="109"/>
  <c r="S944" i="109"/>
  <c r="S904" i="109"/>
  <c r="S899" i="109"/>
  <c r="S975" i="109"/>
  <c r="S972" i="109"/>
  <c r="S1018" i="109"/>
  <c r="S997" i="109"/>
  <c r="S902" i="109"/>
  <c r="S1719" i="109" s="1"/>
  <c r="S950" i="109"/>
  <c r="S969" i="109"/>
  <c r="S1001" i="109"/>
  <c r="S954" i="109"/>
  <c r="S895" i="109"/>
  <c r="S1015" i="109"/>
  <c r="S1019" i="109"/>
  <c r="S896" i="109"/>
  <c r="S979" i="109"/>
  <c r="S905" i="109"/>
  <c r="S985" i="109"/>
  <c r="S912" i="109"/>
  <c r="S920" i="109"/>
  <c r="S960" i="109"/>
  <c r="S1005" i="109"/>
  <c r="S973" i="109"/>
  <c r="S901" i="109"/>
  <c r="S942" i="109"/>
  <c r="S935" i="109"/>
  <c r="S931" i="109"/>
  <c r="S1007" i="109"/>
  <c r="S1010" i="109"/>
  <c r="S943" i="109"/>
  <c r="S962" i="109"/>
  <c r="S924" i="109"/>
  <c r="S926" i="109"/>
  <c r="S909" i="109"/>
  <c r="S938" i="109"/>
  <c r="S976" i="109"/>
  <c r="S1023" i="109"/>
  <c r="S964" i="109"/>
  <c r="S966" i="109"/>
  <c r="S917" i="109"/>
  <c r="S988" i="109"/>
  <c r="S894" i="109"/>
  <c r="S1021" i="109"/>
  <c r="S984" i="109"/>
  <c r="S951" i="109"/>
  <c r="S959" i="109"/>
  <c r="S919" i="109"/>
  <c r="S948" i="109"/>
  <c r="S981" i="109"/>
  <c r="S1013" i="109"/>
  <c r="S995" i="109"/>
  <c r="S953" i="109"/>
  <c r="S907" i="109"/>
  <c r="S952" i="109"/>
  <c r="S927" i="109"/>
  <c r="S993" i="109"/>
  <c r="S937" i="109"/>
  <c r="S1006" i="109"/>
  <c r="S910" i="109"/>
  <c r="S893" i="109"/>
  <c r="S1166" i="109" s="1"/>
  <c r="R1026" i="109"/>
  <c r="S900" i="109"/>
  <c r="S1009" i="109"/>
  <c r="S999" i="109"/>
  <c r="S957" i="109"/>
  <c r="S945" i="109"/>
  <c r="S913" i="109"/>
  <c r="S971" i="109"/>
  <c r="S1000" i="109"/>
  <c r="S974" i="109"/>
  <c r="S915" i="109"/>
  <c r="S961" i="109"/>
  <c r="S934" i="109"/>
  <c r="S898" i="109"/>
  <c r="S918" i="109"/>
  <c r="S1011" i="109"/>
  <c r="S1016" i="109"/>
  <c r="S982" i="109"/>
  <c r="S986" i="109"/>
  <c r="S925" i="109"/>
  <c r="S992" i="109"/>
  <c r="S941" i="109"/>
  <c r="S930" i="109"/>
  <c r="S991" i="109"/>
  <c r="S998" i="109"/>
  <c r="S955" i="109"/>
  <c r="S1024" i="109"/>
  <c r="S936" i="109"/>
  <c r="T475" i="109"/>
  <c r="S437" i="109"/>
  <c r="S472" i="109"/>
  <c r="S298" i="109"/>
  <c r="S431" i="109"/>
  <c r="S466" i="109"/>
  <c r="S432" i="109"/>
  <c r="S421" i="109"/>
  <c r="S402" i="109"/>
  <c r="T447" i="109"/>
  <c r="S407" i="109"/>
  <c r="S321" i="109"/>
  <c r="S396" i="109"/>
  <c r="S336" i="109"/>
  <c r="S423" i="109"/>
  <c r="S446" i="109"/>
  <c r="S403" i="109"/>
  <c r="T463" i="109"/>
  <c r="T483" i="109"/>
  <c r="S390" i="109"/>
  <c r="S399" i="109"/>
  <c r="S404" i="109"/>
  <c r="S349" i="109"/>
  <c r="T459" i="109"/>
  <c r="S343" i="109"/>
  <c r="S360" i="109"/>
  <c r="T457" i="109"/>
  <c r="T443" i="109"/>
  <c r="S439" i="109"/>
  <c r="S307" i="109"/>
  <c r="T481" i="109"/>
  <c r="S427" i="109"/>
  <c r="S352" i="109"/>
  <c r="S429" i="109"/>
  <c r="S387" i="109"/>
  <c r="S441" i="109"/>
  <c r="S385" i="109"/>
  <c r="T453" i="109"/>
  <c r="S435" i="109"/>
  <c r="T467" i="109"/>
  <c r="S433" i="109"/>
  <c r="S347" i="109"/>
  <c r="S389" i="109"/>
  <c r="S386" i="109"/>
  <c r="S383" i="109"/>
  <c r="S417" i="109"/>
  <c r="S419" i="109"/>
  <c r="T451" i="109"/>
  <c r="S401" i="109"/>
  <c r="S428" i="109"/>
  <c r="S345" i="109"/>
  <c r="S359" i="109"/>
  <c r="S440" i="109"/>
  <c r="S393" i="109"/>
  <c r="S448" i="109"/>
  <c r="T478" i="109"/>
  <c r="T473" i="109"/>
  <c r="T422" i="109"/>
  <c r="S337" i="109"/>
  <c r="S319" i="109"/>
  <c r="S391" i="109"/>
  <c r="S361" i="109"/>
  <c r="S382" i="109"/>
  <c r="S480" i="109"/>
  <c r="S413" i="109"/>
  <c r="T430" i="109"/>
  <c r="S408" i="109"/>
  <c r="S464" i="109"/>
  <c r="S444" i="109"/>
  <c r="S357" i="109"/>
  <c r="S371" i="109"/>
  <c r="S340" i="109"/>
  <c r="S1720" i="109" s="1"/>
  <c r="S397" i="109"/>
  <c r="S351" i="109"/>
  <c r="S415" i="109"/>
  <c r="S370" i="109"/>
  <c r="S376" i="109"/>
  <c r="S381" i="109"/>
  <c r="S460" i="109"/>
  <c r="R484" i="109"/>
  <c r="R485" i="109" s="1"/>
  <c r="S327" i="109"/>
  <c r="T474" i="109"/>
  <c r="S468" i="109"/>
  <c r="S411" i="109"/>
  <c r="T449" i="109"/>
  <c r="S458" i="109"/>
  <c r="S388" i="109"/>
  <c r="T461" i="109"/>
  <c r="R685" i="109"/>
  <c r="O33" i="119" s="1"/>
  <c r="S405" i="109"/>
  <c r="T426" i="109"/>
  <c r="T442" i="109"/>
  <c r="T482" i="109"/>
  <c r="S398" i="109"/>
  <c r="S400" i="109"/>
  <c r="S328" i="109"/>
  <c r="T469" i="109"/>
  <c r="S379" i="109"/>
  <c r="S412" i="109"/>
  <c r="S354" i="109"/>
  <c r="T418" i="109"/>
  <c r="S314" i="109"/>
  <c r="T445" i="109"/>
  <c r="T455" i="109"/>
  <c r="S358" i="109"/>
  <c r="S395" i="109"/>
  <c r="T414" i="109"/>
  <c r="S384" i="109"/>
  <c r="T438" i="109"/>
  <c r="S330" i="109"/>
  <c r="S392" i="109"/>
  <c r="S394" i="109"/>
  <c r="S420" i="109"/>
  <c r="S454" i="109"/>
  <c r="S452" i="109"/>
  <c r="S425" i="109"/>
  <c r="S409" i="109"/>
  <c r="T434" i="109"/>
  <c r="T465" i="109"/>
  <c r="S436" i="109"/>
  <c r="S416" i="109"/>
  <c r="S450" i="109"/>
  <c r="S476" i="109"/>
  <c r="S471" i="109"/>
  <c r="S479" i="109"/>
  <c r="S462" i="109"/>
  <c r="S406" i="109"/>
  <c r="S424" i="109"/>
  <c r="S377" i="109"/>
  <c r="S356" i="109"/>
  <c r="S456" i="109"/>
  <c r="V1513" i="109" l="1"/>
  <c r="U1334" i="109"/>
  <c r="V1523" i="109"/>
  <c r="V1370" i="109"/>
  <c r="U1191" i="109"/>
  <c r="W1191" i="109" s="1"/>
  <c r="U1344" i="109"/>
  <c r="W1344" i="109" s="1"/>
  <c r="V1390" i="109"/>
  <c r="S1722" i="109"/>
  <c r="S1861" i="109" s="1"/>
  <c r="AT1206" i="109"/>
  <c r="AU1385" i="109" s="1"/>
  <c r="AT1564" i="109"/>
  <c r="V1386" i="109"/>
  <c r="BB890" i="109"/>
  <c r="BC890" i="109" s="1"/>
  <c r="BB891" i="109"/>
  <c r="BC891" i="109" s="1"/>
  <c r="U1218" i="109"/>
  <c r="W1218" i="109" s="1"/>
  <c r="X1218" i="109" s="1"/>
  <c r="S1723" i="109"/>
  <c r="S1737" i="109"/>
  <c r="U1211" i="109"/>
  <c r="W1390" i="109" s="1"/>
  <c r="W1569" i="109" s="1"/>
  <c r="S1726" i="109"/>
  <c r="S1865" i="109" s="1"/>
  <c r="S1727" i="109"/>
  <c r="V1487" i="109"/>
  <c r="U1308" i="109"/>
  <c r="W1487" i="109" s="1"/>
  <c r="U1563" i="109"/>
  <c r="U1205" i="109"/>
  <c r="U1200" i="109"/>
  <c r="W1200" i="109" s="1"/>
  <c r="X1200" i="109" s="1"/>
  <c r="U1176" i="109"/>
  <c r="W1176" i="109" s="1"/>
  <c r="V1355" i="109"/>
  <c r="V1397" i="109"/>
  <c r="V1379" i="109"/>
  <c r="AB694" i="109"/>
  <c r="S1713" i="109"/>
  <c r="S1852" i="109" s="1"/>
  <c r="S1708" i="109"/>
  <c r="V1427" i="109"/>
  <c r="V1459" i="109"/>
  <c r="U1207" i="109"/>
  <c r="W1386" i="109" s="1"/>
  <c r="W1565" i="109" s="1"/>
  <c r="S1716" i="109"/>
  <c r="S1855" i="109" s="1"/>
  <c r="R1710" i="109"/>
  <c r="R1849" i="109" s="1"/>
  <c r="AD497" i="109"/>
  <c r="AD698" i="109" s="1"/>
  <c r="S1724" i="109"/>
  <c r="S1863" i="109" s="1"/>
  <c r="S1781" i="109"/>
  <c r="S1920" i="109" s="1"/>
  <c r="T824" i="109"/>
  <c r="U1217" i="109"/>
  <c r="W1396" i="109" s="1"/>
  <c r="U1575" i="109"/>
  <c r="AA696" i="109"/>
  <c r="U1556" i="109"/>
  <c r="U1248" i="109"/>
  <c r="W1427" i="109" s="1"/>
  <c r="U1198" i="109"/>
  <c r="W1198" i="109" s="1"/>
  <c r="X1198" i="109" s="1"/>
  <c r="V1351" i="109"/>
  <c r="U1209" i="109"/>
  <c r="W1388" i="109" s="1"/>
  <c r="W1567" i="109" s="1"/>
  <c r="AA695" i="109"/>
  <c r="V1388" i="109"/>
  <c r="U1204" i="109"/>
  <c r="W1383" i="109" s="1"/>
  <c r="U1325" i="109"/>
  <c r="W1325" i="109" s="1"/>
  <c r="U1683" i="109"/>
  <c r="V1392" i="109"/>
  <c r="S1828" i="109"/>
  <c r="S1967" i="109" s="1"/>
  <c r="U1280" i="109"/>
  <c r="W1459" i="109" s="1"/>
  <c r="V1491" i="109"/>
  <c r="U1312" i="109"/>
  <c r="W1491" i="109" s="1"/>
  <c r="U1213" i="109"/>
  <c r="W1392" i="109" s="1"/>
  <c r="V1520" i="109"/>
  <c r="S1715" i="109"/>
  <c r="R1711" i="109"/>
  <c r="R1850" i="109" s="1"/>
  <c r="V1383" i="109"/>
  <c r="V1437" i="109"/>
  <c r="U1674" i="109"/>
  <c r="U1258" i="109"/>
  <c r="W1258" i="109" s="1"/>
  <c r="U1316" i="109"/>
  <c r="W1495" i="109" s="1"/>
  <c r="U1193" i="109"/>
  <c r="U1291" i="109"/>
  <c r="W1470" i="109" s="1"/>
  <c r="V1405" i="109"/>
  <c r="AA697" i="109"/>
  <c r="T871" i="109"/>
  <c r="R1707" i="109"/>
  <c r="R1846" i="109" s="1"/>
  <c r="S869" i="109"/>
  <c r="T869" i="109" s="1"/>
  <c r="S1777" i="109"/>
  <c r="S1916" i="109" s="1"/>
  <c r="T820" i="109"/>
  <c r="U1226" i="109"/>
  <c r="W1405" i="109" s="1"/>
  <c r="T520" i="109"/>
  <c r="T721" i="109" s="1"/>
  <c r="S1712" i="109"/>
  <c r="S1851" i="109" s="1"/>
  <c r="T492" i="109"/>
  <c r="T693" i="109" s="1"/>
  <c r="V1372" i="109"/>
  <c r="V1493" i="109"/>
  <c r="U1314" i="109"/>
  <c r="W1314" i="109" s="1"/>
  <c r="V1508" i="109"/>
  <c r="U1546" i="109"/>
  <c r="U1188" i="109"/>
  <c r="W1367" i="109" s="1"/>
  <c r="U1329" i="109"/>
  <c r="W1508" i="109" s="1"/>
  <c r="T861" i="109"/>
  <c r="U287" i="109"/>
  <c r="U488" i="109"/>
  <c r="V1422" i="109"/>
  <c r="AD296" i="109"/>
  <c r="AE497" i="109" s="1"/>
  <c r="S1773" i="109"/>
  <c r="S1912" i="109" s="1"/>
  <c r="V1394" i="109"/>
  <c r="U1243" i="109"/>
  <c r="W1422" i="109" s="1"/>
  <c r="AB496" i="109"/>
  <c r="U1215" i="109"/>
  <c r="W1394" i="109" s="1"/>
  <c r="S1818" i="109"/>
  <c r="S1957" i="109" s="1"/>
  <c r="V1470" i="109"/>
  <c r="AB495" i="109"/>
  <c r="U1341" i="109"/>
  <c r="W1520" i="109" s="1"/>
  <c r="AB494" i="109"/>
  <c r="AB292" i="109"/>
  <c r="AC493" i="109" s="1"/>
  <c r="V1512" i="109"/>
  <c r="U1333" i="109"/>
  <c r="W1512" i="109" s="1"/>
  <c r="S1842" i="109"/>
  <c r="S1981" i="109" s="1"/>
  <c r="T816" i="109"/>
  <c r="T885" i="109"/>
  <c r="S1840" i="109"/>
  <c r="S1979" i="109" s="1"/>
  <c r="T853" i="109"/>
  <c r="T883" i="109"/>
  <c r="T671" i="109"/>
  <c r="T872" i="109" s="1"/>
  <c r="S1822" i="109"/>
  <c r="S1961" i="109" s="1"/>
  <c r="T865" i="109"/>
  <c r="S1824" i="109"/>
  <c r="S1963" i="109" s="1"/>
  <c r="T867" i="109"/>
  <c r="T477" i="109"/>
  <c r="U477" i="109" s="1"/>
  <c r="R1703" i="109"/>
  <c r="S1528" i="109"/>
  <c r="S1703" i="109" s="1"/>
  <c r="T689" i="109"/>
  <c r="S1810" i="109"/>
  <c r="S1949" i="109" s="1"/>
  <c r="T410" i="109"/>
  <c r="U611" i="109" s="1"/>
  <c r="V611" i="109" s="1"/>
  <c r="V1497" i="109"/>
  <c r="U1318" i="109"/>
  <c r="W1497" i="109" s="1"/>
  <c r="T828" i="109"/>
  <c r="U1259" i="109"/>
  <c r="W1259" i="109" s="1"/>
  <c r="V1518" i="109"/>
  <c r="U1339" i="109"/>
  <c r="W1518" i="109" s="1"/>
  <c r="S1829" i="109"/>
  <c r="S1968" i="109" s="1"/>
  <c r="T812" i="109"/>
  <c r="V1438" i="109"/>
  <c r="V1361" i="109"/>
  <c r="U1182" i="109"/>
  <c r="W1182" i="109" s="1"/>
  <c r="X1182" i="109" s="1"/>
  <c r="U1324" i="109"/>
  <c r="V1503" i="109"/>
  <c r="S1785" i="109"/>
  <c r="S1924" i="109" s="1"/>
  <c r="S1836" i="109"/>
  <c r="S1975" i="109" s="1"/>
  <c r="T879" i="109"/>
  <c r="S1816" i="109"/>
  <c r="S1955" i="109" s="1"/>
  <c r="T859" i="109"/>
  <c r="W1370" i="109"/>
  <c r="W1435" i="109"/>
  <c r="W1256" i="109"/>
  <c r="W1351" i="109"/>
  <c r="W1382" i="109"/>
  <c r="W1203" i="109"/>
  <c r="W1424" i="109"/>
  <c r="W1245" i="109"/>
  <c r="W1376" i="109"/>
  <c r="W1197" i="109"/>
  <c r="W1513" i="109"/>
  <c r="W1334" i="109"/>
  <c r="S1769" i="109"/>
  <c r="S1908" i="109" s="1"/>
  <c r="S1751" i="109"/>
  <c r="S1890" i="109" s="1"/>
  <c r="S1746" i="109"/>
  <c r="G29" i="119"/>
  <c r="G40" i="119" s="1"/>
  <c r="G41" i="119" s="1"/>
  <c r="S1780" i="109"/>
  <c r="S1741" i="109"/>
  <c r="S1792" i="109"/>
  <c r="S1931" i="109" s="1"/>
  <c r="S1831" i="109"/>
  <c r="S1970" i="109" s="1"/>
  <c r="S1783" i="109"/>
  <c r="S1774" i="109"/>
  <c r="S1913" i="109" s="1"/>
  <c r="AL20" i="119"/>
  <c r="I25" i="119"/>
  <c r="I28" i="119" s="1"/>
  <c r="S716" i="109"/>
  <c r="S1711" i="109" s="1"/>
  <c r="S1817" i="109"/>
  <c r="S1731" i="109"/>
  <c r="S1870" i="109" s="1"/>
  <c r="S1725" i="109"/>
  <c r="S1779" i="109"/>
  <c r="S1803" i="109"/>
  <c r="S1767" i="109"/>
  <c r="S1752" i="109"/>
  <c r="S1825" i="109"/>
  <c r="S1815" i="109"/>
  <c r="S1771" i="109"/>
  <c r="S1748" i="109"/>
  <c r="S1887" i="109" s="1"/>
  <c r="S1805" i="109"/>
  <c r="S1766" i="109"/>
  <c r="S1736" i="109"/>
  <c r="S1755" i="109"/>
  <c r="S1796" i="109"/>
  <c r="S1835" i="109"/>
  <c r="S1974" i="109" s="1"/>
  <c r="S1811" i="109"/>
  <c r="S1787" i="109"/>
  <c r="S1778" i="109"/>
  <c r="S1821" i="109"/>
  <c r="S1960" i="109" s="1"/>
  <c r="S1743" i="109"/>
  <c r="S1747" i="109"/>
  <c r="S1886" i="109" s="1"/>
  <c r="S1799" i="109"/>
  <c r="S1742" i="109"/>
  <c r="S1881" i="109" s="1"/>
  <c r="S1763" i="109"/>
  <c r="S1790" i="109"/>
  <c r="U1516" i="109"/>
  <c r="V1516" i="109" s="1"/>
  <c r="U1337" i="109"/>
  <c r="S1838" i="109"/>
  <c r="S1809" i="109"/>
  <c r="T1695" i="109"/>
  <c r="S1830" i="109"/>
  <c r="S1768" i="109"/>
  <c r="S1907" i="109" s="1"/>
  <c r="S1728" i="109"/>
  <c r="S1738" i="109"/>
  <c r="S1877" i="109" s="1"/>
  <c r="S1823" i="109"/>
  <c r="S1962" i="109" s="1"/>
  <c r="S1744" i="109"/>
  <c r="S1883" i="109" s="1"/>
  <c r="S1786" i="109"/>
  <c r="S1782" i="109"/>
  <c r="S709" i="109"/>
  <c r="S1710" i="109" s="1"/>
  <c r="S1714" i="109"/>
  <c r="S1795" i="109"/>
  <c r="S1765" i="109"/>
  <c r="S1904" i="109" s="1"/>
  <c r="S1775" i="109"/>
  <c r="S1784" i="109"/>
  <c r="S1813" i="109"/>
  <c r="S1952" i="109" s="1"/>
  <c r="S1753" i="109"/>
  <c r="S1757" i="109"/>
  <c r="S1896" i="109" s="1"/>
  <c r="S1770" i="109"/>
  <c r="S1909" i="109" s="1"/>
  <c r="S1819" i="109"/>
  <c r="S1958" i="109" s="1"/>
  <c r="S1734" i="109"/>
  <c r="S1873" i="109" s="1"/>
  <c r="S1756" i="109"/>
  <c r="S1895" i="109" s="1"/>
  <c r="S1839" i="109"/>
  <c r="S1978" i="109" s="1"/>
  <c r="S1750" i="109"/>
  <c r="S1889" i="109" s="1"/>
  <c r="S1794" i="109"/>
  <c r="S1800" i="109"/>
  <c r="S1788" i="109"/>
  <c r="S1798" i="109"/>
  <c r="S1732" i="109"/>
  <c r="S1762" i="109"/>
  <c r="S1901" i="109" s="1"/>
  <c r="S1717" i="109"/>
  <c r="U1507" i="109"/>
  <c r="U1686" i="109" s="1"/>
  <c r="U1328" i="109"/>
  <c r="S1709" i="109"/>
  <c r="S1848" i="109" s="1"/>
  <c r="S1749" i="109"/>
  <c r="S1730" i="109"/>
  <c r="S1827" i="109"/>
  <c r="S1740" i="109"/>
  <c r="S1735" i="109"/>
  <c r="S1874" i="109" s="1"/>
  <c r="S1733" i="109"/>
  <c r="S1718" i="109"/>
  <c r="S1807" i="109"/>
  <c r="S1946" i="109" s="1"/>
  <c r="S1745" i="109"/>
  <c r="S1721" i="109"/>
  <c r="S1764" i="109"/>
  <c r="S1903" i="109" s="1"/>
  <c r="S1759" i="109"/>
  <c r="S1898" i="109" s="1"/>
  <c r="S1729" i="109"/>
  <c r="S1772" i="109"/>
  <c r="S1760" i="109"/>
  <c r="S1776" i="109"/>
  <c r="S1761" i="109"/>
  <c r="S1791" i="109"/>
  <c r="S1758" i="109"/>
  <c r="S1897" i="109" s="1"/>
  <c r="R1834" i="109"/>
  <c r="R1973" i="109" s="1"/>
  <c r="S877" i="109"/>
  <c r="S1754" i="109"/>
  <c r="U1227" i="109"/>
  <c r="U1317" i="109"/>
  <c r="U1299" i="109"/>
  <c r="U1309" i="109"/>
  <c r="U1225" i="109"/>
  <c r="U1327" i="109"/>
  <c r="U1296" i="109"/>
  <c r="U1284" i="109"/>
  <c r="U1274" i="109"/>
  <c r="U1301" i="109"/>
  <c r="V1480" i="109"/>
  <c r="U1290" i="109"/>
  <c r="U1237" i="109"/>
  <c r="V1416" i="109"/>
  <c r="V1475" i="109"/>
  <c r="U1294" i="109"/>
  <c r="V1473" i="109"/>
  <c r="U1281" i="109"/>
  <c r="V1460" i="109"/>
  <c r="U1276" i="109"/>
  <c r="V1455" i="109"/>
  <c r="U1331" i="109"/>
  <c r="U1270" i="109"/>
  <c r="V1449" i="109"/>
  <c r="U1261" i="109"/>
  <c r="U1319" i="109"/>
  <c r="U1310" i="109"/>
  <c r="U1238" i="109"/>
  <c r="U1321" i="109"/>
  <c r="V1500" i="109"/>
  <c r="U1286" i="109"/>
  <c r="V1465" i="109"/>
  <c r="U1264" i="109"/>
  <c r="V1443" i="109"/>
  <c r="U1292" i="109"/>
  <c r="V1471" i="109"/>
  <c r="U1223" i="109"/>
  <c r="V1402" i="109"/>
  <c r="U1271" i="109"/>
  <c r="V1463" i="109"/>
  <c r="U1304" i="109"/>
  <c r="V1483" i="109"/>
  <c r="U1330" i="109"/>
  <c r="U1287" i="109"/>
  <c r="V1466" i="109"/>
  <c r="U1278" i="109"/>
  <c r="V1457" i="109"/>
  <c r="U1268" i="109"/>
  <c r="V1447" i="109"/>
  <c r="U1289" i="109"/>
  <c r="V1468" i="109"/>
  <c r="U1285" i="109"/>
  <c r="V1464" i="109"/>
  <c r="U1340" i="109"/>
  <c r="V1519" i="109"/>
  <c r="U1246" i="109"/>
  <c r="V1425" i="109"/>
  <c r="U1250" i="109"/>
  <c r="V1429" i="109"/>
  <c r="U1254" i="109"/>
  <c r="V1433" i="109"/>
  <c r="U1253" i="109"/>
  <c r="V1432" i="109"/>
  <c r="U1303" i="109"/>
  <c r="V1482" i="109"/>
  <c r="U1293" i="109"/>
  <c r="V1472" i="109"/>
  <c r="U1244" i="109"/>
  <c r="V1423" i="109"/>
  <c r="U1283" i="109"/>
  <c r="V1462" i="109"/>
  <c r="U1249" i="109"/>
  <c r="V1428" i="109"/>
  <c r="U1279" i="109"/>
  <c r="V1458" i="109"/>
  <c r="U1326" i="109"/>
  <c r="V1505" i="109"/>
  <c r="U1305" i="109"/>
  <c r="V1484" i="109"/>
  <c r="U1263" i="109"/>
  <c r="V1442" i="109"/>
  <c r="U1242" i="109"/>
  <c r="V1421" i="109"/>
  <c r="U1307" i="109"/>
  <c r="V1486" i="109"/>
  <c r="U1311" i="109"/>
  <c r="V1490" i="109"/>
  <c r="U1332" i="109"/>
  <c r="V1511" i="109"/>
  <c r="U1247" i="109"/>
  <c r="U1251" i="109"/>
  <c r="V1430" i="109"/>
  <c r="U1320" i="109"/>
  <c r="V1509" i="109"/>
  <c r="U1252" i="109"/>
  <c r="U1302" i="109"/>
  <c r="V1481" i="109"/>
  <c r="U1260" i="109"/>
  <c r="V1439" i="109"/>
  <c r="V1450" i="109"/>
  <c r="V1426" i="109"/>
  <c r="U1234" i="109"/>
  <c r="V1413" i="109"/>
  <c r="U1282" i="109"/>
  <c r="V1461" i="109"/>
  <c r="U1343" i="109"/>
  <c r="V1522" i="109"/>
  <c r="U1240" i="109"/>
  <c r="V1419" i="109"/>
  <c r="U1295" i="109"/>
  <c r="V1474" i="109"/>
  <c r="U1277" i="109"/>
  <c r="V1456" i="109"/>
  <c r="U1273" i="109"/>
  <c r="V1452" i="109"/>
  <c r="U1266" i="109"/>
  <c r="V1445" i="109"/>
  <c r="V1440" i="109"/>
  <c r="V1406" i="109"/>
  <c r="V1496" i="109"/>
  <c r="V1478" i="109"/>
  <c r="V1488" i="109"/>
  <c r="V1404" i="109"/>
  <c r="V1506" i="109"/>
  <c r="V1453" i="109"/>
  <c r="U1233" i="109"/>
  <c r="V1412" i="109"/>
  <c r="U1224" i="109"/>
  <c r="V1403" i="109"/>
  <c r="V1469" i="109"/>
  <c r="U1262" i="109"/>
  <c r="V1441" i="109"/>
  <c r="U1335" i="109"/>
  <c r="V1514" i="109"/>
  <c r="U1288" i="109"/>
  <c r="V1467" i="109"/>
  <c r="U1338" i="109"/>
  <c r="V1517" i="109"/>
  <c r="U1267" i="109"/>
  <c r="V1446" i="109"/>
  <c r="U1298" i="109"/>
  <c r="V1477" i="109"/>
  <c r="U1342" i="109"/>
  <c r="V1521" i="109"/>
  <c r="U1322" i="109"/>
  <c r="V1501" i="109"/>
  <c r="U1275" i="109"/>
  <c r="V1454" i="109"/>
  <c r="U1257" i="109"/>
  <c r="V1436" i="109"/>
  <c r="U1297" i="109"/>
  <c r="V1476" i="109"/>
  <c r="U1255" i="109"/>
  <c r="V1434" i="109"/>
  <c r="U1336" i="109"/>
  <c r="V1515" i="109"/>
  <c r="V1499" i="109"/>
  <c r="V1510" i="109"/>
  <c r="V1431" i="109"/>
  <c r="U1222" i="109"/>
  <c r="V1401" i="109"/>
  <c r="U1315" i="109"/>
  <c r="V1494" i="109"/>
  <c r="V1498" i="109"/>
  <c r="U1272" i="109"/>
  <c r="V1451" i="109"/>
  <c r="U1306" i="109"/>
  <c r="V1485" i="109"/>
  <c r="U1300" i="109"/>
  <c r="V1479" i="109"/>
  <c r="U1269" i="109"/>
  <c r="V1448" i="109"/>
  <c r="V1489" i="109"/>
  <c r="V1417" i="109"/>
  <c r="U1323" i="109"/>
  <c r="V1502" i="109"/>
  <c r="U1313" i="109"/>
  <c r="V1492" i="109"/>
  <c r="U1220" i="109"/>
  <c r="W1220" i="109" s="1"/>
  <c r="X1220" i="109" s="1"/>
  <c r="V1399" i="109"/>
  <c r="U1265" i="109"/>
  <c r="V1444" i="109"/>
  <c r="S1524" i="109"/>
  <c r="P34" i="119" s="1"/>
  <c r="R1524" i="109"/>
  <c r="O34" i="119" s="1"/>
  <c r="S1345" i="109"/>
  <c r="S1346" i="109" s="1"/>
  <c r="T1170" i="109"/>
  <c r="U1349" i="109" s="1"/>
  <c r="T557" i="109"/>
  <c r="T758" i="109" s="1"/>
  <c r="T625" i="109"/>
  <c r="T826" i="109" s="1"/>
  <c r="T663" i="109"/>
  <c r="T864" i="109" s="1"/>
  <c r="T672" i="109"/>
  <c r="T873" i="109" s="1"/>
  <c r="T651" i="109"/>
  <c r="T852" i="109" s="1"/>
  <c r="T637" i="109"/>
  <c r="T838" i="109" s="1"/>
  <c r="T610" i="109"/>
  <c r="T811" i="109" s="1"/>
  <c r="T626" i="109"/>
  <c r="T827" i="109" s="1"/>
  <c r="T655" i="109"/>
  <c r="T856" i="109" s="1"/>
  <c r="T595" i="109"/>
  <c r="T796" i="109" s="1"/>
  <c r="T531" i="109"/>
  <c r="T732" i="109" s="1"/>
  <c r="U615" i="109"/>
  <c r="V615" i="109" s="1"/>
  <c r="T559" i="109"/>
  <c r="T760" i="109" s="1"/>
  <c r="T515" i="109"/>
  <c r="U670" i="109"/>
  <c r="V670" i="109" s="1"/>
  <c r="T601" i="109"/>
  <c r="T802" i="109" s="1"/>
  <c r="U643" i="109"/>
  <c r="V643" i="109" s="1"/>
  <c r="T589" i="109"/>
  <c r="T790" i="109" s="1"/>
  <c r="U675" i="109"/>
  <c r="V675" i="109" s="1"/>
  <c r="T616" i="109"/>
  <c r="T817" i="109" s="1"/>
  <c r="T598" i="109"/>
  <c r="T799" i="109" s="1"/>
  <c r="T572" i="109"/>
  <c r="T773" i="109" s="1"/>
  <c r="T645" i="109"/>
  <c r="T846" i="109" s="1"/>
  <c r="T614" i="109"/>
  <c r="T815" i="109" s="1"/>
  <c r="T583" i="109"/>
  <c r="T784" i="109" s="1"/>
  <c r="U674" i="109"/>
  <c r="V674" i="109" s="1"/>
  <c r="U652" i="109"/>
  <c r="V652" i="109" s="1"/>
  <c r="T618" i="109"/>
  <c r="T819" i="109" s="1"/>
  <c r="T587" i="109"/>
  <c r="T788" i="109" s="1"/>
  <c r="T548" i="109"/>
  <c r="T749" i="109" s="1"/>
  <c r="T586" i="109"/>
  <c r="T787" i="109" s="1"/>
  <c r="T588" i="109"/>
  <c r="T789" i="109" s="1"/>
  <c r="T553" i="109"/>
  <c r="T754" i="109" s="1"/>
  <c r="U644" i="109"/>
  <c r="V644" i="109" s="1"/>
  <c r="T550" i="109"/>
  <c r="T751" i="109" s="1"/>
  <c r="T600" i="109"/>
  <c r="T801" i="109" s="1"/>
  <c r="U684" i="109"/>
  <c r="V684" i="109" s="1"/>
  <c r="U648" i="109"/>
  <c r="V648" i="109" s="1"/>
  <c r="T622" i="109"/>
  <c r="T823" i="109" s="1"/>
  <c r="T667" i="109"/>
  <c r="T868" i="109" s="1"/>
  <c r="T499" i="109"/>
  <c r="T700" i="109" s="1"/>
  <c r="T638" i="109"/>
  <c r="T839" i="109" s="1"/>
  <c r="U666" i="109"/>
  <c r="V666" i="109" s="1"/>
  <c r="U639" i="109"/>
  <c r="V639" i="109" s="1"/>
  <c r="U656" i="109"/>
  <c r="V656" i="109" s="1"/>
  <c r="U619" i="109"/>
  <c r="V619" i="109" s="1"/>
  <c r="T613" i="109"/>
  <c r="T814" i="109" s="1"/>
  <c r="U627" i="109"/>
  <c r="V627" i="109" s="1"/>
  <c r="U662" i="109"/>
  <c r="V662" i="109" s="1"/>
  <c r="T612" i="109"/>
  <c r="T813" i="109" s="1"/>
  <c r="T582" i="109"/>
  <c r="T783" i="109" s="1"/>
  <c r="T571" i="109"/>
  <c r="T772" i="109" s="1"/>
  <c r="T609" i="109"/>
  <c r="T810" i="109" s="1"/>
  <c r="U679" i="109"/>
  <c r="V679" i="109" s="1"/>
  <c r="T594" i="109"/>
  <c r="T795" i="109" s="1"/>
  <c r="T560" i="109"/>
  <c r="T761" i="109" s="1"/>
  <c r="T629" i="109"/>
  <c r="T830" i="109" s="1"/>
  <c r="T636" i="109"/>
  <c r="T837" i="109" s="1"/>
  <c r="T508" i="109"/>
  <c r="U658" i="109"/>
  <c r="V658" i="109" s="1"/>
  <c r="T544" i="109"/>
  <c r="T745" i="109" s="1"/>
  <c r="U664" i="109"/>
  <c r="V664" i="109" s="1"/>
  <c r="T647" i="109"/>
  <c r="T848" i="109" s="1"/>
  <c r="T537" i="109"/>
  <c r="T738" i="109" s="1"/>
  <c r="T522" i="109"/>
  <c r="T723" i="109" s="1"/>
  <c r="U676" i="109"/>
  <c r="V676" i="109" s="1"/>
  <c r="T657" i="109"/>
  <c r="T858" i="109" s="1"/>
  <c r="T578" i="109"/>
  <c r="T779" i="109" s="1"/>
  <c r="T607" i="109"/>
  <c r="T808" i="109" s="1"/>
  <c r="T680" i="109"/>
  <c r="T881" i="109" s="1"/>
  <c r="T677" i="109"/>
  <c r="T878" i="109" s="1"/>
  <c r="T617" i="109"/>
  <c r="T818" i="109" s="1"/>
  <c r="U635" i="109"/>
  <c r="V635" i="109" s="1"/>
  <c r="T653" i="109"/>
  <c r="T854" i="109" s="1"/>
  <c r="T621" i="109"/>
  <c r="T822" i="109" s="1"/>
  <c r="T593" i="109"/>
  <c r="T794" i="109" s="1"/>
  <c r="T596" i="109"/>
  <c r="T797" i="109" s="1"/>
  <c r="U646" i="109"/>
  <c r="V646" i="109" s="1"/>
  <c r="T529" i="109"/>
  <c r="T730" i="109" s="1"/>
  <c r="T599" i="109"/>
  <c r="T800" i="109" s="1"/>
  <c r="T659" i="109"/>
  <c r="T860" i="109" s="1"/>
  <c r="T528" i="109"/>
  <c r="T729" i="109" s="1"/>
  <c r="U671" i="109"/>
  <c r="T552" i="109"/>
  <c r="T753" i="109" s="1"/>
  <c r="T742" i="109"/>
  <c r="T558" i="109"/>
  <c r="T759" i="109" s="1"/>
  <c r="U631" i="109"/>
  <c r="V631" i="109" s="1"/>
  <c r="T681" i="109"/>
  <c r="T882" i="109" s="1"/>
  <c r="T562" i="109"/>
  <c r="T763" i="109" s="1"/>
  <c r="T592" i="109"/>
  <c r="T793" i="109" s="1"/>
  <c r="T538" i="109"/>
  <c r="T739" i="109" s="1"/>
  <c r="T620" i="109"/>
  <c r="T821" i="109" s="1"/>
  <c r="T584" i="109"/>
  <c r="T785" i="109" s="1"/>
  <c r="T590" i="109"/>
  <c r="T791" i="109" s="1"/>
  <c r="T634" i="109"/>
  <c r="T835" i="109" s="1"/>
  <c r="U654" i="109"/>
  <c r="V654" i="109" s="1"/>
  <c r="T642" i="109"/>
  <c r="T843" i="109" s="1"/>
  <c r="T630" i="109"/>
  <c r="T831" i="109" s="1"/>
  <c r="T628" i="109"/>
  <c r="T829" i="109" s="1"/>
  <c r="U660" i="109"/>
  <c r="V660" i="109" s="1"/>
  <c r="T605" i="109"/>
  <c r="T806" i="109" s="1"/>
  <c r="T591" i="109"/>
  <c r="T792" i="109" s="1"/>
  <c r="T603" i="109"/>
  <c r="T804" i="109" s="1"/>
  <c r="T633" i="109"/>
  <c r="T834" i="109" s="1"/>
  <c r="T632" i="109"/>
  <c r="T833" i="109" s="1"/>
  <c r="T673" i="109"/>
  <c r="T874" i="109" s="1"/>
  <c r="T585" i="109"/>
  <c r="T786" i="109" s="1"/>
  <c r="T555" i="109"/>
  <c r="T756" i="109" s="1"/>
  <c r="T580" i="109"/>
  <c r="T781" i="109" s="1"/>
  <c r="U683" i="109"/>
  <c r="V683" i="109" s="1"/>
  <c r="T606" i="109"/>
  <c r="T807" i="109" s="1"/>
  <c r="U650" i="109"/>
  <c r="V650" i="109" s="1"/>
  <c r="T669" i="109"/>
  <c r="T870" i="109" s="1"/>
  <c r="T661" i="109"/>
  <c r="T862" i="109" s="1"/>
  <c r="T577" i="109"/>
  <c r="T778" i="109" s="1"/>
  <c r="T665" i="109"/>
  <c r="T866" i="109" s="1"/>
  <c r="U623" i="109"/>
  <c r="V623" i="109" s="1"/>
  <c r="T649" i="109"/>
  <c r="T850" i="109" s="1"/>
  <c r="T641" i="109"/>
  <c r="T842" i="109" s="1"/>
  <c r="T747" i="109"/>
  <c r="T602" i="109"/>
  <c r="T803" i="109" s="1"/>
  <c r="U668" i="109"/>
  <c r="V668" i="109" s="1"/>
  <c r="U682" i="109"/>
  <c r="V682" i="109" s="1"/>
  <c r="T640" i="109"/>
  <c r="T841" i="109" s="1"/>
  <c r="T561" i="109"/>
  <c r="T762" i="109" s="1"/>
  <c r="T604" i="109"/>
  <c r="T805" i="109" s="1"/>
  <c r="T624" i="109"/>
  <c r="T825" i="109" s="1"/>
  <c r="T597" i="109"/>
  <c r="T798" i="109" s="1"/>
  <c r="T608" i="109"/>
  <c r="T809" i="109" s="1"/>
  <c r="T1025" i="109"/>
  <c r="R886" i="109"/>
  <c r="Q1843" i="109"/>
  <c r="S884" i="109"/>
  <c r="S1841" i="109" s="1"/>
  <c r="R1980" i="109"/>
  <c r="H29" i="119"/>
  <c r="H28" i="119"/>
  <c r="S863" i="109"/>
  <c r="S1820" i="109" s="1"/>
  <c r="R1959" i="109"/>
  <c r="S849" i="109"/>
  <c r="S1806" i="109" s="1"/>
  <c r="R1945" i="109"/>
  <c r="S845" i="109"/>
  <c r="S1802" i="109" s="1"/>
  <c r="R1941" i="109"/>
  <c r="S851" i="109"/>
  <c r="S1808" i="109" s="1"/>
  <c r="R1947" i="109"/>
  <c r="S875" i="109"/>
  <c r="S1832" i="109" s="1"/>
  <c r="R1971" i="109"/>
  <c r="S855" i="109"/>
  <c r="S1812" i="109" s="1"/>
  <c r="R1951" i="109"/>
  <c r="S836" i="109"/>
  <c r="S1793" i="109" s="1"/>
  <c r="R1932" i="109"/>
  <c r="S857" i="109"/>
  <c r="S1814" i="109" s="1"/>
  <c r="R1953" i="109"/>
  <c r="S832" i="109"/>
  <c r="S1789" i="109" s="1"/>
  <c r="R1928" i="109"/>
  <c r="S847" i="109"/>
  <c r="S1804" i="109" s="1"/>
  <c r="R1943" i="109"/>
  <c r="S876" i="109"/>
  <c r="S1833" i="109" s="1"/>
  <c r="R1972" i="109"/>
  <c r="S880" i="109"/>
  <c r="S1837" i="109" s="1"/>
  <c r="R1976" i="109"/>
  <c r="K21" i="119"/>
  <c r="J23" i="119"/>
  <c r="S844" i="109"/>
  <c r="S1801" i="109" s="1"/>
  <c r="R1940" i="109"/>
  <c r="S840" i="109"/>
  <c r="S1797" i="109" s="1"/>
  <c r="R1936" i="109"/>
  <c r="R1847" i="109"/>
  <c r="R1956" i="109"/>
  <c r="R1874" i="109"/>
  <c r="R1880" i="109"/>
  <c r="R1866" i="109"/>
  <c r="R1889" i="109"/>
  <c r="R1946" i="109"/>
  <c r="R1870" i="109"/>
  <c r="R1884" i="109"/>
  <c r="R1931" i="109"/>
  <c r="R1939" i="109"/>
  <c r="R1865" i="109"/>
  <c r="R1863" i="109"/>
  <c r="R1958" i="109"/>
  <c r="R1873" i="109"/>
  <c r="R1913" i="109"/>
  <c r="R1922" i="109"/>
  <c r="R1977" i="109"/>
  <c r="R1948" i="109"/>
  <c r="R1882" i="109"/>
  <c r="R1901" i="109"/>
  <c r="R1905" i="109"/>
  <c r="R1900" i="109"/>
  <c r="R1895" i="109"/>
  <c r="R1868" i="109"/>
  <c r="R1942" i="109"/>
  <c r="R1978" i="109"/>
  <c r="R1872" i="109"/>
  <c r="R1960" i="109"/>
  <c r="R1974" i="109"/>
  <c r="R1923" i="109"/>
  <c r="R1944" i="109"/>
  <c r="R1964" i="109"/>
  <c r="R1938" i="109"/>
  <c r="R1861" i="109"/>
  <c r="R1917" i="109"/>
  <c r="R1887" i="109"/>
  <c r="R1933" i="109"/>
  <c r="R1897" i="109"/>
  <c r="R1886" i="109"/>
  <c r="R1909" i="109"/>
  <c r="R1875" i="109"/>
  <c r="R1864" i="109"/>
  <c r="R1906" i="109"/>
  <c r="R1910" i="109"/>
  <c r="R1896" i="109"/>
  <c r="R1854" i="109"/>
  <c r="Q1982" i="109"/>
  <c r="R1851" i="109"/>
  <c r="R1859" i="109"/>
  <c r="R1858" i="109"/>
  <c r="R1857" i="109"/>
  <c r="R1856" i="109"/>
  <c r="R1855" i="109"/>
  <c r="T930" i="109"/>
  <c r="T982" i="109"/>
  <c r="T1016" i="109"/>
  <c r="T971" i="109"/>
  <c r="T913" i="109"/>
  <c r="T910" i="109"/>
  <c r="T937" i="109"/>
  <c r="T993" i="109"/>
  <c r="T952" i="109"/>
  <c r="T959" i="109"/>
  <c r="T984" i="109"/>
  <c r="T1021" i="109"/>
  <c r="T894" i="109"/>
  <c r="T988" i="109"/>
  <c r="T935" i="109"/>
  <c r="T942" i="109"/>
  <c r="T969" i="109"/>
  <c r="T902" i="109"/>
  <c r="T1719" i="109" s="1"/>
  <c r="T997" i="109"/>
  <c r="T975" i="109"/>
  <c r="T899" i="109"/>
  <c r="T908" i="109"/>
  <c r="T923" i="109"/>
  <c r="T1002" i="109"/>
  <c r="T911" i="109"/>
  <c r="T978" i="109"/>
  <c r="T990" i="109"/>
  <c r="T936" i="109"/>
  <c r="T998" i="109"/>
  <c r="T941" i="109"/>
  <c r="T986" i="109"/>
  <c r="T918" i="109"/>
  <c r="T898" i="109"/>
  <c r="T1009" i="109"/>
  <c r="T1006" i="109"/>
  <c r="T907" i="109"/>
  <c r="T953" i="109"/>
  <c r="T981" i="109"/>
  <c r="T948" i="109"/>
  <c r="T976" i="109"/>
  <c r="T909" i="109"/>
  <c r="T962" i="109"/>
  <c r="T1010" i="109"/>
  <c r="T1005" i="109"/>
  <c r="T920" i="109"/>
  <c r="T979" i="109"/>
  <c r="T944" i="109"/>
  <c r="T1003" i="109"/>
  <c r="T906" i="109"/>
  <c r="T965" i="109"/>
  <c r="T989" i="109"/>
  <c r="T996" i="109"/>
  <c r="T970" i="109"/>
  <c r="T921" i="109"/>
  <c r="T1004" i="109"/>
  <c r="T933" i="109"/>
  <c r="T958" i="109"/>
  <c r="T994" i="109"/>
  <c r="T947" i="109"/>
  <c r="T991" i="109"/>
  <c r="T1011" i="109"/>
  <c r="T934" i="109"/>
  <c r="T961" i="109"/>
  <c r="T974" i="109"/>
  <c r="T945" i="109"/>
  <c r="T957" i="109"/>
  <c r="T893" i="109"/>
  <c r="S1026" i="109"/>
  <c r="T927" i="109"/>
  <c r="T919" i="109"/>
  <c r="T951" i="109"/>
  <c r="T966" i="109"/>
  <c r="T964" i="109"/>
  <c r="T1023" i="109"/>
  <c r="T943" i="109"/>
  <c r="T931" i="109"/>
  <c r="T901" i="109"/>
  <c r="T973" i="109"/>
  <c r="T896" i="109"/>
  <c r="T895" i="109"/>
  <c r="T954" i="109"/>
  <c r="T1001" i="109"/>
  <c r="T950" i="109"/>
  <c r="T1018" i="109"/>
  <c r="T972" i="109"/>
  <c r="T904" i="109"/>
  <c r="T928" i="109"/>
  <c r="T1017" i="109"/>
  <c r="T946" i="109"/>
  <c r="T1012" i="109"/>
  <c r="T967" i="109"/>
  <c r="T932" i="109"/>
  <c r="T977" i="109"/>
  <c r="T968" i="109"/>
  <c r="T897" i="109"/>
  <c r="T1014" i="109"/>
  <c r="T1020" i="109"/>
  <c r="T939" i="109"/>
  <c r="T929" i="109"/>
  <c r="T1024" i="109"/>
  <c r="T955" i="109"/>
  <c r="T992" i="109"/>
  <c r="T925" i="109"/>
  <c r="T915" i="109"/>
  <c r="T1000" i="109"/>
  <c r="T999" i="109"/>
  <c r="T900" i="109"/>
  <c r="T995" i="109"/>
  <c r="T1013" i="109"/>
  <c r="T917" i="109"/>
  <c r="T938" i="109"/>
  <c r="T926" i="109"/>
  <c r="T924" i="109"/>
  <c r="T1007" i="109"/>
  <c r="T960" i="109"/>
  <c r="T912" i="109"/>
  <c r="T985" i="109"/>
  <c r="T905" i="109"/>
  <c r="T1019" i="109"/>
  <c r="T1015" i="109"/>
  <c r="T963" i="109"/>
  <c r="T949" i="109"/>
  <c r="T987" i="109"/>
  <c r="T956" i="109"/>
  <c r="T914" i="109"/>
  <c r="T1008" i="109"/>
  <c r="T980" i="109"/>
  <c r="T940" i="109"/>
  <c r="T983" i="109"/>
  <c r="T1022" i="109"/>
  <c r="T916" i="109"/>
  <c r="T458" i="109"/>
  <c r="U449" i="109"/>
  <c r="U474" i="109"/>
  <c r="T327" i="109"/>
  <c r="T460" i="109"/>
  <c r="T376" i="109"/>
  <c r="T370" i="109"/>
  <c r="T415" i="109"/>
  <c r="T351" i="109"/>
  <c r="T371" i="109"/>
  <c r="T357" i="109"/>
  <c r="T444" i="109"/>
  <c r="U430" i="109"/>
  <c r="T480" i="109"/>
  <c r="T382" i="109"/>
  <c r="T361" i="109"/>
  <c r="S685" i="109"/>
  <c r="P33" i="119" s="1"/>
  <c r="T319" i="109"/>
  <c r="U473" i="109"/>
  <c r="U478" i="109"/>
  <c r="T393" i="109"/>
  <c r="T428" i="109"/>
  <c r="T401" i="109"/>
  <c r="U451" i="109"/>
  <c r="T417" i="109"/>
  <c r="T383" i="109"/>
  <c r="T347" i="109"/>
  <c r="U467" i="109"/>
  <c r="U453" i="109"/>
  <c r="T385" i="109"/>
  <c r="T387" i="109"/>
  <c r="T429" i="109"/>
  <c r="T427" i="109"/>
  <c r="U481" i="109"/>
  <c r="T456" i="109"/>
  <c r="T377" i="109"/>
  <c r="T424" i="109"/>
  <c r="T406" i="109"/>
  <c r="T479" i="109"/>
  <c r="T450" i="109"/>
  <c r="T416" i="109"/>
  <c r="U434" i="109"/>
  <c r="T425" i="109"/>
  <c r="U438" i="109"/>
  <c r="T384" i="109"/>
  <c r="T395" i="109"/>
  <c r="T358" i="109"/>
  <c r="T314" i="109"/>
  <c r="U418" i="109"/>
  <c r="T354" i="109"/>
  <c r="U482" i="109"/>
  <c r="U426" i="109"/>
  <c r="T439" i="109"/>
  <c r="U457" i="109"/>
  <c r="T360" i="109"/>
  <c r="U459" i="109"/>
  <c r="T404" i="109"/>
  <c r="U463" i="109"/>
  <c r="T446" i="109"/>
  <c r="T423" i="109"/>
  <c r="T336" i="109"/>
  <c r="T396" i="109"/>
  <c r="T466" i="109"/>
  <c r="T298" i="109"/>
  <c r="T472" i="109"/>
  <c r="T437" i="109"/>
  <c r="U475" i="109"/>
  <c r="U461" i="109"/>
  <c r="T388" i="109"/>
  <c r="T411" i="109"/>
  <c r="T468" i="109"/>
  <c r="T291" i="109"/>
  <c r="S484" i="109"/>
  <c r="S485" i="109" s="1"/>
  <c r="T381" i="109"/>
  <c r="U470" i="109"/>
  <c r="T397" i="109"/>
  <c r="T340" i="109"/>
  <c r="T464" i="109"/>
  <c r="T408" i="109"/>
  <c r="T413" i="109"/>
  <c r="T391" i="109"/>
  <c r="T337" i="109"/>
  <c r="U422" i="109"/>
  <c r="T448" i="109"/>
  <c r="T440" i="109"/>
  <c r="T359" i="109"/>
  <c r="T345" i="109"/>
  <c r="T419" i="109"/>
  <c r="T386" i="109"/>
  <c r="T389" i="109"/>
  <c r="T433" i="109"/>
  <c r="T435" i="109"/>
  <c r="T441" i="109"/>
  <c r="T352" i="109"/>
  <c r="T356" i="109"/>
  <c r="T462" i="109"/>
  <c r="T471" i="109"/>
  <c r="T476" i="109"/>
  <c r="T436" i="109"/>
  <c r="U465" i="109"/>
  <c r="T409" i="109"/>
  <c r="T452" i="109"/>
  <c r="T454" i="109"/>
  <c r="T420" i="109"/>
  <c r="T394" i="109"/>
  <c r="T392" i="109"/>
  <c r="T330" i="109"/>
  <c r="U414" i="109"/>
  <c r="U455" i="109"/>
  <c r="U445" i="109"/>
  <c r="T412" i="109"/>
  <c r="T379" i="109"/>
  <c r="U469" i="109"/>
  <c r="T328" i="109"/>
  <c r="T400" i="109"/>
  <c r="T398" i="109"/>
  <c r="U442" i="109"/>
  <c r="T405" i="109"/>
  <c r="T307" i="109"/>
  <c r="U443" i="109"/>
  <c r="T343" i="109"/>
  <c r="T349" i="109"/>
  <c r="T399" i="109"/>
  <c r="T390" i="109"/>
  <c r="U483" i="109"/>
  <c r="T403" i="109"/>
  <c r="T321" i="109"/>
  <c r="T407" i="109"/>
  <c r="U447" i="109"/>
  <c r="T402" i="109"/>
  <c r="T421" i="109"/>
  <c r="T432" i="109"/>
  <c r="T431" i="109"/>
  <c r="T1720" i="109" l="1"/>
  <c r="W1523" i="109"/>
  <c r="W1211" i="109"/>
  <c r="X1390" i="109" s="1"/>
  <c r="X1569" i="109" s="1"/>
  <c r="T1722" i="109"/>
  <c r="W1397" i="109"/>
  <c r="W1576" i="109" s="1"/>
  <c r="AU1206" i="109"/>
  <c r="AW1385" i="109" s="1"/>
  <c r="AV1385" i="109"/>
  <c r="W1384" i="109"/>
  <c r="W1563" i="109" s="1"/>
  <c r="W1205" i="109"/>
  <c r="X1384" i="109" s="1"/>
  <c r="BD891" i="109"/>
  <c r="BE891" i="109" s="1"/>
  <c r="BF891" i="109" s="1"/>
  <c r="BG891" i="109" s="1"/>
  <c r="BH891" i="109" s="1"/>
  <c r="BD890" i="109"/>
  <c r="W1355" i="109"/>
  <c r="W1534" i="109" s="1"/>
  <c r="T1723" i="109"/>
  <c r="T1737" i="109"/>
  <c r="W1379" i="109"/>
  <c r="W1558" i="109" s="1"/>
  <c r="W1308" i="109"/>
  <c r="X1487" i="109" s="1"/>
  <c r="T1726" i="109"/>
  <c r="T1865" i="109" s="1"/>
  <c r="T1727" i="109"/>
  <c r="T1781" i="109"/>
  <c r="AC694" i="109"/>
  <c r="T1708" i="109"/>
  <c r="T1716" i="109"/>
  <c r="W1204" i="109"/>
  <c r="X1204" i="109" s="1"/>
  <c r="W1207" i="109"/>
  <c r="X1386" i="109" s="1"/>
  <c r="X1565" i="109" s="1"/>
  <c r="AE698" i="109"/>
  <c r="AB695" i="109"/>
  <c r="T1713" i="109"/>
  <c r="W1372" i="109"/>
  <c r="W1551" i="109" s="1"/>
  <c r="W1193" i="109"/>
  <c r="X1193" i="109" s="1"/>
  <c r="W1377" i="109"/>
  <c r="W1556" i="109" s="1"/>
  <c r="T1828" i="109"/>
  <c r="AB696" i="109"/>
  <c r="W1248" i="109"/>
  <c r="X1427" i="109" s="1"/>
  <c r="W1217" i="109"/>
  <c r="X1396" i="109" s="1"/>
  <c r="W1504" i="109"/>
  <c r="W1683" i="109" s="1"/>
  <c r="T1777" i="109"/>
  <c r="T1916" i="109" s="1"/>
  <c r="T1724" i="109"/>
  <c r="W1209" i="109"/>
  <c r="X1388" i="109" s="1"/>
  <c r="X1567" i="109" s="1"/>
  <c r="W1213" i="109"/>
  <c r="X1213" i="109" s="1"/>
  <c r="W1280" i="109"/>
  <c r="X1280" i="109" s="1"/>
  <c r="W1312" i="109"/>
  <c r="X1491" i="109" s="1"/>
  <c r="T1715" i="109"/>
  <c r="W1291" i="109"/>
  <c r="X1291" i="109" s="1"/>
  <c r="S1826" i="109"/>
  <c r="S1965" i="109" s="1"/>
  <c r="W1437" i="109"/>
  <c r="W1616" i="109" s="1"/>
  <c r="W1316" i="109"/>
  <c r="X1316" i="109" s="1"/>
  <c r="W1188" i="109"/>
  <c r="X1188" i="109" s="1"/>
  <c r="AB697" i="109"/>
  <c r="W1226" i="109"/>
  <c r="X1405" i="109" s="1"/>
  <c r="W1493" i="109"/>
  <c r="W1672" i="109" s="1"/>
  <c r="T1818" i="109"/>
  <c r="T1957" i="109" s="1"/>
  <c r="U520" i="109"/>
  <c r="V520" i="109" s="1"/>
  <c r="T1712" i="109"/>
  <c r="W488" i="109"/>
  <c r="U492" i="109"/>
  <c r="U693" i="109" s="1"/>
  <c r="S1707" i="109"/>
  <c r="S1846" i="109" s="1"/>
  <c r="U689" i="109"/>
  <c r="W1215" i="109"/>
  <c r="X1394" i="109" s="1"/>
  <c r="W1341" i="109"/>
  <c r="X1520" i="109" s="1"/>
  <c r="W1329" i="109"/>
  <c r="X1508" i="109" s="1"/>
  <c r="W1243" i="109"/>
  <c r="X1422" i="109" s="1"/>
  <c r="AE296" i="109"/>
  <c r="AF497" i="109" s="1"/>
  <c r="AB295" i="109"/>
  <c r="AC496" i="109" s="1"/>
  <c r="AB294" i="109"/>
  <c r="AC495" i="109" s="1"/>
  <c r="AB293" i="109"/>
  <c r="AC494" i="109" s="1"/>
  <c r="W1333" i="109"/>
  <c r="X1512" i="109" s="1"/>
  <c r="AC292" i="109"/>
  <c r="V490" i="109"/>
  <c r="V491" i="109"/>
  <c r="V489" i="109"/>
  <c r="T1773" i="109"/>
  <c r="T1912" i="109" s="1"/>
  <c r="U410" i="109"/>
  <c r="W410" i="109" s="1"/>
  <c r="T1524" i="109"/>
  <c r="Q34" i="119" s="1"/>
  <c r="T1842" i="109"/>
  <c r="T1981" i="109" s="1"/>
  <c r="T1822" i="109"/>
  <c r="T1961" i="109" s="1"/>
  <c r="T1810" i="109"/>
  <c r="T1949" i="109" s="1"/>
  <c r="T1840" i="109"/>
  <c r="T1979" i="109" s="1"/>
  <c r="V671" i="109"/>
  <c r="T1824" i="109"/>
  <c r="T1963" i="109" s="1"/>
  <c r="U678" i="109"/>
  <c r="V678" i="109" s="1"/>
  <c r="T1528" i="109"/>
  <c r="T1707" i="109" s="1"/>
  <c r="W1438" i="109"/>
  <c r="W1617" i="109" s="1"/>
  <c r="W1318" i="109"/>
  <c r="X1318" i="109" s="1"/>
  <c r="T1836" i="109"/>
  <c r="T1975" i="109" s="1"/>
  <c r="T1785" i="109"/>
  <c r="T1924" i="109" s="1"/>
  <c r="T1829" i="109"/>
  <c r="T1968" i="109" s="1"/>
  <c r="T1826" i="109"/>
  <c r="W1339" i="109"/>
  <c r="X1518" i="109" s="1"/>
  <c r="W1361" i="109"/>
  <c r="W1540" i="109" s="1"/>
  <c r="T1816" i="109"/>
  <c r="T1955" i="109" s="1"/>
  <c r="T1769" i="109"/>
  <c r="T1908" i="109" s="1"/>
  <c r="W1503" i="109"/>
  <c r="W1682" i="109" s="1"/>
  <c r="W1324" i="109"/>
  <c r="T1759" i="109"/>
  <c r="T1898" i="109" s="1"/>
  <c r="U885" i="109"/>
  <c r="T1768" i="109"/>
  <c r="W615" i="109"/>
  <c r="W414" i="109"/>
  <c r="W623" i="109"/>
  <c r="W422" i="109"/>
  <c r="W671" i="109"/>
  <c r="W470" i="109"/>
  <c r="W662" i="109"/>
  <c r="W461" i="109"/>
  <c r="W660" i="109"/>
  <c r="W459" i="109"/>
  <c r="W627" i="109"/>
  <c r="W426" i="109"/>
  <c r="W639" i="109"/>
  <c r="W438" i="109"/>
  <c r="W668" i="109"/>
  <c r="W467" i="109"/>
  <c r="W652" i="109"/>
  <c r="W451" i="109"/>
  <c r="W679" i="109"/>
  <c r="W478" i="109"/>
  <c r="W1401" i="109"/>
  <c r="W1222" i="109"/>
  <c r="W1403" i="109"/>
  <c r="W1224" i="109"/>
  <c r="W1445" i="109"/>
  <c r="W1266" i="109"/>
  <c r="W1456" i="109"/>
  <c r="W1277" i="109"/>
  <c r="W1419" i="109"/>
  <c r="W1240" i="109"/>
  <c r="W1461" i="109"/>
  <c r="W1282" i="109"/>
  <c r="W1481" i="109"/>
  <c r="W1302" i="109"/>
  <c r="W1511" i="109"/>
  <c r="W1332" i="109"/>
  <c r="W1486" i="109"/>
  <c r="W1307" i="109"/>
  <c r="W1442" i="109"/>
  <c r="W1263" i="109"/>
  <c r="W1505" i="109"/>
  <c r="W1326" i="109"/>
  <c r="W1428" i="109"/>
  <c r="W1249" i="109"/>
  <c r="W1423" i="109"/>
  <c r="W1244" i="109"/>
  <c r="W1482" i="109"/>
  <c r="W1303" i="109"/>
  <c r="W1433" i="109"/>
  <c r="W1254" i="109"/>
  <c r="W1425" i="109"/>
  <c r="W1246" i="109"/>
  <c r="W1464" i="109"/>
  <c r="W1285" i="109"/>
  <c r="W1447" i="109"/>
  <c r="W1268" i="109"/>
  <c r="W1466" i="109"/>
  <c r="W1287" i="109"/>
  <c r="W1417" i="109"/>
  <c r="W1238" i="109"/>
  <c r="W1455" i="109"/>
  <c r="W1276" i="109"/>
  <c r="W1473" i="109"/>
  <c r="W1294" i="109"/>
  <c r="W1469" i="109"/>
  <c r="W1290" i="109"/>
  <c r="W1463" i="109"/>
  <c r="W1284" i="109"/>
  <c r="W1488" i="109"/>
  <c r="W1309" i="109"/>
  <c r="W1507" i="109"/>
  <c r="W1328" i="109"/>
  <c r="W1516" i="109"/>
  <c r="W1337" i="109"/>
  <c r="X1513" i="109"/>
  <c r="X1334" i="109"/>
  <c r="X1377" i="109"/>
  <c r="W1697" i="109"/>
  <c r="W1546" i="109"/>
  <c r="W1530" i="109"/>
  <c r="W1606" i="109"/>
  <c r="X1435" i="109"/>
  <c r="X1256" i="109"/>
  <c r="W1666" i="109"/>
  <c r="W1674" i="109"/>
  <c r="W287" i="109"/>
  <c r="W676" i="109"/>
  <c r="W475" i="109"/>
  <c r="W683" i="109"/>
  <c r="W482" i="109"/>
  <c r="W674" i="109"/>
  <c r="W473" i="109"/>
  <c r="W1399" i="109"/>
  <c r="W1502" i="109"/>
  <c r="W1323" i="109"/>
  <c r="W1448" i="109"/>
  <c r="W1269" i="109"/>
  <c r="W1485" i="109"/>
  <c r="W1306" i="109"/>
  <c r="W1515" i="109"/>
  <c r="W1336" i="109"/>
  <c r="W1476" i="109"/>
  <c r="W1297" i="109"/>
  <c r="W1454" i="109"/>
  <c r="W1275" i="109"/>
  <c r="W1521" i="109"/>
  <c r="W1342" i="109"/>
  <c r="W1446" i="109"/>
  <c r="W1267" i="109"/>
  <c r="W1467" i="109"/>
  <c r="W1288" i="109"/>
  <c r="W1441" i="109"/>
  <c r="W1262" i="109"/>
  <c r="W1431" i="109"/>
  <c r="W1252" i="109"/>
  <c r="W1430" i="109"/>
  <c r="W1251" i="109"/>
  <c r="W1509" i="109"/>
  <c r="W1330" i="109"/>
  <c r="W1450" i="109"/>
  <c r="W1271" i="109"/>
  <c r="W1471" i="109"/>
  <c r="W1292" i="109"/>
  <c r="W1465" i="109"/>
  <c r="W1286" i="109"/>
  <c r="W1489" i="109"/>
  <c r="W1310" i="109"/>
  <c r="W1449" i="109"/>
  <c r="W1270" i="109"/>
  <c r="W1475" i="109"/>
  <c r="W1296" i="109"/>
  <c r="W1478" i="109"/>
  <c r="W1299" i="109"/>
  <c r="X1438" i="109"/>
  <c r="X1259" i="109"/>
  <c r="W1692" i="109"/>
  <c r="W1699" i="109"/>
  <c r="W1687" i="109"/>
  <c r="W1601" i="109"/>
  <c r="X1424" i="109"/>
  <c r="X1245" i="109"/>
  <c r="W1638" i="109"/>
  <c r="X1397" i="109"/>
  <c r="W1614" i="109"/>
  <c r="W1670" i="109"/>
  <c r="W1691" i="109"/>
  <c r="X1437" i="109"/>
  <c r="X1258" i="109"/>
  <c r="X1211" i="109"/>
  <c r="Y1390" i="109" s="1"/>
  <c r="W648" i="109"/>
  <c r="W447" i="109"/>
  <c r="W684" i="109"/>
  <c r="W483" i="109"/>
  <c r="W646" i="109"/>
  <c r="W445" i="109"/>
  <c r="W666" i="109"/>
  <c r="W465" i="109"/>
  <c r="W664" i="109"/>
  <c r="W463" i="109"/>
  <c r="W658" i="109"/>
  <c r="W457" i="109"/>
  <c r="W635" i="109"/>
  <c r="W434" i="109"/>
  <c r="W682" i="109"/>
  <c r="W481" i="109"/>
  <c r="W675" i="109"/>
  <c r="W474" i="109"/>
  <c r="W1494" i="109"/>
  <c r="W1315" i="109"/>
  <c r="W1412" i="109"/>
  <c r="W1233" i="109"/>
  <c r="W1452" i="109"/>
  <c r="W1273" i="109"/>
  <c r="W1474" i="109"/>
  <c r="W1295" i="109"/>
  <c r="W1522" i="109"/>
  <c r="W1343" i="109"/>
  <c r="W1413" i="109"/>
  <c r="W1234" i="109"/>
  <c r="W1439" i="109"/>
  <c r="W1260" i="109"/>
  <c r="W1426" i="109"/>
  <c r="W1247" i="109"/>
  <c r="W1490" i="109"/>
  <c r="W1311" i="109"/>
  <c r="W1421" i="109"/>
  <c r="W1242" i="109"/>
  <c r="W1484" i="109"/>
  <c r="W1305" i="109"/>
  <c r="W1458" i="109"/>
  <c r="W1279" i="109"/>
  <c r="W1462" i="109"/>
  <c r="W1283" i="109"/>
  <c r="W1472" i="109"/>
  <c r="W1293" i="109"/>
  <c r="W1432" i="109"/>
  <c r="W1253" i="109"/>
  <c r="W1429" i="109"/>
  <c r="W1250" i="109"/>
  <c r="W1519" i="109"/>
  <c r="W1340" i="109"/>
  <c r="W1468" i="109"/>
  <c r="W1289" i="109"/>
  <c r="W1457" i="109"/>
  <c r="W1278" i="109"/>
  <c r="W1498" i="109"/>
  <c r="W1319" i="109"/>
  <c r="W1510" i="109"/>
  <c r="W1331" i="109"/>
  <c r="W1460" i="109"/>
  <c r="W1281" i="109"/>
  <c r="W1480" i="109"/>
  <c r="W1301" i="109"/>
  <c r="W1506" i="109"/>
  <c r="W1327" i="109"/>
  <c r="W1496" i="109"/>
  <c r="W1317" i="109"/>
  <c r="X1376" i="109"/>
  <c r="X1197" i="109"/>
  <c r="X1523" i="109"/>
  <c r="X1344" i="109"/>
  <c r="W1603" i="109"/>
  <c r="W1573" i="109"/>
  <c r="W1571" i="109"/>
  <c r="X1382" i="109"/>
  <c r="X1203" i="109"/>
  <c r="W1584" i="109"/>
  <c r="W1676" i="109"/>
  <c r="X1370" i="109"/>
  <c r="X1191" i="109"/>
  <c r="X1361" i="109"/>
  <c r="W1575" i="109"/>
  <c r="W644" i="109"/>
  <c r="W443" i="109"/>
  <c r="W643" i="109"/>
  <c r="W442" i="109"/>
  <c r="W670" i="109"/>
  <c r="W469" i="109"/>
  <c r="W656" i="109"/>
  <c r="W455" i="109"/>
  <c r="W678" i="109"/>
  <c r="W477" i="109"/>
  <c r="W619" i="109"/>
  <c r="W418" i="109"/>
  <c r="W654" i="109"/>
  <c r="W453" i="109"/>
  <c r="W631" i="109"/>
  <c r="W430" i="109"/>
  <c r="W650" i="109"/>
  <c r="W449" i="109"/>
  <c r="W1444" i="109"/>
  <c r="W1265" i="109"/>
  <c r="W1492" i="109"/>
  <c r="W1313" i="109"/>
  <c r="W1479" i="109"/>
  <c r="W1300" i="109"/>
  <c r="W1451" i="109"/>
  <c r="W1272" i="109"/>
  <c r="W1434" i="109"/>
  <c r="W1255" i="109"/>
  <c r="W1436" i="109"/>
  <c r="W1257" i="109"/>
  <c r="W1501" i="109"/>
  <c r="W1322" i="109"/>
  <c r="W1477" i="109"/>
  <c r="W1298" i="109"/>
  <c r="W1517" i="109"/>
  <c r="W1338" i="109"/>
  <c r="W1514" i="109"/>
  <c r="W1335" i="109"/>
  <c r="W1499" i="109"/>
  <c r="W1320" i="109"/>
  <c r="W1483" i="109"/>
  <c r="W1304" i="109"/>
  <c r="W1402" i="109"/>
  <c r="W1223" i="109"/>
  <c r="W1443" i="109"/>
  <c r="W1264" i="109"/>
  <c r="W1500" i="109"/>
  <c r="W1321" i="109"/>
  <c r="W1440" i="109"/>
  <c r="W1261" i="109"/>
  <c r="W1416" i="109"/>
  <c r="W1237" i="109"/>
  <c r="W1453" i="109"/>
  <c r="W1274" i="109"/>
  <c r="W1404" i="109"/>
  <c r="W1225" i="109"/>
  <c r="W1406" i="109"/>
  <c r="W1227" i="109"/>
  <c r="W1555" i="109"/>
  <c r="W1562" i="109"/>
  <c r="W1649" i="109"/>
  <c r="W1702" i="109"/>
  <c r="X1355" i="109"/>
  <c r="X1176" i="109"/>
  <c r="Y1176" i="109" s="1"/>
  <c r="Z1176" i="109" s="1"/>
  <c r="AA1176" i="109" s="1"/>
  <c r="AB1176" i="109" s="1"/>
  <c r="AC1176" i="109" s="1"/>
  <c r="AD1176" i="109" s="1"/>
  <c r="AE1176" i="109" s="1"/>
  <c r="AF1176" i="109" s="1"/>
  <c r="AG1176" i="109" s="1"/>
  <c r="AH1176" i="109" s="1"/>
  <c r="X1504" i="109"/>
  <c r="X1325" i="109"/>
  <c r="X1493" i="109"/>
  <c r="X1314" i="109"/>
  <c r="W1561" i="109"/>
  <c r="X1351" i="109"/>
  <c r="W1549" i="109"/>
  <c r="X1379" i="109"/>
  <c r="T1721" i="109"/>
  <c r="I29" i="119"/>
  <c r="I40" i="119" s="1"/>
  <c r="I41" i="119" s="1"/>
  <c r="I47" i="119" s="1"/>
  <c r="U812" i="109"/>
  <c r="G30" i="119"/>
  <c r="T1771" i="109"/>
  <c r="T1740" i="109"/>
  <c r="T1743" i="109"/>
  <c r="U883" i="109"/>
  <c r="U867" i="109"/>
  <c r="T1792" i="109"/>
  <c r="U853" i="109"/>
  <c r="T1770" i="109"/>
  <c r="T1778" i="109"/>
  <c r="T1736" i="109"/>
  <c r="T1751" i="109"/>
  <c r="T1811" i="109"/>
  <c r="T1755" i="109"/>
  <c r="T1894" i="109" s="1"/>
  <c r="AM20" i="119"/>
  <c r="T1757" i="109"/>
  <c r="T1761" i="109"/>
  <c r="T1754" i="109"/>
  <c r="T1893" i="109" s="1"/>
  <c r="T1764" i="109"/>
  <c r="T1903" i="109" s="1"/>
  <c r="T1753" i="109"/>
  <c r="T1795" i="109"/>
  <c r="U828" i="109"/>
  <c r="U865" i="109"/>
  <c r="T1786" i="109"/>
  <c r="U861" i="109"/>
  <c r="T1746" i="109"/>
  <c r="T716" i="109"/>
  <c r="T1711" i="109" s="1"/>
  <c r="T1780" i="109"/>
  <c r="T1838" i="109"/>
  <c r="U872" i="109"/>
  <c r="T709" i="109"/>
  <c r="T1710" i="109" s="1"/>
  <c r="T1774" i="109"/>
  <c r="U869" i="109"/>
  <c r="U859" i="109"/>
  <c r="U820" i="109"/>
  <c r="T1775" i="109"/>
  <c r="T1765" i="109"/>
  <c r="T1749" i="109"/>
  <c r="T1756" i="109"/>
  <c r="T1747" i="109"/>
  <c r="T1886" i="109" s="1"/>
  <c r="T1796" i="109"/>
  <c r="T1782" i="109"/>
  <c r="T1809" i="109"/>
  <c r="T1783" i="109"/>
  <c r="T1922" i="109" s="1"/>
  <c r="T1744" i="109"/>
  <c r="T1733" i="109"/>
  <c r="T1735" i="109"/>
  <c r="U816" i="109"/>
  <c r="T1830" i="109"/>
  <c r="T1745" i="109"/>
  <c r="T1807" i="109"/>
  <c r="T1750" i="109"/>
  <c r="T1823" i="109"/>
  <c r="T1827" i="109"/>
  <c r="T1784" i="109"/>
  <c r="U1695" i="109"/>
  <c r="T1709" i="109"/>
  <c r="T1848" i="109" s="1"/>
  <c r="T1731" i="109"/>
  <c r="T1732" i="109"/>
  <c r="T1788" i="109"/>
  <c r="T1742" i="109"/>
  <c r="T1787" i="109"/>
  <c r="T1819" i="109"/>
  <c r="U871" i="109"/>
  <c r="U824" i="109"/>
  <c r="V1507" i="109"/>
  <c r="T1760" i="109"/>
  <c r="T1790" i="109"/>
  <c r="T1929" i="109" s="1"/>
  <c r="T1779" i="109"/>
  <c r="T1772" i="109"/>
  <c r="T1825" i="109"/>
  <c r="T1805" i="109"/>
  <c r="T1730" i="109"/>
  <c r="T1791" i="109"/>
  <c r="T1766" i="109"/>
  <c r="T1762" i="109"/>
  <c r="T1758" i="109"/>
  <c r="T1821" i="109"/>
  <c r="T1800" i="109"/>
  <c r="T1799" i="109"/>
  <c r="T1718" i="109"/>
  <c r="T1767" i="109"/>
  <c r="T1831" i="109"/>
  <c r="T1815" i="109"/>
  <c r="T1776" i="109"/>
  <c r="T1752" i="109"/>
  <c r="T1803" i="109"/>
  <c r="T1725" i="109"/>
  <c r="T1734" i="109"/>
  <c r="T1714" i="109"/>
  <c r="T1738" i="109"/>
  <c r="T1813" i="109"/>
  <c r="T1952" i="109" s="1"/>
  <c r="T1835" i="109"/>
  <c r="T1728" i="109"/>
  <c r="T1794" i="109"/>
  <c r="T1748" i="109"/>
  <c r="T1717" i="109"/>
  <c r="T1763" i="109"/>
  <c r="T1798" i="109"/>
  <c r="T1937" i="109" s="1"/>
  <c r="T1839" i="109"/>
  <c r="T1729" i="109"/>
  <c r="T1741" i="109"/>
  <c r="T1817" i="109"/>
  <c r="S1834" i="109"/>
  <c r="S1973" i="109" s="1"/>
  <c r="T877" i="109"/>
  <c r="T1345" i="109"/>
  <c r="U1170" i="109"/>
  <c r="W1349" i="109" s="1"/>
  <c r="U591" i="109"/>
  <c r="V591" i="109" s="1"/>
  <c r="U613" i="109"/>
  <c r="V613" i="109" s="1"/>
  <c r="U583" i="109"/>
  <c r="V583" i="109" s="1"/>
  <c r="U558" i="109"/>
  <c r="V558" i="109" s="1"/>
  <c r="U633" i="109"/>
  <c r="V633" i="109" s="1"/>
  <c r="U603" i="109"/>
  <c r="U804" i="109" s="1"/>
  <c r="U677" i="109"/>
  <c r="V677" i="109" s="1"/>
  <c r="U663" i="109"/>
  <c r="V663" i="109" s="1"/>
  <c r="U553" i="109"/>
  <c r="V553" i="109" s="1"/>
  <c r="U636" i="109"/>
  <c r="V636" i="109" s="1"/>
  <c r="U590" i="109"/>
  <c r="V590" i="109" s="1"/>
  <c r="U620" i="109"/>
  <c r="V620" i="109" s="1"/>
  <c r="U560" i="109"/>
  <c r="V560" i="109" s="1"/>
  <c r="U649" i="109"/>
  <c r="U850" i="109" s="1"/>
  <c r="U638" i="109"/>
  <c r="V638" i="109" s="1"/>
  <c r="U499" i="109"/>
  <c r="U700" i="109" s="1"/>
  <c r="U597" i="109"/>
  <c r="V597" i="109" s="1"/>
  <c r="U624" i="109"/>
  <c r="V624" i="109" s="1"/>
  <c r="U561" i="109"/>
  <c r="V561" i="109" s="1"/>
  <c r="U559" i="109"/>
  <c r="U760" i="109" s="1"/>
  <c r="U585" i="109"/>
  <c r="V585" i="109" s="1"/>
  <c r="U651" i="109"/>
  <c r="V651" i="109" s="1"/>
  <c r="U607" i="109"/>
  <c r="V607" i="109" s="1"/>
  <c r="U578" i="109"/>
  <c r="V578" i="109" s="1"/>
  <c r="U629" i="109"/>
  <c r="V629" i="109" s="1"/>
  <c r="U608" i="109"/>
  <c r="V608" i="109" s="1"/>
  <c r="U604" i="109"/>
  <c r="V604" i="109" s="1"/>
  <c r="U550" i="109"/>
  <c r="V550" i="109" s="1"/>
  <c r="U606" i="109"/>
  <c r="V606" i="109" s="1"/>
  <c r="U593" i="109"/>
  <c r="V593" i="109" s="1"/>
  <c r="U621" i="109"/>
  <c r="V621" i="109" s="1"/>
  <c r="U653" i="109"/>
  <c r="V653" i="109" s="1"/>
  <c r="U610" i="109"/>
  <c r="V610" i="109" s="1"/>
  <c r="U538" i="109"/>
  <c r="V538" i="109" s="1"/>
  <c r="U614" i="109"/>
  <c r="V614" i="109" s="1"/>
  <c r="U665" i="109"/>
  <c r="V665" i="109" s="1"/>
  <c r="U598" i="109"/>
  <c r="V598" i="109" s="1"/>
  <c r="U669" i="109"/>
  <c r="V669" i="109" s="1"/>
  <c r="U589" i="109"/>
  <c r="V589" i="109" s="1"/>
  <c r="U640" i="109"/>
  <c r="V640" i="109" s="1"/>
  <c r="U555" i="109"/>
  <c r="V555" i="109" s="1"/>
  <c r="U626" i="109"/>
  <c r="V626" i="109" s="1"/>
  <c r="U630" i="109"/>
  <c r="V630" i="109" s="1"/>
  <c r="U586" i="109"/>
  <c r="V586" i="109" s="1"/>
  <c r="U548" i="109"/>
  <c r="V548" i="109" s="1"/>
  <c r="U618" i="109"/>
  <c r="V618" i="109" s="1"/>
  <c r="U552" i="109"/>
  <c r="V552" i="109" s="1"/>
  <c r="U571" i="109"/>
  <c r="V571" i="109" s="1"/>
  <c r="U661" i="109"/>
  <c r="V661" i="109" s="1"/>
  <c r="U508" i="109"/>
  <c r="V508" i="109" s="1"/>
  <c r="U601" i="109"/>
  <c r="V601" i="109" s="1"/>
  <c r="U522" i="109"/>
  <c r="V522" i="109" s="1"/>
  <c r="U600" i="109"/>
  <c r="U801" i="109" s="1"/>
  <c r="U544" i="109"/>
  <c r="V544" i="109" s="1"/>
  <c r="U580" i="109"/>
  <c r="V580" i="109" s="1"/>
  <c r="U531" i="109"/>
  <c r="V531" i="109" s="1"/>
  <c r="U595" i="109"/>
  <c r="V595" i="109" s="1"/>
  <c r="U655" i="109"/>
  <c r="V655" i="109" s="1"/>
  <c r="U592" i="109"/>
  <c r="V592" i="109" s="1"/>
  <c r="U609" i="109"/>
  <c r="V609" i="109" s="1"/>
  <c r="U612" i="109"/>
  <c r="V612" i="109" s="1"/>
  <c r="U605" i="109"/>
  <c r="V605" i="109" s="1"/>
  <c r="U628" i="109"/>
  <c r="V628" i="109" s="1"/>
  <c r="U588" i="109"/>
  <c r="V588" i="109" s="1"/>
  <c r="U584" i="109"/>
  <c r="V584" i="109" s="1"/>
  <c r="U562" i="109"/>
  <c r="V562" i="109" s="1"/>
  <c r="U681" i="109"/>
  <c r="V681" i="109" s="1"/>
  <c r="U645" i="109"/>
  <c r="V645" i="109" s="1"/>
  <c r="U572" i="109"/>
  <c r="V572" i="109" s="1"/>
  <c r="U616" i="109"/>
  <c r="V616" i="109" s="1"/>
  <c r="U577" i="109"/>
  <c r="V577" i="109" s="1"/>
  <c r="U528" i="109"/>
  <c r="V528" i="109" s="1"/>
  <c r="U659" i="109"/>
  <c r="V659" i="109" s="1"/>
  <c r="U632" i="109"/>
  <c r="V632" i="109" s="1"/>
  <c r="U622" i="109"/>
  <c r="V622" i="109" s="1"/>
  <c r="U599" i="109"/>
  <c r="U800" i="109" s="1"/>
  <c r="U529" i="109"/>
  <c r="V529" i="109" s="1"/>
  <c r="U637" i="109"/>
  <c r="V637" i="109" s="1"/>
  <c r="U672" i="109"/>
  <c r="V672" i="109" s="1"/>
  <c r="U557" i="109"/>
  <c r="V557" i="109" s="1"/>
  <c r="U642" i="109"/>
  <c r="V642" i="109" s="1"/>
  <c r="U634" i="109"/>
  <c r="V634" i="109" s="1"/>
  <c r="U587" i="109"/>
  <c r="V587" i="109" s="1"/>
  <c r="U641" i="109"/>
  <c r="V641" i="109" s="1"/>
  <c r="U582" i="109"/>
  <c r="V582" i="109" s="1"/>
  <c r="U673" i="109"/>
  <c r="V673" i="109" s="1"/>
  <c r="U667" i="109"/>
  <c r="V667" i="109" s="1"/>
  <c r="U537" i="109"/>
  <c r="V537" i="109" s="1"/>
  <c r="U647" i="109"/>
  <c r="V647" i="109" s="1"/>
  <c r="U515" i="109"/>
  <c r="U596" i="109"/>
  <c r="V596" i="109" s="1"/>
  <c r="U617" i="109"/>
  <c r="V617" i="109" s="1"/>
  <c r="U680" i="109"/>
  <c r="V680" i="109" s="1"/>
  <c r="U625" i="109"/>
  <c r="V625" i="109" s="1"/>
  <c r="U657" i="109"/>
  <c r="V657" i="109" s="1"/>
  <c r="U602" i="109"/>
  <c r="U803" i="109" s="1"/>
  <c r="U594" i="109"/>
  <c r="V594" i="109" s="1"/>
  <c r="T1166" i="109"/>
  <c r="U1025" i="109"/>
  <c r="G42" i="119"/>
  <c r="H30" i="119"/>
  <c r="H40" i="119"/>
  <c r="H41" i="119" s="1"/>
  <c r="H47" i="119" s="1"/>
  <c r="R1843" i="109"/>
  <c r="T840" i="109"/>
  <c r="T1797" i="109" s="1"/>
  <c r="S1936" i="109"/>
  <c r="J25" i="119"/>
  <c r="T849" i="109"/>
  <c r="T1806" i="109" s="1"/>
  <c r="S1945" i="109"/>
  <c r="T863" i="109"/>
  <c r="T1820" i="109" s="1"/>
  <c r="S1959" i="109"/>
  <c r="L21" i="119"/>
  <c r="K23" i="119"/>
  <c r="T880" i="109"/>
  <c r="S1976" i="109"/>
  <c r="T836" i="109"/>
  <c r="T1793" i="109" s="1"/>
  <c r="S1932" i="109"/>
  <c r="T845" i="109"/>
  <c r="T1802" i="109" s="1"/>
  <c r="S1941" i="109"/>
  <c r="T884" i="109"/>
  <c r="T1841" i="109" s="1"/>
  <c r="S1980" i="109"/>
  <c r="T844" i="109"/>
  <c r="T1801" i="109" s="1"/>
  <c r="S1940" i="109"/>
  <c r="T876" i="109"/>
  <c r="T1833" i="109" s="1"/>
  <c r="S1972" i="109"/>
  <c r="T875" i="109"/>
  <c r="T1832" i="109" s="1"/>
  <c r="S1971" i="109"/>
  <c r="S886" i="109"/>
  <c r="T847" i="109"/>
  <c r="T1804" i="109" s="1"/>
  <c r="S1943" i="109"/>
  <c r="T832" i="109"/>
  <c r="T1789" i="109" s="1"/>
  <c r="S1928" i="109"/>
  <c r="T857" i="109"/>
  <c r="T1814" i="109" s="1"/>
  <c r="S1953" i="109"/>
  <c r="T855" i="109"/>
  <c r="S1951" i="109"/>
  <c r="T851" i="109"/>
  <c r="T1808" i="109" s="1"/>
  <c r="S1947" i="109"/>
  <c r="R1982" i="109"/>
  <c r="S1847" i="109"/>
  <c r="S1902" i="109"/>
  <c r="S1937" i="109"/>
  <c r="S1966" i="109"/>
  <c r="S1893" i="109"/>
  <c r="S1880" i="109"/>
  <c r="S1956" i="109"/>
  <c r="S1964" i="109"/>
  <c r="S1894" i="109"/>
  <c r="S1925" i="109"/>
  <c r="S1892" i="109"/>
  <c r="S1918" i="109"/>
  <c r="S1969" i="109"/>
  <c r="S1929" i="109"/>
  <c r="S1919" i="109"/>
  <c r="S1888" i="109"/>
  <c r="S1860" i="109"/>
  <c r="S1942" i="109"/>
  <c r="S1864" i="109"/>
  <c r="S1875" i="109"/>
  <c r="S1921" i="109"/>
  <c r="S1871" i="109"/>
  <c r="S1927" i="109"/>
  <c r="S1862" i="109"/>
  <c r="S1899" i="109"/>
  <c r="S1891" i="109"/>
  <c r="S1911" i="109"/>
  <c r="S1879" i="109"/>
  <c r="S1900" i="109"/>
  <c r="S1905" i="109"/>
  <c r="S1939" i="109"/>
  <c r="S1884" i="109"/>
  <c r="S1917" i="109"/>
  <c r="S1938" i="109"/>
  <c r="S1866" i="109"/>
  <c r="S1869" i="109"/>
  <c r="S1948" i="109"/>
  <c r="S1977" i="109"/>
  <c r="S1922" i="109"/>
  <c r="S1935" i="109"/>
  <c r="S1944" i="109"/>
  <c r="S1885" i="109"/>
  <c r="S1915" i="109"/>
  <c r="S1926" i="109"/>
  <c r="S1910" i="109"/>
  <c r="S1950" i="109"/>
  <c r="S1934" i="109"/>
  <c r="S1867" i="109"/>
  <c r="S1906" i="109"/>
  <c r="S1930" i="109"/>
  <c r="S1933" i="109"/>
  <c r="S1882" i="109"/>
  <c r="S1923" i="109"/>
  <c r="S1914" i="109"/>
  <c r="S1876" i="109"/>
  <c r="S1954" i="109"/>
  <c r="S1872" i="109"/>
  <c r="S1868" i="109"/>
  <c r="S1853" i="109"/>
  <c r="S1849" i="109"/>
  <c r="S1856" i="109"/>
  <c r="S1858" i="109"/>
  <c r="S1857" i="109"/>
  <c r="S1850" i="109"/>
  <c r="S1854" i="109"/>
  <c r="S1859" i="109"/>
  <c r="U983" i="109"/>
  <c r="U1019" i="109"/>
  <c r="U905" i="109"/>
  <c r="U897" i="109"/>
  <c r="U977" i="109"/>
  <c r="U973" i="109"/>
  <c r="U919" i="109"/>
  <c r="U1011" i="109"/>
  <c r="U958" i="109"/>
  <c r="U933" i="109"/>
  <c r="U1003" i="109"/>
  <c r="U920" i="109"/>
  <c r="U1010" i="109"/>
  <c r="U918" i="109"/>
  <c r="U942" i="109"/>
  <c r="U980" i="109"/>
  <c r="U914" i="109"/>
  <c r="U956" i="109"/>
  <c r="U987" i="109"/>
  <c r="U949" i="109"/>
  <c r="U924" i="109"/>
  <c r="U938" i="109"/>
  <c r="U1000" i="109"/>
  <c r="W903" i="109"/>
  <c r="U992" i="109"/>
  <c r="U1017" i="109"/>
  <c r="U972" i="109"/>
  <c r="U1018" i="109"/>
  <c r="U1001" i="109"/>
  <c r="U895" i="109"/>
  <c r="U896" i="109"/>
  <c r="U927" i="109"/>
  <c r="U893" i="109"/>
  <c r="W893" i="109" s="1"/>
  <c r="T1026" i="109"/>
  <c r="U957" i="109"/>
  <c r="U934" i="109"/>
  <c r="U965" i="109"/>
  <c r="U909" i="109"/>
  <c r="U981" i="109"/>
  <c r="U953" i="109"/>
  <c r="U1009" i="109"/>
  <c r="U941" i="109"/>
  <c r="U998" i="109"/>
  <c r="U978" i="109"/>
  <c r="U1002" i="109"/>
  <c r="U1021" i="109"/>
  <c r="U959" i="109"/>
  <c r="U952" i="109"/>
  <c r="U937" i="109"/>
  <c r="U913" i="109"/>
  <c r="U982" i="109"/>
  <c r="U930" i="109"/>
  <c r="U963" i="109"/>
  <c r="U964" i="109"/>
  <c r="U970" i="109"/>
  <c r="T685" i="109"/>
  <c r="Q33" i="119" s="1"/>
  <c r="U1022" i="109"/>
  <c r="U940" i="109"/>
  <c r="U1015" i="109"/>
  <c r="U985" i="109"/>
  <c r="U960" i="109"/>
  <c r="U1007" i="109"/>
  <c r="U917" i="109"/>
  <c r="U1013" i="109"/>
  <c r="U900" i="109"/>
  <c r="W900" i="109" s="1"/>
  <c r="X900" i="109" s="1"/>
  <c r="Y900" i="109" s="1"/>
  <c r="Z900" i="109" s="1"/>
  <c r="AA900" i="109" s="1"/>
  <c r="AB900" i="109" s="1"/>
  <c r="AC900" i="109" s="1"/>
  <c r="AD900" i="109" s="1"/>
  <c r="AE900" i="109" s="1"/>
  <c r="AF900" i="109" s="1"/>
  <c r="AG900" i="109" s="1"/>
  <c r="AH900" i="109" s="1"/>
  <c r="AJ900" i="109" s="1"/>
  <c r="AK900" i="109" s="1"/>
  <c r="AL900" i="109" s="1"/>
  <c r="AM900" i="109" s="1"/>
  <c r="AN900" i="109" s="1"/>
  <c r="AO900" i="109" s="1"/>
  <c r="AP900" i="109" s="1"/>
  <c r="AQ900" i="109" s="1"/>
  <c r="AR900" i="109" s="1"/>
  <c r="AS900" i="109" s="1"/>
  <c r="AT900" i="109" s="1"/>
  <c r="AU900" i="109" s="1"/>
  <c r="AW900" i="109" s="1"/>
  <c r="AX900" i="109" s="1"/>
  <c r="AY900" i="109" s="1"/>
  <c r="AZ900" i="109" s="1"/>
  <c r="BA900" i="109" s="1"/>
  <c r="BB900" i="109" s="1"/>
  <c r="BC900" i="109" s="1"/>
  <c r="BD900" i="109" s="1"/>
  <c r="BE900" i="109" s="1"/>
  <c r="BF900" i="109" s="1"/>
  <c r="BG900" i="109" s="1"/>
  <c r="BH900" i="109" s="1"/>
  <c r="U955" i="109"/>
  <c r="U939" i="109"/>
  <c r="U1014" i="109"/>
  <c r="U968" i="109"/>
  <c r="U1012" i="109"/>
  <c r="U946" i="109"/>
  <c r="U901" i="109"/>
  <c r="W901" i="109" s="1"/>
  <c r="X901" i="109" s="1"/>
  <c r="Y901" i="109" s="1"/>
  <c r="Z901" i="109" s="1"/>
  <c r="AA901" i="109" s="1"/>
  <c r="AB901" i="109" s="1"/>
  <c r="AC901" i="109" s="1"/>
  <c r="AD901" i="109" s="1"/>
  <c r="AE901" i="109" s="1"/>
  <c r="AF901" i="109" s="1"/>
  <c r="AG901" i="109" s="1"/>
  <c r="AH901" i="109" s="1"/>
  <c r="AJ901" i="109" s="1"/>
  <c r="AK901" i="109" s="1"/>
  <c r="AL901" i="109" s="1"/>
  <c r="AM901" i="109" s="1"/>
  <c r="AN901" i="109" s="1"/>
  <c r="AO901" i="109" s="1"/>
  <c r="AP901" i="109" s="1"/>
  <c r="AQ901" i="109" s="1"/>
  <c r="AR901" i="109" s="1"/>
  <c r="AS901" i="109" s="1"/>
  <c r="AT901" i="109" s="1"/>
  <c r="AU901" i="109" s="1"/>
  <c r="AW901" i="109" s="1"/>
  <c r="AX901" i="109" s="1"/>
  <c r="AY901" i="109" s="1"/>
  <c r="AZ901" i="109" s="1"/>
  <c r="BA901" i="109" s="1"/>
  <c r="BB901" i="109" s="1"/>
  <c r="BC901" i="109" s="1"/>
  <c r="BD901" i="109" s="1"/>
  <c r="BE901" i="109" s="1"/>
  <c r="BF901" i="109" s="1"/>
  <c r="BG901" i="109" s="1"/>
  <c r="BH901" i="109" s="1"/>
  <c r="U966" i="109"/>
  <c r="U974" i="109"/>
  <c r="U991" i="109"/>
  <c r="U994" i="109"/>
  <c r="U1004" i="109"/>
  <c r="U921" i="109"/>
  <c r="U996" i="109"/>
  <c r="U944" i="109"/>
  <c r="U979" i="109"/>
  <c r="U1005" i="109"/>
  <c r="U899" i="109"/>
  <c r="W899" i="109" s="1"/>
  <c r="X899" i="109" s="1"/>
  <c r="Y899" i="109" s="1"/>
  <c r="Z899" i="109" s="1"/>
  <c r="AA899" i="109" s="1"/>
  <c r="AB899" i="109" s="1"/>
  <c r="AC899" i="109" s="1"/>
  <c r="AD899" i="109" s="1"/>
  <c r="AE899" i="109" s="1"/>
  <c r="AF899" i="109" s="1"/>
  <c r="AG899" i="109" s="1"/>
  <c r="AH899" i="109" s="1"/>
  <c r="AJ899" i="109" s="1"/>
  <c r="AK899" i="109" s="1"/>
  <c r="AL899" i="109" s="1"/>
  <c r="AM899" i="109" s="1"/>
  <c r="AN899" i="109" s="1"/>
  <c r="AO899" i="109" s="1"/>
  <c r="AP899" i="109" s="1"/>
  <c r="AQ899" i="109" s="1"/>
  <c r="AR899" i="109" s="1"/>
  <c r="AS899" i="109" s="1"/>
  <c r="AT899" i="109" s="1"/>
  <c r="AU899" i="109" s="1"/>
  <c r="AW899" i="109" s="1"/>
  <c r="U997" i="109"/>
  <c r="U902" i="109"/>
  <c r="U935" i="109"/>
  <c r="U912" i="109"/>
  <c r="U995" i="109"/>
  <c r="U999" i="109"/>
  <c r="U1024" i="109"/>
  <c r="U929" i="109"/>
  <c r="U1020" i="109"/>
  <c r="U932" i="109"/>
  <c r="U931" i="109"/>
  <c r="U1023" i="109"/>
  <c r="U951" i="109"/>
  <c r="U947" i="109"/>
  <c r="U898" i="109"/>
  <c r="U923" i="109"/>
  <c r="U975" i="109"/>
  <c r="U969" i="109"/>
  <c r="U916" i="109"/>
  <c r="U1008" i="109"/>
  <c r="U926" i="109"/>
  <c r="U915" i="109"/>
  <c r="U925" i="109"/>
  <c r="U967" i="109"/>
  <c r="U928" i="109"/>
  <c r="U904" i="109"/>
  <c r="W904" i="109" s="1"/>
  <c r="X904" i="109" s="1"/>
  <c r="Y904" i="109" s="1"/>
  <c r="Z904" i="109" s="1"/>
  <c r="AA904" i="109" s="1"/>
  <c r="AB904" i="109" s="1"/>
  <c r="AC904" i="109" s="1"/>
  <c r="AD904" i="109" s="1"/>
  <c r="AE904" i="109" s="1"/>
  <c r="AF904" i="109" s="1"/>
  <c r="AG904" i="109" s="1"/>
  <c r="AH904" i="109" s="1"/>
  <c r="AJ904" i="109" s="1"/>
  <c r="AK904" i="109" s="1"/>
  <c r="AL904" i="109" s="1"/>
  <c r="AM904" i="109" s="1"/>
  <c r="AN904" i="109" s="1"/>
  <c r="AO904" i="109" s="1"/>
  <c r="AP904" i="109" s="1"/>
  <c r="AQ904" i="109" s="1"/>
  <c r="AR904" i="109" s="1"/>
  <c r="AS904" i="109" s="1"/>
  <c r="AT904" i="109" s="1"/>
  <c r="AU904" i="109" s="1"/>
  <c r="AW904" i="109" s="1"/>
  <c r="AX904" i="109" s="1"/>
  <c r="AY904" i="109" s="1"/>
  <c r="AZ904" i="109" s="1"/>
  <c r="BA904" i="109" s="1"/>
  <c r="BB904" i="109" s="1"/>
  <c r="BC904" i="109" s="1"/>
  <c r="BD904" i="109" s="1"/>
  <c r="BE904" i="109" s="1"/>
  <c r="BF904" i="109" s="1"/>
  <c r="BG904" i="109" s="1"/>
  <c r="BH904" i="109" s="1"/>
  <c r="U950" i="109"/>
  <c r="U954" i="109"/>
  <c r="U943" i="109"/>
  <c r="U945" i="109"/>
  <c r="U961" i="109"/>
  <c r="U989" i="109"/>
  <c r="U906" i="109"/>
  <c r="U962" i="109"/>
  <c r="U976" i="109"/>
  <c r="U948" i="109"/>
  <c r="U907" i="109"/>
  <c r="W907" i="109" s="1"/>
  <c r="X907" i="109" s="1"/>
  <c r="Y907" i="109" s="1"/>
  <c r="Z907" i="109" s="1"/>
  <c r="AA907" i="109" s="1"/>
  <c r="AB907" i="109" s="1"/>
  <c r="AC907" i="109" s="1"/>
  <c r="AD907" i="109" s="1"/>
  <c r="AE907" i="109" s="1"/>
  <c r="AF907" i="109" s="1"/>
  <c r="AG907" i="109" s="1"/>
  <c r="AH907" i="109" s="1"/>
  <c r="AJ907" i="109" s="1"/>
  <c r="AK907" i="109" s="1"/>
  <c r="AL907" i="109" s="1"/>
  <c r="AM907" i="109" s="1"/>
  <c r="AN907" i="109" s="1"/>
  <c r="AO907" i="109" s="1"/>
  <c r="AP907" i="109" s="1"/>
  <c r="AQ907" i="109" s="1"/>
  <c r="AR907" i="109" s="1"/>
  <c r="AS907" i="109" s="1"/>
  <c r="AT907" i="109" s="1"/>
  <c r="AU907" i="109" s="1"/>
  <c r="AW907" i="109" s="1"/>
  <c r="U1006" i="109"/>
  <c r="U986" i="109"/>
  <c r="U936" i="109"/>
  <c r="U990" i="109"/>
  <c r="U911" i="109"/>
  <c r="U908" i="109"/>
  <c r="W908" i="109" s="1"/>
  <c r="X908" i="109" s="1"/>
  <c r="U988" i="109"/>
  <c r="U894" i="109"/>
  <c r="U984" i="109"/>
  <c r="U993" i="109"/>
  <c r="U910" i="109"/>
  <c r="U971" i="109"/>
  <c r="U1016" i="109"/>
  <c r="U402" i="109"/>
  <c r="U349" i="109"/>
  <c r="U399" i="109"/>
  <c r="U347" i="109"/>
  <c r="U405" i="109"/>
  <c r="U400" i="109"/>
  <c r="U379" i="109"/>
  <c r="U330" i="109"/>
  <c r="U394" i="109"/>
  <c r="U420" i="109"/>
  <c r="U452" i="109"/>
  <c r="U409" i="109"/>
  <c r="U476" i="109"/>
  <c r="U462" i="109"/>
  <c r="U352" i="109"/>
  <c r="U441" i="109"/>
  <c r="U433" i="109"/>
  <c r="U386" i="109"/>
  <c r="U419" i="109"/>
  <c r="U345" i="109"/>
  <c r="U440" i="109"/>
  <c r="U337" i="109"/>
  <c r="U391" i="109"/>
  <c r="U413" i="109"/>
  <c r="U464" i="109"/>
  <c r="U397" i="109"/>
  <c r="U291" i="109"/>
  <c r="T484" i="109"/>
  <c r="U411" i="109"/>
  <c r="U388" i="109"/>
  <c r="U472" i="109"/>
  <c r="U466" i="109"/>
  <c r="U396" i="109"/>
  <c r="U423" i="109"/>
  <c r="U404" i="109"/>
  <c r="U360" i="109"/>
  <c r="U439" i="109"/>
  <c r="U314" i="109"/>
  <c r="W314" i="109" s="1"/>
  <c r="U358" i="109"/>
  <c r="U395" i="109"/>
  <c r="U450" i="109"/>
  <c r="U479" i="109"/>
  <c r="U424" i="109"/>
  <c r="U382" i="109"/>
  <c r="U371" i="109"/>
  <c r="U415" i="109"/>
  <c r="U370" i="109"/>
  <c r="U460" i="109"/>
  <c r="U327" i="109"/>
  <c r="U407" i="109"/>
  <c r="U307" i="109"/>
  <c r="U429" i="109"/>
  <c r="U385" i="109"/>
  <c r="U401" i="109"/>
  <c r="U393" i="109"/>
  <c r="U431" i="109"/>
  <c r="U432" i="109"/>
  <c r="U421" i="109"/>
  <c r="U321" i="109"/>
  <c r="U403" i="109"/>
  <c r="U390" i="109"/>
  <c r="U343" i="109"/>
  <c r="U427" i="109"/>
  <c r="U387" i="109"/>
  <c r="U383" i="109"/>
  <c r="U417" i="109"/>
  <c r="U428" i="109"/>
  <c r="U319" i="109"/>
  <c r="V488" i="109"/>
  <c r="U398" i="109"/>
  <c r="U328" i="109"/>
  <c r="W328" i="109" s="1"/>
  <c r="U412" i="109"/>
  <c r="U392" i="109"/>
  <c r="U454" i="109"/>
  <c r="U436" i="109"/>
  <c r="U471" i="109"/>
  <c r="U356" i="109"/>
  <c r="U435" i="109"/>
  <c r="U389" i="109"/>
  <c r="U359" i="109"/>
  <c r="U448" i="109"/>
  <c r="U408" i="109"/>
  <c r="U340" i="109"/>
  <c r="U381" i="109"/>
  <c r="U468" i="109"/>
  <c r="U437" i="109"/>
  <c r="U298" i="109"/>
  <c r="U336" i="109"/>
  <c r="U446" i="109"/>
  <c r="U354" i="109"/>
  <c r="U384" i="109"/>
  <c r="U425" i="109"/>
  <c r="U416" i="109"/>
  <c r="U406" i="109"/>
  <c r="U377" i="109"/>
  <c r="U456" i="109"/>
  <c r="U361" i="109"/>
  <c r="W361" i="109" s="1"/>
  <c r="U480" i="109"/>
  <c r="U444" i="109"/>
  <c r="U357" i="109"/>
  <c r="U351" i="109"/>
  <c r="U376" i="109"/>
  <c r="U458" i="109"/>
  <c r="AJ1176" i="109" l="1"/>
  <c r="AJ1355" i="109"/>
  <c r="X314" i="109"/>
  <c r="X361" i="109"/>
  <c r="X328" i="109"/>
  <c r="X1205" i="109"/>
  <c r="Y1384" i="109" s="1"/>
  <c r="W902" i="109"/>
  <c r="U1719" i="109"/>
  <c r="X903" i="109"/>
  <c r="W905" i="109"/>
  <c r="X905" i="109" s="1"/>
  <c r="X1308" i="109"/>
  <c r="Y1308" i="109" s="1"/>
  <c r="Y1569" i="109"/>
  <c r="AU1564" i="109"/>
  <c r="X1383" i="109"/>
  <c r="X1562" i="109" s="1"/>
  <c r="AW1206" i="109"/>
  <c r="AX1385" i="109" s="1"/>
  <c r="AX899" i="109"/>
  <c r="BE890" i="109"/>
  <c r="BF890" i="109" s="1"/>
  <c r="BG890" i="109" s="1"/>
  <c r="AX907" i="109"/>
  <c r="AY907" i="109" s="1"/>
  <c r="X1217" i="109"/>
  <c r="Y1217" i="109" s="1"/>
  <c r="W909" i="109"/>
  <c r="X909" i="109" s="1"/>
  <c r="W910" i="109"/>
  <c r="W906" i="109"/>
  <c r="X1207" i="109"/>
  <c r="Y1386" i="109" s="1"/>
  <c r="Y1565" i="109" s="1"/>
  <c r="X1248" i="109"/>
  <c r="Y1427" i="109" s="1"/>
  <c r="AF698" i="109"/>
  <c r="AC695" i="109"/>
  <c r="X1459" i="109"/>
  <c r="X1638" i="109" s="1"/>
  <c r="X1392" i="109"/>
  <c r="X1571" i="109" s="1"/>
  <c r="AC697" i="109"/>
  <c r="U1708" i="109"/>
  <c r="W330" i="109"/>
  <c r="W307" i="109"/>
  <c r="X1209" i="109"/>
  <c r="Y1388" i="109" s="1"/>
  <c r="Y1567" i="109" s="1"/>
  <c r="X1372" i="109"/>
  <c r="X1551" i="109" s="1"/>
  <c r="AC696" i="109"/>
  <c r="AD493" i="109"/>
  <c r="AD694" i="109" s="1"/>
  <c r="W321" i="109"/>
  <c r="X1312" i="109"/>
  <c r="Y1491" i="109" s="1"/>
  <c r="X1470" i="109"/>
  <c r="X1649" i="109" s="1"/>
  <c r="T1965" i="109"/>
  <c r="X1341" i="109"/>
  <c r="Y1520" i="109" s="1"/>
  <c r="X1495" i="109"/>
  <c r="X1674" i="109" s="1"/>
  <c r="X1367" i="109"/>
  <c r="X1546" i="109" s="1"/>
  <c r="X1215" i="109"/>
  <c r="Y1215" i="109" s="1"/>
  <c r="X1333" i="109"/>
  <c r="Y1333" i="109" s="1"/>
  <c r="X1226" i="109"/>
  <c r="Y1405" i="109" s="1"/>
  <c r="Y515" i="109"/>
  <c r="X488" i="109"/>
  <c r="W492" i="109"/>
  <c r="W689" i="109"/>
  <c r="X1329" i="109"/>
  <c r="Y1508" i="109" s="1"/>
  <c r="X1243" i="109"/>
  <c r="Y1422" i="109" s="1"/>
  <c r="W319" i="109"/>
  <c r="W520" i="109"/>
  <c r="W611" i="109"/>
  <c r="W812" i="109" s="1"/>
  <c r="AF296" i="109"/>
  <c r="AC295" i="109"/>
  <c r="AC294" i="109"/>
  <c r="AC293" i="109"/>
  <c r="X1497" i="109"/>
  <c r="X1676" i="109" s="1"/>
  <c r="AD292" i="109"/>
  <c r="AE493" i="109" s="1"/>
  <c r="W291" i="109"/>
  <c r="T1846" i="109"/>
  <c r="U879" i="109"/>
  <c r="W879" i="109" s="1"/>
  <c r="X1683" i="109"/>
  <c r="X1339" i="109"/>
  <c r="Y1339" i="109" s="1"/>
  <c r="X1558" i="109"/>
  <c r="U1528" i="109"/>
  <c r="U1707" i="109" s="1"/>
  <c r="T1703" i="109"/>
  <c r="T1346" i="109"/>
  <c r="U785" i="109"/>
  <c r="U1742" i="109" s="1"/>
  <c r="X1666" i="109"/>
  <c r="I30" i="119"/>
  <c r="U798" i="109"/>
  <c r="U1755" i="109" s="1"/>
  <c r="U756" i="109"/>
  <c r="U1727" i="109" s="1"/>
  <c r="U834" i="109"/>
  <c r="U1791" i="109" s="1"/>
  <c r="U792" i="109"/>
  <c r="U1749" i="109" s="1"/>
  <c r="U813" i="109"/>
  <c r="U1770" i="109" s="1"/>
  <c r="U738" i="109"/>
  <c r="U1717" i="109" s="1"/>
  <c r="U843" i="109"/>
  <c r="U1800" i="109" s="1"/>
  <c r="X1606" i="109"/>
  <c r="X1697" i="109"/>
  <c r="U811" i="109"/>
  <c r="U1768" i="109" s="1"/>
  <c r="X1534" i="109"/>
  <c r="U842" i="109"/>
  <c r="U1799" i="109" s="1"/>
  <c r="U860" i="109"/>
  <c r="U1817" i="109" s="1"/>
  <c r="U793" i="109"/>
  <c r="U1750" i="109" s="1"/>
  <c r="U807" i="109"/>
  <c r="U1764" i="109" s="1"/>
  <c r="U862" i="109"/>
  <c r="U1819" i="109" s="1"/>
  <c r="U786" i="109"/>
  <c r="U1743" i="109" s="1"/>
  <c r="X1530" i="109"/>
  <c r="X1324" i="109"/>
  <c r="X1503" i="109"/>
  <c r="X1682" i="109" s="1"/>
  <c r="U773" i="109"/>
  <c r="U1735" i="109" s="1"/>
  <c r="U830" i="109"/>
  <c r="U1787" i="109" s="1"/>
  <c r="U761" i="109"/>
  <c r="U1731" i="109" s="1"/>
  <c r="U730" i="109"/>
  <c r="U1715" i="109" s="1"/>
  <c r="U799" i="109"/>
  <c r="U1756" i="109" s="1"/>
  <c r="U841" i="109"/>
  <c r="U1798" i="109" s="1"/>
  <c r="U749" i="109"/>
  <c r="U1723" i="109" s="1"/>
  <c r="U754" i="109"/>
  <c r="U1726" i="109" s="1"/>
  <c r="U831" i="109"/>
  <c r="U1788" i="109" s="1"/>
  <c r="X1672" i="109"/>
  <c r="U732" i="109"/>
  <c r="U1716" i="109" s="1"/>
  <c r="W626" i="109"/>
  <c r="W425" i="109"/>
  <c r="W649" i="109"/>
  <c r="W448" i="109"/>
  <c r="W655" i="109"/>
  <c r="W454" i="109"/>
  <c r="W618" i="109"/>
  <c r="W417" i="109"/>
  <c r="W622" i="109"/>
  <c r="W421" i="109"/>
  <c r="W608" i="109"/>
  <c r="W407" i="109"/>
  <c r="W625" i="109"/>
  <c r="W424" i="109"/>
  <c r="W561" i="109"/>
  <c r="W360" i="109"/>
  <c r="W614" i="109"/>
  <c r="W413" i="109"/>
  <c r="W677" i="109"/>
  <c r="W476" i="109"/>
  <c r="W550" i="109"/>
  <c r="W349" i="109"/>
  <c r="W659" i="109"/>
  <c r="W458" i="109"/>
  <c r="W645" i="109"/>
  <c r="W444" i="109"/>
  <c r="W578" i="109"/>
  <c r="W377" i="109"/>
  <c r="W585" i="109"/>
  <c r="W384" i="109"/>
  <c r="W582" i="109"/>
  <c r="W381" i="109"/>
  <c r="W560" i="109"/>
  <c r="W359" i="109"/>
  <c r="W672" i="109"/>
  <c r="W471" i="109"/>
  <c r="W593" i="109"/>
  <c r="W392" i="109"/>
  <c r="W584" i="109"/>
  <c r="W383" i="109"/>
  <c r="W591" i="109"/>
  <c r="W390" i="109"/>
  <c r="W633" i="109"/>
  <c r="W432" i="109"/>
  <c r="W586" i="109"/>
  <c r="W385" i="109"/>
  <c r="W528" i="109"/>
  <c r="W327" i="109"/>
  <c r="W572" i="109"/>
  <c r="W371" i="109"/>
  <c r="W680" i="109"/>
  <c r="W479" i="109"/>
  <c r="W559" i="109"/>
  <c r="W358" i="109"/>
  <c r="W605" i="109"/>
  <c r="W404" i="109"/>
  <c r="W673" i="109"/>
  <c r="W472" i="109"/>
  <c r="W592" i="109"/>
  <c r="W391" i="109"/>
  <c r="W620" i="109"/>
  <c r="W419" i="109"/>
  <c r="W610" i="109"/>
  <c r="W409" i="109"/>
  <c r="W531" i="109"/>
  <c r="W606" i="109"/>
  <c r="W405" i="109"/>
  <c r="W603" i="109"/>
  <c r="W402" i="109"/>
  <c r="V1133" i="109"/>
  <c r="W993" i="109"/>
  <c r="X993" i="109" s="1"/>
  <c r="Y993" i="109" s="1"/>
  <c r="Z993" i="109" s="1"/>
  <c r="AA993" i="109" s="1"/>
  <c r="AB993" i="109" s="1"/>
  <c r="AC993" i="109" s="1"/>
  <c r="AD993" i="109" s="1"/>
  <c r="AE993" i="109" s="1"/>
  <c r="AF993" i="109" s="1"/>
  <c r="AG993" i="109" s="1"/>
  <c r="AH993" i="109" s="1"/>
  <c r="AJ993" i="109" s="1"/>
  <c r="AK993" i="109" s="1"/>
  <c r="AL993" i="109" s="1"/>
  <c r="AM993" i="109" s="1"/>
  <c r="AN993" i="109" s="1"/>
  <c r="AO993" i="109" s="1"/>
  <c r="AP993" i="109" s="1"/>
  <c r="AQ993" i="109" s="1"/>
  <c r="AR993" i="109" s="1"/>
  <c r="AS993" i="109" s="1"/>
  <c r="AT993" i="109" s="1"/>
  <c r="AU993" i="109" s="1"/>
  <c r="AW993" i="109" s="1"/>
  <c r="AX993" i="109" s="1"/>
  <c r="AY993" i="109" s="1"/>
  <c r="AZ993" i="109" s="1"/>
  <c r="BA993" i="109" s="1"/>
  <c r="BB993" i="109" s="1"/>
  <c r="BC993" i="109" s="1"/>
  <c r="BD993" i="109" s="1"/>
  <c r="BE993" i="109" s="1"/>
  <c r="BF993" i="109" s="1"/>
  <c r="BG993" i="109" s="1"/>
  <c r="BH993" i="109" s="1"/>
  <c r="Y908" i="109"/>
  <c r="Z908" i="109" s="1"/>
  <c r="AA908" i="109" s="1"/>
  <c r="AB908" i="109" s="1"/>
  <c r="AC908" i="109" s="1"/>
  <c r="AD908" i="109" s="1"/>
  <c r="AE908" i="109" s="1"/>
  <c r="AF908" i="109" s="1"/>
  <c r="AG908" i="109" s="1"/>
  <c r="AH908" i="109" s="1"/>
  <c r="AJ908" i="109" s="1"/>
  <c r="AK908" i="109" s="1"/>
  <c r="AL908" i="109" s="1"/>
  <c r="AM908" i="109" s="1"/>
  <c r="AN908" i="109" s="1"/>
  <c r="AO908" i="109" s="1"/>
  <c r="AP908" i="109" s="1"/>
  <c r="AQ908" i="109" s="1"/>
  <c r="AR908" i="109" s="1"/>
  <c r="AS908" i="109" s="1"/>
  <c r="AT908" i="109" s="1"/>
  <c r="AU908" i="109" s="1"/>
  <c r="AW908" i="109" s="1"/>
  <c r="AX908" i="109" s="1"/>
  <c r="AY908" i="109" s="1"/>
  <c r="AZ908" i="109" s="1"/>
  <c r="BA908" i="109" s="1"/>
  <c r="BB908" i="109" s="1"/>
  <c r="BC908" i="109" s="1"/>
  <c r="BD908" i="109" s="1"/>
  <c r="BE908" i="109" s="1"/>
  <c r="BF908" i="109" s="1"/>
  <c r="BG908" i="109" s="1"/>
  <c r="BH908" i="109" s="1"/>
  <c r="V1076" i="109"/>
  <c r="W936" i="109"/>
  <c r="X936" i="109" s="1"/>
  <c r="Y936" i="109" s="1"/>
  <c r="Z936" i="109" s="1"/>
  <c r="AA936" i="109" s="1"/>
  <c r="AB936" i="109" s="1"/>
  <c r="AC936" i="109" s="1"/>
  <c r="AD936" i="109" s="1"/>
  <c r="AE936" i="109" s="1"/>
  <c r="AF936" i="109" s="1"/>
  <c r="AG936" i="109" s="1"/>
  <c r="AH936" i="109" s="1"/>
  <c r="AJ936" i="109" s="1"/>
  <c r="AK936" i="109" s="1"/>
  <c r="AL936" i="109" s="1"/>
  <c r="AM936" i="109" s="1"/>
  <c r="AN936" i="109" s="1"/>
  <c r="AO936" i="109" s="1"/>
  <c r="AP936" i="109" s="1"/>
  <c r="AQ936" i="109" s="1"/>
  <c r="AR936" i="109" s="1"/>
  <c r="AS936" i="109" s="1"/>
  <c r="AT936" i="109" s="1"/>
  <c r="AU936" i="109" s="1"/>
  <c r="AW936" i="109" s="1"/>
  <c r="AX936" i="109" s="1"/>
  <c r="AY936" i="109" s="1"/>
  <c r="AZ936" i="109" s="1"/>
  <c r="BA936" i="109" s="1"/>
  <c r="BB936" i="109" s="1"/>
  <c r="BC936" i="109" s="1"/>
  <c r="BD936" i="109" s="1"/>
  <c r="BE936" i="109" s="1"/>
  <c r="BF936" i="109" s="1"/>
  <c r="BG936" i="109" s="1"/>
  <c r="BH936" i="109" s="1"/>
  <c r="V1088" i="109"/>
  <c r="W948" i="109"/>
  <c r="V1129" i="109"/>
  <c r="W989" i="109"/>
  <c r="X989" i="109" s="1"/>
  <c r="Y989" i="109" s="1"/>
  <c r="Z989" i="109" s="1"/>
  <c r="AA989" i="109" s="1"/>
  <c r="AB989" i="109" s="1"/>
  <c r="AC989" i="109" s="1"/>
  <c r="AD989" i="109" s="1"/>
  <c r="AE989" i="109" s="1"/>
  <c r="AF989" i="109" s="1"/>
  <c r="AG989" i="109" s="1"/>
  <c r="AH989" i="109" s="1"/>
  <c r="AJ989" i="109" s="1"/>
  <c r="AK989" i="109" s="1"/>
  <c r="AL989" i="109" s="1"/>
  <c r="AM989" i="109" s="1"/>
  <c r="AN989" i="109" s="1"/>
  <c r="AO989" i="109" s="1"/>
  <c r="AP989" i="109" s="1"/>
  <c r="AQ989" i="109" s="1"/>
  <c r="AR989" i="109" s="1"/>
  <c r="AS989" i="109" s="1"/>
  <c r="AT989" i="109" s="1"/>
  <c r="AU989" i="109" s="1"/>
  <c r="AW989" i="109" s="1"/>
  <c r="AX989" i="109" s="1"/>
  <c r="AY989" i="109" s="1"/>
  <c r="AZ989" i="109" s="1"/>
  <c r="BA989" i="109" s="1"/>
  <c r="BB989" i="109" s="1"/>
  <c r="BC989" i="109" s="1"/>
  <c r="BD989" i="109" s="1"/>
  <c r="BE989" i="109" s="1"/>
  <c r="BF989" i="109" s="1"/>
  <c r="BG989" i="109" s="1"/>
  <c r="BH989" i="109" s="1"/>
  <c r="V1083" i="109"/>
  <c r="W943" i="109"/>
  <c r="X943" i="109" s="1"/>
  <c r="Y943" i="109" s="1"/>
  <c r="Z943" i="109" s="1"/>
  <c r="AA943" i="109" s="1"/>
  <c r="AB943" i="109" s="1"/>
  <c r="AC943" i="109" s="1"/>
  <c r="AD943" i="109" s="1"/>
  <c r="AE943" i="109" s="1"/>
  <c r="AF943" i="109" s="1"/>
  <c r="AG943" i="109" s="1"/>
  <c r="AH943" i="109" s="1"/>
  <c r="AJ943" i="109" s="1"/>
  <c r="AK943" i="109" s="1"/>
  <c r="AL943" i="109" s="1"/>
  <c r="AM943" i="109" s="1"/>
  <c r="AN943" i="109" s="1"/>
  <c r="AO943" i="109" s="1"/>
  <c r="AP943" i="109" s="1"/>
  <c r="AQ943" i="109" s="1"/>
  <c r="AR943" i="109" s="1"/>
  <c r="AS943" i="109" s="1"/>
  <c r="AT943" i="109" s="1"/>
  <c r="AU943" i="109" s="1"/>
  <c r="AW943" i="109" s="1"/>
  <c r="AX943" i="109" s="1"/>
  <c r="AY943" i="109" s="1"/>
  <c r="AZ943" i="109" s="1"/>
  <c r="BA943" i="109" s="1"/>
  <c r="BB943" i="109" s="1"/>
  <c r="BC943" i="109" s="1"/>
  <c r="BD943" i="109" s="1"/>
  <c r="BE943" i="109" s="1"/>
  <c r="BF943" i="109" s="1"/>
  <c r="BG943" i="109" s="1"/>
  <c r="BH943" i="109" s="1"/>
  <c r="V1068" i="109"/>
  <c r="W928" i="109"/>
  <c r="X928" i="109" s="1"/>
  <c r="Y928" i="109" s="1"/>
  <c r="Z928" i="109" s="1"/>
  <c r="AA928" i="109" s="1"/>
  <c r="AB928" i="109" s="1"/>
  <c r="AC928" i="109" s="1"/>
  <c r="AD928" i="109" s="1"/>
  <c r="AE928" i="109" s="1"/>
  <c r="AF928" i="109" s="1"/>
  <c r="AG928" i="109" s="1"/>
  <c r="AH928" i="109" s="1"/>
  <c r="AJ928" i="109" s="1"/>
  <c r="AK928" i="109" s="1"/>
  <c r="AL928" i="109" s="1"/>
  <c r="AM928" i="109" s="1"/>
  <c r="AN928" i="109" s="1"/>
  <c r="AO928" i="109" s="1"/>
  <c r="AP928" i="109" s="1"/>
  <c r="AQ928" i="109" s="1"/>
  <c r="AR928" i="109" s="1"/>
  <c r="AS928" i="109" s="1"/>
  <c r="AT928" i="109" s="1"/>
  <c r="AU928" i="109" s="1"/>
  <c r="AW928" i="109" s="1"/>
  <c r="AX928" i="109" s="1"/>
  <c r="AY928" i="109" s="1"/>
  <c r="AZ928" i="109" s="1"/>
  <c r="BA928" i="109" s="1"/>
  <c r="BB928" i="109" s="1"/>
  <c r="BC928" i="109" s="1"/>
  <c r="BD928" i="109" s="1"/>
  <c r="BE928" i="109" s="1"/>
  <c r="BF928" i="109" s="1"/>
  <c r="BG928" i="109" s="1"/>
  <c r="BH928" i="109" s="1"/>
  <c r="V1065" i="109"/>
  <c r="W925" i="109"/>
  <c r="X925" i="109" s="1"/>
  <c r="Y925" i="109" s="1"/>
  <c r="Z925" i="109" s="1"/>
  <c r="AA925" i="109" s="1"/>
  <c r="AB925" i="109" s="1"/>
  <c r="AC925" i="109" s="1"/>
  <c r="AD925" i="109" s="1"/>
  <c r="AE925" i="109" s="1"/>
  <c r="AF925" i="109" s="1"/>
  <c r="AG925" i="109" s="1"/>
  <c r="AH925" i="109" s="1"/>
  <c r="AJ925" i="109" s="1"/>
  <c r="AK925" i="109" s="1"/>
  <c r="AL925" i="109" s="1"/>
  <c r="AM925" i="109" s="1"/>
  <c r="AN925" i="109" s="1"/>
  <c r="AO925" i="109" s="1"/>
  <c r="AP925" i="109" s="1"/>
  <c r="AQ925" i="109" s="1"/>
  <c r="AR925" i="109" s="1"/>
  <c r="AS925" i="109" s="1"/>
  <c r="AT925" i="109" s="1"/>
  <c r="AU925" i="109" s="1"/>
  <c r="AW925" i="109" s="1"/>
  <c r="AX925" i="109" s="1"/>
  <c r="AY925" i="109" s="1"/>
  <c r="AZ925" i="109" s="1"/>
  <c r="BA925" i="109" s="1"/>
  <c r="BB925" i="109" s="1"/>
  <c r="BC925" i="109" s="1"/>
  <c r="BD925" i="109" s="1"/>
  <c r="BE925" i="109" s="1"/>
  <c r="BF925" i="109" s="1"/>
  <c r="BG925" i="109" s="1"/>
  <c r="BH925" i="109" s="1"/>
  <c r="V1056" i="109"/>
  <c r="W916" i="109"/>
  <c r="X916" i="109" s="1"/>
  <c r="Y916" i="109" s="1"/>
  <c r="Z916" i="109" s="1"/>
  <c r="AA916" i="109" s="1"/>
  <c r="AB916" i="109" s="1"/>
  <c r="AC916" i="109" s="1"/>
  <c r="AD916" i="109" s="1"/>
  <c r="AE916" i="109" s="1"/>
  <c r="AF916" i="109" s="1"/>
  <c r="AG916" i="109" s="1"/>
  <c r="AH916" i="109" s="1"/>
  <c r="AJ916" i="109" s="1"/>
  <c r="AK916" i="109" s="1"/>
  <c r="AL916" i="109" s="1"/>
  <c r="AM916" i="109" s="1"/>
  <c r="AN916" i="109" s="1"/>
  <c r="AO916" i="109" s="1"/>
  <c r="AP916" i="109" s="1"/>
  <c r="AQ916" i="109" s="1"/>
  <c r="AR916" i="109" s="1"/>
  <c r="AS916" i="109" s="1"/>
  <c r="AT916" i="109" s="1"/>
  <c r="AU916" i="109" s="1"/>
  <c r="AW916" i="109" s="1"/>
  <c r="AX916" i="109" s="1"/>
  <c r="AY916" i="109" s="1"/>
  <c r="AZ916" i="109" s="1"/>
  <c r="BA916" i="109" s="1"/>
  <c r="BB916" i="109" s="1"/>
  <c r="BC916" i="109" s="1"/>
  <c r="BD916" i="109" s="1"/>
  <c r="BE916" i="109" s="1"/>
  <c r="BF916" i="109" s="1"/>
  <c r="BG916" i="109" s="1"/>
  <c r="BH916" i="109" s="1"/>
  <c r="V1038" i="109"/>
  <c r="W898" i="109"/>
  <c r="V1071" i="109"/>
  <c r="W931" i="109"/>
  <c r="X931" i="109" s="1"/>
  <c r="Y931" i="109" s="1"/>
  <c r="Z931" i="109" s="1"/>
  <c r="AA931" i="109" s="1"/>
  <c r="AB931" i="109" s="1"/>
  <c r="AC931" i="109" s="1"/>
  <c r="AD931" i="109" s="1"/>
  <c r="AE931" i="109" s="1"/>
  <c r="AF931" i="109" s="1"/>
  <c r="AG931" i="109" s="1"/>
  <c r="AH931" i="109" s="1"/>
  <c r="AJ931" i="109" s="1"/>
  <c r="AK931" i="109" s="1"/>
  <c r="AL931" i="109" s="1"/>
  <c r="AM931" i="109" s="1"/>
  <c r="AN931" i="109" s="1"/>
  <c r="AO931" i="109" s="1"/>
  <c r="AP931" i="109" s="1"/>
  <c r="AQ931" i="109" s="1"/>
  <c r="AR931" i="109" s="1"/>
  <c r="AS931" i="109" s="1"/>
  <c r="AT931" i="109" s="1"/>
  <c r="AU931" i="109" s="1"/>
  <c r="AW931" i="109" s="1"/>
  <c r="AX931" i="109" s="1"/>
  <c r="AY931" i="109" s="1"/>
  <c r="AZ931" i="109" s="1"/>
  <c r="BA931" i="109" s="1"/>
  <c r="BB931" i="109" s="1"/>
  <c r="BC931" i="109" s="1"/>
  <c r="BD931" i="109" s="1"/>
  <c r="BE931" i="109" s="1"/>
  <c r="BF931" i="109" s="1"/>
  <c r="BG931" i="109" s="1"/>
  <c r="BH931" i="109" s="1"/>
  <c r="V1164" i="109"/>
  <c r="W1024" i="109"/>
  <c r="X1024" i="109" s="1"/>
  <c r="Y1024" i="109" s="1"/>
  <c r="Z1024" i="109" s="1"/>
  <c r="AA1024" i="109" s="1"/>
  <c r="AB1024" i="109" s="1"/>
  <c r="AC1024" i="109" s="1"/>
  <c r="AD1024" i="109" s="1"/>
  <c r="AE1024" i="109" s="1"/>
  <c r="AF1024" i="109" s="1"/>
  <c r="AG1024" i="109" s="1"/>
  <c r="AH1024" i="109" s="1"/>
  <c r="AJ1024" i="109" s="1"/>
  <c r="AK1024" i="109" s="1"/>
  <c r="AL1024" i="109" s="1"/>
  <c r="AM1024" i="109" s="1"/>
  <c r="AN1024" i="109" s="1"/>
  <c r="AO1024" i="109" s="1"/>
  <c r="AP1024" i="109" s="1"/>
  <c r="AQ1024" i="109" s="1"/>
  <c r="AR1024" i="109" s="1"/>
  <c r="AS1024" i="109" s="1"/>
  <c r="AT1024" i="109" s="1"/>
  <c r="AU1024" i="109" s="1"/>
  <c r="AW1024" i="109" s="1"/>
  <c r="AX1024" i="109" s="1"/>
  <c r="AY1024" i="109" s="1"/>
  <c r="AZ1024" i="109" s="1"/>
  <c r="BA1024" i="109" s="1"/>
  <c r="BB1024" i="109" s="1"/>
  <c r="BC1024" i="109" s="1"/>
  <c r="BD1024" i="109" s="1"/>
  <c r="BE1024" i="109" s="1"/>
  <c r="BF1024" i="109" s="1"/>
  <c r="BG1024" i="109" s="1"/>
  <c r="BH1024" i="109" s="1"/>
  <c r="V1145" i="109"/>
  <c r="W1005" i="109"/>
  <c r="X1005" i="109" s="1"/>
  <c r="Y1005" i="109" s="1"/>
  <c r="Z1005" i="109" s="1"/>
  <c r="AA1005" i="109" s="1"/>
  <c r="AB1005" i="109" s="1"/>
  <c r="AC1005" i="109" s="1"/>
  <c r="AD1005" i="109" s="1"/>
  <c r="AE1005" i="109" s="1"/>
  <c r="AF1005" i="109" s="1"/>
  <c r="AG1005" i="109" s="1"/>
  <c r="AH1005" i="109" s="1"/>
  <c r="AJ1005" i="109" s="1"/>
  <c r="AK1005" i="109" s="1"/>
  <c r="AL1005" i="109" s="1"/>
  <c r="AM1005" i="109" s="1"/>
  <c r="AN1005" i="109" s="1"/>
  <c r="AO1005" i="109" s="1"/>
  <c r="AP1005" i="109" s="1"/>
  <c r="AQ1005" i="109" s="1"/>
  <c r="AR1005" i="109" s="1"/>
  <c r="AS1005" i="109" s="1"/>
  <c r="AT1005" i="109" s="1"/>
  <c r="AU1005" i="109" s="1"/>
  <c r="AW1005" i="109" s="1"/>
  <c r="AX1005" i="109" s="1"/>
  <c r="AY1005" i="109" s="1"/>
  <c r="AZ1005" i="109" s="1"/>
  <c r="BA1005" i="109" s="1"/>
  <c r="BB1005" i="109" s="1"/>
  <c r="BC1005" i="109" s="1"/>
  <c r="BD1005" i="109" s="1"/>
  <c r="BE1005" i="109" s="1"/>
  <c r="BF1005" i="109" s="1"/>
  <c r="BG1005" i="109" s="1"/>
  <c r="BH1005" i="109" s="1"/>
  <c r="V1061" i="109"/>
  <c r="W921" i="109"/>
  <c r="X921" i="109" s="1"/>
  <c r="Y921" i="109" s="1"/>
  <c r="Z921" i="109" s="1"/>
  <c r="AA921" i="109" s="1"/>
  <c r="AB921" i="109" s="1"/>
  <c r="AC921" i="109" s="1"/>
  <c r="AD921" i="109" s="1"/>
  <c r="AE921" i="109" s="1"/>
  <c r="AF921" i="109" s="1"/>
  <c r="AG921" i="109" s="1"/>
  <c r="AH921" i="109" s="1"/>
  <c r="AJ921" i="109" s="1"/>
  <c r="AK921" i="109" s="1"/>
  <c r="AL921" i="109" s="1"/>
  <c r="AM921" i="109" s="1"/>
  <c r="AN921" i="109" s="1"/>
  <c r="AO921" i="109" s="1"/>
  <c r="AP921" i="109" s="1"/>
  <c r="AQ921" i="109" s="1"/>
  <c r="AR921" i="109" s="1"/>
  <c r="AS921" i="109" s="1"/>
  <c r="AT921" i="109" s="1"/>
  <c r="AU921" i="109" s="1"/>
  <c r="AW921" i="109" s="1"/>
  <c r="AX921" i="109" s="1"/>
  <c r="AY921" i="109" s="1"/>
  <c r="AZ921" i="109" s="1"/>
  <c r="BA921" i="109" s="1"/>
  <c r="BB921" i="109" s="1"/>
  <c r="BC921" i="109" s="1"/>
  <c r="BD921" i="109" s="1"/>
  <c r="BE921" i="109" s="1"/>
  <c r="BF921" i="109" s="1"/>
  <c r="BG921" i="109" s="1"/>
  <c r="BH921" i="109" s="1"/>
  <c r="V1114" i="109"/>
  <c r="W974" i="109"/>
  <c r="X974" i="109" s="1"/>
  <c r="Y974" i="109" s="1"/>
  <c r="Z974" i="109" s="1"/>
  <c r="AA974" i="109" s="1"/>
  <c r="AB974" i="109" s="1"/>
  <c r="AC974" i="109" s="1"/>
  <c r="AD974" i="109" s="1"/>
  <c r="AE974" i="109" s="1"/>
  <c r="AF974" i="109" s="1"/>
  <c r="AG974" i="109" s="1"/>
  <c r="AH974" i="109" s="1"/>
  <c r="AJ974" i="109" s="1"/>
  <c r="AK974" i="109" s="1"/>
  <c r="AL974" i="109" s="1"/>
  <c r="AM974" i="109" s="1"/>
  <c r="AN974" i="109" s="1"/>
  <c r="AO974" i="109" s="1"/>
  <c r="AP974" i="109" s="1"/>
  <c r="AQ974" i="109" s="1"/>
  <c r="AR974" i="109" s="1"/>
  <c r="AS974" i="109" s="1"/>
  <c r="AT974" i="109" s="1"/>
  <c r="AU974" i="109" s="1"/>
  <c r="AW974" i="109" s="1"/>
  <c r="AX974" i="109" s="1"/>
  <c r="AY974" i="109" s="1"/>
  <c r="AZ974" i="109" s="1"/>
  <c r="BA974" i="109" s="1"/>
  <c r="BB974" i="109" s="1"/>
  <c r="BC974" i="109" s="1"/>
  <c r="BD974" i="109" s="1"/>
  <c r="BE974" i="109" s="1"/>
  <c r="BF974" i="109" s="1"/>
  <c r="BG974" i="109" s="1"/>
  <c r="BH974" i="109" s="1"/>
  <c r="V1152" i="109"/>
  <c r="W1012" i="109"/>
  <c r="X1012" i="109" s="1"/>
  <c r="Y1012" i="109" s="1"/>
  <c r="Z1012" i="109" s="1"/>
  <c r="AA1012" i="109" s="1"/>
  <c r="AB1012" i="109" s="1"/>
  <c r="AC1012" i="109" s="1"/>
  <c r="AD1012" i="109" s="1"/>
  <c r="AE1012" i="109" s="1"/>
  <c r="AF1012" i="109" s="1"/>
  <c r="AG1012" i="109" s="1"/>
  <c r="AH1012" i="109" s="1"/>
  <c r="AJ1012" i="109" s="1"/>
  <c r="AK1012" i="109" s="1"/>
  <c r="AL1012" i="109" s="1"/>
  <c r="AM1012" i="109" s="1"/>
  <c r="AN1012" i="109" s="1"/>
  <c r="AO1012" i="109" s="1"/>
  <c r="AP1012" i="109" s="1"/>
  <c r="AQ1012" i="109" s="1"/>
  <c r="AR1012" i="109" s="1"/>
  <c r="AS1012" i="109" s="1"/>
  <c r="AT1012" i="109" s="1"/>
  <c r="AU1012" i="109" s="1"/>
  <c r="AW1012" i="109" s="1"/>
  <c r="AX1012" i="109" s="1"/>
  <c r="AY1012" i="109" s="1"/>
  <c r="AZ1012" i="109" s="1"/>
  <c r="BA1012" i="109" s="1"/>
  <c r="BB1012" i="109" s="1"/>
  <c r="BC1012" i="109" s="1"/>
  <c r="BD1012" i="109" s="1"/>
  <c r="BE1012" i="109" s="1"/>
  <c r="BF1012" i="109" s="1"/>
  <c r="BG1012" i="109" s="1"/>
  <c r="BH1012" i="109" s="1"/>
  <c r="V1095" i="109"/>
  <c r="W955" i="109"/>
  <c r="X955" i="109" s="1"/>
  <c r="Y955" i="109" s="1"/>
  <c r="Z955" i="109" s="1"/>
  <c r="AA955" i="109" s="1"/>
  <c r="AB955" i="109" s="1"/>
  <c r="AC955" i="109" s="1"/>
  <c r="AD955" i="109" s="1"/>
  <c r="AE955" i="109" s="1"/>
  <c r="AF955" i="109" s="1"/>
  <c r="AG955" i="109" s="1"/>
  <c r="AH955" i="109" s="1"/>
  <c r="AJ955" i="109" s="1"/>
  <c r="AK955" i="109" s="1"/>
  <c r="AL955" i="109" s="1"/>
  <c r="AM955" i="109" s="1"/>
  <c r="AN955" i="109" s="1"/>
  <c r="AO955" i="109" s="1"/>
  <c r="AP955" i="109" s="1"/>
  <c r="AQ955" i="109" s="1"/>
  <c r="AR955" i="109" s="1"/>
  <c r="AS955" i="109" s="1"/>
  <c r="AT955" i="109" s="1"/>
  <c r="AU955" i="109" s="1"/>
  <c r="AW955" i="109" s="1"/>
  <c r="AX955" i="109" s="1"/>
  <c r="AY955" i="109" s="1"/>
  <c r="AZ955" i="109" s="1"/>
  <c r="BA955" i="109" s="1"/>
  <c r="BB955" i="109" s="1"/>
  <c r="BC955" i="109" s="1"/>
  <c r="BD955" i="109" s="1"/>
  <c r="BE955" i="109" s="1"/>
  <c r="BF955" i="109" s="1"/>
  <c r="BG955" i="109" s="1"/>
  <c r="BH955" i="109" s="1"/>
  <c r="V1147" i="109"/>
  <c r="W1007" i="109"/>
  <c r="X1007" i="109" s="1"/>
  <c r="Y1007" i="109" s="1"/>
  <c r="Z1007" i="109" s="1"/>
  <c r="AA1007" i="109" s="1"/>
  <c r="AB1007" i="109" s="1"/>
  <c r="AC1007" i="109" s="1"/>
  <c r="AD1007" i="109" s="1"/>
  <c r="AE1007" i="109" s="1"/>
  <c r="AF1007" i="109" s="1"/>
  <c r="AG1007" i="109" s="1"/>
  <c r="AH1007" i="109" s="1"/>
  <c r="AJ1007" i="109" s="1"/>
  <c r="AK1007" i="109" s="1"/>
  <c r="AL1007" i="109" s="1"/>
  <c r="AM1007" i="109" s="1"/>
  <c r="AN1007" i="109" s="1"/>
  <c r="AO1007" i="109" s="1"/>
  <c r="AP1007" i="109" s="1"/>
  <c r="AQ1007" i="109" s="1"/>
  <c r="AR1007" i="109" s="1"/>
  <c r="AS1007" i="109" s="1"/>
  <c r="AT1007" i="109" s="1"/>
  <c r="AU1007" i="109" s="1"/>
  <c r="AW1007" i="109" s="1"/>
  <c r="AX1007" i="109" s="1"/>
  <c r="AY1007" i="109" s="1"/>
  <c r="AZ1007" i="109" s="1"/>
  <c r="BA1007" i="109" s="1"/>
  <c r="BB1007" i="109" s="1"/>
  <c r="BC1007" i="109" s="1"/>
  <c r="BD1007" i="109" s="1"/>
  <c r="BE1007" i="109" s="1"/>
  <c r="BF1007" i="109" s="1"/>
  <c r="BG1007" i="109" s="1"/>
  <c r="BH1007" i="109" s="1"/>
  <c r="V1080" i="109"/>
  <c r="W940" i="109"/>
  <c r="V1104" i="109"/>
  <c r="W964" i="109"/>
  <c r="X964" i="109" s="1"/>
  <c r="Y964" i="109" s="1"/>
  <c r="Z964" i="109" s="1"/>
  <c r="AA964" i="109" s="1"/>
  <c r="AB964" i="109" s="1"/>
  <c r="AC964" i="109" s="1"/>
  <c r="AD964" i="109" s="1"/>
  <c r="AE964" i="109" s="1"/>
  <c r="AF964" i="109" s="1"/>
  <c r="AG964" i="109" s="1"/>
  <c r="AH964" i="109" s="1"/>
  <c r="AJ964" i="109" s="1"/>
  <c r="AK964" i="109" s="1"/>
  <c r="AL964" i="109" s="1"/>
  <c r="AM964" i="109" s="1"/>
  <c r="AN964" i="109" s="1"/>
  <c r="AO964" i="109" s="1"/>
  <c r="AP964" i="109" s="1"/>
  <c r="AQ964" i="109" s="1"/>
  <c r="AR964" i="109" s="1"/>
  <c r="AS964" i="109" s="1"/>
  <c r="AT964" i="109" s="1"/>
  <c r="AU964" i="109" s="1"/>
  <c r="AW964" i="109" s="1"/>
  <c r="AX964" i="109" s="1"/>
  <c r="AY964" i="109" s="1"/>
  <c r="AZ964" i="109" s="1"/>
  <c r="BA964" i="109" s="1"/>
  <c r="BB964" i="109" s="1"/>
  <c r="BC964" i="109" s="1"/>
  <c r="BD964" i="109" s="1"/>
  <c r="BE964" i="109" s="1"/>
  <c r="BF964" i="109" s="1"/>
  <c r="BG964" i="109" s="1"/>
  <c r="BH964" i="109" s="1"/>
  <c r="V1122" i="109"/>
  <c r="W982" i="109"/>
  <c r="X982" i="109" s="1"/>
  <c r="Y982" i="109" s="1"/>
  <c r="Z982" i="109" s="1"/>
  <c r="AA982" i="109" s="1"/>
  <c r="AB982" i="109" s="1"/>
  <c r="AC982" i="109" s="1"/>
  <c r="AD982" i="109" s="1"/>
  <c r="AE982" i="109" s="1"/>
  <c r="AF982" i="109" s="1"/>
  <c r="AG982" i="109" s="1"/>
  <c r="AH982" i="109" s="1"/>
  <c r="AJ982" i="109" s="1"/>
  <c r="AK982" i="109" s="1"/>
  <c r="AL982" i="109" s="1"/>
  <c r="AM982" i="109" s="1"/>
  <c r="AN982" i="109" s="1"/>
  <c r="AO982" i="109" s="1"/>
  <c r="AP982" i="109" s="1"/>
  <c r="AQ982" i="109" s="1"/>
  <c r="AR982" i="109" s="1"/>
  <c r="AS982" i="109" s="1"/>
  <c r="AT982" i="109" s="1"/>
  <c r="AU982" i="109" s="1"/>
  <c r="AW982" i="109" s="1"/>
  <c r="AX982" i="109" s="1"/>
  <c r="AY982" i="109" s="1"/>
  <c r="AZ982" i="109" s="1"/>
  <c r="BA982" i="109" s="1"/>
  <c r="BB982" i="109" s="1"/>
  <c r="BC982" i="109" s="1"/>
  <c r="BD982" i="109" s="1"/>
  <c r="BE982" i="109" s="1"/>
  <c r="BF982" i="109" s="1"/>
  <c r="BG982" i="109" s="1"/>
  <c r="BH982" i="109" s="1"/>
  <c r="V1099" i="109"/>
  <c r="W959" i="109"/>
  <c r="X959" i="109" s="1"/>
  <c r="Y959" i="109" s="1"/>
  <c r="Z959" i="109" s="1"/>
  <c r="AA959" i="109" s="1"/>
  <c r="AB959" i="109" s="1"/>
  <c r="AC959" i="109" s="1"/>
  <c r="AD959" i="109" s="1"/>
  <c r="AE959" i="109" s="1"/>
  <c r="AF959" i="109" s="1"/>
  <c r="AG959" i="109" s="1"/>
  <c r="AH959" i="109" s="1"/>
  <c r="AJ959" i="109" s="1"/>
  <c r="AK959" i="109" s="1"/>
  <c r="AL959" i="109" s="1"/>
  <c r="AM959" i="109" s="1"/>
  <c r="AN959" i="109" s="1"/>
  <c r="AO959" i="109" s="1"/>
  <c r="AP959" i="109" s="1"/>
  <c r="AQ959" i="109" s="1"/>
  <c r="AR959" i="109" s="1"/>
  <c r="AS959" i="109" s="1"/>
  <c r="AT959" i="109" s="1"/>
  <c r="AU959" i="109" s="1"/>
  <c r="AW959" i="109" s="1"/>
  <c r="AX959" i="109" s="1"/>
  <c r="AY959" i="109" s="1"/>
  <c r="AZ959" i="109" s="1"/>
  <c r="BA959" i="109" s="1"/>
  <c r="BB959" i="109" s="1"/>
  <c r="BC959" i="109" s="1"/>
  <c r="BD959" i="109" s="1"/>
  <c r="BE959" i="109" s="1"/>
  <c r="BF959" i="109" s="1"/>
  <c r="BG959" i="109" s="1"/>
  <c r="BH959" i="109" s="1"/>
  <c r="V1081" i="109"/>
  <c r="W941" i="109"/>
  <c r="X941" i="109" s="1"/>
  <c r="Y941" i="109" s="1"/>
  <c r="Z941" i="109" s="1"/>
  <c r="AA941" i="109" s="1"/>
  <c r="AB941" i="109" s="1"/>
  <c r="AC941" i="109" s="1"/>
  <c r="AD941" i="109" s="1"/>
  <c r="AE941" i="109" s="1"/>
  <c r="AF941" i="109" s="1"/>
  <c r="AG941" i="109" s="1"/>
  <c r="AH941" i="109" s="1"/>
  <c r="AJ941" i="109" s="1"/>
  <c r="AK941" i="109" s="1"/>
  <c r="AL941" i="109" s="1"/>
  <c r="AM941" i="109" s="1"/>
  <c r="AN941" i="109" s="1"/>
  <c r="AO941" i="109" s="1"/>
  <c r="AP941" i="109" s="1"/>
  <c r="AQ941" i="109" s="1"/>
  <c r="AR941" i="109" s="1"/>
  <c r="AS941" i="109" s="1"/>
  <c r="AT941" i="109" s="1"/>
  <c r="AU941" i="109" s="1"/>
  <c r="AW941" i="109" s="1"/>
  <c r="AX941" i="109" s="1"/>
  <c r="AY941" i="109" s="1"/>
  <c r="AZ941" i="109" s="1"/>
  <c r="BA941" i="109" s="1"/>
  <c r="BB941" i="109" s="1"/>
  <c r="BC941" i="109" s="1"/>
  <c r="BD941" i="109" s="1"/>
  <c r="BE941" i="109" s="1"/>
  <c r="BF941" i="109" s="1"/>
  <c r="BG941" i="109" s="1"/>
  <c r="BH941" i="109" s="1"/>
  <c r="V1157" i="109"/>
  <c r="W1017" i="109"/>
  <c r="X1017" i="109" s="1"/>
  <c r="Y1017" i="109" s="1"/>
  <c r="Z1017" i="109" s="1"/>
  <c r="AA1017" i="109" s="1"/>
  <c r="AB1017" i="109" s="1"/>
  <c r="AC1017" i="109" s="1"/>
  <c r="AD1017" i="109" s="1"/>
  <c r="AE1017" i="109" s="1"/>
  <c r="AF1017" i="109" s="1"/>
  <c r="AG1017" i="109" s="1"/>
  <c r="AH1017" i="109" s="1"/>
  <c r="AJ1017" i="109" s="1"/>
  <c r="AK1017" i="109" s="1"/>
  <c r="AL1017" i="109" s="1"/>
  <c r="AM1017" i="109" s="1"/>
  <c r="AN1017" i="109" s="1"/>
  <c r="AO1017" i="109" s="1"/>
  <c r="AP1017" i="109" s="1"/>
  <c r="AQ1017" i="109" s="1"/>
  <c r="AR1017" i="109" s="1"/>
  <c r="AS1017" i="109" s="1"/>
  <c r="AT1017" i="109" s="1"/>
  <c r="AU1017" i="109" s="1"/>
  <c r="AW1017" i="109" s="1"/>
  <c r="AX1017" i="109" s="1"/>
  <c r="AY1017" i="109" s="1"/>
  <c r="AZ1017" i="109" s="1"/>
  <c r="BA1017" i="109" s="1"/>
  <c r="BB1017" i="109" s="1"/>
  <c r="BC1017" i="109" s="1"/>
  <c r="BD1017" i="109" s="1"/>
  <c r="BE1017" i="109" s="1"/>
  <c r="BF1017" i="109" s="1"/>
  <c r="BG1017" i="109" s="1"/>
  <c r="BH1017" i="109" s="1"/>
  <c r="V1078" i="109"/>
  <c r="W938" i="109"/>
  <c r="V1096" i="109"/>
  <c r="W956" i="109"/>
  <c r="V1058" i="109"/>
  <c r="W918" i="109"/>
  <c r="X918" i="109" s="1"/>
  <c r="Y918" i="109" s="1"/>
  <c r="Z918" i="109" s="1"/>
  <c r="AA918" i="109" s="1"/>
  <c r="AB918" i="109" s="1"/>
  <c r="AC918" i="109" s="1"/>
  <c r="AD918" i="109" s="1"/>
  <c r="AE918" i="109" s="1"/>
  <c r="AF918" i="109" s="1"/>
  <c r="AG918" i="109" s="1"/>
  <c r="AH918" i="109" s="1"/>
  <c r="AJ918" i="109" s="1"/>
  <c r="AK918" i="109" s="1"/>
  <c r="AL918" i="109" s="1"/>
  <c r="AM918" i="109" s="1"/>
  <c r="AN918" i="109" s="1"/>
  <c r="AO918" i="109" s="1"/>
  <c r="AP918" i="109" s="1"/>
  <c r="AQ918" i="109" s="1"/>
  <c r="AR918" i="109" s="1"/>
  <c r="AS918" i="109" s="1"/>
  <c r="AT918" i="109" s="1"/>
  <c r="AU918" i="109" s="1"/>
  <c r="AW918" i="109" s="1"/>
  <c r="AX918" i="109" s="1"/>
  <c r="AY918" i="109" s="1"/>
  <c r="AZ918" i="109" s="1"/>
  <c r="BA918" i="109" s="1"/>
  <c r="BB918" i="109" s="1"/>
  <c r="BC918" i="109" s="1"/>
  <c r="BD918" i="109" s="1"/>
  <c r="BE918" i="109" s="1"/>
  <c r="BF918" i="109" s="1"/>
  <c r="BG918" i="109" s="1"/>
  <c r="BH918" i="109" s="1"/>
  <c r="V1073" i="109"/>
  <c r="W933" i="109"/>
  <c r="X933" i="109" s="1"/>
  <c r="Y933" i="109" s="1"/>
  <c r="Z933" i="109" s="1"/>
  <c r="AA933" i="109" s="1"/>
  <c r="AB933" i="109" s="1"/>
  <c r="AC933" i="109" s="1"/>
  <c r="AD933" i="109" s="1"/>
  <c r="AE933" i="109" s="1"/>
  <c r="AF933" i="109" s="1"/>
  <c r="AG933" i="109" s="1"/>
  <c r="AH933" i="109" s="1"/>
  <c r="AJ933" i="109" s="1"/>
  <c r="AK933" i="109" s="1"/>
  <c r="AL933" i="109" s="1"/>
  <c r="AM933" i="109" s="1"/>
  <c r="AN933" i="109" s="1"/>
  <c r="AO933" i="109" s="1"/>
  <c r="AP933" i="109" s="1"/>
  <c r="AQ933" i="109" s="1"/>
  <c r="AR933" i="109" s="1"/>
  <c r="AS933" i="109" s="1"/>
  <c r="AT933" i="109" s="1"/>
  <c r="AU933" i="109" s="1"/>
  <c r="AW933" i="109" s="1"/>
  <c r="AX933" i="109" s="1"/>
  <c r="AY933" i="109" s="1"/>
  <c r="AZ933" i="109" s="1"/>
  <c r="BA933" i="109" s="1"/>
  <c r="BB933" i="109" s="1"/>
  <c r="BC933" i="109" s="1"/>
  <c r="BD933" i="109" s="1"/>
  <c r="BE933" i="109" s="1"/>
  <c r="BF933" i="109" s="1"/>
  <c r="BG933" i="109" s="1"/>
  <c r="BH933" i="109" s="1"/>
  <c r="V1113" i="109"/>
  <c r="W973" i="109"/>
  <c r="X973" i="109" s="1"/>
  <c r="Y973" i="109" s="1"/>
  <c r="Z973" i="109" s="1"/>
  <c r="AA973" i="109" s="1"/>
  <c r="AB973" i="109" s="1"/>
  <c r="AC973" i="109" s="1"/>
  <c r="AD973" i="109" s="1"/>
  <c r="AE973" i="109" s="1"/>
  <c r="AF973" i="109" s="1"/>
  <c r="AG973" i="109" s="1"/>
  <c r="AH973" i="109" s="1"/>
  <c r="AJ973" i="109" s="1"/>
  <c r="AK973" i="109" s="1"/>
  <c r="AL973" i="109" s="1"/>
  <c r="AM973" i="109" s="1"/>
  <c r="AN973" i="109" s="1"/>
  <c r="AO973" i="109" s="1"/>
  <c r="AP973" i="109" s="1"/>
  <c r="AQ973" i="109" s="1"/>
  <c r="AR973" i="109" s="1"/>
  <c r="AS973" i="109" s="1"/>
  <c r="AT973" i="109" s="1"/>
  <c r="AU973" i="109" s="1"/>
  <c r="AW973" i="109" s="1"/>
  <c r="AX973" i="109" s="1"/>
  <c r="AY973" i="109" s="1"/>
  <c r="AZ973" i="109" s="1"/>
  <c r="BA973" i="109" s="1"/>
  <c r="BB973" i="109" s="1"/>
  <c r="BC973" i="109" s="1"/>
  <c r="BD973" i="109" s="1"/>
  <c r="BE973" i="109" s="1"/>
  <c r="BF973" i="109" s="1"/>
  <c r="BG973" i="109" s="1"/>
  <c r="BH973" i="109" s="1"/>
  <c r="V1159" i="109"/>
  <c r="W1019" i="109"/>
  <c r="X1019" i="109" s="1"/>
  <c r="Y1019" i="109" s="1"/>
  <c r="Z1019" i="109" s="1"/>
  <c r="AA1019" i="109" s="1"/>
  <c r="AB1019" i="109" s="1"/>
  <c r="AC1019" i="109" s="1"/>
  <c r="AD1019" i="109" s="1"/>
  <c r="AE1019" i="109" s="1"/>
  <c r="AF1019" i="109" s="1"/>
  <c r="AG1019" i="109" s="1"/>
  <c r="AH1019" i="109" s="1"/>
  <c r="AJ1019" i="109" s="1"/>
  <c r="AK1019" i="109" s="1"/>
  <c r="AL1019" i="109" s="1"/>
  <c r="AM1019" i="109" s="1"/>
  <c r="AN1019" i="109" s="1"/>
  <c r="AO1019" i="109" s="1"/>
  <c r="AP1019" i="109" s="1"/>
  <c r="AQ1019" i="109" s="1"/>
  <c r="AR1019" i="109" s="1"/>
  <c r="AS1019" i="109" s="1"/>
  <c r="AT1019" i="109" s="1"/>
  <c r="AU1019" i="109" s="1"/>
  <c r="AW1019" i="109" s="1"/>
  <c r="AX1019" i="109" s="1"/>
  <c r="AY1019" i="109" s="1"/>
  <c r="AZ1019" i="109" s="1"/>
  <c r="BA1019" i="109" s="1"/>
  <c r="BB1019" i="109" s="1"/>
  <c r="BC1019" i="109" s="1"/>
  <c r="BD1019" i="109" s="1"/>
  <c r="BE1019" i="109" s="1"/>
  <c r="BF1019" i="109" s="1"/>
  <c r="BG1019" i="109" s="1"/>
  <c r="BH1019" i="109" s="1"/>
  <c r="Y1200" i="109"/>
  <c r="Y1379" i="109"/>
  <c r="Y1367" i="109"/>
  <c r="Y1188" i="109"/>
  <c r="Y1372" i="109"/>
  <c r="Y1193" i="109"/>
  <c r="Y1504" i="109"/>
  <c r="Y1325" i="109"/>
  <c r="W1585" i="109"/>
  <c r="W1632" i="109"/>
  <c r="W1619" i="109"/>
  <c r="W1622" i="109"/>
  <c r="W1662" i="109"/>
  <c r="W1693" i="109"/>
  <c r="W1656" i="109"/>
  <c r="W1615" i="109"/>
  <c r="W1630" i="109"/>
  <c r="W1671" i="109"/>
  <c r="W871" i="109"/>
  <c r="X1540" i="109"/>
  <c r="X1561" i="109"/>
  <c r="X1702" i="109"/>
  <c r="Y1383" i="109"/>
  <c r="Y1204" i="109"/>
  <c r="X1496" i="109"/>
  <c r="X1317" i="109"/>
  <c r="X1480" i="109"/>
  <c r="X1301" i="109"/>
  <c r="X1510" i="109"/>
  <c r="X1331" i="109"/>
  <c r="X1457" i="109"/>
  <c r="X1278" i="109"/>
  <c r="X1519" i="109"/>
  <c r="X1340" i="109"/>
  <c r="X1432" i="109"/>
  <c r="X1253" i="109"/>
  <c r="X1462" i="109"/>
  <c r="X1283" i="109"/>
  <c r="X1484" i="109"/>
  <c r="X1305" i="109"/>
  <c r="X1490" i="109"/>
  <c r="X1311" i="109"/>
  <c r="X1439" i="109"/>
  <c r="X1260" i="109"/>
  <c r="X1522" i="109"/>
  <c r="X1343" i="109"/>
  <c r="X1452" i="109"/>
  <c r="X1273" i="109"/>
  <c r="X1494" i="109"/>
  <c r="X1315" i="109"/>
  <c r="X481" i="109"/>
  <c r="X682" i="109"/>
  <c r="X658" i="109"/>
  <c r="X457" i="109"/>
  <c r="X666" i="109"/>
  <c r="X465" i="109"/>
  <c r="X483" i="109"/>
  <c r="X684" i="109"/>
  <c r="Y1396" i="109"/>
  <c r="Y1437" i="109"/>
  <c r="Y1258" i="109"/>
  <c r="Y1392" i="109"/>
  <c r="Y1213" i="109"/>
  <c r="Y1424" i="109"/>
  <c r="Y1245" i="109"/>
  <c r="X1478" i="109"/>
  <c r="X1299" i="109"/>
  <c r="X1449" i="109"/>
  <c r="X1270" i="109"/>
  <c r="X1465" i="109"/>
  <c r="X1286" i="109"/>
  <c r="X1450" i="109"/>
  <c r="X1271" i="109"/>
  <c r="X1430" i="109"/>
  <c r="X1251" i="109"/>
  <c r="X1441" i="109"/>
  <c r="X1262" i="109"/>
  <c r="X1446" i="109"/>
  <c r="X1267" i="109"/>
  <c r="X1454" i="109"/>
  <c r="X1275" i="109"/>
  <c r="X1515" i="109"/>
  <c r="X1336" i="109"/>
  <c r="X1448" i="109"/>
  <c r="X1269" i="109"/>
  <c r="X1399" i="109"/>
  <c r="X683" i="109"/>
  <c r="X482" i="109"/>
  <c r="X287" i="109"/>
  <c r="Y1435" i="109"/>
  <c r="Y1256" i="109"/>
  <c r="Y1459" i="109"/>
  <c r="Y1280" i="109"/>
  <c r="Y1377" i="109"/>
  <c r="Y1198" i="109"/>
  <c r="X1516" i="109"/>
  <c r="X1337" i="109"/>
  <c r="X1488" i="109"/>
  <c r="X1309" i="109"/>
  <c r="X1469" i="109"/>
  <c r="X1290" i="109"/>
  <c r="X1455" i="109"/>
  <c r="X1276" i="109"/>
  <c r="X1466" i="109"/>
  <c r="X1287" i="109"/>
  <c r="X1464" i="109"/>
  <c r="X1285" i="109"/>
  <c r="X1433" i="109"/>
  <c r="X1254" i="109"/>
  <c r="X1423" i="109"/>
  <c r="X1244" i="109"/>
  <c r="X1505" i="109"/>
  <c r="X1326" i="109"/>
  <c r="X1486" i="109"/>
  <c r="X1307" i="109"/>
  <c r="X1481" i="109"/>
  <c r="X1302" i="109"/>
  <c r="X1419" i="109"/>
  <c r="X1240" i="109"/>
  <c r="X1445" i="109"/>
  <c r="X1266" i="109"/>
  <c r="X1401" i="109"/>
  <c r="X1222" i="109"/>
  <c r="X478" i="109"/>
  <c r="X679" i="109"/>
  <c r="X467" i="109"/>
  <c r="X668" i="109"/>
  <c r="X426" i="109"/>
  <c r="X627" i="109"/>
  <c r="X461" i="109"/>
  <c r="X662" i="109"/>
  <c r="X422" i="109"/>
  <c r="X623" i="109"/>
  <c r="W558" i="109"/>
  <c r="W357" i="109"/>
  <c r="W669" i="109"/>
  <c r="W468" i="109"/>
  <c r="W642" i="109"/>
  <c r="W441" i="109"/>
  <c r="W601" i="109"/>
  <c r="W400" i="109"/>
  <c r="W577" i="109"/>
  <c r="W376" i="109"/>
  <c r="W681" i="109"/>
  <c r="W480" i="109"/>
  <c r="W607" i="109"/>
  <c r="W406" i="109"/>
  <c r="W555" i="109"/>
  <c r="W354" i="109"/>
  <c r="W499" i="109"/>
  <c r="W298" i="109"/>
  <c r="W541" i="109"/>
  <c r="W340" i="109"/>
  <c r="W590" i="109"/>
  <c r="W389" i="109"/>
  <c r="W637" i="109"/>
  <c r="W436" i="109"/>
  <c r="W613" i="109"/>
  <c r="W412" i="109"/>
  <c r="W588" i="109"/>
  <c r="W387" i="109"/>
  <c r="W604" i="109"/>
  <c r="W403" i="109"/>
  <c r="W632" i="109"/>
  <c r="W431" i="109"/>
  <c r="W630" i="109"/>
  <c r="W429" i="109"/>
  <c r="W661" i="109"/>
  <c r="W460" i="109"/>
  <c r="W583" i="109"/>
  <c r="W382" i="109"/>
  <c r="W651" i="109"/>
  <c r="W450" i="109"/>
  <c r="W515" i="109"/>
  <c r="W624" i="109"/>
  <c r="W423" i="109"/>
  <c r="W589" i="109"/>
  <c r="W388" i="109"/>
  <c r="W598" i="109"/>
  <c r="W397" i="109"/>
  <c r="W538" i="109"/>
  <c r="W337" i="109"/>
  <c r="W587" i="109"/>
  <c r="W386" i="109"/>
  <c r="W553" i="109"/>
  <c r="W352" i="109"/>
  <c r="W653" i="109"/>
  <c r="W452" i="109"/>
  <c r="W580" i="109"/>
  <c r="W379" i="109"/>
  <c r="W548" i="109"/>
  <c r="W347" i="109"/>
  <c r="V1156" i="109"/>
  <c r="W1016" i="109"/>
  <c r="X1016" i="109" s="1"/>
  <c r="Y1016" i="109" s="1"/>
  <c r="Z1016" i="109" s="1"/>
  <c r="AA1016" i="109" s="1"/>
  <c r="AB1016" i="109" s="1"/>
  <c r="AC1016" i="109" s="1"/>
  <c r="AD1016" i="109" s="1"/>
  <c r="AE1016" i="109" s="1"/>
  <c r="AF1016" i="109" s="1"/>
  <c r="AG1016" i="109" s="1"/>
  <c r="AH1016" i="109" s="1"/>
  <c r="AJ1016" i="109" s="1"/>
  <c r="AK1016" i="109" s="1"/>
  <c r="AL1016" i="109" s="1"/>
  <c r="AM1016" i="109" s="1"/>
  <c r="AN1016" i="109" s="1"/>
  <c r="AO1016" i="109" s="1"/>
  <c r="AP1016" i="109" s="1"/>
  <c r="AQ1016" i="109" s="1"/>
  <c r="AR1016" i="109" s="1"/>
  <c r="AS1016" i="109" s="1"/>
  <c r="AT1016" i="109" s="1"/>
  <c r="AU1016" i="109" s="1"/>
  <c r="AW1016" i="109" s="1"/>
  <c r="AX1016" i="109" s="1"/>
  <c r="AY1016" i="109" s="1"/>
  <c r="AZ1016" i="109" s="1"/>
  <c r="BA1016" i="109" s="1"/>
  <c r="BB1016" i="109" s="1"/>
  <c r="BC1016" i="109" s="1"/>
  <c r="BD1016" i="109" s="1"/>
  <c r="BE1016" i="109" s="1"/>
  <c r="BF1016" i="109" s="1"/>
  <c r="BG1016" i="109" s="1"/>
  <c r="BH1016" i="109" s="1"/>
  <c r="V1124" i="109"/>
  <c r="W984" i="109"/>
  <c r="X984" i="109" s="1"/>
  <c r="Y984" i="109" s="1"/>
  <c r="Z984" i="109" s="1"/>
  <c r="AA984" i="109" s="1"/>
  <c r="AB984" i="109" s="1"/>
  <c r="AC984" i="109" s="1"/>
  <c r="AD984" i="109" s="1"/>
  <c r="AE984" i="109" s="1"/>
  <c r="AF984" i="109" s="1"/>
  <c r="AG984" i="109" s="1"/>
  <c r="AH984" i="109" s="1"/>
  <c r="AJ984" i="109" s="1"/>
  <c r="AK984" i="109" s="1"/>
  <c r="AL984" i="109" s="1"/>
  <c r="AM984" i="109" s="1"/>
  <c r="AN984" i="109" s="1"/>
  <c r="AO984" i="109" s="1"/>
  <c r="AP984" i="109" s="1"/>
  <c r="AQ984" i="109" s="1"/>
  <c r="AR984" i="109" s="1"/>
  <c r="AS984" i="109" s="1"/>
  <c r="AT984" i="109" s="1"/>
  <c r="AU984" i="109" s="1"/>
  <c r="AW984" i="109" s="1"/>
  <c r="AX984" i="109" s="1"/>
  <c r="AY984" i="109" s="1"/>
  <c r="AZ984" i="109" s="1"/>
  <c r="BA984" i="109" s="1"/>
  <c r="BB984" i="109" s="1"/>
  <c r="BC984" i="109" s="1"/>
  <c r="BD984" i="109" s="1"/>
  <c r="BE984" i="109" s="1"/>
  <c r="BF984" i="109" s="1"/>
  <c r="BG984" i="109" s="1"/>
  <c r="BH984" i="109" s="1"/>
  <c r="V1051" i="109"/>
  <c r="W911" i="109"/>
  <c r="X911" i="109" s="1"/>
  <c r="Y911" i="109" s="1"/>
  <c r="Z911" i="109" s="1"/>
  <c r="AA911" i="109" s="1"/>
  <c r="AB911" i="109" s="1"/>
  <c r="AC911" i="109" s="1"/>
  <c r="AD911" i="109" s="1"/>
  <c r="AE911" i="109" s="1"/>
  <c r="AF911" i="109" s="1"/>
  <c r="AG911" i="109" s="1"/>
  <c r="AH911" i="109" s="1"/>
  <c r="AJ911" i="109" s="1"/>
  <c r="AK911" i="109" s="1"/>
  <c r="AL911" i="109" s="1"/>
  <c r="AM911" i="109" s="1"/>
  <c r="AN911" i="109" s="1"/>
  <c r="AO911" i="109" s="1"/>
  <c r="AP911" i="109" s="1"/>
  <c r="AQ911" i="109" s="1"/>
  <c r="AR911" i="109" s="1"/>
  <c r="AS911" i="109" s="1"/>
  <c r="AT911" i="109" s="1"/>
  <c r="AU911" i="109" s="1"/>
  <c r="AW911" i="109" s="1"/>
  <c r="AX911" i="109" s="1"/>
  <c r="AY911" i="109" s="1"/>
  <c r="AZ911" i="109" s="1"/>
  <c r="BA911" i="109" s="1"/>
  <c r="BB911" i="109" s="1"/>
  <c r="BC911" i="109" s="1"/>
  <c r="BD911" i="109" s="1"/>
  <c r="BE911" i="109" s="1"/>
  <c r="BF911" i="109" s="1"/>
  <c r="BG911" i="109" s="1"/>
  <c r="BH911" i="109" s="1"/>
  <c r="V1126" i="109"/>
  <c r="W986" i="109"/>
  <c r="X986" i="109" s="1"/>
  <c r="Y986" i="109" s="1"/>
  <c r="Z986" i="109" s="1"/>
  <c r="AA986" i="109" s="1"/>
  <c r="AB986" i="109" s="1"/>
  <c r="AC986" i="109" s="1"/>
  <c r="AD986" i="109" s="1"/>
  <c r="AE986" i="109" s="1"/>
  <c r="AF986" i="109" s="1"/>
  <c r="AG986" i="109" s="1"/>
  <c r="AH986" i="109" s="1"/>
  <c r="AJ986" i="109" s="1"/>
  <c r="AK986" i="109" s="1"/>
  <c r="AL986" i="109" s="1"/>
  <c r="AM986" i="109" s="1"/>
  <c r="AN986" i="109" s="1"/>
  <c r="AO986" i="109" s="1"/>
  <c r="AP986" i="109" s="1"/>
  <c r="AQ986" i="109" s="1"/>
  <c r="AR986" i="109" s="1"/>
  <c r="AS986" i="109" s="1"/>
  <c r="AT986" i="109" s="1"/>
  <c r="AU986" i="109" s="1"/>
  <c r="AW986" i="109" s="1"/>
  <c r="AX986" i="109" s="1"/>
  <c r="AY986" i="109" s="1"/>
  <c r="AZ986" i="109" s="1"/>
  <c r="BA986" i="109" s="1"/>
  <c r="BB986" i="109" s="1"/>
  <c r="BC986" i="109" s="1"/>
  <c r="BD986" i="109" s="1"/>
  <c r="BE986" i="109" s="1"/>
  <c r="BF986" i="109" s="1"/>
  <c r="BG986" i="109" s="1"/>
  <c r="BH986" i="109" s="1"/>
  <c r="V1116" i="109"/>
  <c r="W976" i="109"/>
  <c r="X976" i="109" s="1"/>
  <c r="Y976" i="109" s="1"/>
  <c r="Z976" i="109" s="1"/>
  <c r="AA976" i="109" s="1"/>
  <c r="AB976" i="109" s="1"/>
  <c r="AC976" i="109" s="1"/>
  <c r="AD976" i="109" s="1"/>
  <c r="AE976" i="109" s="1"/>
  <c r="AF976" i="109" s="1"/>
  <c r="AG976" i="109" s="1"/>
  <c r="AH976" i="109" s="1"/>
  <c r="AJ976" i="109" s="1"/>
  <c r="AK976" i="109" s="1"/>
  <c r="AL976" i="109" s="1"/>
  <c r="AM976" i="109" s="1"/>
  <c r="AN976" i="109" s="1"/>
  <c r="AO976" i="109" s="1"/>
  <c r="AP976" i="109" s="1"/>
  <c r="AQ976" i="109" s="1"/>
  <c r="AR976" i="109" s="1"/>
  <c r="AS976" i="109" s="1"/>
  <c r="AT976" i="109" s="1"/>
  <c r="AU976" i="109" s="1"/>
  <c r="AW976" i="109" s="1"/>
  <c r="AX976" i="109" s="1"/>
  <c r="AY976" i="109" s="1"/>
  <c r="AZ976" i="109" s="1"/>
  <c r="BA976" i="109" s="1"/>
  <c r="BB976" i="109" s="1"/>
  <c r="BC976" i="109" s="1"/>
  <c r="BD976" i="109" s="1"/>
  <c r="BE976" i="109" s="1"/>
  <c r="BF976" i="109" s="1"/>
  <c r="BG976" i="109" s="1"/>
  <c r="BH976" i="109" s="1"/>
  <c r="V1094" i="109"/>
  <c r="W954" i="109"/>
  <c r="V1107" i="109"/>
  <c r="W967" i="109"/>
  <c r="X967" i="109" s="1"/>
  <c r="Y967" i="109" s="1"/>
  <c r="Z967" i="109" s="1"/>
  <c r="AA967" i="109" s="1"/>
  <c r="AB967" i="109" s="1"/>
  <c r="AC967" i="109" s="1"/>
  <c r="AD967" i="109" s="1"/>
  <c r="AE967" i="109" s="1"/>
  <c r="AF967" i="109" s="1"/>
  <c r="AG967" i="109" s="1"/>
  <c r="AH967" i="109" s="1"/>
  <c r="AJ967" i="109" s="1"/>
  <c r="AK967" i="109" s="1"/>
  <c r="AL967" i="109" s="1"/>
  <c r="AM967" i="109" s="1"/>
  <c r="AN967" i="109" s="1"/>
  <c r="AO967" i="109" s="1"/>
  <c r="AP967" i="109" s="1"/>
  <c r="AQ967" i="109" s="1"/>
  <c r="AR967" i="109" s="1"/>
  <c r="AS967" i="109" s="1"/>
  <c r="AT967" i="109" s="1"/>
  <c r="AU967" i="109" s="1"/>
  <c r="AW967" i="109" s="1"/>
  <c r="AX967" i="109" s="1"/>
  <c r="AY967" i="109" s="1"/>
  <c r="AZ967" i="109" s="1"/>
  <c r="BA967" i="109" s="1"/>
  <c r="BB967" i="109" s="1"/>
  <c r="BC967" i="109" s="1"/>
  <c r="BD967" i="109" s="1"/>
  <c r="BE967" i="109" s="1"/>
  <c r="BF967" i="109" s="1"/>
  <c r="BG967" i="109" s="1"/>
  <c r="BH967" i="109" s="1"/>
  <c r="V1055" i="109"/>
  <c r="W915" i="109"/>
  <c r="X915" i="109" s="1"/>
  <c r="Y915" i="109" s="1"/>
  <c r="Z915" i="109" s="1"/>
  <c r="AA915" i="109" s="1"/>
  <c r="AB915" i="109" s="1"/>
  <c r="AC915" i="109" s="1"/>
  <c r="AD915" i="109" s="1"/>
  <c r="AE915" i="109" s="1"/>
  <c r="AF915" i="109" s="1"/>
  <c r="AG915" i="109" s="1"/>
  <c r="AH915" i="109" s="1"/>
  <c r="AJ915" i="109" s="1"/>
  <c r="AK915" i="109" s="1"/>
  <c r="AL915" i="109" s="1"/>
  <c r="AM915" i="109" s="1"/>
  <c r="AN915" i="109" s="1"/>
  <c r="AO915" i="109" s="1"/>
  <c r="AP915" i="109" s="1"/>
  <c r="AQ915" i="109" s="1"/>
  <c r="AR915" i="109" s="1"/>
  <c r="AS915" i="109" s="1"/>
  <c r="AT915" i="109" s="1"/>
  <c r="AU915" i="109" s="1"/>
  <c r="AW915" i="109" s="1"/>
  <c r="AX915" i="109" s="1"/>
  <c r="AY915" i="109" s="1"/>
  <c r="AZ915" i="109" s="1"/>
  <c r="BA915" i="109" s="1"/>
  <c r="BB915" i="109" s="1"/>
  <c r="BC915" i="109" s="1"/>
  <c r="BD915" i="109" s="1"/>
  <c r="BE915" i="109" s="1"/>
  <c r="BF915" i="109" s="1"/>
  <c r="BG915" i="109" s="1"/>
  <c r="BH915" i="109" s="1"/>
  <c r="V1109" i="109"/>
  <c r="W969" i="109"/>
  <c r="X969" i="109" s="1"/>
  <c r="Y969" i="109" s="1"/>
  <c r="Z969" i="109" s="1"/>
  <c r="AA969" i="109" s="1"/>
  <c r="AB969" i="109" s="1"/>
  <c r="AC969" i="109" s="1"/>
  <c r="AD969" i="109" s="1"/>
  <c r="AE969" i="109" s="1"/>
  <c r="AF969" i="109" s="1"/>
  <c r="AG969" i="109" s="1"/>
  <c r="AH969" i="109" s="1"/>
  <c r="AJ969" i="109" s="1"/>
  <c r="AK969" i="109" s="1"/>
  <c r="AL969" i="109" s="1"/>
  <c r="AM969" i="109" s="1"/>
  <c r="AN969" i="109" s="1"/>
  <c r="AO969" i="109" s="1"/>
  <c r="AP969" i="109" s="1"/>
  <c r="AQ969" i="109" s="1"/>
  <c r="AR969" i="109" s="1"/>
  <c r="AS969" i="109" s="1"/>
  <c r="AT969" i="109" s="1"/>
  <c r="AU969" i="109" s="1"/>
  <c r="AW969" i="109" s="1"/>
  <c r="AX969" i="109" s="1"/>
  <c r="AY969" i="109" s="1"/>
  <c r="AZ969" i="109" s="1"/>
  <c r="BA969" i="109" s="1"/>
  <c r="BB969" i="109" s="1"/>
  <c r="BC969" i="109" s="1"/>
  <c r="BD969" i="109" s="1"/>
  <c r="BE969" i="109" s="1"/>
  <c r="BF969" i="109" s="1"/>
  <c r="BG969" i="109" s="1"/>
  <c r="BH969" i="109" s="1"/>
  <c r="V1087" i="109"/>
  <c r="W947" i="109"/>
  <c r="X947" i="109" s="1"/>
  <c r="Y947" i="109" s="1"/>
  <c r="Z947" i="109" s="1"/>
  <c r="AA947" i="109" s="1"/>
  <c r="AB947" i="109" s="1"/>
  <c r="AC947" i="109" s="1"/>
  <c r="AD947" i="109" s="1"/>
  <c r="AE947" i="109" s="1"/>
  <c r="AF947" i="109" s="1"/>
  <c r="AG947" i="109" s="1"/>
  <c r="AH947" i="109" s="1"/>
  <c r="AJ947" i="109" s="1"/>
  <c r="AK947" i="109" s="1"/>
  <c r="AL947" i="109" s="1"/>
  <c r="AM947" i="109" s="1"/>
  <c r="AN947" i="109" s="1"/>
  <c r="AO947" i="109" s="1"/>
  <c r="AP947" i="109" s="1"/>
  <c r="AQ947" i="109" s="1"/>
  <c r="AR947" i="109" s="1"/>
  <c r="AS947" i="109" s="1"/>
  <c r="AT947" i="109" s="1"/>
  <c r="AU947" i="109" s="1"/>
  <c r="AW947" i="109" s="1"/>
  <c r="AX947" i="109" s="1"/>
  <c r="AY947" i="109" s="1"/>
  <c r="AZ947" i="109" s="1"/>
  <c r="BA947" i="109" s="1"/>
  <c r="BB947" i="109" s="1"/>
  <c r="BC947" i="109" s="1"/>
  <c r="BD947" i="109" s="1"/>
  <c r="BE947" i="109" s="1"/>
  <c r="BF947" i="109" s="1"/>
  <c r="BG947" i="109" s="1"/>
  <c r="BH947" i="109" s="1"/>
  <c r="V1072" i="109"/>
  <c r="W932" i="109"/>
  <c r="X932" i="109" s="1"/>
  <c r="Y932" i="109" s="1"/>
  <c r="Z932" i="109" s="1"/>
  <c r="AA932" i="109" s="1"/>
  <c r="AB932" i="109" s="1"/>
  <c r="AC932" i="109" s="1"/>
  <c r="AD932" i="109" s="1"/>
  <c r="AE932" i="109" s="1"/>
  <c r="AF932" i="109" s="1"/>
  <c r="AG932" i="109" s="1"/>
  <c r="AH932" i="109" s="1"/>
  <c r="AJ932" i="109" s="1"/>
  <c r="AK932" i="109" s="1"/>
  <c r="AL932" i="109" s="1"/>
  <c r="AM932" i="109" s="1"/>
  <c r="AN932" i="109" s="1"/>
  <c r="AO932" i="109" s="1"/>
  <c r="AP932" i="109" s="1"/>
  <c r="AQ932" i="109" s="1"/>
  <c r="AR932" i="109" s="1"/>
  <c r="AS932" i="109" s="1"/>
  <c r="AT932" i="109" s="1"/>
  <c r="AU932" i="109" s="1"/>
  <c r="AW932" i="109" s="1"/>
  <c r="AX932" i="109" s="1"/>
  <c r="AY932" i="109" s="1"/>
  <c r="AZ932" i="109" s="1"/>
  <c r="BA932" i="109" s="1"/>
  <c r="BB932" i="109" s="1"/>
  <c r="BC932" i="109" s="1"/>
  <c r="BD932" i="109" s="1"/>
  <c r="BE932" i="109" s="1"/>
  <c r="BF932" i="109" s="1"/>
  <c r="BG932" i="109" s="1"/>
  <c r="BH932" i="109" s="1"/>
  <c r="V1139" i="109"/>
  <c r="W999" i="109"/>
  <c r="X999" i="109" s="1"/>
  <c r="Y999" i="109" s="1"/>
  <c r="Z999" i="109" s="1"/>
  <c r="AA999" i="109" s="1"/>
  <c r="AB999" i="109" s="1"/>
  <c r="AC999" i="109" s="1"/>
  <c r="AD999" i="109" s="1"/>
  <c r="AE999" i="109" s="1"/>
  <c r="AF999" i="109" s="1"/>
  <c r="AG999" i="109" s="1"/>
  <c r="AH999" i="109" s="1"/>
  <c r="AJ999" i="109" s="1"/>
  <c r="AK999" i="109" s="1"/>
  <c r="AL999" i="109" s="1"/>
  <c r="AM999" i="109" s="1"/>
  <c r="AN999" i="109" s="1"/>
  <c r="AO999" i="109" s="1"/>
  <c r="AP999" i="109" s="1"/>
  <c r="AQ999" i="109" s="1"/>
  <c r="AR999" i="109" s="1"/>
  <c r="AS999" i="109" s="1"/>
  <c r="AT999" i="109" s="1"/>
  <c r="AU999" i="109" s="1"/>
  <c r="AW999" i="109" s="1"/>
  <c r="AX999" i="109" s="1"/>
  <c r="AY999" i="109" s="1"/>
  <c r="AZ999" i="109" s="1"/>
  <c r="BA999" i="109" s="1"/>
  <c r="BB999" i="109" s="1"/>
  <c r="BC999" i="109" s="1"/>
  <c r="BD999" i="109" s="1"/>
  <c r="BE999" i="109" s="1"/>
  <c r="BF999" i="109" s="1"/>
  <c r="BG999" i="109" s="1"/>
  <c r="BH999" i="109" s="1"/>
  <c r="V1075" i="109"/>
  <c r="W935" i="109"/>
  <c r="X935" i="109" s="1"/>
  <c r="Y935" i="109" s="1"/>
  <c r="Z935" i="109" s="1"/>
  <c r="AA935" i="109" s="1"/>
  <c r="AB935" i="109" s="1"/>
  <c r="AC935" i="109" s="1"/>
  <c r="AD935" i="109" s="1"/>
  <c r="AE935" i="109" s="1"/>
  <c r="AF935" i="109" s="1"/>
  <c r="AG935" i="109" s="1"/>
  <c r="AH935" i="109" s="1"/>
  <c r="AJ935" i="109" s="1"/>
  <c r="AK935" i="109" s="1"/>
  <c r="AL935" i="109" s="1"/>
  <c r="AM935" i="109" s="1"/>
  <c r="AN935" i="109" s="1"/>
  <c r="AO935" i="109" s="1"/>
  <c r="AP935" i="109" s="1"/>
  <c r="AQ935" i="109" s="1"/>
  <c r="AR935" i="109" s="1"/>
  <c r="AS935" i="109" s="1"/>
  <c r="AT935" i="109" s="1"/>
  <c r="AU935" i="109" s="1"/>
  <c r="AW935" i="109" s="1"/>
  <c r="AX935" i="109" s="1"/>
  <c r="AY935" i="109" s="1"/>
  <c r="AZ935" i="109" s="1"/>
  <c r="BA935" i="109" s="1"/>
  <c r="BB935" i="109" s="1"/>
  <c r="BC935" i="109" s="1"/>
  <c r="BD935" i="109" s="1"/>
  <c r="BE935" i="109" s="1"/>
  <c r="BF935" i="109" s="1"/>
  <c r="BG935" i="109" s="1"/>
  <c r="BH935" i="109" s="1"/>
  <c r="V1119" i="109"/>
  <c r="W979" i="109"/>
  <c r="X979" i="109" s="1"/>
  <c r="Y979" i="109" s="1"/>
  <c r="Z979" i="109" s="1"/>
  <c r="AA979" i="109" s="1"/>
  <c r="AB979" i="109" s="1"/>
  <c r="AC979" i="109" s="1"/>
  <c r="AD979" i="109" s="1"/>
  <c r="AE979" i="109" s="1"/>
  <c r="AF979" i="109" s="1"/>
  <c r="AG979" i="109" s="1"/>
  <c r="AH979" i="109" s="1"/>
  <c r="AJ979" i="109" s="1"/>
  <c r="AK979" i="109" s="1"/>
  <c r="AL979" i="109" s="1"/>
  <c r="AM979" i="109" s="1"/>
  <c r="AN979" i="109" s="1"/>
  <c r="AO979" i="109" s="1"/>
  <c r="AP979" i="109" s="1"/>
  <c r="AQ979" i="109" s="1"/>
  <c r="AR979" i="109" s="1"/>
  <c r="AS979" i="109" s="1"/>
  <c r="AT979" i="109" s="1"/>
  <c r="AU979" i="109" s="1"/>
  <c r="AW979" i="109" s="1"/>
  <c r="AX979" i="109" s="1"/>
  <c r="AY979" i="109" s="1"/>
  <c r="AZ979" i="109" s="1"/>
  <c r="BA979" i="109" s="1"/>
  <c r="BB979" i="109" s="1"/>
  <c r="BC979" i="109" s="1"/>
  <c r="BD979" i="109" s="1"/>
  <c r="BE979" i="109" s="1"/>
  <c r="BF979" i="109" s="1"/>
  <c r="BG979" i="109" s="1"/>
  <c r="BH979" i="109" s="1"/>
  <c r="V1144" i="109"/>
  <c r="W1004" i="109"/>
  <c r="X1004" i="109" s="1"/>
  <c r="Y1004" i="109" s="1"/>
  <c r="Z1004" i="109" s="1"/>
  <c r="AA1004" i="109" s="1"/>
  <c r="AB1004" i="109" s="1"/>
  <c r="AC1004" i="109" s="1"/>
  <c r="AD1004" i="109" s="1"/>
  <c r="AE1004" i="109" s="1"/>
  <c r="AF1004" i="109" s="1"/>
  <c r="AG1004" i="109" s="1"/>
  <c r="AH1004" i="109" s="1"/>
  <c r="AJ1004" i="109" s="1"/>
  <c r="AK1004" i="109" s="1"/>
  <c r="AL1004" i="109" s="1"/>
  <c r="AM1004" i="109" s="1"/>
  <c r="AN1004" i="109" s="1"/>
  <c r="AO1004" i="109" s="1"/>
  <c r="AP1004" i="109" s="1"/>
  <c r="AQ1004" i="109" s="1"/>
  <c r="AR1004" i="109" s="1"/>
  <c r="AS1004" i="109" s="1"/>
  <c r="AT1004" i="109" s="1"/>
  <c r="AU1004" i="109" s="1"/>
  <c r="AW1004" i="109" s="1"/>
  <c r="AX1004" i="109" s="1"/>
  <c r="AY1004" i="109" s="1"/>
  <c r="AZ1004" i="109" s="1"/>
  <c r="BA1004" i="109" s="1"/>
  <c r="BB1004" i="109" s="1"/>
  <c r="BC1004" i="109" s="1"/>
  <c r="BD1004" i="109" s="1"/>
  <c r="BE1004" i="109" s="1"/>
  <c r="BF1004" i="109" s="1"/>
  <c r="BG1004" i="109" s="1"/>
  <c r="BH1004" i="109" s="1"/>
  <c r="V1106" i="109"/>
  <c r="W966" i="109"/>
  <c r="X966" i="109" s="1"/>
  <c r="Y966" i="109" s="1"/>
  <c r="Z966" i="109" s="1"/>
  <c r="AA966" i="109" s="1"/>
  <c r="AB966" i="109" s="1"/>
  <c r="AC966" i="109" s="1"/>
  <c r="AD966" i="109" s="1"/>
  <c r="AE966" i="109" s="1"/>
  <c r="AF966" i="109" s="1"/>
  <c r="AG966" i="109" s="1"/>
  <c r="AH966" i="109" s="1"/>
  <c r="AJ966" i="109" s="1"/>
  <c r="AK966" i="109" s="1"/>
  <c r="AL966" i="109" s="1"/>
  <c r="AM966" i="109" s="1"/>
  <c r="AN966" i="109" s="1"/>
  <c r="AO966" i="109" s="1"/>
  <c r="AP966" i="109" s="1"/>
  <c r="AQ966" i="109" s="1"/>
  <c r="AR966" i="109" s="1"/>
  <c r="AS966" i="109" s="1"/>
  <c r="AT966" i="109" s="1"/>
  <c r="AU966" i="109" s="1"/>
  <c r="AW966" i="109" s="1"/>
  <c r="AX966" i="109" s="1"/>
  <c r="AY966" i="109" s="1"/>
  <c r="AZ966" i="109" s="1"/>
  <c r="BA966" i="109" s="1"/>
  <c r="BB966" i="109" s="1"/>
  <c r="BC966" i="109" s="1"/>
  <c r="BD966" i="109" s="1"/>
  <c r="BE966" i="109" s="1"/>
  <c r="BF966" i="109" s="1"/>
  <c r="BG966" i="109" s="1"/>
  <c r="BH966" i="109" s="1"/>
  <c r="V1108" i="109"/>
  <c r="W968" i="109"/>
  <c r="X968" i="109" s="1"/>
  <c r="Y968" i="109" s="1"/>
  <c r="Z968" i="109" s="1"/>
  <c r="AA968" i="109" s="1"/>
  <c r="AB968" i="109" s="1"/>
  <c r="AC968" i="109" s="1"/>
  <c r="AD968" i="109" s="1"/>
  <c r="AE968" i="109" s="1"/>
  <c r="AF968" i="109" s="1"/>
  <c r="AG968" i="109" s="1"/>
  <c r="AH968" i="109" s="1"/>
  <c r="AJ968" i="109" s="1"/>
  <c r="AK968" i="109" s="1"/>
  <c r="AL968" i="109" s="1"/>
  <c r="AM968" i="109" s="1"/>
  <c r="AN968" i="109" s="1"/>
  <c r="AO968" i="109" s="1"/>
  <c r="AP968" i="109" s="1"/>
  <c r="AQ968" i="109" s="1"/>
  <c r="AR968" i="109" s="1"/>
  <c r="AS968" i="109" s="1"/>
  <c r="AT968" i="109" s="1"/>
  <c r="AU968" i="109" s="1"/>
  <c r="AW968" i="109" s="1"/>
  <c r="AX968" i="109" s="1"/>
  <c r="AY968" i="109" s="1"/>
  <c r="AZ968" i="109" s="1"/>
  <c r="BA968" i="109" s="1"/>
  <c r="BB968" i="109" s="1"/>
  <c r="BC968" i="109" s="1"/>
  <c r="BD968" i="109" s="1"/>
  <c r="BE968" i="109" s="1"/>
  <c r="BF968" i="109" s="1"/>
  <c r="BG968" i="109" s="1"/>
  <c r="BH968" i="109" s="1"/>
  <c r="V1100" i="109"/>
  <c r="W960" i="109"/>
  <c r="X960" i="109" s="1"/>
  <c r="Y960" i="109" s="1"/>
  <c r="Z960" i="109" s="1"/>
  <c r="AA960" i="109" s="1"/>
  <c r="AB960" i="109" s="1"/>
  <c r="AC960" i="109" s="1"/>
  <c r="AD960" i="109" s="1"/>
  <c r="AE960" i="109" s="1"/>
  <c r="AF960" i="109" s="1"/>
  <c r="AG960" i="109" s="1"/>
  <c r="AH960" i="109" s="1"/>
  <c r="AJ960" i="109" s="1"/>
  <c r="AK960" i="109" s="1"/>
  <c r="AL960" i="109" s="1"/>
  <c r="AM960" i="109" s="1"/>
  <c r="AN960" i="109" s="1"/>
  <c r="AO960" i="109" s="1"/>
  <c r="AP960" i="109" s="1"/>
  <c r="AQ960" i="109" s="1"/>
  <c r="AR960" i="109" s="1"/>
  <c r="AS960" i="109" s="1"/>
  <c r="AT960" i="109" s="1"/>
  <c r="AU960" i="109" s="1"/>
  <c r="AW960" i="109" s="1"/>
  <c r="AX960" i="109" s="1"/>
  <c r="AY960" i="109" s="1"/>
  <c r="AZ960" i="109" s="1"/>
  <c r="BA960" i="109" s="1"/>
  <c r="BB960" i="109" s="1"/>
  <c r="BC960" i="109" s="1"/>
  <c r="BD960" i="109" s="1"/>
  <c r="BE960" i="109" s="1"/>
  <c r="BF960" i="109" s="1"/>
  <c r="BG960" i="109" s="1"/>
  <c r="BH960" i="109" s="1"/>
  <c r="V1162" i="109"/>
  <c r="W1022" i="109"/>
  <c r="X1022" i="109" s="1"/>
  <c r="Y1022" i="109" s="1"/>
  <c r="Z1022" i="109" s="1"/>
  <c r="AA1022" i="109" s="1"/>
  <c r="AB1022" i="109" s="1"/>
  <c r="AC1022" i="109" s="1"/>
  <c r="AD1022" i="109" s="1"/>
  <c r="AE1022" i="109" s="1"/>
  <c r="AF1022" i="109" s="1"/>
  <c r="AG1022" i="109" s="1"/>
  <c r="AH1022" i="109" s="1"/>
  <c r="AJ1022" i="109" s="1"/>
  <c r="AK1022" i="109" s="1"/>
  <c r="AL1022" i="109" s="1"/>
  <c r="AM1022" i="109" s="1"/>
  <c r="AN1022" i="109" s="1"/>
  <c r="AO1022" i="109" s="1"/>
  <c r="AP1022" i="109" s="1"/>
  <c r="AQ1022" i="109" s="1"/>
  <c r="AR1022" i="109" s="1"/>
  <c r="AS1022" i="109" s="1"/>
  <c r="AT1022" i="109" s="1"/>
  <c r="AU1022" i="109" s="1"/>
  <c r="AW1022" i="109" s="1"/>
  <c r="AX1022" i="109" s="1"/>
  <c r="AY1022" i="109" s="1"/>
  <c r="AZ1022" i="109" s="1"/>
  <c r="BA1022" i="109" s="1"/>
  <c r="BB1022" i="109" s="1"/>
  <c r="BC1022" i="109" s="1"/>
  <c r="BD1022" i="109" s="1"/>
  <c r="BE1022" i="109" s="1"/>
  <c r="BF1022" i="109" s="1"/>
  <c r="BG1022" i="109" s="1"/>
  <c r="BH1022" i="109" s="1"/>
  <c r="V1053" i="109"/>
  <c r="W913" i="109"/>
  <c r="X913" i="109" s="1"/>
  <c r="Y913" i="109" s="1"/>
  <c r="Z913" i="109" s="1"/>
  <c r="AA913" i="109" s="1"/>
  <c r="AB913" i="109" s="1"/>
  <c r="AC913" i="109" s="1"/>
  <c r="AD913" i="109" s="1"/>
  <c r="AE913" i="109" s="1"/>
  <c r="AF913" i="109" s="1"/>
  <c r="AG913" i="109" s="1"/>
  <c r="AH913" i="109" s="1"/>
  <c r="AJ913" i="109" s="1"/>
  <c r="AK913" i="109" s="1"/>
  <c r="AL913" i="109" s="1"/>
  <c r="AM913" i="109" s="1"/>
  <c r="AN913" i="109" s="1"/>
  <c r="AO913" i="109" s="1"/>
  <c r="AP913" i="109" s="1"/>
  <c r="AQ913" i="109" s="1"/>
  <c r="AR913" i="109" s="1"/>
  <c r="AS913" i="109" s="1"/>
  <c r="AT913" i="109" s="1"/>
  <c r="AU913" i="109" s="1"/>
  <c r="AW913" i="109" s="1"/>
  <c r="AX913" i="109" s="1"/>
  <c r="AY913" i="109" s="1"/>
  <c r="AZ913" i="109" s="1"/>
  <c r="BA913" i="109" s="1"/>
  <c r="BB913" i="109" s="1"/>
  <c r="BC913" i="109" s="1"/>
  <c r="BD913" i="109" s="1"/>
  <c r="BE913" i="109" s="1"/>
  <c r="BF913" i="109" s="1"/>
  <c r="BG913" i="109" s="1"/>
  <c r="BH913" i="109" s="1"/>
  <c r="V1161" i="109"/>
  <c r="W1021" i="109"/>
  <c r="X1021" i="109" s="1"/>
  <c r="Y1021" i="109" s="1"/>
  <c r="Z1021" i="109" s="1"/>
  <c r="AA1021" i="109" s="1"/>
  <c r="AB1021" i="109" s="1"/>
  <c r="AC1021" i="109" s="1"/>
  <c r="AD1021" i="109" s="1"/>
  <c r="AE1021" i="109" s="1"/>
  <c r="AF1021" i="109" s="1"/>
  <c r="AG1021" i="109" s="1"/>
  <c r="AH1021" i="109" s="1"/>
  <c r="AJ1021" i="109" s="1"/>
  <c r="AK1021" i="109" s="1"/>
  <c r="AL1021" i="109" s="1"/>
  <c r="AM1021" i="109" s="1"/>
  <c r="AN1021" i="109" s="1"/>
  <c r="AO1021" i="109" s="1"/>
  <c r="AP1021" i="109" s="1"/>
  <c r="AQ1021" i="109" s="1"/>
  <c r="AR1021" i="109" s="1"/>
  <c r="AS1021" i="109" s="1"/>
  <c r="AT1021" i="109" s="1"/>
  <c r="AU1021" i="109" s="1"/>
  <c r="AW1021" i="109" s="1"/>
  <c r="AX1021" i="109" s="1"/>
  <c r="AY1021" i="109" s="1"/>
  <c r="AZ1021" i="109" s="1"/>
  <c r="BA1021" i="109" s="1"/>
  <c r="BB1021" i="109" s="1"/>
  <c r="BC1021" i="109" s="1"/>
  <c r="BD1021" i="109" s="1"/>
  <c r="BE1021" i="109" s="1"/>
  <c r="BF1021" i="109" s="1"/>
  <c r="BG1021" i="109" s="1"/>
  <c r="BH1021" i="109" s="1"/>
  <c r="V1149" i="109"/>
  <c r="W1009" i="109"/>
  <c r="X1009" i="109" s="1"/>
  <c r="Y1009" i="109" s="1"/>
  <c r="Z1009" i="109" s="1"/>
  <c r="AA1009" i="109" s="1"/>
  <c r="AB1009" i="109" s="1"/>
  <c r="AC1009" i="109" s="1"/>
  <c r="AD1009" i="109" s="1"/>
  <c r="AE1009" i="109" s="1"/>
  <c r="AF1009" i="109" s="1"/>
  <c r="AG1009" i="109" s="1"/>
  <c r="AH1009" i="109" s="1"/>
  <c r="AJ1009" i="109" s="1"/>
  <c r="AK1009" i="109" s="1"/>
  <c r="AL1009" i="109" s="1"/>
  <c r="AM1009" i="109" s="1"/>
  <c r="AN1009" i="109" s="1"/>
  <c r="AO1009" i="109" s="1"/>
  <c r="AP1009" i="109" s="1"/>
  <c r="AQ1009" i="109" s="1"/>
  <c r="AR1009" i="109" s="1"/>
  <c r="AS1009" i="109" s="1"/>
  <c r="AT1009" i="109" s="1"/>
  <c r="AU1009" i="109" s="1"/>
  <c r="AW1009" i="109" s="1"/>
  <c r="AX1009" i="109" s="1"/>
  <c r="AY1009" i="109" s="1"/>
  <c r="AZ1009" i="109" s="1"/>
  <c r="BA1009" i="109" s="1"/>
  <c r="BB1009" i="109" s="1"/>
  <c r="BC1009" i="109" s="1"/>
  <c r="BD1009" i="109" s="1"/>
  <c r="BE1009" i="109" s="1"/>
  <c r="BF1009" i="109" s="1"/>
  <c r="BG1009" i="109" s="1"/>
  <c r="BH1009" i="109" s="1"/>
  <c r="V1105" i="109"/>
  <c r="W965" i="109"/>
  <c r="X965" i="109" s="1"/>
  <c r="Y965" i="109" s="1"/>
  <c r="Z965" i="109" s="1"/>
  <c r="AA965" i="109" s="1"/>
  <c r="AB965" i="109" s="1"/>
  <c r="AC965" i="109" s="1"/>
  <c r="AD965" i="109" s="1"/>
  <c r="AE965" i="109" s="1"/>
  <c r="AF965" i="109" s="1"/>
  <c r="AG965" i="109" s="1"/>
  <c r="AH965" i="109" s="1"/>
  <c r="AJ965" i="109" s="1"/>
  <c r="AK965" i="109" s="1"/>
  <c r="AL965" i="109" s="1"/>
  <c r="AM965" i="109" s="1"/>
  <c r="AN965" i="109" s="1"/>
  <c r="AO965" i="109" s="1"/>
  <c r="AP965" i="109" s="1"/>
  <c r="AQ965" i="109" s="1"/>
  <c r="AR965" i="109" s="1"/>
  <c r="AS965" i="109" s="1"/>
  <c r="AT965" i="109" s="1"/>
  <c r="AU965" i="109" s="1"/>
  <c r="AW965" i="109" s="1"/>
  <c r="AX965" i="109" s="1"/>
  <c r="AY965" i="109" s="1"/>
  <c r="AZ965" i="109" s="1"/>
  <c r="BA965" i="109" s="1"/>
  <c r="BB965" i="109" s="1"/>
  <c r="BC965" i="109" s="1"/>
  <c r="BD965" i="109" s="1"/>
  <c r="BE965" i="109" s="1"/>
  <c r="BF965" i="109" s="1"/>
  <c r="BG965" i="109" s="1"/>
  <c r="BH965" i="109" s="1"/>
  <c r="X893" i="109"/>
  <c r="Y893" i="109" s="1"/>
  <c r="Z893" i="109" s="1"/>
  <c r="AA893" i="109" s="1"/>
  <c r="AB893" i="109" s="1"/>
  <c r="AC893" i="109" s="1"/>
  <c r="AD893" i="109" s="1"/>
  <c r="AE893" i="109" s="1"/>
  <c r="AF893" i="109" s="1"/>
  <c r="AG893" i="109" s="1"/>
  <c r="AH893" i="109" s="1"/>
  <c r="AJ893" i="109" s="1"/>
  <c r="AK893" i="109" s="1"/>
  <c r="AL893" i="109" s="1"/>
  <c r="AM893" i="109" s="1"/>
  <c r="AN893" i="109" s="1"/>
  <c r="AO893" i="109" s="1"/>
  <c r="AP893" i="109" s="1"/>
  <c r="AQ893" i="109" s="1"/>
  <c r="AR893" i="109" s="1"/>
  <c r="AS893" i="109" s="1"/>
  <c r="AT893" i="109" s="1"/>
  <c r="AU893" i="109" s="1"/>
  <c r="AW893" i="109" s="1"/>
  <c r="V1141" i="109"/>
  <c r="W1001" i="109"/>
  <c r="X1001" i="109" s="1"/>
  <c r="Y1001" i="109" s="1"/>
  <c r="Z1001" i="109" s="1"/>
  <c r="AA1001" i="109" s="1"/>
  <c r="AB1001" i="109" s="1"/>
  <c r="AC1001" i="109" s="1"/>
  <c r="AD1001" i="109" s="1"/>
  <c r="AE1001" i="109" s="1"/>
  <c r="AF1001" i="109" s="1"/>
  <c r="AG1001" i="109" s="1"/>
  <c r="AH1001" i="109" s="1"/>
  <c r="AJ1001" i="109" s="1"/>
  <c r="AK1001" i="109" s="1"/>
  <c r="AL1001" i="109" s="1"/>
  <c r="AM1001" i="109" s="1"/>
  <c r="AN1001" i="109" s="1"/>
  <c r="AO1001" i="109" s="1"/>
  <c r="AP1001" i="109" s="1"/>
  <c r="AQ1001" i="109" s="1"/>
  <c r="AR1001" i="109" s="1"/>
  <c r="AS1001" i="109" s="1"/>
  <c r="AT1001" i="109" s="1"/>
  <c r="AU1001" i="109" s="1"/>
  <c r="AW1001" i="109" s="1"/>
  <c r="AX1001" i="109" s="1"/>
  <c r="AY1001" i="109" s="1"/>
  <c r="AZ1001" i="109" s="1"/>
  <c r="BA1001" i="109" s="1"/>
  <c r="BB1001" i="109" s="1"/>
  <c r="BC1001" i="109" s="1"/>
  <c r="BD1001" i="109" s="1"/>
  <c r="BE1001" i="109" s="1"/>
  <c r="BF1001" i="109" s="1"/>
  <c r="BG1001" i="109" s="1"/>
  <c r="BH1001" i="109" s="1"/>
  <c r="V1132" i="109"/>
  <c r="W992" i="109"/>
  <c r="X992" i="109" s="1"/>
  <c r="Y992" i="109" s="1"/>
  <c r="Z992" i="109" s="1"/>
  <c r="AA992" i="109" s="1"/>
  <c r="AB992" i="109" s="1"/>
  <c r="AC992" i="109" s="1"/>
  <c r="AD992" i="109" s="1"/>
  <c r="AE992" i="109" s="1"/>
  <c r="AF992" i="109" s="1"/>
  <c r="AG992" i="109" s="1"/>
  <c r="AH992" i="109" s="1"/>
  <c r="AJ992" i="109" s="1"/>
  <c r="AK992" i="109" s="1"/>
  <c r="AL992" i="109" s="1"/>
  <c r="AM992" i="109" s="1"/>
  <c r="AN992" i="109" s="1"/>
  <c r="AO992" i="109" s="1"/>
  <c r="AP992" i="109" s="1"/>
  <c r="AQ992" i="109" s="1"/>
  <c r="AR992" i="109" s="1"/>
  <c r="AS992" i="109" s="1"/>
  <c r="AT992" i="109" s="1"/>
  <c r="AU992" i="109" s="1"/>
  <c r="AW992" i="109" s="1"/>
  <c r="AX992" i="109" s="1"/>
  <c r="AY992" i="109" s="1"/>
  <c r="AZ992" i="109" s="1"/>
  <c r="BA992" i="109" s="1"/>
  <c r="BB992" i="109" s="1"/>
  <c r="BC992" i="109" s="1"/>
  <c r="BD992" i="109" s="1"/>
  <c r="BE992" i="109" s="1"/>
  <c r="BF992" i="109" s="1"/>
  <c r="BG992" i="109" s="1"/>
  <c r="BH992" i="109" s="1"/>
  <c r="V1064" i="109"/>
  <c r="W924" i="109"/>
  <c r="X924" i="109" s="1"/>
  <c r="Y924" i="109" s="1"/>
  <c r="Z924" i="109" s="1"/>
  <c r="AA924" i="109" s="1"/>
  <c r="AB924" i="109" s="1"/>
  <c r="AC924" i="109" s="1"/>
  <c r="AD924" i="109" s="1"/>
  <c r="AE924" i="109" s="1"/>
  <c r="AF924" i="109" s="1"/>
  <c r="AG924" i="109" s="1"/>
  <c r="AH924" i="109" s="1"/>
  <c r="AJ924" i="109" s="1"/>
  <c r="AK924" i="109" s="1"/>
  <c r="AL924" i="109" s="1"/>
  <c r="AM924" i="109" s="1"/>
  <c r="AN924" i="109" s="1"/>
  <c r="AO924" i="109" s="1"/>
  <c r="AP924" i="109" s="1"/>
  <c r="AQ924" i="109" s="1"/>
  <c r="AR924" i="109" s="1"/>
  <c r="AS924" i="109" s="1"/>
  <c r="AT924" i="109" s="1"/>
  <c r="AU924" i="109" s="1"/>
  <c r="AW924" i="109" s="1"/>
  <c r="AX924" i="109" s="1"/>
  <c r="AY924" i="109" s="1"/>
  <c r="AZ924" i="109" s="1"/>
  <c r="BA924" i="109" s="1"/>
  <c r="BB924" i="109" s="1"/>
  <c r="BC924" i="109" s="1"/>
  <c r="BD924" i="109" s="1"/>
  <c r="BE924" i="109" s="1"/>
  <c r="BF924" i="109" s="1"/>
  <c r="BG924" i="109" s="1"/>
  <c r="BH924" i="109" s="1"/>
  <c r="V1054" i="109"/>
  <c r="W914" i="109"/>
  <c r="X914" i="109" s="1"/>
  <c r="Y914" i="109" s="1"/>
  <c r="Z914" i="109" s="1"/>
  <c r="AA914" i="109" s="1"/>
  <c r="AB914" i="109" s="1"/>
  <c r="AC914" i="109" s="1"/>
  <c r="AD914" i="109" s="1"/>
  <c r="AE914" i="109" s="1"/>
  <c r="AF914" i="109" s="1"/>
  <c r="AG914" i="109" s="1"/>
  <c r="AH914" i="109" s="1"/>
  <c r="AJ914" i="109" s="1"/>
  <c r="AK914" i="109" s="1"/>
  <c r="AL914" i="109" s="1"/>
  <c r="AM914" i="109" s="1"/>
  <c r="AN914" i="109" s="1"/>
  <c r="AO914" i="109" s="1"/>
  <c r="AP914" i="109" s="1"/>
  <c r="AQ914" i="109" s="1"/>
  <c r="AR914" i="109" s="1"/>
  <c r="AS914" i="109" s="1"/>
  <c r="AT914" i="109" s="1"/>
  <c r="AU914" i="109" s="1"/>
  <c r="AW914" i="109" s="1"/>
  <c r="AX914" i="109" s="1"/>
  <c r="AY914" i="109" s="1"/>
  <c r="AZ914" i="109" s="1"/>
  <c r="BA914" i="109" s="1"/>
  <c r="BB914" i="109" s="1"/>
  <c r="BC914" i="109" s="1"/>
  <c r="BD914" i="109" s="1"/>
  <c r="BE914" i="109" s="1"/>
  <c r="BF914" i="109" s="1"/>
  <c r="BG914" i="109" s="1"/>
  <c r="BH914" i="109" s="1"/>
  <c r="V1150" i="109"/>
  <c r="W1010" i="109"/>
  <c r="X1010" i="109" s="1"/>
  <c r="Y1010" i="109" s="1"/>
  <c r="Z1010" i="109" s="1"/>
  <c r="AA1010" i="109" s="1"/>
  <c r="AB1010" i="109" s="1"/>
  <c r="AC1010" i="109" s="1"/>
  <c r="AD1010" i="109" s="1"/>
  <c r="AE1010" i="109" s="1"/>
  <c r="AF1010" i="109" s="1"/>
  <c r="AG1010" i="109" s="1"/>
  <c r="AH1010" i="109" s="1"/>
  <c r="AJ1010" i="109" s="1"/>
  <c r="AK1010" i="109" s="1"/>
  <c r="AL1010" i="109" s="1"/>
  <c r="AM1010" i="109" s="1"/>
  <c r="AN1010" i="109" s="1"/>
  <c r="AO1010" i="109" s="1"/>
  <c r="AP1010" i="109" s="1"/>
  <c r="AQ1010" i="109" s="1"/>
  <c r="AR1010" i="109" s="1"/>
  <c r="AS1010" i="109" s="1"/>
  <c r="AT1010" i="109" s="1"/>
  <c r="AU1010" i="109" s="1"/>
  <c r="AW1010" i="109" s="1"/>
  <c r="AX1010" i="109" s="1"/>
  <c r="AY1010" i="109" s="1"/>
  <c r="AZ1010" i="109" s="1"/>
  <c r="BA1010" i="109" s="1"/>
  <c r="BB1010" i="109" s="1"/>
  <c r="BC1010" i="109" s="1"/>
  <c r="BD1010" i="109" s="1"/>
  <c r="BE1010" i="109" s="1"/>
  <c r="BF1010" i="109" s="1"/>
  <c r="BG1010" i="109" s="1"/>
  <c r="BH1010" i="109" s="1"/>
  <c r="V1098" i="109"/>
  <c r="W958" i="109"/>
  <c r="V1117" i="109"/>
  <c r="W977" i="109"/>
  <c r="X977" i="109" s="1"/>
  <c r="Y977" i="109" s="1"/>
  <c r="Z977" i="109" s="1"/>
  <c r="AA977" i="109" s="1"/>
  <c r="AB977" i="109" s="1"/>
  <c r="AC977" i="109" s="1"/>
  <c r="AD977" i="109" s="1"/>
  <c r="AE977" i="109" s="1"/>
  <c r="AF977" i="109" s="1"/>
  <c r="AG977" i="109" s="1"/>
  <c r="AH977" i="109" s="1"/>
  <c r="AJ977" i="109" s="1"/>
  <c r="AK977" i="109" s="1"/>
  <c r="AL977" i="109" s="1"/>
  <c r="AM977" i="109" s="1"/>
  <c r="AN977" i="109" s="1"/>
  <c r="AO977" i="109" s="1"/>
  <c r="AP977" i="109" s="1"/>
  <c r="AQ977" i="109" s="1"/>
  <c r="AR977" i="109" s="1"/>
  <c r="AS977" i="109" s="1"/>
  <c r="AT977" i="109" s="1"/>
  <c r="AU977" i="109" s="1"/>
  <c r="AW977" i="109" s="1"/>
  <c r="AX977" i="109" s="1"/>
  <c r="AY977" i="109" s="1"/>
  <c r="AZ977" i="109" s="1"/>
  <c r="BA977" i="109" s="1"/>
  <c r="BB977" i="109" s="1"/>
  <c r="BC977" i="109" s="1"/>
  <c r="BD977" i="109" s="1"/>
  <c r="BE977" i="109" s="1"/>
  <c r="BF977" i="109" s="1"/>
  <c r="BG977" i="109" s="1"/>
  <c r="BH977" i="109" s="1"/>
  <c r="V1123" i="109"/>
  <c r="W983" i="109"/>
  <c r="X983" i="109" s="1"/>
  <c r="Y983" i="109" s="1"/>
  <c r="Z983" i="109" s="1"/>
  <c r="AA983" i="109" s="1"/>
  <c r="AB983" i="109" s="1"/>
  <c r="AC983" i="109" s="1"/>
  <c r="AD983" i="109" s="1"/>
  <c r="AE983" i="109" s="1"/>
  <c r="AF983" i="109" s="1"/>
  <c r="AG983" i="109" s="1"/>
  <c r="AH983" i="109" s="1"/>
  <c r="AJ983" i="109" s="1"/>
  <c r="AK983" i="109" s="1"/>
  <c r="AL983" i="109" s="1"/>
  <c r="AM983" i="109" s="1"/>
  <c r="AN983" i="109" s="1"/>
  <c r="AO983" i="109" s="1"/>
  <c r="AP983" i="109" s="1"/>
  <c r="AQ983" i="109" s="1"/>
  <c r="AR983" i="109" s="1"/>
  <c r="AS983" i="109" s="1"/>
  <c r="AT983" i="109" s="1"/>
  <c r="AU983" i="109" s="1"/>
  <c r="AW983" i="109" s="1"/>
  <c r="AX983" i="109" s="1"/>
  <c r="AY983" i="109" s="1"/>
  <c r="AZ983" i="109" s="1"/>
  <c r="BA983" i="109" s="1"/>
  <c r="BB983" i="109" s="1"/>
  <c r="BC983" i="109" s="1"/>
  <c r="BD983" i="109" s="1"/>
  <c r="BE983" i="109" s="1"/>
  <c r="BF983" i="109" s="1"/>
  <c r="BG983" i="109" s="1"/>
  <c r="BH983" i="109" s="1"/>
  <c r="X1404" i="109"/>
  <c r="X1225" i="109"/>
  <c r="X1416" i="109"/>
  <c r="X1237" i="109"/>
  <c r="X1500" i="109"/>
  <c r="X1321" i="109"/>
  <c r="X1402" i="109"/>
  <c r="X1223" i="109"/>
  <c r="X1499" i="109"/>
  <c r="X1320" i="109"/>
  <c r="X1517" i="109"/>
  <c r="X1338" i="109"/>
  <c r="X1501" i="109"/>
  <c r="X1322" i="109"/>
  <c r="X1434" i="109"/>
  <c r="X1255" i="109"/>
  <c r="X1479" i="109"/>
  <c r="X1300" i="109"/>
  <c r="X1444" i="109"/>
  <c r="X1265" i="109"/>
  <c r="X430" i="109"/>
  <c r="X631" i="109"/>
  <c r="X619" i="109"/>
  <c r="X418" i="109"/>
  <c r="X455" i="109"/>
  <c r="X656" i="109"/>
  <c r="X442" i="109"/>
  <c r="X643" i="109"/>
  <c r="Y1370" i="109"/>
  <c r="Y1191" i="109"/>
  <c r="Y1470" i="109"/>
  <c r="Y1291" i="109"/>
  <c r="W1675" i="109"/>
  <c r="W1659" i="109"/>
  <c r="W1689" i="109"/>
  <c r="W1636" i="109"/>
  <c r="W1698" i="109"/>
  <c r="W1611" i="109"/>
  <c r="W1641" i="109"/>
  <c r="W1663" i="109"/>
  <c r="W1669" i="109"/>
  <c r="W1618" i="109"/>
  <c r="W1701" i="109"/>
  <c r="W1631" i="109"/>
  <c r="W1673" i="109"/>
  <c r="W883" i="109"/>
  <c r="W859" i="109"/>
  <c r="W867" i="109"/>
  <c r="W885" i="109"/>
  <c r="X1575" i="109"/>
  <c r="X1616" i="109"/>
  <c r="X1584" i="109"/>
  <c r="X1603" i="109"/>
  <c r="W1657" i="109"/>
  <c r="W1628" i="109"/>
  <c r="W1644" i="109"/>
  <c r="W1629" i="109"/>
  <c r="W1609" i="109"/>
  <c r="W1620" i="109"/>
  <c r="W1625" i="109"/>
  <c r="W1633" i="109"/>
  <c r="W1694" i="109"/>
  <c r="W1627" i="109"/>
  <c r="W1578" i="109"/>
  <c r="X1670" i="109"/>
  <c r="X1614" i="109"/>
  <c r="X1687" i="109"/>
  <c r="X1699" i="109"/>
  <c r="X1556" i="109"/>
  <c r="W1695" i="109"/>
  <c r="W1667" i="109"/>
  <c r="W1648" i="109"/>
  <c r="W1634" i="109"/>
  <c r="W1645" i="109"/>
  <c r="W1643" i="109"/>
  <c r="W1612" i="109"/>
  <c r="W1602" i="109"/>
  <c r="W1684" i="109"/>
  <c r="W1665" i="109"/>
  <c r="W1660" i="109"/>
  <c r="W1598" i="109"/>
  <c r="W1624" i="109"/>
  <c r="W1580" i="109"/>
  <c r="W869" i="109"/>
  <c r="W828" i="109"/>
  <c r="W824" i="109"/>
  <c r="W657" i="109"/>
  <c r="W456" i="109"/>
  <c r="W537" i="109"/>
  <c r="W336" i="109"/>
  <c r="W557" i="109"/>
  <c r="W356" i="109"/>
  <c r="W599" i="109"/>
  <c r="W398" i="109"/>
  <c r="W544" i="109"/>
  <c r="W343" i="109"/>
  <c r="W602" i="109"/>
  <c r="W401" i="109"/>
  <c r="W616" i="109"/>
  <c r="W415" i="109"/>
  <c r="W596" i="109"/>
  <c r="W395" i="109"/>
  <c r="W667" i="109"/>
  <c r="W466" i="109"/>
  <c r="W546" i="109"/>
  <c r="W345" i="109"/>
  <c r="W595" i="109"/>
  <c r="W394" i="109"/>
  <c r="V1128" i="109"/>
  <c r="W988" i="109"/>
  <c r="X988" i="109" s="1"/>
  <c r="Y988" i="109" s="1"/>
  <c r="Z988" i="109" s="1"/>
  <c r="AA988" i="109" s="1"/>
  <c r="AB988" i="109" s="1"/>
  <c r="AC988" i="109" s="1"/>
  <c r="AD988" i="109" s="1"/>
  <c r="AE988" i="109" s="1"/>
  <c r="AF988" i="109" s="1"/>
  <c r="AG988" i="109" s="1"/>
  <c r="AH988" i="109" s="1"/>
  <c r="AJ988" i="109" s="1"/>
  <c r="AK988" i="109" s="1"/>
  <c r="AL988" i="109" s="1"/>
  <c r="AM988" i="109" s="1"/>
  <c r="AN988" i="109" s="1"/>
  <c r="AO988" i="109" s="1"/>
  <c r="AP988" i="109" s="1"/>
  <c r="AQ988" i="109" s="1"/>
  <c r="AR988" i="109" s="1"/>
  <c r="AS988" i="109" s="1"/>
  <c r="AT988" i="109" s="1"/>
  <c r="AU988" i="109" s="1"/>
  <c r="AW988" i="109" s="1"/>
  <c r="AX988" i="109" s="1"/>
  <c r="AY988" i="109" s="1"/>
  <c r="AZ988" i="109" s="1"/>
  <c r="BA988" i="109" s="1"/>
  <c r="BB988" i="109" s="1"/>
  <c r="BC988" i="109" s="1"/>
  <c r="BD988" i="109" s="1"/>
  <c r="BE988" i="109" s="1"/>
  <c r="BF988" i="109" s="1"/>
  <c r="BG988" i="109" s="1"/>
  <c r="BH988" i="109" s="1"/>
  <c r="W552" i="109"/>
  <c r="W351" i="109"/>
  <c r="W562" i="109"/>
  <c r="W617" i="109"/>
  <c r="W416" i="109"/>
  <c r="W647" i="109"/>
  <c r="W446" i="109"/>
  <c r="W638" i="109"/>
  <c r="W437" i="109"/>
  <c r="W609" i="109"/>
  <c r="W408" i="109"/>
  <c r="W636" i="109"/>
  <c r="W435" i="109"/>
  <c r="W539" i="109"/>
  <c r="W338" i="109"/>
  <c r="W529" i="109"/>
  <c r="W629" i="109"/>
  <c r="W428" i="109"/>
  <c r="W628" i="109"/>
  <c r="W427" i="109"/>
  <c r="W522" i="109"/>
  <c r="W594" i="109"/>
  <c r="W393" i="109"/>
  <c r="W508" i="109"/>
  <c r="W571" i="109"/>
  <c r="W370" i="109"/>
  <c r="W640" i="109"/>
  <c r="W439" i="109"/>
  <c r="W597" i="109"/>
  <c r="W396" i="109"/>
  <c r="W612" i="109"/>
  <c r="W411" i="109"/>
  <c r="W665" i="109"/>
  <c r="W464" i="109"/>
  <c r="W641" i="109"/>
  <c r="W440" i="109"/>
  <c r="W634" i="109"/>
  <c r="W433" i="109"/>
  <c r="W663" i="109"/>
  <c r="W462" i="109"/>
  <c r="W621" i="109"/>
  <c r="W420" i="109"/>
  <c r="W600" i="109"/>
  <c r="W399" i="109"/>
  <c r="V1111" i="109"/>
  <c r="W971" i="109"/>
  <c r="X971" i="109" s="1"/>
  <c r="Y971" i="109" s="1"/>
  <c r="Z971" i="109" s="1"/>
  <c r="AA971" i="109" s="1"/>
  <c r="AB971" i="109" s="1"/>
  <c r="AC971" i="109" s="1"/>
  <c r="AD971" i="109" s="1"/>
  <c r="AE971" i="109" s="1"/>
  <c r="AF971" i="109" s="1"/>
  <c r="AG971" i="109" s="1"/>
  <c r="AH971" i="109" s="1"/>
  <c r="AJ971" i="109" s="1"/>
  <c r="AK971" i="109" s="1"/>
  <c r="AL971" i="109" s="1"/>
  <c r="AM971" i="109" s="1"/>
  <c r="AN971" i="109" s="1"/>
  <c r="AO971" i="109" s="1"/>
  <c r="AP971" i="109" s="1"/>
  <c r="AQ971" i="109" s="1"/>
  <c r="AR971" i="109" s="1"/>
  <c r="AS971" i="109" s="1"/>
  <c r="AT971" i="109" s="1"/>
  <c r="AU971" i="109" s="1"/>
  <c r="AW971" i="109" s="1"/>
  <c r="AX971" i="109" s="1"/>
  <c r="AY971" i="109" s="1"/>
  <c r="AZ971" i="109" s="1"/>
  <c r="BA971" i="109" s="1"/>
  <c r="BB971" i="109" s="1"/>
  <c r="BC971" i="109" s="1"/>
  <c r="BD971" i="109" s="1"/>
  <c r="BE971" i="109" s="1"/>
  <c r="BF971" i="109" s="1"/>
  <c r="BG971" i="109" s="1"/>
  <c r="BH971" i="109" s="1"/>
  <c r="V1130" i="109"/>
  <c r="W990" i="109"/>
  <c r="X990" i="109" s="1"/>
  <c r="Y990" i="109" s="1"/>
  <c r="Z990" i="109" s="1"/>
  <c r="AA990" i="109" s="1"/>
  <c r="AB990" i="109" s="1"/>
  <c r="AC990" i="109" s="1"/>
  <c r="AD990" i="109" s="1"/>
  <c r="AE990" i="109" s="1"/>
  <c r="AF990" i="109" s="1"/>
  <c r="AG990" i="109" s="1"/>
  <c r="AH990" i="109" s="1"/>
  <c r="AJ990" i="109" s="1"/>
  <c r="AK990" i="109" s="1"/>
  <c r="AL990" i="109" s="1"/>
  <c r="AM990" i="109" s="1"/>
  <c r="AN990" i="109" s="1"/>
  <c r="AO990" i="109" s="1"/>
  <c r="AP990" i="109" s="1"/>
  <c r="AQ990" i="109" s="1"/>
  <c r="AR990" i="109" s="1"/>
  <c r="AS990" i="109" s="1"/>
  <c r="AT990" i="109" s="1"/>
  <c r="AU990" i="109" s="1"/>
  <c r="AW990" i="109" s="1"/>
  <c r="AX990" i="109" s="1"/>
  <c r="AY990" i="109" s="1"/>
  <c r="AZ990" i="109" s="1"/>
  <c r="BA990" i="109" s="1"/>
  <c r="BB990" i="109" s="1"/>
  <c r="BC990" i="109" s="1"/>
  <c r="BD990" i="109" s="1"/>
  <c r="BE990" i="109" s="1"/>
  <c r="BF990" i="109" s="1"/>
  <c r="BG990" i="109" s="1"/>
  <c r="BH990" i="109" s="1"/>
  <c r="V1146" i="109"/>
  <c r="W1006" i="109"/>
  <c r="X1006" i="109" s="1"/>
  <c r="Y1006" i="109" s="1"/>
  <c r="Z1006" i="109" s="1"/>
  <c r="AA1006" i="109" s="1"/>
  <c r="AB1006" i="109" s="1"/>
  <c r="AC1006" i="109" s="1"/>
  <c r="AD1006" i="109" s="1"/>
  <c r="AE1006" i="109" s="1"/>
  <c r="AF1006" i="109" s="1"/>
  <c r="AG1006" i="109" s="1"/>
  <c r="AH1006" i="109" s="1"/>
  <c r="AJ1006" i="109" s="1"/>
  <c r="AK1006" i="109" s="1"/>
  <c r="AL1006" i="109" s="1"/>
  <c r="AM1006" i="109" s="1"/>
  <c r="AN1006" i="109" s="1"/>
  <c r="AO1006" i="109" s="1"/>
  <c r="AP1006" i="109" s="1"/>
  <c r="AQ1006" i="109" s="1"/>
  <c r="AR1006" i="109" s="1"/>
  <c r="AS1006" i="109" s="1"/>
  <c r="AT1006" i="109" s="1"/>
  <c r="AU1006" i="109" s="1"/>
  <c r="AW1006" i="109" s="1"/>
  <c r="AX1006" i="109" s="1"/>
  <c r="AY1006" i="109" s="1"/>
  <c r="AZ1006" i="109" s="1"/>
  <c r="BA1006" i="109" s="1"/>
  <c r="BB1006" i="109" s="1"/>
  <c r="BC1006" i="109" s="1"/>
  <c r="BD1006" i="109" s="1"/>
  <c r="BE1006" i="109" s="1"/>
  <c r="BF1006" i="109" s="1"/>
  <c r="BG1006" i="109" s="1"/>
  <c r="BH1006" i="109" s="1"/>
  <c r="V1102" i="109"/>
  <c r="W962" i="109"/>
  <c r="X962" i="109" s="1"/>
  <c r="Y962" i="109" s="1"/>
  <c r="Z962" i="109" s="1"/>
  <c r="AA962" i="109" s="1"/>
  <c r="AB962" i="109" s="1"/>
  <c r="AC962" i="109" s="1"/>
  <c r="AD962" i="109" s="1"/>
  <c r="AE962" i="109" s="1"/>
  <c r="AF962" i="109" s="1"/>
  <c r="AG962" i="109" s="1"/>
  <c r="AH962" i="109" s="1"/>
  <c r="AJ962" i="109" s="1"/>
  <c r="AK962" i="109" s="1"/>
  <c r="AL962" i="109" s="1"/>
  <c r="AM962" i="109" s="1"/>
  <c r="AN962" i="109" s="1"/>
  <c r="AO962" i="109" s="1"/>
  <c r="AP962" i="109" s="1"/>
  <c r="AQ962" i="109" s="1"/>
  <c r="AR962" i="109" s="1"/>
  <c r="AS962" i="109" s="1"/>
  <c r="AT962" i="109" s="1"/>
  <c r="AU962" i="109" s="1"/>
  <c r="AW962" i="109" s="1"/>
  <c r="AX962" i="109" s="1"/>
  <c r="AY962" i="109" s="1"/>
  <c r="AZ962" i="109" s="1"/>
  <c r="BA962" i="109" s="1"/>
  <c r="BB962" i="109" s="1"/>
  <c r="BC962" i="109" s="1"/>
  <c r="BD962" i="109" s="1"/>
  <c r="BE962" i="109" s="1"/>
  <c r="BF962" i="109" s="1"/>
  <c r="BG962" i="109" s="1"/>
  <c r="BH962" i="109" s="1"/>
  <c r="V1101" i="109"/>
  <c r="W961" i="109"/>
  <c r="X961" i="109" s="1"/>
  <c r="Y961" i="109" s="1"/>
  <c r="Z961" i="109" s="1"/>
  <c r="AA961" i="109" s="1"/>
  <c r="AB961" i="109" s="1"/>
  <c r="AC961" i="109" s="1"/>
  <c r="AD961" i="109" s="1"/>
  <c r="AE961" i="109" s="1"/>
  <c r="AF961" i="109" s="1"/>
  <c r="AG961" i="109" s="1"/>
  <c r="AH961" i="109" s="1"/>
  <c r="AJ961" i="109" s="1"/>
  <c r="AK961" i="109" s="1"/>
  <c r="AL961" i="109" s="1"/>
  <c r="AM961" i="109" s="1"/>
  <c r="AN961" i="109" s="1"/>
  <c r="AO961" i="109" s="1"/>
  <c r="AP961" i="109" s="1"/>
  <c r="AQ961" i="109" s="1"/>
  <c r="AR961" i="109" s="1"/>
  <c r="AS961" i="109" s="1"/>
  <c r="AT961" i="109" s="1"/>
  <c r="AU961" i="109" s="1"/>
  <c r="AW961" i="109" s="1"/>
  <c r="AX961" i="109" s="1"/>
  <c r="AY961" i="109" s="1"/>
  <c r="AZ961" i="109" s="1"/>
  <c r="BA961" i="109" s="1"/>
  <c r="BB961" i="109" s="1"/>
  <c r="BC961" i="109" s="1"/>
  <c r="BD961" i="109" s="1"/>
  <c r="BE961" i="109" s="1"/>
  <c r="BF961" i="109" s="1"/>
  <c r="BG961" i="109" s="1"/>
  <c r="BH961" i="109" s="1"/>
  <c r="V1090" i="109"/>
  <c r="W950" i="109"/>
  <c r="X950" i="109" s="1"/>
  <c r="Y950" i="109" s="1"/>
  <c r="Z950" i="109" s="1"/>
  <c r="AA950" i="109" s="1"/>
  <c r="AB950" i="109" s="1"/>
  <c r="AC950" i="109" s="1"/>
  <c r="AD950" i="109" s="1"/>
  <c r="AE950" i="109" s="1"/>
  <c r="AF950" i="109" s="1"/>
  <c r="AG950" i="109" s="1"/>
  <c r="AH950" i="109" s="1"/>
  <c r="AJ950" i="109" s="1"/>
  <c r="AK950" i="109" s="1"/>
  <c r="AL950" i="109" s="1"/>
  <c r="AM950" i="109" s="1"/>
  <c r="AN950" i="109" s="1"/>
  <c r="AO950" i="109" s="1"/>
  <c r="AP950" i="109" s="1"/>
  <c r="AQ950" i="109" s="1"/>
  <c r="AR950" i="109" s="1"/>
  <c r="AS950" i="109" s="1"/>
  <c r="AT950" i="109" s="1"/>
  <c r="AU950" i="109" s="1"/>
  <c r="AW950" i="109" s="1"/>
  <c r="AX950" i="109" s="1"/>
  <c r="AY950" i="109" s="1"/>
  <c r="AZ950" i="109" s="1"/>
  <c r="BA950" i="109" s="1"/>
  <c r="BB950" i="109" s="1"/>
  <c r="BC950" i="109" s="1"/>
  <c r="BD950" i="109" s="1"/>
  <c r="BE950" i="109" s="1"/>
  <c r="BF950" i="109" s="1"/>
  <c r="BG950" i="109" s="1"/>
  <c r="BH950" i="109" s="1"/>
  <c r="V1066" i="109"/>
  <c r="W926" i="109"/>
  <c r="X926" i="109" s="1"/>
  <c r="Y926" i="109" s="1"/>
  <c r="Z926" i="109" s="1"/>
  <c r="AA926" i="109" s="1"/>
  <c r="AB926" i="109" s="1"/>
  <c r="AC926" i="109" s="1"/>
  <c r="AD926" i="109" s="1"/>
  <c r="AE926" i="109" s="1"/>
  <c r="AF926" i="109" s="1"/>
  <c r="AG926" i="109" s="1"/>
  <c r="AH926" i="109" s="1"/>
  <c r="AJ926" i="109" s="1"/>
  <c r="AK926" i="109" s="1"/>
  <c r="AL926" i="109" s="1"/>
  <c r="AM926" i="109" s="1"/>
  <c r="AN926" i="109" s="1"/>
  <c r="AO926" i="109" s="1"/>
  <c r="AP926" i="109" s="1"/>
  <c r="AQ926" i="109" s="1"/>
  <c r="AR926" i="109" s="1"/>
  <c r="AS926" i="109" s="1"/>
  <c r="AT926" i="109" s="1"/>
  <c r="AU926" i="109" s="1"/>
  <c r="AW926" i="109" s="1"/>
  <c r="AX926" i="109" s="1"/>
  <c r="AY926" i="109" s="1"/>
  <c r="AZ926" i="109" s="1"/>
  <c r="BA926" i="109" s="1"/>
  <c r="BB926" i="109" s="1"/>
  <c r="BC926" i="109" s="1"/>
  <c r="BD926" i="109" s="1"/>
  <c r="BE926" i="109" s="1"/>
  <c r="BF926" i="109" s="1"/>
  <c r="BG926" i="109" s="1"/>
  <c r="BH926" i="109" s="1"/>
  <c r="V1115" i="109"/>
  <c r="W975" i="109"/>
  <c r="X975" i="109" s="1"/>
  <c r="Y975" i="109" s="1"/>
  <c r="Z975" i="109" s="1"/>
  <c r="AA975" i="109" s="1"/>
  <c r="AB975" i="109" s="1"/>
  <c r="AC975" i="109" s="1"/>
  <c r="AD975" i="109" s="1"/>
  <c r="AE975" i="109" s="1"/>
  <c r="AF975" i="109" s="1"/>
  <c r="AG975" i="109" s="1"/>
  <c r="AH975" i="109" s="1"/>
  <c r="AJ975" i="109" s="1"/>
  <c r="AK975" i="109" s="1"/>
  <c r="AL975" i="109" s="1"/>
  <c r="AM975" i="109" s="1"/>
  <c r="AN975" i="109" s="1"/>
  <c r="AO975" i="109" s="1"/>
  <c r="AP975" i="109" s="1"/>
  <c r="AQ975" i="109" s="1"/>
  <c r="AR975" i="109" s="1"/>
  <c r="AS975" i="109" s="1"/>
  <c r="AT975" i="109" s="1"/>
  <c r="AU975" i="109" s="1"/>
  <c r="AW975" i="109" s="1"/>
  <c r="AX975" i="109" s="1"/>
  <c r="AY975" i="109" s="1"/>
  <c r="AZ975" i="109" s="1"/>
  <c r="BA975" i="109" s="1"/>
  <c r="BB975" i="109" s="1"/>
  <c r="BC975" i="109" s="1"/>
  <c r="BD975" i="109" s="1"/>
  <c r="BE975" i="109" s="1"/>
  <c r="BF975" i="109" s="1"/>
  <c r="BG975" i="109" s="1"/>
  <c r="BH975" i="109" s="1"/>
  <c r="V1091" i="109"/>
  <c r="W951" i="109"/>
  <c r="X951" i="109" s="1"/>
  <c r="Y951" i="109" s="1"/>
  <c r="Z951" i="109" s="1"/>
  <c r="AA951" i="109" s="1"/>
  <c r="AB951" i="109" s="1"/>
  <c r="AC951" i="109" s="1"/>
  <c r="AD951" i="109" s="1"/>
  <c r="AE951" i="109" s="1"/>
  <c r="AF951" i="109" s="1"/>
  <c r="AG951" i="109" s="1"/>
  <c r="AH951" i="109" s="1"/>
  <c r="AJ951" i="109" s="1"/>
  <c r="AK951" i="109" s="1"/>
  <c r="AL951" i="109" s="1"/>
  <c r="AM951" i="109" s="1"/>
  <c r="AN951" i="109" s="1"/>
  <c r="AO951" i="109" s="1"/>
  <c r="AP951" i="109" s="1"/>
  <c r="AQ951" i="109" s="1"/>
  <c r="AR951" i="109" s="1"/>
  <c r="AS951" i="109" s="1"/>
  <c r="AT951" i="109" s="1"/>
  <c r="AU951" i="109" s="1"/>
  <c r="AW951" i="109" s="1"/>
  <c r="AX951" i="109" s="1"/>
  <c r="AY951" i="109" s="1"/>
  <c r="AZ951" i="109" s="1"/>
  <c r="BA951" i="109" s="1"/>
  <c r="BB951" i="109" s="1"/>
  <c r="BC951" i="109" s="1"/>
  <c r="BD951" i="109" s="1"/>
  <c r="BE951" i="109" s="1"/>
  <c r="BF951" i="109" s="1"/>
  <c r="BG951" i="109" s="1"/>
  <c r="BH951" i="109" s="1"/>
  <c r="V1160" i="109"/>
  <c r="W1020" i="109"/>
  <c r="X1020" i="109" s="1"/>
  <c r="Y1020" i="109" s="1"/>
  <c r="Z1020" i="109" s="1"/>
  <c r="AA1020" i="109" s="1"/>
  <c r="AB1020" i="109" s="1"/>
  <c r="AC1020" i="109" s="1"/>
  <c r="AD1020" i="109" s="1"/>
  <c r="AE1020" i="109" s="1"/>
  <c r="AF1020" i="109" s="1"/>
  <c r="AG1020" i="109" s="1"/>
  <c r="AH1020" i="109" s="1"/>
  <c r="AJ1020" i="109" s="1"/>
  <c r="AK1020" i="109" s="1"/>
  <c r="AL1020" i="109" s="1"/>
  <c r="AM1020" i="109" s="1"/>
  <c r="AN1020" i="109" s="1"/>
  <c r="AO1020" i="109" s="1"/>
  <c r="AP1020" i="109" s="1"/>
  <c r="AQ1020" i="109" s="1"/>
  <c r="AR1020" i="109" s="1"/>
  <c r="AS1020" i="109" s="1"/>
  <c r="AT1020" i="109" s="1"/>
  <c r="AU1020" i="109" s="1"/>
  <c r="AW1020" i="109" s="1"/>
  <c r="AX1020" i="109" s="1"/>
  <c r="AY1020" i="109" s="1"/>
  <c r="AZ1020" i="109" s="1"/>
  <c r="BA1020" i="109" s="1"/>
  <c r="BB1020" i="109" s="1"/>
  <c r="BC1020" i="109" s="1"/>
  <c r="BD1020" i="109" s="1"/>
  <c r="BE1020" i="109" s="1"/>
  <c r="BF1020" i="109" s="1"/>
  <c r="BG1020" i="109" s="1"/>
  <c r="BH1020" i="109" s="1"/>
  <c r="V1135" i="109"/>
  <c r="W995" i="109"/>
  <c r="X995" i="109" s="1"/>
  <c r="Y995" i="109" s="1"/>
  <c r="Z995" i="109" s="1"/>
  <c r="AA995" i="109" s="1"/>
  <c r="AB995" i="109" s="1"/>
  <c r="AC995" i="109" s="1"/>
  <c r="AD995" i="109" s="1"/>
  <c r="AE995" i="109" s="1"/>
  <c r="AF995" i="109" s="1"/>
  <c r="AG995" i="109" s="1"/>
  <c r="AH995" i="109" s="1"/>
  <c r="AJ995" i="109" s="1"/>
  <c r="AK995" i="109" s="1"/>
  <c r="AL995" i="109" s="1"/>
  <c r="AM995" i="109" s="1"/>
  <c r="AN995" i="109" s="1"/>
  <c r="AO995" i="109" s="1"/>
  <c r="AP995" i="109" s="1"/>
  <c r="AQ995" i="109" s="1"/>
  <c r="AR995" i="109" s="1"/>
  <c r="AS995" i="109" s="1"/>
  <c r="AT995" i="109" s="1"/>
  <c r="AU995" i="109" s="1"/>
  <c r="AW995" i="109" s="1"/>
  <c r="AX995" i="109" s="1"/>
  <c r="AY995" i="109" s="1"/>
  <c r="AZ995" i="109" s="1"/>
  <c r="BA995" i="109" s="1"/>
  <c r="BB995" i="109" s="1"/>
  <c r="BC995" i="109" s="1"/>
  <c r="BD995" i="109" s="1"/>
  <c r="BE995" i="109" s="1"/>
  <c r="BF995" i="109" s="1"/>
  <c r="BG995" i="109" s="1"/>
  <c r="BH995" i="109" s="1"/>
  <c r="V1084" i="109"/>
  <c r="W944" i="109"/>
  <c r="X944" i="109" s="1"/>
  <c r="Y944" i="109" s="1"/>
  <c r="Z944" i="109" s="1"/>
  <c r="AA944" i="109" s="1"/>
  <c r="AB944" i="109" s="1"/>
  <c r="AC944" i="109" s="1"/>
  <c r="AD944" i="109" s="1"/>
  <c r="AE944" i="109" s="1"/>
  <c r="AF944" i="109" s="1"/>
  <c r="AG944" i="109" s="1"/>
  <c r="AH944" i="109" s="1"/>
  <c r="AJ944" i="109" s="1"/>
  <c r="AK944" i="109" s="1"/>
  <c r="AL944" i="109" s="1"/>
  <c r="AM944" i="109" s="1"/>
  <c r="AN944" i="109" s="1"/>
  <c r="AO944" i="109" s="1"/>
  <c r="AP944" i="109" s="1"/>
  <c r="AQ944" i="109" s="1"/>
  <c r="AR944" i="109" s="1"/>
  <c r="AS944" i="109" s="1"/>
  <c r="AT944" i="109" s="1"/>
  <c r="AU944" i="109" s="1"/>
  <c r="AW944" i="109" s="1"/>
  <c r="AX944" i="109" s="1"/>
  <c r="AY944" i="109" s="1"/>
  <c r="AZ944" i="109" s="1"/>
  <c r="BA944" i="109" s="1"/>
  <c r="BB944" i="109" s="1"/>
  <c r="BC944" i="109" s="1"/>
  <c r="BD944" i="109" s="1"/>
  <c r="BE944" i="109" s="1"/>
  <c r="BF944" i="109" s="1"/>
  <c r="BG944" i="109" s="1"/>
  <c r="BH944" i="109" s="1"/>
  <c r="V1134" i="109"/>
  <c r="W994" i="109"/>
  <c r="X994" i="109" s="1"/>
  <c r="Y994" i="109" s="1"/>
  <c r="Z994" i="109" s="1"/>
  <c r="AA994" i="109" s="1"/>
  <c r="AB994" i="109" s="1"/>
  <c r="AC994" i="109" s="1"/>
  <c r="AD994" i="109" s="1"/>
  <c r="AE994" i="109" s="1"/>
  <c r="AF994" i="109" s="1"/>
  <c r="AG994" i="109" s="1"/>
  <c r="AH994" i="109" s="1"/>
  <c r="AJ994" i="109" s="1"/>
  <c r="AK994" i="109" s="1"/>
  <c r="AL994" i="109" s="1"/>
  <c r="AM994" i="109" s="1"/>
  <c r="AN994" i="109" s="1"/>
  <c r="AO994" i="109" s="1"/>
  <c r="AP994" i="109" s="1"/>
  <c r="AQ994" i="109" s="1"/>
  <c r="AR994" i="109" s="1"/>
  <c r="AS994" i="109" s="1"/>
  <c r="AT994" i="109" s="1"/>
  <c r="AU994" i="109" s="1"/>
  <c r="AW994" i="109" s="1"/>
  <c r="AX994" i="109" s="1"/>
  <c r="AY994" i="109" s="1"/>
  <c r="AZ994" i="109" s="1"/>
  <c r="BA994" i="109" s="1"/>
  <c r="BB994" i="109" s="1"/>
  <c r="BC994" i="109" s="1"/>
  <c r="BD994" i="109" s="1"/>
  <c r="BE994" i="109" s="1"/>
  <c r="BF994" i="109" s="1"/>
  <c r="BG994" i="109" s="1"/>
  <c r="BH994" i="109" s="1"/>
  <c r="V1154" i="109"/>
  <c r="W1014" i="109"/>
  <c r="X1014" i="109" s="1"/>
  <c r="Y1014" i="109" s="1"/>
  <c r="Z1014" i="109" s="1"/>
  <c r="AA1014" i="109" s="1"/>
  <c r="AB1014" i="109" s="1"/>
  <c r="AC1014" i="109" s="1"/>
  <c r="AD1014" i="109" s="1"/>
  <c r="AE1014" i="109" s="1"/>
  <c r="AF1014" i="109" s="1"/>
  <c r="AG1014" i="109" s="1"/>
  <c r="AH1014" i="109" s="1"/>
  <c r="AJ1014" i="109" s="1"/>
  <c r="AK1014" i="109" s="1"/>
  <c r="AL1014" i="109" s="1"/>
  <c r="AM1014" i="109" s="1"/>
  <c r="AN1014" i="109" s="1"/>
  <c r="AO1014" i="109" s="1"/>
  <c r="AP1014" i="109" s="1"/>
  <c r="AQ1014" i="109" s="1"/>
  <c r="AR1014" i="109" s="1"/>
  <c r="AS1014" i="109" s="1"/>
  <c r="AT1014" i="109" s="1"/>
  <c r="AU1014" i="109" s="1"/>
  <c r="AW1014" i="109" s="1"/>
  <c r="AX1014" i="109" s="1"/>
  <c r="AY1014" i="109" s="1"/>
  <c r="AZ1014" i="109" s="1"/>
  <c r="BA1014" i="109" s="1"/>
  <c r="BB1014" i="109" s="1"/>
  <c r="BC1014" i="109" s="1"/>
  <c r="BD1014" i="109" s="1"/>
  <c r="BE1014" i="109" s="1"/>
  <c r="BF1014" i="109" s="1"/>
  <c r="BG1014" i="109" s="1"/>
  <c r="BH1014" i="109" s="1"/>
  <c r="V1153" i="109"/>
  <c r="W1013" i="109"/>
  <c r="X1013" i="109" s="1"/>
  <c r="Y1013" i="109" s="1"/>
  <c r="Z1013" i="109" s="1"/>
  <c r="AA1013" i="109" s="1"/>
  <c r="AB1013" i="109" s="1"/>
  <c r="AC1013" i="109" s="1"/>
  <c r="AD1013" i="109" s="1"/>
  <c r="AE1013" i="109" s="1"/>
  <c r="AF1013" i="109" s="1"/>
  <c r="AG1013" i="109" s="1"/>
  <c r="AH1013" i="109" s="1"/>
  <c r="AJ1013" i="109" s="1"/>
  <c r="AK1013" i="109" s="1"/>
  <c r="AL1013" i="109" s="1"/>
  <c r="AM1013" i="109" s="1"/>
  <c r="AN1013" i="109" s="1"/>
  <c r="AO1013" i="109" s="1"/>
  <c r="AP1013" i="109" s="1"/>
  <c r="AQ1013" i="109" s="1"/>
  <c r="AR1013" i="109" s="1"/>
  <c r="AS1013" i="109" s="1"/>
  <c r="AT1013" i="109" s="1"/>
  <c r="AU1013" i="109" s="1"/>
  <c r="AW1013" i="109" s="1"/>
  <c r="AX1013" i="109" s="1"/>
  <c r="AY1013" i="109" s="1"/>
  <c r="AZ1013" i="109" s="1"/>
  <c r="BA1013" i="109" s="1"/>
  <c r="BB1013" i="109" s="1"/>
  <c r="BC1013" i="109" s="1"/>
  <c r="BD1013" i="109" s="1"/>
  <c r="BE1013" i="109" s="1"/>
  <c r="BF1013" i="109" s="1"/>
  <c r="BG1013" i="109" s="1"/>
  <c r="BH1013" i="109" s="1"/>
  <c r="V1125" i="109"/>
  <c r="W985" i="109"/>
  <c r="X985" i="109" s="1"/>
  <c r="Y985" i="109" s="1"/>
  <c r="Z985" i="109" s="1"/>
  <c r="AA985" i="109" s="1"/>
  <c r="AB985" i="109" s="1"/>
  <c r="AC985" i="109" s="1"/>
  <c r="AD985" i="109" s="1"/>
  <c r="AE985" i="109" s="1"/>
  <c r="AF985" i="109" s="1"/>
  <c r="AG985" i="109" s="1"/>
  <c r="AH985" i="109" s="1"/>
  <c r="AJ985" i="109" s="1"/>
  <c r="AK985" i="109" s="1"/>
  <c r="AL985" i="109" s="1"/>
  <c r="AM985" i="109" s="1"/>
  <c r="AN985" i="109" s="1"/>
  <c r="AO985" i="109" s="1"/>
  <c r="AP985" i="109" s="1"/>
  <c r="AQ985" i="109" s="1"/>
  <c r="AR985" i="109" s="1"/>
  <c r="AS985" i="109" s="1"/>
  <c r="AT985" i="109" s="1"/>
  <c r="AU985" i="109" s="1"/>
  <c r="AW985" i="109" s="1"/>
  <c r="AX985" i="109" s="1"/>
  <c r="AY985" i="109" s="1"/>
  <c r="AZ985" i="109" s="1"/>
  <c r="BA985" i="109" s="1"/>
  <c r="BB985" i="109" s="1"/>
  <c r="BC985" i="109" s="1"/>
  <c r="BD985" i="109" s="1"/>
  <c r="BE985" i="109" s="1"/>
  <c r="BF985" i="109" s="1"/>
  <c r="BG985" i="109" s="1"/>
  <c r="BH985" i="109" s="1"/>
  <c r="V1103" i="109"/>
  <c r="W963" i="109"/>
  <c r="X963" i="109" s="1"/>
  <c r="Y963" i="109" s="1"/>
  <c r="Z963" i="109" s="1"/>
  <c r="AA963" i="109" s="1"/>
  <c r="AB963" i="109" s="1"/>
  <c r="AC963" i="109" s="1"/>
  <c r="AD963" i="109" s="1"/>
  <c r="AE963" i="109" s="1"/>
  <c r="AF963" i="109" s="1"/>
  <c r="AG963" i="109" s="1"/>
  <c r="AH963" i="109" s="1"/>
  <c r="AJ963" i="109" s="1"/>
  <c r="AK963" i="109" s="1"/>
  <c r="AL963" i="109" s="1"/>
  <c r="AM963" i="109" s="1"/>
  <c r="AN963" i="109" s="1"/>
  <c r="AO963" i="109" s="1"/>
  <c r="AP963" i="109" s="1"/>
  <c r="AQ963" i="109" s="1"/>
  <c r="AR963" i="109" s="1"/>
  <c r="AS963" i="109" s="1"/>
  <c r="AT963" i="109" s="1"/>
  <c r="AU963" i="109" s="1"/>
  <c r="AW963" i="109" s="1"/>
  <c r="AX963" i="109" s="1"/>
  <c r="AY963" i="109" s="1"/>
  <c r="AZ963" i="109" s="1"/>
  <c r="BA963" i="109" s="1"/>
  <c r="BB963" i="109" s="1"/>
  <c r="BC963" i="109" s="1"/>
  <c r="BD963" i="109" s="1"/>
  <c r="BE963" i="109" s="1"/>
  <c r="BF963" i="109" s="1"/>
  <c r="BG963" i="109" s="1"/>
  <c r="BH963" i="109" s="1"/>
  <c r="V1077" i="109"/>
  <c r="W937" i="109"/>
  <c r="X937" i="109" s="1"/>
  <c r="Y937" i="109" s="1"/>
  <c r="Z937" i="109" s="1"/>
  <c r="AA937" i="109" s="1"/>
  <c r="AB937" i="109" s="1"/>
  <c r="AC937" i="109" s="1"/>
  <c r="AD937" i="109" s="1"/>
  <c r="AE937" i="109" s="1"/>
  <c r="AF937" i="109" s="1"/>
  <c r="AG937" i="109" s="1"/>
  <c r="AH937" i="109" s="1"/>
  <c r="AJ937" i="109" s="1"/>
  <c r="AK937" i="109" s="1"/>
  <c r="AL937" i="109" s="1"/>
  <c r="AM937" i="109" s="1"/>
  <c r="AN937" i="109" s="1"/>
  <c r="AO937" i="109" s="1"/>
  <c r="AP937" i="109" s="1"/>
  <c r="AQ937" i="109" s="1"/>
  <c r="AR937" i="109" s="1"/>
  <c r="AS937" i="109" s="1"/>
  <c r="AT937" i="109" s="1"/>
  <c r="AU937" i="109" s="1"/>
  <c r="AW937" i="109" s="1"/>
  <c r="AX937" i="109" s="1"/>
  <c r="AY937" i="109" s="1"/>
  <c r="AZ937" i="109" s="1"/>
  <c r="BA937" i="109" s="1"/>
  <c r="BB937" i="109" s="1"/>
  <c r="BC937" i="109" s="1"/>
  <c r="BD937" i="109" s="1"/>
  <c r="BE937" i="109" s="1"/>
  <c r="BF937" i="109" s="1"/>
  <c r="BG937" i="109" s="1"/>
  <c r="BH937" i="109" s="1"/>
  <c r="V1142" i="109"/>
  <c r="W1002" i="109"/>
  <c r="X1002" i="109" s="1"/>
  <c r="Y1002" i="109" s="1"/>
  <c r="Z1002" i="109" s="1"/>
  <c r="AA1002" i="109" s="1"/>
  <c r="AB1002" i="109" s="1"/>
  <c r="AC1002" i="109" s="1"/>
  <c r="AD1002" i="109" s="1"/>
  <c r="AE1002" i="109" s="1"/>
  <c r="AF1002" i="109" s="1"/>
  <c r="AG1002" i="109" s="1"/>
  <c r="AH1002" i="109" s="1"/>
  <c r="AJ1002" i="109" s="1"/>
  <c r="AK1002" i="109" s="1"/>
  <c r="AL1002" i="109" s="1"/>
  <c r="AM1002" i="109" s="1"/>
  <c r="AN1002" i="109" s="1"/>
  <c r="AO1002" i="109" s="1"/>
  <c r="AP1002" i="109" s="1"/>
  <c r="AQ1002" i="109" s="1"/>
  <c r="AR1002" i="109" s="1"/>
  <c r="AS1002" i="109" s="1"/>
  <c r="AT1002" i="109" s="1"/>
  <c r="AU1002" i="109" s="1"/>
  <c r="AW1002" i="109" s="1"/>
  <c r="AX1002" i="109" s="1"/>
  <c r="AY1002" i="109" s="1"/>
  <c r="AZ1002" i="109" s="1"/>
  <c r="BA1002" i="109" s="1"/>
  <c r="BB1002" i="109" s="1"/>
  <c r="BC1002" i="109" s="1"/>
  <c r="BD1002" i="109" s="1"/>
  <c r="BE1002" i="109" s="1"/>
  <c r="BF1002" i="109" s="1"/>
  <c r="BG1002" i="109" s="1"/>
  <c r="BH1002" i="109" s="1"/>
  <c r="V1093" i="109"/>
  <c r="W953" i="109"/>
  <c r="X953" i="109" s="1"/>
  <c r="Y953" i="109" s="1"/>
  <c r="Z953" i="109" s="1"/>
  <c r="AA953" i="109" s="1"/>
  <c r="AB953" i="109" s="1"/>
  <c r="AC953" i="109" s="1"/>
  <c r="AD953" i="109" s="1"/>
  <c r="AE953" i="109" s="1"/>
  <c r="AF953" i="109" s="1"/>
  <c r="AG953" i="109" s="1"/>
  <c r="AH953" i="109" s="1"/>
  <c r="AJ953" i="109" s="1"/>
  <c r="AK953" i="109" s="1"/>
  <c r="AL953" i="109" s="1"/>
  <c r="AM953" i="109" s="1"/>
  <c r="AN953" i="109" s="1"/>
  <c r="AO953" i="109" s="1"/>
  <c r="AP953" i="109" s="1"/>
  <c r="AQ953" i="109" s="1"/>
  <c r="AR953" i="109" s="1"/>
  <c r="AS953" i="109" s="1"/>
  <c r="AT953" i="109" s="1"/>
  <c r="AU953" i="109" s="1"/>
  <c r="AW953" i="109" s="1"/>
  <c r="AX953" i="109" s="1"/>
  <c r="AY953" i="109" s="1"/>
  <c r="AZ953" i="109" s="1"/>
  <c r="BA953" i="109" s="1"/>
  <c r="BB953" i="109" s="1"/>
  <c r="BC953" i="109" s="1"/>
  <c r="BD953" i="109" s="1"/>
  <c r="BE953" i="109" s="1"/>
  <c r="BF953" i="109" s="1"/>
  <c r="BG953" i="109" s="1"/>
  <c r="BH953" i="109" s="1"/>
  <c r="V1074" i="109"/>
  <c r="W934" i="109"/>
  <c r="X934" i="109" s="1"/>
  <c r="Y934" i="109" s="1"/>
  <c r="Z934" i="109" s="1"/>
  <c r="AA934" i="109" s="1"/>
  <c r="AB934" i="109" s="1"/>
  <c r="AC934" i="109" s="1"/>
  <c r="AD934" i="109" s="1"/>
  <c r="AE934" i="109" s="1"/>
  <c r="AF934" i="109" s="1"/>
  <c r="AG934" i="109" s="1"/>
  <c r="AH934" i="109" s="1"/>
  <c r="AJ934" i="109" s="1"/>
  <c r="AK934" i="109" s="1"/>
  <c r="AL934" i="109" s="1"/>
  <c r="AM934" i="109" s="1"/>
  <c r="AN934" i="109" s="1"/>
  <c r="AO934" i="109" s="1"/>
  <c r="AP934" i="109" s="1"/>
  <c r="AQ934" i="109" s="1"/>
  <c r="AR934" i="109" s="1"/>
  <c r="AS934" i="109" s="1"/>
  <c r="AT934" i="109" s="1"/>
  <c r="AU934" i="109" s="1"/>
  <c r="AW934" i="109" s="1"/>
  <c r="AX934" i="109" s="1"/>
  <c r="AY934" i="109" s="1"/>
  <c r="AZ934" i="109" s="1"/>
  <c r="BA934" i="109" s="1"/>
  <c r="BB934" i="109" s="1"/>
  <c r="BC934" i="109" s="1"/>
  <c r="BD934" i="109" s="1"/>
  <c r="BE934" i="109" s="1"/>
  <c r="BF934" i="109" s="1"/>
  <c r="BG934" i="109" s="1"/>
  <c r="BH934" i="109" s="1"/>
  <c r="V1067" i="109"/>
  <c r="W927" i="109"/>
  <c r="X927" i="109" s="1"/>
  <c r="Y927" i="109" s="1"/>
  <c r="Z927" i="109" s="1"/>
  <c r="AA927" i="109" s="1"/>
  <c r="AB927" i="109" s="1"/>
  <c r="AC927" i="109" s="1"/>
  <c r="AD927" i="109" s="1"/>
  <c r="AE927" i="109" s="1"/>
  <c r="AF927" i="109" s="1"/>
  <c r="AG927" i="109" s="1"/>
  <c r="AH927" i="109" s="1"/>
  <c r="AJ927" i="109" s="1"/>
  <c r="AK927" i="109" s="1"/>
  <c r="AL927" i="109" s="1"/>
  <c r="AM927" i="109" s="1"/>
  <c r="AN927" i="109" s="1"/>
  <c r="AO927" i="109" s="1"/>
  <c r="AP927" i="109" s="1"/>
  <c r="AQ927" i="109" s="1"/>
  <c r="AR927" i="109" s="1"/>
  <c r="AS927" i="109" s="1"/>
  <c r="AT927" i="109" s="1"/>
  <c r="AU927" i="109" s="1"/>
  <c r="AW927" i="109" s="1"/>
  <c r="AX927" i="109" s="1"/>
  <c r="AY927" i="109" s="1"/>
  <c r="AZ927" i="109" s="1"/>
  <c r="BA927" i="109" s="1"/>
  <c r="BB927" i="109" s="1"/>
  <c r="BC927" i="109" s="1"/>
  <c r="BD927" i="109" s="1"/>
  <c r="BE927" i="109" s="1"/>
  <c r="BF927" i="109" s="1"/>
  <c r="BG927" i="109" s="1"/>
  <c r="BH927" i="109" s="1"/>
  <c r="V1158" i="109"/>
  <c r="W1018" i="109"/>
  <c r="X1018" i="109" s="1"/>
  <c r="Y1018" i="109" s="1"/>
  <c r="Z1018" i="109" s="1"/>
  <c r="AA1018" i="109" s="1"/>
  <c r="AB1018" i="109" s="1"/>
  <c r="AC1018" i="109" s="1"/>
  <c r="AD1018" i="109" s="1"/>
  <c r="AE1018" i="109" s="1"/>
  <c r="AF1018" i="109" s="1"/>
  <c r="AG1018" i="109" s="1"/>
  <c r="AH1018" i="109" s="1"/>
  <c r="AJ1018" i="109" s="1"/>
  <c r="AK1018" i="109" s="1"/>
  <c r="AL1018" i="109" s="1"/>
  <c r="AM1018" i="109" s="1"/>
  <c r="AN1018" i="109" s="1"/>
  <c r="AO1018" i="109" s="1"/>
  <c r="AP1018" i="109" s="1"/>
  <c r="AQ1018" i="109" s="1"/>
  <c r="AR1018" i="109" s="1"/>
  <c r="AS1018" i="109" s="1"/>
  <c r="AT1018" i="109" s="1"/>
  <c r="AU1018" i="109" s="1"/>
  <c r="AW1018" i="109" s="1"/>
  <c r="AX1018" i="109" s="1"/>
  <c r="AY1018" i="109" s="1"/>
  <c r="AZ1018" i="109" s="1"/>
  <c r="BA1018" i="109" s="1"/>
  <c r="BB1018" i="109" s="1"/>
  <c r="BC1018" i="109" s="1"/>
  <c r="BD1018" i="109" s="1"/>
  <c r="BE1018" i="109" s="1"/>
  <c r="BF1018" i="109" s="1"/>
  <c r="BG1018" i="109" s="1"/>
  <c r="BH1018" i="109" s="1"/>
  <c r="V1089" i="109"/>
  <c r="W949" i="109"/>
  <c r="X949" i="109" s="1"/>
  <c r="Y949" i="109" s="1"/>
  <c r="Z949" i="109" s="1"/>
  <c r="AA949" i="109" s="1"/>
  <c r="AB949" i="109" s="1"/>
  <c r="AC949" i="109" s="1"/>
  <c r="AD949" i="109" s="1"/>
  <c r="AE949" i="109" s="1"/>
  <c r="AF949" i="109" s="1"/>
  <c r="AG949" i="109" s="1"/>
  <c r="AH949" i="109" s="1"/>
  <c r="AJ949" i="109" s="1"/>
  <c r="AK949" i="109" s="1"/>
  <c r="AL949" i="109" s="1"/>
  <c r="AM949" i="109" s="1"/>
  <c r="AN949" i="109" s="1"/>
  <c r="AO949" i="109" s="1"/>
  <c r="AP949" i="109" s="1"/>
  <c r="AQ949" i="109" s="1"/>
  <c r="AR949" i="109" s="1"/>
  <c r="AS949" i="109" s="1"/>
  <c r="AT949" i="109" s="1"/>
  <c r="AU949" i="109" s="1"/>
  <c r="AW949" i="109" s="1"/>
  <c r="AX949" i="109" s="1"/>
  <c r="AY949" i="109" s="1"/>
  <c r="AZ949" i="109" s="1"/>
  <c r="BA949" i="109" s="1"/>
  <c r="BB949" i="109" s="1"/>
  <c r="BC949" i="109" s="1"/>
  <c r="BD949" i="109" s="1"/>
  <c r="BE949" i="109" s="1"/>
  <c r="BF949" i="109" s="1"/>
  <c r="BG949" i="109" s="1"/>
  <c r="BH949" i="109" s="1"/>
  <c r="V1120" i="109"/>
  <c r="W980" i="109"/>
  <c r="X980" i="109" s="1"/>
  <c r="Y980" i="109" s="1"/>
  <c r="Z980" i="109" s="1"/>
  <c r="AA980" i="109" s="1"/>
  <c r="AB980" i="109" s="1"/>
  <c r="AC980" i="109" s="1"/>
  <c r="AD980" i="109" s="1"/>
  <c r="AE980" i="109" s="1"/>
  <c r="AF980" i="109" s="1"/>
  <c r="AG980" i="109" s="1"/>
  <c r="AH980" i="109" s="1"/>
  <c r="AJ980" i="109" s="1"/>
  <c r="AK980" i="109" s="1"/>
  <c r="AL980" i="109" s="1"/>
  <c r="AM980" i="109" s="1"/>
  <c r="AN980" i="109" s="1"/>
  <c r="AO980" i="109" s="1"/>
  <c r="AP980" i="109" s="1"/>
  <c r="AQ980" i="109" s="1"/>
  <c r="AR980" i="109" s="1"/>
  <c r="AS980" i="109" s="1"/>
  <c r="AT980" i="109" s="1"/>
  <c r="AU980" i="109" s="1"/>
  <c r="AW980" i="109" s="1"/>
  <c r="AX980" i="109" s="1"/>
  <c r="AY980" i="109" s="1"/>
  <c r="AZ980" i="109" s="1"/>
  <c r="BA980" i="109" s="1"/>
  <c r="BB980" i="109" s="1"/>
  <c r="BC980" i="109" s="1"/>
  <c r="BD980" i="109" s="1"/>
  <c r="BE980" i="109" s="1"/>
  <c r="BF980" i="109" s="1"/>
  <c r="BG980" i="109" s="1"/>
  <c r="BH980" i="109" s="1"/>
  <c r="V1060" i="109"/>
  <c r="W920" i="109"/>
  <c r="V1151" i="109"/>
  <c r="W1011" i="109"/>
  <c r="X1011" i="109" s="1"/>
  <c r="Y1011" i="109" s="1"/>
  <c r="Z1011" i="109" s="1"/>
  <c r="AA1011" i="109" s="1"/>
  <c r="AB1011" i="109" s="1"/>
  <c r="AC1011" i="109" s="1"/>
  <c r="AD1011" i="109" s="1"/>
  <c r="AE1011" i="109" s="1"/>
  <c r="AF1011" i="109" s="1"/>
  <c r="AG1011" i="109" s="1"/>
  <c r="AH1011" i="109" s="1"/>
  <c r="AJ1011" i="109" s="1"/>
  <c r="AK1011" i="109" s="1"/>
  <c r="AL1011" i="109" s="1"/>
  <c r="AM1011" i="109" s="1"/>
  <c r="AN1011" i="109" s="1"/>
  <c r="AO1011" i="109" s="1"/>
  <c r="AP1011" i="109" s="1"/>
  <c r="AQ1011" i="109" s="1"/>
  <c r="AR1011" i="109" s="1"/>
  <c r="AS1011" i="109" s="1"/>
  <c r="AT1011" i="109" s="1"/>
  <c r="AU1011" i="109" s="1"/>
  <c r="AW1011" i="109" s="1"/>
  <c r="AX1011" i="109" s="1"/>
  <c r="AY1011" i="109" s="1"/>
  <c r="AZ1011" i="109" s="1"/>
  <c r="BA1011" i="109" s="1"/>
  <c r="BB1011" i="109" s="1"/>
  <c r="BC1011" i="109" s="1"/>
  <c r="BD1011" i="109" s="1"/>
  <c r="BE1011" i="109" s="1"/>
  <c r="BF1011" i="109" s="1"/>
  <c r="BG1011" i="109" s="1"/>
  <c r="BH1011" i="109" s="1"/>
  <c r="V1037" i="109"/>
  <c r="W897" i="109"/>
  <c r="U1842" i="109"/>
  <c r="U1981" i="109" s="1"/>
  <c r="W1025" i="109"/>
  <c r="X1025" i="109" s="1"/>
  <c r="Y1025" i="109" s="1"/>
  <c r="Z1025" i="109" s="1"/>
  <c r="AA1025" i="109" s="1"/>
  <c r="AB1025" i="109" s="1"/>
  <c r="AC1025" i="109" s="1"/>
  <c r="AD1025" i="109" s="1"/>
  <c r="AE1025" i="109" s="1"/>
  <c r="AF1025" i="109" s="1"/>
  <c r="AG1025" i="109" s="1"/>
  <c r="AH1025" i="109" s="1"/>
  <c r="AJ1025" i="109" s="1"/>
  <c r="AK1025" i="109" s="1"/>
  <c r="AL1025" i="109" s="1"/>
  <c r="AM1025" i="109" s="1"/>
  <c r="AN1025" i="109" s="1"/>
  <c r="AO1025" i="109" s="1"/>
  <c r="AP1025" i="109" s="1"/>
  <c r="AQ1025" i="109" s="1"/>
  <c r="AR1025" i="109" s="1"/>
  <c r="AS1025" i="109" s="1"/>
  <c r="AT1025" i="109" s="1"/>
  <c r="AU1025" i="109" s="1"/>
  <c r="AW1025" i="109" s="1"/>
  <c r="AX1025" i="109" s="1"/>
  <c r="AY1025" i="109" s="1"/>
  <c r="AZ1025" i="109" s="1"/>
  <c r="BA1025" i="109" s="1"/>
  <c r="BB1025" i="109" s="1"/>
  <c r="BC1025" i="109" s="1"/>
  <c r="BD1025" i="109" s="1"/>
  <c r="BE1025" i="109" s="1"/>
  <c r="BF1025" i="109" s="1"/>
  <c r="BG1025" i="109" s="1"/>
  <c r="BH1025" i="109" s="1"/>
  <c r="U1345" i="109"/>
  <c r="W1170" i="109"/>
  <c r="X1349" i="109" s="1"/>
  <c r="Y1495" i="109"/>
  <c r="Y1316" i="109"/>
  <c r="Y1351" i="109"/>
  <c r="Y1172" i="109"/>
  <c r="Y1493" i="109"/>
  <c r="Y1314" i="109"/>
  <c r="Y1355" i="109"/>
  <c r="W1583" i="109"/>
  <c r="W1595" i="109"/>
  <c r="W1679" i="109"/>
  <c r="W1581" i="109"/>
  <c r="W1678" i="109"/>
  <c r="W1696" i="109"/>
  <c r="W1680" i="109"/>
  <c r="W1613" i="109"/>
  <c r="W1658" i="109"/>
  <c r="W1623" i="109"/>
  <c r="W820" i="109"/>
  <c r="X1549" i="109"/>
  <c r="X1563" i="109"/>
  <c r="Y1376" i="109"/>
  <c r="Y1197" i="109"/>
  <c r="X1506" i="109"/>
  <c r="X1327" i="109"/>
  <c r="X1460" i="109"/>
  <c r="X1281" i="109"/>
  <c r="X1498" i="109"/>
  <c r="X1319" i="109"/>
  <c r="X1468" i="109"/>
  <c r="X1289" i="109"/>
  <c r="X1429" i="109"/>
  <c r="X1250" i="109"/>
  <c r="X1472" i="109"/>
  <c r="X1293" i="109"/>
  <c r="X1458" i="109"/>
  <c r="X1279" i="109"/>
  <c r="X1421" i="109"/>
  <c r="X1242" i="109"/>
  <c r="X1426" i="109"/>
  <c r="X1247" i="109"/>
  <c r="X1413" i="109"/>
  <c r="X1234" i="109"/>
  <c r="Y1234" i="109" s="1"/>
  <c r="Z1234" i="109" s="1"/>
  <c r="AA1234" i="109" s="1"/>
  <c r="AB1234" i="109" s="1"/>
  <c r="AC1234" i="109" s="1"/>
  <c r="AD1234" i="109" s="1"/>
  <c r="AE1234" i="109" s="1"/>
  <c r="AF1234" i="109" s="1"/>
  <c r="AG1234" i="109" s="1"/>
  <c r="AH1234" i="109" s="1"/>
  <c r="X1474" i="109"/>
  <c r="X1295" i="109"/>
  <c r="X1412" i="109"/>
  <c r="X1233" i="109"/>
  <c r="X474" i="109"/>
  <c r="X675" i="109"/>
  <c r="X635" i="109"/>
  <c r="X434" i="109"/>
  <c r="X463" i="109"/>
  <c r="X664" i="109"/>
  <c r="X646" i="109"/>
  <c r="X445" i="109"/>
  <c r="X648" i="109"/>
  <c r="X447" i="109"/>
  <c r="Y1211" i="109"/>
  <c r="Z1390" i="109" s="1"/>
  <c r="Y1497" i="109"/>
  <c r="Y1318" i="109"/>
  <c r="Y1397" i="109"/>
  <c r="Y1218" i="109"/>
  <c r="Y1438" i="109"/>
  <c r="Y1259" i="109"/>
  <c r="X1475" i="109"/>
  <c r="X1296" i="109"/>
  <c r="X1489" i="109"/>
  <c r="X1310" i="109"/>
  <c r="X1471" i="109"/>
  <c r="X1292" i="109"/>
  <c r="X1509" i="109"/>
  <c r="X1330" i="109"/>
  <c r="X1431" i="109"/>
  <c r="X1252" i="109"/>
  <c r="X1467" i="109"/>
  <c r="X1288" i="109"/>
  <c r="X1521" i="109"/>
  <c r="X1342" i="109"/>
  <c r="X1476" i="109"/>
  <c r="X1297" i="109"/>
  <c r="X1485" i="109"/>
  <c r="X1306" i="109"/>
  <c r="X1502" i="109"/>
  <c r="X1323" i="109"/>
  <c r="X473" i="109"/>
  <c r="X674" i="109"/>
  <c r="X475" i="109"/>
  <c r="X676" i="109"/>
  <c r="Y1513" i="109"/>
  <c r="Y1334" i="109"/>
  <c r="X1507" i="109"/>
  <c r="X1328" i="109"/>
  <c r="X1463" i="109"/>
  <c r="X1284" i="109"/>
  <c r="X1473" i="109"/>
  <c r="X1294" i="109"/>
  <c r="X1417" i="109"/>
  <c r="X1238" i="109"/>
  <c r="X1447" i="109"/>
  <c r="X1268" i="109"/>
  <c r="X1425" i="109"/>
  <c r="X1246" i="109"/>
  <c r="X1482" i="109"/>
  <c r="X1303" i="109"/>
  <c r="X1428" i="109"/>
  <c r="X1249" i="109"/>
  <c r="X1442" i="109"/>
  <c r="X1263" i="109"/>
  <c r="X1511" i="109"/>
  <c r="X1332" i="109"/>
  <c r="X1461" i="109"/>
  <c r="X1282" i="109"/>
  <c r="X1456" i="109"/>
  <c r="X1277" i="109"/>
  <c r="X1403" i="109"/>
  <c r="X1224" i="109"/>
  <c r="X611" i="109"/>
  <c r="X410" i="109"/>
  <c r="X652" i="109"/>
  <c r="X451" i="109"/>
  <c r="X438" i="109"/>
  <c r="X639" i="109"/>
  <c r="X459" i="109"/>
  <c r="X660" i="109"/>
  <c r="X470" i="109"/>
  <c r="X671" i="109"/>
  <c r="X414" i="109"/>
  <c r="X615" i="109"/>
  <c r="V1085" i="109"/>
  <c r="W945" i="109"/>
  <c r="X945" i="109" s="1"/>
  <c r="Y945" i="109" s="1"/>
  <c r="Z945" i="109" s="1"/>
  <c r="AA945" i="109" s="1"/>
  <c r="AB945" i="109" s="1"/>
  <c r="AC945" i="109" s="1"/>
  <c r="AD945" i="109" s="1"/>
  <c r="AE945" i="109" s="1"/>
  <c r="AF945" i="109" s="1"/>
  <c r="AG945" i="109" s="1"/>
  <c r="AH945" i="109" s="1"/>
  <c r="AJ945" i="109" s="1"/>
  <c r="AK945" i="109" s="1"/>
  <c r="AL945" i="109" s="1"/>
  <c r="AM945" i="109" s="1"/>
  <c r="AN945" i="109" s="1"/>
  <c r="AO945" i="109" s="1"/>
  <c r="AP945" i="109" s="1"/>
  <c r="AQ945" i="109" s="1"/>
  <c r="AR945" i="109" s="1"/>
  <c r="AS945" i="109" s="1"/>
  <c r="AT945" i="109" s="1"/>
  <c r="AU945" i="109" s="1"/>
  <c r="AW945" i="109" s="1"/>
  <c r="AX945" i="109" s="1"/>
  <c r="AY945" i="109" s="1"/>
  <c r="AZ945" i="109" s="1"/>
  <c r="BA945" i="109" s="1"/>
  <c r="BB945" i="109" s="1"/>
  <c r="BC945" i="109" s="1"/>
  <c r="BD945" i="109" s="1"/>
  <c r="BE945" i="109" s="1"/>
  <c r="BF945" i="109" s="1"/>
  <c r="BG945" i="109" s="1"/>
  <c r="BH945" i="109" s="1"/>
  <c r="V1148" i="109"/>
  <c r="W1008" i="109"/>
  <c r="X1008" i="109" s="1"/>
  <c r="Y1008" i="109" s="1"/>
  <c r="Z1008" i="109" s="1"/>
  <c r="AA1008" i="109" s="1"/>
  <c r="AB1008" i="109" s="1"/>
  <c r="AC1008" i="109" s="1"/>
  <c r="AD1008" i="109" s="1"/>
  <c r="AE1008" i="109" s="1"/>
  <c r="AF1008" i="109" s="1"/>
  <c r="AG1008" i="109" s="1"/>
  <c r="AH1008" i="109" s="1"/>
  <c r="AJ1008" i="109" s="1"/>
  <c r="AK1008" i="109" s="1"/>
  <c r="AL1008" i="109" s="1"/>
  <c r="AM1008" i="109" s="1"/>
  <c r="AN1008" i="109" s="1"/>
  <c r="AO1008" i="109" s="1"/>
  <c r="AP1008" i="109" s="1"/>
  <c r="AQ1008" i="109" s="1"/>
  <c r="AR1008" i="109" s="1"/>
  <c r="AS1008" i="109" s="1"/>
  <c r="AT1008" i="109" s="1"/>
  <c r="AU1008" i="109" s="1"/>
  <c r="AW1008" i="109" s="1"/>
  <c r="AX1008" i="109" s="1"/>
  <c r="AY1008" i="109" s="1"/>
  <c r="AZ1008" i="109" s="1"/>
  <c r="BA1008" i="109" s="1"/>
  <c r="BB1008" i="109" s="1"/>
  <c r="BC1008" i="109" s="1"/>
  <c r="BD1008" i="109" s="1"/>
  <c r="BE1008" i="109" s="1"/>
  <c r="BF1008" i="109" s="1"/>
  <c r="BG1008" i="109" s="1"/>
  <c r="BH1008" i="109" s="1"/>
  <c r="V1063" i="109"/>
  <c r="W923" i="109"/>
  <c r="X923" i="109" s="1"/>
  <c r="Y923" i="109" s="1"/>
  <c r="Z923" i="109" s="1"/>
  <c r="AA923" i="109" s="1"/>
  <c r="AB923" i="109" s="1"/>
  <c r="AC923" i="109" s="1"/>
  <c r="AD923" i="109" s="1"/>
  <c r="AE923" i="109" s="1"/>
  <c r="AF923" i="109" s="1"/>
  <c r="AG923" i="109" s="1"/>
  <c r="AH923" i="109" s="1"/>
  <c r="AJ923" i="109" s="1"/>
  <c r="AK923" i="109" s="1"/>
  <c r="AL923" i="109" s="1"/>
  <c r="AM923" i="109" s="1"/>
  <c r="AN923" i="109" s="1"/>
  <c r="AO923" i="109" s="1"/>
  <c r="AP923" i="109" s="1"/>
  <c r="AQ923" i="109" s="1"/>
  <c r="AR923" i="109" s="1"/>
  <c r="AS923" i="109" s="1"/>
  <c r="AT923" i="109" s="1"/>
  <c r="AU923" i="109" s="1"/>
  <c r="AW923" i="109" s="1"/>
  <c r="AX923" i="109" s="1"/>
  <c r="AY923" i="109" s="1"/>
  <c r="AZ923" i="109" s="1"/>
  <c r="BA923" i="109" s="1"/>
  <c r="BB923" i="109" s="1"/>
  <c r="BC923" i="109" s="1"/>
  <c r="BD923" i="109" s="1"/>
  <c r="BE923" i="109" s="1"/>
  <c r="BF923" i="109" s="1"/>
  <c r="BG923" i="109" s="1"/>
  <c r="BH923" i="109" s="1"/>
  <c r="V1163" i="109"/>
  <c r="W1023" i="109"/>
  <c r="X1023" i="109" s="1"/>
  <c r="Y1023" i="109" s="1"/>
  <c r="Z1023" i="109" s="1"/>
  <c r="AA1023" i="109" s="1"/>
  <c r="AB1023" i="109" s="1"/>
  <c r="AC1023" i="109" s="1"/>
  <c r="AD1023" i="109" s="1"/>
  <c r="AE1023" i="109" s="1"/>
  <c r="AF1023" i="109" s="1"/>
  <c r="AG1023" i="109" s="1"/>
  <c r="AH1023" i="109" s="1"/>
  <c r="AJ1023" i="109" s="1"/>
  <c r="AK1023" i="109" s="1"/>
  <c r="AL1023" i="109" s="1"/>
  <c r="AM1023" i="109" s="1"/>
  <c r="AN1023" i="109" s="1"/>
  <c r="AO1023" i="109" s="1"/>
  <c r="AP1023" i="109" s="1"/>
  <c r="AQ1023" i="109" s="1"/>
  <c r="AR1023" i="109" s="1"/>
  <c r="AS1023" i="109" s="1"/>
  <c r="AT1023" i="109" s="1"/>
  <c r="AU1023" i="109" s="1"/>
  <c r="AW1023" i="109" s="1"/>
  <c r="AX1023" i="109" s="1"/>
  <c r="AY1023" i="109" s="1"/>
  <c r="AZ1023" i="109" s="1"/>
  <c r="BA1023" i="109" s="1"/>
  <c r="BB1023" i="109" s="1"/>
  <c r="BC1023" i="109" s="1"/>
  <c r="BD1023" i="109" s="1"/>
  <c r="BE1023" i="109" s="1"/>
  <c r="BF1023" i="109" s="1"/>
  <c r="BG1023" i="109" s="1"/>
  <c r="BH1023" i="109" s="1"/>
  <c r="V1069" i="109"/>
  <c r="W929" i="109"/>
  <c r="X929" i="109" s="1"/>
  <c r="Y929" i="109" s="1"/>
  <c r="Z929" i="109" s="1"/>
  <c r="AA929" i="109" s="1"/>
  <c r="AB929" i="109" s="1"/>
  <c r="AC929" i="109" s="1"/>
  <c r="AD929" i="109" s="1"/>
  <c r="AE929" i="109" s="1"/>
  <c r="AF929" i="109" s="1"/>
  <c r="AG929" i="109" s="1"/>
  <c r="AH929" i="109" s="1"/>
  <c r="AJ929" i="109" s="1"/>
  <c r="AK929" i="109" s="1"/>
  <c r="AL929" i="109" s="1"/>
  <c r="AM929" i="109" s="1"/>
  <c r="AN929" i="109" s="1"/>
  <c r="AO929" i="109" s="1"/>
  <c r="AP929" i="109" s="1"/>
  <c r="AQ929" i="109" s="1"/>
  <c r="AR929" i="109" s="1"/>
  <c r="AS929" i="109" s="1"/>
  <c r="AT929" i="109" s="1"/>
  <c r="AU929" i="109" s="1"/>
  <c r="AW929" i="109" s="1"/>
  <c r="AX929" i="109" s="1"/>
  <c r="AY929" i="109" s="1"/>
  <c r="AZ929" i="109" s="1"/>
  <c r="BA929" i="109" s="1"/>
  <c r="BB929" i="109" s="1"/>
  <c r="BC929" i="109" s="1"/>
  <c r="BD929" i="109" s="1"/>
  <c r="BE929" i="109" s="1"/>
  <c r="BF929" i="109" s="1"/>
  <c r="BG929" i="109" s="1"/>
  <c r="BH929" i="109" s="1"/>
  <c r="V1052" i="109"/>
  <c r="W912" i="109"/>
  <c r="X912" i="109" s="1"/>
  <c r="Y912" i="109" s="1"/>
  <c r="Z912" i="109" s="1"/>
  <c r="AA912" i="109" s="1"/>
  <c r="AB912" i="109" s="1"/>
  <c r="AC912" i="109" s="1"/>
  <c r="AD912" i="109" s="1"/>
  <c r="AE912" i="109" s="1"/>
  <c r="AF912" i="109" s="1"/>
  <c r="AG912" i="109" s="1"/>
  <c r="AH912" i="109" s="1"/>
  <c r="AJ912" i="109" s="1"/>
  <c r="AK912" i="109" s="1"/>
  <c r="AL912" i="109" s="1"/>
  <c r="AM912" i="109" s="1"/>
  <c r="AN912" i="109" s="1"/>
  <c r="AO912" i="109" s="1"/>
  <c r="AP912" i="109" s="1"/>
  <c r="AQ912" i="109" s="1"/>
  <c r="AR912" i="109" s="1"/>
  <c r="AS912" i="109" s="1"/>
  <c r="AT912" i="109" s="1"/>
  <c r="AU912" i="109" s="1"/>
  <c r="AW912" i="109" s="1"/>
  <c r="AX912" i="109" s="1"/>
  <c r="AY912" i="109" s="1"/>
  <c r="AZ912" i="109" s="1"/>
  <c r="BA912" i="109" s="1"/>
  <c r="BB912" i="109" s="1"/>
  <c r="BC912" i="109" s="1"/>
  <c r="BD912" i="109" s="1"/>
  <c r="BE912" i="109" s="1"/>
  <c r="BF912" i="109" s="1"/>
  <c r="BG912" i="109" s="1"/>
  <c r="BH912" i="109" s="1"/>
  <c r="V1137" i="109"/>
  <c r="W997" i="109"/>
  <c r="X997" i="109" s="1"/>
  <c r="Y997" i="109" s="1"/>
  <c r="Z997" i="109" s="1"/>
  <c r="AA997" i="109" s="1"/>
  <c r="AB997" i="109" s="1"/>
  <c r="AC997" i="109" s="1"/>
  <c r="AD997" i="109" s="1"/>
  <c r="AE997" i="109" s="1"/>
  <c r="AF997" i="109" s="1"/>
  <c r="AG997" i="109" s="1"/>
  <c r="AH997" i="109" s="1"/>
  <c r="AJ997" i="109" s="1"/>
  <c r="AK997" i="109" s="1"/>
  <c r="AL997" i="109" s="1"/>
  <c r="AM997" i="109" s="1"/>
  <c r="AN997" i="109" s="1"/>
  <c r="AO997" i="109" s="1"/>
  <c r="AP997" i="109" s="1"/>
  <c r="AQ997" i="109" s="1"/>
  <c r="AR997" i="109" s="1"/>
  <c r="AS997" i="109" s="1"/>
  <c r="AT997" i="109" s="1"/>
  <c r="AU997" i="109" s="1"/>
  <c r="AW997" i="109" s="1"/>
  <c r="AX997" i="109" s="1"/>
  <c r="AY997" i="109" s="1"/>
  <c r="AZ997" i="109" s="1"/>
  <c r="BA997" i="109" s="1"/>
  <c r="BB997" i="109" s="1"/>
  <c r="BC997" i="109" s="1"/>
  <c r="BD997" i="109" s="1"/>
  <c r="BE997" i="109" s="1"/>
  <c r="BF997" i="109" s="1"/>
  <c r="BG997" i="109" s="1"/>
  <c r="BH997" i="109" s="1"/>
  <c r="V1136" i="109"/>
  <c r="W996" i="109"/>
  <c r="X996" i="109" s="1"/>
  <c r="Y996" i="109" s="1"/>
  <c r="Z996" i="109" s="1"/>
  <c r="AA996" i="109" s="1"/>
  <c r="AB996" i="109" s="1"/>
  <c r="AC996" i="109" s="1"/>
  <c r="AD996" i="109" s="1"/>
  <c r="AE996" i="109" s="1"/>
  <c r="AF996" i="109" s="1"/>
  <c r="AG996" i="109" s="1"/>
  <c r="AH996" i="109" s="1"/>
  <c r="AJ996" i="109" s="1"/>
  <c r="AK996" i="109" s="1"/>
  <c r="AL996" i="109" s="1"/>
  <c r="AM996" i="109" s="1"/>
  <c r="AN996" i="109" s="1"/>
  <c r="AO996" i="109" s="1"/>
  <c r="AP996" i="109" s="1"/>
  <c r="AQ996" i="109" s="1"/>
  <c r="AR996" i="109" s="1"/>
  <c r="AS996" i="109" s="1"/>
  <c r="AT996" i="109" s="1"/>
  <c r="AU996" i="109" s="1"/>
  <c r="AW996" i="109" s="1"/>
  <c r="AX996" i="109" s="1"/>
  <c r="AY996" i="109" s="1"/>
  <c r="AZ996" i="109" s="1"/>
  <c r="BA996" i="109" s="1"/>
  <c r="BB996" i="109" s="1"/>
  <c r="BC996" i="109" s="1"/>
  <c r="BD996" i="109" s="1"/>
  <c r="BE996" i="109" s="1"/>
  <c r="BF996" i="109" s="1"/>
  <c r="BG996" i="109" s="1"/>
  <c r="BH996" i="109" s="1"/>
  <c r="V1131" i="109"/>
  <c r="W991" i="109"/>
  <c r="X991" i="109" s="1"/>
  <c r="Y991" i="109" s="1"/>
  <c r="Z991" i="109" s="1"/>
  <c r="AA991" i="109" s="1"/>
  <c r="AB991" i="109" s="1"/>
  <c r="AC991" i="109" s="1"/>
  <c r="AD991" i="109" s="1"/>
  <c r="AE991" i="109" s="1"/>
  <c r="AF991" i="109" s="1"/>
  <c r="AG991" i="109" s="1"/>
  <c r="AH991" i="109" s="1"/>
  <c r="AJ991" i="109" s="1"/>
  <c r="AK991" i="109" s="1"/>
  <c r="AL991" i="109" s="1"/>
  <c r="AM991" i="109" s="1"/>
  <c r="AN991" i="109" s="1"/>
  <c r="AO991" i="109" s="1"/>
  <c r="AP991" i="109" s="1"/>
  <c r="AQ991" i="109" s="1"/>
  <c r="AR991" i="109" s="1"/>
  <c r="AS991" i="109" s="1"/>
  <c r="AT991" i="109" s="1"/>
  <c r="AU991" i="109" s="1"/>
  <c r="AW991" i="109" s="1"/>
  <c r="AX991" i="109" s="1"/>
  <c r="AY991" i="109" s="1"/>
  <c r="AZ991" i="109" s="1"/>
  <c r="BA991" i="109" s="1"/>
  <c r="BB991" i="109" s="1"/>
  <c r="BC991" i="109" s="1"/>
  <c r="BD991" i="109" s="1"/>
  <c r="BE991" i="109" s="1"/>
  <c r="BF991" i="109" s="1"/>
  <c r="BG991" i="109" s="1"/>
  <c r="BH991" i="109" s="1"/>
  <c r="V1086" i="109"/>
  <c r="W946" i="109"/>
  <c r="V1079" i="109"/>
  <c r="W939" i="109"/>
  <c r="X939" i="109" s="1"/>
  <c r="Y939" i="109" s="1"/>
  <c r="Z939" i="109" s="1"/>
  <c r="AA939" i="109" s="1"/>
  <c r="AB939" i="109" s="1"/>
  <c r="AC939" i="109" s="1"/>
  <c r="AD939" i="109" s="1"/>
  <c r="AE939" i="109" s="1"/>
  <c r="AF939" i="109" s="1"/>
  <c r="AG939" i="109" s="1"/>
  <c r="AH939" i="109" s="1"/>
  <c r="AJ939" i="109" s="1"/>
  <c r="AK939" i="109" s="1"/>
  <c r="AL939" i="109" s="1"/>
  <c r="AM939" i="109" s="1"/>
  <c r="AN939" i="109" s="1"/>
  <c r="AO939" i="109" s="1"/>
  <c r="AP939" i="109" s="1"/>
  <c r="AQ939" i="109" s="1"/>
  <c r="AR939" i="109" s="1"/>
  <c r="AS939" i="109" s="1"/>
  <c r="AT939" i="109" s="1"/>
  <c r="AU939" i="109" s="1"/>
  <c r="AW939" i="109" s="1"/>
  <c r="AX939" i="109" s="1"/>
  <c r="AY939" i="109" s="1"/>
  <c r="AZ939" i="109" s="1"/>
  <c r="BA939" i="109" s="1"/>
  <c r="BB939" i="109" s="1"/>
  <c r="BC939" i="109" s="1"/>
  <c r="BD939" i="109" s="1"/>
  <c r="BE939" i="109" s="1"/>
  <c r="BF939" i="109" s="1"/>
  <c r="BG939" i="109" s="1"/>
  <c r="BH939" i="109" s="1"/>
  <c r="V1057" i="109"/>
  <c r="W917" i="109"/>
  <c r="X917" i="109" s="1"/>
  <c r="Y917" i="109" s="1"/>
  <c r="Z917" i="109" s="1"/>
  <c r="AA917" i="109" s="1"/>
  <c r="AB917" i="109" s="1"/>
  <c r="AC917" i="109" s="1"/>
  <c r="AD917" i="109" s="1"/>
  <c r="AE917" i="109" s="1"/>
  <c r="AF917" i="109" s="1"/>
  <c r="AG917" i="109" s="1"/>
  <c r="AH917" i="109" s="1"/>
  <c r="AJ917" i="109" s="1"/>
  <c r="AK917" i="109" s="1"/>
  <c r="AL917" i="109" s="1"/>
  <c r="AM917" i="109" s="1"/>
  <c r="AN917" i="109" s="1"/>
  <c r="AO917" i="109" s="1"/>
  <c r="AP917" i="109" s="1"/>
  <c r="AQ917" i="109" s="1"/>
  <c r="AR917" i="109" s="1"/>
  <c r="AS917" i="109" s="1"/>
  <c r="AT917" i="109" s="1"/>
  <c r="AU917" i="109" s="1"/>
  <c r="AW917" i="109" s="1"/>
  <c r="AX917" i="109" s="1"/>
  <c r="AY917" i="109" s="1"/>
  <c r="AZ917" i="109" s="1"/>
  <c r="BA917" i="109" s="1"/>
  <c r="BB917" i="109" s="1"/>
  <c r="BC917" i="109" s="1"/>
  <c r="BD917" i="109" s="1"/>
  <c r="BE917" i="109" s="1"/>
  <c r="BF917" i="109" s="1"/>
  <c r="BG917" i="109" s="1"/>
  <c r="BH917" i="109" s="1"/>
  <c r="V1155" i="109"/>
  <c r="W1015" i="109"/>
  <c r="X1015" i="109" s="1"/>
  <c r="Y1015" i="109" s="1"/>
  <c r="Z1015" i="109" s="1"/>
  <c r="AA1015" i="109" s="1"/>
  <c r="AB1015" i="109" s="1"/>
  <c r="AC1015" i="109" s="1"/>
  <c r="AD1015" i="109" s="1"/>
  <c r="AE1015" i="109" s="1"/>
  <c r="AF1015" i="109" s="1"/>
  <c r="AG1015" i="109" s="1"/>
  <c r="AH1015" i="109" s="1"/>
  <c r="AJ1015" i="109" s="1"/>
  <c r="AK1015" i="109" s="1"/>
  <c r="AL1015" i="109" s="1"/>
  <c r="AM1015" i="109" s="1"/>
  <c r="AN1015" i="109" s="1"/>
  <c r="AO1015" i="109" s="1"/>
  <c r="AP1015" i="109" s="1"/>
  <c r="AQ1015" i="109" s="1"/>
  <c r="AR1015" i="109" s="1"/>
  <c r="AS1015" i="109" s="1"/>
  <c r="AT1015" i="109" s="1"/>
  <c r="AU1015" i="109" s="1"/>
  <c r="AW1015" i="109" s="1"/>
  <c r="AX1015" i="109" s="1"/>
  <c r="AY1015" i="109" s="1"/>
  <c r="AZ1015" i="109" s="1"/>
  <c r="BA1015" i="109" s="1"/>
  <c r="BB1015" i="109" s="1"/>
  <c r="BC1015" i="109" s="1"/>
  <c r="BD1015" i="109" s="1"/>
  <c r="BE1015" i="109" s="1"/>
  <c r="BF1015" i="109" s="1"/>
  <c r="BG1015" i="109" s="1"/>
  <c r="BH1015" i="109" s="1"/>
  <c r="V1110" i="109"/>
  <c r="W970" i="109"/>
  <c r="X970" i="109" s="1"/>
  <c r="Y970" i="109" s="1"/>
  <c r="Z970" i="109" s="1"/>
  <c r="AA970" i="109" s="1"/>
  <c r="AB970" i="109" s="1"/>
  <c r="AC970" i="109" s="1"/>
  <c r="AD970" i="109" s="1"/>
  <c r="AE970" i="109" s="1"/>
  <c r="AF970" i="109" s="1"/>
  <c r="AG970" i="109" s="1"/>
  <c r="AH970" i="109" s="1"/>
  <c r="AJ970" i="109" s="1"/>
  <c r="AK970" i="109" s="1"/>
  <c r="AL970" i="109" s="1"/>
  <c r="AM970" i="109" s="1"/>
  <c r="AN970" i="109" s="1"/>
  <c r="AO970" i="109" s="1"/>
  <c r="AP970" i="109" s="1"/>
  <c r="AQ970" i="109" s="1"/>
  <c r="AR970" i="109" s="1"/>
  <c r="AS970" i="109" s="1"/>
  <c r="AT970" i="109" s="1"/>
  <c r="AU970" i="109" s="1"/>
  <c r="AW970" i="109" s="1"/>
  <c r="AX970" i="109" s="1"/>
  <c r="AY970" i="109" s="1"/>
  <c r="AZ970" i="109" s="1"/>
  <c r="BA970" i="109" s="1"/>
  <c r="BB970" i="109" s="1"/>
  <c r="BC970" i="109" s="1"/>
  <c r="BD970" i="109" s="1"/>
  <c r="BE970" i="109" s="1"/>
  <c r="BF970" i="109" s="1"/>
  <c r="BG970" i="109" s="1"/>
  <c r="BH970" i="109" s="1"/>
  <c r="V1070" i="109"/>
  <c r="W930" i="109"/>
  <c r="X930" i="109" s="1"/>
  <c r="Y930" i="109" s="1"/>
  <c r="Z930" i="109" s="1"/>
  <c r="AA930" i="109" s="1"/>
  <c r="AB930" i="109" s="1"/>
  <c r="AC930" i="109" s="1"/>
  <c r="AD930" i="109" s="1"/>
  <c r="AE930" i="109" s="1"/>
  <c r="AF930" i="109" s="1"/>
  <c r="AG930" i="109" s="1"/>
  <c r="AH930" i="109" s="1"/>
  <c r="AJ930" i="109" s="1"/>
  <c r="AK930" i="109" s="1"/>
  <c r="AL930" i="109" s="1"/>
  <c r="AM930" i="109" s="1"/>
  <c r="AN930" i="109" s="1"/>
  <c r="AO930" i="109" s="1"/>
  <c r="AP930" i="109" s="1"/>
  <c r="AQ930" i="109" s="1"/>
  <c r="AR930" i="109" s="1"/>
  <c r="AS930" i="109" s="1"/>
  <c r="AT930" i="109" s="1"/>
  <c r="AU930" i="109" s="1"/>
  <c r="AW930" i="109" s="1"/>
  <c r="AX930" i="109" s="1"/>
  <c r="AY930" i="109" s="1"/>
  <c r="AZ930" i="109" s="1"/>
  <c r="BA930" i="109" s="1"/>
  <c r="BB930" i="109" s="1"/>
  <c r="BC930" i="109" s="1"/>
  <c r="BD930" i="109" s="1"/>
  <c r="BE930" i="109" s="1"/>
  <c r="BF930" i="109" s="1"/>
  <c r="BG930" i="109" s="1"/>
  <c r="BH930" i="109" s="1"/>
  <c r="V1092" i="109"/>
  <c r="W952" i="109"/>
  <c r="X952" i="109" s="1"/>
  <c r="Y952" i="109" s="1"/>
  <c r="Z952" i="109" s="1"/>
  <c r="AA952" i="109" s="1"/>
  <c r="AB952" i="109" s="1"/>
  <c r="AC952" i="109" s="1"/>
  <c r="AD952" i="109" s="1"/>
  <c r="AE952" i="109" s="1"/>
  <c r="AF952" i="109" s="1"/>
  <c r="AG952" i="109" s="1"/>
  <c r="AH952" i="109" s="1"/>
  <c r="AJ952" i="109" s="1"/>
  <c r="AK952" i="109" s="1"/>
  <c r="AL952" i="109" s="1"/>
  <c r="AM952" i="109" s="1"/>
  <c r="AN952" i="109" s="1"/>
  <c r="AO952" i="109" s="1"/>
  <c r="AP952" i="109" s="1"/>
  <c r="AQ952" i="109" s="1"/>
  <c r="AR952" i="109" s="1"/>
  <c r="AS952" i="109" s="1"/>
  <c r="AT952" i="109" s="1"/>
  <c r="AU952" i="109" s="1"/>
  <c r="AW952" i="109" s="1"/>
  <c r="V1118" i="109"/>
  <c r="W978" i="109"/>
  <c r="X978" i="109" s="1"/>
  <c r="Y978" i="109" s="1"/>
  <c r="Z978" i="109" s="1"/>
  <c r="AA978" i="109" s="1"/>
  <c r="AB978" i="109" s="1"/>
  <c r="AC978" i="109" s="1"/>
  <c r="AD978" i="109" s="1"/>
  <c r="AE978" i="109" s="1"/>
  <c r="AF978" i="109" s="1"/>
  <c r="AG978" i="109" s="1"/>
  <c r="AH978" i="109" s="1"/>
  <c r="AJ978" i="109" s="1"/>
  <c r="AK978" i="109" s="1"/>
  <c r="AL978" i="109" s="1"/>
  <c r="AM978" i="109" s="1"/>
  <c r="AN978" i="109" s="1"/>
  <c r="AO978" i="109" s="1"/>
  <c r="AP978" i="109" s="1"/>
  <c r="AQ978" i="109" s="1"/>
  <c r="AR978" i="109" s="1"/>
  <c r="AS978" i="109" s="1"/>
  <c r="AT978" i="109" s="1"/>
  <c r="AU978" i="109" s="1"/>
  <c r="AW978" i="109" s="1"/>
  <c r="AX978" i="109" s="1"/>
  <c r="AY978" i="109" s="1"/>
  <c r="AZ978" i="109" s="1"/>
  <c r="BA978" i="109" s="1"/>
  <c r="BB978" i="109" s="1"/>
  <c r="BC978" i="109" s="1"/>
  <c r="BD978" i="109" s="1"/>
  <c r="BE978" i="109" s="1"/>
  <c r="BF978" i="109" s="1"/>
  <c r="BG978" i="109" s="1"/>
  <c r="BH978" i="109" s="1"/>
  <c r="V1138" i="109"/>
  <c r="W998" i="109"/>
  <c r="X998" i="109" s="1"/>
  <c r="Y998" i="109" s="1"/>
  <c r="Z998" i="109" s="1"/>
  <c r="AA998" i="109" s="1"/>
  <c r="AB998" i="109" s="1"/>
  <c r="AC998" i="109" s="1"/>
  <c r="AD998" i="109" s="1"/>
  <c r="AE998" i="109" s="1"/>
  <c r="AF998" i="109" s="1"/>
  <c r="AG998" i="109" s="1"/>
  <c r="AH998" i="109" s="1"/>
  <c r="AJ998" i="109" s="1"/>
  <c r="AK998" i="109" s="1"/>
  <c r="AL998" i="109" s="1"/>
  <c r="AM998" i="109" s="1"/>
  <c r="AN998" i="109" s="1"/>
  <c r="AO998" i="109" s="1"/>
  <c r="AP998" i="109" s="1"/>
  <c r="AQ998" i="109" s="1"/>
  <c r="AR998" i="109" s="1"/>
  <c r="AS998" i="109" s="1"/>
  <c r="AT998" i="109" s="1"/>
  <c r="AU998" i="109" s="1"/>
  <c r="AW998" i="109" s="1"/>
  <c r="AX998" i="109" s="1"/>
  <c r="AY998" i="109" s="1"/>
  <c r="AZ998" i="109" s="1"/>
  <c r="BA998" i="109" s="1"/>
  <c r="BB998" i="109" s="1"/>
  <c r="BC998" i="109" s="1"/>
  <c r="BD998" i="109" s="1"/>
  <c r="BE998" i="109" s="1"/>
  <c r="BF998" i="109" s="1"/>
  <c r="BG998" i="109" s="1"/>
  <c r="BH998" i="109" s="1"/>
  <c r="V1121" i="109"/>
  <c r="W981" i="109"/>
  <c r="X981" i="109" s="1"/>
  <c r="Y981" i="109" s="1"/>
  <c r="Z981" i="109" s="1"/>
  <c r="AA981" i="109" s="1"/>
  <c r="AB981" i="109" s="1"/>
  <c r="AC981" i="109" s="1"/>
  <c r="AD981" i="109" s="1"/>
  <c r="AE981" i="109" s="1"/>
  <c r="AF981" i="109" s="1"/>
  <c r="AG981" i="109" s="1"/>
  <c r="AH981" i="109" s="1"/>
  <c r="AJ981" i="109" s="1"/>
  <c r="AK981" i="109" s="1"/>
  <c r="AL981" i="109" s="1"/>
  <c r="AM981" i="109" s="1"/>
  <c r="AN981" i="109" s="1"/>
  <c r="AO981" i="109" s="1"/>
  <c r="AP981" i="109" s="1"/>
  <c r="AQ981" i="109" s="1"/>
  <c r="AR981" i="109" s="1"/>
  <c r="AS981" i="109" s="1"/>
  <c r="AT981" i="109" s="1"/>
  <c r="AU981" i="109" s="1"/>
  <c r="AW981" i="109" s="1"/>
  <c r="AX981" i="109" s="1"/>
  <c r="AY981" i="109" s="1"/>
  <c r="AZ981" i="109" s="1"/>
  <c r="BA981" i="109" s="1"/>
  <c r="BB981" i="109" s="1"/>
  <c r="BC981" i="109" s="1"/>
  <c r="BD981" i="109" s="1"/>
  <c r="BE981" i="109" s="1"/>
  <c r="BF981" i="109" s="1"/>
  <c r="BG981" i="109" s="1"/>
  <c r="BH981" i="109" s="1"/>
  <c r="V1097" i="109"/>
  <c r="W957" i="109"/>
  <c r="X957" i="109" s="1"/>
  <c r="Y957" i="109" s="1"/>
  <c r="Z957" i="109" s="1"/>
  <c r="AA957" i="109" s="1"/>
  <c r="AB957" i="109" s="1"/>
  <c r="AC957" i="109" s="1"/>
  <c r="AD957" i="109" s="1"/>
  <c r="AE957" i="109" s="1"/>
  <c r="AF957" i="109" s="1"/>
  <c r="AG957" i="109" s="1"/>
  <c r="AH957" i="109" s="1"/>
  <c r="AJ957" i="109" s="1"/>
  <c r="AK957" i="109" s="1"/>
  <c r="AL957" i="109" s="1"/>
  <c r="AM957" i="109" s="1"/>
  <c r="AN957" i="109" s="1"/>
  <c r="AO957" i="109" s="1"/>
  <c r="AP957" i="109" s="1"/>
  <c r="AQ957" i="109" s="1"/>
  <c r="AR957" i="109" s="1"/>
  <c r="AS957" i="109" s="1"/>
  <c r="AT957" i="109" s="1"/>
  <c r="AU957" i="109" s="1"/>
  <c r="AW957" i="109" s="1"/>
  <c r="AX957" i="109" s="1"/>
  <c r="AY957" i="109" s="1"/>
  <c r="AZ957" i="109" s="1"/>
  <c r="BA957" i="109" s="1"/>
  <c r="BB957" i="109" s="1"/>
  <c r="BC957" i="109" s="1"/>
  <c r="BD957" i="109" s="1"/>
  <c r="BE957" i="109" s="1"/>
  <c r="BF957" i="109" s="1"/>
  <c r="BG957" i="109" s="1"/>
  <c r="BH957" i="109" s="1"/>
  <c r="V1112" i="109"/>
  <c r="W972" i="109"/>
  <c r="X972" i="109" s="1"/>
  <c r="Y972" i="109" s="1"/>
  <c r="Z972" i="109" s="1"/>
  <c r="AA972" i="109" s="1"/>
  <c r="AB972" i="109" s="1"/>
  <c r="AC972" i="109" s="1"/>
  <c r="AD972" i="109" s="1"/>
  <c r="AE972" i="109" s="1"/>
  <c r="AF972" i="109" s="1"/>
  <c r="AG972" i="109" s="1"/>
  <c r="AH972" i="109" s="1"/>
  <c r="AJ972" i="109" s="1"/>
  <c r="AK972" i="109" s="1"/>
  <c r="AL972" i="109" s="1"/>
  <c r="AM972" i="109" s="1"/>
  <c r="AN972" i="109" s="1"/>
  <c r="AO972" i="109" s="1"/>
  <c r="AP972" i="109" s="1"/>
  <c r="AQ972" i="109" s="1"/>
  <c r="AR972" i="109" s="1"/>
  <c r="AS972" i="109" s="1"/>
  <c r="AT972" i="109" s="1"/>
  <c r="AU972" i="109" s="1"/>
  <c r="AW972" i="109" s="1"/>
  <c r="AX972" i="109" s="1"/>
  <c r="AY972" i="109" s="1"/>
  <c r="AZ972" i="109" s="1"/>
  <c r="BA972" i="109" s="1"/>
  <c r="BB972" i="109" s="1"/>
  <c r="BC972" i="109" s="1"/>
  <c r="BD972" i="109" s="1"/>
  <c r="BE972" i="109" s="1"/>
  <c r="BF972" i="109" s="1"/>
  <c r="BG972" i="109" s="1"/>
  <c r="BH972" i="109" s="1"/>
  <c r="V1140" i="109"/>
  <c r="W1000" i="109"/>
  <c r="X1000" i="109" s="1"/>
  <c r="Y1000" i="109" s="1"/>
  <c r="Z1000" i="109" s="1"/>
  <c r="AA1000" i="109" s="1"/>
  <c r="AB1000" i="109" s="1"/>
  <c r="AC1000" i="109" s="1"/>
  <c r="AD1000" i="109" s="1"/>
  <c r="AE1000" i="109" s="1"/>
  <c r="AF1000" i="109" s="1"/>
  <c r="AG1000" i="109" s="1"/>
  <c r="AH1000" i="109" s="1"/>
  <c r="AJ1000" i="109" s="1"/>
  <c r="AK1000" i="109" s="1"/>
  <c r="AL1000" i="109" s="1"/>
  <c r="AM1000" i="109" s="1"/>
  <c r="AN1000" i="109" s="1"/>
  <c r="AO1000" i="109" s="1"/>
  <c r="AP1000" i="109" s="1"/>
  <c r="AQ1000" i="109" s="1"/>
  <c r="AR1000" i="109" s="1"/>
  <c r="AS1000" i="109" s="1"/>
  <c r="AT1000" i="109" s="1"/>
  <c r="AU1000" i="109" s="1"/>
  <c r="AW1000" i="109" s="1"/>
  <c r="AX1000" i="109" s="1"/>
  <c r="AY1000" i="109" s="1"/>
  <c r="AZ1000" i="109" s="1"/>
  <c r="BA1000" i="109" s="1"/>
  <c r="BB1000" i="109" s="1"/>
  <c r="BC1000" i="109" s="1"/>
  <c r="BD1000" i="109" s="1"/>
  <c r="BE1000" i="109" s="1"/>
  <c r="BF1000" i="109" s="1"/>
  <c r="BG1000" i="109" s="1"/>
  <c r="BH1000" i="109" s="1"/>
  <c r="V1127" i="109"/>
  <c r="W987" i="109"/>
  <c r="X987" i="109" s="1"/>
  <c r="Y987" i="109" s="1"/>
  <c r="Z987" i="109" s="1"/>
  <c r="AA987" i="109" s="1"/>
  <c r="AB987" i="109" s="1"/>
  <c r="AC987" i="109" s="1"/>
  <c r="AD987" i="109" s="1"/>
  <c r="AE987" i="109" s="1"/>
  <c r="AF987" i="109" s="1"/>
  <c r="AG987" i="109" s="1"/>
  <c r="AH987" i="109" s="1"/>
  <c r="AJ987" i="109" s="1"/>
  <c r="AK987" i="109" s="1"/>
  <c r="AL987" i="109" s="1"/>
  <c r="AM987" i="109" s="1"/>
  <c r="AN987" i="109" s="1"/>
  <c r="AO987" i="109" s="1"/>
  <c r="AP987" i="109" s="1"/>
  <c r="AQ987" i="109" s="1"/>
  <c r="AR987" i="109" s="1"/>
  <c r="AS987" i="109" s="1"/>
  <c r="AT987" i="109" s="1"/>
  <c r="AU987" i="109" s="1"/>
  <c r="AW987" i="109" s="1"/>
  <c r="AX987" i="109" s="1"/>
  <c r="AY987" i="109" s="1"/>
  <c r="AZ987" i="109" s="1"/>
  <c r="BA987" i="109" s="1"/>
  <c r="BB987" i="109" s="1"/>
  <c r="BC987" i="109" s="1"/>
  <c r="BD987" i="109" s="1"/>
  <c r="BE987" i="109" s="1"/>
  <c r="BF987" i="109" s="1"/>
  <c r="BG987" i="109" s="1"/>
  <c r="BH987" i="109" s="1"/>
  <c r="V1082" i="109"/>
  <c r="W942" i="109"/>
  <c r="V1143" i="109"/>
  <c r="W1003" i="109"/>
  <c r="X1003" i="109" s="1"/>
  <c r="Y1003" i="109" s="1"/>
  <c r="Z1003" i="109" s="1"/>
  <c r="AA1003" i="109" s="1"/>
  <c r="AB1003" i="109" s="1"/>
  <c r="AC1003" i="109" s="1"/>
  <c r="AD1003" i="109" s="1"/>
  <c r="AE1003" i="109" s="1"/>
  <c r="AF1003" i="109" s="1"/>
  <c r="AG1003" i="109" s="1"/>
  <c r="AH1003" i="109" s="1"/>
  <c r="AJ1003" i="109" s="1"/>
  <c r="AK1003" i="109" s="1"/>
  <c r="AL1003" i="109" s="1"/>
  <c r="AM1003" i="109" s="1"/>
  <c r="AN1003" i="109" s="1"/>
  <c r="AO1003" i="109" s="1"/>
  <c r="AP1003" i="109" s="1"/>
  <c r="AQ1003" i="109" s="1"/>
  <c r="AR1003" i="109" s="1"/>
  <c r="AS1003" i="109" s="1"/>
  <c r="AT1003" i="109" s="1"/>
  <c r="AU1003" i="109" s="1"/>
  <c r="AW1003" i="109" s="1"/>
  <c r="AX1003" i="109" s="1"/>
  <c r="AY1003" i="109" s="1"/>
  <c r="AZ1003" i="109" s="1"/>
  <c r="BA1003" i="109" s="1"/>
  <c r="BB1003" i="109" s="1"/>
  <c r="BC1003" i="109" s="1"/>
  <c r="BD1003" i="109" s="1"/>
  <c r="BE1003" i="109" s="1"/>
  <c r="BF1003" i="109" s="1"/>
  <c r="BG1003" i="109" s="1"/>
  <c r="BH1003" i="109" s="1"/>
  <c r="V1059" i="109"/>
  <c r="W919" i="109"/>
  <c r="X919" i="109" s="1"/>
  <c r="Y919" i="109" s="1"/>
  <c r="Z919" i="109" s="1"/>
  <c r="AA919" i="109" s="1"/>
  <c r="AB919" i="109" s="1"/>
  <c r="AC919" i="109" s="1"/>
  <c r="AD919" i="109" s="1"/>
  <c r="AE919" i="109" s="1"/>
  <c r="AF919" i="109" s="1"/>
  <c r="AG919" i="109" s="1"/>
  <c r="AH919" i="109" s="1"/>
  <c r="AJ919" i="109" s="1"/>
  <c r="AK919" i="109" s="1"/>
  <c r="AL919" i="109" s="1"/>
  <c r="AM919" i="109" s="1"/>
  <c r="AN919" i="109" s="1"/>
  <c r="AO919" i="109" s="1"/>
  <c r="AP919" i="109" s="1"/>
  <c r="AQ919" i="109" s="1"/>
  <c r="AR919" i="109" s="1"/>
  <c r="AS919" i="109" s="1"/>
  <c r="AT919" i="109" s="1"/>
  <c r="AU919" i="109" s="1"/>
  <c r="AW919" i="109" s="1"/>
  <c r="AX919" i="109" s="1"/>
  <c r="AY919" i="109" s="1"/>
  <c r="AZ919" i="109" s="1"/>
  <c r="BA919" i="109" s="1"/>
  <c r="BB919" i="109" s="1"/>
  <c r="BC919" i="109" s="1"/>
  <c r="BD919" i="109" s="1"/>
  <c r="BE919" i="109" s="1"/>
  <c r="BF919" i="109" s="1"/>
  <c r="BG919" i="109" s="1"/>
  <c r="BH919" i="109" s="1"/>
  <c r="X1406" i="109"/>
  <c r="X1227" i="109"/>
  <c r="Y1227" i="109" s="1"/>
  <c r="Z1227" i="109" s="1"/>
  <c r="AA1227" i="109" s="1"/>
  <c r="AB1227" i="109" s="1"/>
  <c r="AC1227" i="109" s="1"/>
  <c r="AD1227" i="109" s="1"/>
  <c r="AE1227" i="109" s="1"/>
  <c r="AF1227" i="109" s="1"/>
  <c r="AG1227" i="109" s="1"/>
  <c r="AH1227" i="109" s="1"/>
  <c r="X1453" i="109"/>
  <c r="X1274" i="109"/>
  <c r="X1440" i="109"/>
  <c r="X1261" i="109"/>
  <c r="X1443" i="109"/>
  <c r="X1264" i="109"/>
  <c r="X1483" i="109"/>
  <c r="X1304" i="109"/>
  <c r="X1514" i="109"/>
  <c r="X1335" i="109"/>
  <c r="X1477" i="109"/>
  <c r="X1298" i="109"/>
  <c r="X1436" i="109"/>
  <c r="X1257" i="109"/>
  <c r="X1451" i="109"/>
  <c r="X1272" i="109"/>
  <c r="X1492" i="109"/>
  <c r="X1313" i="109"/>
  <c r="X650" i="109"/>
  <c r="X449" i="109"/>
  <c r="X453" i="109"/>
  <c r="X654" i="109"/>
  <c r="X477" i="109"/>
  <c r="X678" i="109"/>
  <c r="X469" i="109"/>
  <c r="X670" i="109"/>
  <c r="X443" i="109"/>
  <c r="X644" i="109"/>
  <c r="Y1361" i="109"/>
  <c r="Y1182" i="109"/>
  <c r="Y1382" i="109"/>
  <c r="Y1203" i="109"/>
  <c r="Y1523" i="109"/>
  <c r="Y1344" i="109"/>
  <c r="X1555" i="109"/>
  <c r="W1685" i="109"/>
  <c r="W1639" i="109"/>
  <c r="W1677" i="109"/>
  <c r="W1647" i="109"/>
  <c r="W1608" i="109"/>
  <c r="W1651" i="109"/>
  <c r="W1637" i="109"/>
  <c r="W1600" i="109"/>
  <c r="W1605" i="109"/>
  <c r="W1592" i="109"/>
  <c r="W1653" i="109"/>
  <c r="W1591" i="109"/>
  <c r="W865" i="109"/>
  <c r="X1576" i="109"/>
  <c r="X1573" i="109"/>
  <c r="X1617" i="109"/>
  <c r="W1654" i="109"/>
  <c r="W1668" i="109"/>
  <c r="W1650" i="109"/>
  <c r="W1688" i="109"/>
  <c r="W1610" i="109"/>
  <c r="W1646" i="109"/>
  <c r="W1700" i="109"/>
  <c r="W1655" i="109"/>
  <c r="W1664" i="109"/>
  <c r="W1681" i="109"/>
  <c r="X1691" i="109"/>
  <c r="X1601" i="109"/>
  <c r="X1692" i="109"/>
  <c r="W1686" i="109"/>
  <c r="W1642" i="109"/>
  <c r="W1652" i="109"/>
  <c r="W1596" i="109"/>
  <c r="W1626" i="109"/>
  <c r="W1604" i="109"/>
  <c r="W1661" i="109"/>
  <c r="W1607" i="109"/>
  <c r="W1621" i="109"/>
  <c r="W1690" i="109"/>
  <c r="W1640" i="109"/>
  <c r="W1635" i="109"/>
  <c r="W1582" i="109"/>
  <c r="W853" i="109"/>
  <c r="W861" i="109"/>
  <c r="W872" i="109"/>
  <c r="W816" i="109"/>
  <c r="V1035" i="109"/>
  <c r="W895" i="109"/>
  <c r="V1034" i="109"/>
  <c r="W894" i="109"/>
  <c r="V1036" i="109"/>
  <c r="W896" i="109"/>
  <c r="U784" i="109"/>
  <c r="U1741" i="109" s="1"/>
  <c r="U788" i="109"/>
  <c r="U1745" i="109" s="1"/>
  <c r="U854" i="109"/>
  <c r="U1811" i="109" s="1"/>
  <c r="U779" i="109"/>
  <c r="U1737" i="109" s="1"/>
  <c r="U805" i="109"/>
  <c r="U1762" i="109" s="1"/>
  <c r="U868" i="109"/>
  <c r="U1825" i="109" s="1"/>
  <c r="U858" i="109"/>
  <c r="U1815" i="109" s="1"/>
  <c r="U808" i="109"/>
  <c r="U1765" i="109" s="1"/>
  <c r="U802" i="109"/>
  <c r="U1759" i="109" s="1"/>
  <c r="U791" i="109"/>
  <c r="U1748" i="109" s="1"/>
  <c r="U815" i="109"/>
  <c r="U1772" i="109" s="1"/>
  <c r="U790" i="109"/>
  <c r="U1747" i="109" s="1"/>
  <c r="U823" i="109"/>
  <c r="U1780" i="109" s="1"/>
  <c r="AN20" i="119"/>
  <c r="U882" i="109"/>
  <c r="U1839" i="109" s="1"/>
  <c r="U822" i="109"/>
  <c r="U1779" i="109" s="1"/>
  <c r="U856" i="109"/>
  <c r="U1813" i="109" s="1"/>
  <c r="U873" i="109"/>
  <c r="U1830" i="109" s="1"/>
  <c r="U878" i="109"/>
  <c r="U1835" i="109" s="1"/>
  <c r="U839" i="109"/>
  <c r="U1796" i="109" s="1"/>
  <c r="V515" i="109"/>
  <c r="U742" i="109"/>
  <c r="U1720" i="109" s="1"/>
  <c r="U753" i="109"/>
  <c r="U1725" i="109" s="1"/>
  <c r="U751" i="109"/>
  <c r="U1724" i="109" s="1"/>
  <c r="U729" i="109"/>
  <c r="U1714" i="109" s="1"/>
  <c r="U1807" i="109"/>
  <c r="U833" i="109"/>
  <c r="U1790" i="109" s="1"/>
  <c r="U825" i="109"/>
  <c r="U1782" i="109" s="1"/>
  <c r="U852" i="109"/>
  <c r="U1809" i="109" s="1"/>
  <c r="U1761" i="109"/>
  <c r="U827" i="109"/>
  <c r="U1784" i="109" s="1"/>
  <c r="U781" i="109"/>
  <c r="U1738" i="109" s="1"/>
  <c r="U723" i="109"/>
  <c r="U1713" i="109" s="1"/>
  <c r="U866" i="109"/>
  <c r="U1823" i="109" s="1"/>
  <c r="U1757" i="109"/>
  <c r="V499" i="109"/>
  <c r="U778" i="109"/>
  <c r="U1736" i="109" s="1"/>
  <c r="U787" i="109"/>
  <c r="U1744" i="109" s="1"/>
  <c r="U846" i="109"/>
  <c r="U1803" i="109" s="1"/>
  <c r="U772" i="109"/>
  <c r="U1734" i="109" s="1"/>
  <c r="U747" i="109"/>
  <c r="U1722" i="109" s="1"/>
  <c r="V559" i="109"/>
  <c r="U797" i="109"/>
  <c r="U1754" i="109" s="1"/>
  <c r="U762" i="109"/>
  <c r="U1732" i="109" s="1"/>
  <c r="U1709" i="109"/>
  <c r="U1730" i="109"/>
  <c r="U721" i="109"/>
  <c r="U1712" i="109" s="1"/>
  <c r="U759" i="109"/>
  <c r="U1729" i="109" s="1"/>
  <c r="U789" i="109"/>
  <c r="U1746" i="109" s="1"/>
  <c r="U810" i="109"/>
  <c r="U1767" i="109" s="1"/>
  <c r="V600" i="109"/>
  <c r="U870" i="109"/>
  <c r="U1827" i="109" s="1"/>
  <c r="U795" i="109"/>
  <c r="U1752" i="109" s="1"/>
  <c r="V603" i="109"/>
  <c r="U809" i="109"/>
  <c r="U1766" i="109" s="1"/>
  <c r="U794" i="109"/>
  <c r="U1751" i="109" s="1"/>
  <c r="U1760" i="109"/>
  <c r="U1758" i="109"/>
  <c r="U739" i="109"/>
  <c r="U1718" i="109" s="1"/>
  <c r="U817" i="109"/>
  <c r="U1774" i="109" s="1"/>
  <c r="U796" i="109"/>
  <c r="U1753" i="109" s="1"/>
  <c r="U814" i="109"/>
  <c r="U1771" i="109" s="1"/>
  <c r="U806" i="109"/>
  <c r="U1763" i="109" s="1"/>
  <c r="U848" i="109"/>
  <c r="U1805" i="109" s="1"/>
  <c r="U685" i="109"/>
  <c r="R33" i="119" s="1"/>
  <c r="U881" i="109"/>
  <c r="U1838" i="109" s="1"/>
  <c r="U709" i="109"/>
  <c r="U1710" i="109" s="1"/>
  <c r="U819" i="109"/>
  <c r="U1776" i="109" s="1"/>
  <c r="U763" i="109"/>
  <c r="U1733" i="109" s="1"/>
  <c r="U874" i="109"/>
  <c r="U1831" i="109" s="1"/>
  <c r="U855" i="109"/>
  <c r="U1812" i="109" s="1"/>
  <c r="T1812" i="109"/>
  <c r="U1816" i="109"/>
  <c r="U1828" i="109"/>
  <c r="U1818" i="109"/>
  <c r="U1840" i="109"/>
  <c r="U880" i="109"/>
  <c r="U1837" i="109" s="1"/>
  <c r="T1837" i="109"/>
  <c r="T1976" i="109" s="1"/>
  <c r="U1810" i="109"/>
  <c r="U1822" i="109"/>
  <c r="U1829" i="109"/>
  <c r="U1777" i="109"/>
  <c r="T1834" i="109"/>
  <c r="T1973" i="109" s="1"/>
  <c r="U877" i="109"/>
  <c r="U1834" i="109" s="1"/>
  <c r="U1781" i="109"/>
  <c r="U1824" i="109"/>
  <c r="U1826" i="109"/>
  <c r="U1769" i="109"/>
  <c r="U1785" i="109"/>
  <c r="U1773" i="109"/>
  <c r="V1349" i="109"/>
  <c r="V1524" i="109" s="1"/>
  <c r="U1524" i="109"/>
  <c r="R34" i="119" s="1"/>
  <c r="U818" i="109"/>
  <c r="U1775" i="109" s="1"/>
  <c r="U716" i="109"/>
  <c r="U1711" i="109" s="1"/>
  <c r="V602" i="109"/>
  <c r="V649" i="109"/>
  <c r="U826" i="109"/>
  <c r="U1783" i="109" s="1"/>
  <c r="U821" i="109"/>
  <c r="U1778" i="109" s="1"/>
  <c r="U783" i="109"/>
  <c r="U1740" i="109" s="1"/>
  <c r="U838" i="109"/>
  <c r="U1795" i="109" s="1"/>
  <c r="U837" i="109"/>
  <c r="U1794" i="109" s="1"/>
  <c r="U829" i="109"/>
  <c r="U1786" i="109" s="1"/>
  <c r="V599" i="109"/>
  <c r="U758" i="109"/>
  <c r="U1728" i="109" s="1"/>
  <c r="U745" i="109"/>
  <c r="U1721" i="109" s="1"/>
  <c r="U835" i="109"/>
  <c r="U1792" i="109" s="1"/>
  <c r="U864" i="109"/>
  <c r="U1821" i="109" s="1"/>
  <c r="V1033" i="109"/>
  <c r="U1166" i="109"/>
  <c r="V1165" i="109"/>
  <c r="G48" i="119"/>
  <c r="G47" i="119"/>
  <c r="T886" i="109"/>
  <c r="S1843" i="109"/>
  <c r="U875" i="109"/>
  <c r="U1832" i="109" s="1"/>
  <c r="T1971" i="109"/>
  <c r="U876" i="109"/>
  <c r="U1833" i="109" s="1"/>
  <c r="T1972" i="109"/>
  <c r="K25" i="119"/>
  <c r="U857" i="109"/>
  <c r="U1814" i="109" s="1"/>
  <c r="T1953" i="109"/>
  <c r="U847" i="109"/>
  <c r="U1804" i="109" s="1"/>
  <c r="T1943" i="109"/>
  <c r="U844" i="109"/>
  <c r="U1801" i="109" s="1"/>
  <c r="T1940" i="109"/>
  <c r="M21" i="119"/>
  <c r="L23" i="119"/>
  <c r="U849" i="109"/>
  <c r="U1806" i="109" s="1"/>
  <c r="T1945" i="109"/>
  <c r="J28" i="119"/>
  <c r="J29" i="119"/>
  <c r="U840" i="109"/>
  <c r="U1797" i="109" s="1"/>
  <c r="T1936" i="109"/>
  <c r="U851" i="109"/>
  <c r="U1808" i="109" s="1"/>
  <c r="T1947" i="109"/>
  <c r="U832" i="109"/>
  <c r="U1789" i="109" s="1"/>
  <c r="T1928" i="109"/>
  <c r="U884" i="109"/>
  <c r="U1841" i="109" s="1"/>
  <c r="T1980" i="109"/>
  <c r="U845" i="109"/>
  <c r="U1802" i="109" s="1"/>
  <c r="T1941" i="109"/>
  <c r="U836" i="109"/>
  <c r="U1793" i="109" s="1"/>
  <c r="T1932" i="109"/>
  <c r="U863" i="109"/>
  <c r="U1820" i="109" s="1"/>
  <c r="T1959" i="109"/>
  <c r="T1847" i="109"/>
  <c r="T1926" i="109"/>
  <c r="T1954" i="109"/>
  <c r="T1876" i="109"/>
  <c r="T1887" i="109"/>
  <c r="T1890" i="109"/>
  <c r="T1900" i="109"/>
  <c r="T1868" i="109"/>
  <c r="T1964" i="109"/>
  <c r="T1867" i="109"/>
  <c r="T1918" i="109"/>
  <c r="T1880" i="109"/>
  <c r="T1925" i="109"/>
  <c r="T1902" i="109"/>
  <c r="T1966" i="109"/>
  <c r="T1906" i="109"/>
  <c r="T1904" i="109"/>
  <c r="T1960" i="109"/>
  <c r="T1863" i="109"/>
  <c r="T1958" i="109"/>
  <c r="T1978" i="109"/>
  <c r="T1944" i="109"/>
  <c r="T1889" i="109"/>
  <c r="T1864" i="109"/>
  <c r="T1942" i="109"/>
  <c r="T1899" i="109"/>
  <c r="T1862" i="109"/>
  <c r="T1917" i="109"/>
  <c r="T1860" i="109"/>
  <c r="T1935" i="109"/>
  <c r="T1920" i="109"/>
  <c r="T1967" i="109"/>
  <c r="T1873" i="109"/>
  <c r="T1874" i="109"/>
  <c r="T1915" i="109"/>
  <c r="T1870" i="109"/>
  <c r="T1974" i="109"/>
  <c r="T1897" i="109"/>
  <c r="T1872" i="109"/>
  <c r="T1883" i="109"/>
  <c r="T1882" i="109"/>
  <c r="T1970" i="109"/>
  <c r="T1909" i="109"/>
  <c r="T1895" i="109"/>
  <c r="T1962" i="109"/>
  <c r="T1946" i="109"/>
  <c r="T1877" i="109"/>
  <c r="T1905" i="109"/>
  <c r="T1977" i="109"/>
  <c r="T1861" i="109"/>
  <c r="T1931" i="109"/>
  <c r="T1907" i="109"/>
  <c r="T1892" i="109"/>
  <c r="T1896" i="109"/>
  <c r="T1901" i="109"/>
  <c r="T1956" i="109"/>
  <c r="T1869" i="109"/>
  <c r="T1930" i="109"/>
  <c r="T1913" i="109"/>
  <c r="T1881" i="109"/>
  <c r="T1933" i="109"/>
  <c r="T1934" i="109"/>
  <c r="T1927" i="109"/>
  <c r="T1948" i="109"/>
  <c r="T1866" i="109"/>
  <c r="T1911" i="109"/>
  <c r="T1875" i="109"/>
  <c r="T1891" i="109"/>
  <c r="T1914" i="109"/>
  <c r="T1923" i="109"/>
  <c r="T1938" i="109"/>
  <c r="T1884" i="109"/>
  <c r="T1939" i="109"/>
  <c r="T1969" i="109"/>
  <c r="T1950" i="109"/>
  <c r="T1888" i="109"/>
  <c r="T1885" i="109"/>
  <c r="T1871" i="109"/>
  <c r="T1921" i="109"/>
  <c r="T1879" i="109"/>
  <c r="T1910" i="109"/>
  <c r="T1919" i="109"/>
  <c r="T1851" i="109"/>
  <c r="T1852" i="109"/>
  <c r="T1856" i="109"/>
  <c r="T1855" i="109"/>
  <c r="T1857" i="109"/>
  <c r="S1982" i="109"/>
  <c r="T1854" i="109"/>
  <c r="T1850" i="109"/>
  <c r="T1858" i="109"/>
  <c r="T1859" i="109"/>
  <c r="T1849" i="109"/>
  <c r="T1853" i="109"/>
  <c r="U1026" i="109"/>
  <c r="U484" i="109"/>
  <c r="V492" i="109"/>
  <c r="I42" i="119"/>
  <c r="I48" i="119" s="1"/>
  <c r="I49" i="119" s="1"/>
  <c r="H42" i="119"/>
  <c r="H48" i="119" s="1"/>
  <c r="Y1487" i="109" l="1"/>
  <c r="AJ1234" i="109"/>
  <c r="AJ1413" i="109"/>
  <c r="AJ1227" i="109"/>
  <c r="AJ1406" i="109"/>
  <c r="AK1176" i="109"/>
  <c r="AK1355" i="109"/>
  <c r="Y1205" i="109"/>
  <c r="Z1384" i="109" s="1"/>
  <c r="Y287" i="109"/>
  <c r="X371" i="109"/>
  <c r="Y328" i="109"/>
  <c r="Y314" i="109"/>
  <c r="X319" i="109"/>
  <c r="Y361" i="109"/>
  <c r="Y903" i="109"/>
  <c r="Y905" i="109"/>
  <c r="X902" i="109"/>
  <c r="Y1207" i="109"/>
  <c r="Z1386" i="109" s="1"/>
  <c r="Z1565" i="109" s="1"/>
  <c r="AW1564" i="109"/>
  <c r="Z1569" i="109"/>
  <c r="AX1206" i="109"/>
  <c r="AY1385" i="109" s="1"/>
  <c r="AG497" i="109"/>
  <c r="AG698" i="109" s="1"/>
  <c r="AG296" i="109"/>
  <c r="AZ907" i="109"/>
  <c r="AY899" i="109"/>
  <c r="AZ899" i="109" s="1"/>
  <c r="BA899" i="109" s="1"/>
  <c r="BB899" i="109" s="1"/>
  <c r="BC899" i="109" s="1"/>
  <c r="BD899" i="109" s="1"/>
  <c r="BE899" i="109" s="1"/>
  <c r="BF899" i="109" s="1"/>
  <c r="AX893" i="109"/>
  <c r="AY893" i="109" s="1"/>
  <c r="AZ893" i="109" s="1"/>
  <c r="BA893" i="109" s="1"/>
  <c r="BB893" i="109" s="1"/>
  <c r="BC893" i="109" s="1"/>
  <c r="BD893" i="109" s="1"/>
  <c r="BE893" i="109" s="1"/>
  <c r="BF893" i="109" s="1"/>
  <c r="BG893" i="109" s="1"/>
  <c r="BH893" i="109" s="1"/>
  <c r="BH890" i="109"/>
  <c r="AX952" i="109"/>
  <c r="X920" i="109"/>
  <c r="Y909" i="109"/>
  <c r="X910" i="109"/>
  <c r="X906" i="109"/>
  <c r="Y1248" i="109"/>
  <c r="Z1427" i="109" s="1"/>
  <c r="Y1209" i="109"/>
  <c r="X291" i="109"/>
  <c r="X330" i="109"/>
  <c r="Y1243" i="109"/>
  <c r="Z1243" i="109" s="1"/>
  <c r="AE694" i="109"/>
  <c r="AD494" i="109"/>
  <c r="AD695" i="109" s="1"/>
  <c r="AD495" i="109"/>
  <c r="AD696" i="109" s="1"/>
  <c r="AD496" i="109"/>
  <c r="AD697" i="109" s="1"/>
  <c r="X321" i="109"/>
  <c r="Y1341" i="109"/>
  <c r="Z1341" i="109" s="1"/>
  <c r="Y1312" i="109"/>
  <c r="Z1491" i="109" s="1"/>
  <c r="Y1226" i="109"/>
  <c r="Z1405" i="109" s="1"/>
  <c r="Y1394" i="109"/>
  <c r="Y1573" i="109" s="1"/>
  <c r="Y1512" i="109"/>
  <c r="Y1691" i="109" s="1"/>
  <c r="X898" i="109"/>
  <c r="Y1329" i="109"/>
  <c r="Z1508" i="109" s="1"/>
  <c r="Y1546" i="109"/>
  <c r="Y488" i="109"/>
  <c r="X492" i="109"/>
  <c r="Y1551" i="109"/>
  <c r="X520" i="109"/>
  <c r="AH497" i="109"/>
  <c r="Y1558" i="109"/>
  <c r="AD295" i="109"/>
  <c r="AE496" i="109" s="1"/>
  <c r="AD294" i="109"/>
  <c r="AE495" i="109" s="1"/>
  <c r="AD293" i="109"/>
  <c r="AE494" i="109" s="1"/>
  <c r="AE292" i="109"/>
  <c r="AF493" i="109" s="1"/>
  <c r="AF694" i="109" s="1"/>
  <c r="U1836" i="109"/>
  <c r="U1975" i="109" s="1"/>
  <c r="Y1683" i="109"/>
  <c r="Y1518" i="109"/>
  <c r="Y1697" i="109" s="1"/>
  <c r="U1703" i="109"/>
  <c r="Y1530" i="109"/>
  <c r="U1346" i="109"/>
  <c r="Y1666" i="109"/>
  <c r="X1656" i="109"/>
  <c r="X1619" i="109"/>
  <c r="X871" i="109"/>
  <c r="Y1534" i="109"/>
  <c r="Y1575" i="109"/>
  <c r="X1615" i="109"/>
  <c r="X1622" i="109"/>
  <c r="Y1674" i="109"/>
  <c r="Y1606" i="109"/>
  <c r="Y1324" i="109"/>
  <c r="Y1503" i="109"/>
  <c r="Y1682" i="109" s="1"/>
  <c r="Y1687" i="109"/>
  <c r="Y1672" i="109"/>
  <c r="X1671" i="109"/>
  <c r="X1693" i="109"/>
  <c r="X1632" i="109"/>
  <c r="X1630" i="109"/>
  <c r="X1662" i="109"/>
  <c r="X1585" i="109"/>
  <c r="X879" i="109"/>
  <c r="X865" i="109"/>
  <c r="X1665" i="109"/>
  <c r="X1643" i="109"/>
  <c r="X1634" i="109"/>
  <c r="X1667" i="109"/>
  <c r="X828" i="109"/>
  <c r="W875" i="109"/>
  <c r="X1610" i="109"/>
  <c r="X1624" i="109"/>
  <c r="X1660" i="109"/>
  <c r="X1684" i="109"/>
  <c r="X1645" i="109"/>
  <c r="X1648" i="109"/>
  <c r="X1695" i="109"/>
  <c r="X869" i="109"/>
  <c r="U1948" i="109"/>
  <c r="Y414" i="109"/>
  <c r="Y615" i="109"/>
  <c r="Y438" i="109"/>
  <c r="Y639" i="109"/>
  <c r="Y1224" i="109"/>
  <c r="Y1403" i="109"/>
  <c r="Y1442" i="109"/>
  <c r="Y1263" i="109"/>
  <c r="Y1473" i="109"/>
  <c r="Y1294" i="109"/>
  <c r="Z1512" i="109"/>
  <c r="Z1333" i="109"/>
  <c r="X1664" i="109"/>
  <c r="X1654" i="109"/>
  <c r="Z1394" i="109"/>
  <c r="Z1215" i="109"/>
  <c r="Y675" i="109"/>
  <c r="Y474" i="109"/>
  <c r="Y1426" i="109"/>
  <c r="Y1247" i="109"/>
  <c r="Y1429" i="109"/>
  <c r="Y1250" i="109"/>
  <c r="Y1327" i="109"/>
  <c r="Y1506" i="109"/>
  <c r="W832" i="109"/>
  <c r="X399" i="109"/>
  <c r="X600" i="109"/>
  <c r="X462" i="109"/>
  <c r="X663" i="109"/>
  <c r="X440" i="109"/>
  <c r="X641" i="109"/>
  <c r="X411" i="109"/>
  <c r="X612" i="109"/>
  <c r="X439" i="109"/>
  <c r="X640" i="109"/>
  <c r="X307" i="109"/>
  <c r="X508" i="109"/>
  <c r="X522" i="109"/>
  <c r="X428" i="109"/>
  <c r="X629" i="109"/>
  <c r="X338" i="109"/>
  <c r="X539" i="109"/>
  <c r="X609" i="109"/>
  <c r="X408" i="109"/>
  <c r="X647" i="109"/>
  <c r="X446" i="109"/>
  <c r="X562" i="109"/>
  <c r="X546" i="109"/>
  <c r="X345" i="109"/>
  <c r="X395" i="109"/>
  <c r="X596" i="109"/>
  <c r="X401" i="109"/>
  <c r="X602" i="109"/>
  <c r="X398" i="109"/>
  <c r="X599" i="109"/>
  <c r="X336" i="109"/>
  <c r="X537" i="109"/>
  <c r="W884" i="109"/>
  <c r="Z1470" i="109"/>
  <c r="Z1291" i="109"/>
  <c r="Z1370" i="109"/>
  <c r="Z1191" i="109"/>
  <c r="Y442" i="109"/>
  <c r="Y643" i="109"/>
  <c r="Y1479" i="109"/>
  <c r="Y1300" i="109"/>
  <c r="Y1322" i="109"/>
  <c r="Y1501" i="109"/>
  <c r="Y1499" i="109"/>
  <c r="Y1320" i="109"/>
  <c r="Y1500" i="109"/>
  <c r="Y1321" i="109"/>
  <c r="Y1404" i="109"/>
  <c r="Y1225" i="109"/>
  <c r="X379" i="109"/>
  <c r="X580" i="109"/>
  <c r="X553" i="109"/>
  <c r="X352" i="109"/>
  <c r="X538" i="109"/>
  <c r="X337" i="109"/>
  <c r="X589" i="109"/>
  <c r="X388" i="109"/>
  <c r="X515" i="109"/>
  <c r="X382" i="109"/>
  <c r="X583" i="109"/>
  <c r="X429" i="109"/>
  <c r="X630" i="109"/>
  <c r="X403" i="109"/>
  <c r="X604" i="109"/>
  <c r="X637" i="109"/>
  <c r="X436" i="109"/>
  <c r="X541" i="109"/>
  <c r="X340" i="109"/>
  <c r="X354" i="109"/>
  <c r="X555" i="109"/>
  <c r="X681" i="109"/>
  <c r="X480" i="109"/>
  <c r="X601" i="109"/>
  <c r="X400" i="109"/>
  <c r="X669" i="109"/>
  <c r="X468" i="109"/>
  <c r="Y426" i="109"/>
  <c r="Y627" i="109"/>
  <c r="X1580" i="109"/>
  <c r="X1598" i="109"/>
  <c r="X1602" i="109"/>
  <c r="Y1556" i="109"/>
  <c r="Y1638" i="109"/>
  <c r="Y1448" i="109"/>
  <c r="Y1269" i="109"/>
  <c r="Y1454" i="109"/>
  <c r="Y1275" i="109"/>
  <c r="Y1441" i="109"/>
  <c r="Y1262" i="109"/>
  <c r="Y1450" i="109"/>
  <c r="Y1271" i="109"/>
  <c r="Y1449" i="109"/>
  <c r="Y1270" i="109"/>
  <c r="Z1392" i="109"/>
  <c r="Z1213" i="109"/>
  <c r="Z1437" i="109"/>
  <c r="Z1258" i="109"/>
  <c r="X867" i="109"/>
  <c r="X859" i="109"/>
  <c r="Y1315" i="109"/>
  <c r="Y1494" i="109"/>
  <c r="Y1522" i="109"/>
  <c r="Y1343" i="109"/>
  <c r="Y1490" i="109"/>
  <c r="Y1311" i="109"/>
  <c r="Y1462" i="109"/>
  <c r="Y1283" i="109"/>
  <c r="Y1519" i="109"/>
  <c r="Y1340" i="109"/>
  <c r="Y1510" i="109"/>
  <c r="Y1331" i="109"/>
  <c r="Y1496" i="109"/>
  <c r="Y1317" i="109"/>
  <c r="W845" i="109"/>
  <c r="W851" i="109"/>
  <c r="Z1379" i="109"/>
  <c r="Z1200" i="109"/>
  <c r="X938" i="109"/>
  <c r="Y938" i="109" s="1"/>
  <c r="Z938" i="109" s="1"/>
  <c r="AA938" i="109" s="1"/>
  <c r="AB938" i="109" s="1"/>
  <c r="AC938" i="109" s="1"/>
  <c r="AD938" i="109" s="1"/>
  <c r="AE938" i="109" s="1"/>
  <c r="AF938" i="109" s="1"/>
  <c r="AG938" i="109" s="1"/>
  <c r="AH938" i="109" s="1"/>
  <c r="AJ938" i="109" s="1"/>
  <c r="AK938" i="109" s="1"/>
  <c r="AL938" i="109" s="1"/>
  <c r="AM938" i="109" s="1"/>
  <c r="AN938" i="109" s="1"/>
  <c r="AO938" i="109" s="1"/>
  <c r="AP938" i="109" s="1"/>
  <c r="AQ938" i="109" s="1"/>
  <c r="AR938" i="109" s="1"/>
  <c r="AS938" i="109" s="1"/>
  <c r="AT938" i="109" s="1"/>
  <c r="AU938" i="109" s="1"/>
  <c r="AW938" i="109" s="1"/>
  <c r="AX938" i="109" s="1"/>
  <c r="AY938" i="109" s="1"/>
  <c r="AZ938" i="109" s="1"/>
  <c r="BA938" i="109" s="1"/>
  <c r="BB938" i="109" s="1"/>
  <c r="BC938" i="109" s="1"/>
  <c r="BD938" i="109" s="1"/>
  <c r="BE938" i="109" s="1"/>
  <c r="BF938" i="109" s="1"/>
  <c r="BG938" i="109" s="1"/>
  <c r="BH938" i="109" s="1"/>
  <c r="X948" i="109"/>
  <c r="Y948" i="109" s="1"/>
  <c r="Z948" i="109" s="1"/>
  <c r="AA948" i="109" s="1"/>
  <c r="AB948" i="109" s="1"/>
  <c r="AC948" i="109" s="1"/>
  <c r="AD948" i="109" s="1"/>
  <c r="AE948" i="109" s="1"/>
  <c r="AF948" i="109" s="1"/>
  <c r="AG948" i="109" s="1"/>
  <c r="AH948" i="109" s="1"/>
  <c r="AJ948" i="109" s="1"/>
  <c r="AK948" i="109" s="1"/>
  <c r="AL948" i="109" s="1"/>
  <c r="AM948" i="109" s="1"/>
  <c r="AN948" i="109" s="1"/>
  <c r="AO948" i="109" s="1"/>
  <c r="AP948" i="109" s="1"/>
  <c r="AQ948" i="109" s="1"/>
  <c r="AR948" i="109" s="1"/>
  <c r="AS948" i="109" s="1"/>
  <c r="AT948" i="109" s="1"/>
  <c r="AU948" i="109" s="1"/>
  <c r="AW948" i="109" s="1"/>
  <c r="AX948" i="109" s="1"/>
  <c r="AY948" i="109" s="1"/>
  <c r="AZ948" i="109" s="1"/>
  <c r="BA948" i="109" s="1"/>
  <c r="BB948" i="109" s="1"/>
  <c r="BC948" i="109" s="1"/>
  <c r="BD948" i="109" s="1"/>
  <c r="BE948" i="109" s="1"/>
  <c r="BF948" i="109" s="1"/>
  <c r="BG948" i="109" s="1"/>
  <c r="BH948" i="109" s="1"/>
  <c r="X603" i="109"/>
  <c r="X402" i="109"/>
  <c r="X531" i="109"/>
  <c r="X620" i="109"/>
  <c r="X419" i="109"/>
  <c r="X605" i="109"/>
  <c r="X404" i="109"/>
  <c r="X479" i="109"/>
  <c r="X680" i="109"/>
  <c r="X528" i="109"/>
  <c r="X327" i="109"/>
  <c r="X633" i="109"/>
  <c r="X432" i="109"/>
  <c r="X383" i="109"/>
  <c r="X584" i="109"/>
  <c r="X471" i="109"/>
  <c r="X672" i="109"/>
  <c r="X381" i="109"/>
  <c r="X582" i="109"/>
  <c r="X377" i="109"/>
  <c r="X578" i="109"/>
  <c r="X458" i="109"/>
  <c r="X659" i="109"/>
  <c r="X677" i="109"/>
  <c r="X476" i="109"/>
  <c r="X561" i="109"/>
  <c r="X360" i="109"/>
  <c r="X407" i="109"/>
  <c r="X608" i="109"/>
  <c r="X417" i="109"/>
  <c r="X618" i="109"/>
  <c r="X649" i="109"/>
  <c r="X448" i="109"/>
  <c r="Z1382" i="109"/>
  <c r="Z1203" i="109"/>
  <c r="Y477" i="109"/>
  <c r="Y678" i="109"/>
  <c r="Y1461" i="109"/>
  <c r="Y1282" i="109"/>
  <c r="Y1482" i="109"/>
  <c r="Y1303" i="109"/>
  <c r="Y1268" i="109"/>
  <c r="Y1447" i="109"/>
  <c r="Y1507" i="109"/>
  <c r="Y1328" i="109"/>
  <c r="Y674" i="109"/>
  <c r="Y473" i="109"/>
  <c r="X1700" i="109"/>
  <c r="X1650" i="109"/>
  <c r="Y1676" i="109"/>
  <c r="Y635" i="109"/>
  <c r="Y434" i="109"/>
  <c r="Y1474" i="109"/>
  <c r="Y1295" i="109"/>
  <c r="Y1458" i="109"/>
  <c r="Y1279" i="109"/>
  <c r="Y1319" i="109"/>
  <c r="Y1498" i="109"/>
  <c r="Z1376" i="109"/>
  <c r="Z1197" i="109"/>
  <c r="W857" i="109"/>
  <c r="W847" i="109"/>
  <c r="W836" i="109"/>
  <c r="Y1561" i="109"/>
  <c r="Y469" i="109"/>
  <c r="Y670" i="109"/>
  <c r="Y650" i="109"/>
  <c r="Y449" i="109"/>
  <c r="Y1451" i="109"/>
  <c r="Y1272" i="109"/>
  <c r="Y1477" i="109"/>
  <c r="Y1298" i="109"/>
  <c r="Y1483" i="109"/>
  <c r="Y1304" i="109"/>
  <c r="Y1440" i="109"/>
  <c r="Y1261" i="109"/>
  <c r="Y1406" i="109"/>
  <c r="X872" i="109"/>
  <c r="X861" i="109"/>
  <c r="X1582" i="109"/>
  <c r="X1640" i="109"/>
  <c r="X1621" i="109"/>
  <c r="X1661" i="109"/>
  <c r="X1626" i="109"/>
  <c r="X1652" i="109"/>
  <c r="X1686" i="109"/>
  <c r="Y475" i="109"/>
  <c r="Y676" i="109"/>
  <c r="Y1502" i="109"/>
  <c r="Y1323" i="109"/>
  <c r="Y1476" i="109"/>
  <c r="Y1297" i="109"/>
  <c r="Y1467" i="109"/>
  <c r="Y1288" i="109"/>
  <c r="Y1330" i="109"/>
  <c r="Y1509" i="109"/>
  <c r="Y1310" i="109"/>
  <c r="Y1489" i="109"/>
  <c r="Z1438" i="109"/>
  <c r="Z1259" i="109"/>
  <c r="Z1397" i="109"/>
  <c r="Z1218" i="109"/>
  <c r="Z1211" i="109"/>
  <c r="AA1390" i="109" s="1"/>
  <c r="X1653" i="109"/>
  <c r="X1605" i="109"/>
  <c r="X1637" i="109"/>
  <c r="X1608" i="109"/>
  <c r="X1677" i="109"/>
  <c r="X1685" i="109"/>
  <c r="Y1555" i="109"/>
  <c r="Z1355" i="109"/>
  <c r="Z1351" i="109"/>
  <c r="Z1172" i="109"/>
  <c r="X1170" i="109"/>
  <c r="Y1349" i="109" s="1"/>
  <c r="W1345" i="109"/>
  <c r="W801" i="109"/>
  <c r="W1758" i="109" s="1"/>
  <c r="W864" i="109"/>
  <c r="W842" i="109"/>
  <c r="W813" i="109"/>
  <c r="W841" i="109"/>
  <c r="W709" i="109"/>
  <c r="W723" i="109"/>
  <c r="W1713" i="109" s="1"/>
  <c r="W830" i="109"/>
  <c r="W740" i="109"/>
  <c r="W810" i="109"/>
  <c r="W1767" i="109" s="1"/>
  <c r="W848" i="109"/>
  <c r="W763" i="109"/>
  <c r="W1733" i="109" s="1"/>
  <c r="W747" i="109"/>
  <c r="W797" i="109"/>
  <c r="W1754" i="109" s="1"/>
  <c r="W803" i="109"/>
  <c r="W800" i="109"/>
  <c r="W738" i="109"/>
  <c r="W1717" i="109" s="1"/>
  <c r="W880" i="109"/>
  <c r="W685" i="109"/>
  <c r="Y1649" i="109"/>
  <c r="Y1549" i="109"/>
  <c r="Y418" i="109"/>
  <c r="Y619" i="109"/>
  <c r="Y631" i="109"/>
  <c r="Y430" i="109"/>
  <c r="X1658" i="109"/>
  <c r="X1680" i="109"/>
  <c r="X1678" i="109"/>
  <c r="X1679" i="109"/>
  <c r="X1583" i="109"/>
  <c r="W781" i="109"/>
  <c r="W1738" i="109" s="1"/>
  <c r="W754" i="109"/>
  <c r="W739" i="109"/>
  <c r="W790" i="109"/>
  <c r="W1747" i="109" s="1"/>
  <c r="W716" i="109"/>
  <c r="W1711" i="109" s="1"/>
  <c r="W784" i="109"/>
  <c r="W831" i="109"/>
  <c r="W805" i="109"/>
  <c r="W721" i="109"/>
  <c r="W1712" i="109" s="1"/>
  <c r="W838" i="109"/>
  <c r="W742" i="109"/>
  <c r="W756" i="109"/>
  <c r="W882" i="109"/>
  <c r="W802" i="109"/>
  <c r="W870" i="109"/>
  <c r="X824" i="109"/>
  <c r="X1781" i="109" s="1"/>
  <c r="Y461" i="109"/>
  <c r="Y662" i="109"/>
  <c r="Y1445" i="109"/>
  <c r="Y1266" i="109"/>
  <c r="Y1481" i="109"/>
  <c r="Y1302" i="109"/>
  <c r="Y1505" i="109"/>
  <c r="Y1326" i="109"/>
  <c r="Y1433" i="109"/>
  <c r="Y1254" i="109"/>
  <c r="Y1466" i="109"/>
  <c r="Y1287" i="109"/>
  <c r="Y1290" i="109"/>
  <c r="Y1469" i="109"/>
  <c r="Y1516" i="109"/>
  <c r="Y1337" i="109"/>
  <c r="Y1670" i="109"/>
  <c r="X689" i="109"/>
  <c r="X1627" i="109"/>
  <c r="X1633" i="109"/>
  <c r="X1620" i="109"/>
  <c r="X1629" i="109"/>
  <c r="X1628" i="109"/>
  <c r="Y1571" i="109"/>
  <c r="Y1616" i="109"/>
  <c r="X885" i="109"/>
  <c r="X883" i="109"/>
  <c r="X1673" i="109"/>
  <c r="X1701" i="109"/>
  <c r="X1669" i="109"/>
  <c r="X1641" i="109"/>
  <c r="X1698" i="109"/>
  <c r="X1689" i="109"/>
  <c r="X1675" i="109"/>
  <c r="Z1339" i="109"/>
  <c r="Z1518" i="109"/>
  <c r="Z1325" i="109"/>
  <c r="Z1504" i="109"/>
  <c r="Z1367" i="109"/>
  <c r="Z1188" i="109"/>
  <c r="Z1487" i="109"/>
  <c r="Z1308" i="109"/>
  <c r="W804" i="109"/>
  <c r="W732" i="109"/>
  <c r="W821" i="109"/>
  <c r="W693" i="109"/>
  <c r="W806" i="109"/>
  <c r="W1763" i="109" s="1"/>
  <c r="W881" i="109"/>
  <c r="W729" i="109"/>
  <c r="W1714" i="109" s="1"/>
  <c r="W834" i="109"/>
  <c r="W785" i="109"/>
  <c r="W873" i="109"/>
  <c r="W783" i="109"/>
  <c r="W779" i="109"/>
  <c r="W860" i="109"/>
  <c r="W878" i="109"/>
  <c r="W762" i="109"/>
  <c r="W1732" i="109" s="1"/>
  <c r="W809" i="109"/>
  <c r="W819" i="109"/>
  <c r="W850" i="109"/>
  <c r="W840" i="109"/>
  <c r="W877" i="109"/>
  <c r="Z1523" i="109"/>
  <c r="Z1344" i="109"/>
  <c r="Y459" i="109"/>
  <c r="Y660" i="109"/>
  <c r="Y410" i="109"/>
  <c r="Y611" i="109"/>
  <c r="Y1511" i="109"/>
  <c r="Y1332" i="109"/>
  <c r="Y1425" i="109"/>
  <c r="Y1246" i="109"/>
  <c r="Y1463" i="109"/>
  <c r="Y1284" i="109"/>
  <c r="X1681" i="109"/>
  <c r="X1646" i="109"/>
  <c r="X1668" i="109"/>
  <c r="Y1576" i="109"/>
  <c r="Y445" i="109"/>
  <c r="Y646" i="109"/>
  <c r="Y1413" i="109"/>
  <c r="Y1472" i="109"/>
  <c r="Y1293" i="109"/>
  <c r="Y1460" i="109"/>
  <c r="Y1281" i="109"/>
  <c r="W1528" i="109"/>
  <c r="W1703" i="109" s="1"/>
  <c r="W1707" i="109" s="1"/>
  <c r="W1524" i="109"/>
  <c r="AE34" i="119" s="1"/>
  <c r="X897" i="109"/>
  <c r="Y897" i="109" s="1"/>
  <c r="Z897" i="109" s="1"/>
  <c r="AA897" i="109" s="1"/>
  <c r="AB897" i="109" s="1"/>
  <c r="AC897" i="109" s="1"/>
  <c r="AD897" i="109" s="1"/>
  <c r="AE897" i="109" s="1"/>
  <c r="AF897" i="109" s="1"/>
  <c r="AG897" i="109" s="1"/>
  <c r="AH897" i="109" s="1"/>
  <c r="AJ897" i="109" s="1"/>
  <c r="AK897" i="109" s="1"/>
  <c r="AL897" i="109" s="1"/>
  <c r="AM897" i="109" s="1"/>
  <c r="AN897" i="109" s="1"/>
  <c r="AO897" i="109" s="1"/>
  <c r="AP897" i="109" s="1"/>
  <c r="AQ897" i="109" s="1"/>
  <c r="AR897" i="109" s="1"/>
  <c r="AS897" i="109" s="1"/>
  <c r="AT897" i="109" s="1"/>
  <c r="AU897" i="109" s="1"/>
  <c r="AW897" i="109" s="1"/>
  <c r="AX897" i="109" s="1"/>
  <c r="AY897" i="109" s="1"/>
  <c r="AZ897" i="109" s="1"/>
  <c r="BA897" i="109" s="1"/>
  <c r="BB897" i="109" s="1"/>
  <c r="BC897" i="109" s="1"/>
  <c r="BD897" i="109" s="1"/>
  <c r="BE897" i="109" s="1"/>
  <c r="BF897" i="109" s="1"/>
  <c r="BG897" i="109" s="1"/>
  <c r="BH897" i="109" s="1"/>
  <c r="X420" i="109"/>
  <c r="X621" i="109"/>
  <c r="X433" i="109"/>
  <c r="X634" i="109"/>
  <c r="X665" i="109"/>
  <c r="X464" i="109"/>
  <c r="X597" i="109"/>
  <c r="X396" i="109"/>
  <c r="X571" i="109"/>
  <c r="X370" i="109"/>
  <c r="X393" i="109"/>
  <c r="X594" i="109"/>
  <c r="X427" i="109"/>
  <c r="X628" i="109"/>
  <c r="X529" i="109"/>
  <c r="X636" i="109"/>
  <c r="X435" i="109"/>
  <c r="X638" i="109"/>
  <c r="X437" i="109"/>
  <c r="X617" i="109"/>
  <c r="X416" i="109"/>
  <c r="X351" i="109"/>
  <c r="X552" i="109"/>
  <c r="X595" i="109"/>
  <c r="X394" i="109"/>
  <c r="X466" i="109"/>
  <c r="X667" i="109"/>
  <c r="X415" i="109"/>
  <c r="X616" i="109"/>
  <c r="X343" i="109"/>
  <c r="X544" i="109"/>
  <c r="X356" i="109"/>
  <c r="X557" i="109"/>
  <c r="X657" i="109"/>
  <c r="X456" i="109"/>
  <c r="X820" i="109"/>
  <c r="Y1444" i="109"/>
  <c r="Y1265" i="109"/>
  <c r="Y1434" i="109"/>
  <c r="Y1255" i="109"/>
  <c r="Y1517" i="109"/>
  <c r="Y1338" i="109"/>
  <c r="Y1402" i="109"/>
  <c r="Y1223" i="109"/>
  <c r="Y1237" i="109"/>
  <c r="Y1416" i="109"/>
  <c r="X958" i="109"/>
  <c r="Y958" i="109" s="1"/>
  <c r="Z958" i="109" s="1"/>
  <c r="AA958" i="109" s="1"/>
  <c r="AB958" i="109" s="1"/>
  <c r="AC958" i="109" s="1"/>
  <c r="AD958" i="109" s="1"/>
  <c r="AE958" i="109" s="1"/>
  <c r="AF958" i="109" s="1"/>
  <c r="AG958" i="109" s="1"/>
  <c r="AH958" i="109" s="1"/>
  <c r="AJ958" i="109" s="1"/>
  <c r="AK958" i="109" s="1"/>
  <c r="AL958" i="109" s="1"/>
  <c r="AM958" i="109" s="1"/>
  <c r="AN958" i="109" s="1"/>
  <c r="AO958" i="109" s="1"/>
  <c r="AP958" i="109" s="1"/>
  <c r="AQ958" i="109" s="1"/>
  <c r="AR958" i="109" s="1"/>
  <c r="AS958" i="109" s="1"/>
  <c r="AT958" i="109" s="1"/>
  <c r="AU958" i="109" s="1"/>
  <c r="AW958" i="109" s="1"/>
  <c r="AX958" i="109" s="1"/>
  <c r="AY958" i="109" s="1"/>
  <c r="AZ958" i="109" s="1"/>
  <c r="BA958" i="109" s="1"/>
  <c r="BB958" i="109" s="1"/>
  <c r="BC958" i="109" s="1"/>
  <c r="BD958" i="109" s="1"/>
  <c r="BE958" i="109" s="1"/>
  <c r="BF958" i="109" s="1"/>
  <c r="BG958" i="109" s="1"/>
  <c r="BH958" i="109" s="1"/>
  <c r="X954" i="109"/>
  <c r="Y954" i="109" s="1"/>
  <c r="Z954" i="109" s="1"/>
  <c r="AA954" i="109" s="1"/>
  <c r="AB954" i="109" s="1"/>
  <c r="AC954" i="109" s="1"/>
  <c r="AD954" i="109" s="1"/>
  <c r="AE954" i="109" s="1"/>
  <c r="AF954" i="109" s="1"/>
  <c r="AG954" i="109" s="1"/>
  <c r="AH954" i="109" s="1"/>
  <c r="AJ954" i="109" s="1"/>
  <c r="AK954" i="109" s="1"/>
  <c r="AL954" i="109" s="1"/>
  <c r="AM954" i="109" s="1"/>
  <c r="AN954" i="109" s="1"/>
  <c r="AO954" i="109" s="1"/>
  <c r="AP954" i="109" s="1"/>
  <c r="AQ954" i="109" s="1"/>
  <c r="AR954" i="109" s="1"/>
  <c r="AS954" i="109" s="1"/>
  <c r="AT954" i="109" s="1"/>
  <c r="AU954" i="109" s="1"/>
  <c r="AW954" i="109" s="1"/>
  <c r="AX954" i="109" s="1"/>
  <c r="AY954" i="109" s="1"/>
  <c r="AZ954" i="109" s="1"/>
  <c r="BA954" i="109" s="1"/>
  <c r="BB954" i="109" s="1"/>
  <c r="BC954" i="109" s="1"/>
  <c r="BD954" i="109" s="1"/>
  <c r="BE954" i="109" s="1"/>
  <c r="BF954" i="109" s="1"/>
  <c r="BG954" i="109" s="1"/>
  <c r="BH954" i="109" s="1"/>
  <c r="X347" i="109"/>
  <c r="X548" i="109"/>
  <c r="X653" i="109"/>
  <c r="X452" i="109"/>
  <c r="X587" i="109"/>
  <c r="X386" i="109"/>
  <c r="X397" i="109"/>
  <c r="X598" i="109"/>
  <c r="X624" i="109"/>
  <c r="X423" i="109"/>
  <c r="X651" i="109"/>
  <c r="X450" i="109"/>
  <c r="X661" i="109"/>
  <c r="X460" i="109"/>
  <c r="X632" i="109"/>
  <c r="X431" i="109"/>
  <c r="X387" i="109"/>
  <c r="X588" i="109"/>
  <c r="X613" i="109"/>
  <c r="X412" i="109"/>
  <c r="X389" i="109"/>
  <c r="X590" i="109"/>
  <c r="X298" i="109"/>
  <c r="X499" i="109"/>
  <c r="X406" i="109"/>
  <c r="X607" i="109"/>
  <c r="X577" i="109"/>
  <c r="X376" i="109"/>
  <c r="X642" i="109"/>
  <c r="X441" i="109"/>
  <c r="X357" i="109"/>
  <c r="X558" i="109"/>
  <c r="Y422" i="109"/>
  <c r="Y623" i="109"/>
  <c r="Y478" i="109"/>
  <c r="Y679" i="109"/>
  <c r="X1612" i="109"/>
  <c r="Z1435" i="109"/>
  <c r="Z1256" i="109"/>
  <c r="Y1399" i="109"/>
  <c r="Y1220" i="109"/>
  <c r="Y1515" i="109"/>
  <c r="Y1336" i="109"/>
  <c r="Y1446" i="109"/>
  <c r="Y1267" i="109"/>
  <c r="Y1430" i="109"/>
  <c r="Y1251" i="109"/>
  <c r="Y1286" i="109"/>
  <c r="Y1465" i="109"/>
  <c r="Y1478" i="109"/>
  <c r="Y1299" i="109"/>
  <c r="Z1245" i="109"/>
  <c r="Z1424" i="109"/>
  <c r="Z1396" i="109"/>
  <c r="Z1217" i="109"/>
  <c r="Y483" i="109"/>
  <c r="Y684" i="109"/>
  <c r="Y1452" i="109"/>
  <c r="Y1273" i="109"/>
  <c r="Y1439" i="109"/>
  <c r="Y1260" i="109"/>
  <c r="Y1484" i="109"/>
  <c r="Y1305" i="109"/>
  <c r="Y1432" i="109"/>
  <c r="Y1253" i="109"/>
  <c r="Y1278" i="109"/>
  <c r="Y1457" i="109"/>
  <c r="Y1480" i="109"/>
  <c r="Y1301" i="109"/>
  <c r="Z1383" i="109"/>
  <c r="Z1204" i="109"/>
  <c r="W855" i="109"/>
  <c r="X956" i="109"/>
  <c r="Y956" i="109" s="1"/>
  <c r="Z956" i="109" s="1"/>
  <c r="AA956" i="109" s="1"/>
  <c r="AB956" i="109" s="1"/>
  <c r="AC956" i="109" s="1"/>
  <c r="AD956" i="109" s="1"/>
  <c r="AE956" i="109" s="1"/>
  <c r="AF956" i="109" s="1"/>
  <c r="AG956" i="109" s="1"/>
  <c r="AH956" i="109" s="1"/>
  <c r="AJ956" i="109" s="1"/>
  <c r="AK956" i="109" s="1"/>
  <c r="AL956" i="109" s="1"/>
  <c r="AM956" i="109" s="1"/>
  <c r="AN956" i="109" s="1"/>
  <c r="AO956" i="109" s="1"/>
  <c r="AP956" i="109" s="1"/>
  <c r="AQ956" i="109" s="1"/>
  <c r="AR956" i="109" s="1"/>
  <c r="AS956" i="109" s="1"/>
  <c r="AT956" i="109" s="1"/>
  <c r="AU956" i="109" s="1"/>
  <c r="AW956" i="109" s="1"/>
  <c r="AX956" i="109" s="1"/>
  <c r="AY956" i="109" s="1"/>
  <c r="AZ956" i="109" s="1"/>
  <c r="BA956" i="109" s="1"/>
  <c r="BB956" i="109" s="1"/>
  <c r="BC956" i="109" s="1"/>
  <c r="BD956" i="109" s="1"/>
  <c r="BE956" i="109" s="1"/>
  <c r="BF956" i="109" s="1"/>
  <c r="BG956" i="109" s="1"/>
  <c r="BH956" i="109" s="1"/>
  <c r="X940" i="109"/>
  <c r="Y940" i="109" s="1"/>
  <c r="Z940" i="109" s="1"/>
  <c r="AA940" i="109" s="1"/>
  <c r="AB940" i="109" s="1"/>
  <c r="AC940" i="109" s="1"/>
  <c r="AD940" i="109" s="1"/>
  <c r="AE940" i="109" s="1"/>
  <c r="AF940" i="109" s="1"/>
  <c r="AG940" i="109" s="1"/>
  <c r="AH940" i="109" s="1"/>
  <c r="AJ940" i="109" s="1"/>
  <c r="AK940" i="109" s="1"/>
  <c r="AL940" i="109" s="1"/>
  <c r="AM940" i="109" s="1"/>
  <c r="AN940" i="109" s="1"/>
  <c r="AO940" i="109" s="1"/>
  <c r="AP940" i="109" s="1"/>
  <c r="AQ940" i="109" s="1"/>
  <c r="AR940" i="109" s="1"/>
  <c r="AS940" i="109" s="1"/>
  <c r="AT940" i="109" s="1"/>
  <c r="AU940" i="109" s="1"/>
  <c r="AW940" i="109" s="1"/>
  <c r="AX940" i="109" s="1"/>
  <c r="AY940" i="109" s="1"/>
  <c r="AZ940" i="109" s="1"/>
  <c r="BA940" i="109" s="1"/>
  <c r="BB940" i="109" s="1"/>
  <c r="BC940" i="109" s="1"/>
  <c r="BD940" i="109" s="1"/>
  <c r="BE940" i="109" s="1"/>
  <c r="BF940" i="109" s="1"/>
  <c r="BG940" i="109" s="1"/>
  <c r="BH940" i="109" s="1"/>
  <c r="X405" i="109"/>
  <c r="X606" i="109"/>
  <c r="X409" i="109"/>
  <c r="X610" i="109"/>
  <c r="X391" i="109"/>
  <c r="X592" i="109"/>
  <c r="X472" i="109"/>
  <c r="X673" i="109"/>
  <c r="X358" i="109"/>
  <c r="X559" i="109"/>
  <c r="X572" i="109"/>
  <c r="X385" i="109"/>
  <c r="X586" i="109"/>
  <c r="X390" i="109"/>
  <c r="X591" i="109"/>
  <c r="X593" i="109"/>
  <c r="X392" i="109"/>
  <c r="X359" i="109"/>
  <c r="X560" i="109"/>
  <c r="X384" i="109"/>
  <c r="X585" i="109"/>
  <c r="X444" i="109"/>
  <c r="X645" i="109"/>
  <c r="X550" i="109"/>
  <c r="X349" i="109"/>
  <c r="X413" i="109"/>
  <c r="X614" i="109"/>
  <c r="X625" i="109"/>
  <c r="X424" i="109"/>
  <c r="X622" i="109"/>
  <c r="X421" i="109"/>
  <c r="X454" i="109"/>
  <c r="X655" i="109"/>
  <c r="X425" i="109"/>
  <c r="X626" i="109"/>
  <c r="Z1361" i="109"/>
  <c r="Z1182" i="109"/>
  <c r="Y443" i="109"/>
  <c r="Y644" i="109"/>
  <c r="Y654" i="109"/>
  <c r="Y453" i="109"/>
  <c r="Y652" i="109"/>
  <c r="Y451" i="109"/>
  <c r="Y1456" i="109"/>
  <c r="Y1277" i="109"/>
  <c r="Y1428" i="109"/>
  <c r="Y1249" i="109"/>
  <c r="Y1417" i="109"/>
  <c r="Y1238" i="109"/>
  <c r="Z1334" i="109"/>
  <c r="Z1513" i="109"/>
  <c r="X1655" i="109"/>
  <c r="X1688" i="109"/>
  <c r="Y1617" i="109"/>
  <c r="Y1412" i="109"/>
  <c r="Y1233" i="109"/>
  <c r="Y1421" i="109"/>
  <c r="Y1242" i="109"/>
  <c r="Y1468" i="109"/>
  <c r="Y1289" i="109"/>
  <c r="W844" i="109"/>
  <c r="U1944" i="109"/>
  <c r="U1923" i="109"/>
  <c r="W849" i="109"/>
  <c r="W876" i="109"/>
  <c r="Y1702" i="109"/>
  <c r="Y1540" i="109"/>
  <c r="Y1313" i="109"/>
  <c r="Y1492" i="109"/>
  <c r="Y1436" i="109"/>
  <c r="Y1257" i="109"/>
  <c r="Y1514" i="109"/>
  <c r="Y1335" i="109"/>
  <c r="Y1443" i="109"/>
  <c r="Y1264" i="109"/>
  <c r="Y1453" i="109"/>
  <c r="Y1274" i="109"/>
  <c r="X942" i="109"/>
  <c r="Y942" i="109" s="1"/>
  <c r="Z942" i="109" s="1"/>
  <c r="AA942" i="109" s="1"/>
  <c r="AB942" i="109" s="1"/>
  <c r="AC942" i="109" s="1"/>
  <c r="AD942" i="109" s="1"/>
  <c r="AE942" i="109" s="1"/>
  <c r="AF942" i="109" s="1"/>
  <c r="AG942" i="109" s="1"/>
  <c r="AH942" i="109" s="1"/>
  <c r="AJ942" i="109" s="1"/>
  <c r="AK942" i="109" s="1"/>
  <c r="AL942" i="109" s="1"/>
  <c r="AM942" i="109" s="1"/>
  <c r="AN942" i="109" s="1"/>
  <c r="AO942" i="109" s="1"/>
  <c r="AP942" i="109" s="1"/>
  <c r="AQ942" i="109" s="1"/>
  <c r="AR942" i="109" s="1"/>
  <c r="AS942" i="109" s="1"/>
  <c r="AT942" i="109" s="1"/>
  <c r="AU942" i="109" s="1"/>
  <c r="AW942" i="109" s="1"/>
  <c r="AX942" i="109" s="1"/>
  <c r="AY942" i="109" s="1"/>
  <c r="AZ942" i="109" s="1"/>
  <c r="BA942" i="109" s="1"/>
  <c r="BB942" i="109" s="1"/>
  <c r="BC942" i="109" s="1"/>
  <c r="BD942" i="109" s="1"/>
  <c r="BE942" i="109" s="1"/>
  <c r="BF942" i="109" s="1"/>
  <c r="BG942" i="109" s="1"/>
  <c r="BH942" i="109" s="1"/>
  <c r="X946" i="109"/>
  <c r="Y946" i="109" s="1"/>
  <c r="Z946" i="109" s="1"/>
  <c r="AA946" i="109" s="1"/>
  <c r="AB946" i="109" s="1"/>
  <c r="AC946" i="109" s="1"/>
  <c r="AD946" i="109" s="1"/>
  <c r="AE946" i="109" s="1"/>
  <c r="AF946" i="109" s="1"/>
  <c r="AG946" i="109" s="1"/>
  <c r="AH946" i="109" s="1"/>
  <c r="AJ946" i="109" s="1"/>
  <c r="AK946" i="109" s="1"/>
  <c r="AL946" i="109" s="1"/>
  <c r="AM946" i="109" s="1"/>
  <c r="AN946" i="109" s="1"/>
  <c r="AO946" i="109" s="1"/>
  <c r="AP946" i="109" s="1"/>
  <c r="AQ946" i="109" s="1"/>
  <c r="AR946" i="109" s="1"/>
  <c r="AS946" i="109" s="1"/>
  <c r="AT946" i="109" s="1"/>
  <c r="AU946" i="109" s="1"/>
  <c r="AW946" i="109" s="1"/>
  <c r="AX946" i="109" s="1"/>
  <c r="AY946" i="109" s="1"/>
  <c r="AZ946" i="109" s="1"/>
  <c r="BA946" i="109" s="1"/>
  <c r="BB946" i="109" s="1"/>
  <c r="BC946" i="109" s="1"/>
  <c r="BD946" i="109" s="1"/>
  <c r="BE946" i="109" s="1"/>
  <c r="BF946" i="109" s="1"/>
  <c r="BG946" i="109" s="1"/>
  <c r="BH946" i="109" s="1"/>
  <c r="X816" i="109"/>
  <c r="Y470" i="109"/>
  <c r="Y671" i="109"/>
  <c r="X853" i="109"/>
  <c r="X812" i="109"/>
  <c r="X1635" i="109"/>
  <c r="X1690" i="109"/>
  <c r="X1607" i="109"/>
  <c r="X1604" i="109"/>
  <c r="X1596" i="109"/>
  <c r="X1642" i="109"/>
  <c r="Y1692" i="109"/>
  <c r="Y1601" i="109"/>
  <c r="Y1306" i="109"/>
  <c r="Y1485" i="109"/>
  <c r="Y1342" i="109"/>
  <c r="Y1521" i="109"/>
  <c r="Y1431" i="109"/>
  <c r="Y1252" i="109"/>
  <c r="Y1471" i="109"/>
  <c r="Y1292" i="109"/>
  <c r="Y1475" i="109"/>
  <c r="Y1296" i="109"/>
  <c r="Z1497" i="109"/>
  <c r="Z1318" i="109"/>
  <c r="Y447" i="109"/>
  <c r="Y648" i="109"/>
  <c r="Y664" i="109"/>
  <c r="Y463" i="109"/>
  <c r="X1591" i="109"/>
  <c r="X1592" i="109"/>
  <c r="X1600" i="109"/>
  <c r="X1651" i="109"/>
  <c r="X1647" i="109"/>
  <c r="X1639" i="109"/>
  <c r="Z1493" i="109"/>
  <c r="Z1314" i="109"/>
  <c r="Z1316" i="109"/>
  <c r="Z1495" i="109"/>
  <c r="W822" i="109"/>
  <c r="W835" i="109"/>
  <c r="W866" i="109"/>
  <c r="W798" i="109"/>
  <c r="W772" i="109"/>
  <c r="W795" i="109"/>
  <c r="W829" i="109"/>
  <c r="W730" i="109"/>
  <c r="W1715" i="109" s="1"/>
  <c r="W837" i="109"/>
  <c r="W839" i="109"/>
  <c r="W818" i="109"/>
  <c r="W753" i="109"/>
  <c r="W796" i="109"/>
  <c r="W868" i="109"/>
  <c r="W817" i="109"/>
  <c r="W745" i="109"/>
  <c r="W758" i="109"/>
  <c r="W858" i="109"/>
  <c r="W863" i="109"/>
  <c r="Y1699" i="109"/>
  <c r="Y1563" i="109"/>
  <c r="Y455" i="109"/>
  <c r="Y656" i="109"/>
  <c r="X1623" i="109"/>
  <c r="X1613" i="109"/>
  <c r="X1696" i="109"/>
  <c r="X1581" i="109"/>
  <c r="X1595" i="109"/>
  <c r="W749" i="109"/>
  <c r="W1723" i="109" s="1"/>
  <c r="W854" i="109"/>
  <c r="W788" i="109"/>
  <c r="W799" i="109"/>
  <c r="W825" i="109"/>
  <c r="W852" i="109"/>
  <c r="W862" i="109"/>
  <c r="W833" i="109"/>
  <c r="W789" i="109"/>
  <c r="W814" i="109"/>
  <c r="W1771" i="109" s="1"/>
  <c r="W791" i="109"/>
  <c r="W700" i="109"/>
  <c r="W808" i="109"/>
  <c r="W778" i="109"/>
  <c r="W1736" i="109" s="1"/>
  <c r="W843" i="109"/>
  <c r="W759" i="109"/>
  <c r="Y467" i="109"/>
  <c r="Y668" i="109"/>
  <c r="Y1401" i="109"/>
  <c r="Y1222" i="109"/>
  <c r="Y1240" i="109"/>
  <c r="Y1419" i="109"/>
  <c r="Y1486" i="109"/>
  <c r="Y1307" i="109"/>
  <c r="Y1423" i="109"/>
  <c r="Y1244" i="109"/>
  <c r="Y1285" i="109"/>
  <c r="Y1464" i="109"/>
  <c r="Y1276" i="109"/>
  <c r="Y1455" i="109"/>
  <c r="Y1309" i="109"/>
  <c r="Y1488" i="109"/>
  <c r="Z1377" i="109"/>
  <c r="Z1198" i="109"/>
  <c r="Z1459" i="109"/>
  <c r="Z1280" i="109"/>
  <c r="Y1614" i="109"/>
  <c r="W484" i="109"/>
  <c r="Y683" i="109"/>
  <c r="Y482" i="109"/>
  <c r="X1578" i="109"/>
  <c r="X1694" i="109"/>
  <c r="X1625" i="109"/>
  <c r="X1609" i="109"/>
  <c r="X1644" i="109"/>
  <c r="X1657" i="109"/>
  <c r="Y1603" i="109"/>
  <c r="Y1584" i="109"/>
  <c r="Y465" i="109"/>
  <c r="Y666" i="109"/>
  <c r="Y457" i="109"/>
  <c r="Y658" i="109"/>
  <c r="Y682" i="109"/>
  <c r="Y481" i="109"/>
  <c r="X1631" i="109"/>
  <c r="X1618" i="109"/>
  <c r="X1663" i="109"/>
  <c r="X1611" i="109"/>
  <c r="X1636" i="109"/>
  <c r="X1659" i="109"/>
  <c r="Y1562" i="109"/>
  <c r="Z1372" i="109"/>
  <c r="Z1193" i="109"/>
  <c r="W807" i="109"/>
  <c r="W811" i="109"/>
  <c r="W793" i="109"/>
  <c r="W874" i="109"/>
  <c r="W760" i="109"/>
  <c r="W773" i="109"/>
  <c r="W1735" i="109" s="1"/>
  <c r="W787" i="109"/>
  <c r="W792" i="109"/>
  <c r="W794" i="109"/>
  <c r="W761" i="109"/>
  <c r="W786" i="109"/>
  <c r="W846" i="109"/>
  <c r="W751" i="109"/>
  <c r="W815" i="109"/>
  <c r="W826" i="109"/>
  <c r="W823" i="109"/>
  <c r="W856" i="109"/>
  <c r="W827" i="109"/>
  <c r="X894" i="109"/>
  <c r="W1026" i="109"/>
  <c r="V1026" i="109"/>
  <c r="X896" i="109"/>
  <c r="X895" i="109"/>
  <c r="AO20" i="119"/>
  <c r="S33" i="119"/>
  <c r="V685" i="109"/>
  <c r="V1166" i="109"/>
  <c r="V1167" i="109" s="1"/>
  <c r="G49" i="119"/>
  <c r="U1937" i="109"/>
  <c r="U1930" i="109"/>
  <c r="U1940" i="109"/>
  <c r="U1932" i="109"/>
  <c r="U1865" i="109"/>
  <c r="U1887" i="109"/>
  <c r="U1896" i="109"/>
  <c r="U1861" i="109"/>
  <c r="U1941" i="109"/>
  <c r="U1933" i="109"/>
  <c r="U1899" i="109"/>
  <c r="U1872" i="109"/>
  <c r="U1970" i="109"/>
  <c r="U1909" i="109"/>
  <c r="U1910" i="109"/>
  <c r="U1974" i="109"/>
  <c r="U1920" i="109"/>
  <c r="U1938" i="109"/>
  <c r="U1913" i="109"/>
  <c r="U1851" i="109"/>
  <c r="U1869" i="109"/>
  <c r="U1946" i="109"/>
  <c r="U1854" i="109"/>
  <c r="U1894" i="109"/>
  <c r="U1888" i="109"/>
  <c r="U1866" i="109"/>
  <c r="U1860" i="109"/>
  <c r="U1931" i="109"/>
  <c r="U1874" i="109"/>
  <c r="U1929" i="109"/>
  <c r="U1862" i="109"/>
  <c r="U1918" i="109"/>
  <c r="U1956" i="109"/>
  <c r="U1863" i="109"/>
  <c r="U1893" i="109"/>
  <c r="U1889" i="109"/>
  <c r="U1886" i="109"/>
  <c r="U1907" i="109"/>
  <c r="U1939" i="109"/>
  <c r="U1882" i="109"/>
  <c r="U1875" i="109"/>
  <c r="U1925" i="109"/>
  <c r="U1859" i="109"/>
  <c r="U1922" i="109"/>
  <c r="U1952" i="109"/>
  <c r="U1900" i="109"/>
  <c r="U1935" i="109"/>
  <c r="U1962" i="109"/>
  <c r="U1914" i="109"/>
  <c r="U1977" i="109"/>
  <c r="U1905" i="109"/>
  <c r="U1954" i="109"/>
  <c r="U1883" i="109"/>
  <c r="U1953" i="109"/>
  <c r="U1972" i="109"/>
  <c r="U1967" i="109"/>
  <c r="U1871" i="109"/>
  <c r="U1915" i="109"/>
  <c r="U1969" i="109"/>
  <c r="U1890" i="109"/>
  <c r="U1877" i="109"/>
  <c r="U1906" i="109"/>
  <c r="U1917" i="109"/>
  <c r="U1904" i="109"/>
  <c r="U1964" i="109"/>
  <c r="U1880" i="109"/>
  <c r="U1958" i="109"/>
  <c r="U1934" i="109"/>
  <c r="U1876" i="109"/>
  <c r="U1901" i="109"/>
  <c r="U1902" i="109"/>
  <c r="U1892" i="109"/>
  <c r="U1884" i="109"/>
  <c r="U1879" i="109"/>
  <c r="U1897" i="109"/>
  <c r="U1927" i="109"/>
  <c r="U1898" i="109"/>
  <c r="U1911" i="109"/>
  <c r="U1867" i="109"/>
  <c r="U1966" i="109"/>
  <c r="U1908" i="109"/>
  <c r="U1963" i="109"/>
  <c r="U1968" i="109"/>
  <c r="U1924" i="109"/>
  <c r="U1979" i="109"/>
  <c r="U1903" i="109"/>
  <c r="U1885" i="109"/>
  <c r="U1960" i="109"/>
  <c r="U1868" i="109"/>
  <c r="U1919" i="109"/>
  <c r="U1950" i="109"/>
  <c r="U1870" i="109"/>
  <c r="U1978" i="109"/>
  <c r="U1873" i="109"/>
  <c r="U1926" i="109"/>
  <c r="U1891" i="109"/>
  <c r="U1942" i="109"/>
  <c r="U1921" i="109"/>
  <c r="U1881" i="109"/>
  <c r="U1895" i="109"/>
  <c r="U1864" i="109"/>
  <c r="U1961" i="109"/>
  <c r="U1949" i="109"/>
  <c r="U1912" i="109"/>
  <c r="U1957" i="109"/>
  <c r="U1973" i="109"/>
  <c r="U1965" i="109"/>
  <c r="U1916" i="109"/>
  <c r="U1955" i="109"/>
  <c r="U1858" i="109"/>
  <c r="U1857" i="109"/>
  <c r="U1849" i="109"/>
  <c r="U1848" i="109"/>
  <c r="U1855" i="109"/>
  <c r="U1850" i="109"/>
  <c r="U1853" i="109"/>
  <c r="U1846" i="109"/>
  <c r="U1852" i="109"/>
  <c r="U1856" i="109"/>
  <c r="U1951" i="109"/>
  <c r="U1976" i="109"/>
  <c r="T1951" i="109"/>
  <c r="T1843" i="109"/>
  <c r="K28" i="119"/>
  <c r="K29" i="119"/>
  <c r="J30" i="119"/>
  <c r="J40" i="119"/>
  <c r="N21" i="119"/>
  <c r="M23" i="119"/>
  <c r="L25" i="119"/>
  <c r="U886" i="109"/>
  <c r="V1981" i="109"/>
  <c r="H49" i="119"/>
  <c r="Z1205" i="109" l="1"/>
  <c r="AK1227" i="109"/>
  <c r="AK1406" i="109"/>
  <c r="AL1176" i="109"/>
  <c r="AL1355" i="109"/>
  <c r="AK1234" i="109"/>
  <c r="AK1413" i="109"/>
  <c r="W1816" i="109"/>
  <c r="W1955" i="109" s="1"/>
  <c r="W1829" i="109"/>
  <c r="W1968" i="109" s="1"/>
  <c r="W1797" i="109"/>
  <c r="W1936" i="109" s="1"/>
  <c r="W1838" i="109"/>
  <c r="W1977" i="109" s="1"/>
  <c r="W1828" i="109"/>
  <c r="W1967" i="109" s="1"/>
  <c r="W1821" i="109"/>
  <c r="W1822" i="109"/>
  <c r="W1961" i="109" s="1"/>
  <c r="W1837" i="109"/>
  <c r="W1976" i="109" s="1"/>
  <c r="W1826" i="109"/>
  <c r="W1965" i="109" s="1"/>
  <c r="W1827" i="109"/>
  <c r="W1966" i="109" s="1"/>
  <c r="W1793" i="109"/>
  <c r="W1932" i="109" s="1"/>
  <c r="Y371" i="109"/>
  <c r="Z314" i="109"/>
  <c r="W1791" i="109"/>
  <c r="W1930" i="109" s="1"/>
  <c r="W1792" i="109"/>
  <c r="W1804" i="109"/>
  <c r="W1943" i="109" s="1"/>
  <c r="Y298" i="109"/>
  <c r="W1853" i="109"/>
  <c r="W1830" i="109"/>
  <c r="W1969" i="109" s="1"/>
  <c r="W1800" i="109"/>
  <c r="W1939" i="109" s="1"/>
  <c r="W1787" i="109"/>
  <c r="W1786" i="109"/>
  <c r="W1925" i="109" s="1"/>
  <c r="W1808" i="109"/>
  <c r="W1947" i="109" s="1"/>
  <c r="W1805" i="109"/>
  <c r="W1944" i="109" s="1"/>
  <c r="W1810" i="109"/>
  <c r="W1949" i="109" s="1"/>
  <c r="W1789" i="109"/>
  <c r="W1928" i="109" s="1"/>
  <c r="W1799" i="109"/>
  <c r="W1812" i="109"/>
  <c r="W1951" i="109" s="1"/>
  <c r="W1833" i="109"/>
  <c r="W1972" i="109" s="1"/>
  <c r="W1819" i="109"/>
  <c r="W1958" i="109" s="1"/>
  <c r="W1806" i="109"/>
  <c r="W1945" i="109" s="1"/>
  <c r="W1790" i="109"/>
  <c r="W1929" i="109" s="1"/>
  <c r="W1840" i="109"/>
  <c r="W1979" i="109" s="1"/>
  <c r="W1960" i="109"/>
  <c r="Z361" i="109"/>
  <c r="W1823" i="109"/>
  <c r="W1962" i="109" s="1"/>
  <c r="W1818" i="109"/>
  <c r="W1957" i="109" s="1"/>
  <c r="W1824" i="109"/>
  <c r="W1963" i="109" s="1"/>
  <c r="W1796" i="109"/>
  <c r="W1935" i="109" s="1"/>
  <c r="W1811" i="109"/>
  <c r="W1950" i="109" s="1"/>
  <c r="W1801" i="109"/>
  <c r="W1940" i="109" s="1"/>
  <c r="W1815" i="109"/>
  <c r="W1954" i="109" s="1"/>
  <c r="W1784" i="109"/>
  <c r="W1923" i="109" s="1"/>
  <c r="W1817" i="109"/>
  <c r="W1956" i="109" s="1"/>
  <c r="W1788" i="109"/>
  <c r="W1927" i="109" s="1"/>
  <c r="W1836" i="109"/>
  <c r="W1975" i="109" s="1"/>
  <c r="W1825" i="109"/>
  <c r="W1964" i="109" s="1"/>
  <c r="W1835" i="109"/>
  <c r="W1974" i="109" s="1"/>
  <c r="W1820" i="109"/>
  <c r="W1959" i="109" s="1"/>
  <c r="W1809" i="109"/>
  <c r="W1948" i="109" s="1"/>
  <c r="AH698" i="109"/>
  <c r="W1795" i="109"/>
  <c r="W1934" i="109" s="1"/>
  <c r="W1807" i="109"/>
  <c r="W1946" i="109" s="1"/>
  <c r="W1834" i="109"/>
  <c r="W1973" i="109" s="1"/>
  <c r="W1803" i="109"/>
  <c r="W1942" i="109" s="1"/>
  <c r="W1783" i="109"/>
  <c r="W1922" i="109" s="1"/>
  <c r="W1798" i="109"/>
  <c r="W1937" i="109" s="1"/>
  <c r="W1831" i="109"/>
  <c r="W1970" i="109" s="1"/>
  <c r="W1839" i="109"/>
  <c r="W1978" i="109" s="1"/>
  <c r="W1802" i="109"/>
  <c r="W1941" i="109" s="1"/>
  <c r="W1814" i="109"/>
  <c r="W1953" i="109" s="1"/>
  <c r="W1813" i="109"/>
  <c r="W1952" i="109" s="1"/>
  <c r="W1785" i="109"/>
  <c r="W1924" i="109" s="1"/>
  <c r="W1832" i="109"/>
  <c r="W1971" i="109" s="1"/>
  <c r="W1794" i="109"/>
  <c r="W1933" i="109" s="1"/>
  <c r="Z1207" i="109"/>
  <c r="AA1386" i="109" s="1"/>
  <c r="Z905" i="109"/>
  <c r="Y902" i="109"/>
  <c r="Z903" i="109"/>
  <c r="AA1565" i="109"/>
  <c r="AX1564" i="109"/>
  <c r="AA1569" i="109"/>
  <c r="Z1209" i="109"/>
  <c r="AA1388" i="109" s="1"/>
  <c r="Z1388" i="109"/>
  <c r="Z1567" i="109" s="1"/>
  <c r="AY1206" i="109"/>
  <c r="AZ1385" i="109" s="1"/>
  <c r="Z1248" i="109"/>
  <c r="AA1248" i="109" s="1"/>
  <c r="Y340" i="109"/>
  <c r="Y541" i="109"/>
  <c r="Y338" i="109"/>
  <c r="Y539" i="109"/>
  <c r="BG899" i="109"/>
  <c r="BH899" i="109" s="1"/>
  <c r="BA907" i="109"/>
  <c r="BB907" i="109" s="1"/>
  <c r="BC907" i="109" s="1"/>
  <c r="AY952" i="109"/>
  <c r="Z1422" i="109"/>
  <c r="Z1601" i="109" s="1"/>
  <c r="V1856" i="109"/>
  <c r="V1857" i="109"/>
  <c r="V1950" i="109"/>
  <c r="V1871" i="109"/>
  <c r="V1914" i="109"/>
  <c r="V1875" i="109"/>
  <c r="V1956" i="109"/>
  <c r="V1858" i="109"/>
  <c r="V1910" i="109"/>
  <c r="V1937" i="109"/>
  <c r="V1942" i="109"/>
  <c r="V1979" i="109"/>
  <c r="V1958" i="109"/>
  <c r="V1917" i="109"/>
  <c r="V1939" i="109"/>
  <c r="V1862" i="109"/>
  <c r="V1909" i="109"/>
  <c r="EK296" i="109"/>
  <c r="V1915" i="109"/>
  <c r="V1925" i="109"/>
  <c r="V1861" i="109"/>
  <c r="Y920" i="109"/>
  <c r="V1873" i="109"/>
  <c r="V1886" i="109"/>
  <c r="V1896" i="109"/>
  <c r="V1891" i="109"/>
  <c r="V1907" i="109"/>
  <c r="V1904" i="109"/>
  <c r="V1882" i="109"/>
  <c r="V1897" i="109"/>
  <c r="V1883" i="109"/>
  <c r="Y910" i="109"/>
  <c r="Y906" i="109"/>
  <c r="Z909" i="109"/>
  <c r="AE697" i="109"/>
  <c r="AE695" i="109"/>
  <c r="Y291" i="109"/>
  <c r="AE696" i="109"/>
  <c r="Z1226" i="109"/>
  <c r="AA1226" i="109" s="1"/>
  <c r="Z1520" i="109"/>
  <c r="Z1699" i="109" s="1"/>
  <c r="Y321" i="109"/>
  <c r="Z1312" i="109"/>
  <c r="AA1491" i="109" s="1"/>
  <c r="Z1329" i="109"/>
  <c r="AA1329" i="109" s="1"/>
  <c r="Y898" i="109"/>
  <c r="W1850" i="109"/>
  <c r="Z488" i="109"/>
  <c r="W1851" i="109"/>
  <c r="Y492" i="109"/>
  <c r="Z1551" i="109"/>
  <c r="X884" i="109"/>
  <c r="Y884" i="109" s="1"/>
  <c r="AH296" i="109"/>
  <c r="AJ497" i="109" s="1"/>
  <c r="AI497" i="109"/>
  <c r="AE295" i="109"/>
  <c r="AF496" i="109" s="1"/>
  <c r="AE294" i="109"/>
  <c r="AF495" i="109" s="1"/>
  <c r="AE293" i="109"/>
  <c r="AF494" i="109" s="1"/>
  <c r="AF292" i="109"/>
  <c r="Y1598" i="109"/>
  <c r="Y1630" i="109"/>
  <c r="Y1656" i="109"/>
  <c r="Y859" i="109"/>
  <c r="Z1530" i="109"/>
  <c r="Z1674" i="109"/>
  <c r="Z1666" i="109"/>
  <c r="Z1672" i="109"/>
  <c r="V1923" i="109"/>
  <c r="Y1619" i="109"/>
  <c r="X875" i="109"/>
  <c r="Y871" i="109"/>
  <c r="Y1632" i="109"/>
  <c r="Y1645" i="109"/>
  <c r="Y1663" i="109"/>
  <c r="X877" i="109"/>
  <c r="Z1676" i="109"/>
  <c r="Y1650" i="109"/>
  <c r="X857" i="109"/>
  <c r="Z1534" i="109"/>
  <c r="Y1662" i="109"/>
  <c r="Y1653" i="109"/>
  <c r="Z1556" i="109"/>
  <c r="Y1615" i="109"/>
  <c r="V1948" i="109"/>
  <c r="Z1687" i="109"/>
  <c r="X863" i="109"/>
  <c r="Y1671" i="109"/>
  <c r="Y1655" i="109"/>
  <c r="Z1575" i="109"/>
  <c r="X851" i="109"/>
  <c r="Z1503" i="109"/>
  <c r="Z1682" i="109" s="1"/>
  <c r="Z1324" i="109"/>
  <c r="Y867" i="109"/>
  <c r="Y1694" i="109"/>
  <c r="Y1700" i="109"/>
  <c r="X836" i="109"/>
  <c r="X844" i="109"/>
  <c r="Z1691" i="109"/>
  <c r="X832" i="109"/>
  <c r="X876" i="109"/>
  <c r="Y1580" i="109"/>
  <c r="X847" i="109"/>
  <c r="X840" i="109"/>
  <c r="X845" i="109"/>
  <c r="Y1693" i="109"/>
  <c r="Y1689" i="109"/>
  <c r="Y879" i="109"/>
  <c r="Z1638" i="109"/>
  <c r="Y1664" i="109"/>
  <c r="Y1678" i="109"/>
  <c r="Y1585" i="109"/>
  <c r="V1944" i="109"/>
  <c r="Y1602" i="109"/>
  <c r="Y1669" i="109"/>
  <c r="Y1661" i="109"/>
  <c r="W1862" i="109"/>
  <c r="W1854" i="109"/>
  <c r="W1897" i="109"/>
  <c r="W1872" i="109"/>
  <c r="W1926" i="109"/>
  <c r="W1874" i="109"/>
  <c r="W1931" i="109"/>
  <c r="W1871" i="109"/>
  <c r="W1877" i="109"/>
  <c r="W1938" i="109"/>
  <c r="W1856" i="109"/>
  <c r="W1875" i="109"/>
  <c r="W1910" i="109"/>
  <c r="W1886" i="109"/>
  <c r="W1893" i="109"/>
  <c r="W1906" i="109"/>
  <c r="Z465" i="109"/>
  <c r="Z666" i="109"/>
  <c r="Z683" i="109"/>
  <c r="Z482" i="109"/>
  <c r="Z1488" i="109"/>
  <c r="Z1309" i="109"/>
  <c r="Z1464" i="109"/>
  <c r="Z1285" i="109"/>
  <c r="Y1665" i="109"/>
  <c r="AA1495" i="109"/>
  <c r="AA1316" i="109"/>
  <c r="Y1610" i="109"/>
  <c r="Z1485" i="109"/>
  <c r="Z1306" i="109"/>
  <c r="Z1274" i="109"/>
  <c r="Z1453" i="109"/>
  <c r="Z1514" i="109"/>
  <c r="Z1335" i="109"/>
  <c r="Z1421" i="109"/>
  <c r="Z1242" i="109"/>
  <c r="Z1417" i="109"/>
  <c r="Z1238" i="109"/>
  <c r="Z1456" i="109"/>
  <c r="Z1277" i="109"/>
  <c r="Z644" i="109"/>
  <c r="Z443" i="109"/>
  <c r="X856" i="109"/>
  <c r="X823" i="109"/>
  <c r="Y550" i="109"/>
  <c r="Y349" i="109"/>
  <c r="Y444" i="109"/>
  <c r="Y645" i="109"/>
  <c r="Y392" i="109"/>
  <c r="Y593" i="109"/>
  <c r="Y390" i="109"/>
  <c r="Y591" i="109"/>
  <c r="X760" i="109"/>
  <c r="X811" i="109"/>
  <c r="Z1562" i="109"/>
  <c r="Z1457" i="109"/>
  <c r="Z1278" i="109"/>
  <c r="Y1631" i="109"/>
  <c r="AA1217" i="109"/>
  <c r="AA1396" i="109"/>
  <c r="Z1603" i="109"/>
  <c r="Y1644" i="109"/>
  <c r="Z1446" i="109"/>
  <c r="Z1267" i="109"/>
  <c r="Z1399" i="109"/>
  <c r="Z1220" i="109"/>
  <c r="Z287" i="109"/>
  <c r="Z623" i="109"/>
  <c r="Z422" i="109"/>
  <c r="Y642" i="109"/>
  <c r="Y441" i="109"/>
  <c r="Y376" i="109"/>
  <c r="Y577" i="109"/>
  <c r="X700" i="109"/>
  <c r="X1709" i="109" s="1"/>
  <c r="X791" i="109"/>
  <c r="X1748" i="109" s="1"/>
  <c r="Y632" i="109"/>
  <c r="Y431" i="109"/>
  <c r="Y651" i="109"/>
  <c r="Y450" i="109"/>
  <c r="X825" i="109"/>
  <c r="Y397" i="109"/>
  <c r="Y598" i="109"/>
  <c r="Y452" i="109"/>
  <c r="Y653" i="109"/>
  <c r="Y548" i="109"/>
  <c r="Y347" i="109"/>
  <c r="Y1581" i="109"/>
  <c r="Y1613" i="109"/>
  <c r="W886" i="109"/>
  <c r="X745" i="109"/>
  <c r="Y616" i="109"/>
  <c r="Y415" i="109"/>
  <c r="Y638" i="109"/>
  <c r="Y437" i="109"/>
  <c r="X837" i="109"/>
  <c r="Y529" i="109"/>
  <c r="Y370" i="109"/>
  <c r="Y571" i="109"/>
  <c r="X835" i="109"/>
  <c r="Y420" i="109"/>
  <c r="Y621" i="109"/>
  <c r="Y1639" i="109"/>
  <c r="Y1592" i="109"/>
  <c r="Z1284" i="109"/>
  <c r="Z1463" i="109"/>
  <c r="Z1511" i="109"/>
  <c r="Z1332" i="109"/>
  <c r="Z1546" i="109"/>
  <c r="AA1339" i="109"/>
  <c r="AA1518" i="109"/>
  <c r="X685" i="109"/>
  <c r="Z1516" i="109"/>
  <c r="Z1337" i="109"/>
  <c r="Z1466" i="109"/>
  <c r="Z1287" i="109"/>
  <c r="Z1326" i="109"/>
  <c r="Z1505" i="109"/>
  <c r="Z1445" i="109"/>
  <c r="Z1266" i="109"/>
  <c r="Z461" i="109"/>
  <c r="Z662" i="109"/>
  <c r="Y820" i="109"/>
  <c r="AA1351" i="109"/>
  <c r="AA1172" i="109"/>
  <c r="AA1397" i="109"/>
  <c r="AA1218" i="109"/>
  <c r="Y1668" i="109"/>
  <c r="Z1467" i="109"/>
  <c r="Z1288" i="109"/>
  <c r="Z1323" i="109"/>
  <c r="Z1502" i="109"/>
  <c r="Z676" i="109"/>
  <c r="Z475" i="109"/>
  <c r="Z670" i="109"/>
  <c r="Z469" i="109"/>
  <c r="Z1498" i="109"/>
  <c r="Z1319" i="109"/>
  <c r="Y1626" i="109"/>
  <c r="Z1461" i="109"/>
  <c r="Z1282" i="109"/>
  <c r="Y407" i="109"/>
  <c r="Y608" i="109"/>
  <c r="X860" i="109"/>
  <c r="Y377" i="109"/>
  <c r="Y578" i="109"/>
  <c r="X873" i="109"/>
  <c r="X785" i="109"/>
  <c r="X834" i="109"/>
  <c r="X821" i="109"/>
  <c r="X1778" i="109" s="1"/>
  <c r="X732" i="109"/>
  <c r="AA1379" i="109"/>
  <c r="AA1200" i="109"/>
  <c r="Z1510" i="109"/>
  <c r="Z1331" i="109"/>
  <c r="Z1462" i="109"/>
  <c r="Z1283" i="109"/>
  <c r="Z1522" i="109"/>
  <c r="Z1343" i="109"/>
  <c r="AA1392" i="109"/>
  <c r="AA1213" i="109"/>
  <c r="Z1449" i="109"/>
  <c r="Z1270" i="109"/>
  <c r="Z1441" i="109"/>
  <c r="Z1262" i="109"/>
  <c r="Z1448" i="109"/>
  <c r="Z1269" i="109"/>
  <c r="Z1670" i="109"/>
  <c r="Z426" i="109"/>
  <c r="Z627" i="109"/>
  <c r="Y400" i="109"/>
  <c r="Y601" i="109"/>
  <c r="X716" i="109"/>
  <c r="X1711" i="109" s="1"/>
  <c r="X790" i="109"/>
  <c r="Y352" i="109"/>
  <c r="Y553" i="109"/>
  <c r="Y379" i="109"/>
  <c r="Y580" i="109"/>
  <c r="Y1679" i="109"/>
  <c r="Z1322" i="109"/>
  <c r="Z1501" i="109"/>
  <c r="AA1291" i="109"/>
  <c r="AA1470" i="109"/>
  <c r="X738" i="109"/>
  <c r="Y398" i="109"/>
  <c r="Y599" i="109"/>
  <c r="X797" i="109"/>
  <c r="X747" i="109"/>
  <c r="Y647" i="109"/>
  <c r="Y446" i="109"/>
  <c r="X810" i="109"/>
  <c r="X830" i="109"/>
  <c r="Y522" i="109"/>
  <c r="Y411" i="109"/>
  <c r="Y612" i="109"/>
  <c r="X864" i="109"/>
  <c r="Y399" i="109"/>
  <c r="Y600" i="109"/>
  <c r="Y1685" i="109"/>
  <c r="Z1247" i="109"/>
  <c r="Z1426" i="109"/>
  <c r="AA1394" i="109"/>
  <c r="AA1215" i="109"/>
  <c r="AB1215" i="109" s="1"/>
  <c r="AA1512" i="109"/>
  <c r="AA1333" i="109"/>
  <c r="Z1442" i="109"/>
  <c r="Z1263" i="109"/>
  <c r="Y1622" i="109"/>
  <c r="Z1606" i="109"/>
  <c r="Z682" i="109"/>
  <c r="Z481" i="109"/>
  <c r="AA1459" i="109"/>
  <c r="AA1280" i="109"/>
  <c r="AA1377" i="109"/>
  <c r="AA1198" i="109"/>
  <c r="Y1634" i="109"/>
  <c r="Z1423" i="109"/>
  <c r="Z1244" i="109"/>
  <c r="Z455" i="109"/>
  <c r="Z656" i="109"/>
  <c r="AA1314" i="109"/>
  <c r="AA1493" i="109"/>
  <c r="Z463" i="109"/>
  <c r="Z664" i="109"/>
  <c r="Z1292" i="109"/>
  <c r="Z1471" i="109"/>
  <c r="Y872" i="109"/>
  <c r="Z1492" i="109"/>
  <c r="Z1313" i="109"/>
  <c r="Y1600" i="109"/>
  <c r="Y1596" i="109"/>
  <c r="Y1635" i="109"/>
  <c r="Z453" i="109"/>
  <c r="Z654" i="109"/>
  <c r="AA1361" i="109"/>
  <c r="AA1182" i="109"/>
  <c r="X827" i="109"/>
  <c r="Y454" i="109"/>
  <c r="Y655" i="109"/>
  <c r="Y625" i="109"/>
  <c r="Y424" i="109"/>
  <c r="X815" i="109"/>
  <c r="X751" i="109"/>
  <c r="X761" i="109"/>
  <c r="X1731" i="109" s="1"/>
  <c r="X794" i="109"/>
  <c r="X773" i="109"/>
  <c r="Y358" i="109"/>
  <c r="Y559" i="109"/>
  <c r="Y405" i="109"/>
  <c r="Y606" i="109"/>
  <c r="Z1480" i="109"/>
  <c r="Z1301" i="109"/>
  <c r="Z1432" i="109"/>
  <c r="Z1253" i="109"/>
  <c r="Z1439" i="109"/>
  <c r="Z1260" i="109"/>
  <c r="AA1424" i="109"/>
  <c r="AA1245" i="109"/>
  <c r="Z1286" i="109"/>
  <c r="Z1465" i="109"/>
  <c r="Y1625" i="109"/>
  <c r="Y1578" i="109"/>
  <c r="Z679" i="109"/>
  <c r="Z478" i="109"/>
  <c r="X778" i="109"/>
  <c r="Y389" i="109"/>
  <c r="Y590" i="109"/>
  <c r="X789" i="109"/>
  <c r="X833" i="109"/>
  <c r="X852" i="109"/>
  <c r="X854" i="109"/>
  <c r="Y1595" i="109"/>
  <c r="Z1517" i="109"/>
  <c r="Z1338" i="109"/>
  <c r="Z1265" i="109"/>
  <c r="Z1444" i="109"/>
  <c r="AA1205" i="109"/>
  <c r="AA1384" i="109"/>
  <c r="X758" i="109"/>
  <c r="Y343" i="109"/>
  <c r="Y544" i="109"/>
  <c r="X868" i="109"/>
  <c r="Y394" i="109"/>
  <c r="Y595" i="109"/>
  <c r="Y351" i="109"/>
  <c r="Y552" i="109"/>
  <c r="X839" i="109"/>
  <c r="X829" i="109"/>
  <c r="X795" i="109"/>
  <c r="X772" i="109"/>
  <c r="Y464" i="109"/>
  <c r="Y665" i="109"/>
  <c r="Y433" i="109"/>
  <c r="Y634" i="109"/>
  <c r="Z1472" i="109"/>
  <c r="Z1293" i="109"/>
  <c r="Y1642" i="109"/>
  <c r="Y1690" i="109"/>
  <c r="Y861" i="109"/>
  <c r="AA1344" i="109"/>
  <c r="AA1523" i="109"/>
  <c r="AA1487" i="109"/>
  <c r="AA1308" i="109"/>
  <c r="Z1683" i="109"/>
  <c r="Y1695" i="109"/>
  <c r="Y1684" i="109"/>
  <c r="Y1624" i="109"/>
  <c r="Z631" i="109"/>
  <c r="Z430" i="109"/>
  <c r="Z418" i="109"/>
  <c r="Z619" i="109"/>
  <c r="X1524" i="109"/>
  <c r="AF34" i="119" s="1"/>
  <c r="X1528" i="109"/>
  <c r="X849" i="109"/>
  <c r="Z1576" i="109"/>
  <c r="Z1489" i="109"/>
  <c r="Z1310" i="109"/>
  <c r="Y1646" i="109"/>
  <c r="Y1681" i="109"/>
  <c r="Z1406" i="109"/>
  <c r="Z1483" i="109"/>
  <c r="Z1304" i="109"/>
  <c r="Z1272" i="109"/>
  <c r="Z1451" i="109"/>
  <c r="X855" i="109"/>
  <c r="AA1376" i="109"/>
  <c r="AA1197" i="109"/>
  <c r="Z1279" i="109"/>
  <c r="Z1458" i="109"/>
  <c r="Z635" i="109"/>
  <c r="Z434" i="109"/>
  <c r="Z1447" i="109"/>
  <c r="Z1268" i="109"/>
  <c r="Y1640" i="109"/>
  <c r="Z678" i="109"/>
  <c r="Z477" i="109"/>
  <c r="Y649" i="109"/>
  <c r="Y448" i="109"/>
  <c r="Y417" i="109"/>
  <c r="Y618" i="109"/>
  <c r="Y677" i="109"/>
  <c r="Y476" i="109"/>
  <c r="Y458" i="109"/>
  <c r="Y659" i="109"/>
  <c r="Y383" i="109"/>
  <c r="Y584" i="109"/>
  <c r="Y327" i="109"/>
  <c r="Y528" i="109"/>
  <c r="Y479" i="109"/>
  <c r="Y680" i="109"/>
  <c r="X693" i="109"/>
  <c r="Z1558" i="109"/>
  <c r="Y1641" i="109"/>
  <c r="Y1701" i="109"/>
  <c r="Z1571" i="109"/>
  <c r="Y1628" i="109"/>
  <c r="Y1620" i="109"/>
  <c r="Y1627" i="109"/>
  <c r="Y669" i="109"/>
  <c r="Y468" i="109"/>
  <c r="X802" i="109"/>
  <c r="X756" i="109"/>
  <c r="X742" i="109"/>
  <c r="X721" i="109"/>
  <c r="Y403" i="109"/>
  <c r="Y604" i="109"/>
  <c r="X754" i="109"/>
  <c r="Z1225" i="109"/>
  <c r="Z1404" i="109"/>
  <c r="Z1499" i="109"/>
  <c r="Z1320" i="109"/>
  <c r="Z1479" i="109"/>
  <c r="Z1300" i="109"/>
  <c r="Z643" i="109"/>
  <c r="Z442" i="109"/>
  <c r="Z1649" i="109"/>
  <c r="X803" i="109"/>
  <c r="X740" i="109"/>
  <c r="X709" i="109"/>
  <c r="Y439" i="109"/>
  <c r="Y640" i="109"/>
  <c r="X842" i="109"/>
  <c r="Y462" i="109"/>
  <c r="Y663" i="109"/>
  <c r="Z1506" i="109"/>
  <c r="Z1327" i="109"/>
  <c r="Y1605" i="109"/>
  <c r="Z1573" i="109"/>
  <c r="Y1621" i="109"/>
  <c r="Z639" i="109"/>
  <c r="Z438" i="109"/>
  <c r="AA1372" i="109"/>
  <c r="AA1193" i="109"/>
  <c r="Y883" i="109"/>
  <c r="Z457" i="109"/>
  <c r="Z658" i="109"/>
  <c r="W485" i="109"/>
  <c r="Z1455" i="109"/>
  <c r="Z1276" i="109"/>
  <c r="Z1419" i="109"/>
  <c r="Z1240" i="109"/>
  <c r="Y869" i="109"/>
  <c r="Y865" i="109"/>
  <c r="Z447" i="109"/>
  <c r="Z648" i="109"/>
  <c r="Z1521" i="109"/>
  <c r="Z1342" i="109"/>
  <c r="Z470" i="109"/>
  <c r="Z671" i="109"/>
  <c r="Z1264" i="109"/>
  <c r="Z1443" i="109"/>
  <c r="Z1436" i="109"/>
  <c r="Z1257" i="109"/>
  <c r="Z1468" i="109"/>
  <c r="Z1289" i="109"/>
  <c r="Z1233" i="109"/>
  <c r="Z1412" i="109"/>
  <c r="Z1692" i="109"/>
  <c r="Z1428" i="109"/>
  <c r="Z1249" i="109"/>
  <c r="Z652" i="109"/>
  <c r="Z451" i="109"/>
  <c r="Z1540" i="109"/>
  <c r="X826" i="109"/>
  <c r="Y413" i="109"/>
  <c r="Y614" i="109"/>
  <c r="X786" i="109"/>
  <c r="Y359" i="109"/>
  <c r="Y560" i="109"/>
  <c r="X787" i="109"/>
  <c r="Y572" i="109"/>
  <c r="X874" i="109"/>
  <c r="X793" i="109"/>
  <c r="X1750" i="109" s="1"/>
  <c r="Y409" i="109"/>
  <c r="Y610" i="109"/>
  <c r="Y1659" i="109"/>
  <c r="Y1611" i="109"/>
  <c r="Y1618" i="109"/>
  <c r="Y885" i="109"/>
  <c r="Z1478" i="109"/>
  <c r="Z1299" i="109"/>
  <c r="Z1430" i="109"/>
  <c r="Z1251" i="109"/>
  <c r="Z1515" i="109"/>
  <c r="Z1336" i="109"/>
  <c r="AA1435" i="109"/>
  <c r="AA1256" i="109"/>
  <c r="X759" i="109"/>
  <c r="X843" i="109"/>
  <c r="X808" i="109"/>
  <c r="Y499" i="109"/>
  <c r="Y412" i="109"/>
  <c r="Y613" i="109"/>
  <c r="Y387" i="109"/>
  <c r="Y588" i="109"/>
  <c r="Y460" i="109"/>
  <c r="Y661" i="109"/>
  <c r="X799" i="109"/>
  <c r="Y386" i="109"/>
  <c r="Y587" i="109"/>
  <c r="X749" i="109"/>
  <c r="Z1416" i="109"/>
  <c r="Z1237" i="109"/>
  <c r="Y1696" i="109"/>
  <c r="Y1623" i="109"/>
  <c r="Z1563" i="109"/>
  <c r="Y456" i="109"/>
  <c r="Y657" i="109"/>
  <c r="Y356" i="109"/>
  <c r="Y557" i="109"/>
  <c r="X796" i="109"/>
  <c r="Y416" i="109"/>
  <c r="Y617" i="109"/>
  <c r="X730" i="109"/>
  <c r="X1715" i="109" s="1"/>
  <c r="Y427" i="109"/>
  <c r="Y628" i="109"/>
  <c r="Y393" i="109"/>
  <c r="Y594" i="109"/>
  <c r="Y396" i="109"/>
  <c r="Y597" i="109"/>
  <c r="X866" i="109"/>
  <c r="Y1651" i="109"/>
  <c r="Z445" i="109"/>
  <c r="Z646" i="109"/>
  <c r="AA1422" i="109"/>
  <c r="AA1243" i="109"/>
  <c r="Z1425" i="109"/>
  <c r="Z1246" i="109"/>
  <c r="Y812" i="109"/>
  <c r="Z660" i="109"/>
  <c r="Z459" i="109"/>
  <c r="Z1702" i="109"/>
  <c r="AA1504" i="109"/>
  <c r="AA1325" i="109"/>
  <c r="AA1520" i="109"/>
  <c r="AA1341" i="109"/>
  <c r="Y1648" i="109"/>
  <c r="Z1433" i="109"/>
  <c r="Z1254" i="109"/>
  <c r="Z1481" i="109"/>
  <c r="Z1302" i="109"/>
  <c r="AA1355" i="109"/>
  <c r="AA1438" i="109"/>
  <c r="AA1259" i="109"/>
  <c r="Y1688" i="109"/>
  <c r="Z1476" i="109"/>
  <c r="Z1297" i="109"/>
  <c r="Z1555" i="109"/>
  <c r="Y1637" i="109"/>
  <c r="Z1507" i="109"/>
  <c r="Z1328" i="109"/>
  <c r="Z1482" i="109"/>
  <c r="Z1303" i="109"/>
  <c r="AA1382" i="109"/>
  <c r="AA1203" i="109"/>
  <c r="X850" i="109"/>
  <c r="Y561" i="109"/>
  <c r="Y360" i="109"/>
  <c r="X878" i="109"/>
  <c r="X783" i="109"/>
  <c r="Y471" i="109"/>
  <c r="Y672" i="109"/>
  <c r="X729" i="109"/>
  <c r="Y404" i="109"/>
  <c r="Y605" i="109"/>
  <c r="Y402" i="109"/>
  <c r="Y603" i="109"/>
  <c r="Z1317" i="109"/>
  <c r="Z1496" i="109"/>
  <c r="Z1340" i="109"/>
  <c r="Z1519" i="109"/>
  <c r="Z1490" i="109"/>
  <c r="Z1311" i="109"/>
  <c r="Y1673" i="109"/>
  <c r="AA1437" i="109"/>
  <c r="AA1258" i="109"/>
  <c r="Z1450" i="109"/>
  <c r="Z1271" i="109"/>
  <c r="Z1454" i="109"/>
  <c r="Z1275" i="109"/>
  <c r="X880" i="109"/>
  <c r="X870" i="109"/>
  <c r="Y681" i="109"/>
  <c r="Y480" i="109"/>
  <c r="Y637" i="109"/>
  <c r="Y436" i="109"/>
  <c r="Y319" i="109"/>
  <c r="Y520" i="109"/>
  <c r="X831" i="109"/>
  <c r="X784" i="109"/>
  <c r="Y337" i="109"/>
  <c r="Y538" i="109"/>
  <c r="Y1583" i="109"/>
  <c r="Y1658" i="109"/>
  <c r="AA1370" i="109"/>
  <c r="AA1191" i="109"/>
  <c r="Y336" i="109"/>
  <c r="Y537" i="109"/>
  <c r="Y395" i="109"/>
  <c r="Y596" i="109"/>
  <c r="X763" i="109"/>
  <c r="X1733" i="109" s="1"/>
  <c r="X848" i="109"/>
  <c r="Y629" i="109"/>
  <c r="Y428" i="109"/>
  <c r="Y307" i="109"/>
  <c r="Y508" i="109"/>
  <c r="X813" i="109"/>
  <c r="Z1429" i="109"/>
  <c r="Z1250" i="109"/>
  <c r="Z474" i="109"/>
  <c r="Z675" i="109"/>
  <c r="Y1654" i="109"/>
  <c r="Z1473" i="109"/>
  <c r="Z1294" i="109"/>
  <c r="Y1582" i="109"/>
  <c r="Y816" i="109"/>
  <c r="Y1667" i="109"/>
  <c r="Y1643" i="109"/>
  <c r="Z1486" i="109"/>
  <c r="Z1307" i="109"/>
  <c r="Z1401" i="109"/>
  <c r="Z1222" i="109"/>
  <c r="Z467" i="109"/>
  <c r="Z668" i="109"/>
  <c r="AA1497" i="109"/>
  <c r="AA1318" i="109"/>
  <c r="Z1475" i="109"/>
  <c r="Z1296" i="109"/>
  <c r="Z1431" i="109"/>
  <c r="Z1252" i="109"/>
  <c r="Y1647" i="109"/>
  <c r="Y1591" i="109"/>
  <c r="AA1513" i="109"/>
  <c r="AA1334" i="109"/>
  <c r="Y1607" i="109"/>
  <c r="Y853" i="109"/>
  <c r="Y425" i="109"/>
  <c r="Y626" i="109"/>
  <c r="X484" i="109"/>
  <c r="X485" i="109" s="1"/>
  <c r="Y622" i="109"/>
  <c r="Y421" i="109"/>
  <c r="X846" i="109"/>
  <c r="Y384" i="109"/>
  <c r="Y585" i="109"/>
  <c r="X792" i="109"/>
  <c r="Y385" i="109"/>
  <c r="Y586" i="109"/>
  <c r="Y673" i="109"/>
  <c r="Y472" i="109"/>
  <c r="Y391" i="109"/>
  <c r="Y592" i="109"/>
  <c r="X807" i="109"/>
  <c r="AA1383" i="109"/>
  <c r="AA1204" i="109"/>
  <c r="Y1636" i="109"/>
  <c r="Z1484" i="109"/>
  <c r="Z1305" i="109"/>
  <c r="Z1273" i="109"/>
  <c r="Z1452" i="109"/>
  <c r="Z684" i="109"/>
  <c r="Z483" i="109"/>
  <c r="Z1584" i="109"/>
  <c r="Y1657" i="109"/>
  <c r="Y1609" i="109"/>
  <c r="Y689" i="109"/>
  <c r="Z1614" i="109"/>
  <c r="Y824" i="109"/>
  <c r="Y357" i="109"/>
  <c r="Y558" i="109"/>
  <c r="Y406" i="109"/>
  <c r="Y607" i="109"/>
  <c r="X814" i="109"/>
  <c r="X862" i="109"/>
  <c r="Y624" i="109"/>
  <c r="Y423" i="109"/>
  <c r="X788" i="109"/>
  <c r="Z1402" i="109"/>
  <c r="Z1223" i="109"/>
  <c r="Z1434" i="109"/>
  <c r="Z1255" i="109"/>
  <c r="X858" i="109"/>
  <c r="X817" i="109"/>
  <c r="Y466" i="109"/>
  <c r="Y667" i="109"/>
  <c r="X753" i="109"/>
  <c r="X818" i="109"/>
  <c r="Y636" i="109"/>
  <c r="Y435" i="109"/>
  <c r="X798" i="109"/>
  <c r="X822" i="109"/>
  <c r="Z1281" i="109"/>
  <c r="Z1460" i="109"/>
  <c r="Z1413" i="109"/>
  <c r="Y1604" i="109"/>
  <c r="Z611" i="109"/>
  <c r="Z410" i="109"/>
  <c r="AA1367" i="109"/>
  <c r="AA1188" i="109"/>
  <c r="Z1697" i="109"/>
  <c r="Z1469" i="109"/>
  <c r="Z1290" i="109"/>
  <c r="Y1612" i="109"/>
  <c r="Y1660" i="109"/>
  <c r="Y1170" i="109"/>
  <c r="Z1349" i="109" s="1"/>
  <c r="X1345" i="109"/>
  <c r="AA1211" i="109"/>
  <c r="AB1390" i="109" s="1"/>
  <c r="Z1617" i="109"/>
  <c r="Z1509" i="109"/>
  <c r="Z1330" i="109"/>
  <c r="Z1440" i="109"/>
  <c r="Z1261" i="109"/>
  <c r="Z1298" i="109"/>
  <c r="Z1477" i="109"/>
  <c r="Z650" i="109"/>
  <c r="Z449" i="109"/>
  <c r="Y1677" i="109"/>
  <c r="Z1474" i="109"/>
  <c r="Z1295" i="109"/>
  <c r="Z674" i="109"/>
  <c r="Z473" i="109"/>
  <c r="Y1686" i="109"/>
  <c r="Z1561" i="109"/>
  <c r="W1902" i="109"/>
  <c r="X819" i="109"/>
  <c r="X809" i="109"/>
  <c r="X762" i="109"/>
  <c r="X779" i="109"/>
  <c r="Y381" i="109"/>
  <c r="Y582" i="109"/>
  <c r="Y633" i="109"/>
  <c r="Y432" i="109"/>
  <c r="X881" i="109"/>
  <c r="X806" i="109"/>
  <c r="Y620" i="109"/>
  <c r="Y419" i="109"/>
  <c r="Y531" i="109"/>
  <c r="Y330" i="109"/>
  <c r="X804" i="109"/>
  <c r="Y1675" i="109"/>
  <c r="Y1698" i="109"/>
  <c r="Z1315" i="109"/>
  <c r="Z1494" i="109"/>
  <c r="Z1616" i="109"/>
  <c r="Y1629" i="109"/>
  <c r="Y1633" i="109"/>
  <c r="Y828" i="109"/>
  <c r="X882" i="109"/>
  <c r="Y354" i="109"/>
  <c r="Y555" i="109"/>
  <c r="X838" i="109"/>
  <c r="X805" i="109"/>
  <c r="Y429" i="109"/>
  <c r="Y630" i="109"/>
  <c r="Y583" i="109"/>
  <c r="Y382" i="109"/>
  <c r="Y388" i="109"/>
  <c r="Y589" i="109"/>
  <c r="X739" i="109"/>
  <c r="X781" i="109"/>
  <c r="Z1500" i="109"/>
  <c r="Z1321" i="109"/>
  <c r="Y1680" i="109"/>
  <c r="Z1549" i="109"/>
  <c r="X800" i="109"/>
  <c r="Y401" i="109"/>
  <c r="Y602" i="109"/>
  <c r="Y546" i="109"/>
  <c r="Y345" i="109"/>
  <c r="Y562" i="109"/>
  <c r="Y408" i="109"/>
  <c r="Y609" i="109"/>
  <c r="X723" i="109"/>
  <c r="X841" i="109"/>
  <c r="Y641" i="109"/>
  <c r="Y440" i="109"/>
  <c r="X801" i="109"/>
  <c r="Y1608" i="109"/>
  <c r="Y1652" i="109"/>
  <c r="Z1224" i="109"/>
  <c r="Z1403" i="109"/>
  <c r="Z414" i="109"/>
  <c r="Z615" i="109"/>
  <c r="Y895" i="109"/>
  <c r="Y896" i="109"/>
  <c r="W1852" i="109"/>
  <c r="Y894" i="109"/>
  <c r="X1026" i="109"/>
  <c r="V1859" i="109"/>
  <c r="M25" i="119"/>
  <c r="M28" i="119" s="1"/>
  <c r="AP20" i="119"/>
  <c r="V1930" i="109"/>
  <c r="V1934" i="109"/>
  <c r="V1918" i="109"/>
  <c r="V1866" i="109"/>
  <c r="V1888" i="109"/>
  <c r="J41" i="119"/>
  <c r="J42" i="119" s="1"/>
  <c r="V1854" i="109"/>
  <c r="V1851" i="109"/>
  <c r="V1962" i="109"/>
  <c r="V1901" i="109"/>
  <c r="U1945" i="109"/>
  <c r="V1887" i="109"/>
  <c r="V1880" i="109"/>
  <c r="V1952" i="109"/>
  <c r="V1879" i="109"/>
  <c r="V1892" i="109"/>
  <c r="V1954" i="109"/>
  <c r="U1980" i="109"/>
  <c r="V1920" i="109"/>
  <c r="V1978" i="109"/>
  <c r="V1946" i="109"/>
  <c r="V1927" i="109"/>
  <c r="V1869" i="109"/>
  <c r="V1933" i="109"/>
  <c r="V1938" i="109"/>
  <c r="V1969" i="109"/>
  <c r="V1874" i="109"/>
  <c r="V1865" i="109"/>
  <c r="V1911" i="109"/>
  <c r="V1849" i="109"/>
  <c r="V1864" i="109"/>
  <c r="V1913" i="109"/>
  <c r="V1967" i="109"/>
  <c r="V1940" i="109"/>
  <c r="V1929" i="109"/>
  <c r="V1881" i="109"/>
  <c r="V1898" i="109"/>
  <c r="V1867" i="109"/>
  <c r="V1876" i="109"/>
  <c r="V1970" i="109"/>
  <c r="V1885" i="109"/>
  <c r="V1899" i="109"/>
  <c r="V1893" i="109"/>
  <c r="V1974" i="109"/>
  <c r="U1947" i="109"/>
  <c r="V1977" i="109"/>
  <c r="V1953" i="109"/>
  <c r="V1872" i="109"/>
  <c r="V1894" i="109"/>
  <c r="V1906" i="109"/>
  <c r="V1860" i="109"/>
  <c r="V1902" i="109"/>
  <c r="V1890" i="109"/>
  <c r="U1943" i="109"/>
  <c r="V1870" i="109"/>
  <c r="U1959" i="109"/>
  <c r="V1966" i="109"/>
  <c r="U1971" i="109"/>
  <c r="V1919" i="109"/>
  <c r="V1960" i="109"/>
  <c r="V1853" i="109"/>
  <c r="V1848" i="109"/>
  <c r="V1972" i="109"/>
  <c r="U1936" i="109"/>
  <c r="V1921" i="109"/>
  <c r="V1863" i="109"/>
  <c r="U1928" i="109"/>
  <c r="V1926" i="109"/>
  <c r="V1941" i="109"/>
  <c r="V1903" i="109"/>
  <c r="V1931" i="109"/>
  <c r="V1951" i="109"/>
  <c r="V1852" i="109"/>
  <c r="V1964" i="109"/>
  <c r="V1884" i="109"/>
  <c r="V1932" i="109"/>
  <c r="V1922" i="109"/>
  <c r="V1855" i="109"/>
  <c r="V1935" i="109"/>
  <c r="V1905" i="109"/>
  <c r="V1895" i="109"/>
  <c r="V1889" i="109"/>
  <c r="V1877" i="109"/>
  <c r="V1900" i="109"/>
  <c r="V1973" i="109"/>
  <c r="V1868" i="109"/>
  <c r="V1916" i="109"/>
  <c r="V1912" i="109"/>
  <c r="V1975" i="109"/>
  <c r="V1949" i="109"/>
  <c r="V1924" i="109"/>
  <c r="V1963" i="109"/>
  <c r="V1908" i="109"/>
  <c r="V1965" i="109"/>
  <c r="V1961" i="109"/>
  <c r="V1955" i="109"/>
  <c r="V1957" i="109"/>
  <c r="V1968" i="109"/>
  <c r="V1846" i="109"/>
  <c r="U1847" i="109"/>
  <c r="V1850" i="109"/>
  <c r="T1982" i="109"/>
  <c r="V1976" i="109"/>
  <c r="L28" i="119"/>
  <c r="L29" i="119"/>
  <c r="K30" i="119"/>
  <c r="K40" i="119"/>
  <c r="K41" i="119" s="1"/>
  <c r="K47" i="119" s="1"/>
  <c r="O21" i="119"/>
  <c r="N23" i="119"/>
  <c r="N25" i="119" s="1"/>
  <c r="U1843" i="109"/>
  <c r="AM1176" i="109" l="1"/>
  <c r="AM1355" i="109"/>
  <c r="AL1234" i="109"/>
  <c r="AL1413" i="109"/>
  <c r="AL1227" i="109"/>
  <c r="AL1406" i="109"/>
  <c r="AA1405" i="109"/>
  <c r="AB1569" i="109"/>
  <c r="AA1209" i="109"/>
  <c r="AB1388" i="109" s="1"/>
  <c r="AA1207" i="109"/>
  <c r="AB1386" i="109" s="1"/>
  <c r="X1818" i="109"/>
  <c r="X1957" i="109" s="1"/>
  <c r="X1798" i="109"/>
  <c r="X1937" i="109" s="1"/>
  <c r="X1803" i="109"/>
  <c r="X1823" i="109"/>
  <c r="X1962" i="109" s="1"/>
  <c r="X1839" i="109"/>
  <c r="X1978" i="109" s="1"/>
  <c r="X1811" i="109"/>
  <c r="X1950" i="109" s="1"/>
  <c r="X1824" i="109"/>
  <c r="X1963" i="109" s="1"/>
  <c r="X1838" i="109"/>
  <c r="X1977" i="109" s="1"/>
  <c r="X1826" i="109"/>
  <c r="X1965" i="109" s="1"/>
  <c r="X1809" i="109"/>
  <c r="X1948" i="109" s="1"/>
  <c r="X1815" i="109"/>
  <c r="X1954" i="109" s="1"/>
  <c r="X1810" i="109"/>
  <c r="X1949" i="109" s="1"/>
  <c r="X1837" i="109"/>
  <c r="X1976" i="109" s="1"/>
  <c r="X1799" i="109"/>
  <c r="X1938" i="109" s="1"/>
  <c r="X1804" i="109"/>
  <c r="X1943" i="109" s="1"/>
  <c r="X1813" i="109"/>
  <c r="X1952" i="109" s="1"/>
  <c r="X1817" i="109"/>
  <c r="X1956" i="109" s="1"/>
  <c r="AA361" i="109"/>
  <c r="X1796" i="109"/>
  <c r="X1935" i="109" s="1"/>
  <c r="AA1427" i="109"/>
  <c r="X1795" i="109"/>
  <c r="X1934" i="109" s="1"/>
  <c r="X1840" i="109"/>
  <c r="X1979" i="109" s="1"/>
  <c r="X1834" i="109"/>
  <c r="X1973" i="109" s="1"/>
  <c r="X1783" i="109"/>
  <c r="X1922" i="109" s="1"/>
  <c r="X1828" i="109"/>
  <c r="X1967" i="109" s="1"/>
  <c r="X1787" i="109"/>
  <c r="X1926" i="109" s="1"/>
  <c r="X1831" i="109"/>
  <c r="X1970" i="109" s="1"/>
  <c r="X1789" i="109"/>
  <c r="X1928" i="109" s="1"/>
  <c r="X1784" i="109"/>
  <c r="X1923" i="109" s="1"/>
  <c r="X1820" i="109"/>
  <c r="X1959" i="109" s="1"/>
  <c r="X1786" i="109"/>
  <c r="X1925" i="109" s="1"/>
  <c r="X1836" i="109"/>
  <c r="X1975" i="109" s="1"/>
  <c r="X1806" i="109"/>
  <c r="X1945" i="109" s="1"/>
  <c r="X1825" i="109"/>
  <c r="X1964" i="109" s="1"/>
  <c r="X1797" i="109"/>
  <c r="X1936" i="109" s="1"/>
  <c r="X1735" i="109"/>
  <c r="X1874" i="109" s="1"/>
  <c r="X1802" i="109"/>
  <c r="X1941" i="109" s="1"/>
  <c r="X1805" i="109"/>
  <c r="X1944" i="109" s="1"/>
  <c r="X1792" i="109"/>
  <c r="X1832" i="109"/>
  <c r="X1971" i="109" s="1"/>
  <c r="X1829" i="109"/>
  <c r="X1968" i="109" s="1"/>
  <c r="X1801" i="109"/>
  <c r="X1940" i="109" s="1"/>
  <c r="X1822" i="109"/>
  <c r="X1961" i="109" s="1"/>
  <c r="X1821" i="109"/>
  <c r="X1960" i="109" s="1"/>
  <c r="X1833" i="109"/>
  <c r="X1972" i="109" s="1"/>
  <c r="Z298" i="109"/>
  <c r="Z371" i="109"/>
  <c r="X1807" i="109"/>
  <c r="X1946" i="109" s="1"/>
  <c r="X1800" i="109"/>
  <c r="X1939" i="109" s="1"/>
  <c r="X1793" i="109"/>
  <c r="X1932" i="109" s="1"/>
  <c r="X1942" i="109"/>
  <c r="Z319" i="109"/>
  <c r="W1841" i="109"/>
  <c r="W1980" i="109" s="1"/>
  <c r="W1777" i="109"/>
  <c r="W1916" i="109" s="1"/>
  <c r="W1842" i="109"/>
  <c r="W1781" i="109"/>
  <c r="W1773" i="109"/>
  <c r="W1769" i="109"/>
  <c r="W1908" i="109" s="1"/>
  <c r="W1734" i="109"/>
  <c r="W1873" i="109" s="1"/>
  <c r="W1721" i="109"/>
  <c r="W1860" i="109" s="1"/>
  <c r="W1727" i="109"/>
  <c r="W1866" i="109" s="1"/>
  <c r="W1731" i="109"/>
  <c r="W1870" i="109" s="1"/>
  <c r="W1716" i="109"/>
  <c r="W1855" i="109" s="1"/>
  <c r="W1745" i="109"/>
  <c r="W1884" i="109" s="1"/>
  <c r="W1722" i="109"/>
  <c r="W1861" i="109" s="1"/>
  <c r="W1748" i="109"/>
  <c r="W1887" i="109" s="1"/>
  <c r="W1729" i="109"/>
  <c r="W1868" i="109" s="1"/>
  <c r="W1764" i="109"/>
  <c r="W1903" i="109" s="1"/>
  <c r="W1708" i="109"/>
  <c r="W1847" i="109" s="1"/>
  <c r="W1770" i="109"/>
  <c r="W1909" i="109" s="1"/>
  <c r="W1725" i="109"/>
  <c r="W1864" i="109" s="1"/>
  <c r="W1728" i="109"/>
  <c r="W1867" i="109" s="1"/>
  <c r="W1759" i="109"/>
  <c r="W1898" i="109" s="1"/>
  <c r="W1778" i="109"/>
  <c r="W1917" i="109" s="1"/>
  <c r="W1744" i="109"/>
  <c r="W1883" i="109" s="1"/>
  <c r="W1743" i="109"/>
  <c r="W1882" i="109" s="1"/>
  <c r="W1756" i="109"/>
  <c r="W1895" i="109" s="1"/>
  <c r="W1761" i="109"/>
  <c r="W1900" i="109" s="1"/>
  <c r="W1760" i="109"/>
  <c r="W1899" i="109" s="1"/>
  <c r="W1741" i="109"/>
  <c r="W1880" i="109" s="1"/>
  <c r="W1709" i="109"/>
  <c r="W1848" i="109" s="1"/>
  <c r="W1768" i="109"/>
  <c r="W1907" i="109" s="1"/>
  <c r="W1742" i="109"/>
  <c r="W1881" i="109" s="1"/>
  <c r="W1766" i="109"/>
  <c r="W1905" i="109" s="1"/>
  <c r="W1752" i="109"/>
  <c r="W1891" i="109" s="1"/>
  <c r="W1726" i="109"/>
  <c r="W1865" i="109" s="1"/>
  <c r="W1710" i="109"/>
  <c r="W1849" i="109" s="1"/>
  <c r="W1737" i="109"/>
  <c r="W1876" i="109" s="1"/>
  <c r="W1779" i="109"/>
  <c r="W1918" i="109" s="1"/>
  <c r="W1753" i="109"/>
  <c r="W1892" i="109" s="1"/>
  <c r="W1746" i="109"/>
  <c r="W1885" i="109" s="1"/>
  <c r="W1730" i="109"/>
  <c r="W1869" i="109" s="1"/>
  <c r="W1749" i="109"/>
  <c r="W1888" i="109" s="1"/>
  <c r="W1724" i="109"/>
  <c r="W1863" i="109" s="1"/>
  <c r="W1780" i="109"/>
  <c r="W1919" i="109" s="1"/>
  <c r="W1775" i="109"/>
  <c r="W1914" i="109" s="1"/>
  <c r="W1782" i="109"/>
  <c r="W1921" i="109" s="1"/>
  <c r="W1757" i="109"/>
  <c r="W1896" i="109" s="1"/>
  <c r="W1762" i="109"/>
  <c r="W1901" i="109" s="1"/>
  <c r="W1765" i="109"/>
  <c r="W1904" i="109" s="1"/>
  <c r="W1750" i="109"/>
  <c r="W1889" i="109" s="1"/>
  <c r="W1740" i="109"/>
  <c r="W1879" i="109" s="1"/>
  <c r="W1776" i="109"/>
  <c r="W1915" i="109" s="1"/>
  <c r="W1719" i="109"/>
  <c r="W1858" i="109" s="1"/>
  <c r="W1718" i="109"/>
  <c r="W1857" i="109" s="1"/>
  <c r="W1755" i="109"/>
  <c r="W1894" i="109" s="1"/>
  <c r="W1774" i="109"/>
  <c r="W1913" i="109" s="1"/>
  <c r="W1720" i="109"/>
  <c r="W1859" i="109" s="1"/>
  <c r="W1751" i="109"/>
  <c r="W1890" i="109" s="1"/>
  <c r="W1772" i="109"/>
  <c r="W1911" i="109" s="1"/>
  <c r="X1830" i="109"/>
  <c r="X1969" i="109" s="1"/>
  <c r="X1788" i="109"/>
  <c r="X1927" i="109" s="1"/>
  <c r="X1819" i="109"/>
  <c r="X1958" i="109" s="1"/>
  <c r="X1814" i="109"/>
  <c r="X1953" i="109" s="1"/>
  <c r="X1835" i="109"/>
  <c r="X1974" i="109" s="1"/>
  <c r="X1794" i="109"/>
  <c r="X1933" i="109" s="1"/>
  <c r="X1812" i="109"/>
  <c r="X1951" i="109" s="1"/>
  <c r="X1791" i="109"/>
  <c r="X1930" i="109" s="1"/>
  <c r="X1808" i="109"/>
  <c r="X1947" i="109" s="1"/>
  <c r="X1790" i="109"/>
  <c r="X1929" i="109" s="1"/>
  <c r="X1827" i="109"/>
  <c r="X1966" i="109" s="1"/>
  <c r="X1816" i="109"/>
  <c r="X1955" i="109" s="1"/>
  <c r="X1785" i="109"/>
  <c r="X1924" i="109" s="1"/>
  <c r="AB1565" i="109"/>
  <c r="AF697" i="109"/>
  <c r="Z902" i="109"/>
  <c r="AA905" i="109"/>
  <c r="AA903" i="109"/>
  <c r="AY1564" i="109"/>
  <c r="AA1567" i="109"/>
  <c r="AB1567" i="109" s="1"/>
  <c r="AZ1206" i="109"/>
  <c r="BA1385" i="109" s="1"/>
  <c r="AG493" i="109"/>
  <c r="AG694" i="109" s="1"/>
  <c r="AG292" i="109"/>
  <c r="AH493" i="109" s="1"/>
  <c r="Y742" i="109"/>
  <c r="Z340" i="109"/>
  <c r="Z541" i="109"/>
  <c r="AF695" i="109"/>
  <c r="Y740" i="109"/>
  <c r="Z338" i="109"/>
  <c r="Z539" i="109"/>
  <c r="BD907" i="109"/>
  <c r="BE907" i="109" s="1"/>
  <c r="BF907" i="109" s="1"/>
  <c r="BG907" i="109" s="1"/>
  <c r="BH907" i="109" s="1"/>
  <c r="AZ952" i="109"/>
  <c r="V1928" i="109"/>
  <c r="V1945" i="109"/>
  <c r="Z920" i="109"/>
  <c r="AA909" i="109"/>
  <c r="Z910" i="109"/>
  <c r="Z906" i="109"/>
  <c r="Z291" i="109"/>
  <c r="AF696" i="109"/>
  <c r="AA1312" i="109"/>
  <c r="AB1312" i="109" s="1"/>
  <c r="Z321" i="109"/>
  <c r="AA1508" i="109"/>
  <c r="AA1687" i="109" s="1"/>
  <c r="AJ698" i="109"/>
  <c r="AA1551" i="109"/>
  <c r="Z898" i="109"/>
  <c r="Z492" i="109"/>
  <c r="AA488" i="109"/>
  <c r="AJ296" i="109"/>
  <c r="AK497" i="109" s="1"/>
  <c r="AF295" i="109"/>
  <c r="AF294" i="109"/>
  <c r="AF293" i="109"/>
  <c r="Z859" i="109"/>
  <c r="AA1674" i="109"/>
  <c r="Z1598" i="109"/>
  <c r="Z1650" i="109"/>
  <c r="AA1672" i="109"/>
  <c r="Z1665" i="109"/>
  <c r="Y832" i="109"/>
  <c r="Y876" i="109"/>
  <c r="Z1615" i="109"/>
  <c r="Z1632" i="109"/>
  <c r="Z1663" i="109"/>
  <c r="Z1669" i="109"/>
  <c r="Z1580" i="109"/>
  <c r="Y863" i="109"/>
  <c r="Z863" i="109" s="1"/>
  <c r="Z871" i="109"/>
  <c r="Y875" i="109"/>
  <c r="Y877" i="109"/>
  <c r="Z877" i="109" s="1"/>
  <c r="Z872" i="109"/>
  <c r="Z867" i="109"/>
  <c r="AA1638" i="109"/>
  <c r="Y851" i="109"/>
  <c r="Z851" i="109" s="1"/>
  <c r="AA1556" i="109"/>
  <c r="Z1602" i="109"/>
  <c r="Z1645" i="109"/>
  <c r="Z1679" i="109"/>
  <c r="Z1610" i="109"/>
  <c r="AA1676" i="109"/>
  <c r="Z1626" i="109"/>
  <c r="Z1648" i="109"/>
  <c r="Z1678" i="109"/>
  <c r="Y840" i="109"/>
  <c r="Z1671" i="109"/>
  <c r="Z1693" i="109"/>
  <c r="Z884" i="109"/>
  <c r="Y857" i="109"/>
  <c r="Y844" i="109"/>
  <c r="Z1694" i="109"/>
  <c r="Z1639" i="109"/>
  <c r="Z1581" i="109"/>
  <c r="Z1655" i="109"/>
  <c r="Z1700" i="109"/>
  <c r="Y847" i="109"/>
  <c r="AA1503" i="109"/>
  <c r="AA1682" i="109" s="1"/>
  <c r="AA1324" i="109"/>
  <c r="Z1661" i="109"/>
  <c r="Z1592" i="109"/>
  <c r="Z1613" i="109"/>
  <c r="Y836" i="109"/>
  <c r="Z1689" i="109"/>
  <c r="Z1664" i="109"/>
  <c r="Z1688" i="109"/>
  <c r="Z812" i="109"/>
  <c r="AA1683" i="109"/>
  <c r="Z1673" i="109"/>
  <c r="Z861" i="109"/>
  <c r="Z1585" i="109"/>
  <c r="Z1668" i="109"/>
  <c r="Z1578" i="109"/>
  <c r="Y845" i="109"/>
  <c r="Z869" i="109"/>
  <c r="Z885" i="109"/>
  <c r="Z1582" i="109"/>
  <c r="Z816" i="109"/>
  <c r="Z1631" i="109"/>
  <c r="Z1644" i="109"/>
  <c r="Z820" i="109"/>
  <c r="Z1647" i="109"/>
  <c r="Z1629" i="109"/>
  <c r="Z853" i="109"/>
  <c r="Z1658" i="109"/>
  <c r="Z1621" i="109"/>
  <c r="Z1642" i="109"/>
  <c r="Y484" i="109"/>
  <c r="Y485" i="109" s="1"/>
  <c r="Z1686" i="109"/>
  <c r="Z1675" i="109"/>
  <c r="Z1651" i="109"/>
  <c r="Z883" i="109"/>
  <c r="AA1606" i="109"/>
  <c r="X1854" i="109"/>
  <c r="Y842" i="109"/>
  <c r="Z555" i="109"/>
  <c r="Z354" i="109"/>
  <c r="Y738" i="109"/>
  <c r="AB1437" i="109"/>
  <c r="AB1258" i="109"/>
  <c r="AB1355" i="109"/>
  <c r="AB1520" i="109"/>
  <c r="AB1341" i="109"/>
  <c r="Z393" i="109"/>
  <c r="Z594" i="109"/>
  <c r="Y862" i="109"/>
  <c r="AA1468" i="109"/>
  <c r="AA1289" i="109"/>
  <c r="AA1555" i="109"/>
  <c r="AA1471" i="109"/>
  <c r="AA1292" i="109"/>
  <c r="AB1470" i="109"/>
  <c r="AB1291" i="109"/>
  <c r="AB1397" i="109"/>
  <c r="AB1218" i="109"/>
  <c r="Z529" i="109"/>
  <c r="Z328" i="109"/>
  <c r="Y749" i="109"/>
  <c r="AB1396" i="109"/>
  <c r="AB1217" i="109"/>
  <c r="AA1488" i="109"/>
  <c r="AA1309" i="109"/>
  <c r="Y763" i="109"/>
  <c r="Z589" i="109"/>
  <c r="Z388" i="109"/>
  <c r="Z620" i="109"/>
  <c r="Z419" i="109"/>
  <c r="Z633" i="109"/>
  <c r="Z432" i="109"/>
  <c r="Z381" i="109"/>
  <c r="Z582" i="109"/>
  <c r="AA1477" i="109"/>
  <c r="AA1298" i="109"/>
  <c r="AB1188" i="109"/>
  <c r="AB1367" i="109"/>
  <c r="AA1413" i="109"/>
  <c r="AA1402" i="109"/>
  <c r="AA1223" i="109"/>
  <c r="Y808" i="109"/>
  <c r="Z357" i="109"/>
  <c r="Z558" i="109"/>
  <c r="Z592" i="109"/>
  <c r="Z391" i="109"/>
  <c r="Y786" i="109"/>
  <c r="Y823" i="109"/>
  <c r="Y827" i="109"/>
  <c r="AB1513" i="109"/>
  <c r="AB1334" i="109"/>
  <c r="AA1475" i="109"/>
  <c r="AA1296" i="109"/>
  <c r="AA1486" i="109"/>
  <c r="AA1307" i="109"/>
  <c r="Z629" i="109"/>
  <c r="Z428" i="109"/>
  <c r="Z537" i="109"/>
  <c r="Z336" i="109"/>
  <c r="Y739" i="109"/>
  <c r="Y721" i="109"/>
  <c r="Y1712" i="109" s="1"/>
  <c r="Z681" i="109"/>
  <c r="Z480" i="109"/>
  <c r="AA1616" i="109"/>
  <c r="AA1496" i="109"/>
  <c r="AA1317" i="109"/>
  <c r="Z404" i="109"/>
  <c r="Z605" i="109"/>
  <c r="Y762" i="109"/>
  <c r="AA1482" i="109"/>
  <c r="AA1303" i="109"/>
  <c r="AB1438" i="109"/>
  <c r="AB1259" i="109"/>
  <c r="AA1534" i="109"/>
  <c r="Z1612" i="109"/>
  <c r="AA1699" i="109"/>
  <c r="AA660" i="109"/>
  <c r="AA459" i="109"/>
  <c r="AA1246" i="109"/>
  <c r="AA1425" i="109"/>
  <c r="Z396" i="109"/>
  <c r="Z597" i="109"/>
  <c r="Y829" i="109"/>
  <c r="Z416" i="109"/>
  <c r="Z617" i="109"/>
  <c r="Z356" i="109"/>
  <c r="Z557" i="109"/>
  <c r="AA1416" i="109"/>
  <c r="AA1237" i="109"/>
  <c r="Y788" i="109"/>
  <c r="Z460" i="109"/>
  <c r="Z661" i="109"/>
  <c r="Y814" i="109"/>
  <c r="Z1657" i="109"/>
  <c r="Y787" i="109"/>
  <c r="AA671" i="109"/>
  <c r="AA470" i="109"/>
  <c r="AA658" i="109"/>
  <c r="AA457" i="109"/>
  <c r="AB1372" i="109"/>
  <c r="AB1193" i="109"/>
  <c r="AC1193" i="109" s="1"/>
  <c r="AA1506" i="109"/>
  <c r="AA1327" i="109"/>
  <c r="Z462" i="109"/>
  <c r="Z663" i="109"/>
  <c r="AA442" i="109"/>
  <c r="AA643" i="109"/>
  <c r="AA1499" i="109"/>
  <c r="AA1320" i="109"/>
  <c r="Y805" i="109"/>
  <c r="Z680" i="109"/>
  <c r="Z479" i="109"/>
  <c r="Y785" i="109"/>
  <c r="Z677" i="109"/>
  <c r="Z476" i="109"/>
  <c r="Z618" i="109"/>
  <c r="Z417" i="109"/>
  <c r="Z879" i="109"/>
  <c r="Z1637" i="109"/>
  <c r="Z1662" i="109"/>
  <c r="X1703" i="109"/>
  <c r="X1707" i="109" s="1"/>
  <c r="AA619" i="109"/>
  <c r="AA418" i="109"/>
  <c r="AB1308" i="109"/>
  <c r="AB1487" i="109"/>
  <c r="AB1344" i="109"/>
  <c r="AB1523" i="109"/>
  <c r="Y835" i="109"/>
  <c r="Z464" i="109"/>
  <c r="Z665" i="109"/>
  <c r="AA1563" i="109"/>
  <c r="AA1338" i="109"/>
  <c r="AA1517" i="109"/>
  <c r="AA679" i="109"/>
  <c r="AA478" i="109"/>
  <c r="AA1465" i="109"/>
  <c r="AA1286" i="109"/>
  <c r="Z1611" i="109"/>
  <c r="Y760" i="109"/>
  <c r="Y826" i="109"/>
  <c r="Z865" i="109"/>
  <c r="AB1493" i="109"/>
  <c r="AB1314" i="109"/>
  <c r="AB1333" i="109"/>
  <c r="AB1512" i="109"/>
  <c r="Z1605" i="109"/>
  <c r="Z522" i="109"/>
  <c r="Y848" i="109"/>
  <c r="Z398" i="109"/>
  <c r="Z599" i="109"/>
  <c r="Z1680" i="109"/>
  <c r="Z553" i="109"/>
  <c r="Z352" i="109"/>
  <c r="Z828" i="109"/>
  <c r="Z1620" i="109"/>
  <c r="AA1571" i="109"/>
  <c r="Z1641" i="109"/>
  <c r="AB1379" i="109"/>
  <c r="AB1200" i="109"/>
  <c r="AC1200" i="109" s="1"/>
  <c r="Y779" i="109"/>
  <c r="Z608" i="109"/>
  <c r="Z407" i="109"/>
  <c r="Z1640" i="109"/>
  <c r="Z1677" i="109"/>
  <c r="AA469" i="109"/>
  <c r="AA670" i="109"/>
  <c r="AA475" i="109"/>
  <c r="AA676" i="109"/>
  <c r="AA1467" i="109"/>
  <c r="AA1288" i="109"/>
  <c r="AA1576" i="109"/>
  <c r="Z1624" i="109"/>
  <c r="AA1463" i="109"/>
  <c r="AA1284" i="109"/>
  <c r="Z420" i="109"/>
  <c r="Z621" i="109"/>
  <c r="Z370" i="109"/>
  <c r="Z571" i="109"/>
  <c r="Y854" i="109"/>
  <c r="Z397" i="109"/>
  <c r="Z598" i="109"/>
  <c r="Y852" i="109"/>
  <c r="Z642" i="109"/>
  <c r="Z441" i="109"/>
  <c r="Z1636" i="109"/>
  <c r="Y794" i="109"/>
  <c r="Z550" i="109"/>
  <c r="Z349" i="109"/>
  <c r="Z1596" i="109"/>
  <c r="Z1667" i="109"/>
  <c r="AB1427" i="109"/>
  <c r="AB1248" i="109"/>
  <c r="Y747" i="109"/>
  <c r="Y790" i="109"/>
  <c r="Y783" i="109"/>
  <c r="Z1656" i="109"/>
  <c r="Z1170" i="109"/>
  <c r="AA1349" i="109" s="1"/>
  <c r="Y1345" i="109"/>
  <c r="Z667" i="109"/>
  <c r="Z466" i="109"/>
  <c r="Z624" i="109"/>
  <c r="Z423" i="109"/>
  <c r="Y759" i="109"/>
  <c r="AA1562" i="109"/>
  <c r="Y793" i="109"/>
  <c r="Z622" i="109"/>
  <c r="Z421" i="109"/>
  <c r="Z307" i="109"/>
  <c r="Z508" i="109"/>
  <c r="Y806" i="109"/>
  <c r="Z360" i="109"/>
  <c r="Z561" i="109"/>
  <c r="AA1601" i="109"/>
  <c r="Y818" i="109"/>
  <c r="Z387" i="109"/>
  <c r="Z588" i="109"/>
  <c r="AA1515" i="109"/>
  <c r="AA1336" i="109"/>
  <c r="Z560" i="109"/>
  <c r="Z359" i="109"/>
  <c r="AA652" i="109"/>
  <c r="AA451" i="109"/>
  <c r="AA1436" i="109"/>
  <c r="AA1257" i="109"/>
  <c r="AA1419" i="109"/>
  <c r="AA1240" i="109"/>
  <c r="Z640" i="109"/>
  <c r="Z439" i="109"/>
  <c r="AA1225" i="109"/>
  <c r="AA1404" i="109"/>
  <c r="Y870" i="109"/>
  <c r="Y881" i="109"/>
  <c r="Z458" i="109"/>
  <c r="Z659" i="109"/>
  <c r="AA477" i="109"/>
  <c r="AA678" i="109"/>
  <c r="AA1268" i="109"/>
  <c r="AA1447" i="109"/>
  <c r="AA1702" i="109"/>
  <c r="Y866" i="109"/>
  <c r="Z552" i="109"/>
  <c r="Z351" i="109"/>
  <c r="AA1444" i="109"/>
  <c r="AA1265" i="109"/>
  <c r="AA1540" i="109"/>
  <c r="AB1459" i="109"/>
  <c r="AB1280" i="109"/>
  <c r="Y723" i="109"/>
  <c r="Y800" i="109"/>
  <c r="Y754" i="109"/>
  <c r="Z601" i="109"/>
  <c r="Z400" i="109"/>
  <c r="AA1441" i="109"/>
  <c r="AA1262" i="109"/>
  <c r="AA1462" i="109"/>
  <c r="AA1283" i="109"/>
  <c r="AA1282" i="109"/>
  <c r="AA1461" i="109"/>
  <c r="AA1498" i="109"/>
  <c r="AA1319" i="109"/>
  <c r="AA1502" i="109"/>
  <c r="AA1323" i="109"/>
  <c r="AA1530" i="109"/>
  <c r="AA1445" i="109"/>
  <c r="AA1266" i="109"/>
  <c r="AA1466" i="109"/>
  <c r="AA1287" i="109"/>
  <c r="Y772" i="109"/>
  <c r="Z577" i="109"/>
  <c r="Z376" i="109"/>
  <c r="AA1399" i="109"/>
  <c r="AA1220" i="109"/>
  <c r="AA1457" i="109"/>
  <c r="AA1278" i="109"/>
  <c r="AA443" i="109"/>
  <c r="AA644" i="109"/>
  <c r="AA1238" i="109"/>
  <c r="AA1417" i="109"/>
  <c r="AA1306" i="109"/>
  <c r="AA1485" i="109"/>
  <c r="AA683" i="109"/>
  <c r="AA482" i="109"/>
  <c r="AA1224" i="109"/>
  <c r="AA1403" i="109"/>
  <c r="Y810" i="109"/>
  <c r="Z562" i="109"/>
  <c r="Y803" i="109"/>
  <c r="Y831" i="109"/>
  <c r="AA1670" i="109"/>
  <c r="AA1494" i="109"/>
  <c r="AA1315" i="109"/>
  <c r="Y821" i="109"/>
  <c r="Y834" i="109"/>
  <c r="AA650" i="109"/>
  <c r="AA449" i="109"/>
  <c r="AA1440" i="109"/>
  <c r="AA1261" i="109"/>
  <c r="AB1211" i="109"/>
  <c r="AC1390" i="109" s="1"/>
  <c r="AC1569" i="109" s="1"/>
  <c r="AA1469" i="109"/>
  <c r="AA1290" i="109"/>
  <c r="AA1546" i="109"/>
  <c r="Z636" i="109"/>
  <c r="Z435" i="109"/>
  <c r="Y825" i="109"/>
  <c r="Z607" i="109"/>
  <c r="Z406" i="109"/>
  <c r="Y685" i="109"/>
  <c r="AA1452" i="109"/>
  <c r="AA1273" i="109"/>
  <c r="Z673" i="109"/>
  <c r="Z472" i="109"/>
  <c r="Z586" i="109"/>
  <c r="Z385" i="109"/>
  <c r="Z384" i="109"/>
  <c r="Z585" i="109"/>
  <c r="Z425" i="109"/>
  <c r="Z626" i="109"/>
  <c r="AA1692" i="109"/>
  <c r="Z1654" i="109"/>
  <c r="AA668" i="109"/>
  <c r="AA467" i="109"/>
  <c r="W1846" i="109"/>
  <c r="AA1473" i="109"/>
  <c r="AA1294" i="109"/>
  <c r="AA675" i="109"/>
  <c r="AA474" i="109"/>
  <c r="Y830" i="109"/>
  <c r="Y797" i="109"/>
  <c r="AB1370" i="109"/>
  <c r="AB1191" i="109"/>
  <c r="Z337" i="109"/>
  <c r="Z538" i="109"/>
  <c r="Z520" i="109"/>
  <c r="Y882" i="109"/>
  <c r="AA1275" i="109"/>
  <c r="AA1454" i="109"/>
  <c r="Z1698" i="109"/>
  <c r="Y693" i="109"/>
  <c r="AB1382" i="109"/>
  <c r="AB1203" i="109"/>
  <c r="AA1476" i="109"/>
  <c r="AA1297" i="109"/>
  <c r="AA1617" i="109"/>
  <c r="AA1481" i="109"/>
  <c r="AA1302" i="109"/>
  <c r="Z1604" i="109"/>
  <c r="Z628" i="109"/>
  <c r="Z427" i="109"/>
  <c r="Y858" i="109"/>
  <c r="Z1595" i="109"/>
  <c r="Z386" i="109"/>
  <c r="Z587" i="109"/>
  <c r="Z412" i="109"/>
  <c r="Z613" i="109"/>
  <c r="AB1435" i="109"/>
  <c r="AB1256" i="109"/>
  <c r="AA1251" i="109"/>
  <c r="AA1430" i="109"/>
  <c r="AB1405" i="109"/>
  <c r="AB1226" i="109"/>
  <c r="Y811" i="109"/>
  <c r="Z1591" i="109"/>
  <c r="Z1622" i="109"/>
  <c r="AA1342" i="109"/>
  <c r="AA1521" i="109"/>
  <c r="AA1455" i="109"/>
  <c r="AA1276" i="109"/>
  <c r="AA438" i="109"/>
  <c r="AA639" i="109"/>
  <c r="Z1685" i="109"/>
  <c r="Z604" i="109"/>
  <c r="Z403" i="109"/>
  <c r="Y729" i="109"/>
  <c r="Z584" i="109"/>
  <c r="Z383" i="109"/>
  <c r="Y878" i="109"/>
  <c r="Z649" i="109"/>
  <c r="Z448" i="109"/>
  <c r="AA1279" i="109"/>
  <c r="AA1458" i="109"/>
  <c r="Z1630" i="109"/>
  <c r="AA1406" i="109"/>
  <c r="AA1310" i="109"/>
  <c r="AA1489" i="109"/>
  <c r="AA631" i="109"/>
  <c r="AA430" i="109"/>
  <c r="AA1666" i="109"/>
  <c r="Z634" i="109"/>
  <c r="Z433" i="109"/>
  <c r="Y796" i="109"/>
  <c r="Y745" i="109"/>
  <c r="AB1384" i="109"/>
  <c r="AB1205" i="109"/>
  <c r="Z1696" i="109"/>
  <c r="Y791" i="109"/>
  <c r="AB1424" i="109"/>
  <c r="AB1245" i="109"/>
  <c r="AA1439" i="109"/>
  <c r="AA1260" i="109"/>
  <c r="AA1480" i="109"/>
  <c r="AA1301" i="109"/>
  <c r="Y807" i="109"/>
  <c r="Z358" i="109"/>
  <c r="Z559" i="109"/>
  <c r="Y856" i="109"/>
  <c r="AA654" i="109"/>
  <c r="AA453" i="109"/>
  <c r="AA664" i="109"/>
  <c r="AA463" i="109"/>
  <c r="AA1423" i="109"/>
  <c r="AA1244" i="109"/>
  <c r="AB1377" i="109"/>
  <c r="AB1198" i="109"/>
  <c r="AA1691" i="109"/>
  <c r="AA1426" i="109"/>
  <c r="AA1247" i="109"/>
  <c r="Y801" i="109"/>
  <c r="Y813" i="109"/>
  <c r="AA1322" i="109"/>
  <c r="AA1501" i="109"/>
  <c r="Y781" i="109"/>
  <c r="AA1269" i="109"/>
  <c r="AA1448" i="109"/>
  <c r="AA1449" i="109"/>
  <c r="AA1270" i="109"/>
  <c r="AA1522" i="109"/>
  <c r="AA1343" i="109"/>
  <c r="AA1510" i="109"/>
  <c r="AA1331" i="109"/>
  <c r="AA1558" i="109"/>
  <c r="Z578" i="109"/>
  <c r="Z377" i="109"/>
  <c r="Z1646" i="109"/>
  <c r="Z1684" i="109"/>
  <c r="AA1516" i="109"/>
  <c r="AA1337" i="109"/>
  <c r="AA1697" i="109"/>
  <c r="AA1511" i="109"/>
  <c r="AA1332" i="109"/>
  <c r="Z616" i="109"/>
  <c r="Z415" i="109"/>
  <c r="Z452" i="109"/>
  <c r="Z653" i="109"/>
  <c r="Z632" i="109"/>
  <c r="Z431" i="109"/>
  <c r="Y843" i="109"/>
  <c r="Y880" i="109"/>
  <c r="AA287" i="109"/>
  <c r="AA1446" i="109"/>
  <c r="AA1267" i="109"/>
  <c r="Y792" i="109"/>
  <c r="Z392" i="109"/>
  <c r="Z593" i="109"/>
  <c r="Y751" i="109"/>
  <c r="AA1277" i="109"/>
  <c r="AA1456" i="109"/>
  <c r="AA1421" i="109"/>
  <c r="AA1242" i="109"/>
  <c r="AA1274" i="109"/>
  <c r="AA1453" i="109"/>
  <c r="Y849" i="109"/>
  <c r="AA1464" i="109"/>
  <c r="AA1285" i="109"/>
  <c r="AB1207" i="109"/>
  <c r="AC1386" i="109" s="1"/>
  <c r="X1931" i="109"/>
  <c r="AA615" i="109"/>
  <c r="AA414" i="109"/>
  <c r="Y784" i="109"/>
  <c r="Y732" i="109"/>
  <c r="AA674" i="109"/>
  <c r="AA473" i="109"/>
  <c r="Z1653" i="109"/>
  <c r="Z1608" i="109"/>
  <c r="Y838" i="109"/>
  <c r="AA1271" i="109"/>
  <c r="AA1450" i="109"/>
  <c r="AA1490" i="109"/>
  <c r="AA1311" i="109"/>
  <c r="Z402" i="109"/>
  <c r="Z603" i="109"/>
  <c r="Z672" i="109"/>
  <c r="Z471" i="109"/>
  <c r="AA1433" i="109"/>
  <c r="AA1254" i="109"/>
  <c r="Y798" i="109"/>
  <c r="Y758" i="109"/>
  <c r="Z499" i="109"/>
  <c r="AA1299" i="109"/>
  <c r="AA1478" i="109"/>
  <c r="Z572" i="109"/>
  <c r="Z413" i="109"/>
  <c r="Z614" i="109"/>
  <c r="Z1607" i="109"/>
  <c r="Y864" i="109"/>
  <c r="Y819" i="109"/>
  <c r="AA1483" i="109"/>
  <c r="AA1304" i="109"/>
  <c r="X886" i="109"/>
  <c r="AA1253" i="109"/>
  <c r="AA1432" i="109"/>
  <c r="Z424" i="109"/>
  <c r="Z625" i="109"/>
  <c r="AA1573" i="109"/>
  <c r="Z446" i="109"/>
  <c r="Z647" i="109"/>
  <c r="AB1392" i="109"/>
  <c r="AB1213" i="109"/>
  <c r="Y809" i="109"/>
  <c r="Y822" i="109"/>
  <c r="Y839" i="109"/>
  <c r="Z645" i="109"/>
  <c r="Z444" i="109"/>
  <c r="AB1316" i="109"/>
  <c r="AB1495" i="109"/>
  <c r="X1872" i="109"/>
  <c r="M29" i="119"/>
  <c r="M40" i="119" s="1"/>
  <c r="M41" i="119" s="1"/>
  <c r="M47" i="119" s="1"/>
  <c r="Z641" i="109"/>
  <c r="Z440" i="109"/>
  <c r="Z609" i="109"/>
  <c r="Z408" i="109"/>
  <c r="Z345" i="109"/>
  <c r="Z546" i="109"/>
  <c r="Z401" i="109"/>
  <c r="Z602" i="109"/>
  <c r="AA1500" i="109"/>
  <c r="AA1321" i="109"/>
  <c r="Z382" i="109"/>
  <c r="Z583" i="109"/>
  <c r="Z630" i="109"/>
  <c r="Z429" i="109"/>
  <c r="Y756" i="109"/>
  <c r="Z330" i="109"/>
  <c r="Z531" i="109"/>
  <c r="AA1474" i="109"/>
  <c r="AA1295" i="109"/>
  <c r="Z1619" i="109"/>
  <c r="AA1509" i="109"/>
  <c r="AA1330" i="109"/>
  <c r="Y1528" i="109"/>
  <c r="Y1524" i="109"/>
  <c r="AG34" i="119" s="1"/>
  <c r="AA410" i="109"/>
  <c r="AA611" i="109"/>
  <c r="AA1460" i="109"/>
  <c r="AA1281" i="109"/>
  <c r="Y837" i="109"/>
  <c r="Y868" i="109"/>
  <c r="AA1255" i="109"/>
  <c r="AA1434" i="109"/>
  <c r="Z824" i="109"/>
  <c r="AA483" i="109"/>
  <c r="AA684" i="109"/>
  <c r="AA1484" i="109"/>
  <c r="AA1305" i="109"/>
  <c r="AB1204" i="109"/>
  <c r="AB1383" i="109"/>
  <c r="Y874" i="109"/>
  <c r="AA1252" i="109"/>
  <c r="AA1431" i="109"/>
  <c r="AB1497" i="109"/>
  <c r="AB1318" i="109"/>
  <c r="AA1401" i="109"/>
  <c r="AA1222" i="109"/>
  <c r="Z1652" i="109"/>
  <c r="AA1250" i="109"/>
  <c r="AA1429" i="109"/>
  <c r="Y709" i="109"/>
  <c r="Z596" i="109"/>
  <c r="Z395" i="109"/>
  <c r="AA1549" i="109"/>
  <c r="Z436" i="109"/>
  <c r="Z637" i="109"/>
  <c r="Z1633" i="109"/>
  <c r="AA1519" i="109"/>
  <c r="AA1340" i="109"/>
  <c r="Y804" i="109"/>
  <c r="Y873" i="109"/>
  <c r="AA1561" i="109"/>
  <c r="AA1507" i="109"/>
  <c r="AA1328" i="109"/>
  <c r="Z1660" i="109"/>
  <c r="AB1504" i="109"/>
  <c r="AB1325" i="109"/>
  <c r="AB1422" i="109"/>
  <c r="AB1243" i="109"/>
  <c r="AA646" i="109"/>
  <c r="AA445" i="109"/>
  <c r="Y795" i="109"/>
  <c r="Z456" i="109"/>
  <c r="Z657" i="109"/>
  <c r="Y799" i="109"/>
  <c r="Y789" i="109"/>
  <c r="Y700" i="109"/>
  <c r="AA1614" i="109"/>
  <c r="Z1609" i="109"/>
  <c r="AA1584" i="109"/>
  <c r="Z610" i="109"/>
  <c r="Z409" i="109"/>
  <c r="Y773" i="109"/>
  <c r="Y1735" i="109" s="1"/>
  <c r="Y761" i="109"/>
  <c r="Y815" i="109"/>
  <c r="Y855" i="109"/>
  <c r="AA1249" i="109"/>
  <c r="AA1428" i="109"/>
  <c r="AA1412" i="109"/>
  <c r="AA1233" i="109"/>
  <c r="AA1443" i="109"/>
  <c r="AA1264" i="109"/>
  <c r="AA648" i="109"/>
  <c r="AA447" i="109"/>
  <c r="Z1634" i="109"/>
  <c r="Y841" i="109"/>
  <c r="AA1479" i="109"/>
  <c r="AA1300" i="109"/>
  <c r="Z1583" i="109"/>
  <c r="Z515" i="109"/>
  <c r="Z669" i="109"/>
  <c r="Z468" i="109"/>
  <c r="Z327" i="109"/>
  <c r="Z528" i="109"/>
  <c r="Y860" i="109"/>
  <c r="Y850" i="109"/>
  <c r="AA635" i="109"/>
  <c r="AA434" i="109"/>
  <c r="AB1197" i="109"/>
  <c r="AB1376" i="109"/>
  <c r="AA1451" i="109"/>
  <c r="AA1272" i="109"/>
  <c r="AA1472" i="109"/>
  <c r="AA1293" i="109"/>
  <c r="Y753" i="109"/>
  <c r="Z394" i="109"/>
  <c r="Z595" i="109"/>
  <c r="Z544" i="109"/>
  <c r="Z343" i="109"/>
  <c r="Z1623" i="109"/>
  <c r="Z389" i="109"/>
  <c r="Z590" i="109"/>
  <c r="AA1603" i="109"/>
  <c r="Z1618" i="109"/>
  <c r="Z1659" i="109"/>
  <c r="Z405" i="109"/>
  <c r="Z606" i="109"/>
  <c r="Z454" i="109"/>
  <c r="Z655" i="109"/>
  <c r="AB1361" i="109"/>
  <c r="AB1182" i="109"/>
  <c r="AC1182" i="109" s="1"/>
  <c r="AB1209" i="109"/>
  <c r="AC1388" i="109" s="1"/>
  <c r="AA1492" i="109"/>
  <c r="AA1313" i="109"/>
  <c r="AA455" i="109"/>
  <c r="AA656" i="109"/>
  <c r="AA682" i="109"/>
  <c r="AA481" i="109"/>
  <c r="AA1263" i="109"/>
  <c r="AA1442" i="109"/>
  <c r="AB1394" i="109"/>
  <c r="Z600" i="109"/>
  <c r="Z399" i="109"/>
  <c r="Z411" i="109"/>
  <c r="Z612" i="109"/>
  <c r="AA1649" i="109"/>
  <c r="Z379" i="109"/>
  <c r="Z580" i="109"/>
  <c r="Y716" i="109"/>
  <c r="Y1711" i="109" s="1"/>
  <c r="Y802" i="109"/>
  <c r="AA627" i="109"/>
  <c r="AA426" i="109"/>
  <c r="Z1627" i="109"/>
  <c r="Z1628" i="109"/>
  <c r="Z1701" i="109"/>
  <c r="Z1681" i="109"/>
  <c r="AB1351" i="109"/>
  <c r="AB1172" i="109"/>
  <c r="AC1172" i="109" s="1"/>
  <c r="AA662" i="109"/>
  <c r="AA461" i="109"/>
  <c r="AA1505" i="109"/>
  <c r="AA1326" i="109"/>
  <c r="Z1695" i="109"/>
  <c r="AB1339" i="109"/>
  <c r="AB1518" i="109"/>
  <c r="Z1690" i="109"/>
  <c r="Y730" i="109"/>
  <c r="Z638" i="109"/>
  <c r="Z437" i="109"/>
  <c r="Y817" i="109"/>
  <c r="Z347" i="109"/>
  <c r="Z548" i="109"/>
  <c r="Z450" i="109"/>
  <c r="Z651" i="109"/>
  <c r="Y833" i="109"/>
  <c r="Y778" i="109"/>
  <c r="AA422" i="109"/>
  <c r="AA623" i="109"/>
  <c r="Z689" i="109"/>
  <c r="Z1625" i="109"/>
  <c r="AA1575" i="109"/>
  <c r="Z390" i="109"/>
  <c r="Z591" i="109"/>
  <c r="Y846" i="109"/>
  <c r="Z1635" i="109"/>
  <c r="Z1600" i="109"/>
  <c r="AA1514" i="109"/>
  <c r="AA1335" i="109"/>
  <c r="Z1643" i="109"/>
  <c r="AB1508" i="109"/>
  <c r="AB1329" i="109"/>
  <c r="AA666" i="109"/>
  <c r="AA465" i="109"/>
  <c r="Z894" i="109"/>
  <c r="Y1026" i="109"/>
  <c r="Z896" i="109"/>
  <c r="X1850" i="109"/>
  <c r="Z895" i="109"/>
  <c r="BB20" i="119"/>
  <c r="V1525" i="109"/>
  <c r="J48" i="119"/>
  <c r="J47" i="119"/>
  <c r="V1980" i="109"/>
  <c r="V1959" i="109"/>
  <c r="V1947" i="109"/>
  <c r="V1971" i="109"/>
  <c r="K42" i="119"/>
  <c r="K48" i="119" s="1"/>
  <c r="K49" i="119" s="1"/>
  <c r="V1847" i="109"/>
  <c r="V1943" i="109"/>
  <c r="U1982" i="109"/>
  <c r="V1982" i="109" s="1"/>
  <c r="V1936" i="109"/>
  <c r="N28" i="119"/>
  <c r="N29" i="119"/>
  <c r="L40" i="119"/>
  <c r="L30" i="119"/>
  <c r="P21" i="119"/>
  <c r="O23" i="119"/>
  <c r="AM1234" i="109" l="1"/>
  <c r="AM1413" i="109"/>
  <c r="AM1227" i="109"/>
  <c r="AM1406" i="109"/>
  <c r="AN1176" i="109"/>
  <c r="AN1355" i="109"/>
  <c r="X1889" i="109"/>
  <c r="X1887" i="109"/>
  <c r="X1917" i="109"/>
  <c r="W1843" i="109"/>
  <c r="X1870" i="109"/>
  <c r="Y1785" i="109"/>
  <c r="Y1924" i="109" s="1"/>
  <c r="W1920" i="109"/>
  <c r="X1920" i="109"/>
  <c r="AA298" i="109"/>
  <c r="Y1830" i="109"/>
  <c r="Y1787" i="109"/>
  <c r="Y1835" i="109"/>
  <c r="Y1791" i="109"/>
  <c r="Y1930" i="109" s="1"/>
  <c r="Y1783" i="109"/>
  <c r="Y1922" i="109" s="1"/>
  <c r="Y1817" i="109"/>
  <c r="Y1784" i="109"/>
  <c r="Y1923" i="109" s="1"/>
  <c r="Y1816" i="109"/>
  <c r="Y1955" i="109" s="1"/>
  <c r="Y1793" i="109"/>
  <c r="Y1932" i="109" s="1"/>
  <c r="Y1812" i="109"/>
  <c r="Y1800" i="109"/>
  <c r="Y1939" i="109" s="1"/>
  <c r="Y1790" i="109"/>
  <c r="Y1832" i="109"/>
  <c r="Y1971" i="109" s="1"/>
  <c r="Y1796" i="109"/>
  <c r="Y1794" i="109"/>
  <c r="X1842" i="109"/>
  <c r="X1981" i="109" s="1"/>
  <c r="X1841" i="109"/>
  <c r="X1980" i="109" s="1"/>
  <c r="X1777" i="109"/>
  <c r="X1773" i="109"/>
  <c r="X1912" i="109" s="1"/>
  <c r="X1769" i="109"/>
  <c r="X1908" i="109" s="1"/>
  <c r="X1721" i="109"/>
  <c r="X1860" i="109" s="1"/>
  <c r="X1760" i="109"/>
  <c r="X1899" i="109" s="1"/>
  <c r="X1729" i="109"/>
  <c r="X1753" i="109"/>
  <c r="X1892" i="109" s="1"/>
  <c r="X1708" i="109"/>
  <c r="X1847" i="109" s="1"/>
  <c r="X1762" i="109"/>
  <c r="X1901" i="109" s="1"/>
  <c r="X1780" i="109"/>
  <c r="X1919" i="109" s="1"/>
  <c r="X1728" i="109"/>
  <c r="X1867" i="109" s="1"/>
  <c r="X1740" i="109"/>
  <c r="X1879" i="109" s="1"/>
  <c r="X1747" i="109"/>
  <c r="X1886" i="109" s="1"/>
  <c r="X1754" i="109"/>
  <c r="X1893" i="109" s="1"/>
  <c r="X1730" i="109"/>
  <c r="X1869" i="109" s="1"/>
  <c r="X1718" i="109"/>
  <c r="X1857" i="109" s="1"/>
  <c r="X1772" i="109"/>
  <c r="X1911" i="109" s="1"/>
  <c r="X1765" i="109"/>
  <c r="X1904" i="109" s="1"/>
  <c r="X1752" i="109"/>
  <c r="X1891" i="109" s="1"/>
  <c r="X1719" i="109"/>
  <c r="X1858" i="109" s="1"/>
  <c r="X1751" i="109"/>
  <c r="X1890" i="109" s="1"/>
  <c r="X1734" i="109"/>
  <c r="X1873" i="109" s="1"/>
  <c r="X1710" i="109"/>
  <c r="X1849" i="109" s="1"/>
  <c r="X1775" i="109"/>
  <c r="X1914" i="109" s="1"/>
  <c r="X1732" i="109"/>
  <c r="X1871" i="109" s="1"/>
  <c r="X1759" i="109"/>
  <c r="X1898" i="109" s="1"/>
  <c r="X1712" i="109"/>
  <c r="X1851" i="109" s="1"/>
  <c r="X1724" i="109"/>
  <c r="X1863" i="109" s="1"/>
  <c r="X1717" i="109"/>
  <c r="X1856" i="109" s="1"/>
  <c r="X1768" i="109"/>
  <c r="X1907" i="109" s="1"/>
  <c r="X1774" i="109"/>
  <c r="X1913" i="109" s="1"/>
  <c r="X1742" i="109"/>
  <c r="X1881" i="109" s="1"/>
  <c r="X1726" i="109"/>
  <c r="X1865" i="109" s="1"/>
  <c r="X1758" i="109"/>
  <c r="X1897" i="109" s="1"/>
  <c r="X1764" i="109"/>
  <c r="X1903" i="109" s="1"/>
  <c r="X1737" i="109"/>
  <c r="X1876" i="109" s="1"/>
  <c r="X1716" i="109"/>
  <c r="X1855" i="109" s="1"/>
  <c r="X1743" i="109"/>
  <c r="X1882" i="109" s="1"/>
  <c r="X1779" i="109"/>
  <c r="X1918" i="109" s="1"/>
  <c r="X1714" i="109"/>
  <c r="X1853" i="109" s="1"/>
  <c r="X1738" i="109"/>
  <c r="X1877" i="109" s="1"/>
  <c r="X1770" i="109"/>
  <c r="X1909" i="109" s="1"/>
  <c r="X1782" i="109"/>
  <c r="X1921" i="109" s="1"/>
  <c r="X1755" i="109"/>
  <c r="X1894" i="109" s="1"/>
  <c r="X1761" i="109"/>
  <c r="X1900" i="109" s="1"/>
  <c r="X1713" i="109"/>
  <c r="X1852" i="109" s="1"/>
  <c r="X1771" i="109"/>
  <c r="X1910" i="109" s="1"/>
  <c r="X1766" i="109"/>
  <c r="X1905" i="109" s="1"/>
  <c r="X1749" i="109"/>
  <c r="X1888" i="109" s="1"/>
  <c r="X1746" i="109"/>
  <c r="X1885" i="109" s="1"/>
  <c r="X1720" i="109"/>
  <c r="X1859" i="109" s="1"/>
  <c r="X1736" i="109"/>
  <c r="X1875" i="109" s="1"/>
  <c r="X1741" i="109"/>
  <c r="X1880" i="109" s="1"/>
  <c r="X1744" i="109"/>
  <c r="X1883" i="109" s="1"/>
  <c r="X1756" i="109"/>
  <c r="X1763" i="109"/>
  <c r="X1902" i="109" s="1"/>
  <c r="X1745" i="109"/>
  <c r="X1884" i="109" s="1"/>
  <c r="X1776" i="109"/>
  <c r="X1915" i="109" s="1"/>
  <c r="X1727" i="109"/>
  <c r="X1866" i="109" s="1"/>
  <c r="X1757" i="109"/>
  <c r="X1896" i="109" s="1"/>
  <c r="X1725" i="109"/>
  <c r="X1864" i="109" s="1"/>
  <c r="X1723" i="109"/>
  <c r="X1862" i="109" s="1"/>
  <c r="X1722" i="109"/>
  <c r="X1861" i="109" s="1"/>
  <c r="X1767" i="109"/>
  <c r="X1906" i="109" s="1"/>
  <c r="W1981" i="109"/>
  <c r="Y1839" i="109"/>
  <c r="Y1978" i="109" s="1"/>
  <c r="Y1815" i="109"/>
  <c r="Y1954" i="109" s="1"/>
  <c r="Y1799" i="109"/>
  <c r="Y1938" i="109" s="1"/>
  <c r="Y1810" i="109"/>
  <c r="Y1949" i="109" s="1"/>
  <c r="Y1840" i="109"/>
  <c r="Y1979" i="109" s="1"/>
  <c r="Y1797" i="109"/>
  <c r="Y1936" i="109" s="1"/>
  <c r="Y1828" i="109"/>
  <c r="Y1967" i="109" s="1"/>
  <c r="Y1786" i="109"/>
  <c r="Y1925" i="109" s="1"/>
  <c r="Y1837" i="109"/>
  <c r="Y1976" i="109" s="1"/>
  <c r="Y1822" i="109"/>
  <c r="Y1961" i="109" s="1"/>
  <c r="Y1809" i="109"/>
  <c r="Y1948" i="109" s="1"/>
  <c r="Y1829" i="109"/>
  <c r="Y1806" i="109"/>
  <c r="Y1945" i="109" s="1"/>
  <c r="Y1820" i="109"/>
  <c r="Y1959" i="109" s="1"/>
  <c r="Y1798" i="109"/>
  <c r="Y1937" i="109" s="1"/>
  <c r="AB361" i="109"/>
  <c r="Y1733" i="109"/>
  <c r="Y1872" i="109" s="1"/>
  <c r="AA328" i="109"/>
  <c r="X1848" i="109"/>
  <c r="AA371" i="109"/>
  <c r="Y1819" i="109"/>
  <c r="Y1958" i="109" s="1"/>
  <c r="Y1803" i="109"/>
  <c r="Y1942" i="109" s="1"/>
  <c r="Y1808" i="109"/>
  <c r="Y1818" i="109"/>
  <c r="Y1957" i="109" s="1"/>
  <c r="Y1807" i="109"/>
  <c r="Y1946" i="109" s="1"/>
  <c r="Y1795" i="109"/>
  <c r="Y1934" i="109" s="1"/>
  <c r="Y1827" i="109"/>
  <c r="Y1966" i="109" s="1"/>
  <c r="Y1833" i="109"/>
  <c r="Y1972" i="109" s="1"/>
  <c r="Y1805" i="109"/>
  <c r="Y1944" i="109" s="1"/>
  <c r="Y1811" i="109"/>
  <c r="Y1950" i="109" s="1"/>
  <c r="Y1825" i="109"/>
  <c r="Y1964" i="109" s="1"/>
  <c r="Y1813" i="109"/>
  <c r="Y1952" i="109" s="1"/>
  <c r="Y1823" i="109"/>
  <c r="Y1962" i="109" s="1"/>
  <c r="Y1801" i="109"/>
  <c r="Y1940" i="109" s="1"/>
  <c r="Y1951" i="109"/>
  <c r="AC1565" i="109"/>
  <c r="W1912" i="109"/>
  <c r="W1982" i="109" s="1"/>
  <c r="Y1709" i="109"/>
  <c r="Y1848" i="109" s="1"/>
  <c r="Y1834" i="109"/>
  <c r="Y1973" i="109" s="1"/>
  <c r="Y1824" i="109"/>
  <c r="Y1963" i="109" s="1"/>
  <c r="Y1838" i="109"/>
  <c r="Y1977" i="109" s="1"/>
  <c r="Y1836" i="109"/>
  <c r="Y1975" i="109" s="1"/>
  <c r="Y1804" i="109"/>
  <c r="Y1943" i="109" s="1"/>
  <c r="Y1831" i="109"/>
  <c r="Y1970" i="109" s="1"/>
  <c r="Y1802" i="109"/>
  <c r="Y1941" i="109" s="1"/>
  <c r="Y1821" i="109"/>
  <c r="Y1960" i="109" s="1"/>
  <c r="Y1826" i="109"/>
  <c r="Y1965" i="109" s="1"/>
  <c r="Y1792" i="109"/>
  <c r="Y1931" i="109" s="1"/>
  <c r="Y1789" i="109"/>
  <c r="Y1928" i="109" s="1"/>
  <c r="Y1788" i="109"/>
  <c r="Y1927" i="109" s="1"/>
  <c r="Y1814" i="109"/>
  <c r="Y1953" i="109" s="1"/>
  <c r="X1868" i="109"/>
  <c r="AB905" i="109"/>
  <c r="AB903" i="109"/>
  <c r="AA902" i="109"/>
  <c r="AZ1564" i="109"/>
  <c r="AC1567" i="109"/>
  <c r="AH694" i="109"/>
  <c r="BA1206" i="109"/>
  <c r="BB1385" i="109" s="1"/>
  <c r="AG495" i="109"/>
  <c r="AG696" i="109" s="1"/>
  <c r="AG294" i="109"/>
  <c r="AG496" i="109"/>
  <c r="AG697" i="109" s="1"/>
  <c r="AG295" i="109"/>
  <c r="AH496" i="109" s="1"/>
  <c r="AG494" i="109"/>
  <c r="AG695" i="109" s="1"/>
  <c r="AG293" i="109"/>
  <c r="AH494" i="109" s="1"/>
  <c r="Z742" i="109"/>
  <c r="AA340" i="109"/>
  <c r="AA541" i="109"/>
  <c r="Z740" i="109"/>
  <c r="AA338" i="109"/>
  <c r="AA539" i="109"/>
  <c r="BA952" i="109"/>
  <c r="EK292" i="109"/>
  <c r="AA920" i="109"/>
  <c r="AB1491" i="109"/>
  <c r="AB1670" i="109" s="1"/>
  <c r="AB909" i="109"/>
  <c r="AA906" i="109"/>
  <c r="AA910" i="109"/>
  <c r="AA291" i="109"/>
  <c r="AA321" i="109"/>
  <c r="AK698" i="109"/>
  <c r="AA898" i="109"/>
  <c r="AA492" i="109"/>
  <c r="AB488" i="109"/>
  <c r="AK296" i="109"/>
  <c r="AL497" i="109" s="1"/>
  <c r="AH495" i="109"/>
  <c r="AH292" i="109"/>
  <c r="AJ493" i="109" s="1"/>
  <c r="AI493" i="109"/>
  <c r="AA859" i="109"/>
  <c r="Z848" i="109"/>
  <c r="Z797" i="109"/>
  <c r="Z876" i="109"/>
  <c r="AA876" i="109" s="1"/>
  <c r="AB1672" i="109"/>
  <c r="AB1601" i="109"/>
  <c r="AA1580" i="109"/>
  <c r="Z832" i="109"/>
  <c r="Z847" i="109"/>
  <c r="AA1610" i="109"/>
  <c r="Z835" i="109"/>
  <c r="AA1648" i="109"/>
  <c r="AA1663" i="109"/>
  <c r="AB1638" i="109"/>
  <c r="AA1655" i="109"/>
  <c r="AA1626" i="109"/>
  <c r="AA1669" i="109"/>
  <c r="AB1540" i="109"/>
  <c r="AA1615" i="109"/>
  <c r="Z844" i="109"/>
  <c r="AA871" i="109"/>
  <c r="Z796" i="109"/>
  <c r="AA1671" i="109"/>
  <c r="AA1679" i="109"/>
  <c r="Z829" i="109"/>
  <c r="Z875" i="109"/>
  <c r="Z852" i="109"/>
  <c r="Z842" i="109"/>
  <c r="AA869" i="109"/>
  <c r="Z794" i="109"/>
  <c r="AA872" i="109"/>
  <c r="Z862" i="109"/>
  <c r="Z761" i="109"/>
  <c r="Z809" i="109"/>
  <c r="Z808" i="109"/>
  <c r="Z836" i="109"/>
  <c r="AA836" i="109" s="1"/>
  <c r="Z857" i="109"/>
  <c r="AA1613" i="109"/>
  <c r="AB1676" i="109"/>
  <c r="AA1688" i="109"/>
  <c r="AA1673" i="109"/>
  <c r="AA884" i="109"/>
  <c r="AA1653" i="109"/>
  <c r="Z763" i="109"/>
  <c r="Z838" i="109"/>
  <c r="Z840" i="109"/>
  <c r="AA1693" i="109"/>
  <c r="AA883" i="109"/>
  <c r="Z784" i="109"/>
  <c r="Z870" i="109"/>
  <c r="AA1639" i="109"/>
  <c r="Z747" i="109"/>
  <c r="Z826" i="109"/>
  <c r="AA879" i="109"/>
  <c r="Z762" i="109"/>
  <c r="Z749" i="109"/>
  <c r="AB1562" i="109"/>
  <c r="Z729" i="109"/>
  <c r="AB1571" i="109"/>
  <c r="AA1622" i="109"/>
  <c r="Z858" i="109"/>
  <c r="AA1647" i="109"/>
  <c r="Z791" i="109"/>
  <c r="Z745" i="109"/>
  <c r="AB1683" i="109"/>
  <c r="AA1686" i="109"/>
  <c r="Z732" i="109"/>
  <c r="AA1642" i="109"/>
  <c r="AA1644" i="109"/>
  <c r="AA1592" i="109"/>
  <c r="AA1630" i="109"/>
  <c r="Z693" i="109"/>
  <c r="AA816" i="109"/>
  <c r="AA1581" i="109"/>
  <c r="AB1324" i="109"/>
  <c r="AB1503" i="109"/>
  <c r="AB1682" i="109" s="1"/>
  <c r="AA885" i="109"/>
  <c r="Z822" i="109"/>
  <c r="AA1657" i="109"/>
  <c r="Z739" i="109"/>
  <c r="AA1631" i="109"/>
  <c r="AA820" i="109"/>
  <c r="AA861" i="109"/>
  <c r="Z801" i="109"/>
  <c r="AA1607" i="109"/>
  <c r="AA1608" i="109"/>
  <c r="AA812" i="109"/>
  <c r="Z810" i="109"/>
  <c r="Z854" i="109"/>
  <c r="Y1968" i="109"/>
  <c r="Z845" i="109"/>
  <c r="Z839" i="109"/>
  <c r="Z813" i="109"/>
  <c r="Z873" i="109"/>
  <c r="Z805" i="109"/>
  <c r="Z823" i="109"/>
  <c r="Z738" i="109"/>
  <c r="AB1563" i="109"/>
  <c r="AB1555" i="109"/>
  <c r="Z716" i="109"/>
  <c r="Z781" i="109"/>
  <c r="AB1573" i="109"/>
  <c r="AA824" i="109"/>
  <c r="AB1606" i="109"/>
  <c r="AA1675" i="109"/>
  <c r="Z815" i="109"/>
  <c r="Z833" i="109"/>
  <c r="Z817" i="109"/>
  <c r="AB1692" i="109"/>
  <c r="AB1549" i="109"/>
  <c r="Z751" i="109"/>
  <c r="Z773" i="109"/>
  <c r="Z1735" i="109" s="1"/>
  <c r="Z756" i="109"/>
  <c r="Z846" i="109"/>
  <c r="Z700" i="109"/>
  <c r="Z1709" i="109" s="1"/>
  <c r="Z779" i="109"/>
  <c r="Z793" i="109"/>
  <c r="AB1534" i="109"/>
  <c r="Y1926" i="109"/>
  <c r="Y1874" i="109"/>
  <c r="Y1956" i="109"/>
  <c r="AA1684" i="109"/>
  <c r="AA314" i="109"/>
  <c r="AA515" i="109"/>
  <c r="AB648" i="109"/>
  <c r="AB447" i="109"/>
  <c r="AB1412" i="109"/>
  <c r="AB1233" i="109"/>
  <c r="AA610" i="109"/>
  <c r="AA409" i="109"/>
  <c r="AA456" i="109"/>
  <c r="AA657" i="109"/>
  <c r="AA395" i="109"/>
  <c r="AA596" i="109"/>
  <c r="Y886" i="109"/>
  <c r="AB1434" i="109"/>
  <c r="AB1255" i="109"/>
  <c r="AB611" i="109"/>
  <c r="AB410" i="109"/>
  <c r="AB1500" i="109"/>
  <c r="AB1321" i="109"/>
  <c r="AC1392" i="109"/>
  <c r="AC1213" i="109"/>
  <c r="AA603" i="109"/>
  <c r="AA402" i="109"/>
  <c r="AA1628" i="109"/>
  <c r="AA1602" i="109"/>
  <c r="AB1430" i="109"/>
  <c r="AB1251" i="109"/>
  <c r="AA1652" i="109"/>
  <c r="AA1664" i="109"/>
  <c r="AA1645" i="109"/>
  <c r="AA1620" i="109"/>
  <c r="AB1444" i="109"/>
  <c r="AB1265" i="109"/>
  <c r="AB1240" i="109"/>
  <c r="AB1419" i="109"/>
  <c r="AA588" i="109"/>
  <c r="AA387" i="109"/>
  <c r="AA1170" i="109"/>
  <c r="AB1349" i="109" s="1"/>
  <c r="Z1345" i="109"/>
  <c r="AA598" i="109"/>
  <c r="AA397" i="109"/>
  <c r="AB475" i="109"/>
  <c r="AB676" i="109"/>
  <c r="AA464" i="109"/>
  <c r="AA665" i="109"/>
  <c r="AB1499" i="109"/>
  <c r="AB1320" i="109"/>
  <c r="AA629" i="109"/>
  <c r="AA428" i="109"/>
  <c r="AA357" i="109"/>
  <c r="AA558" i="109"/>
  <c r="Z685" i="109"/>
  <c r="Z821" i="109"/>
  <c r="AB1468" i="109"/>
  <c r="AB1289" i="109"/>
  <c r="AC1437" i="109"/>
  <c r="AC1258" i="109"/>
  <c r="M30" i="119"/>
  <c r="Z792" i="109"/>
  <c r="AB461" i="109"/>
  <c r="AB662" i="109"/>
  <c r="AC1361" i="109"/>
  <c r="AB1472" i="109"/>
  <c r="AB1293" i="109"/>
  <c r="AA528" i="109"/>
  <c r="AA327" i="109"/>
  <c r="AA1591" i="109"/>
  <c r="Z811" i="109"/>
  <c r="AB1401" i="109"/>
  <c r="AB1222" i="109"/>
  <c r="AC1204" i="109"/>
  <c r="AC1383" i="109"/>
  <c r="AB1281" i="109"/>
  <c r="AB1460" i="109"/>
  <c r="Y1703" i="109"/>
  <c r="AA345" i="109"/>
  <c r="AA546" i="109"/>
  <c r="AA641" i="109"/>
  <c r="AA440" i="109"/>
  <c r="AC1495" i="109"/>
  <c r="AC1316" i="109"/>
  <c r="AA625" i="109"/>
  <c r="AA424" i="109"/>
  <c r="AA572" i="109"/>
  <c r="Z758" i="109"/>
  <c r="AA1612" i="109"/>
  <c r="AA672" i="109"/>
  <c r="AA471" i="109"/>
  <c r="AB1490" i="109"/>
  <c r="AB1311" i="109"/>
  <c r="AB473" i="109"/>
  <c r="AB674" i="109"/>
  <c r="AB615" i="109"/>
  <c r="AB414" i="109"/>
  <c r="AC1207" i="109"/>
  <c r="AD1386" i="109" s="1"/>
  <c r="AD1565" i="109" s="1"/>
  <c r="AA1643" i="109"/>
  <c r="AA1632" i="109"/>
  <c r="AB1242" i="109"/>
  <c r="AB1421" i="109"/>
  <c r="AB1522" i="109"/>
  <c r="AB1343" i="109"/>
  <c r="AA1627" i="109"/>
  <c r="AB1322" i="109"/>
  <c r="AB1501" i="109"/>
  <c r="AA1605" i="109"/>
  <c r="AC1377" i="109"/>
  <c r="AC1198" i="109"/>
  <c r="AB664" i="109"/>
  <c r="AB463" i="109"/>
  <c r="Z807" i="109"/>
  <c r="AA1618" i="109"/>
  <c r="AA1585" i="109"/>
  <c r="AA1637" i="109"/>
  <c r="Z850" i="109"/>
  <c r="AA584" i="109"/>
  <c r="AA383" i="109"/>
  <c r="AA1634" i="109"/>
  <c r="AB1521" i="109"/>
  <c r="AB1342" i="109"/>
  <c r="AC1405" i="109"/>
  <c r="AC1226" i="109"/>
  <c r="AC1435" i="109"/>
  <c r="AC1256" i="109"/>
  <c r="AA613" i="109"/>
  <c r="AA412" i="109"/>
  <c r="AB1476" i="109"/>
  <c r="AB1297" i="109"/>
  <c r="AC1382" i="109"/>
  <c r="AC1203" i="109"/>
  <c r="AB675" i="109"/>
  <c r="AB474" i="109"/>
  <c r="Z874" i="109"/>
  <c r="AB1273" i="109"/>
  <c r="AB1452" i="109"/>
  <c r="Z837" i="109"/>
  <c r="AC1211" i="109"/>
  <c r="AD1390" i="109" s="1"/>
  <c r="AD1569" i="109" s="1"/>
  <c r="AA851" i="109"/>
  <c r="AB1494" i="109"/>
  <c r="AB1315" i="109"/>
  <c r="AB1485" i="109"/>
  <c r="AB1306" i="109"/>
  <c r="AA1636" i="109"/>
  <c r="AA376" i="109"/>
  <c r="AA577" i="109"/>
  <c r="AB1445" i="109"/>
  <c r="AB1266" i="109"/>
  <c r="AB1323" i="109"/>
  <c r="AB1502" i="109"/>
  <c r="AA1677" i="109"/>
  <c r="AB1462" i="109"/>
  <c r="AB1283" i="109"/>
  <c r="AA601" i="109"/>
  <c r="AA400" i="109"/>
  <c r="AA1623" i="109"/>
  <c r="AB1447" i="109"/>
  <c r="AB1268" i="109"/>
  <c r="Z860" i="109"/>
  <c r="AB1404" i="109"/>
  <c r="AB1225" i="109"/>
  <c r="AA1598" i="109"/>
  <c r="AA560" i="109"/>
  <c r="AA359" i="109"/>
  <c r="AA1694" i="109"/>
  <c r="Z709" i="109"/>
  <c r="Z868" i="109"/>
  <c r="Z1524" i="109"/>
  <c r="AH34" i="119" s="1"/>
  <c r="Z1528" i="109"/>
  <c r="Z772" i="109"/>
  <c r="AA1646" i="109"/>
  <c r="AA608" i="109"/>
  <c r="AA407" i="109"/>
  <c r="AC1379" i="109"/>
  <c r="AB1691" i="109"/>
  <c r="Z855" i="109"/>
  <c r="AB1465" i="109"/>
  <c r="AB1286" i="109"/>
  <c r="AB1702" i="109"/>
  <c r="AA677" i="109"/>
  <c r="AA476" i="109"/>
  <c r="AA1678" i="109"/>
  <c r="AA1685" i="109"/>
  <c r="AB457" i="109"/>
  <c r="AB658" i="109"/>
  <c r="AB1416" i="109"/>
  <c r="AB1237" i="109"/>
  <c r="AA557" i="109"/>
  <c r="AA356" i="109"/>
  <c r="AA1604" i="109"/>
  <c r="AA480" i="109"/>
  <c r="AA681" i="109"/>
  <c r="AA537" i="109"/>
  <c r="AA336" i="109"/>
  <c r="Z830" i="109"/>
  <c r="Z834" i="109"/>
  <c r="AA589" i="109"/>
  <c r="AA388" i="109"/>
  <c r="AC1397" i="109"/>
  <c r="AC1218" i="109"/>
  <c r="AC1470" i="109"/>
  <c r="AC1291" i="109"/>
  <c r="AB1471" i="109"/>
  <c r="AB1292" i="109"/>
  <c r="AC1520" i="109"/>
  <c r="AC1341" i="109"/>
  <c r="AB1616" i="109"/>
  <c r="AB1687" i="109"/>
  <c r="AA347" i="109"/>
  <c r="AA548" i="109"/>
  <c r="AB1442" i="109"/>
  <c r="AB1263" i="109"/>
  <c r="AB1450" i="109"/>
  <c r="AB1271" i="109"/>
  <c r="AB1464" i="109"/>
  <c r="AB1285" i="109"/>
  <c r="AA1690" i="109"/>
  <c r="AA1689" i="109"/>
  <c r="AA1680" i="109"/>
  <c r="AB1426" i="109"/>
  <c r="AB1247" i="109"/>
  <c r="AB453" i="109"/>
  <c r="AB654" i="109"/>
  <c r="AC1384" i="109"/>
  <c r="AC1205" i="109"/>
  <c r="AB1406" i="109"/>
  <c r="AA649" i="109"/>
  <c r="AA448" i="109"/>
  <c r="AB1455" i="109"/>
  <c r="AB1276" i="109"/>
  <c r="AA386" i="109"/>
  <c r="AA587" i="109"/>
  <c r="AA1660" i="109"/>
  <c r="AA520" i="109"/>
  <c r="AA319" i="109"/>
  <c r="AA673" i="109"/>
  <c r="AA472" i="109"/>
  <c r="AA636" i="109"/>
  <c r="AA435" i="109"/>
  <c r="AB449" i="109"/>
  <c r="AB650" i="109"/>
  <c r="AB1417" i="109"/>
  <c r="AB1238" i="109"/>
  <c r="AB1319" i="109"/>
  <c r="AB1498" i="109"/>
  <c r="Z753" i="109"/>
  <c r="AB678" i="109"/>
  <c r="AB477" i="109"/>
  <c r="AB1515" i="109"/>
  <c r="AB1336" i="109"/>
  <c r="AC1314" i="109"/>
  <c r="AC1493" i="109"/>
  <c r="AC1487" i="109"/>
  <c r="AC1308" i="109"/>
  <c r="AB1327" i="109"/>
  <c r="AB1506" i="109"/>
  <c r="AB1551" i="109"/>
  <c r="AB1402" i="109"/>
  <c r="AB1223" i="109"/>
  <c r="AB666" i="109"/>
  <c r="AB465" i="109"/>
  <c r="AA828" i="109"/>
  <c r="AA612" i="109"/>
  <c r="AA411" i="109"/>
  <c r="AA867" i="109"/>
  <c r="AA390" i="109"/>
  <c r="AA591" i="109"/>
  <c r="AB623" i="109"/>
  <c r="AB422" i="109"/>
  <c r="X1895" i="109"/>
  <c r="AA863" i="109"/>
  <c r="AA399" i="109"/>
  <c r="AA600" i="109"/>
  <c r="AB656" i="109"/>
  <c r="AB455" i="109"/>
  <c r="AA405" i="109"/>
  <c r="AA606" i="109"/>
  <c r="AA389" i="109"/>
  <c r="AA590" i="109"/>
  <c r="AA343" i="109"/>
  <c r="AA544" i="109"/>
  <c r="AA394" i="109"/>
  <c r="AA595" i="109"/>
  <c r="AA1651" i="109"/>
  <c r="AB1451" i="109"/>
  <c r="AB1272" i="109"/>
  <c r="AA669" i="109"/>
  <c r="AA468" i="109"/>
  <c r="AC1422" i="109"/>
  <c r="AC1243" i="109"/>
  <c r="AC1504" i="109"/>
  <c r="AC1325" i="109"/>
  <c r="AB1507" i="109"/>
  <c r="AB1328" i="109"/>
  <c r="AB1250" i="109"/>
  <c r="AB1429" i="109"/>
  <c r="AB1484" i="109"/>
  <c r="AB1305" i="109"/>
  <c r="AB483" i="109"/>
  <c r="AB684" i="109"/>
  <c r="AA630" i="109"/>
  <c r="AA429" i="109"/>
  <c r="AA583" i="109"/>
  <c r="AA382" i="109"/>
  <c r="Z803" i="109"/>
  <c r="AA408" i="109"/>
  <c r="AA609" i="109"/>
  <c r="AA1611" i="109"/>
  <c r="AB1483" i="109"/>
  <c r="AB1304" i="109"/>
  <c r="AA614" i="109"/>
  <c r="AA413" i="109"/>
  <c r="AA499" i="109"/>
  <c r="AB1453" i="109"/>
  <c r="AB1274" i="109"/>
  <c r="AA1600" i="109"/>
  <c r="AA392" i="109"/>
  <c r="AA593" i="109"/>
  <c r="AA689" i="109"/>
  <c r="AA452" i="109"/>
  <c r="AA653" i="109"/>
  <c r="AA1701" i="109"/>
  <c r="AB1448" i="109"/>
  <c r="AB1269" i="109"/>
  <c r="AB1556" i="109"/>
  <c r="AA865" i="109"/>
  <c r="AB1480" i="109"/>
  <c r="AB1301" i="109"/>
  <c r="AC1424" i="109"/>
  <c r="AC1245" i="109"/>
  <c r="AB430" i="109"/>
  <c r="AB631" i="109"/>
  <c r="AA1668" i="109"/>
  <c r="AB1458" i="109"/>
  <c r="AB1279" i="109"/>
  <c r="Z785" i="109"/>
  <c r="AB1584" i="109"/>
  <c r="AB1614" i="109"/>
  <c r="AB1561" i="109"/>
  <c r="AA337" i="109"/>
  <c r="AA538" i="109"/>
  <c r="AB467" i="109"/>
  <c r="AB668" i="109"/>
  <c r="Z827" i="109"/>
  <c r="AA385" i="109"/>
  <c r="AA586" i="109"/>
  <c r="AB1290" i="109"/>
  <c r="AB1469" i="109"/>
  <c r="AB1261" i="109"/>
  <c r="AB1440" i="109"/>
  <c r="AA562" i="109"/>
  <c r="AA1582" i="109"/>
  <c r="AB683" i="109"/>
  <c r="AB482" i="109"/>
  <c r="AB1220" i="109"/>
  <c r="AB1399" i="109"/>
  <c r="Z778" i="109"/>
  <c r="AA1624" i="109"/>
  <c r="AA1681" i="109"/>
  <c r="AA1640" i="109"/>
  <c r="AA1641" i="109"/>
  <c r="Z802" i="109"/>
  <c r="Z800" i="109"/>
  <c r="AC1459" i="109"/>
  <c r="AC1280" i="109"/>
  <c r="AA552" i="109"/>
  <c r="AA351" i="109"/>
  <c r="AA659" i="109"/>
  <c r="AA458" i="109"/>
  <c r="AA439" i="109"/>
  <c r="AA640" i="109"/>
  <c r="AB1436" i="109"/>
  <c r="AB1257" i="109"/>
  <c r="AB652" i="109"/>
  <c r="AB451" i="109"/>
  <c r="AA307" i="109"/>
  <c r="AA508" i="109"/>
  <c r="AA421" i="109"/>
  <c r="AA622" i="109"/>
  <c r="Z484" i="109"/>
  <c r="AA624" i="109"/>
  <c r="AA423" i="109"/>
  <c r="AA642" i="109"/>
  <c r="AA441" i="109"/>
  <c r="AA571" i="109"/>
  <c r="AA370" i="109"/>
  <c r="AB1463" i="109"/>
  <c r="AB1284" i="109"/>
  <c r="AB670" i="109"/>
  <c r="AB469" i="109"/>
  <c r="AB1558" i="109"/>
  <c r="Z723" i="109"/>
  <c r="AC1512" i="109"/>
  <c r="AC1333" i="109"/>
  <c r="AA1696" i="109"/>
  <c r="AC1523" i="109"/>
  <c r="AC1344" i="109"/>
  <c r="AB418" i="109"/>
  <c r="AB619" i="109"/>
  <c r="AA618" i="109"/>
  <c r="AA417" i="109"/>
  <c r="Z878" i="109"/>
  <c r="AA479" i="109"/>
  <c r="AA680" i="109"/>
  <c r="Z864" i="109"/>
  <c r="AB671" i="109"/>
  <c r="AB470" i="109"/>
  <c r="AA460" i="109"/>
  <c r="AA661" i="109"/>
  <c r="AA1595" i="109"/>
  <c r="Z818" i="109"/>
  <c r="Z798" i="109"/>
  <c r="AB1425" i="109"/>
  <c r="AB1246" i="109"/>
  <c r="AC1438" i="109"/>
  <c r="AC1259" i="109"/>
  <c r="AB1482" i="109"/>
  <c r="AB1303" i="109"/>
  <c r="AB1496" i="109"/>
  <c r="AB1317" i="109"/>
  <c r="Z882" i="109"/>
  <c r="AB1307" i="109"/>
  <c r="AB1486" i="109"/>
  <c r="AB1475" i="109"/>
  <c r="AB1296" i="109"/>
  <c r="AB1413" i="109"/>
  <c r="AB1546" i="109"/>
  <c r="AB1477" i="109"/>
  <c r="AB1298" i="109"/>
  <c r="Z783" i="109"/>
  <c r="AC1491" i="109"/>
  <c r="AC1312" i="109"/>
  <c r="Z790" i="109"/>
  <c r="AC1396" i="109"/>
  <c r="AC1217" i="109"/>
  <c r="AA529" i="109"/>
  <c r="AB1576" i="109"/>
  <c r="AB1649" i="109"/>
  <c r="AA1650" i="109"/>
  <c r="AB1699" i="109"/>
  <c r="Y1935" i="109"/>
  <c r="AB1514" i="109"/>
  <c r="AB1335" i="109"/>
  <c r="AA638" i="109"/>
  <c r="AA437" i="109"/>
  <c r="AB1697" i="109"/>
  <c r="AC1351" i="109"/>
  <c r="AB426" i="109"/>
  <c r="AB627" i="109"/>
  <c r="AA655" i="109"/>
  <c r="AA454" i="109"/>
  <c r="AA1658" i="109"/>
  <c r="AB646" i="109"/>
  <c r="AB445" i="109"/>
  <c r="AA1698" i="109"/>
  <c r="AA637" i="109"/>
  <c r="AA436" i="109"/>
  <c r="AC1318" i="109"/>
  <c r="AC1497" i="109"/>
  <c r="AB1509" i="109"/>
  <c r="AB1330" i="109"/>
  <c r="AB1474" i="109"/>
  <c r="AB1295" i="109"/>
  <c r="AA531" i="109"/>
  <c r="AA330" i="109"/>
  <c r="AB1674" i="109"/>
  <c r="AA647" i="109"/>
  <c r="AA446" i="109"/>
  <c r="AB1433" i="109"/>
  <c r="AB1254" i="109"/>
  <c r="AB1277" i="109"/>
  <c r="AB1456" i="109"/>
  <c r="AA1625" i="109"/>
  <c r="AA1695" i="109"/>
  <c r="AA578" i="109"/>
  <c r="AA377" i="109"/>
  <c r="AB1260" i="109"/>
  <c r="AB1439" i="109"/>
  <c r="Z880" i="109"/>
  <c r="AB639" i="109"/>
  <c r="AB438" i="109"/>
  <c r="AA1700" i="109"/>
  <c r="AA427" i="109"/>
  <c r="AA628" i="109"/>
  <c r="AB1454" i="109"/>
  <c r="AB1275" i="109"/>
  <c r="AA384" i="109"/>
  <c r="AA585" i="109"/>
  <c r="AA406" i="109"/>
  <c r="AA607" i="109"/>
  <c r="AB1457" i="109"/>
  <c r="AB1278" i="109"/>
  <c r="Z754" i="109"/>
  <c r="AA1583" i="109"/>
  <c r="AA667" i="109"/>
  <c r="AA466" i="109"/>
  <c r="AA621" i="109"/>
  <c r="AA420" i="109"/>
  <c r="AB1467" i="109"/>
  <c r="AB1288" i="109"/>
  <c r="AB679" i="109"/>
  <c r="AB478" i="109"/>
  <c r="AB643" i="109"/>
  <c r="AB442" i="109"/>
  <c r="Z814" i="109"/>
  <c r="AA605" i="109"/>
  <c r="AA404" i="109"/>
  <c r="AA633" i="109"/>
  <c r="AA432" i="109"/>
  <c r="AA1667" i="109"/>
  <c r="AA393" i="109"/>
  <c r="AA594" i="109"/>
  <c r="AA450" i="109"/>
  <c r="AA651" i="109"/>
  <c r="AC1518" i="109"/>
  <c r="AC1339" i="109"/>
  <c r="AB1530" i="109"/>
  <c r="AC1394" i="109"/>
  <c r="AC1215" i="109"/>
  <c r="AB1313" i="109"/>
  <c r="AB1492" i="109"/>
  <c r="AB635" i="109"/>
  <c r="AB434" i="109"/>
  <c r="Y1850" i="109"/>
  <c r="AC1508" i="109"/>
  <c r="AC1329" i="109"/>
  <c r="AB1505" i="109"/>
  <c r="AB1326" i="109"/>
  <c r="AA580" i="109"/>
  <c r="AA379" i="109"/>
  <c r="AA1621" i="109"/>
  <c r="AB682" i="109"/>
  <c r="AB481" i="109"/>
  <c r="AC1209" i="109"/>
  <c r="AD1388" i="109" s="1"/>
  <c r="Z856" i="109"/>
  <c r="Y1929" i="109"/>
  <c r="AC1376" i="109"/>
  <c r="AC1197" i="109"/>
  <c r="AB1479" i="109"/>
  <c r="AB1300" i="109"/>
  <c r="AB1264" i="109"/>
  <c r="AB1443" i="109"/>
  <c r="AB1249" i="109"/>
  <c r="AB1428" i="109"/>
  <c r="AB1519" i="109"/>
  <c r="AB1340" i="109"/>
  <c r="AB1431" i="109"/>
  <c r="AB1252" i="109"/>
  <c r="Z831" i="109"/>
  <c r="AA401" i="109"/>
  <c r="AA602" i="109"/>
  <c r="AA645" i="109"/>
  <c r="AA444" i="109"/>
  <c r="AB1432" i="109"/>
  <c r="AB1253" i="109"/>
  <c r="AA1662" i="109"/>
  <c r="AB1299" i="109"/>
  <c r="AB1478" i="109"/>
  <c r="Z804" i="109"/>
  <c r="AA1629" i="109"/>
  <c r="AA1635" i="109"/>
  <c r="AB1446" i="109"/>
  <c r="AB1267" i="109"/>
  <c r="AB287" i="109"/>
  <c r="AA632" i="109"/>
  <c r="AA431" i="109"/>
  <c r="AA415" i="109"/>
  <c r="AA616" i="109"/>
  <c r="AB1511" i="109"/>
  <c r="AB1332" i="109"/>
  <c r="AB1516" i="109"/>
  <c r="AB1337" i="109"/>
  <c r="AB1510" i="109"/>
  <c r="AB1331" i="109"/>
  <c r="AB1449" i="109"/>
  <c r="AB1270" i="109"/>
  <c r="AB1423" i="109"/>
  <c r="AB1244" i="109"/>
  <c r="AA358" i="109"/>
  <c r="AA559" i="109"/>
  <c r="AA1659" i="109"/>
  <c r="AB1603" i="109"/>
  <c r="AA634" i="109"/>
  <c r="AA433" i="109"/>
  <c r="AB1489" i="109"/>
  <c r="AB1310" i="109"/>
  <c r="AA403" i="109"/>
  <c r="AA604" i="109"/>
  <c r="Z849" i="109"/>
  <c r="AA1609" i="109"/>
  <c r="Z788" i="109"/>
  <c r="AB1481" i="109"/>
  <c r="AB1302" i="109"/>
  <c r="Y1974" i="109"/>
  <c r="AA1633" i="109"/>
  <c r="Z721" i="109"/>
  <c r="AC1370" i="109"/>
  <c r="AC1191" i="109"/>
  <c r="AB1473" i="109"/>
  <c r="AB1294" i="109"/>
  <c r="X1846" i="109"/>
  <c r="AA626" i="109"/>
  <c r="AA425" i="109"/>
  <c r="Z786" i="109"/>
  <c r="Z787" i="109"/>
  <c r="AA1619" i="109"/>
  <c r="AB1224" i="109"/>
  <c r="AB1403" i="109"/>
  <c r="AA1596" i="109"/>
  <c r="AB443" i="109"/>
  <c r="AB644" i="109"/>
  <c r="AA1578" i="109"/>
  <c r="AB1466" i="109"/>
  <c r="AB1287" i="109"/>
  <c r="AB1461" i="109"/>
  <c r="AB1282" i="109"/>
  <c r="AB1441" i="109"/>
  <c r="AB1262" i="109"/>
  <c r="Z841" i="109"/>
  <c r="AA853" i="109"/>
  <c r="Z789" i="109"/>
  <c r="AA561" i="109"/>
  <c r="AA360" i="109"/>
  <c r="Z825" i="109"/>
  <c r="AC1248" i="109"/>
  <c r="AC1427" i="109"/>
  <c r="AA550" i="109"/>
  <c r="AA349" i="109"/>
  <c r="Z843" i="109"/>
  <c r="Z799" i="109"/>
  <c r="AA877" i="109"/>
  <c r="AA553" i="109"/>
  <c r="AA352" i="109"/>
  <c r="AA398" i="109"/>
  <c r="AA599" i="109"/>
  <c r="AA522" i="109"/>
  <c r="Z760" i="109"/>
  <c r="AB1517" i="109"/>
  <c r="AB1338" i="109"/>
  <c r="Z866" i="109"/>
  <c r="AB1666" i="109"/>
  <c r="Z819" i="109"/>
  <c r="Z881" i="109"/>
  <c r="AA663" i="109"/>
  <c r="AA462" i="109"/>
  <c r="AC1372" i="109"/>
  <c r="AA416" i="109"/>
  <c r="AA617" i="109"/>
  <c r="AA597" i="109"/>
  <c r="AA396" i="109"/>
  <c r="AB660" i="109"/>
  <c r="AB459" i="109"/>
  <c r="AB1617" i="109"/>
  <c r="AA1661" i="109"/>
  <c r="Z806" i="109"/>
  <c r="AA1665" i="109"/>
  <c r="AA1654" i="109"/>
  <c r="AC1513" i="109"/>
  <c r="AC1334" i="109"/>
  <c r="AA391" i="109"/>
  <c r="AA592" i="109"/>
  <c r="Z759" i="109"/>
  <c r="AC1367" i="109"/>
  <c r="AC1188" i="109"/>
  <c r="AA1656" i="109"/>
  <c r="AA381" i="109"/>
  <c r="AA582" i="109"/>
  <c r="AA620" i="109"/>
  <c r="AA419" i="109"/>
  <c r="AB1488" i="109"/>
  <c r="AB1309" i="109"/>
  <c r="AB1575" i="109"/>
  <c r="Z730" i="109"/>
  <c r="Z1715" i="109" s="1"/>
  <c r="Z795" i="109"/>
  <c r="AC1355" i="109"/>
  <c r="Y1933" i="109"/>
  <c r="AA555" i="109"/>
  <c r="AA354" i="109"/>
  <c r="AA895" i="109"/>
  <c r="AA896" i="109"/>
  <c r="AA894" i="109"/>
  <c r="Z1026" i="109"/>
  <c r="BC20" i="119"/>
  <c r="J49" i="119"/>
  <c r="U1983" i="109"/>
  <c r="N30" i="119"/>
  <c r="N40" i="119"/>
  <c r="N41" i="119" s="1"/>
  <c r="N47" i="119" s="1"/>
  <c r="O25" i="119"/>
  <c r="L41" i="119"/>
  <c r="Q21" i="119"/>
  <c r="P23" i="119"/>
  <c r="M42" i="119"/>
  <c r="M48" i="119" s="1"/>
  <c r="M49" i="119" s="1"/>
  <c r="AN1227" i="109" l="1"/>
  <c r="AN1406" i="109"/>
  <c r="AO1176" i="109"/>
  <c r="AO1355" i="109"/>
  <c r="AN1234" i="109"/>
  <c r="AN1413" i="109"/>
  <c r="Y1851" i="109"/>
  <c r="AD1567" i="109"/>
  <c r="X1843" i="109"/>
  <c r="Z1833" i="109"/>
  <c r="Z1972" i="109" s="1"/>
  <c r="Z1814" i="109"/>
  <c r="Z1953" i="109" s="1"/>
  <c r="Z1819" i="109"/>
  <c r="Z1958" i="109" s="1"/>
  <c r="Z1783" i="109"/>
  <c r="Z1810" i="109"/>
  <c r="Z1949" i="109" s="1"/>
  <c r="Z1804" i="109"/>
  <c r="Z1943" i="109" s="1"/>
  <c r="Z1798" i="109"/>
  <c r="Z1937" i="109" s="1"/>
  <c r="Z1790" i="109"/>
  <c r="Z1788" i="109"/>
  <c r="Z1801" i="109"/>
  <c r="Z1940" i="109" s="1"/>
  <c r="Z1815" i="109"/>
  <c r="Z1954" i="109" s="1"/>
  <c r="Z1831" i="109"/>
  <c r="Z1793" i="109"/>
  <c r="Z1932" i="109" s="1"/>
  <c r="Z1835" i="109"/>
  <c r="Z1799" i="109"/>
  <c r="Z1938" i="109" s="1"/>
  <c r="Z1805" i="109"/>
  <c r="X1916" i="109"/>
  <c r="Y1777" i="109"/>
  <c r="Y1715" i="109"/>
  <c r="Y1854" i="109" s="1"/>
  <c r="Y1842" i="109"/>
  <c r="Y1773" i="109"/>
  <c r="Y1912" i="109" s="1"/>
  <c r="Y1841" i="109"/>
  <c r="Y1781" i="109"/>
  <c r="Y1920" i="109" s="1"/>
  <c r="Y1746" i="109"/>
  <c r="Y1885" i="109" s="1"/>
  <c r="Y1724" i="109"/>
  <c r="Y1863" i="109" s="1"/>
  <c r="Y1761" i="109"/>
  <c r="Y1900" i="109" s="1"/>
  <c r="Y1753" i="109"/>
  <c r="Y1892" i="109" s="1"/>
  <c r="Y1738" i="109"/>
  <c r="Y1877" i="109" s="1"/>
  <c r="Y1736" i="109"/>
  <c r="Y1875" i="109" s="1"/>
  <c r="Y1759" i="109"/>
  <c r="Y1898" i="109" s="1"/>
  <c r="Y1710" i="109"/>
  <c r="Y1849" i="109" s="1"/>
  <c r="Y1745" i="109"/>
  <c r="Y1884" i="109" s="1"/>
  <c r="Y1749" i="109"/>
  <c r="Y1888" i="109" s="1"/>
  <c r="Y1708" i="109"/>
  <c r="Y1847" i="109" s="1"/>
  <c r="Y1723" i="109"/>
  <c r="Y1862" i="109" s="1"/>
  <c r="Y1782" i="109"/>
  <c r="Y1921" i="109" s="1"/>
  <c r="Y1726" i="109"/>
  <c r="Y1865" i="109" s="1"/>
  <c r="Y1778" i="109"/>
  <c r="Y1917" i="109" s="1"/>
  <c r="Y1768" i="109"/>
  <c r="Y1907" i="109" s="1"/>
  <c r="Y1770" i="109"/>
  <c r="Y1751" i="109"/>
  <c r="Y1890" i="109" s="1"/>
  <c r="Y1727" i="109"/>
  <c r="Y1866" i="109" s="1"/>
  <c r="Y1780" i="109"/>
  <c r="Y1919" i="109" s="1"/>
  <c r="Y1732" i="109"/>
  <c r="Y1871" i="109" s="1"/>
  <c r="Y1772" i="109"/>
  <c r="Y1911" i="109" s="1"/>
  <c r="Y1730" i="109"/>
  <c r="Y1869" i="109" s="1"/>
  <c r="Y1737" i="109"/>
  <c r="Y1876" i="109" s="1"/>
  <c r="Y1740" i="109"/>
  <c r="Y1879" i="109" s="1"/>
  <c r="Y1717" i="109"/>
  <c r="Y1856" i="109" s="1"/>
  <c r="Y1731" i="109"/>
  <c r="Y1870" i="109" s="1"/>
  <c r="Y1748" i="109"/>
  <c r="Y1887" i="109" s="1"/>
  <c r="Y1720" i="109"/>
  <c r="Y1859" i="109" s="1"/>
  <c r="Y1765" i="109"/>
  <c r="Y1904" i="109" s="1"/>
  <c r="Y1754" i="109"/>
  <c r="Y1893" i="109" s="1"/>
  <c r="Y1721" i="109"/>
  <c r="Y1860" i="109" s="1"/>
  <c r="Y1725" i="109"/>
  <c r="Y1864" i="109" s="1"/>
  <c r="Y1775" i="109"/>
  <c r="Y1914" i="109" s="1"/>
  <c r="Y1714" i="109"/>
  <c r="Y1853" i="109" s="1"/>
  <c r="Y1758" i="109"/>
  <c r="Y1897" i="109" s="1"/>
  <c r="Y1779" i="109"/>
  <c r="Y1918" i="109" s="1"/>
  <c r="Y1719" i="109"/>
  <c r="Y1858" i="109" s="1"/>
  <c r="Y1763" i="109"/>
  <c r="Y1902" i="109" s="1"/>
  <c r="Y1760" i="109"/>
  <c r="Y1899" i="109" s="1"/>
  <c r="Y1729" i="109"/>
  <c r="Y1868" i="109" s="1"/>
  <c r="Y1755" i="109"/>
  <c r="Y1894" i="109" s="1"/>
  <c r="Y1742" i="109"/>
  <c r="Y1881" i="109" s="1"/>
  <c r="Y1713" i="109"/>
  <c r="Y1852" i="109" s="1"/>
  <c r="Y1741" i="109"/>
  <c r="Y1880" i="109" s="1"/>
  <c r="Y1750" i="109"/>
  <c r="Y1889" i="109" s="1"/>
  <c r="Y1718" i="109"/>
  <c r="Y1857" i="109" s="1"/>
  <c r="Y1752" i="109"/>
  <c r="Y1891" i="109" s="1"/>
  <c r="Y1766" i="109"/>
  <c r="Y1905" i="109" s="1"/>
  <c r="Y1756" i="109"/>
  <c r="Y1895" i="109" s="1"/>
  <c r="Y1722" i="109"/>
  <c r="Y1861" i="109" s="1"/>
  <c r="Y1743" i="109"/>
  <c r="Y1882" i="109" s="1"/>
  <c r="Y1771" i="109"/>
  <c r="Y1910" i="109" s="1"/>
  <c r="Y1776" i="109"/>
  <c r="Y1915" i="109" s="1"/>
  <c r="Y1757" i="109"/>
  <c r="Y1896" i="109" s="1"/>
  <c r="Y1774" i="109"/>
  <c r="Y1913" i="109" s="1"/>
  <c r="Y1762" i="109"/>
  <c r="Y1901" i="109" s="1"/>
  <c r="Y1767" i="109"/>
  <c r="Y1906" i="109" s="1"/>
  <c r="Y1716" i="109"/>
  <c r="Y1855" i="109" s="1"/>
  <c r="Y1764" i="109"/>
  <c r="Y1903" i="109" s="1"/>
  <c r="Y1747" i="109"/>
  <c r="Y1886" i="109" s="1"/>
  <c r="Y1744" i="109"/>
  <c r="Y1883" i="109" s="1"/>
  <c r="Y1728" i="109"/>
  <c r="Y1867" i="109" s="1"/>
  <c r="Y1734" i="109"/>
  <c r="Y1873" i="109" s="1"/>
  <c r="Z1838" i="109"/>
  <c r="Z1977" i="109" s="1"/>
  <c r="Z1787" i="109"/>
  <c r="Z1926" i="109" s="1"/>
  <c r="Z1803" i="109"/>
  <c r="Z1942" i="109" s="1"/>
  <c r="Z1823" i="109"/>
  <c r="Z1827" i="109"/>
  <c r="Z1966" i="109" s="1"/>
  <c r="Z1829" i="109"/>
  <c r="Z1968" i="109" s="1"/>
  <c r="Z1824" i="109"/>
  <c r="Z1963" i="109" s="1"/>
  <c r="Z1812" i="109"/>
  <c r="Z1951" i="109" s="1"/>
  <c r="Z1837" i="109"/>
  <c r="Z1976" i="109" s="1"/>
  <c r="Z1808" i="109"/>
  <c r="Z1947" i="109" s="1"/>
  <c r="Z1830" i="109"/>
  <c r="Z1969" i="109" s="1"/>
  <c r="Z1802" i="109"/>
  <c r="Z1941" i="109" s="1"/>
  <c r="Z1820" i="109"/>
  <c r="Z1959" i="109" s="1"/>
  <c r="Z1784" i="109"/>
  <c r="Z1923" i="109" s="1"/>
  <c r="Z1789" i="109"/>
  <c r="Z1928" i="109" s="1"/>
  <c r="AB298" i="109"/>
  <c r="Z1974" i="109"/>
  <c r="Y1769" i="109"/>
  <c r="Y1707" i="109"/>
  <c r="Y1846" i="109" s="1"/>
  <c r="AB314" i="109"/>
  <c r="Z1733" i="109"/>
  <c r="Z1872" i="109" s="1"/>
  <c r="Z1944" i="109"/>
  <c r="Z1929" i="109"/>
  <c r="AB371" i="109"/>
  <c r="Z1840" i="109"/>
  <c r="Z1979" i="109" s="1"/>
  <c r="Z1834" i="109"/>
  <c r="Z1973" i="109" s="1"/>
  <c r="Z1792" i="109"/>
  <c r="Z1931" i="109" s="1"/>
  <c r="Z1786" i="109"/>
  <c r="Z1925" i="109" s="1"/>
  <c r="Z1828" i="109"/>
  <c r="Z1967" i="109" s="1"/>
  <c r="Z1821" i="109"/>
  <c r="Z1960" i="109" s="1"/>
  <c r="Z1791" i="109"/>
  <c r="Z1930" i="109" s="1"/>
  <c r="Z1813" i="109"/>
  <c r="Z1952" i="109" s="1"/>
  <c r="Z1794" i="109"/>
  <c r="Z1933" i="109" s="1"/>
  <c r="Z1822" i="109"/>
  <c r="Z1961" i="109" s="1"/>
  <c r="Z1836" i="109"/>
  <c r="Z1975" i="109" s="1"/>
  <c r="Z1785" i="109"/>
  <c r="Z1924" i="109" s="1"/>
  <c r="Z1806" i="109"/>
  <c r="Z1945" i="109" s="1"/>
  <c r="Z1809" i="109"/>
  <c r="Z1948" i="109" s="1"/>
  <c r="AC361" i="109"/>
  <c r="Y1981" i="109"/>
  <c r="Z1874" i="109"/>
  <c r="AB328" i="109"/>
  <c r="Z1800" i="109"/>
  <c r="Z1939" i="109" s="1"/>
  <c r="Z1818" i="109"/>
  <c r="Z1957" i="109" s="1"/>
  <c r="Z1816" i="109"/>
  <c r="Z1955" i="109" s="1"/>
  <c r="Z1826" i="109"/>
  <c r="Z1965" i="109" s="1"/>
  <c r="Z1832" i="109"/>
  <c r="Z1971" i="109" s="1"/>
  <c r="Z1825" i="109"/>
  <c r="Z1964" i="109" s="1"/>
  <c r="Z1811" i="109"/>
  <c r="Z1950" i="109" s="1"/>
  <c r="Z1797" i="109"/>
  <c r="Z1936" i="109" s="1"/>
  <c r="Z1807" i="109"/>
  <c r="Z1946" i="109" s="1"/>
  <c r="Z1839" i="109"/>
  <c r="Z1978" i="109" s="1"/>
  <c r="Z1817" i="109"/>
  <c r="Z1956" i="109" s="1"/>
  <c r="Z1796" i="109"/>
  <c r="Z1935" i="109" s="1"/>
  <c r="Z1795" i="109"/>
  <c r="Z1934" i="109" s="1"/>
  <c r="Y1909" i="109"/>
  <c r="AH696" i="109"/>
  <c r="AB902" i="109"/>
  <c r="AC903" i="109"/>
  <c r="AC905" i="109"/>
  <c r="BA1564" i="109"/>
  <c r="AH695" i="109"/>
  <c r="AH697" i="109"/>
  <c r="BB1206" i="109"/>
  <c r="BC1385" i="109" s="1"/>
  <c r="AA742" i="109"/>
  <c r="AB340" i="109"/>
  <c r="AB541" i="109"/>
  <c r="AA740" i="109"/>
  <c r="AB338" i="109"/>
  <c r="AB539" i="109"/>
  <c r="BB952" i="109"/>
  <c r="EK294" i="109"/>
  <c r="EK293" i="109"/>
  <c r="AB920" i="109"/>
  <c r="EK295" i="109"/>
  <c r="AB910" i="109"/>
  <c r="AC909" i="109"/>
  <c r="AB906" i="109"/>
  <c r="AB349" i="109"/>
  <c r="AB321" i="109"/>
  <c r="AJ694" i="109"/>
  <c r="AL698" i="109"/>
  <c r="AB898" i="109"/>
  <c r="AC488" i="109"/>
  <c r="AB492" i="109"/>
  <c r="AL296" i="109"/>
  <c r="AM497" i="109" s="1"/>
  <c r="AH295" i="109"/>
  <c r="AJ496" i="109" s="1"/>
  <c r="AI496" i="109"/>
  <c r="AH294" i="109"/>
  <c r="AJ495" i="109" s="1"/>
  <c r="AI495" i="109"/>
  <c r="AH293" i="109"/>
  <c r="AJ494" i="109" s="1"/>
  <c r="AI494" i="109"/>
  <c r="AA797" i="109"/>
  <c r="AJ292" i="109"/>
  <c r="AK493" i="109" s="1"/>
  <c r="AA835" i="109"/>
  <c r="AB1580" i="109"/>
  <c r="AA832" i="109"/>
  <c r="AC1672" i="109"/>
  <c r="AB1655" i="109"/>
  <c r="AA847" i="109"/>
  <c r="AB847" i="109" s="1"/>
  <c r="AB1608" i="109"/>
  <c r="AC1540" i="109"/>
  <c r="AA866" i="109"/>
  <c r="AB1602" i="109"/>
  <c r="AA840" i="109"/>
  <c r="AB840" i="109" s="1"/>
  <c r="AB861" i="109"/>
  <c r="AA844" i="109"/>
  <c r="AB1688" i="109"/>
  <c r="AB1693" i="109"/>
  <c r="AA823" i="109"/>
  <c r="AA762" i="109"/>
  <c r="AA842" i="109"/>
  <c r="AC1551" i="109"/>
  <c r="AB1671" i="109"/>
  <c r="AA803" i="109"/>
  <c r="AA815" i="109"/>
  <c r="AC1606" i="109"/>
  <c r="AB1689" i="109"/>
  <c r="AB1653" i="109"/>
  <c r="AB820" i="109"/>
  <c r="AB1630" i="109"/>
  <c r="AB1660" i="109"/>
  <c r="AA875" i="109"/>
  <c r="AB1646" i="109"/>
  <c r="AB1643" i="109"/>
  <c r="AB1645" i="109"/>
  <c r="AA852" i="109"/>
  <c r="AB828" i="109"/>
  <c r="AA763" i="109"/>
  <c r="AA813" i="109"/>
  <c r="AA747" i="109"/>
  <c r="AB1652" i="109"/>
  <c r="AB1628" i="109"/>
  <c r="AA826" i="109"/>
  <c r="AC1687" i="109"/>
  <c r="AA739" i="109"/>
  <c r="AA751" i="109"/>
  <c r="AB885" i="109"/>
  <c r="AA808" i="109"/>
  <c r="AA794" i="109"/>
  <c r="AA779" i="109"/>
  <c r="AB836" i="109"/>
  <c r="AA819" i="109"/>
  <c r="AB1611" i="109"/>
  <c r="AA817" i="109"/>
  <c r="AB1686" i="109"/>
  <c r="AA791" i="109"/>
  <c r="AA857" i="109"/>
  <c r="Y1947" i="109"/>
  <c r="AB879" i="109"/>
  <c r="AB1622" i="109"/>
  <c r="AB883" i="109"/>
  <c r="AA870" i="109"/>
  <c r="AA693" i="109"/>
  <c r="AB1658" i="109"/>
  <c r="AC1697" i="109"/>
  <c r="AA846" i="109"/>
  <c r="AA858" i="109"/>
  <c r="AA801" i="109"/>
  <c r="AA845" i="109"/>
  <c r="AB1639" i="109"/>
  <c r="AB1618" i="109"/>
  <c r="AA738" i="109"/>
  <c r="AA773" i="109"/>
  <c r="AA1735" i="109" s="1"/>
  <c r="AB1694" i="109"/>
  <c r="AB1677" i="109"/>
  <c r="AC1562" i="109"/>
  <c r="AA745" i="109"/>
  <c r="AA729" i="109"/>
  <c r="AB689" i="109"/>
  <c r="AB1604" i="109"/>
  <c r="AB1627" i="109"/>
  <c r="AB1664" i="109"/>
  <c r="AB1690" i="109"/>
  <c r="AA781" i="109"/>
  <c r="AB1640" i="109"/>
  <c r="AB1696" i="109"/>
  <c r="AB1684" i="109"/>
  <c r="AB1634" i="109"/>
  <c r="AC1324" i="109"/>
  <c r="AC1503" i="109"/>
  <c r="AC1682" i="109" s="1"/>
  <c r="AA753" i="109"/>
  <c r="AA854" i="109"/>
  <c r="AB1632" i="109"/>
  <c r="AA716" i="109"/>
  <c r="AA1711" i="109" s="1"/>
  <c r="AB1636" i="109"/>
  <c r="AB1612" i="109"/>
  <c r="AC1692" i="109"/>
  <c r="AB1620" i="109"/>
  <c r="AA805" i="109"/>
  <c r="AB1668" i="109"/>
  <c r="AA833" i="109"/>
  <c r="AB1625" i="109"/>
  <c r="AC1546" i="109"/>
  <c r="AB1582" i="109"/>
  <c r="AA792" i="109"/>
  <c r="AC1549" i="109"/>
  <c r="AC1530" i="109"/>
  <c r="AB1600" i="109"/>
  <c r="AB863" i="109"/>
  <c r="AB1591" i="109"/>
  <c r="Y1969" i="109"/>
  <c r="AA685" i="109"/>
  <c r="AA856" i="109"/>
  <c r="AB1624" i="109"/>
  <c r="AA785" i="109"/>
  <c r="AA783" i="109"/>
  <c r="AC1461" i="109"/>
  <c r="AC1282" i="109"/>
  <c r="AB632" i="109"/>
  <c r="AB431" i="109"/>
  <c r="AC1432" i="109"/>
  <c r="AC1253" i="109"/>
  <c r="AC1443" i="109"/>
  <c r="AC1264" i="109"/>
  <c r="AC1479" i="109"/>
  <c r="AC1300" i="109"/>
  <c r="AC1555" i="109"/>
  <c r="AD1209" i="109"/>
  <c r="AE1388" i="109" s="1"/>
  <c r="AE1567" i="109" s="1"/>
  <c r="AC1573" i="109"/>
  <c r="AA834" i="109"/>
  <c r="AB404" i="109"/>
  <c r="AB605" i="109"/>
  <c r="AC442" i="109"/>
  <c r="AC643" i="109"/>
  <c r="AB667" i="109"/>
  <c r="AB466" i="109"/>
  <c r="AC438" i="109"/>
  <c r="AC639" i="109"/>
  <c r="AC1456" i="109"/>
  <c r="AC1277" i="109"/>
  <c r="AA732" i="109"/>
  <c r="AD1318" i="109"/>
  <c r="AD1497" i="109"/>
  <c r="AB454" i="109"/>
  <c r="AB655" i="109"/>
  <c r="AB437" i="109"/>
  <c r="AB638" i="109"/>
  <c r="AA730" i="109"/>
  <c r="AA1715" i="109" s="1"/>
  <c r="AB1592" i="109"/>
  <c r="AC1475" i="109"/>
  <c r="AC1296" i="109"/>
  <c r="AB1675" i="109"/>
  <c r="AC1617" i="109"/>
  <c r="AB680" i="109"/>
  <c r="AB479" i="109"/>
  <c r="AC1702" i="109"/>
  <c r="AA723" i="109"/>
  <c r="AC1463" i="109"/>
  <c r="AC1284" i="109"/>
  <c r="AB624" i="109"/>
  <c r="AB423" i="109"/>
  <c r="AC1436" i="109"/>
  <c r="AC1257" i="109"/>
  <c r="AC1638" i="109"/>
  <c r="AB1619" i="109"/>
  <c r="AC668" i="109"/>
  <c r="AC467" i="109"/>
  <c r="AC1458" i="109"/>
  <c r="AC1279" i="109"/>
  <c r="AC1301" i="109"/>
  <c r="AC1480" i="109"/>
  <c r="AB392" i="109"/>
  <c r="AB593" i="109"/>
  <c r="AC1274" i="109"/>
  <c r="AC1453" i="109"/>
  <c r="AA810" i="109"/>
  <c r="AB583" i="109"/>
  <c r="AB382" i="109"/>
  <c r="AC684" i="109"/>
  <c r="AC483" i="109"/>
  <c r="AC1601" i="109"/>
  <c r="AC1451" i="109"/>
  <c r="AC1272" i="109"/>
  <c r="AB544" i="109"/>
  <c r="AB343" i="109"/>
  <c r="AA807" i="109"/>
  <c r="AB824" i="109"/>
  <c r="AB591" i="109"/>
  <c r="AB390" i="109"/>
  <c r="AD1487" i="109"/>
  <c r="AD1308" i="109"/>
  <c r="AB851" i="109"/>
  <c r="Z1970" i="109"/>
  <c r="AB520" i="109"/>
  <c r="AB319" i="109"/>
  <c r="AC1406" i="109"/>
  <c r="AC1563" i="109"/>
  <c r="AC1426" i="109"/>
  <c r="AC1247" i="109"/>
  <c r="AC1271" i="109"/>
  <c r="AC1450" i="109"/>
  <c r="AB1621" i="109"/>
  <c r="AD1520" i="109"/>
  <c r="AD1341" i="109"/>
  <c r="AC1649" i="109"/>
  <c r="AA882" i="109"/>
  <c r="AB557" i="109"/>
  <c r="AB356" i="109"/>
  <c r="AB677" i="109"/>
  <c r="AB476" i="109"/>
  <c r="AA880" i="109"/>
  <c r="AB608" i="109"/>
  <c r="AB407" i="109"/>
  <c r="AB560" i="109"/>
  <c r="AB359" i="109"/>
  <c r="AC1268" i="109"/>
  <c r="AC1447" i="109"/>
  <c r="AA802" i="109"/>
  <c r="AC1494" i="109"/>
  <c r="AC1315" i="109"/>
  <c r="AD1211" i="109"/>
  <c r="AE1390" i="109" s="1"/>
  <c r="AE1569" i="109" s="1"/>
  <c r="AB1631" i="109"/>
  <c r="AC1561" i="109"/>
  <c r="AA814" i="109"/>
  <c r="AC1584" i="109"/>
  <c r="AC664" i="109"/>
  <c r="AC463" i="109"/>
  <c r="AB1701" i="109"/>
  <c r="AB816" i="109"/>
  <c r="AA873" i="109"/>
  <c r="AC1674" i="109"/>
  <c r="AB641" i="109"/>
  <c r="AB440" i="109"/>
  <c r="AC1468" i="109"/>
  <c r="AC1289" i="109"/>
  <c r="AB558" i="109"/>
  <c r="AB357" i="109"/>
  <c r="AC1499" i="109"/>
  <c r="AC1320" i="109"/>
  <c r="AB464" i="109"/>
  <c r="AB665" i="109"/>
  <c r="AB877" i="109"/>
  <c r="AA1524" i="109"/>
  <c r="AI34" i="119" s="1"/>
  <c r="AB1598" i="109"/>
  <c r="AC1430" i="109"/>
  <c r="AC1251" i="109"/>
  <c r="AB603" i="109"/>
  <c r="AB402" i="109"/>
  <c r="AC611" i="109"/>
  <c r="AC410" i="109"/>
  <c r="AB657" i="109"/>
  <c r="AB456" i="109"/>
  <c r="AB515" i="109"/>
  <c r="AA793" i="109"/>
  <c r="AB663" i="109"/>
  <c r="AB462" i="109"/>
  <c r="AB522" i="109"/>
  <c r="AB433" i="109"/>
  <c r="AB634" i="109"/>
  <c r="AC1270" i="109"/>
  <c r="AC1449" i="109"/>
  <c r="AA756" i="109"/>
  <c r="AC1309" i="109"/>
  <c r="AC1488" i="109"/>
  <c r="AA484" i="109"/>
  <c r="AA485" i="109" s="1"/>
  <c r="AB620" i="109"/>
  <c r="AB419" i="109"/>
  <c r="AB582" i="109"/>
  <c r="AB381" i="109"/>
  <c r="AB592" i="109"/>
  <c r="AB391" i="109"/>
  <c r="AB617" i="109"/>
  <c r="AB416" i="109"/>
  <c r="AD1372" i="109"/>
  <c r="AD1193" i="109"/>
  <c r="AE1193" i="109" s="1"/>
  <c r="AA864" i="109"/>
  <c r="AA754" i="109"/>
  <c r="AC1403" i="109"/>
  <c r="AC1224" i="109"/>
  <c r="AC1473" i="109"/>
  <c r="AC1294" i="109"/>
  <c r="AB604" i="109"/>
  <c r="AB403" i="109"/>
  <c r="AC1244" i="109"/>
  <c r="AC1423" i="109"/>
  <c r="AC1516" i="109"/>
  <c r="AC1337" i="109"/>
  <c r="AC1267" i="109"/>
  <c r="AC1446" i="109"/>
  <c r="AB1657" i="109"/>
  <c r="AC1340" i="109"/>
  <c r="AC1519" i="109"/>
  <c r="AB1607" i="109"/>
  <c r="AB580" i="109"/>
  <c r="AB379" i="109"/>
  <c r="AD1508" i="109"/>
  <c r="AD1329" i="109"/>
  <c r="AA795" i="109"/>
  <c r="AA806" i="109"/>
  <c r="AC679" i="109"/>
  <c r="AC478" i="109"/>
  <c r="AB420" i="109"/>
  <c r="AB621" i="109"/>
  <c r="AA868" i="109"/>
  <c r="AA786" i="109"/>
  <c r="AC1275" i="109"/>
  <c r="AC1454" i="109"/>
  <c r="AB427" i="109"/>
  <c r="AB628" i="109"/>
  <c r="AB578" i="109"/>
  <c r="AB377" i="109"/>
  <c r="AC1254" i="109"/>
  <c r="AC1433" i="109"/>
  <c r="AB647" i="109"/>
  <c r="AB446" i="109"/>
  <c r="AC1474" i="109"/>
  <c r="AC1295" i="109"/>
  <c r="AB637" i="109"/>
  <c r="AB436" i="109"/>
  <c r="AC646" i="109"/>
  <c r="AC445" i="109"/>
  <c r="AD1351" i="109"/>
  <c r="AD1172" i="109"/>
  <c r="AA839" i="109"/>
  <c r="AD1396" i="109"/>
  <c r="AD1217" i="109"/>
  <c r="AC1477" i="109"/>
  <c r="AC1298" i="109"/>
  <c r="AC1413" i="109"/>
  <c r="AB1654" i="109"/>
  <c r="AC1303" i="109"/>
  <c r="AC1482" i="109"/>
  <c r="AC1246" i="109"/>
  <c r="AC1425" i="109"/>
  <c r="AC470" i="109"/>
  <c r="AC671" i="109"/>
  <c r="AC469" i="109"/>
  <c r="AC670" i="109"/>
  <c r="AB1642" i="109"/>
  <c r="AA825" i="109"/>
  <c r="AB622" i="109"/>
  <c r="AB421" i="109"/>
  <c r="AB1615" i="109"/>
  <c r="AC683" i="109"/>
  <c r="AC482" i="109"/>
  <c r="AB562" i="109"/>
  <c r="AC1440" i="109"/>
  <c r="AC1261" i="109"/>
  <c r="AB1637" i="109"/>
  <c r="AB1659" i="109"/>
  <c r="AC1448" i="109"/>
  <c r="AC1269" i="109"/>
  <c r="Z1848" i="109"/>
  <c r="AC1483" i="109"/>
  <c r="AC1304" i="109"/>
  <c r="AB609" i="109"/>
  <c r="AB408" i="109"/>
  <c r="AA784" i="109"/>
  <c r="AC1305" i="109"/>
  <c r="AC1484" i="109"/>
  <c r="AC1250" i="109"/>
  <c r="AC1429" i="109"/>
  <c r="AD1504" i="109"/>
  <c r="AD1325" i="109"/>
  <c r="AB669" i="109"/>
  <c r="AB468" i="109"/>
  <c r="AA796" i="109"/>
  <c r="AB606" i="109"/>
  <c r="AB405" i="109"/>
  <c r="AC666" i="109"/>
  <c r="AC465" i="109"/>
  <c r="AC1402" i="109"/>
  <c r="AC1223" i="109"/>
  <c r="AB1685" i="109"/>
  <c r="AC1666" i="109"/>
  <c r="AD1493" i="109"/>
  <c r="AD1314" i="109"/>
  <c r="AC678" i="109"/>
  <c r="AC477" i="109"/>
  <c r="AC1498" i="109"/>
  <c r="AC1319" i="109"/>
  <c r="AC449" i="109"/>
  <c r="AC650" i="109"/>
  <c r="AB673" i="109"/>
  <c r="AB472" i="109"/>
  <c r="AA721" i="109"/>
  <c r="AA788" i="109"/>
  <c r="AB649" i="109"/>
  <c r="AB448" i="109"/>
  <c r="AB1585" i="109"/>
  <c r="AB1605" i="109"/>
  <c r="AC1285" i="109"/>
  <c r="AC1464" i="109"/>
  <c r="AB1629" i="109"/>
  <c r="AA749" i="109"/>
  <c r="AC1699" i="109"/>
  <c r="AC1471" i="109"/>
  <c r="AC1292" i="109"/>
  <c r="AD1218" i="109"/>
  <c r="AE1218" i="109" s="1"/>
  <c r="AD1397" i="109"/>
  <c r="AB537" i="109"/>
  <c r="AB336" i="109"/>
  <c r="AB480" i="109"/>
  <c r="AB681" i="109"/>
  <c r="AA758" i="109"/>
  <c r="AA878" i="109"/>
  <c r="AC1465" i="109"/>
  <c r="AC1286" i="109"/>
  <c r="AA809" i="109"/>
  <c r="AA1528" i="109"/>
  <c r="Z1703" i="109"/>
  <c r="Z1707" i="109" s="1"/>
  <c r="AA761" i="109"/>
  <c r="AC1404" i="109"/>
  <c r="AC1225" i="109"/>
  <c r="AB1626" i="109"/>
  <c r="AC1462" i="109"/>
  <c r="AC1283" i="109"/>
  <c r="AB1681" i="109"/>
  <c r="AB1673" i="109"/>
  <c r="AC1452" i="109"/>
  <c r="AC1273" i="109"/>
  <c r="AC1297" i="109"/>
  <c r="AC1476" i="109"/>
  <c r="AD1435" i="109"/>
  <c r="AD1256" i="109"/>
  <c r="AC1521" i="109"/>
  <c r="AC1342" i="109"/>
  <c r="AB865" i="109"/>
  <c r="AB1680" i="109"/>
  <c r="AC1421" i="109"/>
  <c r="AC1242" i="109"/>
  <c r="AC1490" i="109"/>
  <c r="AC1311" i="109"/>
  <c r="AD1204" i="109"/>
  <c r="AD1383" i="109"/>
  <c r="AC1401" i="109"/>
  <c r="AC1222" i="109"/>
  <c r="AC1472" i="109"/>
  <c r="AC1293" i="109"/>
  <c r="AD1361" i="109"/>
  <c r="AD1182" i="109"/>
  <c r="AC662" i="109"/>
  <c r="AC461" i="109"/>
  <c r="AB1647" i="109"/>
  <c r="AB1678" i="109"/>
  <c r="AC676" i="109"/>
  <c r="AC475" i="109"/>
  <c r="AC1240" i="109"/>
  <c r="AC1419" i="109"/>
  <c r="AB1609" i="109"/>
  <c r="AA804" i="109"/>
  <c r="AB812" i="109"/>
  <c r="AB291" i="109"/>
  <c r="AB610" i="109"/>
  <c r="AB409" i="109"/>
  <c r="AC648" i="109"/>
  <c r="AC447" i="109"/>
  <c r="AB555" i="109"/>
  <c r="AB354" i="109"/>
  <c r="AD1513" i="109"/>
  <c r="AD1334" i="109"/>
  <c r="AC1534" i="109"/>
  <c r="AB1667" i="109"/>
  <c r="AA821" i="109"/>
  <c r="AB597" i="109"/>
  <c r="AB396" i="109"/>
  <c r="AC1517" i="109"/>
  <c r="AC1338" i="109"/>
  <c r="AA800" i="109"/>
  <c r="AB360" i="109"/>
  <c r="AB561" i="109"/>
  <c r="AC1441" i="109"/>
  <c r="AC1262" i="109"/>
  <c r="AB626" i="109"/>
  <c r="AB425" i="109"/>
  <c r="AC1481" i="109"/>
  <c r="AC1302" i="109"/>
  <c r="AA760" i="109"/>
  <c r="AC1510" i="109"/>
  <c r="AC1331" i="109"/>
  <c r="AB1695" i="109"/>
  <c r="AB616" i="109"/>
  <c r="AB415" i="109"/>
  <c r="AC1478" i="109"/>
  <c r="AC1299" i="109"/>
  <c r="AC1431" i="109"/>
  <c r="AC1252" i="109"/>
  <c r="AB1698" i="109"/>
  <c r="AC1428" i="109"/>
  <c r="AC1249" i="109"/>
  <c r="Z886" i="109"/>
  <c r="AC635" i="109"/>
  <c r="AC434" i="109"/>
  <c r="AC1492" i="109"/>
  <c r="AC1313" i="109"/>
  <c r="AB393" i="109"/>
  <c r="AB594" i="109"/>
  <c r="AA822" i="109"/>
  <c r="AC1457" i="109"/>
  <c r="AC1278" i="109"/>
  <c r="AB585" i="109"/>
  <c r="AB384" i="109"/>
  <c r="AB1633" i="109"/>
  <c r="AC1439" i="109"/>
  <c r="AC1260" i="109"/>
  <c r="AA848" i="109"/>
  <c r="AA838" i="109"/>
  <c r="AC1575" i="109"/>
  <c r="AD1491" i="109"/>
  <c r="AD1312" i="109"/>
  <c r="AB1656" i="109"/>
  <c r="AB1665" i="109"/>
  <c r="AB1661" i="109"/>
  <c r="AA862" i="109"/>
  <c r="AB872" i="109"/>
  <c r="AB618" i="109"/>
  <c r="AB417" i="109"/>
  <c r="AC619" i="109"/>
  <c r="AC418" i="109"/>
  <c r="AD1512" i="109"/>
  <c r="AD1333" i="109"/>
  <c r="AB871" i="109"/>
  <c r="AB642" i="109"/>
  <c r="AB441" i="109"/>
  <c r="Z485" i="109"/>
  <c r="AA709" i="109"/>
  <c r="AC451" i="109"/>
  <c r="AC652" i="109"/>
  <c r="AA841" i="109"/>
  <c r="AB659" i="109"/>
  <c r="AB458" i="109"/>
  <c r="AB552" i="109"/>
  <c r="AB351" i="109"/>
  <c r="AB1578" i="109"/>
  <c r="AB884" i="109"/>
  <c r="AB1648" i="109"/>
  <c r="AA787" i="109"/>
  <c r="AC430" i="109"/>
  <c r="AC631" i="109"/>
  <c r="AD1245" i="109"/>
  <c r="AD1424" i="109"/>
  <c r="AB452" i="109"/>
  <c r="AB653" i="109"/>
  <c r="AB499" i="109"/>
  <c r="AB614" i="109"/>
  <c r="AB413" i="109"/>
  <c r="AB1662" i="109"/>
  <c r="AB630" i="109"/>
  <c r="AB429" i="109"/>
  <c r="AB1663" i="109"/>
  <c r="AC1683" i="109"/>
  <c r="AB394" i="109"/>
  <c r="AB595" i="109"/>
  <c r="AB411" i="109"/>
  <c r="AB612" i="109"/>
  <c r="AB867" i="109"/>
  <c r="AB1581" i="109"/>
  <c r="AC1506" i="109"/>
  <c r="AC1327" i="109"/>
  <c r="AC1515" i="109"/>
  <c r="AC1336" i="109"/>
  <c r="AC1417" i="109"/>
  <c r="AC1238" i="109"/>
  <c r="AB435" i="109"/>
  <c r="AB636" i="109"/>
  <c r="AA874" i="109"/>
  <c r="AB587" i="109"/>
  <c r="AB386" i="109"/>
  <c r="AA850" i="109"/>
  <c r="Z1927" i="109"/>
  <c r="AB548" i="109"/>
  <c r="AB347" i="109"/>
  <c r="AB1650" i="109"/>
  <c r="AC1576" i="109"/>
  <c r="AB589" i="109"/>
  <c r="AB388" i="109"/>
  <c r="AC1416" i="109"/>
  <c r="AC1237" i="109"/>
  <c r="AB859" i="109"/>
  <c r="AB1644" i="109"/>
  <c r="AD1200" i="109"/>
  <c r="AD1379" i="109"/>
  <c r="AB1583" i="109"/>
  <c r="AB1641" i="109"/>
  <c r="AC1502" i="109"/>
  <c r="AC1323" i="109"/>
  <c r="AA778" i="109"/>
  <c r="AC675" i="109"/>
  <c r="AC474" i="109"/>
  <c r="AC1614" i="109"/>
  <c r="AB1700" i="109"/>
  <c r="AD1377" i="109"/>
  <c r="AD1198" i="109"/>
  <c r="AC1501" i="109"/>
  <c r="AC1322" i="109"/>
  <c r="AD1207" i="109"/>
  <c r="AE1386" i="109" s="1"/>
  <c r="AE1565" i="109" s="1"/>
  <c r="AB1669" i="109"/>
  <c r="AB572" i="109"/>
  <c r="AA849" i="109"/>
  <c r="AB1651" i="109"/>
  <c r="AD1258" i="109"/>
  <c r="AD1437" i="109"/>
  <c r="AB428" i="109"/>
  <c r="AB629" i="109"/>
  <c r="AB397" i="109"/>
  <c r="AB598" i="109"/>
  <c r="AB387" i="109"/>
  <c r="AB588" i="109"/>
  <c r="AC1444" i="109"/>
  <c r="AC1265" i="109"/>
  <c r="AD1392" i="109"/>
  <c r="AD1213" i="109"/>
  <c r="AC1500" i="109"/>
  <c r="AC1321" i="109"/>
  <c r="AC1434" i="109"/>
  <c r="AC1255" i="109"/>
  <c r="AA811" i="109"/>
  <c r="Z1922" i="109"/>
  <c r="AA818" i="109"/>
  <c r="AB553" i="109"/>
  <c r="AB352" i="109"/>
  <c r="AD1427" i="109"/>
  <c r="AD1248" i="109"/>
  <c r="AC443" i="109"/>
  <c r="AC644" i="109"/>
  <c r="AC1489" i="109"/>
  <c r="AC1310" i="109"/>
  <c r="AD1355" i="109"/>
  <c r="AD1367" i="109"/>
  <c r="AD1188" i="109"/>
  <c r="AC459" i="109"/>
  <c r="AC660" i="109"/>
  <c r="AA798" i="109"/>
  <c r="AB599" i="109"/>
  <c r="AB398" i="109"/>
  <c r="AB550" i="109"/>
  <c r="AC1466" i="109"/>
  <c r="AC1287" i="109"/>
  <c r="AA827" i="109"/>
  <c r="AD1370" i="109"/>
  <c r="AD1191" i="109"/>
  <c r="AB358" i="109"/>
  <c r="AB559" i="109"/>
  <c r="AC1332" i="109"/>
  <c r="AC1511" i="109"/>
  <c r="AC287" i="109"/>
  <c r="AB645" i="109"/>
  <c r="AB444" i="109"/>
  <c r="AB602" i="109"/>
  <c r="AB401" i="109"/>
  <c r="AB1610" i="109"/>
  <c r="AD1376" i="109"/>
  <c r="AD1197" i="109"/>
  <c r="AC682" i="109"/>
  <c r="AC481" i="109"/>
  <c r="AC1505" i="109"/>
  <c r="AC1326" i="109"/>
  <c r="AD1394" i="109"/>
  <c r="AD1215" i="109"/>
  <c r="AD1518" i="109"/>
  <c r="AD1339" i="109"/>
  <c r="AB651" i="109"/>
  <c r="AB450" i="109"/>
  <c r="AB633" i="109"/>
  <c r="AB432" i="109"/>
  <c r="AC1467" i="109"/>
  <c r="AC1288" i="109"/>
  <c r="AB406" i="109"/>
  <c r="AB607" i="109"/>
  <c r="AA829" i="109"/>
  <c r="AB1635" i="109"/>
  <c r="AB330" i="109"/>
  <c r="AB531" i="109"/>
  <c r="AC1509" i="109"/>
  <c r="AC1330" i="109"/>
  <c r="AC1676" i="109"/>
  <c r="AC627" i="109"/>
  <c r="AC426" i="109"/>
  <c r="AC1514" i="109"/>
  <c r="AC1335" i="109"/>
  <c r="AB529" i="109"/>
  <c r="AC1670" i="109"/>
  <c r="AC1307" i="109"/>
  <c r="AC1486" i="109"/>
  <c r="AC1496" i="109"/>
  <c r="AC1317" i="109"/>
  <c r="AD1259" i="109"/>
  <c r="AD1438" i="109"/>
  <c r="AB661" i="109"/>
  <c r="AB460" i="109"/>
  <c r="AA881" i="109"/>
  <c r="AD1344" i="109"/>
  <c r="AD1523" i="109"/>
  <c r="AC1691" i="109"/>
  <c r="AB571" i="109"/>
  <c r="AB370" i="109"/>
  <c r="AA843" i="109"/>
  <c r="AB508" i="109"/>
  <c r="AB307" i="109"/>
  <c r="AB853" i="109"/>
  <c r="AB640" i="109"/>
  <c r="AB439" i="109"/>
  <c r="AA860" i="109"/>
  <c r="AD1280" i="109"/>
  <c r="AD1459" i="109"/>
  <c r="AC1220" i="109"/>
  <c r="AC1399" i="109"/>
  <c r="AC1469" i="109"/>
  <c r="AC1290" i="109"/>
  <c r="AB586" i="109"/>
  <c r="AB385" i="109"/>
  <c r="AB869" i="109"/>
  <c r="AB337" i="109"/>
  <c r="AB538" i="109"/>
  <c r="AC1603" i="109"/>
  <c r="AA700" i="109"/>
  <c r="AA1709" i="109" s="1"/>
  <c r="AA831" i="109"/>
  <c r="AC1328" i="109"/>
  <c r="AC1507" i="109"/>
  <c r="AD1422" i="109"/>
  <c r="AD1243" i="109"/>
  <c r="AB590" i="109"/>
  <c r="AB389" i="109"/>
  <c r="AC656" i="109"/>
  <c r="AC455" i="109"/>
  <c r="AB600" i="109"/>
  <c r="AB399" i="109"/>
  <c r="AC623" i="109"/>
  <c r="AC422" i="109"/>
  <c r="X1982" i="109"/>
  <c r="AB1596" i="109"/>
  <c r="AA837" i="109"/>
  <c r="AC1455" i="109"/>
  <c r="AC1276" i="109"/>
  <c r="AD1205" i="109"/>
  <c r="AD1384" i="109"/>
  <c r="AC654" i="109"/>
  <c r="AC453" i="109"/>
  <c r="AC1442" i="109"/>
  <c r="AC1263" i="109"/>
  <c r="AD1291" i="109"/>
  <c r="AD1470" i="109"/>
  <c r="AA790" i="109"/>
  <c r="AB1595" i="109"/>
  <c r="AC658" i="109"/>
  <c r="AC457" i="109"/>
  <c r="AC1558" i="109"/>
  <c r="AA772" i="109"/>
  <c r="AB601" i="109"/>
  <c r="AB400" i="109"/>
  <c r="AC1445" i="109"/>
  <c r="AC1266" i="109"/>
  <c r="AB577" i="109"/>
  <c r="AB376" i="109"/>
  <c r="AC1485" i="109"/>
  <c r="AC1306" i="109"/>
  <c r="AB876" i="109"/>
  <c r="AD1203" i="109"/>
  <c r="AD1382" i="109"/>
  <c r="AB613" i="109"/>
  <c r="AB412" i="109"/>
  <c r="AD1405" i="109"/>
  <c r="AD1226" i="109"/>
  <c r="AB584" i="109"/>
  <c r="AB383" i="109"/>
  <c r="AA855" i="109"/>
  <c r="AC1556" i="109"/>
  <c r="AC1343" i="109"/>
  <c r="AC1522" i="109"/>
  <c r="AC414" i="109"/>
  <c r="AC615" i="109"/>
  <c r="AC674" i="109"/>
  <c r="AC473" i="109"/>
  <c r="AB471" i="109"/>
  <c r="AB672" i="109"/>
  <c r="AB625" i="109"/>
  <c r="AB424" i="109"/>
  <c r="AD1316" i="109"/>
  <c r="AD1495" i="109"/>
  <c r="AB546" i="109"/>
  <c r="AB345" i="109"/>
  <c r="AC1460" i="109"/>
  <c r="AC1281" i="109"/>
  <c r="AB528" i="109"/>
  <c r="AB327" i="109"/>
  <c r="AC1616" i="109"/>
  <c r="AA759" i="109"/>
  <c r="AA830" i="109"/>
  <c r="AA799" i="109"/>
  <c r="AB1170" i="109"/>
  <c r="AC1349" i="109" s="1"/>
  <c r="AA1345" i="109"/>
  <c r="AA789" i="109"/>
  <c r="AB1623" i="109"/>
  <c r="AC1571" i="109"/>
  <c r="AB1679" i="109"/>
  <c r="AB1613" i="109"/>
  <c r="AB596" i="109"/>
  <c r="AB395" i="109"/>
  <c r="AC1412" i="109"/>
  <c r="AC1233" i="109"/>
  <c r="AB894" i="109"/>
  <c r="AA1026" i="109"/>
  <c r="AB896" i="109"/>
  <c r="AB895" i="109"/>
  <c r="BD20" i="119"/>
  <c r="L47" i="119"/>
  <c r="L42" i="119"/>
  <c r="P25" i="119"/>
  <c r="R21" i="119"/>
  <c r="Q23" i="119"/>
  <c r="Q25" i="119" s="1"/>
  <c r="O28" i="119"/>
  <c r="O29" i="119"/>
  <c r="N42" i="119"/>
  <c r="N48" i="119" s="1"/>
  <c r="N49" i="119" s="1"/>
  <c r="S34" i="119"/>
  <c r="V686" i="109"/>
  <c r="AF33" i="119"/>
  <c r="AE33" i="119"/>
  <c r="V484" i="109"/>
  <c r="Z1854" i="109" l="1"/>
  <c r="AP1176" i="109"/>
  <c r="AP1355" i="109"/>
  <c r="AO1234" i="109"/>
  <c r="AO1413" i="109"/>
  <c r="AO1227" i="109"/>
  <c r="AO1406" i="109"/>
  <c r="Z1846" i="109"/>
  <c r="Y1843" i="109"/>
  <c r="AA1825" i="109"/>
  <c r="Z1842" i="109"/>
  <c r="Z1711" i="109"/>
  <c r="Z1850" i="109" s="1"/>
  <c r="Z1777" i="109"/>
  <c r="Z1841" i="109"/>
  <c r="Z1980" i="109" s="1"/>
  <c r="Z1773" i="109"/>
  <c r="Z1769" i="109"/>
  <c r="Z1908" i="109" s="1"/>
  <c r="Z1781" i="109"/>
  <c r="Z1716" i="109"/>
  <c r="Z1855" i="109" s="1"/>
  <c r="Z1763" i="109"/>
  <c r="Z1902" i="109" s="1"/>
  <c r="Z1747" i="109"/>
  <c r="Z1886" i="109" s="1"/>
  <c r="Z1753" i="109"/>
  <c r="Z1892" i="109" s="1"/>
  <c r="Z1760" i="109"/>
  <c r="Z1899" i="109" s="1"/>
  <c r="Z1752" i="109"/>
  <c r="Z1891" i="109" s="1"/>
  <c r="Z1734" i="109"/>
  <c r="Z1873" i="109" s="1"/>
  <c r="Z1714" i="109"/>
  <c r="Z1853" i="109" s="1"/>
  <c r="Z1745" i="109"/>
  <c r="Z1884" i="109" s="1"/>
  <c r="Z1731" i="109"/>
  <c r="Z1870" i="109" s="1"/>
  <c r="Z1757" i="109"/>
  <c r="Z1896" i="109" s="1"/>
  <c r="Z1750" i="109"/>
  <c r="Z1889" i="109" s="1"/>
  <c r="Z1713" i="109"/>
  <c r="Z1852" i="109" s="1"/>
  <c r="Z1723" i="109"/>
  <c r="Z1862" i="109" s="1"/>
  <c r="Z1764" i="109"/>
  <c r="Z1903" i="109" s="1"/>
  <c r="Z1736" i="109"/>
  <c r="Z1875" i="109" s="1"/>
  <c r="Z1780" i="109"/>
  <c r="Z1919" i="109" s="1"/>
  <c r="Z1712" i="109"/>
  <c r="Z1851" i="109" s="1"/>
  <c r="Z1765" i="109"/>
  <c r="Z1904" i="109" s="1"/>
  <c r="Z1744" i="109"/>
  <c r="Z1883" i="109" s="1"/>
  <c r="Z1724" i="109"/>
  <c r="Z1863" i="109" s="1"/>
  <c r="Z1728" i="109"/>
  <c r="Z1867" i="109" s="1"/>
  <c r="Z1727" i="109"/>
  <c r="Z1866" i="109" s="1"/>
  <c r="Z1767" i="109"/>
  <c r="Z1906" i="109" s="1"/>
  <c r="Z1717" i="109"/>
  <c r="Z1856" i="109" s="1"/>
  <c r="Z1738" i="109"/>
  <c r="Z1877" i="109" s="1"/>
  <c r="Z1718" i="109"/>
  <c r="Z1857" i="109" s="1"/>
  <c r="Z1710" i="109"/>
  <c r="Z1849" i="109" s="1"/>
  <c r="Z1778" i="109"/>
  <c r="Z1917" i="109" s="1"/>
  <c r="Z1754" i="109"/>
  <c r="Z1893" i="109" s="1"/>
  <c r="Z1751" i="109"/>
  <c r="Z1890" i="109" s="1"/>
  <c r="Z1725" i="109"/>
  <c r="Z1864" i="109" s="1"/>
  <c r="Z1740" i="109"/>
  <c r="Z1879" i="109" s="1"/>
  <c r="Z1771" i="109"/>
  <c r="Z1910" i="109" s="1"/>
  <c r="Z1719" i="109"/>
  <c r="Z1858" i="109" s="1"/>
  <c r="Z1749" i="109"/>
  <c r="Z1888" i="109" s="1"/>
  <c r="Z1756" i="109"/>
  <c r="Z1742" i="109"/>
  <c r="Z1881" i="109" s="1"/>
  <c r="Z1708" i="109"/>
  <c r="Z1847" i="109" s="1"/>
  <c r="Z1758" i="109"/>
  <c r="Z1897" i="109" s="1"/>
  <c r="Z1774" i="109"/>
  <c r="Z1913" i="109" s="1"/>
  <c r="Z1779" i="109"/>
  <c r="Z1918" i="109" s="1"/>
  <c r="Z1776" i="109"/>
  <c r="Z1761" i="109"/>
  <c r="Z1900" i="109" s="1"/>
  <c r="Z1768" i="109"/>
  <c r="Z1907" i="109" s="1"/>
  <c r="Z1762" i="109"/>
  <c r="Z1901" i="109" s="1"/>
  <c r="Z1746" i="109"/>
  <c r="Z1885" i="109" s="1"/>
  <c r="Z1720" i="109"/>
  <c r="Z1859" i="109" s="1"/>
  <c r="Z1782" i="109"/>
  <c r="Z1921" i="109" s="1"/>
  <c r="Z1772" i="109"/>
  <c r="Z1911" i="109" s="1"/>
  <c r="Z1770" i="109"/>
  <c r="Z1909" i="109" s="1"/>
  <c r="Z1741" i="109"/>
  <c r="Z1880" i="109" s="1"/>
  <c r="Z1759" i="109"/>
  <c r="Z1898" i="109" s="1"/>
  <c r="Z1766" i="109"/>
  <c r="Z1905" i="109" s="1"/>
  <c r="Z1729" i="109"/>
  <c r="Z1868" i="109" s="1"/>
  <c r="Z1748" i="109"/>
  <c r="Z1887" i="109" s="1"/>
  <c r="Z1743" i="109"/>
  <c r="Z1882" i="109" s="1"/>
  <c r="Z1721" i="109"/>
  <c r="Z1860" i="109" s="1"/>
  <c r="Z1737" i="109"/>
  <c r="Z1876" i="109" s="1"/>
  <c r="Z1726" i="109"/>
  <c r="Z1865" i="109" s="1"/>
  <c r="Z1755" i="109"/>
  <c r="Z1894" i="109" s="1"/>
  <c r="Z1722" i="109"/>
  <c r="Z1861" i="109" s="1"/>
  <c r="Z1730" i="109"/>
  <c r="Z1869" i="109" s="1"/>
  <c r="Z1732" i="109"/>
  <c r="Z1871" i="109" s="1"/>
  <c r="Z1775" i="109"/>
  <c r="Z1914" i="109" s="1"/>
  <c r="AA1810" i="109"/>
  <c r="AA1949" i="109" s="1"/>
  <c r="AA1784" i="109"/>
  <c r="AA1794" i="109"/>
  <c r="AA1933" i="109" s="1"/>
  <c r="AA1791" i="109"/>
  <c r="AA1930" i="109" s="1"/>
  <c r="AA1818" i="109"/>
  <c r="AA1957" i="109" s="1"/>
  <c r="AA1824" i="109"/>
  <c r="AA1963" i="109" s="1"/>
  <c r="AA1785" i="109"/>
  <c r="AA1924" i="109" s="1"/>
  <c r="AA1803" i="109"/>
  <c r="AA1942" i="109" s="1"/>
  <c r="AA1783" i="109"/>
  <c r="AA1922" i="109" s="1"/>
  <c r="AA1819" i="109"/>
  <c r="AA1815" i="109"/>
  <c r="AA1954" i="109" s="1"/>
  <c r="AA1786" i="109"/>
  <c r="AA1925" i="109" s="1"/>
  <c r="AA1805" i="109"/>
  <c r="AA1840" i="109"/>
  <c r="AA1979" i="109" s="1"/>
  <c r="AA1821" i="109"/>
  <c r="AA1960" i="109" s="1"/>
  <c r="AD361" i="109"/>
  <c r="AC298" i="109"/>
  <c r="Z1981" i="109"/>
  <c r="AA1802" i="109"/>
  <c r="AA1941" i="109" s="1"/>
  <c r="AA1811" i="109"/>
  <c r="AA1950" i="109" s="1"/>
  <c r="AA1826" i="109"/>
  <c r="AA1965" i="109" s="1"/>
  <c r="AA1835" i="109"/>
  <c r="AA1974" i="109" s="1"/>
  <c r="AA1838" i="109"/>
  <c r="AA1797" i="109"/>
  <c r="AA1809" i="109"/>
  <c r="AA1948" i="109" s="1"/>
  <c r="AA1788" i="109"/>
  <c r="AA1927" i="109" s="1"/>
  <c r="AA1832" i="109"/>
  <c r="AA1971" i="109" s="1"/>
  <c r="AA1822" i="109"/>
  <c r="AA1961" i="109" s="1"/>
  <c r="AA1787" i="109"/>
  <c r="AA1926" i="109" s="1"/>
  <c r="AA1793" i="109"/>
  <c r="AA1932" i="109" s="1"/>
  <c r="AA1812" i="109"/>
  <c r="AA1951" i="109" s="1"/>
  <c r="AA1800" i="109"/>
  <c r="AA1939" i="109" s="1"/>
  <c r="AA1833" i="109"/>
  <c r="AA1972" i="109" s="1"/>
  <c r="AC371" i="109"/>
  <c r="Y1908" i="109"/>
  <c r="AA1823" i="109"/>
  <c r="AA1962" i="109" s="1"/>
  <c r="AA1814" i="109"/>
  <c r="AA1953" i="109" s="1"/>
  <c r="AA1795" i="109"/>
  <c r="AA1934" i="109" s="1"/>
  <c r="AA1807" i="109"/>
  <c r="AA1946" i="109" s="1"/>
  <c r="AA1831" i="109"/>
  <c r="AA1970" i="109" s="1"/>
  <c r="AA1829" i="109"/>
  <c r="AA1968" i="109" s="1"/>
  <c r="AA1790" i="109"/>
  <c r="AA1929" i="109" s="1"/>
  <c r="AA1808" i="109"/>
  <c r="AA1947" i="109" s="1"/>
  <c r="AA1801" i="109"/>
  <c r="AA1940" i="109" s="1"/>
  <c r="AA1828" i="109"/>
  <c r="AA1967" i="109" s="1"/>
  <c r="AA1796" i="109"/>
  <c r="AA1935" i="109" s="1"/>
  <c r="AA1817" i="109"/>
  <c r="AA1956" i="109" s="1"/>
  <c r="AA1792" i="109"/>
  <c r="AA1931" i="109" s="1"/>
  <c r="Y1980" i="109"/>
  <c r="Z1916" i="109"/>
  <c r="Y1916" i="109"/>
  <c r="AA1733" i="109"/>
  <c r="AA1872" i="109" s="1"/>
  <c r="AC349" i="109"/>
  <c r="AA1830" i="109"/>
  <c r="AA1969" i="109" s="1"/>
  <c r="AA1827" i="109"/>
  <c r="AA1966" i="109" s="1"/>
  <c r="AA1839" i="109"/>
  <c r="AA1978" i="109" s="1"/>
  <c r="AA1798" i="109"/>
  <c r="AA1937" i="109" s="1"/>
  <c r="AA1820" i="109"/>
  <c r="AA1959" i="109" s="1"/>
  <c r="AA1813" i="109"/>
  <c r="AA1952" i="109" s="1"/>
  <c r="AA1804" i="109"/>
  <c r="AA1943" i="109" s="1"/>
  <c r="AA1834" i="109"/>
  <c r="AA1973" i="109" s="1"/>
  <c r="AA1837" i="109"/>
  <c r="AA1976" i="109" s="1"/>
  <c r="AA1836" i="109"/>
  <c r="AA1975" i="109" s="1"/>
  <c r="AA1816" i="109"/>
  <c r="AA1955" i="109" s="1"/>
  <c r="AA1789" i="109"/>
  <c r="AA1928" i="109" s="1"/>
  <c r="AA1799" i="109"/>
  <c r="AA1938" i="109" s="1"/>
  <c r="AA1806" i="109"/>
  <c r="AA1945" i="109" s="1"/>
  <c r="Z1912" i="109"/>
  <c r="Z1895" i="109"/>
  <c r="AC902" i="109"/>
  <c r="AD905" i="109"/>
  <c r="AD903" i="109"/>
  <c r="BB1564" i="109"/>
  <c r="AD21" i="119"/>
  <c r="AD23" i="119" s="1"/>
  <c r="BC1206" i="109"/>
  <c r="BD1385" i="109" s="1"/>
  <c r="AB742" i="109"/>
  <c r="AC340" i="109"/>
  <c r="AC541" i="109"/>
  <c r="AB740" i="109"/>
  <c r="AC338" i="109"/>
  <c r="AC539" i="109"/>
  <c r="BC952" i="109"/>
  <c r="AC920" i="109"/>
  <c r="AD909" i="109"/>
  <c r="AC906" i="109"/>
  <c r="AC910" i="109"/>
  <c r="AC307" i="109"/>
  <c r="AC330" i="109"/>
  <c r="AC321" i="109"/>
  <c r="AK694" i="109"/>
  <c r="AM698" i="109"/>
  <c r="AJ696" i="109"/>
  <c r="AJ695" i="109"/>
  <c r="AJ697" i="109"/>
  <c r="AC898" i="109"/>
  <c r="AD488" i="109"/>
  <c r="AC492" i="109"/>
  <c r="AB835" i="109"/>
  <c r="AB866" i="109"/>
  <c r="AM296" i="109"/>
  <c r="AN497" i="109" s="1"/>
  <c r="AJ295" i="109"/>
  <c r="AK496" i="109" s="1"/>
  <c r="AB832" i="109"/>
  <c r="AJ294" i="109"/>
  <c r="AK495" i="109" s="1"/>
  <c r="AJ293" i="109"/>
  <c r="AK494" i="109" s="1"/>
  <c r="AK292" i="109"/>
  <c r="AL493" i="109" s="1"/>
  <c r="AC1580" i="109"/>
  <c r="AD1672" i="109"/>
  <c r="AC1688" i="109"/>
  <c r="AC1655" i="109"/>
  <c r="AA1936" i="109"/>
  <c r="AD1551" i="109"/>
  <c r="AC1693" i="109"/>
  <c r="AD1606" i="109"/>
  <c r="AB875" i="109"/>
  <c r="AB823" i="109"/>
  <c r="AB844" i="109"/>
  <c r="AC844" i="109" s="1"/>
  <c r="AC1602" i="109"/>
  <c r="AC861" i="109"/>
  <c r="AC1671" i="109"/>
  <c r="AB817" i="109"/>
  <c r="AB762" i="109"/>
  <c r="AB779" i="109"/>
  <c r="AC1630" i="109"/>
  <c r="AC1660" i="109"/>
  <c r="AD1687" i="109"/>
  <c r="AD1649" i="109"/>
  <c r="AB739" i="109"/>
  <c r="AC1646" i="109"/>
  <c r="AB852" i="109"/>
  <c r="AB751" i="109"/>
  <c r="AB1724" i="109" s="1"/>
  <c r="AC1684" i="109"/>
  <c r="AC1645" i="109"/>
  <c r="AC1652" i="109"/>
  <c r="AC820" i="109"/>
  <c r="AC1618" i="109"/>
  <c r="AD1697" i="109"/>
  <c r="AC1689" i="109"/>
  <c r="AC1694" i="109"/>
  <c r="AC836" i="109"/>
  <c r="AC1664" i="109"/>
  <c r="AB805" i="109"/>
  <c r="AC1653" i="109"/>
  <c r="AC1628" i="109"/>
  <c r="AC1622" i="109"/>
  <c r="AC1612" i="109"/>
  <c r="AB819" i="109"/>
  <c r="AB808" i="109"/>
  <c r="AD1555" i="109"/>
  <c r="AD1549" i="109"/>
  <c r="AB814" i="109"/>
  <c r="AC1686" i="109"/>
  <c r="AC1611" i="109"/>
  <c r="AB802" i="109"/>
  <c r="AB826" i="109"/>
  <c r="AD1530" i="109"/>
  <c r="AB794" i="109"/>
  <c r="AC883" i="109"/>
  <c r="AB857" i="109"/>
  <c r="AB846" i="109"/>
  <c r="AD1546" i="109"/>
  <c r="AB791" i="109"/>
  <c r="AB834" i="109"/>
  <c r="AB873" i="109"/>
  <c r="AC1668" i="109"/>
  <c r="AD1584" i="109"/>
  <c r="AC1604" i="109"/>
  <c r="AC1640" i="109"/>
  <c r="AB841" i="109"/>
  <c r="AC1677" i="109"/>
  <c r="AB783" i="109"/>
  <c r="AC824" i="109"/>
  <c r="AD1638" i="109"/>
  <c r="AD1617" i="109"/>
  <c r="AC1696" i="109"/>
  <c r="AB845" i="109"/>
  <c r="AC1627" i="109"/>
  <c r="AC1681" i="109"/>
  <c r="AB796" i="109"/>
  <c r="AD1561" i="109"/>
  <c r="AC1685" i="109"/>
  <c r="AB716" i="109"/>
  <c r="AC851" i="109"/>
  <c r="AD1674" i="109"/>
  <c r="AC816" i="109"/>
  <c r="AC1648" i="109"/>
  <c r="AD1692" i="109"/>
  <c r="AC1600" i="109"/>
  <c r="AB807" i="109"/>
  <c r="AC1619" i="109"/>
  <c r="AB833" i="109"/>
  <c r="AB754" i="109"/>
  <c r="AB723" i="109"/>
  <c r="AB732" i="109"/>
  <c r="AC1592" i="109"/>
  <c r="AC1625" i="109"/>
  <c r="AC1690" i="109"/>
  <c r="AB800" i="109"/>
  <c r="AC1624" i="109"/>
  <c r="AC1634" i="109"/>
  <c r="AB787" i="109"/>
  <c r="AB709" i="109"/>
  <c r="AB862" i="109"/>
  <c r="AC1620" i="109"/>
  <c r="AD1503" i="109"/>
  <c r="AD1682" i="109" s="1"/>
  <c r="AD1324" i="109"/>
  <c r="AC1675" i="109"/>
  <c r="AC1657" i="109"/>
  <c r="AC1582" i="109"/>
  <c r="AC859" i="109"/>
  <c r="AD1563" i="109"/>
  <c r="AD1702" i="109"/>
  <c r="AD1534" i="109"/>
  <c r="AD1601" i="109"/>
  <c r="AC1636" i="109"/>
  <c r="AB882" i="109"/>
  <c r="AC1701" i="109"/>
  <c r="AB778" i="109"/>
  <c r="AB880" i="109"/>
  <c r="AC1607" i="109"/>
  <c r="AC1598" i="109"/>
  <c r="AC1631" i="109"/>
  <c r="AB810" i="109"/>
  <c r="AC1632" i="109"/>
  <c r="AB749" i="109"/>
  <c r="AB756" i="109"/>
  <c r="AD1573" i="109"/>
  <c r="AB730" i="109"/>
  <c r="AA886" i="109"/>
  <c r="AA1944" i="109"/>
  <c r="AA1964" i="109"/>
  <c r="AA1958" i="109"/>
  <c r="AA1977" i="109"/>
  <c r="AB1528" i="109"/>
  <c r="AB1524" i="109"/>
  <c r="AJ34" i="119" s="1"/>
  <c r="AC1639" i="109"/>
  <c r="AE1495" i="109"/>
  <c r="AE1316" i="109"/>
  <c r="AD615" i="109"/>
  <c r="AD414" i="109"/>
  <c r="AE1405" i="109"/>
  <c r="AE1226" i="109"/>
  <c r="AD1442" i="109"/>
  <c r="AD1263" i="109"/>
  <c r="AB801" i="109"/>
  <c r="AC590" i="109"/>
  <c r="AC389" i="109"/>
  <c r="AC337" i="109"/>
  <c r="AC538" i="109"/>
  <c r="AC640" i="109"/>
  <c r="AC439" i="109"/>
  <c r="AE1438" i="109"/>
  <c r="AE1259" i="109"/>
  <c r="AD1486" i="109"/>
  <c r="AD1307" i="109"/>
  <c r="AD1505" i="109"/>
  <c r="AD1326" i="109"/>
  <c r="AC401" i="109"/>
  <c r="AC602" i="109"/>
  <c r="AC689" i="109"/>
  <c r="AD660" i="109"/>
  <c r="AD459" i="109"/>
  <c r="AE1355" i="109"/>
  <c r="AD1310" i="109"/>
  <c r="AD1489" i="109"/>
  <c r="AD644" i="109"/>
  <c r="AD443" i="109"/>
  <c r="AC596" i="109"/>
  <c r="AC395" i="109"/>
  <c r="AB729" i="109"/>
  <c r="AC424" i="109"/>
  <c r="AC625" i="109"/>
  <c r="AD674" i="109"/>
  <c r="AD473" i="109"/>
  <c r="AC584" i="109"/>
  <c r="AC383" i="109"/>
  <c r="AE1470" i="109"/>
  <c r="AE1291" i="109"/>
  <c r="AC1621" i="109"/>
  <c r="AD656" i="109"/>
  <c r="AD455" i="109"/>
  <c r="AC586" i="109"/>
  <c r="AC385" i="109"/>
  <c r="AC1578" i="109"/>
  <c r="AE1459" i="109"/>
  <c r="AE1280" i="109"/>
  <c r="AC571" i="109"/>
  <c r="AC370" i="109"/>
  <c r="AE1344" i="109"/>
  <c r="AE1523" i="109"/>
  <c r="AC661" i="109"/>
  <c r="AC460" i="109"/>
  <c r="AD1496" i="109"/>
  <c r="AD1317" i="109"/>
  <c r="AA1854" i="109"/>
  <c r="AD426" i="109"/>
  <c r="AD627" i="109"/>
  <c r="AC531" i="109"/>
  <c r="AC633" i="109"/>
  <c r="AC432" i="109"/>
  <c r="AC651" i="109"/>
  <c r="AC450" i="109"/>
  <c r="AE1394" i="109"/>
  <c r="AE1215" i="109"/>
  <c r="AF1215" i="109" s="1"/>
  <c r="AE1376" i="109"/>
  <c r="AE1197" i="109"/>
  <c r="AB803" i="109"/>
  <c r="AC550" i="109"/>
  <c r="AE1427" i="109"/>
  <c r="AE1248" i="109"/>
  <c r="AC1679" i="109"/>
  <c r="AD1444" i="109"/>
  <c r="AD1265" i="109"/>
  <c r="AC588" i="109"/>
  <c r="AC387" i="109"/>
  <c r="AB830" i="109"/>
  <c r="AD1616" i="109"/>
  <c r="AC572" i="109"/>
  <c r="AC1680" i="109"/>
  <c r="AD1323" i="109"/>
  <c r="AD1502" i="109"/>
  <c r="AE1379" i="109"/>
  <c r="AE1200" i="109"/>
  <c r="AD1416" i="109"/>
  <c r="AD1237" i="109"/>
  <c r="AC388" i="109"/>
  <c r="AC589" i="109"/>
  <c r="AD1238" i="109"/>
  <c r="AD1417" i="109"/>
  <c r="AC630" i="109"/>
  <c r="AC429" i="109"/>
  <c r="AB815" i="109"/>
  <c r="AC552" i="109"/>
  <c r="AC351" i="109"/>
  <c r="AD652" i="109"/>
  <c r="AD451" i="109"/>
  <c r="AD1670" i="109"/>
  <c r="AD1260" i="109"/>
  <c r="AD1439" i="109"/>
  <c r="AD1457" i="109"/>
  <c r="AD1278" i="109"/>
  <c r="AD434" i="109"/>
  <c r="AD635" i="109"/>
  <c r="AD1249" i="109"/>
  <c r="AD1428" i="109"/>
  <c r="AD1478" i="109"/>
  <c r="AD1299" i="109"/>
  <c r="AB760" i="109"/>
  <c r="AC555" i="109"/>
  <c r="AC354" i="109"/>
  <c r="AB693" i="109"/>
  <c r="AC877" i="109"/>
  <c r="AE1182" i="109"/>
  <c r="AE1361" i="109"/>
  <c r="AD1401" i="109"/>
  <c r="AD1222" i="109"/>
  <c r="AD1311" i="109"/>
  <c r="AD1490" i="109"/>
  <c r="AE1256" i="109"/>
  <c r="AE1435" i="109"/>
  <c r="AA1703" i="109"/>
  <c r="AA1707" i="109" s="1"/>
  <c r="AD1465" i="109"/>
  <c r="AD1286" i="109"/>
  <c r="AC336" i="109"/>
  <c r="AC537" i="109"/>
  <c r="AE1397" i="109"/>
  <c r="AE1504" i="109"/>
  <c r="AE1325" i="109"/>
  <c r="AD1429" i="109"/>
  <c r="AD1250" i="109"/>
  <c r="AD1483" i="109"/>
  <c r="AD1304" i="109"/>
  <c r="AB763" i="109"/>
  <c r="AB1733" i="109" s="1"/>
  <c r="AC884" i="109"/>
  <c r="AD470" i="109"/>
  <c r="AD671" i="109"/>
  <c r="AD1482" i="109"/>
  <c r="AD1303" i="109"/>
  <c r="AD1413" i="109"/>
  <c r="AD1575" i="109"/>
  <c r="AC637" i="109"/>
  <c r="AC436" i="109"/>
  <c r="AD1474" i="109"/>
  <c r="AD1295" i="109"/>
  <c r="AC578" i="109"/>
  <c r="AC377" i="109"/>
  <c r="AB829" i="109"/>
  <c r="AD1454" i="109"/>
  <c r="AD1275" i="109"/>
  <c r="AE1508" i="109"/>
  <c r="AE1329" i="109"/>
  <c r="AB781" i="109"/>
  <c r="AD1267" i="109"/>
  <c r="AD1446" i="109"/>
  <c r="AC617" i="109"/>
  <c r="AC416" i="109"/>
  <c r="AC592" i="109"/>
  <c r="AC391" i="109"/>
  <c r="AB484" i="109"/>
  <c r="AC620" i="109"/>
  <c r="AC419" i="109"/>
  <c r="AD1309" i="109"/>
  <c r="AD1488" i="109"/>
  <c r="AD1449" i="109"/>
  <c r="AD1270" i="109"/>
  <c r="AC462" i="109"/>
  <c r="AC663" i="109"/>
  <c r="AB858" i="109"/>
  <c r="AD611" i="109"/>
  <c r="AD410" i="109"/>
  <c r="AC1647" i="109"/>
  <c r="AC641" i="109"/>
  <c r="AC440" i="109"/>
  <c r="AD664" i="109"/>
  <c r="AD463" i="109"/>
  <c r="AC1673" i="109"/>
  <c r="AC1626" i="109"/>
  <c r="AB761" i="109"/>
  <c r="AE1520" i="109"/>
  <c r="AE1341" i="109"/>
  <c r="AC1629" i="109"/>
  <c r="AC520" i="109"/>
  <c r="AC319" i="109"/>
  <c r="AE1487" i="109"/>
  <c r="AE1308" i="109"/>
  <c r="AC544" i="109"/>
  <c r="AC343" i="109"/>
  <c r="AB784" i="109"/>
  <c r="AD1453" i="109"/>
  <c r="AD1274" i="109"/>
  <c r="AD1458" i="109"/>
  <c r="AD1279" i="109"/>
  <c r="AD467" i="109"/>
  <c r="AD668" i="109"/>
  <c r="AC1615" i="109"/>
  <c r="AC1642" i="109"/>
  <c r="AB839" i="109"/>
  <c r="AB856" i="109"/>
  <c r="AD1456" i="109"/>
  <c r="AD1277" i="109"/>
  <c r="AC840" i="109"/>
  <c r="AC632" i="109"/>
  <c r="AC431" i="109"/>
  <c r="AE1258" i="109"/>
  <c r="AE1437" i="109"/>
  <c r="AB773" i="109"/>
  <c r="AB1735" i="109" s="1"/>
  <c r="AE1377" i="109"/>
  <c r="AE1198" i="109"/>
  <c r="AD474" i="109"/>
  <c r="AD675" i="109"/>
  <c r="AC1595" i="109"/>
  <c r="AB790" i="109"/>
  <c r="AC347" i="109"/>
  <c r="AC548" i="109"/>
  <c r="AC386" i="109"/>
  <c r="AC587" i="109"/>
  <c r="AC1596" i="109"/>
  <c r="AB813" i="109"/>
  <c r="AC394" i="109"/>
  <c r="AC595" i="109"/>
  <c r="AB831" i="109"/>
  <c r="AB753" i="109"/>
  <c r="AE1512" i="109"/>
  <c r="AE1333" i="109"/>
  <c r="AC618" i="109"/>
  <c r="AC417" i="109"/>
  <c r="AE1334" i="109"/>
  <c r="AE1513" i="109"/>
  <c r="AC610" i="109"/>
  <c r="AC409" i="109"/>
  <c r="AD1540" i="109"/>
  <c r="AC1669" i="109"/>
  <c r="AD1614" i="109"/>
  <c r="AD1476" i="109"/>
  <c r="AD1297" i="109"/>
  <c r="AC1644" i="109"/>
  <c r="AB738" i="109"/>
  <c r="AD1471" i="109"/>
  <c r="AD1292" i="109"/>
  <c r="AC649" i="109"/>
  <c r="AC448" i="109"/>
  <c r="AD650" i="109"/>
  <c r="AD449" i="109"/>
  <c r="AD678" i="109"/>
  <c r="AD477" i="109"/>
  <c r="AD465" i="109"/>
  <c r="AD666" i="109"/>
  <c r="AD1683" i="109"/>
  <c r="AC1663" i="109"/>
  <c r="AC1662" i="109"/>
  <c r="AD1269" i="109"/>
  <c r="AD1448" i="109"/>
  <c r="AC871" i="109"/>
  <c r="AD1298" i="109"/>
  <c r="AD1477" i="109"/>
  <c r="AD445" i="109"/>
  <c r="AD646" i="109"/>
  <c r="AB838" i="109"/>
  <c r="AD1254" i="109"/>
  <c r="AD1433" i="109"/>
  <c r="AB822" i="109"/>
  <c r="AB795" i="109"/>
  <c r="AD1516" i="109"/>
  <c r="AD1337" i="109"/>
  <c r="AD1423" i="109"/>
  <c r="AD1244" i="109"/>
  <c r="AD1403" i="109"/>
  <c r="AD1224" i="109"/>
  <c r="AB818" i="109"/>
  <c r="AC381" i="109"/>
  <c r="AC582" i="109"/>
  <c r="AB685" i="109"/>
  <c r="AB821" i="109"/>
  <c r="AB864" i="109"/>
  <c r="AC812" i="109"/>
  <c r="AC665" i="109"/>
  <c r="AC464" i="109"/>
  <c r="AC558" i="109"/>
  <c r="AC357" i="109"/>
  <c r="AB842" i="109"/>
  <c r="AC865" i="109"/>
  <c r="AE1211" i="109"/>
  <c r="AF1390" i="109" s="1"/>
  <c r="AF1569" i="109" s="1"/>
  <c r="AD1447" i="109"/>
  <c r="AD1268" i="109"/>
  <c r="AC677" i="109"/>
  <c r="AC476" i="109"/>
  <c r="AD1699" i="109"/>
  <c r="AD1450" i="109"/>
  <c r="AD1271" i="109"/>
  <c r="AD1426" i="109"/>
  <c r="AD1247" i="109"/>
  <c r="AD1406" i="109"/>
  <c r="AB721" i="109"/>
  <c r="AD1666" i="109"/>
  <c r="AB745" i="109"/>
  <c r="AC1659" i="109"/>
  <c r="AC1637" i="109"/>
  <c r="AC869" i="109"/>
  <c r="AC655" i="109"/>
  <c r="AC454" i="109"/>
  <c r="AC1635" i="109"/>
  <c r="AD639" i="109"/>
  <c r="AD438" i="109"/>
  <c r="AD643" i="109"/>
  <c r="AD442" i="109"/>
  <c r="AD1479" i="109"/>
  <c r="AD1300" i="109"/>
  <c r="AD1282" i="109"/>
  <c r="AD1461" i="109"/>
  <c r="AB797" i="109"/>
  <c r="AC546" i="109"/>
  <c r="AC345" i="109"/>
  <c r="AB785" i="109"/>
  <c r="AC613" i="109"/>
  <c r="AC412" i="109"/>
  <c r="AE1203" i="109"/>
  <c r="AE1382" i="109"/>
  <c r="AC577" i="109"/>
  <c r="AC376" i="109"/>
  <c r="AD658" i="109"/>
  <c r="AD457" i="109"/>
  <c r="AD654" i="109"/>
  <c r="AD453" i="109"/>
  <c r="AE1384" i="109"/>
  <c r="AE1205" i="109"/>
  <c r="AD623" i="109"/>
  <c r="AD422" i="109"/>
  <c r="AD1507" i="109"/>
  <c r="AD1328" i="109"/>
  <c r="AD1399" i="109"/>
  <c r="AD1220" i="109"/>
  <c r="AE1220" i="109" s="1"/>
  <c r="AB772" i="109"/>
  <c r="AD1514" i="109"/>
  <c r="AD1335" i="109"/>
  <c r="AC828" i="109"/>
  <c r="AD1330" i="109"/>
  <c r="AD1509" i="109"/>
  <c r="AC645" i="109"/>
  <c r="AC444" i="109"/>
  <c r="AC559" i="109"/>
  <c r="AC358" i="109"/>
  <c r="AC599" i="109"/>
  <c r="AC398" i="109"/>
  <c r="AE1188" i="109"/>
  <c r="AE1367" i="109"/>
  <c r="AD1434" i="109"/>
  <c r="AD1255" i="109"/>
  <c r="AE1392" i="109"/>
  <c r="AE1213" i="109"/>
  <c r="AF1213" i="109" s="1"/>
  <c r="AC1623" i="109"/>
  <c r="AD1233" i="109"/>
  <c r="AD1412" i="109"/>
  <c r="AC1170" i="109"/>
  <c r="AD1349" i="109" s="1"/>
  <c r="AB1345" i="109"/>
  <c r="AD1281" i="109"/>
  <c r="AD1460" i="109"/>
  <c r="AB747" i="109"/>
  <c r="AD1522" i="109"/>
  <c r="AD1343" i="109"/>
  <c r="AD1306" i="109"/>
  <c r="AD1485" i="109"/>
  <c r="AC400" i="109"/>
  <c r="AC601" i="109"/>
  <c r="AC600" i="109"/>
  <c r="AC399" i="109"/>
  <c r="AE1422" i="109"/>
  <c r="AE1243" i="109"/>
  <c r="AD1469" i="109"/>
  <c r="AD1290" i="109"/>
  <c r="AC508" i="109"/>
  <c r="AC1665" i="109"/>
  <c r="AC328" i="109"/>
  <c r="AC529" i="109"/>
  <c r="AC607" i="109"/>
  <c r="AC406" i="109"/>
  <c r="AD1467" i="109"/>
  <c r="AD1288" i="109"/>
  <c r="AE1518" i="109"/>
  <c r="AE1339" i="109"/>
  <c r="AD682" i="109"/>
  <c r="AD481" i="109"/>
  <c r="AD287" i="109"/>
  <c r="AD1332" i="109"/>
  <c r="AD1511" i="109"/>
  <c r="AE1370" i="109"/>
  <c r="AE1191" i="109"/>
  <c r="AD1466" i="109"/>
  <c r="AD1287" i="109"/>
  <c r="AC553" i="109"/>
  <c r="AC352" i="109"/>
  <c r="AC1613" i="109"/>
  <c r="AD1571" i="109"/>
  <c r="AB799" i="109"/>
  <c r="AC629" i="109"/>
  <c r="AC428" i="109"/>
  <c r="AE1207" i="109"/>
  <c r="AF1386" i="109" s="1"/>
  <c r="AF1565" i="109" s="1"/>
  <c r="AD1556" i="109"/>
  <c r="AC876" i="109"/>
  <c r="AB788" i="109"/>
  <c r="AB837" i="109"/>
  <c r="AD1515" i="109"/>
  <c r="AD1336" i="109"/>
  <c r="AC411" i="109"/>
  <c r="AC612" i="109"/>
  <c r="AB700" i="109"/>
  <c r="AB1709" i="109" s="1"/>
  <c r="AB854" i="109"/>
  <c r="AD1603" i="109"/>
  <c r="AD631" i="109"/>
  <c r="AD430" i="109"/>
  <c r="AC458" i="109"/>
  <c r="AC659" i="109"/>
  <c r="AC853" i="109"/>
  <c r="AC441" i="109"/>
  <c r="AC642" i="109"/>
  <c r="AD1691" i="109"/>
  <c r="AC585" i="109"/>
  <c r="AC384" i="109"/>
  <c r="AC594" i="109"/>
  <c r="AC393" i="109"/>
  <c r="AD1313" i="109"/>
  <c r="AD1492" i="109"/>
  <c r="AD1252" i="109"/>
  <c r="AD1431" i="109"/>
  <c r="AD1510" i="109"/>
  <c r="AD1331" i="109"/>
  <c r="AC626" i="109"/>
  <c r="AC425" i="109"/>
  <c r="AD1262" i="109"/>
  <c r="AD1441" i="109"/>
  <c r="AD1517" i="109"/>
  <c r="AD1338" i="109"/>
  <c r="AC597" i="109"/>
  <c r="AC396" i="109"/>
  <c r="Z1962" i="109"/>
  <c r="AB811" i="109"/>
  <c r="AD662" i="109"/>
  <c r="AD461" i="109"/>
  <c r="AD1293" i="109"/>
  <c r="AD1472" i="109"/>
  <c r="AD1562" i="109"/>
  <c r="AD1521" i="109"/>
  <c r="AD1342" i="109"/>
  <c r="AD1273" i="109"/>
  <c r="AD1452" i="109"/>
  <c r="AD1462" i="109"/>
  <c r="AD1283" i="109"/>
  <c r="AD1404" i="109"/>
  <c r="AD1225" i="109"/>
  <c r="AC681" i="109"/>
  <c r="AC480" i="109"/>
  <c r="AC1650" i="109"/>
  <c r="AC1643" i="109"/>
  <c r="AB850" i="109"/>
  <c r="AC673" i="109"/>
  <c r="AC472" i="109"/>
  <c r="AD1319" i="109"/>
  <c r="AD1498" i="109"/>
  <c r="AC879" i="109"/>
  <c r="AD1402" i="109"/>
  <c r="AD1223" i="109"/>
  <c r="AC867" i="109"/>
  <c r="AC405" i="109"/>
  <c r="AC606" i="109"/>
  <c r="AC669" i="109"/>
  <c r="AC468" i="109"/>
  <c r="AD1484" i="109"/>
  <c r="AD1305" i="109"/>
  <c r="AC609" i="109"/>
  <c r="AC408" i="109"/>
  <c r="AD1440" i="109"/>
  <c r="AD1261" i="109"/>
  <c r="AC622" i="109"/>
  <c r="AC421" i="109"/>
  <c r="AD670" i="109"/>
  <c r="AD469" i="109"/>
  <c r="AD1425" i="109"/>
  <c r="AD1246" i="109"/>
  <c r="AC1656" i="109"/>
  <c r="AE1351" i="109"/>
  <c r="AE1172" i="109"/>
  <c r="AC847" i="109"/>
  <c r="AC446" i="109"/>
  <c r="AC647" i="109"/>
  <c r="AC427" i="109"/>
  <c r="AC628" i="109"/>
  <c r="AC621" i="109"/>
  <c r="AC420" i="109"/>
  <c r="AC1698" i="109"/>
  <c r="AC1695" i="109"/>
  <c r="AD1294" i="109"/>
  <c r="AD1473" i="109"/>
  <c r="AE1372" i="109"/>
  <c r="AC634" i="109"/>
  <c r="AC433" i="109"/>
  <c r="AC522" i="109"/>
  <c r="AC314" i="109"/>
  <c r="AC515" i="109"/>
  <c r="AC402" i="109"/>
  <c r="AC603" i="109"/>
  <c r="AD1430" i="109"/>
  <c r="AD1251" i="109"/>
  <c r="AD1320" i="109"/>
  <c r="AD1499" i="109"/>
  <c r="AB759" i="109"/>
  <c r="AC608" i="109"/>
  <c r="AC407" i="109"/>
  <c r="AB878" i="109"/>
  <c r="AC557" i="109"/>
  <c r="AC356" i="109"/>
  <c r="AC1605" i="109"/>
  <c r="AC1585" i="109"/>
  <c r="AC591" i="109"/>
  <c r="AC390" i="109"/>
  <c r="AD1272" i="109"/>
  <c r="AD1451" i="109"/>
  <c r="AD684" i="109"/>
  <c r="AD483" i="109"/>
  <c r="AD1480" i="109"/>
  <c r="AD1301" i="109"/>
  <c r="AA1923" i="109"/>
  <c r="AC624" i="109"/>
  <c r="AC423" i="109"/>
  <c r="AC479" i="109"/>
  <c r="AC680" i="109"/>
  <c r="AD1475" i="109"/>
  <c r="AD1296" i="109"/>
  <c r="AC437" i="109"/>
  <c r="AC638" i="109"/>
  <c r="AD1676" i="109"/>
  <c r="AC667" i="109"/>
  <c r="AC466" i="109"/>
  <c r="AB806" i="109"/>
  <c r="AC1658" i="109"/>
  <c r="AD1253" i="109"/>
  <c r="AD1432" i="109"/>
  <c r="AC1591" i="109"/>
  <c r="AC528" i="109"/>
  <c r="AC327" i="109"/>
  <c r="AC672" i="109"/>
  <c r="AC471" i="109"/>
  <c r="AD1445" i="109"/>
  <c r="AD1266" i="109"/>
  <c r="AD1455" i="109"/>
  <c r="AD1276" i="109"/>
  <c r="AB849" i="109"/>
  <c r="AD1321" i="109"/>
  <c r="AD1500" i="109"/>
  <c r="AB789" i="109"/>
  <c r="AC598" i="109"/>
  <c r="AC397" i="109"/>
  <c r="AA1874" i="109"/>
  <c r="AD1322" i="109"/>
  <c r="AD1501" i="109"/>
  <c r="AD1558" i="109"/>
  <c r="AC636" i="109"/>
  <c r="AC435" i="109"/>
  <c r="AD1506" i="109"/>
  <c r="AD1327" i="109"/>
  <c r="AC614" i="109"/>
  <c r="AC413" i="109"/>
  <c r="AC499" i="109"/>
  <c r="AC653" i="109"/>
  <c r="AC452" i="109"/>
  <c r="AE1424" i="109"/>
  <c r="AE1245" i="109"/>
  <c r="AB860" i="109"/>
  <c r="AB843" i="109"/>
  <c r="AD619" i="109"/>
  <c r="AD418" i="109"/>
  <c r="AE1312" i="109"/>
  <c r="AE1491" i="109"/>
  <c r="AB786" i="109"/>
  <c r="AC1610" i="109"/>
  <c r="AC616" i="109"/>
  <c r="AC415" i="109"/>
  <c r="AD1302" i="109"/>
  <c r="AD1481" i="109"/>
  <c r="AB827" i="109"/>
  <c r="AC561" i="109"/>
  <c r="AC360" i="109"/>
  <c r="Z1915" i="109"/>
  <c r="AB798" i="109"/>
  <c r="AD648" i="109"/>
  <c r="AD447" i="109"/>
  <c r="AC291" i="109"/>
  <c r="AD1419" i="109"/>
  <c r="AD1240" i="109"/>
  <c r="AD676" i="109"/>
  <c r="AD475" i="109"/>
  <c r="AC863" i="109"/>
  <c r="AC1651" i="109"/>
  <c r="AE1383" i="109"/>
  <c r="AE1204" i="109"/>
  <c r="AD1421" i="109"/>
  <c r="AD1242" i="109"/>
  <c r="AC1700" i="109"/>
  <c r="AC1641" i="109"/>
  <c r="AC1583" i="109"/>
  <c r="AD1576" i="109"/>
  <c r="AD1464" i="109"/>
  <c r="AD1285" i="109"/>
  <c r="AB855" i="109"/>
  <c r="AB874" i="109"/>
  <c r="AE1493" i="109"/>
  <c r="AE1314" i="109"/>
  <c r="AC1581" i="109"/>
  <c r="AB870" i="109"/>
  <c r="AC1608" i="109"/>
  <c r="AC562" i="109"/>
  <c r="AD683" i="109"/>
  <c r="AD482" i="109"/>
  <c r="AC872" i="109"/>
  <c r="AC1661" i="109"/>
  <c r="AE1396" i="109"/>
  <c r="AE1217" i="109"/>
  <c r="AB848" i="109"/>
  <c r="AC1633" i="109"/>
  <c r="AD679" i="109"/>
  <c r="AD478" i="109"/>
  <c r="AC580" i="109"/>
  <c r="AC379" i="109"/>
  <c r="AD1519" i="109"/>
  <c r="AD1340" i="109"/>
  <c r="AC604" i="109"/>
  <c r="AC403" i="109"/>
  <c r="AC1667" i="109"/>
  <c r="AB793" i="109"/>
  <c r="AC657" i="109"/>
  <c r="AC456" i="109"/>
  <c r="AB804" i="109"/>
  <c r="AC1609" i="109"/>
  <c r="AC1678" i="109"/>
  <c r="AD1468" i="109"/>
  <c r="AD1289" i="109"/>
  <c r="AD1315" i="109"/>
  <c r="AD1494" i="109"/>
  <c r="AC560" i="109"/>
  <c r="AC359" i="109"/>
  <c r="AB809" i="109"/>
  <c r="AB758" i="109"/>
  <c r="AB792" i="109"/>
  <c r="AC885" i="109"/>
  <c r="AC382" i="109"/>
  <c r="AC583" i="109"/>
  <c r="AC392" i="109"/>
  <c r="AC593" i="109"/>
  <c r="AD1436" i="109"/>
  <c r="AD1257" i="109"/>
  <c r="AB825" i="109"/>
  <c r="AD1463" i="109"/>
  <c r="AD1284" i="109"/>
  <c r="AB881" i="109"/>
  <c r="AC1654" i="109"/>
  <c r="AE1497" i="109"/>
  <c r="AE1318" i="109"/>
  <c r="AB868" i="109"/>
  <c r="AC605" i="109"/>
  <c r="AC404" i="109"/>
  <c r="AE1209" i="109"/>
  <c r="AF1388" i="109" s="1"/>
  <c r="AF1567" i="109" s="1"/>
  <c r="AD1443" i="109"/>
  <c r="AD1264" i="109"/>
  <c r="AC896" i="109"/>
  <c r="AC895" i="109"/>
  <c r="AA1850" i="109"/>
  <c r="AC894" i="109"/>
  <c r="AB1026" i="109"/>
  <c r="BE20" i="119"/>
  <c r="L48" i="119"/>
  <c r="R23" i="119"/>
  <c r="P28" i="119"/>
  <c r="P29" i="119"/>
  <c r="Q29" i="119"/>
  <c r="Q28" i="119"/>
  <c r="O30" i="119"/>
  <c r="O40" i="119"/>
  <c r="O41" i="119" s="1"/>
  <c r="V886" i="109"/>
  <c r="AP1234" i="109" l="1"/>
  <c r="AP1413" i="109"/>
  <c r="AP1227" i="109"/>
  <c r="AP1406" i="109"/>
  <c r="AQ1176" i="109"/>
  <c r="AQ1355" i="109"/>
  <c r="Z1843" i="109"/>
  <c r="Y1982" i="109"/>
  <c r="AB1794" i="109"/>
  <c r="AB1799" i="109"/>
  <c r="AB1804" i="109"/>
  <c r="AB1839" i="109"/>
  <c r="AB1978" i="109" s="1"/>
  <c r="AB1815" i="109"/>
  <c r="AB1819" i="109"/>
  <c r="AB1958" i="109" s="1"/>
  <c r="AB1817" i="109"/>
  <c r="AB1956" i="109" s="1"/>
  <c r="AB1827" i="109"/>
  <c r="AB1966" i="109" s="1"/>
  <c r="AB1836" i="109"/>
  <c r="AB1975" i="109" s="1"/>
  <c r="AB1789" i="109"/>
  <c r="AB1928" i="109" s="1"/>
  <c r="AB1811" i="109"/>
  <c r="AB1950" i="109" s="1"/>
  <c r="AB1840" i="109"/>
  <c r="AB1979" i="109" s="1"/>
  <c r="AB1796" i="109"/>
  <c r="AB1935" i="109" s="1"/>
  <c r="AB1833" i="109"/>
  <c r="AB1972" i="109" s="1"/>
  <c r="AB1805" i="109"/>
  <c r="AB1944" i="109" s="1"/>
  <c r="AA1781" i="109"/>
  <c r="AA1920" i="109" s="1"/>
  <c r="AA1773" i="109"/>
  <c r="AA1777" i="109"/>
  <c r="AA1916" i="109" s="1"/>
  <c r="AA1842" i="109"/>
  <c r="AA1769" i="109"/>
  <c r="AA1908" i="109" s="1"/>
  <c r="AA1841" i="109"/>
  <c r="AA1980" i="109" s="1"/>
  <c r="AA1726" i="109"/>
  <c r="AA1865" i="109" s="1"/>
  <c r="AA1756" i="109"/>
  <c r="AA1895" i="109" s="1"/>
  <c r="AA1750" i="109"/>
  <c r="AA1889" i="109" s="1"/>
  <c r="AA1738" i="109"/>
  <c r="AA1877" i="109" s="1"/>
  <c r="AA1718" i="109"/>
  <c r="AA1857" i="109" s="1"/>
  <c r="AA1768" i="109"/>
  <c r="AA1907" i="109" s="1"/>
  <c r="AA1737" i="109"/>
  <c r="AA1876" i="109" s="1"/>
  <c r="AA1755" i="109"/>
  <c r="AA1894" i="109" s="1"/>
  <c r="AA1716" i="109"/>
  <c r="AA1855" i="109" s="1"/>
  <c r="AA1764" i="109"/>
  <c r="AA1903" i="109" s="1"/>
  <c r="AA1719" i="109"/>
  <c r="AA1858" i="109" s="1"/>
  <c r="AA1779" i="109"/>
  <c r="AA1918" i="109" s="1"/>
  <c r="AA1751" i="109"/>
  <c r="AA1890" i="109" s="1"/>
  <c r="AA1770" i="109"/>
  <c r="AA1909" i="109" s="1"/>
  <c r="AA1736" i="109"/>
  <c r="AA1761" i="109"/>
  <c r="AA1900" i="109" s="1"/>
  <c r="AA1720" i="109"/>
  <c r="AA1859" i="109" s="1"/>
  <c r="AA1727" i="109"/>
  <c r="AA1866" i="109" s="1"/>
  <c r="AA1745" i="109"/>
  <c r="AA1884" i="109" s="1"/>
  <c r="AA1731" i="109"/>
  <c r="AA1870" i="109" s="1"/>
  <c r="AA1729" i="109"/>
  <c r="AA1868" i="109" s="1"/>
  <c r="AA1765" i="109"/>
  <c r="AA1904" i="109" s="1"/>
  <c r="AA1724" i="109"/>
  <c r="AA1863" i="109" s="1"/>
  <c r="AA1743" i="109"/>
  <c r="AA1882" i="109" s="1"/>
  <c r="AA1721" i="109"/>
  <c r="AA1860" i="109" s="1"/>
  <c r="AA1713" i="109"/>
  <c r="AA1852" i="109" s="1"/>
  <c r="AA1757" i="109"/>
  <c r="AA1896" i="109" s="1"/>
  <c r="AA1742" i="109"/>
  <c r="AA1881" i="109" s="1"/>
  <c r="AA1762" i="109"/>
  <c r="AA1901" i="109" s="1"/>
  <c r="AA1782" i="109"/>
  <c r="AA1921" i="109" s="1"/>
  <c r="AA1749" i="109"/>
  <c r="AA1888" i="109" s="1"/>
  <c r="AA1732" i="109"/>
  <c r="AA1871" i="109" s="1"/>
  <c r="AA1772" i="109"/>
  <c r="AA1911" i="109" s="1"/>
  <c r="AA1723" i="109"/>
  <c r="AA1862" i="109" s="1"/>
  <c r="AA1754" i="109"/>
  <c r="AA1893" i="109" s="1"/>
  <c r="AA1752" i="109"/>
  <c r="AA1891" i="109" s="1"/>
  <c r="AA1771" i="109"/>
  <c r="AA1910" i="109" s="1"/>
  <c r="AA1746" i="109"/>
  <c r="AA1885" i="109" s="1"/>
  <c r="AA1778" i="109"/>
  <c r="AA1917" i="109" s="1"/>
  <c r="AA1753" i="109"/>
  <c r="AA1892" i="109" s="1"/>
  <c r="AA1710" i="109"/>
  <c r="AA1849" i="109" s="1"/>
  <c r="AA1759" i="109"/>
  <c r="AA1898" i="109" s="1"/>
  <c r="AA1776" i="109"/>
  <c r="AA1915" i="109" s="1"/>
  <c r="AA1758" i="109"/>
  <c r="AA1897" i="109" s="1"/>
  <c r="AA1741" i="109"/>
  <c r="AA1880" i="109" s="1"/>
  <c r="AA1774" i="109"/>
  <c r="AA1913" i="109" s="1"/>
  <c r="AA1744" i="109"/>
  <c r="AA1883" i="109" s="1"/>
  <c r="AA1734" i="109"/>
  <c r="AA1873" i="109" s="1"/>
  <c r="AA1717" i="109"/>
  <c r="AA1856" i="109" s="1"/>
  <c r="AA1722" i="109"/>
  <c r="AA1861" i="109" s="1"/>
  <c r="AA1748" i="109"/>
  <c r="AA1887" i="109" s="1"/>
  <c r="AA1728" i="109"/>
  <c r="AA1867" i="109" s="1"/>
  <c r="AA1708" i="109"/>
  <c r="AA1847" i="109" s="1"/>
  <c r="AA1730" i="109"/>
  <c r="AA1869" i="109" s="1"/>
  <c r="AA1780" i="109"/>
  <c r="AA1919" i="109" s="1"/>
  <c r="AA1747" i="109"/>
  <c r="AA1886" i="109" s="1"/>
  <c r="AA1775" i="109"/>
  <c r="AA1914" i="109" s="1"/>
  <c r="AA1725" i="109"/>
  <c r="AA1864" i="109" s="1"/>
  <c r="AA1763" i="109"/>
  <c r="AA1902" i="109" s="1"/>
  <c r="AA1767" i="109"/>
  <c r="AA1906" i="109" s="1"/>
  <c r="AA1740" i="109"/>
  <c r="AA1879" i="109" s="1"/>
  <c r="AA1760" i="109"/>
  <c r="AA1899" i="109" s="1"/>
  <c r="AA1714" i="109"/>
  <c r="AA1853" i="109" s="1"/>
  <c r="AA1712" i="109"/>
  <c r="AA1851" i="109" s="1"/>
  <c r="AA1766" i="109"/>
  <c r="AA1905" i="109" s="1"/>
  <c r="AD349" i="109"/>
  <c r="AD298" i="109"/>
  <c r="AE361" i="109"/>
  <c r="AB1831" i="109"/>
  <c r="AB1970" i="109" s="1"/>
  <c r="AB1803" i="109"/>
  <c r="AB1942" i="109" s="1"/>
  <c r="AB1838" i="109"/>
  <c r="AB1977" i="109" s="1"/>
  <c r="AB1828" i="109"/>
  <c r="AB1967" i="109" s="1"/>
  <c r="AB1783" i="109"/>
  <c r="AB1922" i="109" s="1"/>
  <c r="AB1807" i="109"/>
  <c r="AB1946" i="109" s="1"/>
  <c r="AB1785" i="109"/>
  <c r="AB1924" i="109" s="1"/>
  <c r="AB1800" i="109"/>
  <c r="AB1939" i="109" s="1"/>
  <c r="AB1786" i="109"/>
  <c r="AB1925" i="109" s="1"/>
  <c r="AB1813" i="109"/>
  <c r="AB1952" i="109" s="1"/>
  <c r="AB1784" i="109"/>
  <c r="AB1923" i="109" s="1"/>
  <c r="AB1829" i="109"/>
  <c r="AB1968" i="109" s="1"/>
  <c r="AB1816" i="109"/>
  <c r="AB1955" i="109" s="1"/>
  <c r="AB1809" i="109"/>
  <c r="AB1948" i="109" s="1"/>
  <c r="AB1793" i="109"/>
  <c r="AB1932" i="109" s="1"/>
  <c r="Z1920" i="109"/>
  <c r="Z1982" i="109" s="1"/>
  <c r="AA1875" i="109"/>
  <c r="AB1826" i="109"/>
  <c r="AB1965" i="109" s="1"/>
  <c r="AB1822" i="109"/>
  <c r="AB1961" i="109" s="1"/>
  <c r="AB1790" i="109"/>
  <c r="AB1929" i="109" s="1"/>
  <c r="AB1808" i="109"/>
  <c r="AB1947" i="109" s="1"/>
  <c r="AB1812" i="109"/>
  <c r="AB1951" i="109" s="1"/>
  <c r="AB1806" i="109"/>
  <c r="AB1945" i="109" s="1"/>
  <c r="AB1837" i="109"/>
  <c r="AB1976" i="109" s="1"/>
  <c r="AB1824" i="109"/>
  <c r="AB1963" i="109" s="1"/>
  <c r="AB1821" i="109"/>
  <c r="AB1960" i="109" s="1"/>
  <c r="AB1835" i="109"/>
  <c r="AB1974" i="109" s="1"/>
  <c r="AB1788" i="109"/>
  <c r="AB1927" i="109" s="1"/>
  <c r="AB1802" i="109"/>
  <c r="AB1941" i="109" s="1"/>
  <c r="AB1830" i="109"/>
  <c r="AB1969" i="109" s="1"/>
  <c r="AB1797" i="109"/>
  <c r="AB1936" i="109" s="1"/>
  <c r="AB1825" i="109"/>
  <c r="AB1964" i="109" s="1"/>
  <c r="AD371" i="109"/>
  <c r="AB1820" i="109"/>
  <c r="AB1959" i="109" s="1"/>
  <c r="AB1810" i="109"/>
  <c r="AB1949" i="109" s="1"/>
  <c r="AB1791" i="109"/>
  <c r="AB1930" i="109" s="1"/>
  <c r="AB1832" i="109"/>
  <c r="AB1971" i="109" s="1"/>
  <c r="AB1795" i="109"/>
  <c r="AB1934" i="109" s="1"/>
  <c r="AB1814" i="109"/>
  <c r="AB1953" i="109" s="1"/>
  <c r="AB1834" i="109"/>
  <c r="AB1973" i="109" s="1"/>
  <c r="AB1792" i="109"/>
  <c r="AB1931" i="109" s="1"/>
  <c r="AB1801" i="109"/>
  <c r="AB1940" i="109" s="1"/>
  <c r="AB1787" i="109"/>
  <c r="AB1926" i="109" s="1"/>
  <c r="AB1818" i="109"/>
  <c r="AB1957" i="109" s="1"/>
  <c r="AB1798" i="109"/>
  <c r="AB1937" i="109" s="1"/>
  <c r="AB1823" i="109"/>
  <c r="AB1962" i="109" s="1"/>
  <c r="AE21" i="119"/>
  <c r="AF21" i="119" s="1"/>
  <c r="BC1564" i="109"/>
  <c r="AD902" i="109"/>
  <c r="AE903" i="109"/>
  <c r="AE905" i="109"/>
  <c r="AQ37" i="119"/>
  <c r="BD1206" i="109"/>
  <c r="BE1385" i="109" s="1"/>
  <c r="AC742" i="109"/>
  <c r="AD340" i="109"/>
  <c r="AD541" i="109"/>
  <c r="AC740" i="109"/>
  <c r="AD338" i="109"/>
  <c r="AD539" i="109"/>
  <c r="BD952" i="109"/>
  <c r="AD920" i="109"/>
  <c r="AD906" i="109"/>
  <c r="AD910" i="109"/>
  <c r="AE909" i="109"/>
  <c r="AD330" i="109"/>
  <c r="AD321" i="109"/>
  <c r="AK695" i="109"/>
  <c r="AK697" i="109"/>
  <c r="AK696" i="109"/>
  <c r="AN698" i="109"/>
  <c r="AL694" i="109"/>
  <c r="AE1551" i="109"/>
  <c r="AD898" i="109"/>
  <c r="AD492" i="109"/>
  <c r="AE488" i="109"/>
  <c r="AD1580" i="109"/>
  <c r="AD1688" i="109"/>
  <c r="AD1655" i="109"/>
  <c r="AC832" i="109"/>
  <c r="AN296" i="109"/>
  <c r="AO497" i="109" s="1"/>
  <c r="AK295" i="109"/>
  <c r="AL496" i="109" s="1"/>
  <c r="AK294" i="109"/>
  <c r="AL495" i="109" s="1"/>
  <c r="AK293" i="109"/>
  <c r="AL494" i="109" s="1"/>
  <c r="AL292" i="109"/>
  <c r="AM493" i="109" s="1"/>
  <c r="AE1672" i="109"/>
  <c r="AC823" i="109"/>
  <c r="AE1606" i="109"/>
  <c r="AD861" i="109"/>
  <c r="AC875" i="109"/>
  <c r="AD1693" i="109"/>
  <c r="AC852" i="109"/>
  <c r="AB1943" i="109"/>
  <c r="AD1602" i="109"/>
  <c r="AD820" i="109"/>
  <c r="AD1630" i="109"/>
  <c r="AC814" i="109"/>
  <c r="AE1687" i="109"/>
  <c r="AD1689" i="109"/>
  <c r="AD1671" i="109"/>
  <c r="AC808" i="109"/>
  <c r="AC779" i="109"/>
  <c r="AC807" i="109"/>
  <c r="AE1549" i="109"/>
  <c r="AC802" i="109"/>
  <c r="AD836" i="109"/>
  <c r="AE1649" i="109"/>
  <c r="AE1697" i="109"/>
  <c r="AD1664" i="109"/>
  <c r="AD1625" i="109"/>
  <c r="AC751" i="109"/>
  <c r="AC1724" i="109" s="1"/>
  <c r="AC826" i="109"/>
  <c r="AD1684" i="109"/>
  <c r="AD1622" i="109"/>
  <c r="AD1696" i="109"/>
  <c r="AD1618" i="109"/>
  <c r="AD1646" i="109"/>
  <c r="AD1645" i="109"/>
  <c r="AD1653" i="109"/>
  <c r="AD1694" i="109"/>
  <c r="AD1624" i="109"/>
  <c r="AD1612" i="109"/>
  <c r="AD1592" i="109"/>
  <c r="AE1584" i="109"/>
  <c r="AE1530" i="109"/>
  <c r="AC810" i="109"/>
  <c r="AC846" i="109"/>
  <c r="AC763" i="109"/>
  <c r="AC716" i="109"/>
  <c r="AD1619" i="109"/>
  <c r="AE1555" i="109"/>
  <c r="AD1620" i="109"/>
  <c r="AC754" i="109"/>
  <c r="AD1648" i="109"/>
  <c r="AE1546" i="109"/>
  <c r="AD1686" i="109"/>
  <c r="AD824" i="109"/>
  <c r="AD1681" i="109"/>
  <c r="AD1668" i="109"/>
  <c r="AC857" i="109"/>
  <c r="AE1561" i="109"/>
  <c r="AD883" i="109"/>
  <c r="AC709" i="109"/>
  <c r="AC796" i="109"/>
  <c r="AC783" i="109"/>
  <c r="AC834" i="109"/>
  <c r="AD816" i="109"/>
  <c r="AD1675" i="109"/>
  <c r="AC791" i="109"/>
  <c r="AD1631" i="109"/>
  <c r="AD1639" i="109"/>
  <c r="AC800" i="109"/>
  <c r="AE1563" i="109"/>
  <c r="AD1636" i="109"/>
  <c r="AD1598" i="109"/>
  <c r="AD1604" i="109"/>
  <c r="AD1701" i="109"/>
  <c r="AC841" i="109"/>
  <c r="AC845" i="109"/>
  <c r="AD845" i="109" s="1"/>
  <c r="AD1632" i="109"/>
  <c r="AE1638" i="109"/>
  <c r="AC873" i="109"/>
  <c r="AC862" i="109"/>
  <c r="AC880" i="109"/>
  <c r="AD1615" i="109"/>
  <c r="AD1690" i="109"/>
  <c r="AC801" i="109"/>
  <c r="AC854" i="109"/>
  <c r="AE1617" i="109"/>
  <c r="AD851" i="109"/>
  <c r="AE1692" i="109"/>
  <c r="AE1674" i="109"/>
  <c r="AD1643" i="109"/>
  <c r="AD1685" i="109"/>
  <c r="AC882" i="109"/>
  <c r="AC756" i="109"/>
  <c r="AC732" i="109"/>
  <c r="AE1534" i="109"/>
  <c r="AE1601" i="109"/>
  <c r="AD859" i="109"/>
  <c r="AD1607" i="109"/>
  <c r="AD1663" i="109"/>
  <c r="AD1578" i="109"/>
  <c r="AE1573" i="109"/>
  <c r="AC787" i="109"/>
  <c r="AE1503" i="109"/>
  <c r="AE1682" i="109" s="1"/>
  <c r="AE1324" i="109"/>
  <c r="AD1629" i="109"/>
  <c r="AE1702" i="109"/>
  <c r="AE1562" i="109"/>
  <c r="AC813" i="109"/>
  <c r="AC778" i="109"/>
  <c r="AC749" i="109"/>
  <c r="AD1657" i="109"/>
  <c r="AC730" i="109"/>
  <c r="AD871" i="109"/>
  <c r="AC781" i="109"/>
  <c r="AC815" i="109"/>
  <c r="AC827" i="109"/>
  <c r="AC855" i="109"/>
  <c r="AE1666" i="109"/>
  <c r="AC842" i="109"/>
  <c r="AC831" i="109"/>
  <c r="AC773" i="109"/>
  <c r="AD1665" i="109"/>
  <c r="AD1583" i="109"/>
  <c r="AD867" i="109"/>
  <c r="AD876" i="109"/>
  <c r="AC745" i="109"/>
  <c r="AD1621" i="109"/>
  <c r="AC811" i="109"/>
  <c r="AD1609" i="109"/>
  <c r="AD1608" i="109"/>
  <c r="AB1872" i="109"/>
  <c r="AB1874" i="109"/>
  <c r="AB1954" i="109"/>
  <c r="AE1240" i="109"/>
  <c r="AE1419" i="109"/>
  <c r="AC817" i="109"/>
  <c r="AD653" i="109"/>
  <c r="AD452" i="109"/>
  <c r="AE1506" i="109"/>
  <c r="AE1327" i="109"/>
  <c r="AC799" i="109"/>
  <c r="AE1272" i="109"/>
  <c r="AE1451" i="109"/>
  <c r="AD314" i="109"/>
  <c r="AD515" i="109"/>
  <c r="AD522" i="109"/>
  <c r="AC822" i="109"/>
  <c r="AE1425" i="109"/>
  <c r="AE1246" i="109"/>
  <c r="AE1319" i="109"/>
  <c r="AE1498" i="109"/>
  <c r="AE461" i="109"/>
  <c r="AE662" i="109"/>
  <c r="AE1511" i="109"/>
  <c r="AE1332" i="109"/>
  <c r="AD399" i="109"/>
  <c r="AD600" i="109"/>
  <c r="AE1412" i="109"/>
  <c r="AE1233" i="109"/>
  <c r="AF1367" i="109"/>
  <c r="AF1188" i="109"/>
  <c r="AD444" i="109"/>
  <c r="AD645" i="109"/>
  <c r="AF1384" i="109"/>
  <c r="AF1205" i="109"/>
  <c r="AG1205" i="109" s="1"/>
  <c r="AF1382" i="109"/>
  <c r="AF1203" i="109"/>
  <c r="AD1605" i="109"/>
  <c r="AE1516" i="109"/>
  <c r="AE1337" i="109"/>
  <c r="AE1269" i="109"/>
  <c r="AE1448" i="109"/>
  <c r="AF1512" i="109"/>
  <c r="AF1333" i="109"/>
  <c r="AC833" i="109"/>
  <c r="AC721" i="109"/>
  <c r="AC1712" i="109" s="1"/>
  <c r="AD1628" i="109"/>
  <c r="AC821" i="109"/>
  <c r="AC1778" i="109" s="1"/>
  <c r="AD617" i="109"/>
  <c r="AD416" i="109"/>
  <c r="AD377" i="109"/>
  <c r="AD578" i="109"/>
  <c r="AF1397" i="109"/>
  <c r="AF1218" i="109"/>
  <c r="AE1614" i="109"/>
  <c r="AF1379" i="109"/>
  <c r="AF1200" i="109"/>
  <c r="AD586" i="109"/>
  <c r="AD385" i="109"/>
  <c r="AC785" i="109"/>
  <c r="AC1742" i="109" s="1"/>
  <c r="AE1486" i="109"/>
  <c r="AE1307" i="109"/>
  <c r="AD590" i="109"/>
  <c r="AD389" i="109"/>
  <c r="AB1703" i="109"/>
  <c r="AB1707" i="109" s="1"/>
  <c r="AB1846" i="109" s="1"/>
  <c r="AD1642" i="109"/>
  <c r="AC794" i="109"/>
  <c r="AD1698" i="109"/>
  <c r="AF1396" i="109"/>
  <c r="AF1217" i="109"/>
  <c r="AF1424" i="109"/>
  <c r="AF1245" i="109"/>
  <c r="AC839" i="109"/>
  <c r="AD423" i="109"/>
  <c r="AD624" i="109"/>
  <c r="AE1251" i="109"/>
  <c r="AE1430" i="109"/>
  <c r="AD480" i="109"/>
  <c r="AD681" i="109"/>
  <c r="AE1284" i="109"/>
  <c r="AE1463" i="109"/>
  <c r="AD560" i="109"/>
  <c r="AD359" i="109"/>
  <c r="AE1315" i="109"/>
  <c r="AE1494" i="109"/>
  <c r="AE1519" i="109"/>
  <c r="AE1340" i="109"/>
  <c r="AD1600" i="109"/>
  <c r="AE447" i="109"/>
  <c r="AE648" i="109"/>
  <c r="AC762" i="109"/>
  <c r="AE1322" i="109"/>
  <c r="AE1501" i="109"/>
  <c r="AD1611" i="109"/>
  <c r="AE1441" i="109"/>
  <c r="AE1262" i="109"/>
  <c r="AD1610" i="109"/>
  <c r="AD689" i="109"/>
  <c r="AD1170" i="109"/>
  <c r="AE1349" i="109" s="1"/>
  <c r="AC1345" i="109"/>
  <c r="AE1330" i="109"/>
  <c r="AE1509" i="109"/>
  <c r="AE1403" i="109"/>
  <c r="AE1224" i="109"/>
  <c r="AE1433" i="109"/>
  <c r="AE1254" i="109"/>
  <c r="AB1848" i="109"/>
  <c r="AA1848" i="109"/>
  <c r="AD869" i="109"/>
  <c r="AD663" i="109"/>
  <c r="AD462" i="109"/>
  <c r="AE1454" i="109"/>
  <c r="AE1275" i="109"/>
  <c r="AD637" i="109"/>
  <c r="AD436" i="109"/>
  <c r="AD1661" i="109"/>
  <c r="AE1490" i="109"/>
  <c r="AE1311" i="109"/>
  <c r="AD572" i="109"/>
  <c r="AF1427" i="109"/>
  <c r="AF1248" i="109"/>
  <c r="AD460" i="109"/>
  <c r="AD661" i="109"/>
  <c r="AC685" i="109"/>
  <c r="AD640" i="109"/>
  <c r="AD439" i="109"/>
  <c r="AE1442" i="109"/>
  <c r="AE1263" i="109"/>
  <c r="AE1289" i="109"/>
  <c r="AE1468" i="109"/>
  <c r="AE683" i="109"/>
  <c r="AE482" i="109"/>
  <c r="AE1455" i="109"/>
  <c r="AE1276" i="109"/>
  <c r="AE1432" i="109"/>
  <c r="AE1253" i="109"/>
  <c r="AE684" i="109"/>
  <c r="AE483" i="109"/>
  <c r="AC723" i="109"/>
  <c r="AC829" i="109"/>
  <c r="AD408" i="109"/>
  <c r="AD609" i="109"/>
  <c r="AD673" i="109"/>
  <c r="AD472" i="109"/>
  <c r="AD1700" i="109"/>
  <c r="AD863" i="109"/>
  <c r="AD396" i="109"/>
  <c r="AD597" i="109"/>
  <c r="AC843" i="109"/>
  <c r="AE631" i="109"/>
  <c r="AE430" i="109"/>
  <c r="AD352" i="109"/>
  <c r="AD553" i="109"/>
  <c r="AE1287" i="109"/>
  <c r="AE1466" i="109"/>
  <c r="AE1469" i="109"/>
  <c r="AE1290" i="109"/>
  <c r="AF1422" i="109"/>
  <c r="AF1243" i="109"/>
  <c r="AC1528" i="109"/>
  <c r="AC1524" i="109"/>
  <c r="AK34" i="119" s="1"/>
  <c r="AD1613" i="109"/>
  <c r="AD559" i="109"/>
  <c r="AD358" i="109"/>
  <c r="AE1335" i="109"/>
  <c r="AE1514" i="109"/>
  <c r="AE1507" i="109"/>
  <c r="AE1328" i="109"/>
  <c r="AD376" i="109"/>
  <c r="AD577" i="109"/>
  <c r="AD613" i="109"/>
  <c r="AD412" i="109"/>
  <c r="AE643" i="109"/>
  <c r="AE442" i="109"/>
  <c r="AE639" i="109"/>
  <c r="AE438" i="109"/>
  <c r="AE1406" i="109"/>
  <c r="AE1450" i="109"/>
  <c r="AE1271" i="109"/>
  <c r="AD476" i="109"/>
  <c r="AD677" i="109"/>
  <c r="AF1211" i="109"/>
  <c r="AD1582" i="109"/>
  <c r="AD1656" i="109"/>
  <c r="AE465" i="109"/>
  <c r="AE666" i="109"/>
  <c r="AD649" i="109"/>
  <c r="AD448" i="109"/>
  <c r="AD548" i="109"/>
  <c r="AD347" i="109"/>
  <c r="AF1341" i="109"/>
  <c r="AF1520" i="109"/>
  <c r="AE611" i="109"/>
  <c r="AE410" i="109"/>
  <c r="AC818" i="109"/>
  <c r="AF1508" i="109"/>
  <c r="AF1329" i="109"/>
  <c r="AE1413" i="109"/>
  <c r="AD872" i="109"/>
  <c r="AF1504" i="109"/>
  <c r="AF1325" i="109"/>
  <c r="AF1435" i="109"/>
  <c r="AF1256" i="109"/>
  <c r="AE1540" i="109"/>
  <c r="AB886" i="109"/>
  <c r="AE1428" i="109"/>
  <c r="AE1249" i="109"/>
  <c r="AD1595" i="109"/>
  <c r="AE1502" i="109"/>
  <c r="AE1323" i="109"/>
  <c r="AF1376" i="109"/>
  <c r="AF1197" i="109"/>
  <c r="AE615" i="109"/>
  <c r="AE414" i="109"/>
  <c r="AF1318" i="109"/>
  <c r="AF1497" i="109"/>
  <c r="AD1647" i="109"/>
  <c r="AD657" i="109"/>
  <c r="AD456" i="109"/>
  <c r="AD625" i="109"/>
  <c r="AD424" i="109"/>
  <c r="AC797" i="109"/>
  <c r="AE1489" i="109"/>
  <c r="AE1310" i="109"/>
  <c r="AE459" i="109"/>
  <c r="AE660" i="109"/>
  <c r="AE1505" i="109"/>
  <c r="AE1326" i="109"/>
  <c r="AF1259" i="109"/>
  <c r="AF1438" i="109"/>
  <c r="AF1405" i="109"/>
  <c r="AF1226" i="109"/>
  <c r="AE1443" i="109"/>
  <c r="AE1264" i="109"/>
  <c r="AD583" i="109"/>
  <c r="AD382" i="109"/>
  <c r="AC805" i="109"/>
  <c r="AC1762" i="109" s="1"/>
  <c r="AD562" i="109"/>
  <c r="AD1660" i="109"/>
  <c r="AE619" i="109"/>
  <c r="AE418" i="109"/>
  <c r="AD499" i="109"/>
  <c r="AC837" i="109"/>
  <c r="AD402" i="109"/>
  <c r="AD603" i="109"/>
  <c r="AE1404" i="109"/>
  <c r="AE1225" i="109"/>
  <c r="AE1521" i="109"/>
  <c r="AE1342" i="109"/>
  <c r="AE1336" i="109"/>
  <c r="AE1515" i="109"/>
  <c r="AC830" i="109"/>
  <c r="AF1191" i="109"/>
  <c r="AF1370" i="109"/>
  <c r="AD607" i="109"/>
  <c r="AD406" i="109"/>
  <c r="AE1434" i="109"/>
  <c r="AE1255" i="109"/>
  <c r="AE658" i="109"/>
  <c r="AE457" i="109"/>
  <c r="AD1626" i="109"/>
  <c r="AC759" i="109"/>
  <c r="AD343" i="109"/>
  <c r="AD544" i="109"/>
  <c r="AD1644" i="109"/>
  <c r="AD853" i="109"/>
  <c r="AD630" i="109"/>
  <c r="AD429" i="109"/>
  <c r="AE1416" i="109"/>
  <c r="AE1237" i="109"/>
  <c r="AD1623" i="109"/>
  <c r="AD550" i="109"/>
  <c r="AD602" i="109"/>
  <c r="AD401" i="109"/>
  <c r="AC739" i="109"/>
  <c r="AC761" i="109"/>
  <c r="AE679" i="109"/>
  <c r="AE478" i="109"/>
  <c r="AB1938" i="109"/>
  <c r="AE1481" i="109"/>
  <c r="AE1302" i="109"/>
  <c r="AE1266" i="109"/>
  <c r="AE1445" i="109"/>
  <c r="AD327" i="109"/>
  <c r="AD528" i="109"/>
  <c r="AD667" i="109"/>
  <c r="AD466" i="109"/>
  <c r="AD591" i="109"/>
  <c r="AD390" i="109"/>
  <c r="AD608" i="109"/>
  <c r="AD407" i="109"/>
  <c r="AD421" i="109"/>
  <c r="AD622" i="109"/>
  <c r="AD626" i="109"/>
  <c r="AD425" i="109"/>
  <c r="AE1252" i="109"/>
  <c r="AE1431" i="109"/>
  <c r="AD393" i="109"/>
  <c r="AD594" i="109"/>
  <c r="AC860" i="109"/>
  <c r="AD328" i="109"/>
  <c r="AD529" i="109"/>
  <c r="AE1485" i="109"/>
  <c r="AE1306" i="109"/>
  <c r="AD1695" i="109"/>
  <c r="AE678" i="109"/>
  <c r="AE477" i="109"/>
  <c r="AE1292" i="109"/>
  <c r="AE1471" i="109"/>
  <c r="AE1691" i="109"/>
  <c r="AE675" i="109"/>
  <c r="AE474" i="109"/>
  <c r="AE1456" i="109"/>
  <c r="AE1277" i="109"/>
  <c r="AE668" i="109"/>
  <c r="AE467" i="109"/>
  <c r="AD1667" i="109"/>
  <c r="AD592" i="109"/>
  <c r="AD391" i="109"/>
  <c r="AD1633" i="109"/>
  <c r="AC838" i="109"/>
  <c r="AE1483" i="109"/>
  <c r="AE1304" i="109"/>
  <c r="AE1478" i="109"/>
  <c r="AE1299" i="109"/>
  <c r="AE635" i="109"/>
  <c r="AE434" i="109"/>
  <c r="AE1558" i="109"/>
  <c r="AD588" i="109"/>
  <c r="AD387" i="109"/>
  <c r="AD651" i="109"/>
  <c r="AD450" i="109"/>
  <c r="AD828" i="109"/>
  <c r="AD571" i="109"/>
  <c r="AD370" i="109"/>
  <c r="AE656" i="109"/>
  <c r="AE455" i="109"/>
  <c r="AD596" i="109"/>
  <c r="AD395" i="109"/>
  <c r="AD538" i="109"/>
  <c r="AD337" i="109"/>
  <c r="AD605" i="109"/>
  <c r="AD404" i="109"/>
  <c r="AD593" i="109"/>
  <c r="AD392" i="109"/>
  <c r="AE1575" i="109"/>
  <c r="AD884" i="109"/>
  <c r="AF1493" i="109"/>
  <c r="AF1314" i="109"/>
  <c r="AE676" i="109"/>
  <c r="AE475" i="109"/>
  <c r="AD291" i="109"/>
  <c r="AE1670" i="109"/>
  <c r="AE1603" i="109"/>
  <c r="AD413" i="109"/>
  <c r="AD614" i="109"/>
  <c r="AB1933" i="109"/>
  <c r="AD1679" i="109"/>
  <c r="AD1634" i="109"/>
  <c r="AD672" i="109"/>
  <c r="AD471" i="109"/>
  <c r="AC729" i="109"/>
  <c r="AC868" i="109"/>
  <c r="AD638" i="109"/>
  <c r="AD437" i="109"/>
  <c r="AE1475" i="109"/>
  <c r="AE1296" i="109"/>
  <c r="AC881" i="109"/>
  <c r="AC825" i="109"/>
  <c r="AE1480" i="109"/>
  <c r="AE1301" i="109"/>
  <c r="AD885" i="109"/>
  <c r="AC792" i="109"/>
  <c r="AD557" i="109"/>
  <c r="AD356" i="109"/>
  <c r="AC809" i="109"/>
  <c r="AD1678" i="109"/>
  <c r="AD433" i="109"/>
  <c r="AD634" i="109"/>
  <c r="AB485" i="109"/>
  <c r="AD1652" i="109"/>
  <c r="AC848" i="109"/>
  <c r="AD669" i="109"/>
  <c r="AD468" i="109"/>
  <c r="AD606" i="109"/>
  <c r="AD405" i="109"/>
  <c r="AE1402" i="109"/>
  <c r="AE1223" i="109"/>
  <c r="AC874" i="109"/>
  <c r="AE1462" i="109"/>
  <c r="AE1283" i="109"/>
  <c r="AE1452" i="109"/>
  <c r="AE1273" i="109"/>
  <c r="AD1651" i="109"/>
  <c r="AC798" i="109"/>
  <c r="AC795" i="109"/>
  <c r="AD585" i="109"/>
  <c r="AD384" i="109"/>
  <c r="AD642" i="109"/>
  <c r="AD441" i="109"/>
  <c r="AD659" i="109"/>
  <c r="AD458" i="109"/>
  <c r="AD612" i="109"/>
  <c r="AD411" i="109"/>
  <c r="AC484" i="109"/>
  <c r="AC485" i="109" s="1"/>
  <c r="AE1467" i="109"/>
  <c r="AE1288" i="109"/>
  <c r="AD601" i="109"/>
  <c r="AD400" i="109"/>
  <c r="AE1281" i="109"/>
  <c r="AE1460" i="109"/>
  <c r="AF1392" i="109"/>
  <c r="AD599" i="109"/>
  <c r="AD398" i="109"/>
  <c r="AC760" i="109"/>
  <c r="AE623" i="109"/>
  <c r="AE422" i="109"/>
  <c r="AE654" i="109"/>
  <c r="AE453" i="109"/>
  <c r="AD546" i="109"/>
  <c r="AD345" i="109"/>
  <c r="AD1640" i="109"/>
  <c r="AE1479" i="109"/>
  <c r="AE1300" i="109"/>
  <c r="AD844" i="109"/>
  <c r="AD840" i="109"/>
  <c r="AD655" i="109"/>
  <c r="AD454" i="109"/>
  <c r="AD1585" i="109"/>
  <c r="AC878" i="109"/>
  <c r="AD665" i="109"/>
  <c r="AD464" i="109"/>
  <c r="AD582" i="109"/>
  <c r="AD381" i="109"/>
  <c r="AE1423" i="109"/>
  <c r="AE1244" i="109"/>
  <c r="AD847" i="109"/>
  <c r="AE1298" i="109"/>
  <c r="AE1477" i="109"/>
  <c r="AD879" i="109"/>
  <c r="AC850" i="109"/>
  <c r="AD1650" i="109"/>
  <c r="AF1513" i="109"/>
  <c r="AF1334" i="109"/>
  <c r="AD618" i="109"/>
  <c r="AD417" i="109"/>
  <c r="AD595" i="109"/>
  <c r="AD394" i="109"/>
  <c r="AC788" i="109"/>
  <c r="AF1377" i="109"/>
  <c r="AF1198" i="109"/>
  <c r="AE1616" i="109"/>
  <c r="AD1635" i="109"/>
  <c r="AE1458" i="109"/>
  <c r="AE1279" i="109"/>
  <c r="AE1274" i="109"/>
  <c r="AE1453" i="109"/>
  <c r="AE1699" i="109"/>
  <c r="AE463" i="109"/>
  <c r="AE664" i="109"/>
  <c r="AD812" i="109"/>
  <c r="AE1488" i="109"/>
  <c r="AE1309" i="109"/>
  <c r="AC793" i="109"/>
  <c r="AE1474" i="109"/>
  <c r="AE1295" i="109"/>
  <c r="AE671" i="109"/>
  <c r="AE470" i="109"/>
  <c r="AD1662" i="109"/>
  <c r="AE1683" i="109"/>
  <c r="AC738" i="109"/>
  <c r="AF1361" i="109"/>
  <c r="AF1182" i="109"/>
  <c r="AC849" i="109"/>
  <c r="AD555" i="109"/>
  <c r="AD354" i="109"/>
  <c r="AD552" i="109"/>
  <c r="AD351" i="109"/>
  <c r="AD1596" i="109"/>
  <c r="AC790" i="109"/>
  <c r="AC789" i="109"/>
  <c r="AD531" i="109"/>
  <c r="AE1496" i="109"/>
  <c r="AE1317" i="109"/>
  <c r="AC772" i="109"/>
  <c r="AF1209" i="109"/>
  <c r="AG1388" i="109" s="1"/>
  <c r="AG1567" i="109" s="1"/>
  <c r="AC806" i="109"/>
  <c r="AE1676" i="109"/>
  <c r="AE1436" i="109"/>
  <c r="AE1257" i="109"/>
  <c r="AC784" i="109"/>
  <c r="AD1673" i="109"/>
  <c r="AC858" i="109"/>
  <c r="AD604" i="109"/>
  <c r="AD403" i="109"/>
  <c r="AD580" i="109"/>
  <c r="AD379" i="109"/>
  <c r="AE1285" i="109"/>
  <c r="AE1464" i="109"/>
  <c r="AE1421" i="109"/>
  <c r="AE1242" i="109"/>
  <c r="AF1383" i="109"/>
  <c r="AF1204" i="109"/>
  <c r="AD877" i="109"/>
  <c r="AC693" i="109"/>
  <c r="AD561" i="109"/>
  <c r="AD360" i="109"/>
  <c r="AD616" i="109"/>
  <c r="AD415" i="109"/>
  <c r="AF1491" i="109"/>
  <c r="AF1312" i="109"/>
  <c r="AC700" i="109"/>
  <c r="AC1709" i="109" s="1"/>
  <c r="AD636" i="109"/>
  <c r="AD435" i="109"/>
  <c r="AD1680" i="109"/>
  <c r="AD397" i="109"/>
  <c r="AD598" i="109"/>
  <c r="AE1321" i="109"/>
  <c r="AE1500" i="109"/>
  <c r="AD1654" i="109"/>
  <c r="AD479" i="109"/>
  <c r="AD680" i="109"/>
  <c r="AD1659" i="109"/>
  <c r="AC758" i="109"/>
  <c r="AE1499" i="109"/>
  <c r="AE1320" i="109"/>
  <c r="AC804" i="109"/>
  <c r="AC835" i="109"/>
  <c r="AF1372" i="109"/>
  <c r="AF1193" i="109"/>
  <c r="AE1473" i="109"/>
  <c r="AE1294" i="109"/>
  <c r="AD621" i="109"/>
  <c r="AD420" i="109"/>
  <c r="AD427" i="109"/>
  <c r="AD628" i="109"/>
  <c r="AD647" i="109"/>
  <c r="AD446" i="109"/>
  <c r="AF1351" i="109"/>
  <c r="AF1172" i="109"/>
  <c r="AE469" i="109"/>
  <c r="AE670" i="109"/>
  <c r="AE1440" i="109"/>
  <c r="AE1261" i="109"/>
  <c r="AE1484" i="109"/>
  <c r="AE1305" i="109"/>
  <c r="AC870" i="109"/>
  <c r="AD1581" i="109"/>
  <c r="AD1677" i="109"/>
  <c r="AD1641" i="109"/>
  <c r="AE1472" i="109"/>
  <c r="AE1293" i="109"/>
  <c r="AE1517" i="109"/>
  <c r="AE1338" i="109"/>
  <c r="AE1510" i="109"/>
  <c r="AE1331" i="109"/>
  <c r="AE1492" i="109"/>
  <c r="AE1313" i="109"/>
  <c r="AC786" i="109"/>
  <c r="AF1207" i="109"/>
  <c r="AD629" i="109"/>
  <c r="AD428" i="109"/>
  <c r="AE287" i="109"/>
  <c r="AE481" i="109"/>
  <c r="AE682" i="109"/>
  <c r="AF1518" i="109"/>
  <c r="AF1339" i="109"/>
  <c r="AD508" i="109"/>
  <c r="AD307" i="109"/>
  <c r="AE1343" i="109"/>
  <c r="AE1522" i="109"/>
  <c r="AD1591" i="109"/>
  <c r="AE1571" i="109"/>
  <c r="AE1399" i="109"/>
  <c r="AC747" i="109"/>
  <c r="AA1846" i="109"/>
  <c r="AE1461" i="109"/>
  <c r="AE1282" i="109"/>
  <c r="AD1658" i="109"/>
  <c r="AC856" i="109"/>
  <c r="AE1426" i="109"/>
  <c r="AE1247" i="109"/>
  <c r="AE1447" i="109"/>
  <c r="AE1268" i="109"/>
  <c r="AD558" i="109"/>
  <c r="AD357" i="109"/>
  <c r="AC866" i="109"/>
  <c r="AE646" i="109"/>
  <c r="AE445" i="109"/>
  <c r="AD1627" i="109"/>
  <c r="AE449" i="109"/>
  <c r="AE650" i="109"/>
  <c r="AE1476" i="109"/>
  <c r="AE1297" i="109"/>
  <c r="AD610" i="109"/>
  <c r="AD409" i="109"/>
  <c r="AC819" i="109"/>
  <c r="AD386" i="109"/>
  <c r="AD587" i="109"/>
  <c r="AE1556" i="109"/>
  <c r="AF1437" i="109"/>
  <c r="AF1258" i="109"/>
  <c r="AD632" i="109"/>
  <c r="AD431" i="109"/>
  <c r="AD1637" i="109"/>
  <c r="AF1487" i="109"/>
  <c r="AF1308" i="109"/>
  <c r="AD520" i="109"/>
  <c r="AD319" i="109"/>
  <c r="AD865" i="109"/>
  <c r="AD440" i="109"/>
  <c r="AD641" i="109"/>
  <c r="AC864" i="109"/>
  <c r="AE1449" i="109"/>
  <c r="AE1270" i="109"/>
  <c r="AD620" i="109"/>
  <c r="AD419" i="109"/>
  <c r="AE1267" i="109"/>
  <c r="AE1446" i="109"/>
  <c r="AE1303" i="109"/>
  <c r="AE1482" i="109"/>
  <c r="AE1429" i="109"/>
  <c r="AE1250" i="109"/>
  <c r="AE1576" i="109"/>
  <c r="AD537" i="109"/>
  <c r="AD336" i="109"/>
  <c r="AE1465" i="109"/>
  <c r="AE1286" i="109"/>
  <c r="AD1669" i="109"/>
  <c r="AE1401" i="109"/>
  <c r="AE1222" i="109"/>
  <c r="AE1457" i="109"/>
  <c r="AE1278" i="109"/>
  <c r="AE1439" i="109"/>
  <c r="AE1260" i="109"/>
  <c r="AE652" i="109"/>
  <c r="AE451" i="109"/>
  <c r="AC753" i="109"/>
  <c r="AC1725" i="109" s="1"/>
  <c r="AE1417" i="109"/>
  <c r="AE1238" i="109"/>
  <c r="AF1238" i="109" s="1"/>
  <c r="AD388" i="109"/>
  <c r="AD589" i="109"/>
  <c r="AE1444" i="109"/>
  <c r="AE1265" i="109"/>
  <c r="AB1863" i="109"/>
  <c r="AF1394" i="109"/>
  <c r="AD633" i="109"/>
  <c r="AD432" i="109"/>
  <c r="AE627" i="109"/>
  <c r="AE426" i="109"/>
  <c r="AF1344" i="109"/>
  <c r="AF1523" i="109"/>
  <c r="AF1459" i="109"/>
  <c r="AF1280" i="109"/>
  <c r="AF1470" i="109"/>
  <c r="AF1291" i="109"/>
  <c r="AD584" i="109"/>
  <c r="AD383" i="109"/>
  <c r="AE674" i="109"/>
  <c r="AE473" i="109"/>
  <c r="AE644" i="109"/>
  <c r="AE443" i="109"/>
  <c r="AF1355" i="109"/>
  <c r="AC803" i="109"/>
  <c r="AC1760" i="109" s="1"/>
  <c r="AF1316" i="109"/>
  <c r="AF1495" i="109"/>
  <c r="AD895" i="109"/>
  <c r="AD896" i="109"/>
  <c r="AD894" i="109"/>
  <c r="AC1026" i="109"/>
  <c r="BF20" i="119"/>
  <c r="L49" i="119"/>
  <c r="O47" i="119"/>
  <c r="R25" i="119"/>
  <c r="Q40" i="119"/>
  <c r="Q41" i="119" s="1"/>
  <c r="Q47" i="119" s="1"/>
  <c r="O42" i="119"/>
  <c r="O48" i="119" s="1"/>
  <c r="Q30" i="119"/>
  <c r="P30" i="119"/>
  <c r="P40" i="119"/>
  <c r="P41" i="119" s="1"/>
  <c r="P47" i="119" s="1"/>
  <c r="AH33" i="119"/>
  <c r="AG33" i="119"/>
  <c r="AQ1227" i="109" l="1"/>
  <c r="AQ1406" i="109"/>
  <c r="AR1176" i="109"/>
  <c r="AR1355" i="109"/>
  <c r="AQ1234" i="109"/>
  <c r="AQ1413" i="109"/>
  <c r="AE23" i="119"/>
  <c r="AE25" i="119" s="1"/>
  <c r="AC1834" i="109"/>
  <c r="AC1973" i="109" s="1"/>
  <c r="AF361" i="109"/>
  <c r="AE349" i="109"/>
  <c r="AC1800" i="109"/>
  <c r="AC1788" i="109"/>
  <c r="AC1927" i="109" s="1"/>
  <c r="AC1823" i="109"/>
  <c r="AC1831" i="109"/>
  <c r="AC1799" i="109"/>
  <c r="AC1938" i="109" s="1"/>
  <c r="AC1825" i="109"/>
  <c r="AC1964" i="109" s="1"/>
  <c r="AC1793" i="109"/>
  <c r="AC1932" i="109" s="1"/>
  <c r="AC1804" i="109"/>
  <c r="AC1943" i="109" s="1"/>
  <c r="AC1808" i="109"/>
  <c r="AC1947" i="109" s="1"/>
  <c r="AC1821" i="109"/>
  <c r="AC1960" i="109" s="1"/>
  <c r="AC1798" i="109"/>
  <c r="AC1837" i="109"/>
  <c r="AC1836" i="109"/>
  <c r="AC1975" i="109" s="1"/>
  <c r="AC1833" i="109"/>
  <c r="AC1972" i="109" s="1"/>
  <c r="AB1842" i="109"/>
  <c r="AB1981" i="109" s="1"/>
  <c r="AB1777" i="109"/>
  <c r="AB1769" i="109"/>
  <c r="AB1908" i="109" s="1"/>
  <c r="AB1773" i="109"/>
  <c r="AB1912" i="109" s="1"/>
  <c r="AB1841" i="109"/>
  <c r="AB1781" i="109"/>
  <c r="AB1770" i="109"/>
  <c r="AB1909" i="109" s="1"/>
  <c r="AB1714" i="109"/>
  <c r="AB1853" i="109" s="1"/>
  <c r="AB1718" i="109"/>
  <c r="AB1857" i="109" s="1"/>
  <c r="AB1757" i="109"/>
  <c r="AB1896" i="109" s="1"/>
  <c r="AB1725" i="109"/>
  <c r="AB1864" i="109" s="1"/>
  <c r="AB1738" i="109"/>
  <c r="AB1877" i="109" s="1"/>
  <c r="AB1761" i="109"/>
  <c r="AB1900" i="109" s="1"/>
  <c r="AB1772" i="109"/>
  <c r="AB1911" i="109" s="1"/>
  <c r="AB1782" i="109"/>
  <c r="AB1921" i="109" s="1"/>
  <c r="AB1752" i="109"/>
  <c r="AB1891" i="109" s="1"/>
  <c r="AB1774" i="109"/>
  <c r="AB1913" i="109" s="1"/>
  <c r="AB1775" i="109"/>
  <c r="AB1914" i="109" s="1"/>
  <c r="AB1749" i="109"/>
  <c r="AB1888" i="109" s="1"/>
  <c r="AB1755" i="109"/>
  <c r="AB1894" i="109" s="1"/>
  <c r="AB1746" i="109"/>
  <c r="AB1885" i="109" s="1"/>
  <c r="AB1747" i="109"/>
  <c r="AB1780" i="109"/>
  <c r="AB1919" i="109" s="1"/>
  <c r="AB1719" i="109"/>
  <c r="AB1858" i="109" s="1"/>
  <c r="AB1727" i="109"/>
  <c r="AB1866" i="109" s="1"/>
  <c r="AB1722" i="109"/>
  <c r="AB1861" i="109" s="1"/>
  <c r="AB1760" i="109"/>
  <c r="AC1899" i="109" s="1"/>
  <c r="AB1726" i="109"/>
  <c r="AB1865" i="109" s="1"/>
  <c r="AB1717" i="109"/>
  <c r="AB1856" i="109" s="1"/>
  <c r="AB1762" i="109"/>
  <c r="AB1711" i="109"/>
  <c r="AB1850" i="109" s="1"/>
  <c r="AB1715" i="109"/>
  <c r="AB1854" i="109" s="1"/>
  <c r="AB1754" i="109"/>
  <c r="AB1893" i="109" s="1"/>
  <c r="AB1768" i="109"/>
  <c r="AB1907" i="109" s="1"/>
  <c r="AB1740" i="109"/>
  <c r="AB1879" i="109" s="1"/>
  <c r="AB1721" i="109"/>
  <c r="AB1860" i="109" s="1"/>
  <c r="AB1723" i="109"/>
  <c r="AB1862" i="109" s="1"/>
  <c r="AB1743" i="109"/>
  <c r="AB1737" i="109"/>
  <c r="AB1876" i="109" s="1"/>
  <c r="AB1751" i="109"/>
  <c r="AB1890" i="109" s="1"/>
  <c r="AB1734" i="109"/>
  <c r="AB1873" i="109" s="1"/>
  <c r="AB1753" i="109"/>
  <c r="AB1892" i="109" s="1"/>
  <c r="AB1756" i="109"/>
  <c r="AB1895" i="109" s="1"/>
  <c r="AB1776" i="109"/>
  <c r="AB1915" i="109" s="1"/>
  <c r="AB1767" i="109"/>
  <c r="AB1906" i="109" s="1"/>
  <c r="AB1750" i="109"/>
  <c r="AB1889" i="109" s="1"/>
  <c r="AB1712" i="109"/>
  <c r="AB1851" i="109" s="1"/>
  <c r="AB1713" i="109"/>
  <c r="AB1852" i="109" s="1"/>
  <c r="AB1771" i="109"/>
  <c r="AB1910" i="109" s="1"/>
  <c r="AB1766" i="109"/>
  <c r="AB1905" i="109" s="1"/>
  <c r="AB1742" i="109"/>
  <c r="AB1881" i="109" s="1"/>
  <c r="AB1765" i="109"/>
  <c r="AB1904" i="109" s="1"/>
  <c r="AB1716" i="109"/>
  <c r="AB1855" i="109" s="1"/>
  <c r="AB1732" i="109"/>
  <c r="AB1871" i="109" s="1"/>
  <c r="AB1729" i="109"/>
  <c r="AB1868" i="109" s="1"/>
  <c r="AB1736" i="109"/>
  <c r="AB1875" i="109" s="1"/>
  <c r="AB1745" i="109"/>
  <c r="AB1884" i="109" s="1"/>
  <c r="AB1730" i="109"/>
  <c r="AB1869" i="109" s="1"/>
  <c r="AB1708" i="109"/>
  <c r="AB1847" i="109" s="1"/>
  <c r="AB1779" i="109"/>
  <c r="AB1918" i="109" s="1"/>
  <c r="AB1778" i="109"/>
  <c r="AB1917" i="109" s="1"/>
  <c r="AB1763" i="109"/>
  <c r="AB1902" i="109" s="1"/>
  <c r="AB1758" i="109"/>
  <c r="AB1897" i="109" s="1"/>
  <c r="AB1741" i="109"/>
  <c r="AB1880" i="109" s="1"/>
  <c r="AB1748" i="109"/>
  <c r="AB1887" i="109" s="1"/>
  <c r="AB1728" i="109"/>
  <c r="AB1867" i="109" s="1"/>
  <c r="AB1720" i="109"/>
  <c r="AB1859" i="109" s="1"/>
  <c r="AB1759" i="109"/>
  <c r="AB1898" i="109" s="1"/>
  <c r="AB1744" i="109"/>
  <c r="AB1883" i="109" s="1"/>
  <c r="AB1710" i="109"/>
  <c r="AB1849" i="109" s="1"/>
  <c r="AB1764" i="109"/>
  <c r="AB1903" i="109" s="1"/>
  <c r="AB1731" i="109"/>
  <c r="AB1870" i="109" s="1"/>
  <c r="AB1916" i="109"/>
  <c r="AC1814" i="109"/>
  <c r="AC1953" i="109" s="1"/>
  <c r="AC1828" i="109"/>
  <c r="AC1967" i="109" s="1"/>
  <c r="AC1812" i="109"/>
  <c r="AC1951" i="109" s="1"/>
  <c r="AC1794" i="109"/>
  <c r="AC1933" i="109" s="1"/>
  <c r="AC1820" i="109"/>
  <c r="AC1796" i="109"/>
  <c r="AC1935" i="109" s="1"/>
  <c r="AC1809" i="109"/>
  <c r="AC1948" i="109" s="1"/>
  <c r="AC1813" i="109"/>
  <c r="AC1952" i="109" s="1"/>
  <c r="AC1810" i="109"/>
  <c r="AC1949" i="109" s="1"/>
  <c r="AC1838" i="109"/>
  <c r="AC1977" i="109" s="1"/>
  <c r="AC1785" i="109"/>
  <c r="AC1924" i="109" s="1"/>
  <c r="AC1839" i="109"/>
  <c r="AC1978" i="109" s="1"/>
  <c r="AC1806" i="109"/>
  <c r="AC1840" i="109"/>
  <c r="AC1979" i="109" s="1"/>
  <c r="AC1797" i="109"/>
  <c r="AC1936" i="109" s="1"/>
  <c r="AB1886" i="109"/>
  <c r="AC1917" i="109"/>
  <c r="AC1976" i="109"/>
  <c r="AE352" i="109"/>
  <c r="AA1843" i="109"/>
  <c r="AC1735" i="109"/>
  <c r="AC1874" i="109" s="1"/>
  <c r="AE298" i="109"/>
  <c r="AC1792" i="109"/>
  <c r="AC1931" i="109" s="1"/>
  <c r="AC1803" i="109"/>
  <c r="AC1942" i="109" s="1"/>
  <c r="AC1783" i="109"/>
  <c r="AC1922" i="109" s="1"/>
  <c r="AC1819" i="109"/>
  <c r="AC1958" i="109" s="1"/>
  <c r="AC1826" i="109"/>
  <c r="AC1965" i="109" s="1"/>
  <c r="AC1824" i="109"/>
  <c r="AC1963" i="109" s="1"/>
  <c r="AC1786" i="109"/>
  <c r="AC1925" i="109" s="1"/>
  <c r="AC1817" i="109"/>
  <c r="AC1956" i="109" s="1"/>
  <c r="AC1791" i="109"/>
  <c r="AC1930" i="109" s="1"/>
  <c r="AC1818" i="109"/>
  <c r="AC1957" i="109" s="1"/>
  <c r="AC1807" i="109"/>
  <c r="AC1946" i="109" s="1"/>
  <c r="AC1802" i="109"/>
  <c r="AC1941" i="109" s="1"/>
  <c r="AC1795" i="109"/>
  <c r="AC1934" i="109" s="1"/>
  <c r="AC1830" i="109"/>
  <c r="AC1969" i="109" s="1"/>
  <c r="AC1801" i="109"/>
  <c r="AC1940" i="109" s="1"/>
  <c r="AB1882" i="109"/>
  <c r="AA1981" i="109"/>
  <c r="AE347" i="109"/>
  <c r="AC1939" i="109"/>
  <c r="AC1962" i="109"/>
  <c r="AE354" i="109"/>
  <c r="AC1937" i="109"/>
  <c r="AC1733" i="109"/>
  <c r="AC1872" i="109" s="1"/>
  <c r="AE321" i="109"/>
  <c r="AE371" i="109"/>
  <c r="AB1901" i="109"/>
  <c r="AB1920" i="109"/>
  <c r="AC1816" i="109"/>
  <c r="AC1955" i="109" s="1"/>
  <c r="AC1784" i="109"/>
  <c r="AC1923" i="109" s="1"/>
  <c r="AC1787" i="109"/>
  <c r="AC1926" i="109" s="1"/>
  <c r="AC1835" i="109"/>
  <c r="AC1974" i="109" s="1"/>
  <c r="AC1827" i="109"/>
  <c r="AC1966" i="109" s="1"/>
  <c r="AC1790" i="109"/>
  <c r="AC1929" i="109" s="1"/>
  <c r="AC1789" i="109"/>
  <c r="AC1928" i="109" s="1"/>
  <c r="AC1822" i="109"/>
  <c r="AC1961" i="109" s="1"/>
  <c r="AC1811" i="109"/>
  <c r="AC1950" i="109" s="1"/>
  <c r="AC1805" i="109"/>
  <c r="AC1944" i="109" s="1"/>
  <c r="AC1832" i="109"/>
  <c r="AC1971" i="109" s="1"/>
  <c r="AC1829" i="109"/>
  <c r="AC1968" i="109" s="1"/>
  <c r="AC1815" i="109"/>
  <c r="AC1954" i="109" s="1"/>
  <c r="AA1912" i="109"/>
  <c r="BD1564" i="109"/>
  <c r="AF905" i="109"/>
  <c r="AE902" i="109"/>
  <c r="AF903" i="109"/>
  <c r="AG1207" i="109"/>
  <c r="AH1386" i="109" s="1"/>
  <c r="AG1386" i="109"/>
  <c r="AG1565" i="109" s="1"/>
  <c r="AG1211" i="109"/>
  <c r="AH1390" i="109" s="1"/>
  <c r="AG1390" i="109"/>
  <c r="AG1569" i="109" s="1"/>
  <c r="BE1206" i="109"/>
  <c r="BF1385" i="109" s="1"/>
  <c r="AD742" i="109"/>
  <c r="AE340" i="109"/>
  <c r="AE541" i="109"/>
  <c r="AD740" i="109"/>
  <c r="AE338" i="109"/>
  <c r="AE539" i="109"/>
  <c r="BE952" i="109"/>
  <c r="AE920" i="109"/>
  <c r="AE910" i="109"/>
  <c r="AE906" i="109"/>
  <c r="AF909" i="109"/>
  <c r="AG909" i="109" s="1"/>
  <c r="AH909" i="109" s="1"/>
  <c r="AJ909" i="109" s="1"/>
  <c r="AK909" i="109" s="1"/>
  <c r="AL909" i="109" s="1"/>
  <c r="AM909" i="109" s="1"/>
  <c r="AN909" i="109" s="1"/>
  <c r="AO909" i="109" s="1"/>
  <c r="AC1863" i="109"/>
  <c r="AF1551" i="109"/>
  <c r="AL696" i="109"/>
  <c r="AL697" i="109"/>
  <c r="AM694" i="109"/>
  <c r="AO698" i="109"/>
  <c r="AL695" i="109"/>
  <c r="AE898" i="109"/>
  <c r="AD832" i="109"/>
  <c r="AE1580" i="109"/>
  <c r="AF488" i="109"/>
  <c r="AE492" i="109"/>
  <c r="AE1655" i="109"/>
  <c r="AE1688" i="109"/>
  <c r="AD852" i="109"/>
  <c r="AE861" i="109"/>
  <c r="AF1606" i="109"/>
  <c r="AO296" i="109"/>
  <c r="AP497" i="109" s="1"/>
  <c r="AF1672" i="109"/>
  <c r="AL295" i="109"/>
  <c r="AM496" i="109" s="1"/>
  <c r="AL294" i="109"/>
  <c r="AM495" i="109" s="1"/>
  <c r="AL293" i="109"/>
  <c r="AM494" i="109" s="1"/>
  <c r="AM292" i="109"/>
  <c r="AN493" i="109" s="1"/>
  <c r="AD823" i="109"/>
  <c r="AE1602" i="109"/>
  <c r="AD875" i="109"/>
  <c r="AD814" i="109"/>
  <c r="AE1693" i="109"/>
  <c r="AE1671" i="109"/>
  <c r="AE1630" i="109"/>
  <c r="AE820" i="109"/>
  <c r="AF1649" i="109"/>
  <c r="AE1689" i="109"/>
  <c r="AF1549" i="109"/>
  <c r="AE1664" i="109"/>
  <c r="AD808" i="109"/>
  <c r="AE1675" i="109"/>
  <c r="AE1645" i="109"/>
  <c r="AF1687" i="109"/>
  <c r="AD779" i="109"/>
  <c r="AE1696" i="109"/>
  <c r="AE1615" i="109"/>
  <c r="AE1653" i="109"/>
  <c r="AE1592" i="109"/>
  <c r="AD846" i="109"/>
  <c r="AE1625" i="109"/>
  <c r="AE1657" i="109"/>
  <c r="AE836" i="109"/>
  <c r="AE1624" i="109"/>
  <c r="AD791" i="109"/>
  <c r="AD751" i="109"/>
  <c r="AD1724" i="109" s="1"/>
  <c r="AF1697" i="109"/>
  <c r="AD826" i="109"/>
  <c r="AF1555" i="109"/>
  <c r="AE1622" i="109"/>
  <c r="AE1694" i="109"/>
  <c r="AE1648" i="109"/>
  <c r="AE1618" i="109"/>
  <c r="AE1646" i="109"/>
  <c r="AE1684" i="109"/>
  <c r="AD763" i="109"/>
  <c r="AF1584" i="109"/>
  <c r="AF1530" i="109"/>
  <c r="AE816" i="109"/>
  <c r="AF1561" i="109"/>
  <c r="AD716" i="109"/>
  <c r="AD813" i="109"/>
  <c r="AF1617" i="109"/>
  <c r="AE1681" i="109"/>
  <c r="AE1612" i="109"/>
  <c r="AF1534" i="109"/>
  <c r="AD810" i="109"/>
  <c r="AD857" i="109"/>
  <c r="AE1668" i="109"/>
  <c r="AE1686" i="109"/>
  <c r="AE1619" i="109"/>
  <c r="AE1620" i="109"/>
  <c r="AF1546" i="109"/>
  <c r="AD837" i="109"/>
  <c r="AF1670" i="109"/>
  <c r="AE824" i="109"/>
  <c r="AD754" i="109"/>
  <c r="AD1726" i="109" s="1"/>
  <c r="AF1638" i="109"/>
  <c r="AE883" i="109"/>
  <c r="AD834" i="109"/>
  <c r="AE1636" i="109"/>
  <c r="AE1639" i="109"/>
  <c r="AE1631" i="109"/>
  <c r="AE1690" i="109"/>
  <c r="AE1604" i="109"/>
  <c r="AD709" i="109"/>
  <c r="AF1563" i="109"/>
  <c r="AE851" i="109"/>
  <c r="AD785" i="109"/>
  <c r="AD811" i="109"/>
  <c r="AD759" i="109"/>
  <c r="AD817" i="109"/>
  <c r="AD781" i="109"/>
  <c r="AE1608" i="109"/>
  <c r="AD833" i="109"/>
  <c r="AE1679" i="109"/>
  <c r="AE1598" i="109"/>
  <c r="AD801" i="109"/>
  <c r="AD762" i="109"/>
  <c r="AD745" i="109"/>
  <c r="AE1642" i="109"/>
  <c r="AE1685" i="109"/>
  <c r="AE1628" i="109"/>
  <c r="AE1644" i="109"/>
  <c r="AE1701" i="109"/>
  <c r="AD830" i="109"/>
  <c r="AE1663" i="109"/>
  <c r="AE1607" i="109"/>
  <c r="AF1601" i="109"/>
  <c r="AD822" i="109"/>
  <c r="AD805" i="109"/>
  <c r="AE1583" i="109"/>
  <c r="AF1674" i="109"/>
  <c r="AF1666" i="109"/>
  <c r="AE1632" i="109"/>
  <c r="AF1692" i="109"/>
  <c r="AD787" i="109"/>
  <c r="AD880" i="109"/>
  <c r="AE1629" i="109"/>
  <c r="AE859" i="109"/>
  <c r="AD738" i="109"/>
  <c r="AE1700" i="109"/>
  <c r="AD848" i="109"/>
  <c r="AD790" i="109"/>
  <c r="AD753" i="109"/>
  <c r="AE1626" i="109"/>
  <c r="AD855" i="109"/>
  <c r="AE871" i="109"/>
  <c r="AE869" i="109"/>
  <c r="AE1610" i="109"/>
  <c r="AF1702" i="109"/>
  <c r="AE1640" i="109"/>
  <c r="AE1643" i="109"/>
  <c r="AF1562" i="109"/>
  <c r="AD739" i="109"/>
  <c r="AF1573" i="109"/>
  <c r="AE1578" i="109"/>
  <c r="AD730" i="109"/>
  <c r="AD749" i="109"/>
  <c r="AD1723" i="109" s="1"/>
  <c r="AF1503" i="109"/>
  <c r="AF1682" i="109" s="1"/>
  <c r="AF1324" i="109"/>
  <c r="AE1600" i="109"/>
  <c r="AD839" i="109"/>
  <c r="AE1596" i="109"/>
  <c r="AE1652" i="109"/>
  <c r="AF1540" i="109"/>
  <c r="AE1667" i="109"/>
  <c r="AF1614" i="109"/>
  <c r="AD773" i="109"/>
  <c r="AD1735" i="109" s="1"/>
  <c r="AE1605" i="109"/>
  <c r="AE828" i="109"/>
  <c r="AF1616" i="109"/>
  <c r="AE1656" i="109"/>
  <c r="AD860" i="109"/>
  <c r="AE876" i="109"/>
  <c r="AE1611" i="109"/>
  <c r="AE1595" i="109"/>
  <c r="AD799" i="109"/>
  <c r="AD843" i="109"/>
  <c r="AE1660" i="109"/>
  <c r="AE867" i="109"/>
  <c r="AE1623" i="109"/>
  <c r="AE872" i="109"/>
  <c r="AD794" i="109"/>
  <c r="AE1613" i="109"/>
  <c r="AE1678" i="109"/>
  <c r="AD881" i="109"/>
  <c r="AE1698" i="109"/>
  <c r="AE1634" i="109"/>
  <c r="AE1633" i="109"/>
  <c r="AD864" i="109"/>
  <c r="AE1581" i="109"/>
  <c r="AE812" i="109"/>
  <c r="AD723" i="109"/>
  <c r="AD1713" i="109" s="1"/>
  <c r="AC886" i="109"/>
  <c r="AD788" i="109"/>
  <c r="AD685" i="109"/>
  <c r="AD849" i="109"/>
  <c r="AF1603" i="109"/>
  <c r="AE1695" i="109"/>
  <c r="AE863" i="109"/>
  <c r="AC1970" i="109"/>
  <c r="AC1848" i="109"/>
  <c r="AF674" i="109"/>
  <c r="AF473" i="109"/>
  <c r="AG1459" i="109"/>
  <c r="AG1280" i="109"/>
  <c r="AE633" i="109"/>
  <c r="AE432" i="109"/>
  <c r="AF1270" i="109"/>
  <c r="AF1449" i="109"/>
  <c r="AE632" i="109"/>
  <c r="AE431" i="109"/>
  <c r="AE558" i="109"/>
  <c r="AE357" i="109"/>
  <c r="AF671" i="109"/>
  <c r="AF470" i="109"/>
  <c r="AF623" i="109"/>
  <c r="AF422" i="109"/>
  <c r="AE612" i="109"/>
  <c r="AE411" i="109"/>
  <c r="AE614" i="109"/>
  <c r="AE413" i="109"/>
  <c r="AE538" i="109"/>
  <c r="AE337" i="109"/>
  <c r="AD792" i="109"/>
  <c r="AF1481" i="109"/>
  <c r="AF1302" i="109"/>
  <c r="AD804" i="109"/>
  <c r="AF1505" i="109"/>
  <c r="AF1326" i="109"/>
  <c r="AG1497" i="109"/>
  <c r="AG1318" i="109"/>
  <c r="AF639" i="109"/>
  <c r="AF438" i="109"/>
  <c r="AD778" i="109"/>
  <c r="AE597" i="109"/>
  <c r="AE396" i="109"/>
  <c r="AE609" i="109"/>
  <c r="AE408" i="109"/>
  <c r="AE1621" i="109"/>
  <c r="AE572" i="109"/>
  <c r="AF1403" i="109"/>
  <c r="AF1224" i="109"/>
  <c r="AF1501" i="109"/>
  <c r="AF1322" i="109"/>
  <c r="AF1519" i="109"/>
  <c r="AF1340" i="109"/>
  <c r="AF1463" i="109"/>
  <c r="AF1284" i="109"/>
  <c r="AE645" i="109"/>
  <c r="AE444" i="109"/>
  <c r="AF1511" i="109"/>
  <c r="AF1332" i="109"/>
  <c r="AF1498" i="109"/>
  <c r="AF1319" i="109"/>
  <c r="AF1419" i="109"/>
  <c r="AF1240" i="109"/>
  <c r="AG1355" i="109"/>
  <c r="AF426" i="109"/>
  <c r="AF627" i="109"/>
  <c r="AE388" i="109"/>
  <c r="AE589" i="109"/>
  <c r="AF652" i="109"/>
  <c r="AF451" i="109"/>
  <c r="AF1457" i="109"/>
  <c r="AF1278" i="109"/>
  <c r="AD721" i="109"/>
  <c r="AE610" i="109"/>
  <c r="AE409" i="109"/>
  <c r="AF650" i="109"/>
  <c r="AF449" i="109"/>
  <c r="AF445" i="109"/>
  <c r="AF646" i="109"/>
  <c r="AF1220" i="109"/>
  <c r="AF1399" i="109"/>
  <c r="AE508" i="109"/>
  <c r="AE307" i="109"/>
  <c r="AG1518" i="109"/>
  <c r="AG1339" i="109"/>
  <c r="AF682" i="109"/>
  <c r="AF481" i="109"/>
  <c r="AF287" i="109"/>
  <c r="AF1492" i="109"/>
  <c r="AF1313" i="109"/>
  <c r="AG1172" i="109"/>
  <c r="AI1350" i="109" s="1"/>
  <c r="AG1351" i="109"/>
  <c r="AD829" i="109"/>
  <c r="AF1499" i="109"/>
  <c r="AF1320" i="109"/>
  <c r="AF1500" i="109"/>
  <c r="AF1321" i="109"/>
  <c r="AE561" i="109"/>
  <c r="AE360" i="109"/>
  <c r="AF1421" i="109"/>
  <c r="AF1242" i="109"/>
  <c r="AF1464" i="109"/>
  <c r="AF1285" i="109"/>
  <c r="AE580" i="109"/>
  <c r="AE379" i="109"/>
  <c r="AE604" i="109"/>
  <c r="AE403" i="109"/>
  <c r="AF1257" i="109"/>
  <c r="AF1436" i="109"/>
  <c r="AF1496" i="109"/>
  <c r="AF1317" i="109"/>
  <c r="AE555" i="109"/>
  <c r="AF1279" i="109"/>
  <c r="AF1458" i="109"/>
  <c r="AF1556" i="109"/>
  <c r="AE618" i="109"/>
  <c r="AE417" i="109"/>
  <c r="AE665" i="109"/>
  <c r="AE464" i="109"/>
  <c r="AE655" i="109"/>
  <c r="AE454" i="109"/>
  <c r="AE546" i="109"/>
  <c r="AE345" i="109"/>
  <c r="AE642" i="109"/>
  <c r="AE441" i="109"/>
  <c r="AE585" i="109"/>
  <c r="AE384" i="109"/>
  <c r="AE606" i="109"/>
  <c r="AE405" i="109"/>
  <c r="AD870" i="109"/>
  <c r="AD835" i="109"/>
  <c r="AD758" i="109"/>
  <c r="AF1480" i="109"/>
  <c r="AF1301" i="109"/>
  <c r="AE638" i="109"/>
  <c r="AE437" i="109"/>
  <c r="AE471" i="109"/>
  <c r="AE672" i="109"/>
  <c r="AD806" i="109"/>
  <c r="AE596" i="109"/>
  <c r="AE395" i="109"/>
  <c r="AF656" i="109"/>
  <c r="AF455" i="109"/>
  <c r="AE571" i="109"/>
  <c r="AE370" i="109"/>
  <c r="AE588" i="109"/>
  <c r="AE387" i="109"/>
  <c r="AF635" i="109"/>
  <c r="AF434" i="109"/>
  <c r="AE592" i="109"/>
  <c r="AE391" i="109"/>
  <c r="AF1456" i="109"/>
  <c r="AF1277" i="109"/>
  <c r="AF477" i="109"/>
  <c r="AF678" i="109"/>
  <c r="AE328" i="109"/>
  <c r="AE529" i="109"/>
  <c r="AF1431" i="109"/>
  <c r="AF1252" i="109"/>
  <c r="AD809" i="109"/>
  <c r="AD868" i="109"/>
  <c r="AG1370" i="109"/>
  <c r="AG1191" i="109"/>
  <c r="AF1515" i="109"/>
  <c r="AF1336" i="109"/>
  <c r="AF1342" i="109"/>
  <c r="AF1521" i="109"/>
  <c r="AE603" i="109"/>
  <c r="AE402" i="109"/>
  <c r="AD700" i="109"/>
  <c r="AD1709" i="109" s="1"/>
  <c r="AE583" i="109"/>
  <c r="AE382" i="109"/>
  <c r="AF1489" i="109"/>
  <c r="AF1310" i="109"/>
  <c r="AE625" i="109"/>
  <c r="AE424" i="109"/>
  <c r="AF615" i="109"/>
  <c r="AF414" i="109"/>
  <c r="AG1329" i="109"/>
  <c r="AG1508" i="109"/>
  <c r="AF1699" i="109"/>
  <c r="AF666" i="109"/>
  <c r="AF465" i="109"/>
  <c r="AE677" i="109"/>
  <c r="AE476" i="109"/>
  <c r="AE1585" i="109"/>
  <c r="AE840" i="109"/>
  <c r="AE613" i="109"/>
  <c r="AE412" i="109"/>
  <c r="AE577" i="109"/>
  <c r="AE376" i="109"/>
  <c r="AE559" i="109"/>
  <c r="AE358" i="109"/>
  <c r="AF1469" i="109"/>
  <c r="AF1290" i="109"/>
  <c r="AD874" i="109"/>
  <c r="AF1253" i="109"/>
  <c r="AF1432" i="109"/>
  <c r="AE1647" i="109"/>
  <c r="AE640" i="109"/>
  <c r="AE439" i="109"/>
  <c r="AG1248" i="109"/>
  <c r="AG1427" i="109"/>
  <c r="AF1490" i="109"/>
  <c r="AF1311" i="109"/>
  <c r="AE637" i="109"/>
  <c r="AE436" i="109"/>
  <c r="AE1582" i="109"/>
  <c r="AF1441" i="109"/>
  <c r="AF1262" i="109"/>
  <c r="AF648" i="109"/>
  <c r="AF447" i="109"/>
  <c r="AE560" i="109"/>
  <c r="AE359" i="109"/>
  <c r="AD882" i="109"/>
  <c r="AE1665" i="109"/>
  <c r="AE586" i="109"/>
  <c r="AE385" i="109"/>
  <c r="AF1558" i="109"/>
  <c r="AF1576" i="109"/>
  <c r="AE416" i="109"/>
  <c r="AE617" i="109"/>
  <c r="AG1512" i="109"/>
  <c r="AG1333" i="109"/>
  <c r="AE1627" i="109"/>
  <c r="AG1384" i="109"/>
  <c r="AG1367" i="109"/>
  <c r="AG1188" i="109"/>
  <c r="AF662" i="109"/>
  <c r="AF461" i="109"/>
  <c r="AE452" i="109"/>
  <c r="AE653" i="109"/>
  <c r="AF1465" i="109"/>
  <c r="AF1286" i="109"/>
  <c r="AF1446" i="109"/>
  <c r="AF1267" i="109"/>
  <c r="AE641" i="109"/>
  <c r="AE440" i="109"/>
  <c r="AG1437" i="109"/>
  <c r="AG1258" i="109"/>
  <c r="AF1305" i="109"/>
  <c r="AF1484" i="109"/>
  <c r="AG1193" i="109"/>
  <c r="AG1372" i="109"/>
  <c r="AG1491" i="109"/>
  <c r="AG1312" i="109"/>
  <c r="AF1274" i="109"/>
  <c r="AF1453" i="109"/>
  <c r="AG1377" i="109"/>
  <c r="AG1198" i="109"/>
  <c r="AE1658" i="109"/>
  <c r="AF1452" i="109"/>
  <c r="AF1273" i="109"/>
  <c r="AE669" i="109"/>
  <c r="AE468" i="109"/>
  <c r="AE557" i="109"/>
  <c r="AE356" i="109"/>
  <c r="AE1654" i="109"/>
  <c r="AE667" i="109"/>
  <c r="AE466" i="109"/>
  <c r="AF478" i="109"/>
  <c r="AF679" i="109"/>
  <c r="AF1416" i="109"/>
  <c r="AF1237" i="109"/>
  <c r="AE499" i="109"/>
  <c r="AF1406" i="109"/>
  <c r="AE844" i="109"/>
  <c r="AE553" i="109"/>
  <c r="AE472" i="109"/>
  <c r="AE673" i="109"/>
  <c r="AE624" i="109"/>
  <c r="AE423" i="109"/>
  <c r="AG1394" i="109"/>
  <c r="AG1215" i="109"/>
  <c r="AF1417" i="109"/>
  <c r="AE853" i="109"/>
  <c r="AE620" i="109"/>
  <c r="AE419" i="109"/>
  <c r="AG1487" i="109"/>
  <c r="AG1308" i="109"/>
  <c r="AE847" i="109"/>
  <c r="AF1247" i="109"/>
  <c r="AF1426" i="109"/>
  <c r="AF1461" i="109"/>
  <c r="AF1282" i="109"/>
  <c r="AF1522" i="109"/>
  <c r="AF1343" i="109"/>
  <c r="AE428" i="109"/>
  <c r="AE629" i="109"/>
  <c r="AF1472" i="109"/>
  <c r="AF1293" i="109"/>
  <c r="AF1294" i="109"/>
  <c r="AF1473" i="109"/>
  <c r="AE636" i="109"/>
  <c r="AE435" i="109"/>
  <c r="AE616" i="109"/>
  <c r="AE415" i="109"/>
  <c r="AE552" i="109"/>
  <c r="AE351" i="109"/>
  <c r="AD756" i="109"/>
  <c r="AD1727" i="109" s="1"/>
  <c r="AE865" i="109"/>
  <c r="AE1637" i="109"/>
  <c r="AE595" i="109"/>
  <c r="AE394" i="109"/>
  <c r="AD819" i="109"/>
  <c r="AG1513" i="109"/>
  <c r="AG1334" i="109"/>
  <c r="AE381" i="109"/>
  <c r="AE582" i="109"/>
  <c r="AD866" i="109"/>
  <c r="AD856" i="109"/>
  <c r="AD747" i="109"/>
  <c r="AF654" i="109"/>
  <c r="AF453" i="109"/>
  <c r="AG1392" i="109"/>
  <c r="AG1213" i="109"/>
  <c r="AE601" i="109"/>
  <c r="AE400" i="109"/>
  <c r="AD786" i="109"/>
  <c r="AF1283" i="109"/>
  <c r="AF1462" i="109"/>
  <c r="AD807" i="109"/>
  <c r="AE634" i="109"/>
  <c r="AE433" i="109"/>
  <c r="AE1659" i="109"/>
  <c r="AD873" i="109"/>
  <c r="AF676" i="109"/>
  <c r="AF475" i="109"/>
  <c r="AG1493" i="109"/>
  <c r="AG1314" i="109"/>
  <c r="AE593" i="109"/>
  <c r="AE392" i="109"/>
  <c r="AD797" i="109"/>
  <c r="AD772" i="109"/>
  <c r="AE651" i="109"/>
  <c r="AE450" i="109"/>
  <c r="AD789" i="109"/>
  <c r="AF1304" i="109"/>
  <c r="AF1483" i="109"/>
  <c r="AD793" i="109"/>
  <c r="AE1635" i="109"/>
  <c r="AE1650" i="109"/>
  <c r="AE879" i="109"/>
  <c r="AF1306" i="109"/>
  <c r="AF1485" i="109"/>
  <c r="AD795" i="109"/>
  <c r="AE626" i="109"/>
  <c r="AE425" i="109"/>
  <c r="AE622" i="109"/>
  <c r="AE421" i="109"/>
  <c r="AF1266" i="109"/>
  <c r="AF1445" i="109"/>
  <c r="AE602" i="109"/>
  <c r="AE401" i="109"/>
  <c r="AE429" i="109"/>
  <c r="AE630" i="109"/>
  <c r="AE343" i="109"/>
  <c r="AE544" i="109"/>
  <c r="AE607" i="109"/>
  <c r="AE406" i="109"/>
  <c r="AF619" i="109"/>
  <c r="AF418" i="109"/>
  <c r="AD784" i="109"/>
  <c r="AF1443" i="109"/>
  <c r="AF1264" i="109"/>
  <c r="AG1405" i="109"/>
  <c r="AG1226" i="109"/>
  <c r="AG1438" i="109"/>
  <c r="AG1259" i="109"/>
  <c r="AE657" i="109"/>
  <c r="AE456" i="109"/>
  <c r="AF1502" i="109"/>
  <c r="AF1323" i="109"/>
  <c r="AG1435" i="109"/>
  <c r="AG1256" i="109"/>
  <c r="AG1504" i="109"/>
  <c r="AG1325" i="109"/>
  <c r="AG1520" i="109"/>
  <c r="AG1341" i="109"/>
  <c r="AE548" i="109"/>
  <c r="AE448" i="109"/>
  <c r="AE649" i="109"/>
  <c r="AF1450" i="109"/>
  <c r="AF1271" i="109"/>
  <c r="AD760" i="109"/>
  <c r="AF1466" i="109"/>
  <c r="AF1287" i="109"/>
  <c r="AF483" i="109"/>
  <c r="AF684" i="109"/>
  <c r="AF683" i="109"/>
  <c r="AF482" i="109"/>
  <c r="AF1468" i="109"/>
  <c r="AF1289" i="109"/>
  <c r="AD841" i="109"/>
  <c r="AD862" i="109"/>
  <c r="AE1669" i="109"/>
  <c r="AD838" i="109"/>
  <c r="AF1254" i="109"/>
  <c r="AF1433" i="109"/>
  <c r="AE1170" i="109"/>
  <c r="AF1349" i="109" s="1"/>
  <c r="AD1345" i="109"/>
  <c r="AE1673" i="109"/>
  <c r="AD761" i="109"/>
  <c r="AE1609" i="109"/>
  <c r="AD825" i="109"/>
  <c r="AG1396" i="109"/>
  <c r="AG1217" i="109"/>
  <c r="AE590" i="109"/>
  <c r="AE389" i="109"/>
  <c r="AD818" i="109"/>
  <c r="AF1691" i="109"/>
  <c r="AF1269" i="109"/>
  <c r="AF1448" i="109"/>
  <c r="AE515" i="109"/>
  <c r="AE314" i="109"/>
  <c r="AD854" i="109"/>
  <c r="AF1482" i="109"/>
  <c r="AF1303" i="109"/>
  <c r="AE520" i="109"/>
  <c r="AE319" i="109"/>
  <c r="AE689" i="109"/>
  <c r="AF1510" i="109"/>
  <c r="AF1331" i="109"/>
  <c r="AE621" i="109"/>
  <c r="AE420" i="109"/>
  <c r="AD732" i="109"/>
  <c r="AG1182" i="109"/>
  <c r="AH1182" i="109" s="1"/>
  <c r="AJ1361" i="109" s="1"/>
  <c r="AG1361" i="109"/>
  <c r="AD800" i="109"/>
  <c r="AF1467" i="109"/>
  <c r="AF1288" i="109"/>
  <c r="AD693" i="109"/>
  <c r="AE605" i="109"/>
  <c r="AE404" i="109"/>
  <c r="AF1299" i="109"/>
  <c r="AF1478" i="109"/>
  <c r="AE608" i="109"/>
  <c r="AE407" i="109"/>
  <c r="AE327" i="109"/>
  <c r="AE528" i="109"/>
  <c r="AF660" i="109"/>
  <c r="AF459" i="109"/>
  <c r="AF1507" i="109"/>
  <c r="AF1328" i="109"/>
  <c r="AF1307" i="109"/>
  <c r="AF1486" i="109"/>
  <c r="AG1379" i="109"/>
  <c r="AG1200" i="109"/>
  <c r="AG1397" i="109"/>
  <c r="AG1218" i="109"/>
  <c r="AE578" i="109"/>
  <c r="AE377" i="109"/>
  <c r="AE1591" i="109"/>
  <c r="AF1451" i="109"/>
  <c r="AF1272" i="109"/>
  <c r="AF644" i="109"/>
  <c r="AF443" i="109"/>
  <c r="AG1291" i="109"/>
  <c r="AG1470" i="109"/>
  <c r="AG1316" i="109"/>
  <c r="AG1495" i="109"/>
  <c r="AE845" i="109"/>
  <c r="AE584" i="109"/>
  <c r="AE383" i="109"/>
  <c r="AG1523" i="109"/>
  <c r="AG1344" i="109"/>
  <c r="AF1444" i="109"/>
  <c r="AF1265" i="109"/>
  <c r="AF1439" i="109"/>
  <c r="AF1260" i="109"/>
  <c r="AF1401" i="109"/>
  <c r="AF1222" i="109"/>
  <c r="AE336" i="109"/>
  <c r="AE537" i="109"/>
  <c r="AF1429" i="109"/>
  <c r="AF1250" i="109"/>
  <c r="AE1661" i="109"/>
  <c r="AD821" i="109"/>
  <c r="AD842" i="109"/>
  <c r="AC1901" i="109"/>
  <c r="AE587" i="109"/>
  <c r="AE386" i="109"/>
  <c r="AF1476" i="109"/>
  <c r="AF1297" i="109"/>
  <c r="AF1447" i="109"/>
  <c r="AF1268" i="109"/>
  <c r="AD484" i="109"/>
  <c r="AF1338" i="109"/>
  <c r="AF1517" i="109"/>
  <c r="AE1651" i="109"/>
  <c r="AF1440" i="109"/>
  <c r="AF1261" i="109"/>
  <c r="AF670" i="109"/>
  <c r="AF469" i="109"/>
  <c r="AE446" i="109"/>
  <c r="AE647" i="109"/>
  <c r="AE628" i="109"/>
  <c r="AE427" i="109"/>
  <c r="AE680" i="109"/>
  <c r="AE479" i="109"/>
  <c r="AE598" i="109"/>
  <c r="AE397" i="109"/>
  <c r="AG1204" i="109"/>
  <c r="AG1383" i="109"/>
  <c r="AG1209" i="109"/>
  <c r="AE330" i="109"/>
  <c r="AE531" i="109"/>
  <c r="AC1945" i="109"/>
  <c r="AF1474" i="109"/>
  <c r="AF1295" i="109"/>
  <c r="AF1488" i="109"/>
  <c r="AF1309" i="109"/>
  <c r="AF664" i="109"/>
  <c r="AF463" i="109"/>
  <c r="AD796" i="109"/>
  <c r="AF1477" i="109"/>
  <c r="AF1298" i="109"/>
  <c r="AF1423" i="109"/>
  <c r="AF1244" i="109"/>
  <c r="AD783" i="109"/>
  <c r="AF1479" i="109"/>
  <c r="AF1300" i="109"/>
  <c r="AE599" i="109"/>
  <c r="AE398" i="109"/>
  <c r="AF1571" i="109"/>
  <c r="AF1460" i="109"/>
  <c r="AF1281" i="109"/>
  <c r="AD802" i="109"/>
  <c r="AE659" i="109"/>
  <c r="AE458" i="109"/>
  <c r="AE1641" i="109"/>
  <c r="AF1402" i="109"/>
  <c r="AF1223" i="109"/>
  <c r="AF1475" i="109"/>
  <c r="AF1296" i="109"/>
  <c r="AD815" i="109"/>
  <c r="AE291" i="109"/>
  <c r="AE877" i="109"/>
  <c r="AE1662" i="109"/>
  <c r="AF668" i="109"/>
  <c r="AF467" i="109"/>
  <c r="AF675" i="109"/>
  <c r="AF474" i="109"/>
  <c r="AF1471" i="109"/>
  <c r="AF1292" i="109"/>
  <c r="AE594" i="109"/>
  <c r="AE393" i="109"/>
  <c r="AD827" i="109"/>
  <c r="AE591" i="109"/>
  <c r="AE390" i="109"/>
  <c r="AD729" i="109"/>
  <c r="AD803" i="109"/>
  <c r="AE550" i="109"/>
  <c r="AC1959" i="109"/>
  <c r="AD831" i="109"/>
  <c r="AF658" i="109"/>
  <c r="AF457" i="109"/>
  <c r="AF1434" i="109"/>
  <c r="AF1255" i="109"/>
  <c r="AF1404" i="109"/>
  <c r="AF1225" i="109"/>
  <c r="AE562" i="109"/>
  <c r="AD858" i="109"/>
  <c r="AF1676" i="109"/>
  <c r="AG1376" i="109"/>
  <c r="AG1197" i="109"/>
  <c r="AF1428" i="109"/>
  <c r="AF1249" i="109"/>
  <c r="AF1683" i="109"/>
  <c r="AF1413" i="109"/>
  <c r="AF611" i="109"/>
  <c r="AF410" i="109"/>
  <c r="AD850" i="109"/>
  <c r="AD878" i="109"/>
  <c r="AF442" i="109"/>
  <c r="AF643" i="109"/>
  <c r="AF1514" i="109"/>
  <c r="AF1335" i="109"/>
  <c r="AC1703" i="109"/>
  <c r="AC1707" i="109" s="1"/>
  <c r="AG1422" i="109"/>
  <c r="AG1243" i="109"/>
  <c r="AF430" i="109"/>
  <c r="AF631" i="109"/>
  <c r="AD798" i="109"/>
  <c r="AE885" i="109"/>
  <c r="AF1455" i="109"/>
  <c r="AF1276" i="109"/>
  <c r="AE884" i="109"/>
  <c r="AF1442" i="109"/>
  <c r="AF1263" i="109"/>
  <c r="AE661" i="109"/>
  <c r="AE460" i="109"/>
  <c r="AF1454" i="109"/>
  <c r="AF1275" i="109"/>
  <c r="AE663" i="109"/>
  <c r="AE462" i="109"/>
  <c r="AF1509" i="109"/>
  <c r="AF1330" i="109"/>
  <c r="AD1528" i="109"/>
  <c r="AD1524" i="109"/>
  <c r="AL34" i="119" s="1"/>
  <c r="AE1680" i="109"/>
  <c r="AF1494" i="109"/>
  <c r="AF1315" i="109"/>
  <c r="AE480" i="109"/>
  <c r="AE681" i="109"/>
  <c r="AF1430" i="109"/>
  <c r="AF1251" i="109"/>
  <c r="AG1424" i="109"/>
  <c r="AG1245" i="109"/>
  <c r="AF1575" i="109"/>
  <c r="AF1516" i="109"/>
  <c r="AF1337" i="109"/>
  <c r="AG1382" i="109"/>
  <c r="AG1203" i="109"/>
  <c r="AF1233" i="109"/>
  <c r="AF1412" i="109"/>
  <c r="AE600" i="109"/>
  <c r="AE399" i="109"/>
  <c r="AE1677" i="109"/>
  <c r="AF1425" i="109"/>
  <c r="AF1246" i="109"/>
  <c r="AE522" i="109"/>
  <c r="AF1506" i="109"/>
  <c r="AF1327" i="109"/>
  <c r="AE895" i="109"/>
  <c r="AE894" i="109"/>
  <c r="AD1026" i="109"/>
  <c r="AE896" i="109"/>
  <c r="AH37" i="119"/>
  <c r="AN37" i="119"/>
  <c r="AJ37" i="119"/>
  <c r="AK37" i="119"/>
  <c r="AL37" i="119"/>
  <c r="AE37" i="119"/>
  <c r="AO37" i="119"/>
  <c r="AF37" i="119"/>
  <c r="AI37" i="119"/>
  <c r="AM37" i="119"/>
  <c r="AG37" i="119"/>
  <c r="AE29" i="119"/>
  <c r="AE28" i="119"/>
  <c r="BG20" i="119"/>
  <c r="AG21" i="119"/>
  <c r="AF23" i="119"/>
  <c r="AF25" i="119" s="1"/>
  <c r="O49" i="119"/>
  <c r="R28" i="119"/>
  <c r="S28" i="119" s="1"/>
  <c r="R29" i="119"/>
  <c r="S29" i="119" s="1"/>
  <c r="P42" i="119"/>
  <c r="P48" i="119" s="1"/>
  <c r="P49" i="119" s="1"/>
  <c r="Q42" i="119"/>
  <c r="Q48" i="119" s="1"/>
  <c r="Q49" i="119" s="1"/>
  <c r="AS1176" i="109" l="1"/>
  <c r="AS1355" i="109"/>
  <c r="AR1234" i="109"/>
  <c r="AR1413" i="109"/>
  <c r="AR1227" i="109"/>
  <c r="AR1406" i="109"/>
  <c r="AA1982" i="109"/>
  <c r="BE1564" i="109"/>
  <c r="AB1843" i="109"/>
  <c r="AB1899" i="109"/>
  <c r="AC1881" i="109"/>
  <c r="AC1851" i="109"/>
  <c r="AD1829" i="109"/>
  <c r="AD1800" i="109"/>
  <c r="AD1939" i="109" s="1"/>
  <c r="AD1820" i="109"/>
  <c r="AD1959" i="109" s="1"/>
  <c r="AD1804" i="109"/>
  <c r="AD1943" i="109" s="1"/>
  <c r="AD1816" i="109"/>
  <c r="AD1819" i="109"/>
  <c r="AD1834" i="109"/>
  <c r="AD1973" i="109" s="1"/>
  <c r="AD1793" i="109"/>
  <c r="AD1932" i="109" s="1"/>
  <c r="AD1783" i="109"/>
  <c r="AD1922" i="109" s="1"/>
  <c r="AD1813" i="109"/>
  <c r="AD1797" i="109"/>
  <c r="AD1936" i="109" s="1"/>
  <c r="AD1795" i="109"/>
  <c r="AD1934" i="109" s="1"/>
  <c r="AD1822" i="109"/>
  <c r="AD1961" i="109" s="1"/>
  <c r="AD1809" i="109"/>
  <c r="AD1815" i="109"/>
  <c r="AD1954" i="109" s="1"/>
  <c r="AF352" i="109"/>
  <c r="AG361" i="109"/>
  <c r="AF377" i="109"/>
  <c r="AC1781" i="109"/>
  <c r="AC1920" i="109" s="1"/>
  <c r="AC1842" i="109"/>
  <c r="AC1773" i="109"/>
  <c r="AC1769" i="109"/>
  <c r="AC1777" i="109"/>
  <c r="AC1916" i="109" s="1"/>
  <c r="AC1841" i="109"/>
  <c r="AC1980" i="109" s="1"/>
  <c r="AC1759" i="109"/>
  <c r="AC1898" i="109" s="1"/>
  <c r="AC1764" i="109"/>
  <c r="AC1903" i="109" s="1"/>
  <c r="AC1776" i="109"/>
  <c r="AC1915" i="109" s="1"/>
  <c r="AC1775" i="109"/>
  <c r="AC1914" i="109" s="1"/>
  <c r="AC1710" i="109"/>
  <c r="AC1849" i="109" s="1"/>
  <c r="AC1738" i="109"/>
  <c r="AC1877" i="109" s="1"/>
  <c r="AC1756" i="109"/>
  <c r="AC1895" i="109" s="1"/>
  <c r="AC1732" i="109"/>
  <c r="AC1871" i="109" s="1"/>
  <c r="AC1730" i="109"/>
  <c r="AC1869" i="109" s="1"/>
  <c r="AC1721" i="109"/>
  <c r="AC1860" i="109" s="1"/>
  <c r="AC1749" i="109"/>
  <c r="AC1888" i="109" s="1"/>
  <c r="AC1750" i="109"/>
  <c r="AC1889" i="109" s="1"/>
  <c r="AC1718" i="109"/>
  <c r="AC1857" i="109" s="1"/>
  <c r="AC1713" i="109"/>
  <c r="AC1852" i="109" s="1"/>
  <c r="AC1715" i="109"/>
  <c r="AC1854" i="109" s="1"/>
  <c r="AC1747" i="109"/>
  <c r="AC1886" i="109" s="1"/>
  <c r="AC1754" i="109"/>
  <c r="AC1893" i="109" s="1"/>
  <c r="AC1716" i="109"/>
  <c r="AC1855" i="109" s="1"/>
  <c r="AC1731" i="109"/>
  <c r="AC1870" i="109" s="1"/>
  <c r="AC1753" i="109"/>
  <c r="AC1892" i="109" s="1"/>
  <c r="AC1726" i="109"/>
  <c r="AC1865" i="109" s="1"/>
  <c r="AC1736" i="109"/>
  <c r="AC1875" i="109" s="1"/>
  <c r="AC1727" i="109"/>
  <c r="AC1866" i="109" s="1"/>
  <c r="AC1766" i="109"/>
  <c r="AC1905" i="109" s="1"/>
  <c r="AC1763" i="109"/>
  <c r="AC1902" i="109" s="1"/>
  <c r="AC1779" i="109"/>
  <c r="AC1918" i="109" s="1"/>
  <c r="AC1743" i="109"/>
  <c r="AC1882" i="109" s="1"/>
  <c r="AC1755" i="109"/>
  <c r="AC1894" i="109" s="1"/>
  <c r="AC1741" i="109"/>
  <c r="AC1880" i="109" s="1"/>
  <c r="AC1774" i="109"/>
  <c r="AC1913" i="109" s="1"/>
  <c r="AC1711" i="109"/>
  <c r="AC1850" i="109" s="1"/>
  <c r="AC1734" i="109"/>
  <c r="AC1873" i="109" s="1"/>
  <c r="AC1751" i="109"/>
  <c r="AC1890" i="109" s="1"/>
  <c r="AC1768" i="109"/>
  <c r="AC1907" i="109" s="1"/>
  <c r="AC1746" i="109"/>
  <c r="AC1885" i="109" s="1"/>
  <c r="AC1748" i="109"/>
  <c r="AC1887" i="109" s="1"/>
  <c r="AC1757" i="109"/>
  <c r="AC1896" i="109" s="1"/>
  <c r="AC1728" i="109"/>
  <c r="AC1867" i="109" s="1"/>
  <c r="AC1771" i="109"/>
  <c r="AC1910" i="109" s="1"/>
  <c r="AC1729" i="109"/>
  <c r="AC1868" i="109" s="1"/>
  <c r="AC1780" i="109"/>
  <c r="AC1919" i="109" s="1"/>
  <c r="AC1770" i="109"/>
  <c r="AC1909" i="109" s="1"/>
  <c r="AC1740" i="109"/>
  <c r="AC1879" i="109" s="1"/>
  <c r="AC1722" i="109"/>
  <c r="AC1861" i="109" s="1"/>
  <c r="AC1772" i="109"/>
  <c r="AC1911" i="109" s="1"/>
  <c r="AC1752" i="109"/>
  <c r="AC1891" i="109" s="1"/>
  <c r="AC1717" i="109"/>
  <c r="AC1856" i="109" s="1"/>
  <c r="AC1720" i="109"/>
  <c r="AC1859" i="109" s="1"/>
  <c r="AC1714" i="109"/>
  <c r="AC1853" i="109" s="1"/>
  <c r="AC1737" i="109"/>
  <c r="AC1876" i="109" s="1"/>
  <c r="AC1744" i="109"/>
  <c r="AC1883" i="109" s="1"/>
  <c r="AC1782" i="109"/>
  <c r="AC1921" i="109" s="1"/>
  <c r="AC1761" i="109"/>
  <c r="AC1900" i="109" s="1"/>
  <c r="AC1765" i="109"/>
  <c r="AC1904" i="109" s="1"/>
  <c r="AC1723" i="109"/>
  <c r="AC1862" i="109" s="1"/>
  <c r="AC1708" i="109"/>
  <c r="AC1847" i="109" s="1"/>
  <c r="AC1767" i="109"/>
  <c r="AC1906" i="109" s="1"/>
  <c r="AC1758" i="109"/>
  <c r="AC1897" i="109" s="1"/>
  <c r="AC1745" i="109"/>
  <c r="AC1719" i="109"/>
  <c r="AC1858" i="109" s="1"/>
  <c r="AD1827" i="109"/>
  <c r="AD1966" i="109" s="1"/>
  <c r="AD1814" i="109"/>
  <c r="AD1953" i="109" s="1"/>
  <c r="AD1811" i="109"/>
  <c r="AD1950" i="109" s="1"/>
  <c r="AD1791" i="109"/>
  <c r="AD1826" i="109"/>
  <c r="AD1965" i="109" s="1"/>
  <c r="AD1798" i="109"/>
  <c r="AD1937" i="109" s="1"/>
  <c r="AD1805" i="109"/>
  <c r="AD1944" i="109" s="1"/>
  <c r="AD1828" i="109"/>
  <c r="AD1967" i="109" s="1"/>
  <c r="AD1789" i="109"/>
  <c r="AD1928" i="109" s="1"/>
  <c r="AD1806" i="109"/>
  <c r="AD1945" i="109" s="1"/>
  <c r="AD1792" i="109"/>
  <c r="AD1837" i="109"/>
  <c r="AD1976" i="109" s="1"/>
  <c r="AD1802" i="109"/>
  <c r="AD1941" i="109" s="1"/>
  <c r="AD1825" i="109"/>
  <c r="AD1964" i="109" s="1"/>
  <c r="AF298" i="109"/>
  <c r="AF307" i="109"/>
  <c r="AD1968" i="109"/>
  <c r="AD1835" i="109"/>
  <c r="AD1974" i="109" s="1"/>
  <c r="AD1807" i="109"/>
  <c r="AD1946" i="109" s="1"/>
  <c r="AD1832" i="109"/>
  <c r="AD1971" i="109" s="1"/>
  <c r="AD1787" i="109"/>
  <c r="AD1926" i="109" s="1"/>
  <c r="AD1799" i="109"/>
  <c r="AD1938" i="109" s="1"/>
  <c r="AD1790" i="109"/>
  <c r="AD1929" i="109" s="1"/>
  <c r="AD1824" i="109"/>
  <c r="AD1963" i="109" s="1"/>
  <c r="AD1831" i="109"/>
  <c r="AD1970" i="109" s="1"/>
  <c r="AD1785" i="109"/>
  <c r="AD1924" i="109" s="1"/>
  <c r="AD1788" i="109"/>
  <c r="AD1927" i="109" s="1"/>
  <c r="AD1812" i="109"/>
  <c r="AD1951" i="109" s="1"/>
  <c r="AD1801" i="109"/>
  <c r="AD1940" i="109" s="1"/>
  <c r="AD1836" i="109"/>
  <c r="AD1975" i="109" s="1"/>
  <c r="AD1794" i="109"/>
  <c r="AD1933" i="109" s="1"/>
  <c r="AF349" i="109"/>
  <c r="AD1848" i="109"/>
  <c r="AD1733" i="109"/>
  <c r="AD1872" i="109" s="1"/>
  <c r="AF371" i="109"/>
  <c r="AD1839" i="109"/>
  <c r="AD1978" i="109" s="1"/>
  <c r="AD1823" i="109"/>
  <c r="AD1962" i="109" s="1"/>
  <c r="AD1784" i="109"/>
  <c r="AD1923" i="109" s="1"/>
  <c r="AD1796" i="109"/>
  <c r="AD1935" i="109" s="1"/>
  <c r="AD1810" i="109"/>
  <c r="AD1949" i="109" s="1"/>
  <c r="AD1818" i="109"/>
  <c r="AD1957" i="109" s="1"/>
  <c r="AD1786" i="109"/>
  <c r="AD1925" i="109" s="1"/>
  <c r="AD1830" i="109"/>
  <c r="AD1969" i="109" s="1"/>
  <c r="AD1803" i="109"/>
  <c r="AD1942" i="109" s="1"/>
  <c r="AD1821" i="109"/>
  <c r="AD1960" i="109" s="1"/>
  <c r="AD1808" i="109"/>
  <c r="AD1947" i="109" s="1"/>
  <c r="AD1838" i="109"/>
  <c r="AD1977" i="109" s="1"/>
  <c r="AD1833" i="109"/>
  <c r="AD1972" i="109" s="1"/>
  <c r="AD1840" i="109"/>
  <c r="AD1979" i="109" s="1"/>
  <c r="AD1817" i="109"/>
  <c r="AD1956" i="109" s="1"/>
  <c r="AD1955" i="109"/>
  <c r="AB1980" i="109"/>
  <c r="AB1982" i="109" s="1"/>
  <c r="AC1981" i="109"/>
  <c r="AH1388" i="109"/>
  <c r="AI1388" i="109" s="1"/>
  <c r="AH1209" i="109"/>
  <c r="AH1565" i="109"/>
  <c r="AG905" i="109"/>
  <c r="AG903" i="109"/>
  <c r="AF902" i="109"/>
  <c r="AH1569" i="109"/>
  <c r="AH1567" i="109"/>
  <c r="AI1390" i="109"/>
  <c r="BF1206" i="109"/>
  <c r="BG1385" i="109" s="1"/>
  <c r="BF1564" i="109"/>
  <c r="AI1386" i="109"/>
  <c r="AE742" i="109"/>
  <c r="AF340" i="109"/>
  <c r="AF541" i="109"/>
  <c r="AE740" i="109"/>
  <c r="AF338" i="109"/>
  <c r="AF539" i="109"/>
  <c r="BF952" i="109"/>
  <c r="AF920" i="109"/>
  <c r="AF910" i="109"/>
  <c r="AG910" i="109" s="1"/>
  <c r="AH910" i="109" s="1"/>
  <c r="AJ910" i="109" s="1"/>
  <c r="AK910" i="109" s="1"/>
  <c r="AL910" i="109" s="1"/>
  <c r="AM910" i="109" s="1"/>
  <c r="AN910" i="109" s="1"/>
  <c r="AO910" i="109" s="1"/>
  <c r="AP910" i="109" s="1"/>
  <c r="AQ910" i="109" s="1"/>
  <c r="AF906" i="109"/>
  <c r="AD1865" i="109"/>
  <c r="AD1866" i="109"/>
  <c r="AP909" i="109"/>
  <c r="AD1863" i="109"/>
  <c r="AD1852" i="109"/>
  <c r="AF321" i="109"/>
  <c r="AF1580" i="109"/>
  <c r="AG1551" i="109"/>
  <c r="AE832" i="109"/>
  <c r="AN694" i="109"/>
  <c r="AM695" i="109"/>
  <c r="AP698" i="109"/>
  <c r="AM696" i="109"/>
  <c r="AM697" i="109"/>
  <c r="AF898" i="109"/>
  <c r="AF1688" i="109"/>
  <c r="AF861" i="109"/>
  <c r="AG488" i="109"/>
  <c r="AF492" i="109"/>
  <c r="AF1655" i="109"/>
  <c r="AE852" i="109"/>
  <c r="AF1602" i="109"/>
  <c r="AG1672" i="109"/>
  <c r="AG1606" i="109"/>
  <c r="AE823" i="109"/>
  <c r="AP296" i="109"/>
  <c r="AQ497" i="109" s="1"/>
  <c r="AM295" i="109"/>
  <c r="AN496" i="109" s="1"/>
  <c r="AE875" i="109"/>
  <c r="AM294" i="109"/>
  <c r="AN495" i="109" s="1"/>
  <c r="AM293" i="109"/>
  <c r="AN494" i="109" s="1"/>
  <c r="AN292" i="109"/>
  <c r="AO493" i="109" s="1"/>
  <c r="AE814" i="109"/>
  <c r="AF1671" i="109"/>
  <c r="AF1630" i="109"/>
  <c r="AF1675" i="109"/>
  <c r="AF1693" i="109"/>
  <c r="AF1664" i="109"/>
  <c r="AE779" i="109"/>
  <c r="AE1737" i="109" s="1"/>
  <c r="AF1689" i="109"/>
  <c r="AE813" i="109"/>
  <c r="AF824" i="109"/>
  <c r="AG1649" i="109"/>
  <c r="AF820" i="109"/>
  <c r="AG1549" i="109"/>
  <c r="AE808" i="109"/>
  <c r="AE751" i="109"/>
  <c r="AE1724" i="109" s="1"/>
  <c r="AF1645" i="109"/>
  <c r="AG1687" i="109"/>
  <c r="AF1619" i="109"/>
  <c r="AF1618" i="109"/>
  <c r="AE846" i="109"/>
  <c r="AF1696" i="109"/>
  <c r="AF816" i="109"/>
  <c r="AF836" i="109"/>
  <c r="AG1561" i="109"/>
  <c r="AF1685" i="109"/>
  <c r="AE829" i="109"/>
  <c r="AF1624" i="109"/>
  <c r="AF1625" i="109"/>
  <c r="AF1615" i="109"/>
  <c r="AF1653" i="109"/>
  <c r="AE791" i="109"/>
  <c r="AF1657" i="109"/>
  <c r="AF1592" i="109"/>
  <c r="AF1608" i="109"/>
  <c r="AG1617" i="109"/>
  <c r="AF1640" i="109"/>
  <c r="AE811" i="109"/>
  <c r="AG1555" i="109"/>
  <c r="AF1684" i="109"/>
  <c r="AE753" i="109"/>
  <c r="AG1563" i="109"/>
  <c r="AE826" i="109"/>
  <c r="AG1697" i="109"/>
  <c r="AF1578" i="109"/>
  <c r="AE790" i="109"/>
  <c r="AE763" i="109"/>
  <c r="AE1733" i="109" s="1"/>
  <c r="AF1622" i="109"/>
  <c r="AG1530" i="109"/>
  <c r="AE716" i="109"/>
  <c r="AF1583" i="109"/>
  <c r="AF1646" i="109"/>
  <c r="AF1648" i="109"/>
  <c r="AF1694" i="109"/>
  <c r="AF1686" i="109"/>
  <c r="AE837" i="109"/>
  <c r="AF1621" i="109"/>
  <c r="AF1629" i="109"/>
  <c r="AG1584" i="109"/>
  <c r="AF1701" i="109"/>
  <c r="AF1631" i="109"/>
  <c r="AF1598" i="109"/>
  <c r="AE810" i="109"/>
  <c r="AF1628" i="109"/>
  <c r="AF1604" i="109"/>
  <c r="AF859" i="109"/>
  <c r="AG1534" i="109"/>
  <c r="AE754" i="109"/>
  <c r="AE1726" i="109" s="1"/>
  <c r="AF1595" i="109"/>
  <c r="AF1620" i="109"/>
  <c r="AF1636" i="109"/>
  <c r="AF1667" i="109"/>
  <c r="AE787" i="109"/>
  <c r="AE833" i="109"/>
  <c r="AE834" i="109"/>
  <c r="AF869" i="109"/>
  <c r="AF1612" i="109"/>
  <c r="AF1596" i="109"/>
  <c r="AG1670" i="109"/>
  <c r="AF851" i="109"/>
  <c r="AE848" i="109"/>
  <c r="AG1674" i="109"/>
  <c r="AF1668" i="109"/>
  <c r="AF1690" i="109"/>
  <c r="AE759" i="109"/>
  <c r="AE792" i="109"/>
  <c r="AE857" i="109"/>
  <c r="AF1634" i="109"/>
  <c r="AF1644" i="109"/>
  <c r="AG1546" i="109"/>
  <c r="AF1639" i="109"/>
  <c r="AF1681" i="109"/>
  <c r="AE709" i="109"/>
  <c r="AE1710" i="109" s="1"/>
  <c r="AF1607" i="109"/>
  <c r="AG1702" i="109"/>
  <c r="AE785" i="109"/>
  <c r="AE822" i="109"/>
  <c r="AG1573" i="109"/>
  <c r="AE781" i="109"/>
  <c r="AF1600" i="109"/>
  <c r="AF1679" i="109"/>
  <c r="AF1642" i="109"/>
  <c r="AF883" i="109"/>
  <c r="AE801" i="109"/>
  <c r="AE864" i="109"/>
  <c r="AE738" i="109"/>
  <c r="AE817" i="109"/>
  <c r="AG1666" i="109"/>
  <c r="AF1632" i="109"/>
  <c r="AF1663" i="109"/>
  <c r="AE805" i="109"/>
  <c r="AG1638" i="109"/>
  <c r="AE749" i="109"/>
  <c r="AE745" i="109"/>
  <c r="AF876" i="109"/>
  <c r="AF867" i="109"/>
  <c r="AF828" i="109"/>
  <c r="AE762" i="109"/>
  <c r="AF844" i="109"/>
  <c r="AG1603" i="109"/>
  <c r="AF871" i="109"/>
  <c r="AE788" i="109"/>
  <c r="AF1623" i="109"/>
  <c r="AE830" i="109"/>
  <c r="AF1660" i="109"/>
  <c r="AG1601" i="109"/>
  <c r="AG1692" i="109"/>
  <c r="AF1700" i="109"/>
  <c r="AE880" i="109"/>
  <c r="AF1698" i="109"/>
  <c r="AF1650" i="109"/>
  <c r="AE862" i="109"/>
  <c r="AE835" i="109"/>
  <c r="AE795" i="109"/>
  <c r="AG1562" i="109"/>
  <c r="AF1626" i="109"/>
  <c r="AF1611" i="109"/>
  <c r="AF1643" i="109"/>
  <c r="AF1695" i="109"/>
  <c r="AF812" i="109"/>
  <c r="AF1581" i="109"/>
  <c r="AG1616" i="109"/>
  <c r="AE839" i="109"/>
  <c r="AE881" i="109"/>
  <c r="AG1540" i="109"/>
  <c r="AF1647" i="109"/>
  <c r="AG1614" i="109"/>
  <c r="AF863" i="109"/>
  <c r="AF1610" i="109"/>
  <c r="AE855" i="109"/>
  <c r="AF1656" i="109"/>
  <c r="AE804" i="109"/>
  <c r="AG1558" i="109"/>
  <c r="AE739" i="109"/>
  <c r="AE730" i="109"/>
  <c r="AG1503" i="109"/>
  <c r="AG1682" i="109" s="1"/>
  <c r="AG1324" i="109"/>
  <c r="AE794" i="109"/>
  <c r="AF1605" i="109"/>
  <c r="AE843" i="109"/>
  <c r="AE721" i="109"/>
  <c r="AF1609" i="109"/>
  <c r="AF1673" i="109"/>
  <c r="AF1627" i="109"/>
  <c r="AF1652" i="109"/>
  <c r="AE778" i="109"/>
  <c r="AE773" i="109"/>
  <c r="AE1735" i="109" s="1"/>
  <c r="AF872" i="109"/>
  <c r="AE860" i="109"/>
  <c r="AE723" i="109"/>
  <c r="AE882" i="109"/>
  <c r="AF1658" i="109"/>
  <c r="AE849" i="109"/>
  <c r="AE732" i="109"/>
  <c r="AG1556" i="109"/>
  <c r="AF1633" i="109"/>
  <c r="AF1613" i="109"/>
  <c r="AF865" i="109"/>
  <c r="AF1665" i="109"/>
  <c r="AE800" i="109"/>
  <c r="AE799" i="109"/>
  <c r="AE870" i="109"/>
  <c r="AF1654" i="109"/>
  <c r="AF1585" i="109"/>
  <c r="AF1678" i="109"/>
  <c r="AF1662" i="109"/>
  <c r="AE821" i="109"/>
  <c r="AE854" i="109"/>
  <c r="AE873" i="109"/>
  <c r="AG1676" i="109"/>
  <c r="AD886" i="109"/>
  <c r="AE802" i="109"/>
  <c r="AE841" i="109"/>
  <c r="AE786" i="109"/>
  <c r="AP37" i="119"/>
  <c r="AF1635" i="109"/>
  <c r="AE772" i="109"/>
  <c r="AF1659" i="109"/>
  <c r="AF847" i="109"/>
  <c r="AF1677" i="109"/>
  <c r="AF840" i="109"/>
  <c r="AD1931" i="109"/>
  <c r="AD1958" i="109"/>
  <c r="AG1425" i="109"/>
  <c r="AG1246" i="109"/>
  <c r="AF550" i="109"/>
  <c r="AG668" i="109"/>
  <c r="AG467" i="109"/>
  <c r="EK467" i="109" s="1"/>
  <c r="AF291" i="109"/>
  <c r="AG1475" i="109"/>
  <c r="AG1296" i="109"/>
  <c r="AF647" i="109"/>
  <c r="AF446" i="109"/>
  <c r="AF386" i="109"/>
  <c r="AF587" i="109"/>
  <c r="AG1307" i="109"/>
  <c r="AG1486" i="109"/>
  <c r="AF608" i="109"/>
  <c r="AF407" i="109"/>
  <c r="AE1528" i="109"/>
  <c r="AE1524" i="109"/>
  <c r="AM34" i="119" s="1"/>
  <c r="AG1450" i="109"/>
  <c r="AG1271" i="109"/>
  <c r="AH1341" i="109"/>
  <c r="AJ1520" i="109" s="1"/>
  <c r="AH1520" i="109"/>
  <c r="AE858" i="109"/>
  <c r="AG1461" i="109"/>
  <c r="AG1282" i="109"/>
  <c r="AF624" i="109"/>
  <c r="AF423" i="109"/>
  <c r="AH1491" i="109"/>
  <c r="AH1312" i="109"/>
  <c r="AJ1491" i="109" s="1"/>
  <c r="AG1469" i="109"/>
  <c r="AG1290" i="109"/>
  <c r="AG1310" i="109"/>
  <c r="AG1489" i="109"/>
  <c r="AF603" i="109"/>
  <c r="AF402" i="109"/>
  <c r="AG1501" i="109"/>
  <c r="AG1322" i="109"/>
  <c r="AF614" i="109"/>
  <c r="AF413" i="109"/>
  <c r="AH1459" i="109"/>
  <c r="AH1280" i="109"/>
  <c r="AJ1459" i="109" s="1"/>
  <c r="AF1591" i="109"/>
  <c r="AG1337" i="109"/>
  <c r="AG1516" i="109"/>
  <c r="AF681" i="109"/>
  <c r="AF480" i="109"/>
  <c r="AD1703" i="109"/>
  <c r="AD1707" i="109" s="1"/>
  <c r="AD1846" i="109" s="1"/>
  <c r="AC1846" i="109"/>
  <c r="AG643" i="109"/>
  <c r="AG442" i="109"/>
  <c r="EK442" i="109" s="1"/>
  <c r="AF591" i="109"/>
  <c r="AF390" i="109"/>
  <c r="AE693" i="109"/>
  <c r="AG1477" i="109"/>
  <c r="AG1298" i="109"/>
  <c r="AG664" i="109"/>
  <c r="AG463" i="109"/>
  <c r="EK463" i="109" s="1"/>
  <c r="AG1295" i="109"/>
  <c r="AG1474" i="109"/>
  <c r="AF531" i="109"/>
  <c r="AF330" i="109"/>
  <c r="AH1383" i="109"/>
  <c r="AH1204" i="109"/>
  <c r="AJ1383" i="109" s="1"/>
  <c r="AF628" i="109"/>
  <c r="AF427" i="109"/>
  <c r="AG670" i="109"/>
  <c r="AG469" i="109"/>
  <c r="EK469" i="109" s="1"/>
  <c r="AG1447" i="109"/>
  <c r="AG1268" i="109"/>
  <c r="AG1265" i="109"/>
  <c r="AG1444" i="109"/>
  <c r="AH1470" i="109"/>
  <c r="AH1291" i="109"/>
  <c r="AJ1470" i="109" s="1"/>
  <c r="AG1451" i="109"/>
  <c r="AG1272" i="109"/>
  <c r="AG660" i="109"/>
  <c r="AG459" i="109"/>
  <c r="EK459" i="109" s="1"/>
  <c r="AE809" i="109"/>
  <c r="AG1478" i="109"/>
  <c r="AG1299" i="109"/>
  <c r="AF605" i="109"/>
  <c r="AF404" i="109"/>
  <c r="AH1361" i="109"/>
  <c r="AF1661" i="109"/>
  <c r="AF515" i="109"/>
  <c r="AF314" i="109"/>
  <c r="AG1448" i="109"/>
  <c r="AG1269" i="109"/>
  <c r="AH1396" i="109"/>
  <c r="AH1217" i="109"/>
  <c r="AJ1396" i="109" s="1"/>
  <c r="AE850" i="109"/>
  <c r="AF347" i="109"/>
  <c r="AF548" i="109"/>
  <c r="AG1699" i="109"/>
  <c r="AG1264" i="109"/>
  <c r="AG1443" i="109"/>
  <c r="AG418" i="109"/>
  <c r="AG619" i="109"/>
  <c r="AE831" i="109"/>
  <c r="AE803" i="109"/>
  <c r="AG1306" i="109"/>
  <c r="AG1485" i="109"/>
  <c r="AG1483" i="109"/>
  <c r="AG1304" i="109"/>
  <c r="AD1948" i="109"/>
  <c r="AF1641" i="109"/>
  <c r="AG654" i="109"/>
  <c r="AG453" i="109"/>
  <c r="EK453" i="109" s="1"/>
  <c r="AE783" i="109"/>
  <c r="AH1334" i="109"/>
  <c r="AJ1513" i="109" s="1"/>
  <c r="AH1513" i="109"/>
  <c r="AF595" i="109"/>
  <c r="AF394" i="109"/>
  <c r="AF351" i="109"/>
  <c r="AF552" i="109"/>
  <c r="AG1472" i="109"/>
  <c r="AG1293" i="109"/>
  <c r="AG1426" i="109"/>
  <c r="AG1247" i="109"/>
  <c r="AH1487" i="109"/>
  <c r="AH1308" i="109"/>
  <c r="AJ1487" i="109" s="1"/>
  <c r="AG1238" i="109"/>
  <c r="AG1417" i="109"/>
  <c r="AE825" i="109"/>
  <c r="AF553" i="109"/>
  <c r="AE700" i="109"/>
  <c r="AE1709" i="109" s="1"/>
  <c r="AE868" i="109"/>
  <c r="AF557" i="109"/>
  <c r="AF356" i="109"/>
  <c r="AG1453" i="109"/>
  <c r="AG1274" i="109"/>
  <c r="AG1484" i="109"/>
  <c r="AG1305" i="109"/>
  <c r="AF641" i="109"/>
  <c r="AF440" i="109"/>
  <c r="AG1286" i="109"/>
  <c r="AG1465" i="109"/>
  <c r="AF653" i="109"/>
  <c r="AF452" i="109"/>
  <c r="AH1205" i="109"/>
  <c r="AJ1384" i="109" s="1"/>
  <c r="AH1384" i="109"/>
  <c r="AG1691" i="109"/>
  <c r="AG1441" i="109"/>
  <c r="AG1262" i="109"/>
  <c r="AE838" i="109"/>
  <c r="AH1427" i="109"/>
  <c r="AH1248" i="109"/>
  <c r="AJ1427" i="109" s="1"/>
  <c r="AF559" i="109"/>
  <c r="AF358" i="109"/>
  <c r="AF577" i="109"/>
  <c r="AF376" i="109"/>
  <c r="AE878" i="109"/>
  <c r="AG615" i="109"/>
  <c r="AG414" i="109"/>
  <c r="AG1515" i="109"/>
  <c r="AG1336" i="109"/>
  <c r="AF879" i="109"/>
  <c r="AG656" i="109"/>
  <c r="AG455" i="109"/>
  <c r="EK455" i="109" s="1"/>
  <c r="AF471" i="109"/>
  <c r="AF672" i="109"/>
  <c r="AF642" i="109"/>
  <c r="AF441" i="109"/>
  <c r="AE866" i="109"/>
  <c r="AF604" i="109"/>
  <c r="AF403" i="109"/>
  <c r="AG1500" i="109"/>
  <c r="AG1321" i="109"/>
  <c r="AG1499" i="109"/>
  <c r="AG1320" i="109"/>
  <c r="AH1172" i="109"/>
  <c r="AJ1351" i="109" s="1"/>
  <c r="AH1351" i="109"/>
  <c r="AE484" i="109"/>
  <c r="AE485" i="109" s="1"/>
  <c r="AG481" i="109"/>
  <c r="EK481" i="109" s="1"/>
  <c r="AG682" i="109"/>
  <c r="AF508" i="109"/>
  <c r="AG646" i="109"/>
  <c r="AG445" i="109"/>
  <c r="EK445" i="109" s="1"/>
  <c r="AG652" i="109"/>
  <c r="AG451" i="109"/>
  <c r="EK451" i="109" s="1"/>
  <c r="AF589" i="109"/>
  <c r="AF388" i="109"/>
  <c r="AG627" i="109"/>
  <c r="AG426" i="109"/>
  <c r="EK426" i="109" s="1"/>
  <c r="AG1332" i="109"/>
  <c r="AG1511" i="109"/>
  <c r="AF1680" i="109"/>
  <c r="AF609" i="109"/>
  <c r="AF408" i="109"/>
  <c r="AE815" i="109"/>
  <c r="AF632" i="109"/>
  <c r="AF431" i="109"/>
  <c r="AF663" i="109"/>
  <c r="AF462" i="109"/>
  <c r="AG1434" i="109"/>
  <c r="AG1255" i="109"/>
  <c r="AG1338" i="109"/>
  <c r="AG1517" i="109"/>
  <c r="AF578" i="109"/>
  <c r="AG1482" i="109"/>
  <c r="AG1303" i="109"/>
  <c r="AF602" i="109"/>
  <c r="AF401" i="109"/>
  <c r="AF421" i="109"/>
  <c r="AF622" i="109"/>
  <c r="AF593" i="109"/>
  <c r="AF392" i="109"/>
  <c r="AG648" i="109"/>
  <c r="AG447" i="109"/>
  <c r="EK447" i="109" s="1"/>
  <c r="AG1432" i="109"/>
  <c r="AG1253" i="109"/>
  <c r="AG666" i="109"/>
  <c r="AG465" i="109"/>
  <c r="EK465" i="109" s="1"/>
  <c r="AG1342" i="109"/>
  <c r="AG1521" i="109"/>
  <c r="AE797" i="109"/>
  <c r="AF665" i="109"/>
  <c r="AF464" i="109"/>
  <c r="AG1496" i="109"/>
  <c r="AG1317" i="109"/>
  <c r="AG1421" i="109"/>
  <c r="AG1242" i="109"/>
  <c r="AG1399" i="109"/>
  <c r="AG1220" i="109"/>
  <c r="AH1355" i="109"/>
  <c r="AE798" i="109"/>
  <c r="AG1412" i="109"/>
  <c r="AG1233" i="109"/>
  <c r="AG1251" i="109"/>
  <c r="AG1430" i="109"/>
  <c r="AG1509" i="109"/>
  <c r="AG1330" i="109"/>
  <c r="AG1454" i="109"/>
  <c r="AG1275" i="109"/>
  <c r="AG1442" i="109"/>
  <c r="AG1263" i="109"/>
  <c r="AG631" i="109"/>
  <c r="AG430" i="109"/>
  <c r="EK430" i="109" s="1"/>
  <c r="AG1413" i="109"/>
  <c r="AH1376" i="109"/>
  <c r="AH1197" i="109"/>
  <c r="AJ1376" i="109" s="1"/>
  <c r="AG1404" i="109"/>
  <c r="AG1225" i="109"/>
  <c r="AG658" i="109"/>
  <c r="AG457" i="109"/>
  <c r="EK457" i="109" s="1"/>
  <c r="AF594" i="109"/>
  <c r="AF393" i="109"/>
  <c r="AG675" i="109"/>
  <c r="AG474" i="109"/>
  <c r="EK474" i="109" s="1"/>
  <c r="AG1402" i="109"/>
  <c r="AG1223" i="109"/>
  <c r="AF458" i="109"/>
  <c r="AF659" i="109"/>
  <c r="AF598" i="109"/>
  <c r="AF397" i="109"/>
  <c r="AF680" i="109"/>
  <c r="AF479" i="109"/>
  <c r="AG1250" i="109"/>
  <c r="AG1429" i="109"/>
  <c r="AF537" i="109"/>
  <c r="AF336" i="109"/>
  <c r="AH1344" i="109"/>
  <c r="AJ1523" i="109" s="1"/>
  <c r="AH1523" i="109"/>
  <c r="AG443" i="109"/>
  <c r="EK443" i="109" s="1"/>
  <c r="AG644" i="109"/>
  <c r="AH1397" i="109"/>
  <c r="AH1218" i="109"/>
  <c r="AJ1397" i="109" s="1"/>
  <c r="AE729" i="109"/>
  <c r="AE806" i="109"/>
  <c r="AG1510" i="109"/>
  <c r="AG1331" i="109"/>
  <c r="AE685" i="109"/>
  <c r="AF520" i="109"/>
  <c r="AF319" i="109"/>
  <c r="AF590" i="109"/>
  <c r="AF389" i="109"/>
  <c r="AG1575" i="109"/>
  <c r="AG1433" i="109"/>
  <c r="AG1254" i="109"/>
  <c r="AG683" i="109"/>
  <c r="AG482" i="109"/>
  <c r="AF885" i="109"/>
  <c r="AH1504" i="109"/>
  <c r="AH1325" i="109"/>
  <c r="AJ1504" i="109" s="1"/>
  <c r="AH1405" i="109"/>
  <c r="AH1226" i="109"/>
  <c r="AJ1405" i="109" s="1"/>
  <c r="AF406" i="109"/>
  <c r="AF607" i="109"/>
  <c r="AF429" i="109"/>
  <c r="AF630" i="109"/>
  <c r="AG676" i="109"/>
  <c r="AG475" i="109"/>
  <c r="EK475" i="109" s="1"/>
  <c r="AG1462" i="109"/>
  <c r="AG1283" i="109"/>
  <c r="AH1392" i="109"/>
  <c r="AH1213" i="109"/>
  <c r="AJ1392" i="109" s="1"/>
  <c r="AF582" i="109"/>
  <c r="AF381" i="109"/>
  <c r="AE796" i="109"/>
  <c r="AF636" i="109"/>
  <c r="AF435" i="109"/>
  <c r="AF1651" i="109"/>
  <c r="AF629" i="109"/>
  <c r="AF428" i="109"/>
  <c r="AE874" i="109"/>
  <c r="AG1406" i="109"/>
  <c r="AE758" i="109"/>
  <c r="AG1452" i="109"/>
  <c r="AG1273" i="109"/>
  <c r="AD485" i="109"/>
  <c r="AH1198" i="109"/>
  <c r="AJ1377" i="109" s="1"/>
  <c r="AH1377" i="109"/>
  <c r="AH1437" i="109"/>
  <c r="AH1258" i="109"/>
  <c r="AJ1437" i="109" s="1"/>
  <c r="AE842" i="109"/>
  <c r="AE818" i="109"/>
  <c r="AF560" i="109"/>
  <c r="AF359" i="109"/>
  <c r="AG1311" i="109"/>
  <c r="AG1490" i="109"/>
  <c r="AE760" i="109"/>
  <c r="AH1211" i="109"/>
  <c r="AJ1390" i="109" s="1"/>
  <c r="AH1508" i="109"/>
  <c r="AH1329" i="109"/>
  <c r="AJ1508" i="109" s="1"/>
  <c r="AF625" i="109"/>
  <c r="AF424" i="109"/>
  <c r="AF382" i="109"/>
  <c r="AF583" i="109"/>
  <c r="AF328" i="109"/>
  <c r="AF529" i="109"/>
  <c r="AG678" i="109"/>
  <c r="AG477" i="109"/>
  <c r="EK477" i="109" s="1"/>
  <c r="AF592" i="109"/>
  <c r="AF391" i="109"/>
  <c r="AG635" i="109"/>
  <c r="AG434" i="109"/>
  <c r="EK434" i="109" s="1"/>
  <c r="AF454" i="109"/>
  <c r="AF655" i="109"/>
  <c r="AF618" i="109"/>
  <c r="AF417" i="109"/>
  <c r="AF1637" i="109"/>
  <c r="AF555" i="109"/>
  <c r="AF354" i="109"/>
  <c r="AG1464" i="109"/>
  <c r="AG1285" i="109"/>
  <c r="AF689" i="109"/>
  <c r="AF610" i="109"/>
  <c r="AF409" i="109"/>
  <c r="AC1884" i="109"/>
  <c r="AG1457" i="109"/>
  <c r="AG1278" i="109"/>
  <c r="AF853" i="109"/>
  <c r="AD1930" i="109"/>
  <c r="AG1519" i="109"/>
  <c r="AG1340" i="109"/>
  <c r="AG1224" i="109"/>
  <c r="AG1403" i="109"/>
  <c r="AD1874" i="109"/>
  <c r="AG1326" i="109"/>
  <c r="AG1505" i="109"/>
  <c r="AG1481" i="109"/>
  <c r="AG1302" i="109"/>
  <c r="AF337" i="109"/>
  <c r="AF538" i="109"/>
  <c r="AF633" i="109"/>
  <c r="AF432" i="109"/>
  <c r="AG674" i="109"/>
  <c r="AG473" i="109"/>
  <c r="EK473" i="109" s="1"/>
  <c r="AD1952" i="109"/>
  <c r="AH1424" i="109"/>
  <c r="AH1245" i="109"/>
  <c r="AJ1424" i="109" s="1"/>
  <c r="AF661" i="109"/>
  <c r="AF460" i="109"/>
  <c r="AG1222" i="109"/>
  <c r="AG1401" i="109"/>
  <c r="AH1379" i="109"/>
  <c r="AH1200" i="109"/>
  <c r="AJ1379" i="109" s="1"/>
  <c r="AG1507" i="109"/>
  <c r="AG1328" i="109"/>
  <c r="AG1467" i="109"/>
  <c r="AG1288" i="109"/>
  <c r="AG1468" i="109"/>
  <c r="AG1289" i="109"/>
  <c r="AG1466" i="109"/>
  <c r="AG1287" i="109"/>
  <c r="AH1435" i="109"/>
  <c r="AH1256" i="109"/>
  <c r="AJ1435" i="109" s="1"/>
  <c r="AH1259" i="109"/>
  <c r="AJ1438" i="109" s="1"/>
  <c r="AH1438" i="109"/>
  <c r="AE827" i="109"/>
  <c r="AG1343" i="109"/>
  <c r="AG1522" i="109"/>
  <c r="AF472" i="109"/>
  <c r="AF673" i="109"/>
  <c r="AF499" i="109"/>
  <c r="AF667" i="109"/>
  <c r="AF466" i="109"/>
  <c r="AG662" i="109"/>
  <c r="AG461" i="109"/>
  <c r="EK461" i="109" s="1"/>
  <c r="AH1333" i="109"/>
  <c r="AJ1512" i="109" s="1"/>
  <c r="AH1512" i="109"/>
  <c r="AF586" i="109"/>
  <c r="AF385" i="109"/>
  <c r="AF637" i="109"/>
  <c r="AF436" i="109"/>
  <c r="AF677" i="109"/>
  <c r="AF476" i="109"/>
  <c r="AE789" i="109"/>
  <c r="AE807" i="109"/>
  <c r="AE747" i="109"/>
  <c r="AC1864" i="109"/>
  <c r="AF580" i="109"/>
  <c r="AF379" i="109"/>
  <c r="AG1492" i="109"/>
  <c r="AG1313" i="109"/>
  <c r="AG1284" i="109"/>
  <c r="AG1463" i="109"/>
  <c r="AG623" i="109"/>
  <c r="AG422" i="109"/>
  <c r="AG1270" i="109"/>
  <c r="AG1449" i="109"/>
  <c r="AF522" i="109"/>
  <c r="AG1506" i="109"/>
  <c r="AG1327" i="109"/>
  <c r="AF399" i="109"/>
  <c r="AF600" i="109"/>
  <c r="AH1382" i="109"/>
  <c r="AH1203" i="109"/>
  <c r="AJ1382" i="109" s="1"/>
  <c r="AG1494" i="109"/>
  <c r="AG1315" i="109"/>
  <c r="AG1276" i="109"/>
  <c r="AG1455" i="109"/>
  <c r="AH1422" i="109"/>
  <c r="AH1243" i="109"/>
  <c r="AJ1422" i="109" s="1"/>
  <c r="AG1514" i="109"/>
  <c r="AG1335" i="109"/>
  <c r="AG611" i="109"/>
  <c r="AG410" i="109"/>
  <c r="AG1428" i="109"/>
  <c r="AG1249" i="109"/>
  <c r="AF562" i="109"/>
  <c r="AG1292" i="109"/>
  <c r="AG1471" i="109"/>
  <c r="AG1460" i="109"/>
  <c r="AG1281" i="109"/>
  <c r="AF599" i="109"/>
  <c r="AF398" i="109"/>
  <c r="AG1479" i="109"/>
  <c r="AG1300" i="109"/>
  <c r="AG1244" i="109"/>
  <c r="AG1423" i="109"/>
  <c r="AG1488" i="109"/>
  <c r="AG1309" i="109"/>
  <c r="AG1440" i="109"/>
  <c r="AG1261" i="109"/>
  <c r="AG1476" i="109"/>
  <c r="AG1297" i="109"/>
  <c r="AG1439" i="109"/>
  <c r="AG1260" i="109"/>
  <c r="AF584" i="109"/>
  <c r="AF383" i="109"/>
  <c r="AH1495" i="109"/>
  <c r="AH1316" i="109"/>
  <c r="AJ1495" i="109" s="1"/>
  <c r="AF845" i="109"/>
  <c r="AG1576" i="109"/>
  <c r="AF528" i="109"/>
  <c r="AF327" i="109"/>
  <c r="AF621" i="109"/>
  <c r="AF420" i="109"/>
  <c r="AF1170" i="109"/>
  <c r="AG1349" i="109" s="1"/>
  <c r="AE1345" i="109"/>
  <c r="AF884" i="109"/>
  <c r="AG684" i="109"/>
  <c r="AG483" i="109"/>
  <c r="AF649" i="109"/>
  <c r="AF448" i="109"/>
  <c r="AG1683" i="109"/>
  <c r="AG1502" i="109"/>
  <c r="AG1323" i="109"/>
  <c r="AF657" i="109"/>
  <c r="AF456" i="109"/>
  <c r="AF544" i="109"/>
  <c r="AF343" i="109"/>
  <c r="AG1445" i="109"/>
  <c r="AG1266" i="109"/>
  <c r="AF626" i="109"/>
  <c r="AF425" i="109"/>
  <c r="AF651" i="109"/>
  <c r="AF450" i="109"/>
  <c r="AH1493" i="109"/>
  <c r="AH1314" i="109"/>
  <c r="AJ1493" i="109" s="1"/>
  <c r="AF877" i="109"/>
  <c r="AF634" i="109"/>
  <c r="AF433" i="109"/>
  <c r="AF601" i="109"/>
  <c r="AF400" i="109"/>
  <c r="AG1571" i="109"/>
  <c r="AF616" i="109"/>
  <c r="AF415" i="109"/>
  <c r="AG1473" i="109"/>
  <c r="AG1294" i="109"/>
  <c r="AF620" i="109"/>
  <c r="AF419" i="109"/>
  <c r="AH1394" i="109"/>
  <c r="AH1215" i="109"/>
  <c r="AJ1394" i="109" s="1"/>
  <c r="AG1416" i="109"/>
  <c r="AG1237" i="109"/>
  <c r="AG478" i="109"/>
  <c r="EK478" i="109" s="1"/>
  <c r="AG679" i="109"/>
  <c r="AF669" i="109"/>
  <c r="AF468" i="109"/>
  <c r="AH1372" i="109"/>
  <c r="AH1193" i="109"/>
  <c r="AJ1372" i="109" s="1"/>
  <c r="AG1446" i="109"/>
  <c r="AG1267" i="109"/>
  <c r="AH1188" i="109"/>
  <c r="AJ1367" i="109" s="1"/>
  <c r="AH1367" i="109"/>
  <c r="AF617" i="109"/>
  <c r="AF416" i="109"/>
  <c r="AE761" i="109"/>
  <c r="AF1669" i="109"/>
  <c r="AF439" i="109"/>
  <c r="AF640" i="109"/>
  <c r="AF613" i="109"/>
  <c r="AF412" i="109"/>
  <c r="AE784" i="109"/>
  <c r="AH1370" i="109"/>
  <c r="AH1191" i="109"/>
  <c r="AJ1370" i="109" s="1"/>
  <c r="AG1431" i="109"/>
  <c r="AG1252" i="109"/>
  <c r="AG1277" i="109"/>
  <c r="AG1456" i="109"/>
  <c r="AE793" i="109"/>
  <c r="AF387" i="109"/>
  <c r="AF588" i="109"/>
  <c r="AF571" i="109"/>
  <c r="AF370" i="109"/>
  <c r="AF596" i="109"/>
  <c r="AF395" i="109"/>
  <c r="AF638" i="109"/>
  <c r="AF437" i="109"/>
  <c r="AG1480" i="109"/>
  <c r="AG1301" i="109"/>
  <c r="AF606" i="109"/>
  <c r="AF405" i="109"/>
  <c r="AF585" i="109"/>
  <c r="AF384" i="109"/>
  <c r="AF546" i="109"/>
  <c r="AF345" i="109"/>
  <c r="AE856" i="109"/>
  <c r="AE819" i="109"/>
  <c r="AG1279" i="109"/>
  <c r="AG1458" i="109"/>
  <c r="AE756" i="109"/>
  <c r="AG1436" i="109"/>
  <c r="AG1257" i="109"/>
  <c r="AF561" i="109"/>
  <c r="AF360" i="109"/>
  <c r="AH1207" i="109"/>
  <c r="AJ1386" i="109" s="1"/>
  <c r="AG287" i="109"/>
  <c r="AH1339" i="109"/>
  <c r="AJ1518" i="109" s="1"/>
  <c r="AH1518" i="109"/>
  <c r="AG650" i="109"/>
  <c r="AG449" i="109"/>
  <c r="EK449" i="109" s="1"/>
  <c r="AG1240" i="109"/>
  <c r="AG1419" i="109"/>
  <c r="AG1498" i="109"/>
  <c r="AG1319" i="109"/>
  <c r="AF645" i="109"/>
  <c r="AF444" i="109"/>
  <c r="AF1582" i="109"/>
  <c r="AF572" i="109"/>
  <c r="AF597" i="109"/>
  <c r="AF396" i="109"/>
  <c r="AG639" i="109"/>
  <c r="AG438" i="109"/>
  <c r="EK438" i="109" s="1"/>
  <c r="AH1497" i="109"/>
  <c r="AH1318" i="109"/>
  <c r="AJ1497" i="109" s="1"/>
  <c r="AF612" i="109"/>
  <c r="AF411" i="109"/>
  <c r="AG470" i="109"/>
  <c r="EK470" i="109" s="1"/>
  <c r="AG671" i="109"/>
  <c r="AF558" i="109"/>
  <c r="AF357" i="109"/>
  <c r="AF894" i="109"/>
  <c r="AE1026" i="109"/>
  <c r="AF896" i="109"/>
  <c r="AF895" i="109"/>
  <c r="AF28" i="119"/>
  <c r="AF29" i="119"/>
  <c r="AE30" i="119"/>
  <c r="AE40" i="119"/>
  <c r="AH21" i="119"/>
  <c r="AG23" i="119"/>
  <c r="BH20" i="119"/>
  <c r="EJ1165" i="109"/>
  <c r="R40" i="119"/>
  <c r="R30" i="119"/>
  <c r="S30" i="119"/>
  <c r="AJ33" i="119"/>
  <c r="AI33" i="119"/>
  <c r="AJ1209" i="109" l="1"/>
  <c r="AJ1388" i="109"/>
  <c r="AS1234" i="109"/>
  <c r="AS1413" i="109"/>
  <c r="AS1227" i="109"/>
  <c r="AS1406" i="109"/>
  <c r="AT1176" i="109"/>
  <c r="AT1355" i="109"/>
  <c r="AJ1569" i="109"/>
  <c r="AJ1565" i="109"/>
  <c r="AE1809" i="109"/>
  <c r="AE1948" i="109" s="1"/>
  <c r="AD1862" i="109"/>
  <c r="AC1843" i="109"/>
  <c r="EK418" i="109"/>
  <c r="AE1787" i="109"/>
  <c r="AE1926" i="109" s="1"/>
  <c r="AE1799" i="109"/>
  <c r="AE1938" i="109" s="1"/>
  <c r="AE1806" i="109"/>
  <c r="AE1945" i="109" s="1"/>
  <c r="AE1830" i="109"/>
  <c r="AE1836" i="109"/>
  <c r="AE1975" i="109" s="1"/>
  <c r="AE1840" i="109"/>
  <c r="AE1979" i="109" s="1"/>
  <c r="AE1783" i="109"/>
  <c r="AE1837" i="109"/>
  <c r="AE1808" i="109"/>
  <c r="AE1947" i="109" s="1"/>
  <c r="AE1833" i="109"/>
  <c r="AE1972" i="109" s="1"/>
  <c r="AE1835" i="109"/>
  <c r="AE1795" i="109"/>
  <c r="AE1798" i="109"/>
  <c r="AE1937" i="109" s="1"/>
  <c r="AE1796" i="109"/>
  <c r="AE1935" i="109" s="1"/>
  <c r="AE1789" i="109"/>
  <c r="AG307" i="109"/>
  <c r="EK414" i="109"/>
  <c r="AE1807" i="109"/>
  <c r="AE1946" i="109" s="1"/>
  <c r="AE1804" i="109"/>
  <c r="AE1943" i="109" s="1"/>
  <c r="AE1822" i="109"/>
  <c r="AE1961" i="109" s="1"/>
  <c r="AE1823" i="109"/>
  <c r="AE1962" i="109" s="1"/>
  <c r="AE1803" i="109"/>
  <c r="AE1800" i="109"/>
  <c r="AE1939" i="109" s="1"/>
  <c r="AE1819" i="109"/>
  <c r="AE1958" i="109" s="1"/>
  <c r="AE1794" i="109"/>
  <c r="AE1933" i="109" s="1"/>
  <c r="AE1805" i="109"/>
  <c r="AE1944" i="109" s="1"/>
  <c r="AE1813" i="109"/>
  <c r="AE1818" i="109"/>
  <c r="AE1957" i="109" s="1"/>
  <c r="AE1802" i="109"/>
  <c r="AE1941" i="109" s="1"/>
  <c r="AE1792" i="109"/>
  <c r="AE1931" i="109" s="1"/>
  <c r="AE1824" i="109"/>
  <c r="AE1963" i="109" s="1"/>
  <c r="AG298" i="109"/>
  <c r="AC1908" i="109"/>
  <c r="AH361" i="109"/>
  <c r="AJ562" i="109" s="1"/>
  <c r="EK410" i="109"/>
  <c r="AD1781" i="109"/>
  <c r="AD1920" i="109" s="1"/>
  <c r="AD1842" i="109"/>
  <c r="AD1981" i="109" s="1"/>
  <c r="AD1841" i="109"/>
  <c r="AD1777" i="109"/>
  <c r="AD1916" i="109" s="1"/>
  <c r="AD1773" i="109"/>
  <c r="AD1912" i="109" s="1"/>
  <c r="AD1769" i="109"/>
  <c r="AD1759" i="109"/>
  <c r="AD1898" i="109" s="1"/>
  <c r="AD1736" i="109"/>
  <c r="AD1875" i="109" s="1"/>
  <c r="AD1758" i="109"/>
  <c r="AD1897" i="109" s="1"/>
  <c r="AD1720" i="109"/>
  <c r="AD1859" i="109" s="1"/>
  <c r="AD1708" i="109"/>
  <c r="AD1766" i="109"/>
  <c r="AD1905" i="109" s="1"/>
  <c r="AD1774" i="109"/>
  <c r="AD1913" i="109" s="1"/>
  <c r="AD1745" i="109"/>
  <c r="AD1884" i="109" s="1"/>
  <c r="AD1753" i="109"/>
  <c r="AD1892" i="109" s="1"/>
  <c r="AD1718" i="109"/>
  <c r="AD1857" i="109" s="1"/>
  <c r="AD1731" i="109"/>
  <c r="AD1870" i="109" s="1"/>
  <c r="AD1764" i="109"/>
  <c r="AD1903" i="109" s="1"/>
  <c r="AD1714" i="109"/>
  <c r="AD1853" i="109" s="1"/>
  <c r="AD1782" i="109"/>
  <c r="AD1921" i="109" s="1"/>
  <c r="AD1711" i="109"/>
  <c r="AD1850" i="109" s="1"/>
  <c r="AD1779" i="109"/>
  <c r="AD1918" i="109" s="1"/>
  <c r="AD1734" i="109"/>
  <c r="AD1873" i="109" s="1"/>
  <c r="AD1729" i="109"/>
  <c r="AD1868" i="109" s="1"/>
  <c r="AD1742" i="109"/>
  <c r="AD1881" i="109" s="1"/>
  <c r="AD1722" i="109"/>
  <c r="AD1861" i="109" s="1"/>
  <c r="AD1771" i="109"/>
  <c r="AD1910" i="109" s="1"/>
  <c r="AD1747" i="109"/>
  <c r="AD1886" i="109" s="1"/>
  <c r="AD1770" i="109"/>
  <c r="AD1909" i="109" s="1"/>
  <c r="AD1746" i="109"/>
  <c r="AD1885" i="109" s="1"/>
  <c r="AD1721" i="109"/>
  <c r="AD1860" i="109" s="1"/>
  <c r="AD1737" i="109"/>
  <c r="AD1876" i="109" s="1"/>
  <c r="AD1751" i="109"/>
  <c r="AD1890" i="109" s="1"/>
  <c r="AD1778" i="109"/>
  <c r="AD1917" i="109" s="1"/>
  <c r="AD1738" i="109"/>
  <c r="AD1877" i="109" s="1"/>
  <c r="AD1740" i="109"/>
  <c r="AD1879" i="109" s="1"/>
  <c r="AD1749" i="109"/>
  <c r="AD1888" i="109" s="1"/>
  <c r="AD1761" i="109"/>
  <c r="AD1900" i="109" s="1"/>
  <c r="AD1719" i="109"/>
  <c r="AD1858" i="109" s="1"/>
  <c r="AD1741" i="109"/>
  <c r="AD1880" i="109" s="1"/>
  <c r="AD1744" i="109"/>
  <c r="AD1883" i="109" s="1"/>
  <c r="AD1776" i="109"/>
  <c r="AD1915" i="109" s="1"/>
  <c r="AD1743" i="109"/>
  <c r="AD1882" i="109" s="1"/>
  <c r="AD1762" i="109"/>
  <c r="AD1901" i="109" s="1"/>
  <c r="AD1772" i="109"/>
  <c r="AD1911" i="109" s="1"/>
  <c r="AD1767" i="109"/>
  <c r="AD1906" i="109" s="1"/>
  <c r="AD1716" i="109"/>
  <c r="AD1855" i="109" s="1"/>
  <c r="AD1717" i="109"/>
  <c r="AD1856" i="109" s="1"/>
  <c r="AD1715" i="109"/>
  <c r="AD1854" i="109" s="1"/>
  <c r="AD1710" i="109"/>
  <c r="AD1849" i="109" s="1"/>
  <c r="AD1750" i="109"/>
  <c r="AD1889" i="109" s="1"/>
  <c r="AD1712" i="109"/>
  <c r="AD1851" i="109" s="1"/>
  <c r="AD1728" i="109"/>
  <c r="AD1867" i="109" s="1"/>
  <c r="AD1760" i="109"/>
  <c r="AD1899" i="109" s="1"/>
  <c r="AD1748" i="109"/>
  <c r="AD1887" i="109" s="1"/>
  <c r="AD1732" i="109"/>
  <c r="AD1871" i="109" s="1"/>
  <c r="AD1757" i="109"/>
  <c r="AD1896" i="109" s="1"/>
  <c r="AD1780" i="109"/>
  <c r="AD1919" i="109" s="1"/>
  <c r="AD1754" i="109"/>
  <c r="AD1893" i="109" s="1"/>
  <c r="AD1756" i="109"/>
  <c r="AD1895" i="109" s="1"/>
  <c r="AD1752" i="109"/>
  <c r="AD1891" i="109" s="1"/>
  <c r="AD1725" i="109"/>
  <c r="AD1864" i="109" s="1"/>
  <c r="AD1730" i="109"/>
  <c r="AD1869" i="109" s="1"/>
  <c r="AD1768" i="109"/>
  <c r="AD1907" i="109" s="1"/>
  <c r="AD1763" i="109"/>
  <c r="AD1902" i="109" s="1"/>
  <c r="AD1765" i="109"/>
  <c r="AD1755" i="109"/>
  <c r="AD1894" i="109" s="1"/>
  <c r="AD1775" i="109"/>
  <c r="AD1914" i="109" s="1"/>
  <c r="AE1874" i="109"/>
  <c r="EK287" i="109"/>
  <c r="EK422" i="109"/>
  <c r="EK482" i="109"/>
  <c r="AG291" i="109"/>
  <c r="AE1969" i="109"/>
  <c r="AE1976" i="109"/>
  <c r="AE1928" i="109"/>
  <c r="AG371" i="109"/>
  <c r="AE1816" i="109"/>
  <c r="AE1955" i="109" s="1"/>
  <c r="AE1784" i="109"/>
  <c r="AE1923" i="109" s="1"/>
  <c r="AE1810" i="109"/>
  <c r="AE1949" i="109" s="1"/>
  <c r="AE1788" i="109"/>
  <c r="AE1927" i="109" s="1"/>
  <c r="AE1826" i="109"/>
  <c r="AE1965" i="109" s="1"/>
  <c r="AE1814" i="109"/>
  <c r="AE1953" i="109" s="1"/>
  <c r="AE1817" i="109"/>
  <c r="AE1956" i="109" s="1"/>
  <c r="AE1786" i="109"/>
  <c r="AE1925" i="109" s="1"/>
  <c r="AE1785" i="109"/>
  <c r="AE1924" i="109" s="1"/>
  <c r="AE1793" i="109"/>
  <c r="AE1932" i="109" s="1"/>
  <c r="AE1838" i="109"/>
  <c r="AE1977" i="109" s="1"/>
  <c r="AE1821" i="109"/>
  <c r="AE1960" i="109" s="1"/>
  <c r="AE1791" i="109"/>
  <c r="AE1930" i="109" s="1"/>
  <c r="AE1801" i="109"/>
  <c r="AE1940" i="109" s="1"/>
  <c r="AG345" i="109"/>
  <c r="EK345" i="109" s="1"/>
  <c r="EK483" i="109"/>
  <c r="AE1848" i="109"/>
  <c r="AE1815" i="109"/>
  <c r="AE1954" i="109" s="1"/>
  <c r="AE1820" i="109"/>
  <c r="AE1959" i="109" s="1"/>
  <c r="AE1811" i="109"/>
  <c r="AE1950" i="109" s="1"/>
  <c r="AE1831" i="109"/>
  <c r="AE1970" i="109" s="1"/>
  <c r="AE1832" i="109"/>
  <c r="AE1971" i="109" s="1"/>
  <c r="AE1839" i="109"/>
  <c r="AE1978" i="109" s="1"/>
  <c r="AE1834" i="109"/>
  <c r="AE1973" i="109" s="1"/>
  <c r="AE1797" i="109"/>
  <c r="AE1936" i="109" s="1"/>
  <c r="AE1829" i="109"/>
  <c r="AE1968" i="109" s="1"/>
  <c r="AE1790" i="109"/>
  <c r="AE1929" i="109" s="1"/>
  <c r="AE1827" i="109"/>
  <c r="AE1966" i="109" s="1"/>
  <c r="AE1828" i="109"/>
  <c r="AE1967" i="109" s="1"/>
  <c r="AE1825" i="109"/>
  <c r="AE1964" i="109" s="1"/>
  <c r="AE1812" i="109"/>
  <c r="AE1951" i="109" s="1"/>
  <c r="AD1980" i="109"/>
  <c r="AC1912" i="109"/>
  <c r="AG352" i="109"/>
  <c r="AJ1567" i="109"/>
  <c r="AH905" i="109"/>
  <c r="AJ905" i="109" s="1"/>
  <c r="AK905" i="109" s="1"/>
  <c r="AL905" i="109" s="1"/>
  <c r="AM905" i="109" s="1"/>
  <c r="AN905" i="109" s="1"/>
  <c r="AO905" i="109" s="1"/>
  <c r="AP905" i="109" s="1"/>
  <c r="AQ905" i="109" s="1"/>
  <c r="AR905" i="109" s="1"/>
  <c r="AS905" i="109" s="1"/>
  <c r="AH903" i="109"/>
  <c r="AJ903" i="109" s="1"/>
  <c r="AK903" i="109" s="1"/>
  <c r="AL903" i="109" s="1"/>
  <c r="AM903" i="109" s="1"/>
  <c r="AN903" i="109" s="1"/>
  <c r="AO903" i="109" s="1"/>
  <c r="AP903" i="109" s="1"/>
  <c r="AQ903" i="109" s="1"/>
  <c r="AR903" i="109" s="1"/>
  <c r="AS903" i="109" s="1"/>
  <c r="AT903" i="109" s="1"/>
  <c r="AG902" i="109"/>
  <c r="BG1206" i="109"/>
  <c r="BH1385" i="109" s="1"/>
  <c r="BG1564" i="109"/>
  <c r="AF742" i="109"/>
  <c r="AG541" i="109"/>
  <c r="AG340" i="109"/>
  <c r="EK340" i="109" s="1"/>
  <c r="AF740" i="109"/>
  <c r="AG539" i="109"/>
  <c r="AG338" i="109"/>
  <c r="EK338" i="109" s="1"/>
  <c r="BG952" i="109"/>
  <c r="AG906" i="109"/>
  <c r="AH906" i="109" s="1"/>
  <c r="AJ906" i="109" s="1"/>
  <c r="AK906" i="109" s="1"/>
  <c r="AL906" i="109" s="1"/>
  <c r="AM906" i="109" s="1"/>
  <c r="AN906" i="109" s="1"/>
  <c r="AO906" i="109" s="1"/>
  <c r="AP906" i="109" s="1"/>
  <c r="AQ906" i="109" s="1"/>
  <c r="AR906" i="109" s="1"/>
  <c r="AS906" i="109" s="1"/>
  <c r="AT906" i="109" s="1"/>
  <c r="AU906" i="109" s="1"/>
  <c r="AW906" i="109" s="1"/>
  <c r="AG920" i="109"/>
  <c r="AH920" i="109" s="1"/>
  <c r="AJ920" i="109" s="1"/>
  <c r="AK920" i="109" s="1"/>
  <c r="AL920" i="109" s="1"/>
  <c r="AM920" i="109" s="1"/>
  <c r="AN920" i="109" s="1"/>
  <c r="AO920" i="109" s="1"/>
  <c r="AP920" i="109" s="1"/>
  <c r="AQ920" i="109" s="1"/>
  <c r="AR920" i="109" s="1"/>
  <c r="AS920" i="109" s="1"/>
  <c r="AT920" i="109" s="1"/>
  <c r="AU920" i="109" s="1"/>
  <c r="AW920" i="109" s="1"/>
  <c r="AE1865" i="109"/>
  <c r="AR910" i="109"/>
  <c r="AQ909" i="109"/>
  <c r="AJ1218" i="109"/>
  <c r="AG861" i="109"/>
  <c r="AJ1200" i="109"/>
  <c r="AJ1193" i="109"/>
  <c r="AJ1182" i="109"/>
  <c r="AJ1172" i="109"/>
  <c r="AG1580" i="109"/>
  <c r="AF832" i="109"/>
  <c r="AG321" i="109"/>
  <c r="AG1602" i="109"/>
  <c r="AG1655" i="109"/>
  <c r="AO694" i="109"/>
  <c r="AN695" i="109"/>
  <c r="AN697" i="109"/>
  <c r="AN696" i="109"/>
  <c r="AQ698" i="109"/>
  <c r="AG1688" i="109"/>
  <c r="AG898" i="109"/>
  <c r="AF852" i="109"/>
  <c r="AF823" i="109"/>
  <c r="AF875" i="109"/>
  <c r="AH488" i="109"/>
  <c r="AG492" i="109"/>
  <c r="AG1671" i="109"/>
  <c r="AG1657" i="109"/>
  <c r="AQ296" i="109"/>
  <c r="AR497" i="109" s="1"/>
  <c r="AN295" i="109"/>
  <c r="AO496" i="109" s="1"/>
  <c r="AG1630" i="109"/>
  <c r="AN294" i="109"/>
  <c r="AO495" i="109" s="1"/>
  <c r="AN293" i="109"/>
  <c r="AO494" i="109" s="1"/>
  <c r="AO292" i="109"/>
  <c r="AP493" i="109" s="1"/>
  <c r="AF814" i="109"/>
  <c r="AG1675" i="109"/>
  <c r="AG1646" i="109"/>
  <c r="AG1693" i="109"/>
  <c r="AG1689" i="109"/>
  <c r="AG1664" i="109"/>
  <c r="AG1628" i="109"/>
  <c r="AF813" i="109"/>
  <c r="AF790" i="109"/>
  <c r="AF751" i="109"/>
  <c r="AG824" i="109"/>
  <c r="AG1645" i="109"/>
  <c r="AG1700" i="109"/>
  <c r="AF754" i="109"/>
  <c r="AF1726" i="109" s="1"/>
  <c r="AF808" i="109"/>
  <c r="AF779" i="109"/>
  <c r="AG820" i="109"/>
  <c r="AG1607" i="109"/>
  <c r="AG1621" i="109"/>
  <c r="AG1609" i="109"/>
  <c r="AG816" i="109"/>
  <c r="AG1615" i="109"/>
  <c r="AG1652" i="109"/>
  <c r="AG1685" i="109"/>
  <c r="AG1608" i="109"/>
  <c r="AF881" i="109"/>
  <c r="AF804" i="109"/>
  <c r="AG1598" i="109"/>
  <c r="AG1653" i="109"/>
  <c r="AG1592" i="109"/>
  <c r="AG1618" i="109"/>
  <c r="AF846" i="109"/>
  <c r="AG1625" i="109"/>
  <c r="AG1624" i="109"/>
  <c r="AF822" i="109"/>
  <c r="AG1686" i="109"/>
  <c r="AF811" i="109"/>
  <c r="AG1629" i="109"/>
  <c r="AG1696" i="109"/>
  <c r="AG1619" i="109"/>
  <c r="AG1684" i="109"/>
  <c r="AG1640" i="109"/>
  <c r="AF829" i="109"/>
  <c r="AF830" i="109"/>
  <c r="AG836" i="109"/>
  <c r="AF791" i="109"/>
  <c r="AF785" i="109"/>
  <c r="AF787" i="109"/>
  <c r="AF763" i="109"/>
  <c r="AF1733" i="109" s="1"/>
  <c r="AF759" i="109"/>
  <c r="AF817" i="109"/>
  <c r="AG1636" i="109"/>
  <c r="AG1631" i="109"/>
  <c r="AG1585" i="109"/>
  <c r="AF826" i="109"/>
  <c r="AG1612" i="109"/>
  <c r="AG1622" i="109"/>
  <c r="AF749" i="109"/>
  <c r="AG1578" i="109"/>
  <c r="AF716" i="109"/>
  <c r="AF753" i="109"/>
  <c r="AG1583" i="109"/>
  <c r="AG1681" i="109"/>
  <c r="AG1701" i="109"/>
  <c r="AG1690" i="109"/>
  <c r="AG1694" i="109"/>
  <c r="AG1620" i="109"/>
  <c r="AF709" i="109"/>
  <c r="AF1710" i="109" s="1"/>
  <c r="AG1677" i="109"/>
  <c r="AF862" i="109"/>
  <c r="AG1667" i="109"/>
  <c r="AG1639" i="109"/>
  <c r="AG1660" i="109"/>
  <c r="AG1633" i="109"/>
  <c r="AG1648" i="109"/>
  <c r="AG1604" i="109"/>
  <c r="AG1595" i="109"/>
  <c r="AF858" i="109"/>
  <c r="AF834" i="109"/>
  <c r="AG1632" i="109"/>
  <c r="AG871" i="109"/>
  <c r="AG1668" i="109"/>
  <c r="AF837" i="109"/>
  <c r="AF864" i="109"/>
  <c r="AF810" i="109"/>
  <c r="AG1644" i="109"/>
  <c r="AF848" i="109"/>
  <c r="AG1600" i="109"/>
  <c r="AG867" i="109"/>
  <c r="AG883" i="109"/>
  <c r="AF805" i="109"/>
  <c r="AG851" i="109"/>
  <c r="AG1610" i="109"/>
  <c r="AG1626" i="109"/>
  <c r="AG1654" i="109"/>
  <c r="AG869" i="109"/>
  <c r="AG859" i="109"/>
  <c r="AF745" i="109"/>
  <c r="AG1698" i="109"/>
  <c r="AF833" i="109"/>
  <c r="AG828" i="109"/>
  <c r="AG1679" i="109"/>
  <c r="AF801" i="109"/>
  <c r="AG1596" i="109"/>
  <c r="AF792" i="109"/>
  <c r="AG1642" i="109"/>
  <c r="AG1678" i="109"/>
  <c r="AG1634" i="109"/>
  <c r="AF839" i="109"/>
  <c r="AG1635" i="109"/>
  <c r="AF857" i="109"/>
  <c r="AG1613" i="109"/>
  <c r="AF870" i="109"/>
  <c r="AF781" i="109"/>
  <c r="AG1581" i="109"/>
  <c r="AF795" i="109"/>
  <c r="AG847" i="109"/>
  <c r="AF873" i="109"/>
  <c r="AG1663" i="109"/>
  <c r="AF841" i="109"/>
  <c r="AF738" i="109"/>
  <c r="AG876" i="109"/>
  <c r="AG844" i="109"/>
  <c r="AF788" i="109"/>
  <c r="AF880" i="109"/>
  <c r="AF762" i="109"/>
  <c r="AF729" i="109"/>
  <c r="AF794" i="109"/>
  <c r="AF850" i="109"/>
  <c r="AG872" i="109"/>
  <c r="AF800" i="109"/>
  <c r="AF723" i="109"/>
  <c r="AG1673" i="109"/>
  <c r="AG1623" i="109"/>
  <c r="AG812" i="109"/>
  <c r="AF855" i="109"/>
  <c r="AF882" i="109"/>
  <c r="AF821" i="109"/>
  <c r="AG1650" i="109"/>
  <c r="AG1647" i="109"/>
  <c r="AF799" i="109"/>
  <c r="AF835" i="109"/>
  <c r="AG863" i="109"/>
  <c r="AF878" i="109"/>
  <c r="AF868" i="109"/>
  <c r="AG879" i="109"/>
  <c r="AG1643" i="109"/>
  <c r="AG1637" i="109"/>
  <c r="AF827" i="109"/>
  <c r="AF849" i="109"/>
  <c r="AG1695" i="109"/>
  <c r="AF831" i="109"/>
  <c r="AG1659" i="109"/>
  <c r="AF802" i="109"/>
  <c r="AF778" i="109"/>
  <c r="AF854" i="109"/>
  <c r="AG689" i="109"/>
  <c r="AF807" i="109"/>
  <c r="AF739" i="109"/>
  <c r="AG1611" i="109"/>
  <c r="AG1605" i="109"/>
  <c r="AF730" i="109"/>
  <c r="AG1656" i="109"/>
  <c r="AF860" i="109"/>
  <c r="AG840" i="109"/>
  <c r="AF803" i="109"/>
  <c r="AF843" i="109"/>
  <c r="AG1665" i="109"/>
  <c r="AF747" i="109"/>
  <c r="AF1722" i="109" s="1"/>
  <c r="AH1503" i="109"/>
  <c r="AH1324" i="109"/>
  <c r="AJ1503" i="109" s="1"/>
  <c r="AF773" i="109"/>
  <c r="AF1735" i="109" s="1"/>
  <c r="AF874" i="109"/>
  <c r="AG1641" i="109"/>
  <c r="AG1591" i="109"/>
  <c r="AG1661" i="109"/>
  <c r="AG1627" i="109"/>
  <c r="AG865" i="109"/>
  <c r="AF798" i="109"/>
  <c r="AF786" i="109"/>
  <c r="AF797" i="109"/>
  <c r="AG1658" i="109"/>
  <c r="AF721" i="109"/>
  <c r="AF866" i="109"/>
  <c r="AG1662" i="109"/>
  <c r="AF732" i="109"/>
  <c r="AF700" i="109"/>
  <c r="AF1709" i="109" s="1"/>
  <c r="AG877" i="109"/>
  <c r="AF484" i="109"/>
  <c r="AF485" i="109" s="1"/>
  <c r="AF772" i="109"/>
  <c r="AF818" i="109"/>
  <c r="AG853" i="109"/>
  <c r="AF693" i="109"/>
  <c r="AF1708" i="109" s="1"/>
  <c r="AF783" i="109"/>
  <c r="AE1934" i="109"/>
  <c r="AE1952" i="109"/>
  <c r="AG571" i="109"/>
  <c r="AG370" i="109"/>
  <c r="AJ1191" i="109"/>
  <c r="AK1370" i="109" s="1"/>
  <c r="AH478" i="109"/>
  <c r="AJ679" i="109" s="1"/>
  <c r="AH679" i="109"/>
  <c r="AG616" i="109"/>
  <c r="AG415" i="109"/>
  <c r="AG657" i="109"/>
  <c r="AG456" i="109"/>
  <c r="EK456" i="109" s="1"/>
  <c r="AF1528" i="109"/>
  <c r="AF1524" i="109"/>
  <c r="AN34" i="119" s="1"/>
  <c r="AE886" i="109"/>
  <c r="AG584" i="109"/>
  <c r="AG383" i="109"/>
  <c r="AG398" i="109"/>
  <c r="AG599" i="109"/>
  <c r="AH623" i="109"/>
  <c r="AH422" i="109"/>
  <c r="AJ623" i="109" s="1"/>
  <c r="AG637" i="109"/>
  <c r="AG436" i="109"/>
  <c r="EK436" i="109" s="1"/>
  <c r="AH1691" i="109"/>
  <c r="AI1512" i="109"/>
  <c r="AJ1259" i="109"/>
  <c r="AK1438" i="109" s="1"/>
  <c r="AG538" i="109"/>
  <c r="AG337" i="109"/>
  <c r="AH1519" i="109"/>
  <c r="AH1340" i="109"/>
  <c r="AJ1519" i="109" s="1"/>
  <c r="AG582" i="109"/>
  <c r="AG381" i="109"/>
  <c r="AG602" i="109"/>
  <c r="AG401" i="109"/>
  <c r="AG408" i="109"/>
  <c r="AG609" i="109"/>
  <c r="AH1499" i="109"/>
  <c r="AH1320" i="109"/>
  <c r="AJ1499" i="109" s="1"/>
  <c r="AH656" i="109"/>
  <c r="AH455" i="109"/>
  <c r="AJ656" i="109" s="1"/>
  <c r="AH1286" i="109"/>
  <c r="AJ1465" i="109" s="1"/>
  <c r="AH1465" i="109"/>
  <c r="AH1649" i="109"/>
  <c r="AI1470" i="109"/>
  <c r="AG531" i="109"/>
  <c r="AG330" i="109"/>
  <c r="AG550" i="109"/>
  <c r="AG349" i="109"/>
  <c r="AH639" i="109"/>
  <c r="AH438" i="109"/>
  <c r="AJ639" i="109" s="1"/>
  <c r="AH1498" i="109"/>
  <c r="AH1319" i="109"/>
  <c r="AJ1498" i="109" s="1"/>
  <c r="AG546" i="109"/>
  <c r="AG585" i="109"/>
  <c r="AG384" i="109"/>
  <c r="AH1301" i="109"/>
  <c r="AJ1480" i="109" s="1"/>
  <c r="AH1480" i="109"/>
  <c r="AG596" i="109"/>
  <c r="AG395" i="109"/>
  <c r="AH1549" i="109"/>
  <c r="AI1370" i="109"/>
  <c r="AH1446" i="109"/>
  <c r="AH1267" i="109"/>
  <c r="AJ1446" i="109" s="1"/>
  <c r="AG468" i="109"/>
  <c r="EK468" i="109" s="1"/>
  <c r="AG669" i="109"/>
  <c r="AH1416" i="109"/>
  <c r="AH1237" i="109"/>
  <c r="AJ1416" i="109" s="1"/>
  <c r="AJ1215" i="109"/>
  <c r="AK1394" i="109" s="1"/>
  <c r="AG400" i="109"/>
  <c r="AG601" i="109"/>
  <c r="AH1445" i="109"/>
  <c r="AH1266" i="109"/>
  <c r="AJ1445" i="109" s="1"/>
  <c r="AG448" i="109"/>
  <c r="EK448" i="109" s="1"/>
  <c r="AG649" i="109"/>
  <c r="AG621" i="109"/>
  <c r="AG420" i="109"/>
  <c r="AJ1316" i="109"/>
  <c r="AK1495" i="109" s="1"/>
  <c r="AH1309" i="109"/>
  <c r="AJ1488" i="109" s="1"/>
  <c r="AH1488" i="109"/>
  <c r="AH1479" i="109"/>
  <c r="AH1300" i="109"/>
  <c r="AJ1479" i="109" s="1"/>
  <c r="AI1422" i="109"/>
  <c r="AH1601" i="109"/>
  <c r="AH1494" i="109"/>
  <c r="AH1315" i="109"/>
  <c r="AJ1494" i="109" s="1"/>
  <c r="AG600" i="109"/>
  <c r="AG399" i="109"/>
  <c r="AH1463" i="109"/>
  <c r="AH1284" i="109"/>
  <c r="AJ1463" i="109" s="1"/>
  <c r="AF838" i="109"/>
  <c r="AJ1333" i="109"/>
  <c r="AK1512" i="109" s="1"/>
  <c r="AJ1256" i="109"/>
  <c r="AK1435" i="109" s="1"/>
  <c r="AH1467" i="109"/>
  <c r="AH1288" i="109"/>
  <c r="AJ1467" i="109" s="1"/>
  <c r="AH1401" i="109"/>
  <c r="AH1222" i="109"/>
  <c r="AJ1401" i="109" s="1"/>
  <c r="AH1302" i="109"/>
  <c r="AJ1481" i="109" s="1"/>
  <c r="AH1481" i="109"/>
  <c r="AG354" i="109"/>
  <c r="AG555" i="109"/>
  <c r="AF819" i="109"/>
  <c r="AH678" i="109"/>
  <c r="AH477" i="109"/>
  <c r="AJ678" i="109" s="1"/>
  <c r="AF784" i="109"/>
  <c r="AE1922" i="109"/>
  <c r="AH1687" i="109"/>
  <c r="AI1508" i="109"/>
  <c r="AH1311" i="109"/>
  <c r="AJ1490" i="109" s="1"/>
  <c r="AH1490" i="109"/>
  <c r="AF761" i="109"/>
  <c r="AH1556" i="109"/>
  <c r="AI1377" i="109"/>
  <c r="AH1406" i="109"/>
  <c r="AG636" i="109"/>
  <c r="AG435" i="109"/>
  <c r="EK435" i="109" s="1"/>
  <c r="AH1571" i="109"/>
  <c r="AI1392" i="109"/>
  <c r="AG630" i="109"/>
  <c r="AG429" i="109"/>
  <c r="EK429" i="109" s="1"/>
  <c r="AH683" i="109"/>
  <c r="AH482" i="109"/>
  <c r="AJ683" i="109" s="1"/>
  <c r="AG520" i="109"/>
  <c r="AG319" i="109"/>
  <c r="AH1510" i="109"/>
  <c r="AH1331" i="109"/>
  <c r="AJ1510" i="109" s="1"/>
  <c r="AG845" i="109"/>
  <c r="AI1523" i="109"/>
  <c r="AH1702" i="109"/>
  <c r="AH1250" i="109"/>
  <c r="AJ1429" i="109" s="1"/>
  <c r="AH1429" i="109"/>
  <c r="AG680" i="109"/>
  <c r="AG479" i="109"/>
  <c r="EK479" i="109" s="1"/>
  <c r="AH474" i="109"/>
  <c r="AJ675" i="109" s="1"/>
  <c r="AH675" i="109"/>
  <c r="AG393" i="109"/>
  <c r="AG594" i="109"/>
  <c r="AH1442" i="109"/>
  <c r="AH1263" i="109"/>
  <c r="AJ1442" i="109" s="1"/>
  <c r="AH1509" i="109"/>
  <c r="AH1330" i="109"/>
  <c r="AJ1509" i="109" s="1"/>
  <c r="AH1430" i="109"/>
  <c r="AH1251" i="109"/>
  <c r="AJ1430" i="109" s="1"/>
  <c r="AH1317" i="109"/>
  <c r="AJ1496" i="109" s="1"/>
  <c r="AH1496" i="109"/>
  <c r="AH1432" i="109"/>
  <c r="AH1253" i="109"/>
  <c r="AJ1432" i="109" s="1"/>
  <c r="AE1942" i="109"/>
  <c r="AH426" i="109"/>
  <c r="AJ627" i="109" s="1"/>
  <c r="AH627" i="109"/>
  <c r="AG388" i="109"/>
  <c r="AG589" i="109"/>
  <c r="AG604" i="109"/>
  <c r="AG403" i="109"/>
  <c r="AG376" i="109"/>
  <c r="AG577" i="109"/>
  <c r="AF760" i="109"/>
  <c r="AH1441" i="109"/>
  <c r="AH1262" i="109"/>
  <c r="AJ1441" i="109" s="1"/>
  <c r="AH1563" i="109"/>
  <c r="AJ1563" i="109" s="1"/>
  <c r="AI1384" i="109"/>
  <c r="AG440" i="109"/>
  <c r="EK440" i="109" s="1"/>
  <c r="AG641" i="109"/>
  <c r="AH1484" i="109"/>
  <c r="AH1305" i="109"/>
  <c r="AJ1484" i="109" s="1"/>
  <c r="AJ1308" i="109"/>
  <c r="AK1487" i="109" s="1"/>
  <c r="AH1426" i="109"/>
  <c r="AH1247" i="109"/>
  <c r="AJ1426" i="109" s="1"/>
  <c r="AG351" i="109"/>
  <c r="AG552" i="109"/>
  <c r="AJ1334" i="109"/>
  <c r="AK1513" i="109" s="1"/>
  <c r="AH1443" i="109"/>
  <c r="AH1264" i="109"/>
  <c r="AJ1443" i="109" s="1"/>
  <c r="AJ1217" i="109"/>
  <c r="AK1396" i="109" s="1"/>
  <c r="AH1540" i="109"/>
  <c r="AI1361" i="109"/>
  <c r="AH1478" i="109"/>
  <c r="AH1299" i="109"/>
  <c r="AJ1478" i="109" s="1"/>
  <c r="AH660" i="109"/>
  <c r="AH459" i="109"/>
  <c r="AJ660" i="109" s="1"/>
  <c r="AH469" i="109"/>
  <c r="AJ670" i="109" s="1"/>
  <c r="AH670" i="109"/>
  <c r="AH1562" i="109"/>
  <c r="AI1383" i="109"/>
  <c r="AH1295" i="109"/>
  <c r="AJ1474" i="109" s="1"/>
  <c r="AH1474" i="109"/>
  <c r="AG390" i="109"/>
  <c r="AG591" i="109"/>
  <c r="AG413" i="109"/>
  <c r="AG614" i="109"/>
  <c r="AG1680" i="109"/>
  <c r="AH1489" i="109"/>
  <c r="AH1310" i="109"/>
  <c r="AJ1489" i="109" s="1"/>
  <c r="AJ1312" i="109"/>
  <c r="AK1491" i="109" s="1"/>
  <c r="AH1461" i="109"/>
  <c r="AH1282" i="109"/>
  <c r="AJ1461" i="109" s="1"/>
  <c r="AH1271" i="109"/>
  <c r="AJ1450" i="109" s="1"/>
  <c r="AH1450" i="109"/>
  <c r="AG407" i="109"/>
  <c r="AG608" i="109"/>
  <c r="AH668" i="109"/>
  <c r="AH467" i="109"/>
  <c r="AJ668" i="109" s="1"/>
  <c r="AH1425" i="109"/>
  <c r="AH1246" i="109"/>
  <c r="AJ1425" i="109" s="1"/>
  <c r="AG588" i="109"/>
  <c r="AG387" i="109"/>
  <c r="AG580" i="109"/>
  <c r="AG379" i="109"/>
  <c r="AH1328" i="109"/>
  <c r="AJ1507" i="109" s="1"/>
  <c r="AH1507" i="109"/>
  <c r="AG618" i="109"/>
  <c r="AG417" i="109"/>
  <c r="AG529" i="109"/>
  <c r="AG328" i="109"/>
  <c r="AG560" i="109"/>
  <c r="AG359" i="109"/>
  <c r="AH1452" i="109"/>
  <c r="AH1273" i="109"/>
  <c r="AJ1452" i="109" s="1"/>
  <c r="AJ1213" i="109"/>
  <c r="AK1392" i="109" s="1"/>
  <c r="AH1402" i="109"/>
  <c r="AH1223" i="109"/>
  <c r="AJ1402" i="109" s="1"/>
  <c r="AH1404" i="109"/>
  <c r="AH1225" i="109"/>
  <c r="AJ1404" i="109" s="1"/>
  <c r="AH1399" i="109"/>
  <c r="AH1220" i="109"/>
  <c r="AJ1399" i="109" s="1"/>
  <c r="AH414" i="109"/>
  <c r="AJ615" i="109" s="1"/>
  <c r="AH615" i="109"/>
  <c r="AG653" i="109"/>
  <c r="AG452" i="109"/>
  <c r="EK452" i="109" s="1"/>
  <c r="AH1692" i="109"/>
  <c r="AI1513" i="109"/>
  <c r="AF806" i="109"/>
  <c r="AH1501" i="109"/>
  <c r="AH1322" i="109"/>
  <c r="AJ1501" i="109" s="1"/>
  <c r="AJ1341" i="109"/>
  <c r="AK1520" i="109" s="1"/>
  <c r="AG587" i="109"/>
  <c r="AG386" i="109"/>
  <c r="AH1475" i="109"/>
  <c r="AH1296" i="109"/>
  <c r="AJ1475" i="109" s="1"/>
  <c r="AG411" i="109"/>
  <c r="AG612" i="109"/>
  <c r="AG558" i="109"/>
  <c r="AG357" i="109"/>
  <c r="AJ1318" i="109"/>
  <c r="AK1497" i="109" s="1"/>
  <c r="AG572" i="109"/>
  <c r="EK371" i="109"/>
  <c r="AG645" i="109"/>
  <c r="AG444" i="109"/>
  <c r="EK444" i="109" s="1"/>
  <c r="AJ1207" i="109"/>
  <c r="AH1546" i="109"/>
  <c r="AI1367" i="109"/>
  <c r="AH1573" i="109"/>
  <c r="AI1394" i="109"/>
  <c r="AH1473" i="109"/>
  <c r="AH1294" i="109"/>
  <c r="AJ1473" i="109" s="1"/>
  <c r="AG433" i="109"/>
  <c r="EK433" i="109" s="1"/>
  <c r="AG634" i="109"/>
  <c r="AJ1314" i="109"/>
  <c r="AK1493" i="109" s="1"/>
  <c r="AG651" i="109"/>
  <c r="AG450" i="109"/>
  <c r="EK450" i="109" s="1"/>
  <c r="AG544" i="109"/>
  <c r="AG343" i="109"/>
  <c r="AH1323" i="109"/>
  <c r="AJ1502" i="109" s="1"/>
  <c r="AH1502" i="109"/>
  <c r="AH483" i="109"/>
  <c r="AJ684" i="109" s="1"/>
  <c r="AH684" i="109"/>
  <c r="AH1674" i="109"/>
  <c r="AI1495" i="109"/>
  <c r="AH1260" i="109"/>
  <c r="AJ1439" i="109" s="1"/>
  <c r="AH1439" i="109"/>
  <c r="AH1476" i="109"/>
  <c r="AH1297" i="109"/>
  <c r="AJ1476" i="109" s="1"/>
  <c r="AH1281" i="109"/>
  <c r="AJ1460" i="109" s="1"/>
  <c r="AH1460" i="109"/>
  <c r="AH1471" i="109"/>
  <c r="AH1292" i="109"/>
  <c r="AJ1471" i="109" s="1"/>
  <c r="AG562" i="109"/>
  <c r="EK361" i="109"/>
  <c r="AH410" i="109"/>
  <c r="AJ611" i="109" s="1"/>
  <c r="AH611" i="109"/>
  <c r="AH1514" i="109"/>
  <c r="AH1335" i="109"/>
  <c r="AJ1514" i="109" s="1"/>
  <c r="AJ1203" i="109"/>
  <c r="AK1382" i="109" s="1"/>
  <c r="AH1327" i="109"/>
  <c r="AJ1506" i="109" s="1"/>
  <c r="AH1506" i="109"/>
  <c r="AG385" i="109"/>
  <c r="AG586" i="109"/>
  <c r="AH662" i="109"/>
  <c r="AH461" i="109"/>
  <c r="AJ662" i="109" s="1"/>
  <c r="AG673" i="109"/>
  <c r="AG472" i="109"/>
  <c r="EK472" i="109" s="1"/>
  <c r="AH1522" i="109"/>
  <c r="AH1343" i="109"/>
  <c r="AJ1522" i="109" s="1"/>
  <c r="AD1847" i="109"/>
  <c r="AH1614" i="109"/>
  <c r="AI1435" i="109"/>
  <c r="AH1468" i="109"/>
  <c r="AH1289" i="109"/>
  <c r="AJ1468" i="109" s="1"/>
  <c r="AG661" i="109"/>
  <c r="AG460" i="109"/>
  <c r="EK460" i="109" s="1"/>
  <c r="AG633" i="109"/>
  <c r="AG432" i="109"/>
  <c r="EK432" i="109" s="1"/>
  <c r="AH1505" i="109"/>
  <c r="AH1326" i="109"/>
  <c r="AJ1505" i="109" s="1"/>
  <c r="AG1582" i="109"/>
  <c r="AH1457" i="109"/>
  <c r="AH1278" i="109"/>
  <c r="AJ1457" i="109" s="1"/>
  <c r="AF685" i="109"/>
  <c r="AF756" i="109"/>
  <c r="AH434" i="109"/>
  <c r="AJ635" i="109" s="1"/>
  <c r="AH635" i="109"/>
  <c r="AG391" i="109"/>
  <c r="AG592" i="109"/>
  <c r="AG583" i="109"/>
  <c r="AG382" i="109"/>
  <c r="AG625" i="109"/>
  <c r="AG424" i="109"/>
  <c r="AJ1211" i="109"/>
  <c r="AJ1198" i="109"/>
  <c r="AK1377" i="109" s="1"/>
  <c r="AH1462" i="109"/>
  <c r="AH1283" i="109"/>
  <c r="AJ1462" i="109" s="1"/>
  <c r="AJ1226" i="109"/>
  <c r="AK1405" i="109" s="1"/>
  <c r="AJ1325" i="109"/>
  <c r="AK1504" i="109" s="1"/>
  <c r="AG884" i="109"/>
  <c r="AJ1344" i="109"/>
  <c r="AK1523" i="109" s="1"/>
  <c r="AG336" i="109"/>
  <c r="AG537" i="109"/>
  <c r="AH658" i="109"/>
  <c r="AH457" i="109"/>
  <c r="AJ658" i="109" s="1"/>
  <c r="AE1872" i="109"/>
  <c r="AH631" i="109"/>
  <c r="AH430" i="109"/>
  <c r="AJ631" i="109" s="1"/>
  <c r="AH1412" i="109"/>
  <c r="AH1233" i="109"/>
  <c r="AJ1412" i="109" s="1"/>
  <c r="AH1534" i="109"/>
  <c r="AI1355" i="109"/>
  <c r="AH1482" i="109"/>
  <c r="AH1303" i="109"/>
  <c r="AJ1482" i="109" s="1"/>
  <c r="AG578" i="109"/>
  <c r="AG377" i="109"/>
  <c r="AH1434" i="109"/>
  <c r="AH1255" i="109"/>
  <c r="AJ1434" i="109" s="1"/>
  <c r="AG663" i="109"/>
  <c r="AG462" i="109"/>
  <c r="EK462" i="109" s="1"/>
  <c r="AH646" i="109"/>
  <c r="AH445" i="109"/>
  <c r="AJ646" i="109" s="1"/>
  <c r="AH1530" i="109"/>
  <c r="AI1351" i="109"/>
  <c r="AH1321" i="109"/>
  <c r="AJ1500" i="109" s="1"/>
  <c r="AH1500" i="109"/>
  <c r="AJ1248" i="109"/>
  <c r="AK1427" i="109" s="1"/>
  <c r="AJ1205" i="109"/>
  <c r="AK1384" i="109" s="1"/>
  <c r="AF842" i="109"/>
  <c r="AG557" i="109"/>
  <c r="AG356" i="109"/>
  <c r="AH1666" i="109"/>
  <c r="AI1487" i="109"/>
  <c r="AH1472" i="109"/>
  <c r="AH1293" i="109"/>
  <c r="AJ1472" i="109" s="1"/>
  <c r="AG595" i="109"/>
  <c r="AG394" i="109"/>
  <c r="AH1575" i="109"/>
  <c r="AI1396" i="109"/>
  <c r="AG515" i="109"/>
  <c r="AG314" i="109"/>
  <c r="AH1444" i="109"/>
  <c r="AH1265" i="109"/>
  <c r="AJ1444" i="109" s="1"/>
  <c r="AH1447" i="109"/>
  <c r="AH1268" i="109"/>
  <c r="AJ1447" i="109" s="1"/>
  <c r="AH1477" i="109"/>
  <c r="AH1298" i="109"/>
  <c r="AJ1477" i="109" s="1"/>
  <c r="AH643" i="109"/>
  <c r="AH442" i="109"/>
  <c r="AJ643" i="109" s="1"/>
  <c r="AG681" i="109"/>
  <c r="AG480" i="109"/>
  <c r="EK480" i="109" s="1"/>
  <c r="AH1516" i="109"/>
  <c r="AH1337" i="109"/>
  <c r="AJ1516" i="109" s="1"/>
  <c r="AJ1280" i="109"/>
  <c r="AK1459" i="109" s="1"/>
  <c r="AF815" i="109"/>
  <c r="AG402" i="109"/>
  <c r="AG603" i="109"/>
  <c r="AH1670" i="109"/>
  <c r="AI1491" i="109"/>
  <c r="AG624" i="109"/>
  <c r="AG423" i="109"/>
  <c r="AE1703" i="109"/>
  <c r="AE1707" i="109" s="1"/>
  <c r="AF809" i="109"/>
  <c r="AG647" i="109"/>
  <c r="AG446" i="109"/>
  <c r="EK446" i="109" s="1"/>
  <c r="AH671" i="109"/>
  <c r="AH470" i="109"/>
  <c r="AJ671" i="109" s="1"/>
  <c r="AH1419" i="109"/>
  <c r="AH1240" i="109"/>
  <c r="AJ1419" i="109" s="1"/>
  <c r="AJ1339" i="109"/>
  <c r="AK1518" i="109" s="1"/>
  <c r="AG561" i="109"/>
  <c r="AG360" i="109"/>
  <c r="AH1431" i="109"/>
  <c r="AH1252" i="109"/>
  <c r="AJ1431" i="109" s="1"/>
  <c r="AG617" i="109"/>
  <c r="AG416" i="109"/>
  <c r="AH1423" i="109"/>
  <c r="AH1244" i="109"/>
  <c r="AJ1423" i="109" s="1"/>
  <c r="AJ1243" i="109"/>
  <c r="AK1422" i="109" s="1"/>
  <c r="AH1449" i="109"/>
  <c r="AH1270" i="109"/>
  <c r="AJ1449" i="109" s="1"/>
  <c r="AH1492" i="109"/>
  <c r="AH1313" i="109"/>
  <c r="AJ1492" i="109" s="1"/>
  <c r="AH1466" i="109"/>
  <c r="AH1287" i="109"/>
  <c r="AJ1466" i="109" s="1"/>
  <c r="AH1603" i="109"/>
  <c r="AI1424" i="109"/>
  <c r="AH674" i="109"/>
  <c r="AH473" i="109"/>
  <c r="AJ674" i="109" s="1"/>
  <c r="AG655" i="109"/>
  <c r="AG454" i="109"/>
  <c r="EK454" i="109" s="1"/>
  <c r="AJ1329" i="109"/>
  <c r="AK1508" i="109" s="1"/>
  <c r="AG1669" i="109"/>
  <c r="AH1616" i="109"/>
  <c r="AI1437" i="109"/>
  <c r="AG590" i="109"/>
  <c r="AG389" i="109"/>
  <c r="AH1555" i="109"/>
  <c r="AI1376" i="109"/>
  <c r="AG392" i="109"/>
  <c r="AG593" i="109"/>
  <c r="AH1511" i="109"/>
  <c r="AH1332" i="109"/>
  <c r="AJ1511" i="109" s="1"/>
  <c r="AG508" i="109"/>
  <c r="EK307" i="109"/>
  <c r="AH1515" i="109"/>
  <c r="AH1336" i="109"/>
  <c r="AJ1515" i="109" s="1"/>
  <c r="AG559" i="109"/>
  <c r="AG358" i="109"/>
  <c r="AH1238" i="109"/>
  <c r="AJ1417" i="109" s="1"/>
  <c r="AH1417" i="109"/>
  <c r="AG548" i="109"/>
  <c r="AG347" i="109"/>
  <c r="AH1448" i="109"/>
  <c r="AH1269" i="109"/>
  <c r="AJ1448" i="109" s="1"/>
  <c r="AJ1204" i="109"/>
  <c r="AK1383" i="109" s="1"/>
  <c r="AH1307" i="109"/>
  <c r="AJ1486" i="109" s="1"/>
  <c r="AH1486" i="109"/>
  <c r="AH1676" i="109"/>
  <c r="AI1497" i="109"/>
  <c r="AG597" i="109"/>
  <c r="AG396" i="109"/>
  <c r="AH650" i="109"/>
  <c r="AH449" i="109"/>
  <c r="AJ650" i="109" s="1"/>
  <c r="AH1697" i="109"/>
  <c r="AI1518" i="109"/>
  <c r="AH287" i="109"/>
  <c r="AJ488" i="109" s="1"/>
  <c r="AH1257" i="109"/>
  <c r="AJ1436" i="109" s="1"/>
  <c r="AH1436" i="109"/>
  <c r="AH1458" i="109"/>
  <c r="AH1279" i="109"/>
  <c r="AJ1458" i="109" s="1"/>
  <c r="AG606" i="109"/>
  <c r="AG405" i="109"/>
  <c r="AG437" i="109"/>
  <c r="EK437" i="109" s="1"/>
  <c r="AG638" i="109"/>
  <c r="AF789" i="109"/>
  <c r="AH1456" i="109"/>
  <c r="AH1277" i="109"/>
  <c r="AJ1456" i="109" s="1"/>
  <c r="AG613" i="109"/>
  <c r="AG412" i="109"/>
  <c r="AG640" i="109"/>
  <c r="AG439" i="109"/>
  <c r="EK439" i="109" s="1"/>
  <c r="AJ1188" i="109"/>
  <c r="AK1367" i="109" s="1"/>
  <c r="AH1551" i="109"/>
  <c r="AI1372" i="109"/>
  <c r="AG419" i="109"/>
  <c r="AG620" i="109"/>
  <c r="AH1672" i="109"/>
  <c r="AI1493" i="109"/>
  <c r="AG425" i="109"/>
  <c r="EK425" i="109" s="1"/>
  <c r="AG626" i="109"/>
  <c r="AG885" i="109"/>
  <c r="AG1842" i="109" s="1"/>
  <c r="AG1170" i="109"/>
  <c r="AH1349" i="109" s="1"/>
  <c r="AF1345" i="109"/>
  <c r="AG528" i="109"/>
  <c r="AG327" i="109"/>
  <c r="AH1440" i="109"/>
  <c r="AH1261" i="109"/>
  <c r="AJ1440" i="109" s="1"/>
  <c r="AH1428" i="109"/>
  <c r="AH1249" i="109"/>
  <c r="AJ1428" i="109" s="1"/>
  <c r="AH1455" i="109"/>
  <c r="AH1276" i="109"/>
  <c r="AJ1455" i="109" s="1"/>
  <c r="AH1561" i="109"/>
  <c r="AI1382" i="109"/>
  <c r="AG522" i="109"/>
  <c r="AG476" i="109"/>
  <c r="EK476" i="109" s="1"/>
  <c r="AG677" i="109"/>
  <c r="AG667" i="109"/>
  <c r="AG466" i="109"/>
  <c r="EK466" i="109" s="1"/>
  <c r="AG499" i="109"/>
  <c r="EK298" i="109"/>
  <c r="AH1617" i="109"/>
  <c r="AI1438" i="109"/>
  <c r="AH1558" i="109"/>
  <c r="AI1379" i="109"/>
  <c r="AJ1245" i="109"/>
  <c r="AK1424" i="109" s="1"/>
  <c r="AH1403" i="109"/>
  <c r="AH1224" i="109"/>
  <c r="AJ1403" i="109" s="1"/>
  <c r="AG610" i="109"/>
  <c r="AG409" i="109"/>
  <c r="AH1464" i="109"/>
  <c r="AH1285" i="109"/>
  <c r="AJ1464" i="109" s="1"/>
  <c r="AF856" i="109"/>
  <c r="AF793" i="109"/>
  <c r="AJ1258" i="109"/>
  <c r="AK1437" i="109" s="1"/>
  <c r="AG629" i="109"/>
  <c r="AG428" i="109"/>
  <c r="EK428" i="109" s="1"/>
  <c r="AH676" i="109"/>
  <c r="AH475" i="109"/>
  <c r="AJ676" i="109" s="1"/>
  <c r="AG406" i="109"/>
  <c r="AG607" i="109"/>
  <c r="AI1405" i="109"/>
  <c r="AH1584" i="109"/>
  <c r="AH1683" i="109"/>
  <c r="AI1504" i="109"/>
  <c r="AH1433" i="109"/>
  <c r="AH1254" i="109"/>
  <c r="AJ1433" i="109" s="1"/>
  <c r="AH1576" i="109"/>
  <c r="AI1397" i="109"/>
  <c r="AH644" i="109"/>
  <c r="AH443" i="109"/>
  <c r="AJ644" i="109" s="1"/>
  <c r="AG598" i="109"/>
  <c r="AG397" i="109"/>
  <c r="AG659" i="109"/>
  <c r="AG458" i="109"/>
  <c r="EK458" i="109" s="1"/>
  <c r="AJ1197" i="109"/>
  <c r="AK1376" i="109" s="1"/>
  <c r="AH1413" i="109"/>
  <c r="AH1454" i="109"/>
  <c r="AH1275" i="109"/>
  <c r="AJ1454" i="109" s="1"/>
  <c r="AH1421" i="109"/>
  <c r="AH1242" i="109"/>
  <c r="AJ1421" i="109" s="1"/>
  <c r="AG665" i="109"/>
  <c r="AG464" i="109"/>
  <c r="EK464" i="109" s="1"/>
  <c r="AH1521" i="109"/>
  <c r="AH1342" i="109"/>
  <c r="AJ1521" i="109" s="1"/>
  <c r="AH666" i="109"/>
  <c r="AH465" i="109"/>
  <c r="AJ666" i="109" s="1"/>
  <c r="AH447" i="109"/>
  <c r="AJ648" i="109" s="1"/>
  <c r="AH648" i="109"/>
  <c r="AG421" i="109"/>
  <c r="AG622" i="109"/>
  <c r="AH1517" i="109"/>
  <c r="AH1338" i="109"/>
  <c r="AJ1517" i="109" s="1"/>
  <c r="AG632" i="109"/>
  <c r="AG431" i="109"/>
  <c r="EK431" i="109" s="1"/>
  <c r="AH451" i="109"/>
  <c r="AJ652" i="109" s="1"/>
  <c r="AH652" i="109"/>
  <c r="AH682" i="109"/>
  <c r="AH481" i="109"/>
  <c r="AJ682" i="109" s="1"/>
  <c r="AG642" i="109"/>
  <c r="AG441" i="109"/>
  <c r="EK441" i="109" s="1"/>
  <c r="AG471" i="109"/>
  <c r="EK471" i="109" s="1"/>
  <c r="AG672" i="109"/>
  <c r="AI1427" i="109"/>
  <c r="AH1606" i="109"/>
  <c r="AH1274" i="109"/>
  <c r="AJ1453" i="109" s="1"/>
  <c r="AH1453" i="109"/>
  <c r="AF758" i="109"/>
  <c r="AG553" i="109"/>
  <c r="AG1651" i="109"/>
  <c r="AF796" i="109"/>
  <c r="AH654" i="109"/>
  <c r="AH453" i="109"/>
  <c r="AJ654" i="109" s="1"/>
  <c r="AH1483" i="109"/>
  <c r="AH1304" i="109"/>
  <c r="AJ1483" i="109" s="1"/>
  <c r="AH1485" i="109"/>
  <c r="AH1306" i="109"/>
  <c r="AJ1485" i="109" s="1"/>
  <c r="AH619" i="109"/>
  <c r="AH418" i="109"/>
  <c r="AJ619" i="109" s="1"/>
  <c r="AG404" i="109"/>
  <c r="AG605" i="109"/>
  <c r="AH1451" i="109"/>
  <c r="AH1272" i="109"/>
  <c r="AJ1451" i="109" s="1"/>
  <c r="AJ1291" i="109"/>
  <c r="AK1470" i="109" s="1"/>
  <c r="AG628" i="109"/>
  <c r="AG427" i="109"/>
  <c r="EK427" i="109" s="1"/>
  <c r="AH664" i="109"/>
  <c r="AH463" i="109"/>
  <c r="AJ664" i="109" s="1"/>
  <c r="AH1638" i="109"/>
  <c r="AI1459" i="109"/>
  <c r="AH1290" i="109"/>
  <c r="AJ1469" i="109" s="1"/>
  <c r="AH1469" i="109"/>
  <c r="AF825" i="109"/>
  <c r="AH1699" i="109"/>
  <c r="AI1520" i="109"/>
  <c r="EK291" i="109"/>
  <c r="AE1863" i="109"/>
  <c r="AE1974" i="109"/>
  <c r="AG895" i="109"/>
  <c r="AG896" i="109"/>
  <c r="AG894" i="109"/>
  <c r="AF1026" i="109"/>
  <c r="AI21" i="119"/>
  <c r="AH23" i="119"/>
  <c r="AE41" i="119"/>
  <c r="BI20" i="119"/>
  <c r="AG25" i="119"/>
  <c r="AF40" i="119"/>
  <c r="AF30" i="119"/>
  <c r="EJ1344" i="109"/>
  <c r="R41" i="119"/>
  <c r="R42" i="119" s="1"/>
  <c r="S40" i="119"/>
  <c r="AE1849" i="109" l="1"/>
  <c r="AC1982" i="109"/>
  <c r="AG1841" i="109"/>
  <c r="AK1390" i="109"/>
  <c r="AK1569" i="109" s="1"/>
  <c r="AK1386" i="109"/>
  <c r="AK1565" i="109" s="1"/>
  <c r="AK1172" i="109"/>
  <c r="AK1351" i="109"/>
  <c r="AK1200" i="109"/>
  <c r="AK1379" i="109"/>
  <c r="AK1218" i="109"/>
  <c r="AK1397" i="109"/>
  <c r="AU1176" i="109"/>
  <c r="AU1355" i="109"/>
  <c r="AT1234" i="109"/>
  <c r="AT1413" i="109"/>
  <c r="AK1182" i="109"/>
  <c r="AK1361" i="109"/>
  <c r="AK1193" i="109"/>
  <c r="AK1372" i="109"/>
  <c r="AT1227" i="109"/>
  <c r="AT1406" i="109"/>
  <c r="AK1209" i="109"/>
  <c r="AK1388" i="109"/>
  <c r="AE1876" i="109"/>
  <c r="AG1781" i="109"/>
  <c r="AG1773" i="109"/>
  <c r="AG1777" i="109"/>
  <c r="AG1769" i="109"/>
  <c r="AD1843" i="109"/>
  <c r="AF1823" i="109"/>
  <c r="EK321" i="109"/>
  <c r="AF1810" i="109"/>
  <c r="AF1949" i="109" s="1"/>
  <c r="AF1808" i="109"/>
  <c r="AF1947" i="109" s="1"/>
  <c r="AF1800" i="109"/>
  <c r="AF1799" i="109"/>
  <c r="AF1784" i="109"/>
  <c r="AF1923" i="109" s="1"/>
  <c r="AF1797" i="109"/>
  <c r="AF1936" i="109" s="1"/>
  <c r="AF1818" i="109"/>
  <c r="AF1957" i="109" s="1"/>
  <c r="AF1819" i="109"/>
  <c r="AF1821" i="109"/>
  <c r="AF1960" i="109" s="1"/>
  <c r="AF1838" i="109"/>
  <c r="AF1798" i="109"/>
  <c r="AF1937" i="109" s="1"/>
  <c r="AF1805" i="109"/>
  <c r="AF1944" i="109" s="1"/>
  <c r="AF1793" i="109"/>
  <c r="AF1932" i="109" s="1"/>
  <c r="AF1830" i="109"/>
  <c r="AJ361" i="109"/>
  <c r="AK562" i="109" s="1"/>
  <c r="AD1908" i="109"/>
  <c r="AH298" i="109"/>
  <c r="AJ499" i="109" s="1"/>
  <c r="EK421" i="109"/>
  <c r="EK419" i="109"/>
  <c r="EK396" i="109"/>
  <c r="EK392" i="109"/>
  <c r="EK360" i="109"/>
  <c r="EK356" i="109"/>
  <c r="EK417" i="109"/>
  <c r="EK379" i="109"/>
  <c r="EK403" i="109"/>
  <c r="EK405" i="109"/>
  <c r="AH347" i="109"/>
  <c r="AJ548" i="109" s="1"/>
  <c r="EK358" i="109"/>
  <c r="AH314" i="109"/>
  <c r="AJ515" i="109" s="1"/>
  <c r="EK424" i="109"/>
  <c r="EK407" i="109"/>
  <c r="EK351" i="109"/>
  <c r="EK393" i="109"/>
  <c r="AF1835" i="109"/>
  <c r="AF1974" i="109" s="1"/>
  <c r="AF1826" i="109"/>
  <c r="AF1965" i="109" s="1"/>
  <c r="AF1834" i="109"/>
  <c r="AF1973" i="109" s="1"/>
  <c r="AF1839" i="109"/>
  <c r="AF1978" i="109" s="1"/>
  <c r="AF1788" i="109"/>
  <c r="AF1927" i="109" s="1"/>
  <c r="AF1820" i="109"/>
  <c r="AF1959" i="109" s="1"/>
  <c r="AF1831" i="109"/>
  <c r="AF1970" i="109" s="1"/>
  <c r="AF1806" i="109"/>
  <c r="AF1945" i="109" s="1"/>
  <c r="AF1813" i="109"/>
  <c r="AF1832" i="109"/>
  <c r="AF1803" i="109"/>
  <c r="AF1942" i="109" s="1"/>
  <c r="AF1785" i="109"/>
  <c r="AF1924" i="109" s="1"/>
  <c r="AF1816" i="109"/>
  <c r="AF1955" i="109" s="1"/>
  <c r="AD1904" i="109"/>
  <c r="AH307" i="109"/>
  <c r="AJ508" i="109" s="1"/>
  <c r="EK397" i="109"/>
  <c r="EK381" i="109"/>
  <c r="EK398" i="109"/>
  <c r="EK415" i="109"/>
  <c r="EK394" i="109"/>
  <c r="EK408" i="109"/>
  <c r="EK337" i="109"/>
  <c r="EK383" i="109"/>
  <c r="EK370" i="109"/>
  <c r="AH352" i="109"/>
  <c r="AJ553" i="109" s="1"/>
  <c r="EK352" i="109"/>
  <c r="EK409" i="109"/>
  <c r="AK1567" i="109"/>
  <c r="EK412" i="109"/>
  <c r="EK423" i="109"/>
  <c r="EK391" i="109"/>
  <c r="EK385" i="109"/>
  <c r="EK386" i="109"/>
  <c r="EK328" i="109"/>
  <c r="EK390" i="109"/>
  <c r="EK395" i="109"/>
  <c r="EK384" i="109"/>
  <c r="EK401" i="109"/>
  <c r="AF1962" i="109"/>
  <c r="AF1836" i="109"/>
  <c r="AF1975" i="109" s="1"/>
  <c r="AF1783" i="109"/>
  <c r="AF1922" i="109" s="1"/>
  <c r="AF1791" i="109"/>
  <c r="AF1930" i="109" s="1"/>
  <c r="AF1827" i="109"/>
  <c r="AF1966" i="109" s="1"/>
  <c r="AF1840" i="109"/>
  <c r="AF1979" i="109" s="1"/>
  <c r="AF1825" i="109"/>
  <c r="AF1964" i="109" s="1"/>
  <c r="AF1787" i="109"/>
  <c r="AF1926" i="109" s="1"/>
  <c r="AF1828" i="109"/>
  <c r="AF1967" i="109" s="1"/>
  <c r="AF1833" i="109"/>
  <c r="AF1972" i="109" s="1"/>
  <c r="AF1809" i="109"/>
  <c r="AF1948" i="109" s="1"/>
  <c r="AF1792" i="109"/>
  <c r="AF1931" i="109" s="1"/>
  <c r="AF1796" i="109"/>
  <c r="AF1935" i="109" s="1"/>
  <c r="AF1790" i="109"/>
  <c r="AF1929" i="109" s="1"/>
  <c r="AF1815" i="109"/>
  <c r="AF1954" i="109" s="1"/>
  <c r="AF1829" i="109"/>
  <c r="AF1968" i="109" s="1"/>
  <c r="EK389" i="109"/>
  <c r="EK359" i="109"/>
  <c r="EK413" i="109"/>
  <c r="EK404" i="109"/>
  <c r="EK406" i="109"/>
  <c r="EK327" i="109"/>
  <c r="EK416" i="109"/>
  <c r="EK402" i="109"/>
  <c r="EK336" i="109"/>
  <c r="EK382" i="109"/>
  <c r="EK357" i="109"/>
  <c r="EK411" i="109"/>
  <c r="EK387" i="109"/>
  <c r="EK376" i="109"/>
  <c r="EK388" i="109"/>
  <c r="EK319" i="109"/>
  <c r="EK399" i="109"/>
  <c r="EK420" i="109"/>
  <c r="EK400" i="109"/>
  <c r="EK349" i="109"/>
  <c r="AE1769" i="109"/>
  <c r="AE1841" i="109"/>
  <c r="AE1980" i="109" s="1"/>
  <c r="AE1781" i="109"/>
  <c r="AE1920" i="109" s="1"/>
  <c r="AE1777" i="109"/>
  <c r="AE1773" i="109"/>
  <c r="AE1842" i="109"/>
  <c r="AE1981" i="109" s="1"/>
  <c r="AE1708" i="109"/>
  <c r="AE1847" i="109" s="1"/>
  <c r="AE1716" i="109"/>
  <c r="AE1855" i="109" s="1"/>
  <c r="AE1780" i="109"/>
  <c r="AE1919" i="109" s="1"/>
  <c r="AE1761" i="109"/>
  <c r="AE1900" i="109" s="1"/>
  <c r="AE1753" i="109"/>
  <c r="AE1892" i="109" s="1"/>
  <c r="AE1755" i="109"/>
  <c r="AE1727" i="109"/>
  <c r="AE1866" i="109" s="1"/>
  <c r="AE1712" i="109"/>
  <c r="AE1851" i="109" s="1"/>
  <c r="AE1782" i="109"/>
  <c r="AE1921" i="109" s="1"/>
  <c r="AE1764" i="109"/>
  <c r="AE1903" i="109" s="1"/>
  <c r="AE1752" i="109"/>
  <c r="AE1891" i="109" s="1"/>
  <c r="AE1736" i="109"/>
  <c r="AE1875" i="109" s="1"/>
  <c r="AE1756" i="109"/>
  <c r="AE1895" i="109" s="1"/>
  <c r="AE1711" i="109"/>
  <c r="AE1850" i="109" s="1"/>
  <c r="AE1722" i="109"/>
  <c r="AE1861" i="109" s="1"/>
  <c r="AE1719" i="109"/>
  <c r="AE1858" i="109" s="1"/>
  <c r="AE1713" i="109"/>
  <c r="AE1852" i="109" s="1"/>
  <c r="AE1743" i="109"/>
  <c r="AE1882" i="109" s="1"/>
  <c r="AE1757" i="109"/>
  <c r="AE1896" i="109" s="1"/>
  <c r="AE1721" i="109"/>
  <c r="AE1860" i="109" s="1"/>
  <c r="AE1774" i="109"/>
  <c r="AE1913" i="109" s="1"/>
  <c r="AE1741" i="109"/>
  <c r="AE1880" i="109" s="1"/>
  <c r="AE1718" i="109"/>
  <c r="AE1857" i="109" s="1"/>
  <c r="AE1759" i="109"/>
  <c r="AE1898" i="109" s="1"/>
  <c r="AE1715" i="109"/>
  <c r="AE1854" i="109" s="1"/>
  <c r="AE1776" i="109"/>
  <c r="AE1915" i="109" s="1"/>
  <c r="AE1770" i="109"/>
  <c r="AE1909" i="109" s="1"/>
  <c r="AE1723" i="109"/>
  <c r="AE1862" i="109" s="1"/>
  <c r="AE1779" i="109"/>
  <c r="AE1918" i="109" s="1"/>
  <c r="AE1746" i="109"/>
  <c r="AE1885" i="109" s="1"/>
  <c r="AE1717" i="109"/>
  <c r="AE1856" i="109" s="1"/>
  <c r="AE1720" i="109"/>
  <c r="AE1859" i="109" s="1"/>
  <c r="AE1732" i="109"/>
  <c r="AE1871" i="109" s="1"/>
  <c r="AE1748" i="109"/>
  <c r="AE1887" i="109" s="1"/>
  <c r="AE1728" i="109"/>
  <c r="AE1867" i="109" s="1"/>
  <c r="AE1749" i="109"/>
  <c r="AE1888" i="109" s="1"/>
  <c r="AE1742" i="109"/>
  <c r="AE1881" i="109" s="1"/>
  <c r="AE1765" i="109"/>
  <c r="AE1725" i="109"/>
  <c r="AE1864" i="109" s="1"/>
  <c r="AE1730" i="109"/>
  <c r="AE1869" i="109" s="1"/>
  <c r="AE1734" i="109"/>
  <c r="AE1873" i="109" s="1"/>
  <c r="AE1738" i="109"/>
  <c r="AE1877" i="109" s="1"/>
  <c r="AE1729" i="109"/>
  <c r="AE1868" i="109" s="1"/>
  <c r="AE1760" i="109"/>
  <c r="AE1899" i="109" s="1"/>
  <c r="AE1762" i="109"/>
  <c r="AE1901" i="109" s="1"/>
  <c r="AE1766" i="109"/>
  <c r="AE1905" i="109" s="1"/>
  <c r="AE1750" i="109"/>
  <c r="AE1889" i="109" s="1"/>
  <c r="AE1768" i="109"/>
  <c r="AE1907" i="109" s="1"/>
  <c r="AE1731" i="109"/>
  <c r="AE1870" i="109" s="1"/>
  <c r="AE1772" i="109"/>
  <c r="AE1911" i="109" s="1"/>
  <c r="AE1758" i="109"/>
  <c r="AE1897" i="109" s="1"/>
  <c r="AE1740" i="109"/>
  <c r="AE1775" i="109"/>
  <c r="AE1914" i="109" s="1"/>
  <c r="AE1745" i="109"/>
  <c r="AE1884" i="109" s="1"/>
  <c r="AE1714" i="109"/>
  <c r="AE1853" i="109" s="1"/>
  <c r="AE1751" i="109"/>
  <c r="AE1890" i="109" s="1"/>
  <c r="AE1778" i="109"/>
  <c r="AE1917" i="109" s="1"/>
  <c r="AE1771" i="109"/>
  <c r="AE1910" i="109" s="1"/>
  <c r="AE1754" i="109"/>
  <c r="AE1893" i="109" s="1"/>
  <c r="AE1744" i="109"/>
  <c r="AE1883" i="109" s="1"/>
  <c r="AE1747" i="109"/>
  <c r="AE1886" i="109" s="1"/>
  <c r="AE1763" i="109"/>
  <c r="AE1902" i="109" s="1"/>
  <c r="AE1767" i="109"/>
  <c r="AE1906" i="109" s="1"/>
  <c r="AF1939" i="109"/>
  <c r="AF1969" i="109"/>
  <c r="AF1971" i="109"/>
  <c r="AF1786" i="109"/>
  <c r="AF1925" i="109" s="1"/>
  <c r="AF1824" i="109"/>
  <c r="AF1963" i="109" s="1"/>
  <c r="AF1814" i="109"/>
  <c r="AF1953" i="109" s="1"/>
  <c r="AF1802" i="109"/>
  <c r="AF1941" i="109" s="1"/>
  <c r="AF1807" i="109"/>
  <c r="AF1946" i="109" s="1"/>
  <c r="AF1789" i="109"/>
  <c r="AF1928" i="109" s="1"/>
  <c r="AF1811" i="109"/>
  <c r="AF1950" i="109" s="1"/>
  <c r="AF1795" i="109"/>
  <c r="AF1934" i="109" s="1"/>
  <c r="AF1794" i="109"/>
  <c r="AF1933" i="109" s="1"/>
  <c r="AF1804" i="109"/>
  <c r="AF1943" i="109" s="1"/>
  <c r="AF1812" i="109"/>
  <c r="AF1951" i="109" s="1"/>
  <c r="AF1837" i="109"/>
  <c r="AF1976" i="109" s="1"/>
  <c r="AF1801" i="109"/>
  <c r="AF1940" i="109" s="1"/>
  <c r="AF1822" i="109"/>
  <c r="AF1961" i="109" s="1"/>
  <c r="AF1817" i="109"/>
  <c r="AF1956" i="109" s="1"/>
  <c r="AH371" i="109"/>
  <c r="AJ572" i="109" s="1"/>
  <c r="EK343" i="109"/>
  <c r="AH343" i="109"/>
  <c r="AJ544" i="109" s="1"/>
  <c r="EK330" i="109"/>
  <c r="AH330" i="109"/>
  <c r="AJ531" i="109" s="1"/>
  <c r="EK354" i="109"/>
  <c r="AH354" i="109"/>
  <c r="AJ555" i="109" s="1"/>
  <c r="AH902" i="109"/>
  <c r="AJ902" i="109" s="1"/>
  <c r="AK902" i="109" s="1"/>
  <c r="AL902" i="109" s="1"/>
  <c r="AM902" i="109" s="1"/>
  <c r="AN902" i="109" s="1"/>
  <c r="AO902" i="109" s="1"/>
  <c r="AP902" i="109" s="1"/>
  <c r="AQ902" i="109" s="1"/>
  <c r="AR902" i="109" s="1"/>
  <c r="AS902" i="109" s="1"/>
  <c r="AT902" i="109" s="1"/>
  <c r="AU902" i="109" s="1"/>
  <c r="AU903" i="109"/>
  <c r="AT905" i="109"/>
  <c r="AK1563" i="109"/>
  <c r="BH1206" i="109"/>
  <c r="BI1385" i="109"/>
  <c r="AG742" i="109"/>
  <c r="AH340" i="109"/>
  <c r="AJ541" i="109" s="1"/>
  <c r="AH541" i="109"/>
  <c r="AI541" i="109" s="1"/>
  <c r="AG740" i="109"/>
  <c r="AH338" i="109"/>
  <c r="AJ539" i="109" s="1"/>
  <c r="AH539" i="109"/>
  <c r="AX920" i="109"/>
  <c r="AY920" i="109" s="1"/>
  <c r="AZ920" i="109" s="1"/>
  <c r="BA920" i="109" s="1"/>
  <c r="AX906" i="109"/>
  <c r="BH952" i="109"/>
  <c r="EK377" i="109"/>
  <c r="EK347" i="109"/>
  <c r="EK314" i="109"/>
  <c r="AF1865" i="109"/>
  <c r="AR909" i="109"/>
  <c r="AS910" i="109"/>
  <c r="AJ1220" i="109"/>
  <c r="AG832" i="109"/>
  <c r="AH321" i="109"/>
  <c r="AJ522" i="109" s="1"/>
  <c r="AO695" i="109"/>
  <c r="AR698" i="109"/>
  <c r="AO696" i="109"/>
  <c r="AP694" i="109"/>
  <c r="AO697" i="109"/>
  <c r="AJ314" i="109"/>
  <c r="AK515" i="109" s="1"/>
  <c r="AH898" i="109"/>
  <c r="AG814" i="109"/>
  <c r="AG1771" i="109" s="1"/>
  <c r="AG852" i="109"/>
  <c r="AG875" i="109"/>
  <c r="AG823" i="109"/>
  <c r="AG1780" i="109" s="1"/>
  <c r="AG716" i="109"/>
  <c r="AG1711" i="109" s="1"/>
  <c r="AG808" i="109"/>
  <c r="AG1765" i="109" s="1"/>
  <c r="AI491" i="109"/>
  <c r="AH492" i="109"/>
  <c r="AR296" i="109"/>
  <c r="AS497" i="109" s="1"/>
  <c r="AO295" i="109"/>
  <c r="AP496" i="109" s="1"/>
  <c r="AO294" i="109"/>
  <c r="AP495" i="109" s="1"/>
  <c r="AO293" i="109"/>
  <c r="AP494" i="109" s="1"/>
  <c r="AP292" i="109"/>
  <c r="AQ493" i="109" s="1"/>
  <c r="AI489" i="109"/>
  <c r="AI490" i="109"/>
  <c r="AG751" i="109"/>
  <c r="AG1724" i="109" s="1"/>
  <c r="AG754" i="109"/>
  <c r="AG1726" i="109" s="1"/>
  <c r="AG804" i="109"/>
  <c r="AG1761" i="109" s="1"/>
  <c r="AG813" i="109"/>
  <c r="AG1770" i="109" s="1"/>
  <c r="AG802" i="109"/>
  <c r="AG1759" i="109" s="1"/>
  <c r="AG837" i="109"/>
  <c r="AG801" i="109"/>
  <c r="AG1758" i="109" s="1"/>
  <c r="AG779" i="109"/>
  <c r="AG881" i="109"/>
  <c r="AG790" i="109"/>
  <c r="AG1747" i="109" s="1"/>
  <c r="AG830" i="109"/>
  <c r="AG822" i="109"/>
  <c r="AG1779" i="109" s="1"/>
  <c r="AG759" i="109"/>
  <c r="AG1729" i="109" s="1"/>
  <c r="AG749" i="109"/>
  <c r="AG1723" i="109" s="1"/>
  <c r="AG846" i="109"/>
  <c r="AG785" i="109"/>
  <c r="AG1742" i="109" s="1"/>
  <c r="AG791" i="109"/>
  <c r="AG1748" i="109" s="1"/>
  <c r="AG826" i="109"/>
  <c r="AG811" i="109"/>
  <c r="AG1768" i="109" s="1"/>
  <c r="AG817" i="109"/>
  <c r="AG1774" i="109" s="1"/>
  <c r="AG829" i="109"/>
  <c r="AG834" i="109"/>
  <c r="AG787" i="109"/>
  <c r="AG1744" i="109" s="1"/>
  <c r="AG848" i="109"/>
  <c r="AG864" i="109"/>
  <c r="AG753" i="109"/>
  <c r="AG1725" i="109" s="1"/>
  <c r="AG763" i="109"/>
  <c r="AG1733" i="109" s="1"/>
  <c r="AG873" i="109"/>
  <c r="AG781" i="109"/>
  <c r="AG1738" i="109" s="1"/>
  <c r="AG833" i="109"/>
  <c r="AG880" i="109"/>
  <c r="AG709" i="109"/>
  <c r="AG1710" i="109" s="1"/>
  <c r="AG818" i="109"/>
  <c r="AG1775" i="109" s="1"/>
  <c r="AG843" i="109"/>
  <c r="AG841" i="109"/>
  <c r="AG729" i="109"/>
  <c r="AG1714" i="109" s="1"/>
  <c r="AG745" i="109"/>
  <c r="AG805" i="109"/>
  <c r="AG1762" i="109" s="1"/>
  <c r="AG862" i="109"/>
  <c r="AG730" i="109"/>
  <c r="AG1715" i="109" s="1"/>
  <c r="AG870" i="109"/>
  <c r="AG795" i="109"/>
  <c r="AG1752" i="109" s="1"/>
  <c r="AG810" i="109"/>
  <c r="AG1767" i="109" s="1"/>
  <c r="AG866" i="109"/>
  <c r="AG858" i="109"/>
  <c r="AG738" i="109"/>
  <c r="AG1717" i="109" s="1"/>
  <c r="AG788" i="109"/>
  <c r="AG1745" i="109" s="1"/>
  <c r="AG839" i="109"/>
  <c r="AG794" i="109"/>
  <c r="AG1751" i="109" s="1"/>
  <c r="AG792" i="109"/>
  <c r="AG1749" i="109" s="1"/>
  <c r="AG835" i="109"/>
  <c r="AG857" i="109"/>
  <c r="AG868" i="109"/>
  <c r="AG831" i="109"/>
  <c r="AG882" i="109"/>
  <c r="AG762" i="109"/>
  <c r="AG1732" i="109" s="1"/>
  <c r="AG860" i="109"/>
  <c r="AG723" i="109"/>
  <c r="AG1713" i="109" s="1"/>
  <c r="AG874" i="109"/>
  <c r="AG799" i="109"/>
  <c r="AG1756" i="109" s="1"/>
  <c r="AG807" i="109"/>
  <c r="AG1764" i="109" s="1"/>
  <c r="AG878" i="109"/>
  <c r="AG850" i="109"/>
  <c r="AG739" i="109"/>
  <c r="AG1718" i="109" s="1"/>
  <c r="AG800" i="109"/>
  <c r="AG1757" i="109" s="1"/>
  <c r="AG855" i="109"/>
  <c r="AG854" i="109"/>
  <c r="AG827" i="109"/>
  <c r="AG773" i="109"/>
  <c r="AG1735" i="109" s="1"/>
  <c r="AG803" i="109"/>
  <c r="AG1760" i="109" s="1"/>
  <c r="AG786" i="109"/>
  <c r="AG1743" i="109" s="1"/>
  <c r="AG798" i="109"/>
  <c r="AG1755" i="109" s="1"/>
  <c r="AG721" i="109"/>
  <c r="AG1712" i="109" s="1"/>
  <c r="AG772" i="109"/>
  <c r="AG1734" i="109" s="1"/>
  <c r="AG849" i="109"/>
  <c r="AG778" i="109"/>
  <c r="AG1736" i="109" s="1"/>
  <c r="AG797" i="109"/>
  <c r="AG1754" i="109" s="1"/>
  <c r="AG784" i="109"/>
  <c r="AG1741" i="109" s="1"/>
  <c r="AG747" i="109"/>
  <c r="AG760" i="109"/>
  <c r="AG1730" i="109" s="1"/>
  <c r="AG732" i="109"/>
  <c r="AG700" i="109"/>
  <c r="AG1709" i="109" s="1"/>
  <c r="AJ1324" i="109"/>
  <c r="AK1503" i="109" s="1"/>
  <c r="AH1682" i="109"/>
  <c r="AI1503" i="109"/>
  <c r="AG819" i="109"/>
  <c r="AG1776" i="109" s="1"/>
  <c r="AG761" i="109"/>
  <c r="AG1731" i="109" s="1"/>
  <c r="AG783" i="109"/>
  <c r="AG1740" i="109" s="1"/>
  <c r="AG693" i="109"/>
  <c r="AG484" i="109"/>
  <c r="AG485" i="109" s="1"/>
  <c r="AG756" i="109"/>
  <c r="AF1938" i="109"/>
  <c r="AH1662" i="109"/>
  <c r="AI1483" i="109"/>
  <c r="AJ481" i="109"/>
  <c r="AK682" i="109" s="1"/>
  <c r="AJ1534" i="109"/>
  <c r="AJ1616" i="109"/>
  <c r="AK1245" i="109"/>
  <c r="AL1424" i="109" s="1"/>
  <c r="AH677" i="109"/>
  <c r="AH476" i="109"/>
  <c r="AJ677" i="109" s="1"/>
  <c r="AH620" i="109"/>
  <c r="AH419" i="109"/>
  <c r="AJ620" i="109" s="1"/>
  <c r="AH613" i="109"/>
  <c r="AH412" i="109"/>
  <c r="AJ613" i="109" s="1"/>
  <c r="AH1637" i="109"/>
  <c r="AI1458" i="109"/>
  <c r="AJ1562" i="109"/>
  <c r="AJ1268" i="109"/>
  <c r="AK1447" i="109" s="1"/>
  <c r="AH515" i="109"/>
  <c r="AK1248" i="109"/>
  <c r="AL1427" i="109" s="1"/>
  <c r="AH1661" i="109"/>
  <c r="AI1482" i="109"/>
  <c r="AH1701" i="109"/>
  <c r="AI1522" i="109"/>
  <c r="AJ1676" i="109"/>
  <c r="AK1341" i="109"/>
  <c r="AL1520" i="109" s="1"/>
  <c r="AI1425" i="109"/>
  <c r="AH1604" i="109"/>
  <c r="AH1629" i="109"/>
  <c r="AI1450" i="109"/>
  <c r="AK1312" i="109"/>
  <c r="AL1491" i="109" s="1"/>
  <c r="AH351" i="109"/>
  <c r="AJ552" i="109" s="1"/>
  <c r="AH552" i="109"/>
  <c r="AH1660" i="109"/>
  <c r="AI1481" i="109"/>
  <c r="AH600" i="109"/>
  <c r="AH399" i="109"/>
  <c r="AJ600" i="109" s="1"/>
  <c r="AK1215" i="109"/>
  <c r="AL1394" i="109" s="1"/>
  <c r="AJ1301" i="109"/>
  <c r="AK1480" i="109" s="1"/>
  <c r="AH408" i="109"/>
  <c r="AJ609" i="109" s="1"/>
  <c r="AH609" i="109"/>
  <c r="AH599" i="109"/>
  <c r="AH398" i="109"/>
  <c r="AJ599" i="109" s="1"/>
  <c r="AI679" i="109"/>
  <c r="AH672" i="109"/>
  <c r="AH471" i="109"/>
  <c r="AJ672" i="109" s="1"/>
  <c r="AJ451" i="109"/>
  <c r="AK652" i="109" s="1"/>
  <c r="AI1433" i="109"/>
  <c r="AH1612" i="109"/>
  <c r="AF886" i="109"/>
  <c r="AJ1224" i="109"/>
  <c r="AK1403" i="109" s="1"/>
  <c r="AJ1603" i="109"/>
  <c r="AJ1249" i="109"/>
  <c r="AK1428" i="109" s="1"/>
  <c r="AH528" i="109"/>
  <c r="AH327" i="109"/>
  <c r="AJ528" i="109" s="1"/>
  <c r="AH606" i="109"/>
  <c r="AH405" i="109"/>
  <c r="AJ606" i="109" s="1"/>
  <c r="AH1615" i="109"/>
  <c r="AI1436" i="109"/>
  <c r="AH597" i="109"/>
  <c r="AH396" i="109"/>
  <c r="AJ597" i="109" s="1"/>
  <c r="AH1665" i="109"/>
  <c r="AI1486" i="109"/>
  <c r="AH548" i="109"/>
  <c r="AI1417" i="109"/>
  <c r="AH1596" i="109"/>
  <c r="AH358" i="109"/>
  <c r="AJ559" i="109" s="1"/>
  <c r="AH559" i="109"/>
  <c r="AF1849" i="109"/>
  <c r="AJ1332" i="109"/>
  <c r="AK1511" i="109" s="1"/>
  <c r="AH593" i="109"/>
  <c r="AH392" i="109"/>
  <c r="AJ593" i="109" s="1"/>
  <c r="AK1329" i="109"/>
  <c r="AL1508" i="109" s="1"/>
  <c r="AG856" i="109"/>
  <c r="AJ473" i="109"/>
  <c r="AK674" i="109" s="1"/>
  <c r="AJ1313" i="109"/>
  <c r="AK1492" i="109" s="1"/>
  <c r="AJ1244" i="109"/>
  <c r="AK1423" i="109" s="1"/>
  <c r="AI1431" i="109"/>
  <c r="AH1610" i="109"/>
  <c r="AH360" i="109"/>
  <c r="AJ561" i="109" s="1"/>
  <c r="AH561" i="109"/>
  <c r="AJ1240" i="109"/>
  <c r="AK1419" i="109" s="1"/>
  <c r="AH647" i="109"/>
  <c r="AH446" i="109"/>
  <c r="AJ647" i="109" s="1"/>
  <c r="AJ1337" i="109"/>
  <c r="AK1516" i="109" s="1"/>
  <c r="AH844" i="109"/>
  <c r="AI643" i="109"/>
  <c r="AH1626" i="109"/>
  <c r="AI1447" i="109"/>
  <c r="AH356" i="109"/>
  <c r="AJ557" i="109" s="1"/>
  <c r="AH557" i="109"/>
  <c r="AJ1606" i="109"/>
  <c r="AH1679" i="109"/>
  <c r="AI1500" i="109"/>
  <c r="AJ445" i="109"/>
  <c r="AK646" i="109" s="1"/>
  <c r="AH578" i="109"/>
  <c r="AH377" i="109"/>
  <c r="AJ578" i="109" s="1"/>
  <c r="AJ1233" i="109"/>
  <c r="AK1412" i="109" s="1"/>
  <c r="AJ430" i="109"/>
  <c r="AK631" i="109" s="1"/>
  <c r="AJ1702" i="109"/>
  <c r="AJ1683" i="109"/>
  <c r="AH836" i="109"/>
  <c r="AI635" i="109"/>
  <c r="AJ1326" i="109"/>
  <c r="AK1505" i="109" s="1"/>
  <c r="AJ1561" i="109"/>
  <c r="AJ1335" i="109"/>
  <c r="AK1514" i="109" s="1"/>
  <c r="AH1650" i="109"/>
  <c r="AI1471" i="109"/>
  <c r="AJ1260" i="109"/>
  <c r="AK1439" i="109" s="1"/>
  <c r="AJ483" i="109"/>
  <c r="AK684" i="109" s="1"/>
  <c r="AK1314" i="109"/>
  <c r="AL1493" i="109" s="1"/>
  <c r="AJ1294" i="109"/>
  <c r="AK1473" i="109" s="1"/>
  <c r="AH572" i="109"/>
  <c r="AJ1699" i="109"/>
  <c r="AH653" i="109"/>
  <c r="AH452" i="109"/>
  <c r="AJ653" i="109" s="1"/>
  <c r="AH1578" i="109"/>
  <c r="AI1399" i="109"/>
  <c r="AJ1225" i="109"/>
  <c r="AK1404" i="109" s="1"/>
  <c r="AJ1223" i="109"/>
  <c r="AK1402" i="109" s="1"/>
  <c r="AH560" i="109"/>
  <c r="AH359" i="109"/>
  <c r="AJ560" i="109" s="1"/>
  <c r="AH417" i="109"/>
  <c r="AJ618" i="109" s="1"/>
  <c r="AH618" i="109"/>
  <c r="AH1686" i="109"/>
  <c r="AI1507" i="109"/>
  <c r="AJ467" i="109"/>
  <c r="AK668" i="109" s="1"/>
  <c r="AG809" i="109"/>
  <c r="AG1766" i="109" s="1"/>
  <c r="AJ1271" i="109"/>
  <c r="AK1450" i="109" s="1"/>
  <c r="AH1640" i="109"/>
  <c r="AI1461" i="109"/>
  <c r="AJ1670" i="109"/>
  <c r="AH1657" i="109"/>
  <c r="AI1478" i="109"/>
  <c r="AH1622" i="109"/>
  <c r="AI1443" i="109"/>
  <c r="AJ1692" i="109"/>
  <c r="AK1308" i="109"/>
  <c r="AL1487" i="109" s="1"/>
  <c r="AJ1305" i="109"/>
  <c r="AK1484" i="109" s="1"/>
  <c r="AH1620" i="109"/>
  <c r="AI1441" i="109"/>
  <c r="AH577" i="109"/>
  <c r="AH376" i="109"/>
  <c r="AJ577" i="109" s="1"/>
  <c r="AH828" i="109"/>
  <c r="AI627" i="109"/>
  <c r="AJ1253" i="109"/>
  <c r="AK1432" i="109" s="1"/>
  <c r="AJ1330" i="109"/>
  <c r="AK1509" i="109" s="1"/>
  <c r="AH594" i="109"/>
  <c r="AH393" i="109"/>
  <c r="AJ594" i="109" s="1"/>
  <c r="AJ1250" i="109"/>
  <c r="AK1429" i="109" s="1"/>
  <c r="AJ1331" i="109"/>
  <c r="AK1510" i="109" s="1"/>
  <c r="AJ482" i="109"/>
  <c r="AK683" i="109" s="1"/>
  <c r="AH555" i="109"/>
  <c r="AJ1302" i="109"/>
  <c r="AK1481" i="109" s="1"/>
  <c r="AJ1288" i="109"/>
  <c r="AK1467" i="109" s="1"/>
  <c r="AJ1284" i="109"/>
  <c r="AK1463" i="109" s="1"/>
  <c r="AH1667" i="109"/>
  <c r="AI1488" i="109"/>
  <c r="AH621" i="109"/>
  <c r="AH420" i="109"/>
  <c r="AJ621" i="109" s="1"/>
  <c r="AJ1266" i="109"/>
  <c r="AK1445" i="109" s="1"/>
  <c r="AJ1573" i="109"/>
  <c r="AI1416" i="109"/>
  <c r="AH1595" i="109"/>
  <c r="AH1625" i="109"/>
  <c r="AI1446" i="109"/>
  <c r="AH395" i="109"/>
  <c r="AJ596" i="109" s="1"/>
  <c r="AH596" i="109"/>
  <c r="AH546" i="109"/>
  <c r="AH345" i="109"/>
  <c r="AJ546" i="109" s="1"/>
  <c r="AJ1319" i="109"/>
  <c r="AK1498" i="109" s="1"/>
  <c r="AJ438" i="109"/>
  <c r="AK639" i="109" s="1"/>
  <c r="AJ1320" i="109"/>
  <c r="AK1499" i="109" s="1"/>
  <c r="AH602" i="109"/>
  <c r="AH401" i="109"/>
  <c r="AJ602" i="109" s="1"/>
  <c r="AF1977" i="109"/>
  <c r="AH582" i="109"/>
  <c r="AH381" i="109"/>
  <c r="AJ582" i="109" s="1"/>
  <c r="AK1191" i="109"/>
  <c r="AL1370" i="109" s="1"/>
  <c r="AH427" i="109"/>
  <c r="AJ628" i="109" s="1"/>
  <c r="AH628" i="109"/>
  <c r="AH1630" i="109"/>
  <c r="AI1451" i="109"/>
  <c r="AH622" i="109"/>
  <c r="AH421" i="109"/>
  <c r="AJ622" i="109" s="1"/>
  <c r="AH1700" i="109"/>
  <c r="AI1521" i="109"/>
  <c r="AH1633" i="109"/>
  <c r="AI1454" i="109"/>
  <c r="AJ1555" i="109"/>
  <c r="AH845" i="109"/>
  <c r="AI644" i="109"/>
  <c r="AH877" i="109"/>
  <c r="AI676" i="109"/>
  <c r="AH1643" i="109"/>
  <c r="AI1464" i="109"/>
  <c r="AH1634" i="109"/>
  <c r="AI1455" i="109"/>
  <c r="AH638" i="109"/>
  <c r="AH437" i="109"/>
  <c r="AJ638" i="109" s="1"/>
  <c r="AH655" i="109"/>
  <c r="AH454" i="109"/>
  <c r="AJ655" i="109" s="1"/>
  <c r="AJ1252" i="109"/>
  <c r="AK1431" i="109" s="1"/>
  <c r="AH872" i="109"/>
  <c r="AI671" i="109"/>
  <c r="AH603" i="109"/>
  <c r="AH402" i="109"/>
  <c r="AJ603" i="109" s="1"/>
  <c r="AJ442" i="109"/>
  <c r="AK643" i="109" s="1"/>
  <c r="AJ1576" i="109"/>
  <c r="AK1325" i="109"/>
  <c r="AL1504" i="109" s="1"/>
  <c r="AH625" i="109"/>
  <c r="AH424" i="109"/>
  <c r="AJ625" i="109" s="1"/>
  <c r="AH592" i="109"/>
  <c r="AH391" i="109"/>
  <c r="AJ592" i="109" s="1"/>
  <c r="AJ1292" i="109"/>
  <c r="AK1471" i="109" s="1"/>
  <c r="AH1618" i="109"/>
  <c r="AI1439" i="109"/>
  <c r="AH885" i="109"/>
  <c r="AH1842" i="109" s="1"/>
  <c r="AI684" i="109"/>
  <c r="AJ1672" i="109"/>
  <c r="AH1654" i="109"/>
  <c r="AI1475" i="109"/>
  <c r="AH580" i="109"/>
  <c r="AH379" i="109"/>
  <c r="AJ580" i="109" s="1"/>
  <c r="AJ1282" i="109"/>
  <c r="AK1461" i="109" s="1"/>
  <c r="AJ1264" i="109"/>
  <c r="AK1443" i="109" s="1"/>
  <c r="AI1426" i="109"/>
  <c r="AH1605" i="109"/>
  <c r="AH641" i="109"/>
  <c r="AH440" i="109"/>
  <c r="AJ641" i="109" s="1"/>
  <c r="AH604" i="109"/>
  <c r="AH403" i="109"/>
  <c r="AJ604" i="109" s="1"/>
  <c r="AH1609" i="109"/>
  <c r="AI1430" i="109"/>
  <c r="AJ474" i="109"/>
  <c r="AK675" i="109" s="1"/>
  <c r="AI1406" i="109"/>
  <c r="AH1585" i="109"/>
  <c r="AK1256" i="109"/>
  <c r="AL1435" i="109" s="1"/>
  <c r="AJ1691" i="109"/>
  <c r="AH1658" i="109"/>
  <c r="AI1479" i="109"/>
  <c r="AJ1286" i="109"/>
  <c r="AK1465" i="109" s="1"/>
  <c r="AH657" i="109"/>
  <c r="AH456" i="109"/>
  <c r="AJ657" i="109" s="1"/>
  <c r="AK1291" i="109"/>
  <c r="AL1470" i="109" s="1"/>
  <c r="AH291" i="109"/>
  <c r="AJ492" i="109" s="1"/>
  <c r="AJ1290" i="109"/>
  <c r="AK1469" i="109" s="1"/>
  <c r="AJ1649" i="109"/>
  <c r="AG806" i="109"/>
  <c r="AG1763" i="109" s="1"/>
  <c r="AJ418" i="109"/>
  <c r="AK619" i="109" s="1"/>
  <c r="AH1664" i="109"/>
  <c r="AI1485" i="109"/>
  <c r="AI654" i="109"/>
  <c r="AH553" i="109"/>
  <c r="AH1632" i="109"/>
  <c r="AI1453" i="109"/>
  <c r="AH642" i="109"/>
  <c r="AH441" i="109"/>
  <c r="AJ642" i="109" s="1"/>
  <c r="AI648" i="109"/>
  <c r="AH867" i="109"/>
  <c r="AI666" i="109"/>
  <c r="AH665" i="109"/>
  <c r="AH464" i="109"/>
  <c r="AJ665" i="109" s="1"/>
  <c r="AI1413" i="109"/>
  <c r="AH1592" i="109"/>
  <c r="AH598" i="109"/>
  <c r="AH397" i="109"/>
  <c r="AJ598" i="109" s="1"/>
  <c r="AH610" i="109"/>
  <c r="AH409" i="109"/>
  <c r="AJ610" i="109" s="1"/>
  <c r="AI1403" i="109"/>
  <c r="AH1582" i="109"/>
  <c r="AH499" i="109"/>
  <c r="AI1428" i="109"/>
  <c r="AH1607" i="109"/>
  <c r="AJ1261" i="109"/>
  <c r="AK1440" i="109" s="1"/>
  <c r="AK1188" i="109"/>
  <c r="AL1367" i="109" s="1"/>
  <c r="AH439" i="109"/>
  <c r="AJ640" i="109" s="1"/>
  <c r="AH640" i="109"/>
  <c r="AJ1277" i="109"/>
  <c r="AK1456" i="109" s="1"/>
  <c r="AJ1257" i="109"/>
  <c r="AK1436" i="109" s="1"/>
  <c r="AJ287" i="109"/>
  <c r="AK488" i="109" s="1"/>
  <c r="AJ449" i="109"/>
  <c r="AK650" i="109" s="1"/>
  <c r="AJ1307" i="109"/>
  <c r="AK1486" i="109" s="1"/>
  <c r="AJ1269" i="109"/>
  <c r="AK1448" i="109" s="1"/>
  <c r="AJ1238" i="109"/>
  <c r="AK1417" i="109" s="1"/>
  <c r="AH508" i="109"/>
  <c r="AH1690" i="109"/>
  <c r="AI1511" i="109"/>
  <c r="AI674" i="109"/>
  <c r="AJ1287" i="109"/>
  <c r="AK1466" i="109" s="1"/>
  <c r="AH1671" i="109"/>
  <c r="AI1492" i="109"/>
  <c r="AI1423" i="109"/>
  <c r="AH1602" i="109"/>
  <c r="AH416" i="109"/>
  <c r="AJ617" i="109" s="1"/>
  <c r="AH617" i="109"/>
  <c r="AI1419" i="109"/>
  <c r="AH1598" i="109"/>
  <c r="AE1846" i="109"/>
  <c r="AH624" i="109"/>
  <c r="AH423" i="109"/>
  <c r="AJ624" i="109" s="1"/>
  <c r="AH1695" i="109"/>
  <c r="AI1516" i="109"/>
  <c r="AJ1265" i="109"/>
  <c r="AK1444" i="109" s="1"/>
  <c r="AH595" i="109"/>
  <c r="AH394" i="109"/>
  <c r="AJ595" i="109" s="1"/>
  <c r="AG758" i="109"/>
  <c r="AG1728" i="109" s="1"/>
  <c r="AK1205" i="109"/>
  <c r="AL1384" i="109" s="1"/>
  <c r="AJ1321" i="109"/>
  <c r="AK1500" i="109" s="1"/>
  <c r="AH847" i="109"/>
  <c r="AI646" i="109"/>
  <c r="AJ1255" i="109"/>
  <c r="AK1434" i="109" s="1"/>
  <c r="AI1412" i="109"/>
  <c r="AH1591" i="109"/>
  <c r="AI631" i="109"/>
  <c r="AJ457" i="109"/>
  <c r="AK658" i="109" s="1"/>
  <c r="AK1226" i="109"/>
  <c r="AL1405" i="109" s="1"/>
  <c r="AJ1283" i="109"/>
  <c r="AK1462" i="109" s="1"/>
  <c r="AK1198" i="109"/>
  <c r="AL1377" i="109" s="1"/>
  <c r="AK1211" i="109"/>
  <c r="AJ1278" i="109"/>
  <c r="AK1457" i="109" s="1"/>
  <c r="AH1684" i="109"/>
  <c r="AI1505" i="109"/>
  <c r="AJ1289" i="109"/>
  <c r="AK1468" i="109" s="1"/>
  <c r="AJ461" i="109"/>
  <c r="AK662" i="109" s="1"/>
  <c r="AH385" i="109"/>
  <c r="AJ586" i="109" s="1"/>
  <c r="AH586" i="109"/>
  <c r="AH1685" i="109"/>
  <c r="AI1506" i="109"/>
  <c r="AH1693" i="109"/>
  <c r="AI1514" i="109"/>
  <c r="AH562" i="109"/>
  <c r="AH1639" i="109"/>
  <c r="AI1460" i="109"/>
  <c r="AJ1297" i="109"/>
  <c r="AK1476" i="109" s="1"/>
  <c r="AH1681" i="109"/>
  <c r="AI1502" i="109"/>
  <c r="AH544" i="109"/>
  <c r="AH450" i="109"/>
  <c r="AJ651" i="109" s="1"/>
  <c r="AH651" i="109"/>
  <c r="AH1652" i="109"/>
  <c r="AI1473" i="109"/>
  <c r="AJ1551" i="109"/>
  <c r="AH444" i="109"/>
  <c r="AJ645" i="109" s="1"/>
  <c r="AH645" i="109"/>
  <c r="AH558" i="109"/>
  <c r="AH357" i="109"/>
  <c r="AJ558" i="109" s="1"/>
  <c r="AD1982" i="109"/>
  <c r="AH587" i="109"/>
  <c r="AH386" i="109"/>
  <c r="AJ587" i="109" s="1"/>
  <c r="AJ1322" i="109"/>
  <c r="AK1501" i="109" s="1"/>
  <c r="AH816" i="109"/>
  <c r="AI615" i="109"/>
  <c r="AI1404" i="109"/>
  <c r="AH1583" i="109"/>
  <c r="AI1402" i="109"/>
  <c r="AH1581" i="109"/>
  <c r="AK1213" i="109"/>
  <c r="AL1392" i="109" s="1"/>
  <c r="AJ1273" i="109"/>
  <c r="AK1452" i="109" s="1"/>
  <c r="AH529" i="109"/>
  <c r="AH328" i="109"/>
  <c r="AJ529" i="109" s="1"/>
  <c r="AJ1328" i="109"/>
  <c r="AK1507" i="109" s="1"/>
  <c r="AH588" i="109"/>
  <c r="AH387" i="109"/>
  <c r="AJ588" i="109" s="1"/>
  <c r="AH869" i="109"/>
  <c r="AI668" i="109"/>
  <c r="AH608" i="109"/>
  <c r="AH407" i="109"/>
  <c r="AJ608" i="109" s="1"/>
  <c r="AJ1310" i="109"/>
  <c r="AK1489" i="109" s="1"/>
  <c r="AG815" i="109"/>
  <c r="AG1772" i="109" s="1"/>
  <c r="AH1653" i="109"/>
  <c r="AI1474" i="109"/>
  <c r="AH871" i="109"/>
  <c r="AI670" i="109"/>
  <c r="AJ459" i="109"/>
  <c r="AK660" i="109" s="1"/>
  <c r="AJ1575" i="109"/>
  <c r="AK1334" i="109"/>
  <c r="AL1513" i="109" s="1"/>
  <c r="AJ1666" i="109"/>
  <c r="AH1663" i="109"/>
  <c r="AI1484" i="109"/>
  <c r="AI1432" i="109"/>
  <c r="AH1611" i="109"/>
  <c r="AH1675" i="109"/>
  <c r="AI1496" i="109"/>
  <c r="AH1688" i="109"/>
  <c r="AI1509" i="109"/>
  <c r="AH876" i="109"/>
  <c r="AI675" i="109"/>
  <c r="AH680" i="109"/>
  <c r="AH479" i="109"/>
  <c r="AJ680" i="109" s="1"/>
  <c r="AH1689" i="109"/>
  <c r="AI1510" i="109"/>
  <c r="AH884" i="109"/>
  <c r="AI683" i="109"/>
  <c r="AH435" i="109"/>
  <c r="AJ636" i="109" s="1"/>
  <c r="AH636" i="109"/>
  <c r="AJ1222" i="109"/>
  <c r="AK1401" i="109" s="1"/>
  <c r="AH1646" i="109"/>
  <c r="AI1467" i="109"/>
  <c r="AF1848" i="109"/>
  <c r="AH1642" i="109"/>
  <c r="AI1463" i="109"/>
  <c r="AJ1315" i="109"/>
  <c r="AK1494" i="109" s="1"/>
  <c r="AJ1309" i="109"/>
  <c r="AK1488" i="109" s="1"/>
  <c r="AK1316" i="109"/>
  <c r="AL1495" i="109" s="1"/>
  <c r="AH649" i="109"/>
  <c r="AH448" i="109"/>
  <c r="AJ649" i="109" s="1"/>
  <c r="AH1624" i="109"/>
  <c r="AI1445" i="109"/>
  <c r="AH669" i="109"/>
  <c r="AH468" i="109"/>
  <c r="AJ669" i="109" s="1"/>
  <c r="AH585" i="109"/>
  <c r="AH384" i="109"/>
  <c r="AJ585" i="109" s="1"/>
  <c r="AH1677" i="109"/>
  <c r="AI1498" i="109"/>
  <c r="AH840" i="109"/>
  <c r="AI639" i="109"/>
  <c r="AH1678" i="109"/>
  <c r="AI1499" i="109"/>
  <c r="AH538" i="109"/>
  <c r="AH337" i="109"/>
  <c r="AJ538" i="109" s="1"/>
  <c r="AK1259" i="109"/>
  <c r="AL1438" i="109" s="1"/>
  <c r="AH637" i="109"/>
  <c r="AH436" i="109"/>
  <c r="AJ637" i="109" s="1"/>
  <c r="AJ422" i="109"/>
  <c r="AK623" i="109" s="1"/>
  <c r="AH415" i="109"/>
  <c r="AJ616" i="109" s="1"/>
  <c r="AH616" i="109"/>
  <c r="AJ478" i="109"/>
  <c r="AK679" i="109" s="1"/>
  <c r="AH865" i="109"/>
  <c r="AI664" i="109"/>
  <c r="AH1696" i="109"/>
  <c r="AI1517" i="109"/>
  <c r="AJ1242" i="109"/>
  <c r="AK1421" i="109" s="1"/>
  <c r="AJ1254" i="109"/>
  <c r="AK1433" i="109" s="1"/>
  <c r="AH667" i="109"/>
  <c r="AH466" i="109"/>
  <c r="AJ667" i="109" s="1"/>
  <c r="AG1528" i="109"/>
  <c r="AG1524" i="109"/>
  <c r="AO34" i="119" s="1"/>
  <c r="AH1694" i="109"/>
  <c r="AI1515" i="109"/>
  <c r="AJ1687" i="109"/>
  <c r="AH1628" i="109"/>
  <c r="AI1449" i="109"/>
  <c r="AJ1601" i="109"/>
  <c r="AJ1697" i="109"/>
  <c r="AJ1638" i="109"/>
  <c r="AH1656" i="109"/>
  <c r="AI1477" i="109"/>
  <c r="AH1651" i="109"/>
  <c r="AI1472" i="109"/>
  <c r="AH663" i="109"/>
  <c r="AH462" i="109"/>
  <c r="AJ663" i="109" s="1"/>
  <c r="AK1344" i="109"/>
  <c r="AL1523" i="109" s="1"/>
  <c r="AH583" i="109"/>
  <c r="AH382" i="109"/>
  <c r="AJ583" i="109" s="1"/>
  <c r="AH460" i="109"/>
  <c r="AJ661" i="109" s="1"/>
  <c r="AH661" i="109"/>
  <c r="AJ1558" i="109"/>
  <c r="AK1203" i="109"/>
  <c r="AL1382" i="109" s="1"/>
  <c r="AJ410" i="109"/>
  <c r="AK611" i="109" s="1"/>
  <c r="AJ1299" i="109"/>
  <c r="AK1478" i="109" s="1"/>
  <c r="AJ1262" i="109"/>
  <c r="AK1441" i="109" s="1"/>
  <c r="AH388" i="109"/>
  <c r="AJ589" i="109" s="1"/>
  <c r="AH589" i="109"/>
  <c r="AH1621" i="109"/>
  <c r="AI1442" i="109"/>
  <c r="AI1429" i="109"/>
  <c r="AH1608" i="109"/>
  <c r="AJ1311" i="109"/>
  <c r="AK1490" i="109" s="1"/>
  <c r="AH879" i="109"/>
  <c r="AI678" i="109"/>
  <c r="AH601" i="109"/>
  <c r="AH400" i="109"/>
  <c r="AJ601" i="109" s="1"/>
  <c r="AJ1237" i="109"/>
  <c r="AK1416" i="109" s="1"/>
  <c r="AJ1267" i="109"/>
  <c r="AK1446" i="109" s="1"/>
  <c r="AI656" i="109"/>
  <c r="AH1698" i="109"/>
  <c r="AI1519" i="109"/>
  <c r="AJ1549" i="109"/>
  <c r="AH1648" i="109"/>
  <c r="AI1469" i="109"/>
  <c r="AJ1306" i="109"/>
  <c r="AK1485" i="109" s="1"/>
  <c r="AJ453" i="109"/>
  <c r="AK654" i="109" s="1"/>
  <c r="AH883" i="109"/>
  <c r="AI682" i="109"/>
  <c r="AJ465" i="109"/>
  <c r="AK666" i="109" s="1"/>
  <c r="AI1421" i="109"/>
  <c r="AH1600" i="109"/>
  <c r="AJ463" i="109"/>
  <c r="AK664" i="109" s="1"/>
  <c r="AJ1272" i="109"/>
  <c r="AK1451" i="109" s="1"/>
  <c r="AH605" i="109"/>
  <c r="AH404" i="109"/>
  <c r="AJ605" i="109" s="1"/>
  <c r="AH820" i="109"/>
  <c r="AI619" i="109"/>
  <c r="AJ1304" i="109"/>
  <c r="AK1483" i="109" s="1"/>
  <c r="AJ1274" i="109"/>
  <c r="AK1453" i="109" s="1"/>
  <c r="AJ1530" i="109"/>
  <c r="AH853" i="109"/>
  <c r="AI652" i="109"/>
  <c r="AH632" i="109"/>
  <c r="AH431" i="109"/>
  <c r="AJ632" i="109" s="1"/>
  <c r="AJ1338" i="109"/>
  <c r="AK1517" i="109" s="1"/>
  <c r="AJ447" i="109"/>
  <c r="AK648" i="109" s="1"/>
  <c r="AJ1342" i="109"/>
  <c r="AK1521" i="109" s="1"/>
  <c r="AJ1275" i="109"/>
  <c r="AK1454" i="109" s="1"/>
  <c r="AK1197" i="109"/>
  <c r="AL1376" i="109" s="1"/>
  <c r="AH659" i="109"/>
  <c r="AH458" i="109"/>
  <c r="AJ659" i="109" s="1"/>
  <c r="AJ443" i="109"/>
  <c r="AK644" i="109" s="1"/>
  <c r="AH406" i="109"/>
  <c r="AJ607" i="109" s="1"/>
  <c r="AH607" i="109"/>
  <c r="AJ475" i="109"/>
  <c r="AK676" i="109" s="1"/>
  <c r="AH629" i="109"/>
  <c r="AH428" i="109"/>
  <c r="AJ629" i="109" s="1"/>
  <c r="AK1258" i="109"/>
  <c r="AL1437" i="109" s="1"/>
  <c r="AJ1285" i="109"/>
  <c r="AK1464" i="109" s="1"/>
  <c r="AH522" i="109"/>
  <c r="AJ1276" i="109"/>
  <c r="AK1455" i="109" s="1"/>
  <c r="AH1619" i="109"/>
  <c r="AI1440" i="109"/>
  <c r="AH1170" i="109"/>
  <c r="AJ1349" i="109" s="1"/>
  <c r="AG1345" i="109"/>
  <c r="AH626" i="109"/>
  <c r="AH425" i="109"/>
  <c r="AJ626" i="109" s="1"/>
  <c r="AG685" i="109"/>
  <c r="AG821" i="109"/>
  <c r="AG1778" i="109" s="1"/>
  <c r="AJ1546" i="109"/>
  <c r="AH1635" i="109"/>
  <c r="AI1456" i="109"/>
  <c r="AJ1279" i="109"/>
  <c r="AK1458" i="109" s="1"/>
  <c r="AH689" i="109"/>
  <c r="AI488" i="109"/>
  <c r="AH851" i="109"/>
  <c r="AI650" i="109"/>
  <c r="AK1204" i="109"/>
  <c r="AL1383" i="109" s="1"/>
  <c r="AH1627" i="109"/>
  <c r="AI1448" i="109"/>
  <c r="AJ1336" i="109"/>
  <c r="AK1515" i="109" s="1"/>
  <c r="AH590" i="109"/>
  <c r="AH389" i="109"/>
  <c r="AJ590" i="109" s="1"/>
  <c r="AH1645" i="109"/>
  <c r="AI1466" i="109"/>
  <c r="AJ1270" i="109"/>
  <c r="AK1449" i="109" s="1"/>
  <c r="AK1243" i="109"/>
  <c r="AL1422" i="109" s="1"/>
  <c r="AK1339" i="109"/>
  <c r="AL1518" i="109" s="1"/>
  <c r="AJ470" i="109"/>
  <c r="AK671" i="109" s="1"/>
  <c r="AG825" i="109"/>
  <c r="AG1782" i="109" s="1"/>
  <c r="AK1280" i="109"/>
  <c r="AL1459" i="109" s="1"/>
  <c r="AH480" i="109"/>
  <c r="AJ681" i="109" s="1"/>
  <c r="AH681" i="109"/>
  <c r="AJ1298" i="109"/>
  <c r="AK1477" i="109" s="1"/>
  <c r="AH1623" i="109"/>
  <c r="AI1444" i="109"/>
  <c r="AJ1540" i="109"/>
  <c r="AG796" i="109"/>
  <c r="AG1753" i="109" s="1"/>
  <c r="AJ1293" i="109"/>
  <c r="AK1472" i="109" s="1"/>
  <c r="AI1434" i="109"/>
  <c r="AH1613" i="109"/>
  <c r="AJ1303" i="109"/>
  <c r="AK1482" i="109" s="1"/>
  <c r="AH859" i="109"/>
  <c r="AI658" i="109"/>
  <c r="AH537" i="109"/>
  <c r="AH336" i="109"/>
  <c r="AJ537" i="109" s="1"/>
  <c r="AJ1584" i="109"/>
  <c r="AH1641" i="109"/>
  <c r="AI1462" i="109"/>
  <c r="AJ1556" i="109"/>
  <c r="AG793" i="109"/>
  <c r="AG1750" i="109" s="1"/>
  <c r="AJ434" i="109"/>
  <c r="AK635" i="109" s="1"/>
  <c r="AH1636" i="109"/>
  <c r="AI1457" i="109"/>
  <c r="AH633" i="109"/>
  <c r="AH432" i="109"/>
  <c r="AJ633" i="109" s="1"/>
  <c r="AH1647" i="109"/>
  <c r="AI1468" i="109"/>
  <c r="AJ1343" i="109"/>
  <c r="AK1522" i="109" s="1"/>
  <c r="AH673" i="109"/>
  <c r="AH472" i="109"/>
  <c r="AJ673" i="109" s="1"/>
  <c r="AH863" i="109"/>
  <c r="AI662" i="109"/>
  <c r="AJ1327" i="109"/>
  <c r="AK1506" i="109" s="1"/>
  <c r="AH812" i="109"/>
  <c r="AI611" i="109"/>
  <c r="AJ1281" i="109"/>
  <c r="AK1460" i="109" s="1"/>
  <c r="AH1655" i="109"/>
  <c r="AI1476" i="109"/>
  <c r="AJ1323" i="109"/>
  <c r="AK1502" i="109" s="1"/>
  <c r="AH634" i="109"/>
  <c r="AH433" i="109"/>
  <c r="AJ634" i="109" s="1"/>
  <c r="AK1207" i="109"/>
  <c r="AK1318" i="109"/>
  <c r="AL1497" i="109" s="1"/>
  <c r="AH411" i="109"/>
  <c r="AJ612" i="109" s="1"/>
  <c r="AH612" i="109"/>
  <c r="AJ1296" i="109"/>
  <c r="AK1475" i="109" s="1"/>
  <c r="AH1680" i="109"/>
  <c r="AI1501" i="109"/>
  <c r="AJ414" i="109"/>
  <c r="AK615" i="109" s="1"/>
  <c r="AJ1571" i="109"/>
  <c r="AH1631" i="109"/>
  <c r="AI1452" i="109"/>
  <c r="AG789" i="109"/>
  <c r="AG1746" i="109" s="1"/>
  <c r="AJ1246" i="109"/>
  <c r="AK1425" i="109" s="1"/>
  <c r="AH1668" i="109"/>
  <c r="AI1489" i="109"/>
  <c r="AH614" i="109"/>
  <c r="AH413" i="109"/>
  <c r="AJ614" i="109" s="1"/>
  <c r="AH390" i="109"/>
  <c r="AJ591" i="109" s="1"/>
  <c r="AH591" i="109"/>
  <c r="AJ1295" i="109"/>
  <c r="AK1474" i="109" s="1"/>
  <c r="AJ469" i="109"/>
  <c r="AK670" i="109" s="1"/>
  <c r="AH861" i="109"/>
  <c r="AI660" i="109"/>
  <c r="AK1217" i="109"/>
  <c r="AL1396" i="109" s="1"/>
  <c r="AJ1247" i="109"/>
  <c r="AK1426" i="109" s="1"/>
  <c r="AG842" i="109"/>
  <c r="AJ426" i="109"/>
  <c r="AK627" i="109" s="1"/>
  <c r="AJ1317" i="109"/>
  <c r="AK1496" i="109" s="1"/>
  <c r="AJ1251" i="109"/>
  <c r="AK1430" i="109" s="1"/>
  <c r="AJ1263" i="109"/>
  <c r="AK1442" i="109" s="1"/>
  <c r="AH520" i="109"/>
  <c r="AH319" i="109"/>
  <c r="AJ520" i="109" s="1"/>
  <c r="AH630" i="109"/>
  <c r="AH429" i="109"/>
  <c r="AJ630" i="109" s="1"/>
  <c r="AH1669" i="109"/>
  <c r="AI1490" i="109"/>
  <c r="AJ477" i="109"/>
  <c r="AK678" i="109" s="1"/>
  <c r="AF1958" i="109"/>
  <c r="AI1401" i="109"/>
  <c r="AH1580" i="109"/>
  <c r="AJ1614" i="109"/>
  <c r="AK1333" i="109"/>
  <c r="AL1512" i="109" s="1"/>
  <c r="AH1673" i="109"/>
  <c r="AI1494" i="109"/>
  <c r="AF1872" i="109"/>
  <c r="AJ1300" i="109"/>
  <c r="AK1479" i="109" s="1"/>
  <c r="AJ1674" i="109"/>
  <c r="AH1659" i="109"/>
  <c r="AI1480" i="109"/>
  <c r="AF1874" i="109"/>
  <c r="AH349" i="109"/>
  <c r="AJ550" i="109" s="1"/>
  <c r="AH550" i="109"/>
  <c r="AH531" i="109"/>
  <c r="AH1644" i="109"/>
  <c r="AI1465" i="109"/>
  <c r="AJ455" i="109"/>
  <c r="AK656" i="109" s="1"/>
  <c r="AJ1340" i="109"/>
  <c r="AK1519" i="109" s="1"/>
  <c r="AJ1617" i="109"/>
  <c r="AG838" i="109"/>
  <c r="AH824" i="109"/>
  <c r="AI623" i="109"/>
  <c r="AH584" i="109"/>
  <c r="AH383" i="109"/>
  <c r="AJ584" i="109" s="1"/>
  <c r="AF1703" i="109"/>
  <c r="AF1707" i="109" s="1"/>
  <c r="AF1846" i="109" s="1"/>
  <c r="AH571" i="109"/>
  <c r="AH370" i="109"/>
  <c r="AJ571" i="109" s="1"/>
  <c r="AF1952" i="109"/>
  <c r="AH894" i="109"/>
  <c r="AG1026" i="109"/>
  <c r="AH896" i="109"/>
  <c r="AH895" i="109"/>
  <c r="AE42" i="119"/>
  <c r="AE47" i="119"/>
  <c r="AF41" i="119"/>
  <c r="AF47" i="119" s="1"/>
  <c r="BJ20" i="119"/>
  <c r="AJ21" i="119"/>
  <c r="AI23" i="119"/>
  <c r="AI25" i="119" s="1"/>
  <c r="AG29" i="119"/>
  <c r="AG28" i="119"/>
  <c r="AH25" i="119"/>
  <c r="EJ1702" i="109"/>
  <c r="R47" i="119"/>
  <c r="S41" i="119"/>
  <c r="R48" i="119"/>
  <c r="S42" i="119"/>
  <c r="AL33" i="119"/>
  <c r="AK33" i="119"/>
  <c r="AH1769" i="109" l="1"/>
  <c r="AU1227" i="109"/>
  <c r="AU1406" i="109"/>
  <c r="AL1193" i="109"/>
  <c r="AL1372" i="109"/>
  <c r="AU1234" i="109"/>
  <c r="AU1413" i="109"/>
  <c r="AL1218" i="109"/>
  <c r="AL1397" i="109"/>
  <c r="AL1172" i="109"/>
  <c r="AL1351" i="109"/>
  <c r="AL1386" i="109"/>
  <c r="AL1565" i="109" s="1"/>
  <c r="AL1209" i="109"/>
  <c r="AL1388" i="109"/>
  <c r="AL1182" i="109"/>
  <c r="AL1361" i="109"/>
  <c r="AW1176" i="109"/>
  <c r="AW1355" i="109"/>
  <c r="AL1390" i="109"/>
  <c r="AL1569" i="109" s="1"/>
  <c r="AH1781" i="109"/>
  <c r="AK1220" i="109"/>
  <c r="AK1399" i="109"/>
  <c r="AL1200" i="109"/>
  <c r="AL1379" i="109"/>
  <c r="AL1567" i="109"/>
  <c r="AH1773" i="109"/>
  <c r="AF1847" i="109"/>
  <c r="AH1841" i="109"/>
  <c r="AH1777" i="109"/>
  <c r="AF1861" i="109"/>
  <c r="AE1843" i="109"/>
  <c r="AG1789" i="109"/>
  <c r="AE1879" i="109"/>
  <c r="AG1826" i="109"/>
  <c r="AG1836" i="109"/>
  <c r="AG1975" i="109" s="1"/>
  <c r="AG1800" i="109"/>
  <c r="AG1821" i="109"/>
  <c r="AG1808" i="109"/>
  <c r="AG1947" i="109" s="1"/>
  <c r="AG1810" i="109"/>
  <c r="AG1788" i="109"/>
  <c r="AG1833" i="109"/>
  <c r="AG1972" i="109" s="1"/>
  <c r="AG1795" i="109"/>
  <c r="AG1839" i="109"/>
  <c r="AG1805" i="109"/>
  <c r="AG1797" i="109"/>
  <c r="AG1792" i="109"/>
  <c r="AG1931" i="109" s="1"/>
  <c r="AG1787" i="109"/>
  <c r="AG1801" i="109"/>
  <c r="AE1894" i="109"/>
  <c r="AJ371" i="109"/>
  <c r="AE1912" i="109"/>
  <c r="AG1814" i="109"/>
  <c r="AG1953" i="109" s="1"/>
  <c r="AG1824" i="109"/>
  <c r="AG1806" i="109"/>
  <c r="AG1945" i="109" s="1"/>
  <c r="AG1813" i="109"/>
  <c r="AG1952" i="109" s="1"/>
  <c r="AG1783" i="109"/>
  <c r="AG1922" i="109" s="1"/>
  <c r="AG1838" i="109"/>
  <c r="AG1829" i="109"/>
  <c r="AG1793" i="109"/>
  <c r="AG1932" i="109" s="1"/>
  <c r="AG1815" i="109"/>
  <c r="AG1954" i="109" s="1"/>
  <c r="AG1820" i="109"/>
  <c r="AG1798" i="109"/>
  <c r="AG1937" i="109" s="1"/>
  <c r="AG1837" i="109"/>
  <c r="AG1976" i="109" s="1"/>
  <c r="AG1816" i="109"/>
  <c r="AG1955" i="109" s="1"/>
  <c r="AG1807" i="109"/>
  <c r="AJ343" i="109"/>
  <c r="AE1916" i="109"/>
  <c r="AG1832" i="109"/>
  <c r="AG1971" i="109" s="1"/>
  <c r="AG1819" i="109"/>
  <c r="AG1835" i="109"/>
  <c r="AG1974" i="109" s="1"/>
  <c r="AG1825" i="109"/>
  <c r="AG1964" i="109" s="1"/>
  <c r="AG1803" i="109"/>
  <c r="AG1942" i="109" s="1"/>
  <c r="AG1791" i="109"/>
  <c r="AG1794" i="109"/>
  <c r="AG1933" i="109" s="1"/>
  <c r="AG1786" i="109"/>
  <c r="AG1925" i="109" s="1"/>
  <c r="AG1831" i="109"/>
  <c r="AG1970" i="109" s="1"/>
  <c r="AG1840" i="109"/>
  <c r="AG1979" i="109" s="1"/>
  <c r="AG1809" i="109"/>
  <c r="AG1948" i="109" s="1"/>
  <c r="AG1812" i="109"/>
  <c r="AG1951" i="109" s="1"/>
  <c r="AG1796" i="109"/>
  <c r="AG1935" i="109" s="1"/>
  <c r="AG1804" i="109"/>
  <c r="AG1943" i="109" s="1"/>
  <c r="AK361" i="109"/>
  <c r="AL562" i="109" s="1"/>
  <c r="AE1908" i="109"/>
  <c r="AE1904" i="109"/>
  <c r="AF1842" i="109"/>
  <c r="AG1981" i="109" s="1"/>
  <c r="AF1773" i="109"/>
  <c r="AG1912" i="109" s="1"/>
  <c r="AF1781" i="109"/>
  <c r="AG1920" i="109" s="1"/>
  <c r="AF1777" i="109"/>
  <c r="AG1916" i="109" s="1"/>
  <c r="AF1769" i="109"/>
  <c r="AG1908" i="109" s="1"/>
  <c r="AF1841" i="109"/>
  <c r="AG1980" i="109" s="1"/>
  <c r="AF1768" i="109"/>
  <c r="AF1907" i="109" s="1"/>
  <c r="AF1760" i="109"/>
  <c r="AF1899" i="109" s="1"/>
  <c r="AF1725" i="109"/>
  <c r="AF1864" i="109" s="1"/>
  <c r="AF1716" i="109"/>
  <c r="AF1855" i="109" s="1"/>
  <c r="AF1720" i="109"/>
  <c r="AF1859" i="109" s="1"/>
  <c r="AF1775" i="109"/>
  <c r="AF1914" i="109" s="1"/>
  <c r="AF1771" i="109"/>
  <c r="AF1910" i="109" s="1"/>
  <c r="AF1724" i="109"/>
  <c r="AF1863" i="109" s="1"/>
  <c r="AF1754" i="109"/>
  <c r="AF1893" i="109" s="1"/>
  <c r="AF1718" i="109"/>
  <c r="AF1857" i="109" s="1"/>
  <c r="AF1753" i="109"/>
  <c r="AF1892" i="109" s="1"/>
  <c r="AF1763" i="109"/>
  <c r="AF1902" i="109" s="1"/>
  <c r="AF1742" i="109"/>
  <c r="AG1881" i="109" s="1"/>
  <c r="AF1741" i="109"/>
  <c r="AF1880" i="109" s="1"/>
  <c r="AF1780" i="109"/>
  <c r="AF1919" i="109" s="1"/>
  <c r="AF1765" i="109"/>
  <c r="AF1904" i="109" s="1"/>
  <c r="AF1767" i="109"/>
  <c r="AF1906" i="109" s="1"/>
  <c r="AF1772" i="109"/>
  <c r="AF1911" i="109" s="1"/>
  <c r="AF1779" i="109"/>
  <c r="AF1918" i="109" s="1"/>
  <c r="AF1738" i="109"/>
  <c r="AF1877" i="109" s="1"/>
  <c r="AF1762" i="109"/>
  <c r="AF1901" i="109" s="1"/>
  <c r="AF1721" i="109"/>
  <c r="AF1860" i="109" s="1"/>
  <c r="AF1715" i="109"/>
  <c r="AF1854" i="109" s="1"/>
  <c r="AF1749" i="109"/>
  <c r="AF1888" i="109" s="1"/>
  <c r="AF1719" i="109"/>
  <c r="AF1858" i="109" s="1"/>
  <c r="AF1732" i="109"/>
  <c r="AF1871" i="109" s="1"/>
  <c r="AF1730" i="109"/>
  <c r="AF1869" i="109" s="1"/>
  <c r="AF1737" i="109"/>
  <c r="AF1876" i="109" s="1"/>
  <c r="AF1757" i="109"/>
  <c r="AF1896" i="109" s="1"/>
  <c r="AF1740" i="109"/>
  <c r="AF1879" i="109" s="1"/>
  <c r="AF1747" i="109"/>
  <c r="AF1886" i="109" s="1"/>
  <c r="AF1782" i="109"/>
  <c r="AF1921" i="109" s="1"/>
  <c r="AF1752" i="109"/>
  <c r="AF1891" i="109" s="1"/>
  <c r="AF1736" i="109"/>
  <c r="AF1875" i="109" s="1"/>
  <c r="AF1745" i="109"/>
  <c r="AF1884" i="109" s="1"/>
  <c r="AF1731" i="109"/>
  <c r="AF1870" i="109" s="1"/>
  <c r="AF1776" i="109"/>
  <c r="AF1915" i="109" s="1"/>
  <c r="AF1759" i="109"/>
  <c r="AF1898" i="109" s="1"/>
  <c r="AF1717" i="109"/>
  <c r="AF1856" i="109" s="1"/>
  <c r="AF1729" i="109"/>
  <c r="AF1868" i="109" s="1"/>
  <c r="AF1746" i="109"/>
  <c r="AF1885" i="109" s="1"/>
  <c r="AF1727" i="109"/>
  <c r="AF1866" i="109" s="1"/>
  <c r="AF1778" i="109"/>
  <c r="AF1917" i="109" s="1"/>
  <c r="AF1743" i="109"/>
  <c r="AF1882" i="109" s="1"/>
  <c r="AF1764" i="109"/>
  <c r="AF1903" i="109" s="1"/>
  <c r="AF1748" i="109"/>
  <c r="AF1887" i="109" s="1"/>
  <c r="AF1774" i="109"/>
  <c r="AF1913" i="109" s="1"/>
  <c r="AF1751" i="109"/>
  <c r="AF1890" i="109" s="1"/>
  <c r="AF1728" i="109"/>
  <c r="AF1867" i="109" s="1"/>
  <c r="AF1711" i="109"/>
  <c r="AF1850" i="109" s="1"/>
  <c r="AF1713" i="109"/>
  <c r="AF1852" i="109" s="1"/>
  <c r="AF1712" i="109"/>
  <c r="AF1851" i="109" s="1"/>
  <c r="AF1761" i="109"/>
  <c r="AF1900" i="109" s="1"/>
  <c r="AF1755" i="109"/>
  <c r="AF1894" i="109" s="1"/>
  <c r="AF1758" i="109"/>
  <c r="AF1897" i="109" s="1"/>
  <c r="AF1723" i="109"/>
  <c r="AF1862" i="109" s="1"/>
  <c r="AF1750" i="109"/>
  <c r="AF1889" i="109" s="1"/>
  <c r="AF1770" i="109"/>
  <c r="AF1909" i="109" s="1"/>
  <c r="AF1734" i="109"/>
  <c r="AF1873" i="109" s="1"/>
  <c r="AF1714" i="109"/>
  <c r="AF1853" i="109" s="1"/>
  <c r="AF1744" i="109"/>
  <c r="AF1883" i="109" s="1"/>
  <c r="AF1756" i="109"/>
  <c r="AF1895" i="109" s="1"/>
  <c r="AF1766" i="109"/>
  <c r="AF1905" i="109" s="1"/>
  <c r="AF1980" i="109"/>
  <c r="AG1790" i="109"/>
  <c r="AG1929" i="109" s="1"/>
  <c r="AG1830" i="109"/>
  <c r="AG1969" i="109" s="1"/>
  <c r="AG1834" i="109"/>
  <c r="AG1973" i="109" s="1"/>
  <c r="AG1827" i="109"/>
  <c r="AG1966" i="109" s="1"/>
  <c r="AG1784" i="109"/>
  <c r="AG1923" i="109" s="1"/>
  <c r="AG1818" i="109"/>
  <c r="AG1957" i="109" s="1"/>
  <c r="AG1811" i="109"/>
  <c r="AG1950" i="109" s="1"/>
  <c r="AG1802" i="109"/>
  <c r="AG1941" i="109" s="1"/>
  <c r="AG1828" i="109"/>
  <c r="AG1967" i="109" s="1"/>
  <c r="AG1823" i="109"/>
  <c r="AG1962" i="109" s="1"/>
  <c r="AG1785" i="109"/>
  <c r="AG1817" i="109"/>
  <c r="AG1956" i="109" s="1"/>
  <c r="AG1799" i="109"/>
  <c r="AG1938" i="109" s="1"/>
  <c r="AG1822" i="109"/>
  <c r="AG1961" i="109" s="1"/>
  <c r="AJ298" i="109"/>
  <c r="AK499" i="109" s="1"/>
  <c r="AG1874" i="109"/>
  <c r="AG1928" i="109"/>
  <c r="AG1936" i="109"/>
  <c r="AG1940" i="109"/>
  <c r="AG1968" i="109"/>
  <c r="AG1977" i="109"/>
  <c r="AG1934" i="109"/>
  <c r="AG1959" i="109"/>
  <c r="AG1949" i="109"/>
  <c r="AG1965" i="109"/>
  <c r="AG1946" i="109"/>
  <c r="AG1958" i="109"/>
  <c r="AG1939" i="109"/>
  <c r="AG1963" i="109"/>
  <c r="AG1930" i="109"/>
  <c r="AG1926" i="109"/>
  <c r="AL1563" i="109"/>
  <c r="AW902" i="109"/>
  <c r="AU905" i="109"/>
  <c r="AW903" i="109"/>
  <c r="BH1564" i="109"/>
  <c r="AH742" i="109"/>
  <c r="AJ340" i="109"/>
  <c r="AK541" i="109" s="1"/>
  <c r="AH740" i="109"/>
  <c r="AJ338" i="109"/>
  <c r="AK539" i="109" s="1"/>
  <c r="AY906" i="109"/>
  <c r="AZ906" i="109" s="1"/>
  <c r="BA906" i="109" s="1"/>
  <c r="BB906" i="109" s="1"/>
  <c r="BC906" i="109" s="1"/>
  <c r="BD906" i="109" s="1"/>
  <c r="BE906" i="109" s="1"/>
  <c r="BF906" i="109" s="1"/>
  <c r="BG906" i="109" s="1"/>
  <c r="BH906" i="109" s="1"/>
  <c r="BB920" i="109"/>
  <c r="BC920" i="109" s="1"/>
  <c r="BD920" i="109" s="1"/>
  <c r="BE920" i="109" s="1"/>
  <c r="BF920" i="109" s="1"/>
  <c r="BG920" i="109" s="1"/>
  <c r="BH920" i="109" s="1"/>
  <c r="EL484" i="109"/>
  <c r="EK484" i="109"/>
  <c r="AG1865" i="109"/>
  <c r="AT910" i="109"/>
  <c r="AS909" i="109"/>
  <c r="AJ330" i="109"/>
  <c r="AK531" i="109" s="1"/>
  <c r="AH832" i="109"/>
  <c r="AG1863" i="109"/>
  <c r="AJ321" i="109"/>
  <c r="AK522" i="109" s="1"/>
  <c r="AP695" i="109"/>
  <c r="AP696" i="109"/>
  <c r="AP697" i="109"/>
  <c r="AQ694" i="109"/>
  <c r="AS698" i="109"/>
  <c r="AK314" i="109"/>
  <c r="AL515" i="109" s="1"/>
  <c r="AJ898" i="109"/>
  <c r="AH875" i="109"/>
  <c r="AS296" i="109"/>
  <c r="AT497" i="109" s="1"/>
  <c r="AP295" i="109"/>
  <c r="AQ496" i="109" s="1"/>
  <c r="AP294" i="109"/>
  <c r="AQ495" i="109" s="1"/>
  <c r="AP293" i="109"/>
  <c r="AQ494" i="109" s="1"/>
  <c r="AQ292" i="109"/>
  <c r="AR493" i="109" s="1"/>
  <c r="AH880" i="109"/>
  <c r="AH857" i="109"/>
  <c r="AK1702" i="109"/>
  <c r="AH855" i="109"/>
  <c r="AH849" i="109"/>
  <c r="AK1562" i="109"/>
  <c r="AK1676" i="109"/>
  <c r="AK1697" i="109"/>
  <c r="AK1601" i="109"/>
  <c r="AK1575" i="109"/>
  <c r="AK1561" i="109"/>
  <c r="AJ1682" i="109"/>
  <c r="AK1324" i="109"/>
  <c r="AL1503" i="109" s="1"/>
  <c r="AK1638" i="109"/>
  <c r="AK1683" i="109"/>
  <c r="AK1555" i="109"/>
  <c r="AK1534" i="109"/>
  <c r="AK1691" i="109"/>
  <c r="AK1558" i="109"/>
  <c r="AK1576" i="109"/>
  <c r="AK1616" i="109"/>
  <c r="AK1692" i="109"/>
  <c r="AG886" i="109"/>
  <c r="AK1551" i="109"/>
  <c r="AH1981" i="109"/>
  <c r="AJ370" i="109"/>
  <c r="AK571" i="109" s="1"/>
  <c r="AJ879" i="109"/>
  <c r="AJ319" i="109"/>
  <c r="AK520" i="109" s="1"/>
  <c r="AJ1621" i="109"/>
  <c r="AK426" i="109"/>
  <c r="AL627" i="109" s="1"/>
  <c r="AJ1605" i="109"/>
  <c r="AK469" i="109"/>
  <c r="AL670" i="109" s="1"/>
  <c r="AH815" i="109"/>
  <c r="AH1772" i="109" s="1"/>
  <c r="AI614" i="109"/>
  <c r="AJ472" i="109"/>
  <c r="AK673" i="109" s="1"/>
  <c r="AK470" i="109"/>
  <c r="AL671" i="109" s="1"/>
  <c r="AJ1628" i="109"/>
  <c r="AJ845" i="109"/>
  <c r="AJ1630" i="109"/>
  <c r="AH864" i="109"/>
  <c r="AI663" i="109"/>
  <c r="AJ415" i="109"/>
  <c r="AK616" i="109" s="1"/>
  <c r="AK459" i="109"/>
  <c r="AL660" i="109" s="1"/>
  <c r="AH809" i="109"/>
  <c r="AH1766" i="109" s="1"/>
  <c r="AI608" i="109"/>
  <c r="AJ386" i="109"/>
  <c r="AK587" i="109" s="1"/>
  <c r="AJ863" i="109"/>
  <c r="AL1226" i="109"/>
  <c r="AM1405" i="109" s="1"/>
  <c r="AJ1613" i="109"/>
  <c r="AK1238" i="109"/>
  <c r="AL1417" i="109" s="1"/>
  <c r="AJ1615" i="109"/>
  <c r="AH799" i="109"/>
  <c r="AH1756" i="109" s="1"/>
  <c r="AI598" i="109"/>
  <c r="AJ352" i="109"/>
  <c r="AK553" i="109" s="1"/>
  <c r="AJ427" i="109"/>
  <c r="AK628" i="109" s="1"/>
  <c r="AH797" i="109"/>
  <c r="AH1754" i="109" s="1"/>
  <c r="AI596" i="109"/>
  <c r="AH756" i="109"/>
  <c r="AI555" i="109"/>
  <c r="AJ1608" i="109"/>
  <c r="AJ376" i="109"/>
  <c r="AK577" i="109" s="1"/>
  <c r="AK445" i="109"/>
  <c r="AL646" i="109" s="1"/>
  <c r="AK1337" i="109"/>
  <c r="AL1516" i="109" s="1"/>
  <c r="AH798" i="109"/>
  <c r="AH1755" i="109" s="1"/>
  <c r="AI597" i="109"/>
  <c r="AJ471" i="109"/>
  <c r="AK672" i="109" s="1"/>
  <c r="AH810" i="109"/>
  <c r="AH1767" i="109" s="1"/>
  <c r="AI609" i="109"/>
  <c r="AK1301" i="109"/>
  <c r="AL1480" i="109" s="1"/>
  <c r="AH753" i="109"/>
  <c r="AH1725" i="109" s="1"/>
  <c r="AI552" i="109"/>
  <c r="AH484" i="109"/>
  <c r="AJ419" i="109"/>
  <c r="AK620" i="109" s="1"/>
  <c r="AH772" i="109"/>
  <c r="AH1734" i="109" s="1"/>
  <c r="AI571" i="109"/>
  <c r="AK1300" i="109"/>
  <c r="AL1479" i="109" s="1"/>
  <c r="AJ429" i="109"/>
  <c r="AK630" i="109" s="1"/>
  <c r="AH721" i="109"/>
  <c r="AH1712" i="109" s="1"/>
  <c r="AI520" i="109"/>
  <c r="AJ1609" i="109"/>
  <c r="AJ828" i="109"/>
  <c r="AJ871" i="109"/>
  <c r="AH792" i="109"/>
  <c r="AH1749" i="109" s="1"/>
  <c r="AI591" i="109"/>
  <c r="AK1246" i="109"/>
  <c r="AL1425" i="109" s="1"/>
  <c r="AJ411" i="109"/>
  <c r="AK612" i="109" s="1"/>
  <c r="AL1207" i="109"/>
  <c r="AG1904" i="109"/>
  <c r="AJ1681" i="109"/>
  <c r="AJ1639" i="109"/>
  <c r="AH874" i="109"/>
  <c r="AI673" i="109"/>
  <c r="AK1303" i="109"/>
  <c r="AL1482" i="109" s="1"/>
  <c r="AJ1656" i="109"/>
  <c r="AJ480" i="109"/>
  <c r="AK681" i="109" s="1"/>
  <c r="AJ872" i="109"/>
  <c r="AL1243" i="109"/>
  <c r="AM1422" i="109" s="1"/>
  <c r="AJ1637" i="109"/>
  <c r="AH827" i="109"/>
  <c r="AI626" i="109"/>
  <c r="AH1528" i="109"/>
  <c r="AH1524" i="109"/>
  <c r="AP34" i="119" s="1"/>
  <c r="AI1349" i="109"/>
  <c r="AK1276" i="109"/>
  <c r="AL1455" i="109" s="1"/>
  <c r="AL1258" i="109"/>
  <c r="AM1437" i="109" s="1"/>
  <c r="AJ406" i="109"/>
  <c r="AK607" i="109" s="1"/>
  <c r="AJ458" i="109"/>
  <c r="AK659" i="109" s="1"/>
  <c r="AJ1633" i="109"/>
  <c r="AK1342" i="109"/>
  <c r="AL1521" i="109" s="1"/>
  <c r="AJ431" i="109"/>
  <c r="AK632" i="109" s="1"/>
  <c r="AK1272" i="109"/>
  <c r="AL1451" i="109" s="1"/>
  <c r="AJ1625" i="109"/>
  <c r="AH802" i="109"/>
  <c r="AH1759" i="109" s="1"/>
  <c r="AI601" i="109"/>
  <c r="AJ1669" i="109"/>
  <c r="AJ1620" i="109"/>
  <c r="AJ812" i="109"/>
  <c r="AJ382" i="109"/>
  <c r="AK583" i="109" s="1"/>
  <c r="AJ466" i="109"/>
  <c r="AK667" i="109" s="1"/>
  <c r="AK1254" i="109"/>
  <c r="AL1433" i="109" s="1"/>
  <c r="AK478" i="109"/>
  <c r="AL679" i="109" s="1"/>
  <c r="AH838" i="109"/>
  <c r="AI637" i="109"/>
  <c r="AJ337" i="109"/>
  <c r="AK538" i="109" s="1"/>
  <c r="AK1674" i="109"/>
  <c r="AJ1673" i="109"/>
  <c r="AK1222" i="109"/>
  <c r="AL1401" i="109" s="1"/>
  <c r="AJ861" i="109"/>
  <c r="AJ328" i="109"/>
  <c r="AK529" i="109" s="1"/>
  <c r="AL1213" i="109"/>
  <c r="AM1392" i="109" s="1"/>
  <c r="AJ1680" i="109"/>
  <c r="AH788" i="109"/>
  <c r="AH1745" i="109" s="1"/>
  <c r="AI587" i="109"/>
  <c r="AH759" i="109"/>
  <c r="AH1729" i="109" s="1"/>
  <c r="AI558" i="109"/>
  <c r="AJ1655" i="109"/>
  <c r="AH787" i="109"/>
  <c r="AI586" i="109"/>
  <c r="AK1289" i="109"/>
  <c r="AL1468" i="109" s="1"/>
  <c r="AK1556" i="109"/>
  <c r="AK1584" i="109"/>
  <c r="AJ859" i="109"/>
  <c r="AK1255" i="109"/>
  <c r="AL1434" i="109" s="1"/>
  <c r="AJ1679" i="109"/>
  <c r="AJ394" i="109"/>
  <c r="AK595" i="109" s="1"/>
  <c r="AH825" i="109"/>
  <c r="AH1782" i="109" s="1"/>
  <c r="AI624" i="109"/>
  <c r="AK1287" i="109"/>
  <c r="AL1466" i="109" s="1"/>
  <c r="AJ1596" i="109"/>
  <c r="AJ1665" i="109"/>
  <c r="AK287" i="109"/>
  <c r="AL488" i="109" s="1"/>
  <c r="AK1277" i="109"/>
  <c r="AL1456" i="109" s="1"/>
  <c r="AL1188" i="109"/>
  <c r="AM1367" i="109" s="1"/>
  <c r="AH700" i="109"/>
  <c r="AH1709" i="109" s="1"/>
  <c r="AI499" i="109"/>
  <c r="AJ409" i="109"/>
  <c r="AK610" i="109" s="1"/>
  <c r="AK1530" i="109"/>
  <c r="AH754" i="109"/>
  <c r="AH1726" i="109" s="1"/>
  <c r="AI553" i="109"/>
  <c r="AK1290" i="109"/>
  <c r="AL1469" i="109" s="1"/>
  <c r="AJ1644" i="109"/>
  <c r="AJ876" i="109"/>
  <c r="AH842" i="109"/>
  <c r="AI641" i="109"/>
  <c r="AJ1622" i="109"/>
  <c r="AJ379" i="109"/>
  <c r="AK580" i="109" s="1"/>
  <c r="AJ391" i="109"/>
  <c r="AK592" i="109" s="1"/>
  <c r="AH685" i="109"/>
  <c r="AH826" i="109"/>
  <c r="AI625" i="109"/>
  <c r="AJ844" i="109"/>
  <c r="AK1252" i="109"/>
  <c r="AL1431" i="109" s="1"/>
  <c r="AJ437" i="109"/>
  <c r="AK638" i="109" s="1"/>
  <c r="AJ421" i="109"/>
  <c r="AK622" i="109" s="1"/>
  <c r="AL1191" i="109"/>
  <c r="AM1370" i="109" s="1"/>
  <c r="AJ401" i="109"/>
  <c r="AK602" i="109" s="1"/>
  <c r="AJ1677" i="109"/>
  <c r="AH747" i="109"/>
  <c r="AI546" i="109"/>
  <c r="AJ395" i="109"/>
  <c r="AK596" i="109" s="1"/>
  <c r="AJ420" i="109"/>
  <c r="AK621" i="109" s="1"/>
  <c r="AJ1646" i="109"/>
  <c r="AJ1660" i="109"/>
  <c r="AJ1689" i="109"/>
  <c r="AK1330" i="109"/>
  <c r="AL1509" i="109" s="1"/>
  <c r="AH778" i="109"/>
  <c r="AH1736" i="109" s="1"/>
  <c r="AI577" i="109"/>
  <c r="AJ1663" i="109"/>
  <c r="AK1271" i="109"/>
  <c r="AL1450" i="109" s="1"/>
  <c r="AJ869" i="109"/>
  <c r="AH819" i="109"/>
  <c r="AH1776" i="109" s="1"/>
  <c r="AI618" i="109"/>
  <c r="AJ1581" i="109"/>
  <c r="AK1294" i="109"/>
  <c r="AL1473" i="109" s="1"/>
  <c r="AJ885" i="109"/>
  <c r="AJ1842" i="109" s="1"/>
  <c r="AJ1693" i="109"/>
  <c r="AJ1684" i="109"/>
  <c r="AK430" i="109"/>
  <c r="AL631" i="109" s="1"/>
  <c r="AJ847" i="109"/>
  <c r="AH758" i="109"/>
  <c r="AH1728" i="109" s="1"/>
  <c r="AI557" i="109"/>
  <c r="AJ1695" i="109"/>
  <c r="AH762" i="109"/>
  <c r="AH1732" i="109" s="1"/>
  <c r="AI561" i="109"/>
  <c r="AK1244" i="109"/>
  <c r="AL1423" i="109" s="1"/>
  <c r="AJ392" i="109"/>
  <c r="AK593" i="109" s="1"/>
  <c r="AJ1690" i="109"/>
  <c r="AH760" i="109"/>
  <c r="AH1730" i="109" s="1"/>
  <c r="AI559" i="109"/>
  <c r="AH807" i="109"/>
  <c r="AH1764" i="109" s="1"/>
  <c r="AI606" i="109"/>
  <c r="AH729" i="109"/>
  <c r="AH1714" i="109" s="1"/>
  <c r="AI528" i="109"/>
  <c r="AK1249" i="109"/>
  <c r="AL1428" i="109" s="1"/>
  <c r="AH873" i="109"/>
  <c r="AI672" i="109"/>
  <c r="AH800" i="109"/>
  <c r="AH1757" i="109" s="1"/>
  <c r="AI599" i="109"/>
  <c r="AJ408" i="109"/>
  <c r="AK609" i="109" s="1"/>
  <c r="AJ1659" i="109"/>
  <c r="AL1215" i="109"/>
  <c r="AM1394" i="109" s="1"/>
  <c r="AJ351" i="109"/>
  <c r="AK552" i="109" s="1"/>
  <c r="AK1670" i="109"/>
  <c r="AL1341" i="109"/>
  <c r="AM1520" i="109" s="1"/>
  <c r="AH716" i="109"/>
  <c r="AH1711" i="109" s="1"/>
  <c r="AI515" i="109"/>
  <c r="AH821" i="109"/>
  <c r="AI620" i="109"/>
  <c r="AH878" i="109"/>
  <c r="AI677" i="109"/>
  <c r="AK481" i="109"/>
  <c r="AL682" i="109" s="1"/>
  <c r="AK1317" i="109"/>
  <c r="AL1496" i="109" s="1"/>
  <c r="AJ816" i="109"/>
  <c r="AJ1685" i="109"/>
  <c r="AH738" i="109"/>
  <c r="AH1717" i="109" s="1"/>
  <c r="AI537" i="109"/>
  <c r="AJ1651" i="109"/>
  <c r="AG1978" i="109"/>
  <c r="AH791" i="109"/>
  <c r="AH1748" i="109" s="1"/>
  <c r="AI590" i="109"/>
  <c r="AJ1170" i="109"/>
  <c r="AK1349" i="109" s="1"/>
  <c r="AH1345" i="109"/>
  <c r="AH723" i="109"/>
  <c r="AI522" i="109"/>
  <c r="AH830" i="109"/>
  <c r="AI629" i="109"/>
  <c r="AK1274" i="109"/>
  <c r="AL1453" i="109" s="1"/>
  <c r="AK1267" i="109"/>
  <c r="AL1446" i="109" s="1"/>
  <c r="AK1311" i="109"/>
  <c r="AL1490" i="109" s="1"/>
  <c r="AK1262" i="109"/>
  <c r="AL1441" i="109" s="1"/>
  <c r="AK410" i="109"/>
  <c r="AL611" i="109" s="1"/>
  <c r="AJ1600" i="109"/>
  <c r="AJ1667" i="109"/>
  <c r="AL1334" i="109"/>
  <c r="AM1513" i="109" s="1"/>
  <c r="AJ1668" i="109"/>
  <c r="AJ1631" i="109"/>
  <c r="AJ357" i="109"/>
  <c r="AK558" i="109" s="1"/>
  <c r="AL1198" i="109"/>
  <c r="AM1377" i="109" s="1"/>
  <c r="AJ423" i="109"/>
  <c r="AK624" i="109" s="1"/>
  <c r="AJ439" i="109"/>
  <c r="AK640" i="109" s="1"/>
  <c r="AK1261" i="109"/>
  <c r="AL1440" i="109" s="1"/>
  <c r="AH866" i="109"/>
  <c r="AI665" i="109"/>
  <c r="AH843" i="109"/>
  <c r="AI642" i="109"/>
  <c r="AK1286" i="109"/>
  <c r="AL1465" i="109" s="1"/>
  <c r="AK474" i="109"/>
  <c r="AL675" i="109" s="1"/>
  <c r="AL1325" i="109"/>
  <c r="AM1504" i="109" s="1"/>
  <c r="AK442" i="109"/>
  <c r="AL643" i="109" s="1"/>
  <c r="AK438" i="109"/>
  <c r="AL639" i="109" s="1"/>
  <c r="AK1266" i="109"/>
  <c r="AL1445" i="109" s="1"/>
  <c r="AK1302" i="109"/>
  <c r="AL1481" i="109" s="1"/>
  <c r="AK482" i="109"/>
  <c r="AL683" i="109" s="1"/>
  <c r="AJ1611" i="109"/>
  <c r="AK467" i="109"/>
  <c r="AL668" i="109" s="1"/>
  <c r="AG1854" i="109"/>
  <c r="AH854" i="109"/>
  <c r="AI653" i="109"/>
  <c r="AH773" i="109"/>
  <c r="AI572" i="109"/>
  <c r="AL1314" i="109"/>
  <c r="AM1493" i="109" s="1"/>
  <c r="AK1335" i="109"/>
  <c r="AL1514" i="109" s="1"/>
  <c r="AK1326" i="109"/>
  <c r="AL1505" i="109" s="1"/>
  <c r="AJ1591" i="109"/>
  <c r="AK1332" i="109"/>
  <c r="AL1511" i="109" s="1"/>
  <c r="AJ405" i="109"/>
  <c r="AK606" i="109" s="1"/>
  <c r="AJ327" i="109"/>
  <c r="AK528" i="109" s="1"/>
  <c r="AL1312" i="109"/>
  <c r="AM1491" i="109" s="1"/>
  <c r="AJ476" i="109"/>
  <c r="AK677" i="109" s="1"/>
  <c r="AK1340" i="109"/>
  <c r="AL1519" i="109" s="1"/>
  <c r="AJ383" i="109"/>
  <c r="AK584" i="109" s="1"/>
  <c r="AJ1698" i="109"/>
  <c r="AK455" i="109"/>
  <c r="AL656" i="109" s="1"/>
  <c r="AJ1658" i="109"/>
  <c r="AH831" i="109"/>
  <c r="AI630" i="109"/>
  <c r="AK1251" i="109"/>
  <c r="AL1430" i="109" s="1"/>
  <c r="AJ1653" i="109"/>
  <c r="AJ390" i="109"/>
  <c r="AK591" i="109" s="1"/>
  <c r="AJ1604" i="109"/>
  <c r="AK1296" i="109"/>
  <c r="AL1475" i="109" s="1"/>
  <c r="AJ433" i="109"/>
  <c r="AK634" i="109" s="1"/>
  <c r="AK1281" i="109"/>
  <c r="AL1460" i="109" s="1"/>
  <c r="AJ432" i="109"/>
  <c r="AK633" i="109" s="1"/>
  <c r="AJ1661" i="109"/>
  <c r="AK1298" i="109"/>
  <c r="AL1477" i="109" s="1"/>
  <c r="AL1339" i="109"/>
  <c r="AM1518" i="109" s="1"/>
  <c r="AK1336" i="109"/>
  <c r="AL1515" i="109" s="1"/>
  <c r="AL1204" i="109"/>
  <c r="AM1383" i="109" s="1"/>
  <c r="AK1279" i="109"/>
  <c r="AL1458" i="109" s="1"/>
  <c r="AG1960" i="109"/>
  <c r="AJ1634" i="109"/>
  <c r="AJ1643" i="109"/>
  <c r="AK475" i="109"/>
  <c r="AL676" i="109" s="1"/>
  <c r="AH860" i="109"/>
  <c r="AI659" i="109"/>
  <c r="AK1275" i="109"/>
  <c r="AL1454" i="109" s="1"/>
  <c r="AJ1700" i="109"/>
  <c r="AH833" i="109"/>
  <c r="AI632" i="109"/>
  <c r="AK1304" i="109"/>
  <c r="AL1483" i="109" s="1"/>
  <c r="AJ404" i="109"/>
  <c r="AK605" i="109" s="1"/>
  <c r="AK463" i="109"/>
  <c r="AL664" i="109" s="1"/>
  <c r="AK1306" i="109"/>
  <c r="AL1485" i="109" s="1"/>
  <c r="AJ1595" i="109"/>
  <c r="AH790" i="109"/>
  <c r="AH1747" i="109" s="1"/>
  <c r="AI589" i="109"/>
  <c r="AK1299" i="109"/>
  <c r="AL1478" i="109" s="1"/>
  <c r="AJ1578" i="109"/>
  <c r="AL1203" i="109"/>
  <c r="AM1382" i="109" s="1"/>
  <c r="AH862" i="109"/>
  <c r="AI661" i="109"/>
  <c r="AH784" i="109"/>
  <c r="AH1741" i="109" s="1"/>
  <c r="AI583" i="109"/>
  <c r="AH868" i="109"/>
  <c r="AI667" i="109"/>
  <c r="AJ1612" i="109"/>
  <c r="AJ824" i="109"/>
  <c r="AL1259" i="109"/>
  <c r="AM1438" i="109" s="1"/>
  <c r="AH739" i="109"/>
  <c r="AH1718" i="109" s="1"/>
  <c r="AI538" i="109"/>
  <c r="AJ468" i="109"/>
  <c r="AK669" i="109" s="1"/>
  <c r="AL1316" i="109"/>
  <c r="AM1495" i="109" s="1"/>
  <c r="AK1315" i="109"/>
  <c r="AL1494" i="109" s="1"/>
  <c r="AJ1580" i="109"/>
  <c r="AH837" i="109"/>
  <c r="AI636" i="109"/>
  <c r="AJ479" i="109"/>
  <c r="AK680" i="109" s="1"/>
  <c r="AJ387" i="109"/>
  <c r="AK588" i="109" s="1"/>
  <c r="AK1328" i="109"/>
  <c r="AL1507" i="109" s="1"/>
  <c r="AH730" i="109"/>
  <c r="AH1715" i="109" s="1"/>
  <c r="AI529" i="109"/>
  <c r="AK1571" i="109"/>
  <c r="AK1322" i="109"/>
  <c r="AL1501" i="109" s="1"/>
  <c r="AH846" i="109"/>
  <c r="AI645" i="109"/>
  <c r="AH852" i="109"/>
  <c r="AI651" i="109"/>
  <c r="AH745" i="109"/>
  <c r="AH1721" i="109" s="1"/>
  <c r="AI544" i="109"/>
  <c r="AH763" i="109"/>
  <c r="AH1733" i="109" s="1"/>
  <c r="AI562" i="109"/>
  <c r="AJ385" i="109"/>
  <c r="AK586" i="109" s="1"/>
  <c r="AJ1647" i="109"/>
  <c r="AK1278" i="109"/>
  <c r="AL1457" i="109" s="1"/>
  <c r="AL1211" i="109"/>
  <c r="AK1283" i="109"/>
  <c r="AL1462" i="109" s="1"/>
  <c r="AK457" i="109"/>
  <c r="AL658" i="109" s="1"/>
  <c r="AL1205" i="109"/>
  <c r="AM1384" i="109" s="1"/>
  <c r="AH796" i="109"/>
  <c r="AH1753" i="109" s="1"/>
  <c r="AI595" i="109"/>
  <c r="AK1540" i="109"/>
  <c r="AH818" i="109"/>
  <c r="AH1775" i="109" s="1"/>
  <c r="AI617" i="109"/>
  <c r="AJ1645" i="109"/>
  <c r="AJ307" i="109"/>
  <c r="AK508" i="109" s="1"/>
  <c r="AK1269" i="109"/>
  <c r="AL1448" i="109" s="1"/>
  <c r="AK449" i="109"/>
  <c r="AL650" i="109" s="1"/>
  <c r="AJ689" i="109"/>
  <c r="AJ1635" i="109"/>
  <c r="AK1546" i="109"/>
  <c r="AH811" i="109"/>
  <c r="AH1768" i="109" s="1"/>
  <c r="AI610" i="109"/>
  <c r="AK418" i="109"/>
  <c r="AL619" i="109" s="1"/>
  <c r="AJ1648" i="109"/>
  <c r="AJ291" i="109"/>
  <c r="AK492" i="109" s="1"/>
  <c r="AK1649" i="109"/>
  <c r="AJ456" i="109"/>
  <c r="AK657" i="109" s="1"/>
  <c r="AL1256" i="109"/>
  <c r="AM1435" i="109" s="1"/>
  <c r="AJ403" i="109"/>
  <c r="AK604" i="109" s="1"/>
  <c r="AK1282" i="109"/>
  <c r="AL1461" i="109" s="1"/>
  <c r="AH781" i="109"/>
  <c r="AH1738" i="109" s="1"/>
  <c r="AI580" i="109"/>
  <c r="AK1292" i="109"/>
  <c r="AL1471" i="109" s="1"/>
  <c r="AH793" i="109"/>
  <c r="AH1750" i="109" s="1"/>
  <c r="AI592" i="109"/>
  <c r="AJ402" i="109"/>
  <c r="AK603" i="109" s="1"/>
  <c r="AJ1610" i="109"/>
  <c r="AH839" i="109"/>
  <c r="AI638" i="109"/>
  <c r="AH823" i="109"/>
  <c r="AH1780" i="109" s="1"/>
  <c r="AI622" i="109"/>
  <c r="AH829" i="109"/>
  <c r="AI628" i="109"/>
  <c r="AK1549" i="109"/>
  <c r="AJ381" i="109"/>
  <c r="AK582" i="109" s="1"/>
  <c r="AH803" i="109"/>
  <c r="AH1760" i="109" s="1"/>
  <c r="AI602" i="109"/>
  <c r="AK1319" i="109"/>
  <c r="AL1498" i="109" s="1"/>
  <c r="AH822" i="109"/>
  <c r="AH1779" i="109" s="1"/>
  <c r="AI621" i="109"/>
  <c r="AK1284" i="109"/>
  <c r="AL1463" i="109" s="1"/>
  <c r="AK1331" i="109"/>
  <c r="AL1510" i="109" s="1"/>
  <c r="AJ1688" i="109"/>
  <c r="AL1308" i="109"/>
  <c r="AM1487" i="109" s="1"/>
  <c r="AJ1629" i="109"/>
  <c r="AJ417" i="109"/>
  <c r="AK618" i="109" s="1"/>
  <c r="AJ359" i="109"/>
  <c r="AK560" i="109" s="1"/>
  <c r="AJ1583" i="109"/>
  <c r="AJ1652" i="109"/>
  <c r="AK1260" i="109"/>
  <c r="AL1439" i="109" s="1"/>
  <c r="AJ377" i="109"/>
  <c r="AK578" i="109" s="1"/>
  <c r="AJ356" i="109"/>
  <c r="AK557" i="109" s="1"/>
  <c r="AJ446" i="109"/>
  <c r="AK647" i="109" s="1"/>
  <c r="AJ1598" i="109"/>
  <c r="AJ360" i="109"/>
  <c r="AK561" i="109" s="1"/>
  <c r="AJ1602" i="109"/>
  <c r="AK1687" i="109"/>
  <c r="AH794" i="109"/>
  <c r="AH1751" i="109" s="1"/>
  <c r="AI593" i="109"/>
  <c r="AJ358" i="109"/>
  <c r="AK559" i="109" s="1"/>
  <c r="AJ347" i="109"/>
  <c r="AK548" i="109" s="1"/>
  <c r="AJ1607" i="109"/>
  <c r="AK1224" i="109"/>
  <c r="AL1403" i="109" s="1"/>
  <c r="AK451" i="109"/>
  <c r="AL652" i="109" s="1"/>
  <c r="AJ399" i="109"/>
  <c r="AK600" i="109" s="1"/>
  <c r="AK1699" i="109"/>
  <c r="AL1248" i="109"/>
  <c r="AM1427" i="109" s="1"/>
  <c r="AK1268" i="109"/>
  <c r="AL1447" i="109" s="1"/>
  <c r="AJ412" i="109"/>
  <c r="AK613" i="109" s="1"/>
  <c r="AJ883" i="109"/>
  <c r="AJ349" i="109"/>
  <c r="AK550" i="109" s="1"/>
  <c r="AH813" i="109"/>
  <c r="AH1770" i="109" s="1"/>
  <c r="AI612" i="109"/>
  <c r="AK1323" i="109"/>
  <c r="AL1502" i="109" s="1"/>
  <c r="AK1343" i="109"/>
  <c r="AL1522" i="109" s="1"/>
  <c r="AJ836" i="109"/>
  <c r="AJ425" i="109"/>
  <c r="AK626" i="109" s="1"/>
  <c r="AH808" i="109"/>
  <c r="AH1765" i="109" s="1"/>
  <c r="AI607" i="109"/>
  <c r="AJ1696" i="109"/>
  <c r="AK465" i="109"/>
  <c r="AL666" i="109" s="1"/>
  <c r="AK453" i="109"/>
  <c r="AL654" i="109" s="1"/>
  <c r="AJ400" i="109"/>
  <c r="AK601" i="109" s="1"/>
  <c r="AJ436" i="109"/>
  <c r="AK637" i="109" s="1"/>
  <c r="AH786" i="109"/>
  <c r="AI585" i="109"/>
  <c r="AH850" i="109"/>
  <c r="AI649" i="109"/>
  <c r="AJ435" i="109"/>
  <c r="AK636" i="109" s="1"/>
  <c r="AJ444" i="109"/>
  <c r="AK645" i="109" s="1"/>
  <c r="AJ450" i="109"/>
  <c r="AK651" i="109" s="1"/>
  <c r="AK1297" i="109"/>
  <c r="AL1476" i="109" s="1"/>
  <c r="AK1321" i="109"/>
  <c r="AL1500" i="109" s="1"/>
  <c r="AJ1623" i="109"/>
  <c r="AK1307" i="109"/>
  <c r="AL1486" i="109" s="1"/>
  <c r="AJ1592" i="109"/>
  <c r="AJ440" i="109"/>
  <c r="AK641" i="109" s="1"/>
  <c r="AK1264" i="109"/>
  <c r="AL1443" i="109" s="1"/>
  <c r="AJ424" i="109"/>
  <c r="AK625" i="109" s="1"/>
  <c r="AH856" i="109"/>
  <c r="AI655" i="109"/>
  <c r="AJ1678" i="109"/>
  <c r="AJ345" i="109"/>
  <c r="AK546" i="109" s="1"/>
  <c r="AK1288" i="109"/>
  <c r="AL1467" i="109" s="1"/>
  <c r="AJ1585" i="109"/>
  <c r="AH795" i="109"/>
  <c r="AH1752" i="109" s="1"/>
  <c r="AI594" i="109"/>
  <c r="AK1305" i="109"/>
  <c r="AL1484" i="109" s="1"/>
  <c r="AK1223" i="109"/>
  <c r="AL1402" i="109" s="1"/>
  <c r="AK483" i="109"/>
  <c r="AL684" i="109" s="1"/>
  <c r="AG1944" i="109"/>
  <c r="AJ1671" i="109"/>
  <c r="AJ398" i="109"/>
  <c r="AK599" i="109" s="1"/>
  <c r="AK1573" i="109"/>
  <c r="AK1603" i="109"/>
  <c r="AH785" i="109"/>
  <c r="AH1742" i="109" s="1"/>
  <c r="AI584" i="109"/>
  <c r="AH732" i="109"/>
  <c r="AI531" i="109"/>
  <c r="AH751" i="109"/>
  <c r="AI550" i="109"/>
  <c r="AL1333" i="109"/>
  <c r="AM1512" i="109" s="1"/>
  <c r="AK477" i="109"/>
  <c r="AL678" i="109" s="1"/>
  <c r="AG1927" i="109"/>
  <c r="AK1263" i="109"/>
  <c r="AL1442" i="109" s="1"/>
  <c r="AJ1675" i="109"/>
  <c r="AK1247" i="109"/>
  <c r="AL1426" i="109" s="1"/>
  <c r="AL1217" i="109"/>
  <c r="AM1396" i="109" s="1"/>
  <c r="AK1295" i="109"/>
  <c r="AL1474" i="109" s="1"/>
  <c r="AJ413" i="109"/>
  <c r="AK614" i="109" s="1"/>
  <c r="AK414" i="109"/>
  <c r="AL615" i="109" s="1"/>
  <c r="AJ1654" i="109"/>
  <c r="AL1318" i="109"/>
  <c r="AM1497" i="109" s="1"/>
  <c r="AH835" i="109"/>
  <c r="AI634" i="109"/>
  <c r="AK1327" i="109"/>
  <c r="AL1506" i="109" s="1"/>
  <c r="AJ1701" i="109"/>
  <c r="AH834" i="109"/>
  <c r="AI633" i="109"/>
  <c r="AK434" i="109"/>
  <c r="AL635" i="109" s="1"/>
  <c r="AJ336" i="109"/>
  <c r="AK537" i="109" s="1"/>
  <c r="AK1293" i="109"/>
  <c r="AL1472" i="109" s="1"/>
  <c r="AH882" i="109"/>
  <c r="AI681" i="109"/>
  <c r="AL1280" i="109"/>
  <c r="AM1459" i="109" s="1"/>
  <c r="AK1270" i="109"/>
  <c r="AL1449" i="109" s="1"/>
  <c r="AJ389" i="109"/>
  <c r="AK590" i="109" s="1"/>
  <c r="AJ1694" i="109"/>
  <c r="AK1285" i="109"/>
  <c r="AL1464" i="109" s="1"/>
  <c r="AJ428" i="109"/>
  <c r="AK629" i="109" s="1"/>
  <c r="AJ877" i="109"/>
  <c r="AK443" i="109"/>
  <c r="AL644" i="109" s="1"/>
  <c r="AL1197" i="109"/>
  <c r="AM1376" i="109" s="1"/>
  <c r="AK447" i="109"/>
  <c r="AL648" i="109" s="1"/>
  <c r="AK1338" i="109"/>
  <c r="AL1517" i="109" s="1"/>
  <c r="AJ1632" i="109"/>
  <c r="AJ1662" i="109"/>
  <c r="AH806" i="109"/>
  <c r="AH1763" i="109" s="1"/>
  <c r="AI605" i="109"/>
  <c r="AJ865" i="109"/>
  <c r="AJ867" i="109"/>
  <c r="AI539" i="109"/>
  <c r="AJ1664" i="109"/>
  <c r="AK1237" i="109"/>
  <c r="AL1416" i="109" s="1"/>
  <c r="AJ388" i="109"/>
  <c r="AK589" i="109" s="1"/>
  <c r="AJ1657" i="109"/>
  <c r="AJ460" i="109"/>
  <c r="AK661" i="109" s="1"/>
  <c r="AL1344" i="109"/>
  <c r="AM1523" i="109" s="1"/>
  <c r="AJ462" i="109"/>
  <c r="AK663" i="109" s="1"/>
  <c r="AG1703" i="109"/>
  <c r="AG1707" i="109" s="1"/>
  <c r="AG1846" i="109" s="1"/>
  <c r="AK1242" i="109"/>
  <c r="AL1421" i="109" s="1"/>
  <c r="AH817" i="109"/>
  <c r="AH1774" i="109" s="1"/>
  <c r="AI616" i="109"/>
  <c r="AK422" i="109"/>
  <c r="AL623" i="109" s="1"/>
  <c r="AK1617" i="109"/>
  <c r="AJ384" i="109"/>
  <c r="AK585" i="109" s="1"/>
  <c r="AH870" i="109"/>
  <c r="AI669" i="109"/>
  <c r="AJ448" i="109"/>
  <c r="AK649" i="109" s="1"/>
  <c r="AK1309" i="109"/>
  <c r="AL1488" i="109" s="1"/>
  <c r="AH881" i="109"/>
  <c r="AI680" i="109"/>
  <c r="AK1310" i="109"/>
  <c r="AL1489" i="109" s="1"/>
  <c r="AJ407" i="109"/>
  <c r="AK608" i="109" s="1"/>
  <c r="AH789" i="109"/>
  <c r="AH1746" i="109" s="1"/>
  <c r="AI588" i="109"/>
  <c r="AJ1686" i="109"/>
  <c r="AK1273" i="109"/>
  <c r="AL1452" i="109" s="1"/>
  <c r="AK461" i="109"/>
  <c r="AL662" i="109" s="1"/>
  <c r="AJ1636" i="109"/>
  <c r="AJ1641" i="109"/>
  <c r="AK1265" i="109"/>
  <c r="AL1444" i="109" s="1"/>
  <c r="AJ416" i="109"/>
  <c r="AK617" i="109" s="1"/>
  <c r="AH709" i="109"/>
  <c r="AI508" i="109"/>
  <c r="AJ1627" i="109"/>
  <c r="AJ851" i="109"/>
  <c r="AK1257" i="109"/>
  <c r="AL1436" i="109" s="1"/>
  <c r="AH841" i="109"/>
  <c r="AI640" i="109"/>
  <c r="AJ1619" i="109"/>
  <c r="AJ397" i="109"/>
  <c r="AK598" i="109" s="1"/>
  <c r="AJ464" i="109"/>
  <c r="AK665" i="109" s="1"/>
  <c r="AJ441" i="109"/>
  <c r="AK642" i="109" s="1"/>
  <c r="AJ820" i="109"/>
  <c r="AH693" i="109"/>
  <c r="AI492" i="109"/>
  <c r="AL1291" i="109"/>
  <c r="AM1470" i="109" s="1"/>
  <c r="AH858" i="109"/>
  <c r="AI657" i="109"/>
  <c r="AK1614" i="109"/>
  <c r="AH805" i="109"/>
  <c r="AH1762" i="109" s="1"/>
  <c r="AI604" i="109"/>
  <c r="AJ1640" i="109"/>
  <c r="AJ1650" i="109"/>
  <c r="AH804" i="109"/>
  <c r="AH1761" i="109" s="1"/>
  <c r="AI603" i="109"/>
  <c r="AJ454" i="109"/>
  <c r="AK655" i="109" s="1"/>
  <c r="AH783" i="109"/>
  <c r="AH1740" i="109" s="1"/>
  <c r="AI582" i="109"/>
  <c r="AK1320" i="109"/>
  <c r="AL1499" i="109" s="1"/>
  <c r="AJ840" i="109"/>
  <c r="AJ1624" i="109"/>
  <c r="AJ1642" i="109"/>
  <c r="AJ354" i="109"/>
  <c r="AK555" i="109" s="1"/>
  <c r="AJ884" i="109"/>
  <c r="AK1250" i="109"/>
  <c r="AL1429" i="109" s="1"/>
  <c r="AJ393" i="109"/>
  <c r="AK594" i="109" s="1"/>
  <c r="AK1253" i="109"/>
  <c r="AL1432" i="109" s="1"/>
  <c r="AK1666" i="109"/>
  <c r="AH761" i="109"/>
  <c r="AH1731" i="109" s="1"/>
  <c r="AI560" i="109"/>
  <c r="AK1225" i="109"/>
  <c r="AL1404" i="109" s="1"/>
  <c r="AJ452" i="109"/>
  <c r="AK653" i="109" s="1"/>
  <c r="AK1672" i="109"/>
  <c r="AJ1618" i="109"/>
  <c r="AG1872" i="109"/>
  <c r="AK1233" i="109"/>
  <c r="AL1412" i="109" s="1"/>
  <c r="AH779" i="109"/>
  <c r="AI578" i="109"/>
  <c r="AH848" i="109"/>
  <c r="AI647" i="109"/>
  <c r="AK1240" i="109"/>
  <c r="AL1419" i="109" s="1"/>
  <c r="AK1313" i="109"/>
  <c r="AL1492" i="109" s="1"/>
  <c r="AK473" i="109"/>
  <c r="AL674" i="109" s="1"/>
  <c r="AL1329" i="109"/>
  <c r="AM1508" i="109" s="1"/>
  <c r="AG1849" i="109"/>
  <c r="AH749" i="109"/>
  <c r="AI548" i="109"/>
  <c r="AJ396" i="109"/>
  <c r="AK597" i="109" s="1"/>
  <c r="AG1848" i="109"/>
  <c r="AJ1582" i="109"/>
  <c r="AJ853" i="109"/>
  <c r="AH801" i="109"/>
  <c r="AH1758" i="109" s="1"/>
  <c r="AI600" i="109"/>
  <c r="AK1606" i="109"/>
  <c r="AJ1626" i="109"/>
  <c r="AH814" i="109"/>
  <c r="AH1771" i="109" s="1"/>
  <c r="AI613" i="109"/>
  <c r="AL1245" i="109"/>
  <c r="AM1424" i="109" s="1"/>
  <c r="AJ895" i="109"/>
  <c r="AJ896" i="109"/>
  <c r="AG1850" i="109"/>
  <c r="AJ894" i="109"/>
  <c r="AH1026" i="109"/>
  <c r="AI1026" i="109" s="1"/>
  <c r="AG40" i="119"/>
  <c r="AG30" i="119"/>
  <c r="AI28" i="119"/>
  <c r="AI29" i="119"/>
  <c r="AK21" i="119"/>
  <c r="AJ23" i="119"/>
  <c r="AJ25" i="119" s="1"/>
  <c r="BK20" i="119"/>
  <c r="AH29" i="119"/>
  <c r="AH28" i="119"/>
  <c r="AF42" i="119"/>
  <c r="AF48" i="119" s="1"/>
  <c r="AF49" i="119" s="1"/>
  <c r="AE48" i="119"/>
  <c r="R49" i="119"/>
  <c r="S48" i="119"/>
  <c r="S47" i="119"/>
  <c r="AG1884" i="109" l="1"/>
  <c r="AG1886" i="109"/>
  <c r="AG1852" i="109"/>
  <c r="AG1877" i="109"/>
  <c r="AG1918" i="109"/>
  <c r="AG1902" i="109"/>
  <c r="AG1864" i="109"/>
  <c r="AG1910" i="109"/>
  <c r="AJ1769" i="109"/>
  <c r="AG1921" i="109"/>
  <c r="AG1897" i="109"/>
  <c r="AG1905" i="109"/>
  <c r="AG1887" i="109"/>
  <c r="AK343" i="109"/>
  <c r="AK544" i="109"/>
  <c r="AK371" i="109"/>
  <c r="AL572" i="109" s="1"/>
  <c r="AK572" i="109"/>
  <c r="AM1390" i="109"/>
  <c r="AM1569" i="109" s="1"/>
  <c r="AM1200" i="109"/>
  <c r="AM1379" i="109"/>
  <c r="AM1182" i="109"/>
  <c r="AM1361" i="109"/>
  <c r="AM1218" i="109"/>
  <c r="AM1397" i="109"/>
  <c r="AM1193" i="109"/>
  <c r="AM1372" i="109"/>
  <c r="AM1386" i="109"/>
  <c r="AM1565" i="109" s="1"/>
  <c r="AL1220" i="109"/>
  <c r="AL1399" i="109"/>
  <c r="AX1176" i="109"/>
  <c r="AX1355" i="109"/>
  <c r="AM1209" i="109"/>
  <c r="AM1388" i="109"/>
  <c r="AM1567" i="109" s="1"/>
  <c r="AM1172" i="109"/>
  <c r="AM1351" i="109"/>
  <c r="AW1234" i="109"/>
  <c r="AW1413" i="109"/>
  <c r="AW1227" i="109"/>
  <c r="AW1406" i="109"/>
  <c r="AG1888" i="109"/>
  <c r="AG1900" i="109"/>
  <c r="AG1909" i="109"/>
  <c r="AG1890" i="109"/>
  <c r="AG1853" i="109"/>
  <c r="AG1851" i="109"/>
  <c r="AG1882" i="109"/>
  <c r="AJ1781" i="109"/>
  <c r="AJ1841" i="109"/>
  <c r="AJ1773" i="109"/>
  <c r="AJ1777" i="109"/>
  <c r="AJ1916" i="109" s="1"/>
  <c r="AG1917" i="109"/>
  <c r="AG1873" i="109"/>
  <c r="AE1982" i="109"/>
  <c r="AG1901" i="109"/>
  <c r="AG1893" i="109"/>
  <c r="AG1889" i="109"/>
  <c r="AG1883" i="109"/>
  <c r="AG1869" i="109"/>
  <c r="AG1856" i="109"/>
  <c r="AG1870" i="109"/>
  <c r="AG1913" i="109"/>
  <c r="AG1919" i="109"/>
  <c r="AG1862" i="109"/>
  <c r="AG1868" i="109"/>
  <c r="AG1892" i="109"/>
  <c r="AG1894" i="109"/>
  <c r="AG1857" i="109"/>
  <c r="AG1914" i="109"/>
  <c r="AG1895" i="109"/>
  <c r="AG1879" i="109"/>
  <c r="AG1880" i="109"/>
  <c r="AG1875" i="109"/>
  <c r="AF1981" i="109"/>
  <c r="AG1899" i="109"/>
  <c r="AG1871" i="109"/>
  <c r="AG1911" i="109"/>
  <c r="AG1898" i="109"/>
  <c r="AH1821" i="109"/>
  <c r="AF1920" i="109"/>
  <c r="AG1896" i="109"/>
  <c r="AF1881" i="109"/>
  <c r="AF1916" i="109"/>
  <c r="AL371" i="109"/>
  <c r="AM572" i="109" s="1"/>
  <c r="AH1806" i="109"/>
  <c r="AH1827" i="109"/>
  <c r="AH1966" i="109" s="1"/>
  <c r="AH1803" i="109"/>
  <c r="AH1820" i="109"/>
  <c r="AH1959" i="109" s="1"/>
  <c r="AH1833" i="109"/>
  <c r="AH1972" i="109" s="1"/>
  <c r="AH1798" i="109"/>
  <c r="AH1937" i="109" s="1"/>
  <c r="AH1807" i="109"/>
  <c r="AH1946" i="109" s="1"/>
  <c r="AH1838" i="109"/>
  <c r="AH1836" i="109"/>
  <c r="AH1786" i="109"/>
  <c r="AH1925" i="109" s="1"/>
  <c r="AH1831" i="109"/>
  <c r="AH1970" i="109" s="1"/>
  <c r="AH1825" i="109"/>
  <c r="AH1826" i="109"/>
  <c r="AH1965" i="109" s="1"/>
  <c r="AI1965" i="109" s="1"/>
  <c r="AH1799" i="109"/>
  <c r="AH1797" i="109"/>
  <c r="AH1936" i="109" s="1"/>
  <c r="AG1907" i="109"/>
  <c r="AG1722" i="109"/>
  <c r="AG1861" i="109" s="1"/>
  <c r="AG1719" i="109"/>
  <c r="AG1858" i="109" s="1"/>
  <c r="AG1727" i="109"/>
  <c r="AG1866" i="109" s="1"/>
  <c r="AG1737" i="109"/>
  <c r="AG1876" i="109" s="1"/>
  <c r="AG1708" i="109"/>
  <c r="AG1847" i="109" s="1"/>
  <c r="AG1720" i="109"/>
  <c r="AG1859" i="109" s="1"/>
  <c r="AG1716" i="109"/>
  <c r="AG1855" i="109" s="1"/>
  <c r="AG1721" i="109"/>
  <c r="AG1860" i="109" s="1"/>
  <c r="AH1945" i="109"/>
  <c r="AG1903" i="109"/>
  <c r="AH1853" i="109"/>
  <c r="AI1853" i="109" s="1"/>
  <c r="AH1906" i="109"/>
  <c r="AG1924" i="109"/>
  <c r="AG1906" i="109"/>
  <c r="AH1744" i="109"/>
  <c r="AH1883" i="109" s="1"/>
  <c r="AH1830" i="109"/>
  <c r="AH1969" i="109" s="1"/>
  <c r="AH1834" i="109"/>
  <c r="AH1973" i="109" s="1"/>
  <c r="AH1796" i="109"/>
  <c r="AH1935" i="109" s="1"/>
  <c r="AH1791" i="109"/>
  <c r="AH1930" i="109" s="1"/>
  <c r="AH1837" i="109"/>
  <c r="AH1976" i="109" s="1"/>
  <c r="AH1813" i="109"/>
  <c r="AH1952" i="109" s="1"/>
  <c r="AH1800" i="109"/>
  <c r="AH1823" i="109"/>
  <c r="AH1962" i="109" s="1"/>
  <c r="AH1829" i="109"/>
  <c r="AH1968" i="109" s="1"/>
  <c r="AH1792" i="109"/>
  <c r="AH1931" i="109" s="1"/>
  <c r="AH1832" i="109"/>
  <c r="AH1971" i="109" s="1"/>
  <c r="AH1793" i="109"/>
  <c r="AH1932" i="109" s="1"/>
  <c r="AH1819" i="109"/>
  <c r="AH1958" i="109" s="1"/>
  <c r="AH1835" i="109"/>
  <c r="AH1974" i="109" s="1"/>
  <c r="AH1810" i="109"/>
  <c r="AH1811" i="109"/>
  <c r="AH1816" i="109"/>
  <c r="AH1955" i="109" s="1"/>
  <c r="AH1788" i="109"/>
  <c r="AH1927" i="109" s="1"/>
  <c r="AH1801" i="109"/>
  <c r="AH1940" i="109" s="1"/>
  <c r="AH1789" i="109"/>
  <c r="AH1928" i="109" s="1"/>
  <c r="AH1828" i="109"/>
  <c r="AH1967" i="109" s="1"/>
  <c r="AH1784" i="109"/>
  <c r="AH1923" i="109" s="1"/>
  <c r="AH1794" i="109"/>
  <c r="AH1933" i="109" s="1"/>
  <c r="AH1812" i="109"/>
  <c r="AH1951" i="109" s="1"/>
  <c r="AH1795" i="109"/>
  <c r="AH1934" i="109" s="1"/>
  <c r="AH1805" i="109"/>
  <c r="AH1944" i="109" s="1"/>
  <c r="AH1839" i="109"/>
  <c r="AH1978" i="109" s="1"/>
  <c r="AH1824" i="109"/>
  <c r="AH1963" i="109" s="1"/>
  <c r="AF1908" i="109"/>
  <c r="AH1910" i="109"/>
  <c r="AH1857" i="109"/>
  <c r="AH1869" i="109"/>
  <c r="AH1884" i="109"/>
  <c r="AH1864" i="109"/>
  <c r="AH1909" i="109"/>
  <c r="AH1942" i="109"/>
  <c r="AI1942" i="109" s="1"/>
  <c r="AH1848" i="109"/>
  <c r="AH1888" i="109"/>
  <c r="AG1885" i="109"/>
  <c r="AF1843" i="109"/>
  <c r="AG1891" i="109"/>
  <c r="AG1915" i="109"/>
  <c r="AK298" i="109"/>
  <c r="AL499" i="109" s="1"/>
  <c r="AL361" i="109"/>
  <c r="AM562" i="109" s="1"/>
  <c r="AH1735" i="109"/>
  <c r="AH1874" i="109" s="1"/>
  <c r="AH1822" i="109"/>
  <c r="AH1961" i="109" s="1"/>
  <c r="AH1818" i="109"/>
  <c r="AH1957" i="109" s="1"/>
  <c r="AH1802" i="109"/>
  <c r="AH1941" i="109" s="1"/>
  <c r="AH1783" i="109"/>
  <c r="AH1922" i="109" s="1"/>
  <c r="AH1808" i="109"/>
  <c r="AH1947" i="109" s="1"/>
  <c r="AH1785" i="109"/>
  <c r="AH1924" i="109" s="1"/>
  <c r="AH1814" i="109"/>
  <c r="AH1953" i="109" s="1"/>
  <c r="AH1790" i="109"/>
  <c r="AH1929" i="109" s="1"/>
  <c r="AH1804" i="109"/>
  <c r="AH1943" i="109" s="1"/>
  <c r="AH1817" i="109"/>
  <c r="AH1956" i="109" s="1"/>
  <c r="AH1787" i="109"/>
  <c r="AH1926" i="109" s="1"/>
  <c r="AH1815" i="109"/>
  <c r="AH1954" i="109" s="1"/>
  <c r="AH1809" i="109"/>
  <c r="AH1948" i="109" s="1"/>
  <c r="AH1840" i="109"/>
  <c r="AH1979" i="109" s="1"/>
  <c r="AF1912" i="109"/>
  <c r="AH1778" i="109"/>
  <c r="AH1917" i="109" s="1"/>
  <c r="AH1743" i="109"/>
  <c r="AH1882" i="109" s="1"/>
  <c r="AH1949" i="109"/>
  <c r="AH1964" i="109"/>
  <c r="AH1891" i="109"/>
  <c r="AH1895" i="109"/>
  <c r="AH1905" i="109"/>
  <c r="AH1868" i="109"/>
  <c r="AH1911" i="109"/>
  <c r="AI1345" i="109"/>
  <c r="AH1346" i="109"/>
  <c r="AM1563" i="109"/>
  <c r="S49" i="119"/>
  <c r="S50" i="119" s="1"/>
  <c r="AJ740" i="109"/>
  <c r="AJ1719" i="109" s="1"/>
  <c r="AW905" i="109"/>
  <c r="AX903" i="109"/>
  <c r="AX902" i="109"/>
  <c r="AJ742" i="109"/>
  <c r="AJ1720" i="109" s="1"/>
  <c r="AK340" i="109"/>
  <c r="AL541" i="109" s="1"/>
  <c r="AK338" i="109"/>
  <c r="AL539" i="109" s="1"/>
  <c r="AI1959" i="109"/>
  <c r="AI1972" i="109"/>
  <c r="AU910" i="109"/>
  <c r="AW910" i="109" s="1"/>
  <c r="AT909" i="109"/>
  <c r="AJ832" i="109"/>
  <c r="AJ875" i="109"/>
  <c r="AK330" i="109"/>
  <c r="AL531" i="109" s="1"/>
  <c r="AK321" i="109"/>
  <c r="AL522" i="109" s="1"/>
  <c r="AI1524" i="109"/>
  <c r="AI1525" i="109" s="1"/>
  <c r="AR694" i="109"/>
  <c r="AT698" i="109"/>
  <c r="AQ695" i="109"/>
  <c r="AQ696" i="109"/>
  <c r="AQ697" i="109"/>
  <c r="AQ34" i="119"/>
  <c r="AK898" i="109"/>
  <c r="AH1854" i="109"/>
  <c r="AT296" i="109"/>
  <c r="AU497" i="109" s="1"/>
  <c r="AQ295" i="109"/>
  <c r="AR496" i="109" s="1"/>
  <c r="AQ294" i="109"/>
  <c r="AR495" i="109" s="1"/>
  <c r="AQ293" i="109"/>
  <c r="AR494" i="109" s="1"/>
  <c r="AR292" i="109"/>
  <c r="AS493" i="109" s="1"/>
  <c r="AL1575" i="109"/>
  <c r="AJ880" i="109"/>
  <c r="AL1702" i="109"/>
  <c r="AL1534" i="109"/>
  <c r="AJ857" i="109"/>
  <c r="AK1673" i="109"/>
  <c r="AK1682" i="109"/>
  <c r="AL1638" i="109"/>
  <c r="AJ855" i="109"/>
  <c r="AK1605" i="109"/>
  <c r="AJ849" i="109"/>
  <c r="AK1679" i="109"/>
  <c r="AL1676" i="109"/>
  <c r="AL1561" i="109"/>
  <c r="AL1562" i="109"/>
  <c r="AK1611" i="109"/>
  <c r="AK1631" i="109"/>
  <c r="AK1667" i="109"/>
  <c r="AK1591" i="109"/>
  <c r="AL1555" i="109"/>
  <c r="AK863" i="109"/>
  <c r="AK869" i="109"/>
  <c r="AL1601" i="109"/>
  <c r="AL1616" i="109"/>
  <c r="AL1683" i="109"/>
  <c r="AK824" i="109"/>
  <c r="AK1628" i="109"/>
  <c r="AK1598" i="109"/>
  <c r="AK1623" i="109"/>
  <c r="AK1693" i="109"/>
  <c r="AL1697" i="109"/>
  <c r="AK885" i="109"/>
  <c r="AK1842" i="109" s="1"/>
  <c r="AK1655" i="109"/>
  <c r="AK1643" i="109"/>
  <c r="AK1653" i="109"/>
  <c r="AJ1920" i="109"/>
  <c r="AK1639" i="109"/>
  <c r="AL1603" i="109"/>
  <c r="AL1576" i="109"/>
  <c r="AK1677" i="109"/>
  <c r="AL1324" i="109"/>
  <c r="AM1503" i="109" s="1"/>
  <c r="AK1678" i="109"/>
  <c r="AK1644" i="109"/>
  <c r="AL1692" i="109"/>
  <c r="AK1592" i="109"/>
  <c r="AK1595" i="109"/>
  <c r="AK1613" i="109"/>
  <c r="AK1684" i="109"/>
  <c r="AK816" i="109"/>
  <c r="AK1585" i="109"/>
  <c r="AK1663" i="109"/>
  <c r="AK1630" i="109"/>
  <c r="AK1651" i="109"/>
  <c r="AL1551" i="109"/>
  <c r="AK1608" i="109"/>
  <c r="AK812" i="109"/>
  <c r="AK845" i="109"/>
  <c r="AK1671" i="109"/>
  <c r="AK1668" i="109"/>
  <c r="AK1622" i="109"/>
  <c r="AK1637" i="109"/>
  <c r="AK876" i="109"/>
  <c r="AL1558" i="109"/>
  <c r="AK1627" i="109"/>
  <c r="AJ1912" i="109"/>
  <c r="AK867" i="109"/>
  <c r="AK853" i="109"/>
  <c r="AK1641" i="109"/>
  <c r="AK1618" i="109"/>
  <c r="AK1654" i="109"/>
  <c r="AK1583" i="109"/>
  <c r="AK1600" i="109"/>
  <c r="AK1696" i="109"/>
  <c r="AK1646" i="109"/>
  <c r="AK1665" i="109"/>
  <c r="AJ1908" i="109"/>
  <c r="AK1689" i="109"/>
  <c r="AJ484" i="109"/>
  <c r="AJ485" i="109" s="1"/>
  <c r="AK859" i="109"/>
  <c r="AK1656" i="109"/>
  <c r="AK844" i="109"/>
  <c r="AK1659" i="109"/>
  <c r="AK847" i="109"/>
  <c r="AK861" i="109"/>
  <c r="AK1680" i="109"/>
  <c r="AK836" i="109"/>
  <c r="AK1690" i="109"/>
  <c r="AK840" i="109"/>
  <c r="AK883" i="109"/>
  <c r="AH1881" i="109"/>
  <c r="AH1890" i="109"/>
  <c r="AH1872" i="109"/>
  <c r="AH1889" i="109"/>
  <c r="AH1907" i="109"/>
  <c r="AH1914" i="109"/>
  <c r="AH1886" i="109"/>
  <c r="AH1939" i="109"/>
  <c r="AH1896" i="109"/>
  <c r="AH1977" i="109"/>
  <c r="AH1873" i="109"/>
  <c r="AH1897" i="109"/>
  <c r="AH1870" i="109"/>
  <c r="AH1900" i="109"/>
  <c r="AH1938" i="109"/>
  <c r="AH1894" i="109"/>
  <c r="AH1902" i="109"/>
  <c r="AH1877" i="109"/>
  <c r="AH1892" i="109"/>
  <c r="AH1880" i="109"/>
  <c r="AH1960" i="109"/>
  <c r="AH1879" i="109"/>
  <c r="AH1901" i="109"/>
  <c r="AH1885" i="109"/>
  <c r="AH1913" i="109"/>
  <c r="AH1918" i="109"/>
  <c r="AH1860" i="109"/>
  <c r="AH1875" i="109"/>
  <c r="AH1921" i="109"/>
  <c r="AJ854" i="109"/>
  <c r="AJ795" i="109"/>
  <c r="AI1848" i="109"/>
  <c r="AJ745" i="109"/>
  <c r="AJ1721" i="109" s="1"/>
  <c r="AK388" i="109"/>
  <c r="AL589" i="109" s="1"/>
  <c r="AJ830" i="109"/>
  <c r="AL1293" i="109"/>
  <c r="AM1472" i="109" s="1"/>
  <c r="AL1691" i="109"/>
  <c r="AL1288" i="109"/>
  <c r="AM1467" i="109" s="1"/>
  <c r="AL1307" i="109"/>
  <c r="AM1486" i="109" s="1"/>
  <c r="AK444" i="109"/>
  <c r="AL645" i="109" s="1"/>
  <c r="AJ802" i="109"/>
  <c r="AJ814" i="109"/>
  <c r="AJ1771" i="109" s="1"/>
  <c r="AJ760" i="109"/>
  <c r="AJ1730" i="109" s="1"/>
  <c r="AJ848" i="109"/>
  <c r="AM1308" i="109"/>
  <c r="AN1487" i="109" s="1"/>
  <c r="AJ805" i="109"/>
  <c r="AJ1762" i="109" s="1"/>
  <c r="AL418" i="109"/>
  <c r="AM619" i="109" s="1"/>
  <c r="AJ685" i="109"/>
  <c r="AK1636" i="109"/>
  <c r="AK1664" i="109"/>
  <c r="AL463" i="109"/>
  <c r="AM664" i="109" s="1"/>
  <c r="AM1204" i="109"/>
  <c r="AN1383" i="109" s="1"/>
  <c r="AL1281" i="109"/>
  <c r="AM1460" i="109" s="1"/>
  <c r="AK884" i="109"/>
  <c r="AL1556" i="109"/>
  <c r="AL1311" i="109"/>
  <c r="AM1490" i="109" s="1"/>
  <c r="AK1170" i="109"/>
  <c r="AL1349" i="109" s="1"/>
  <c r="AJ1345" i="109"/>
  <c r="AK391" i="109"/>
  <c r="AL592" i="109" s="1"/>
  <c r="AK394" i="109"/>
  <c r="AL595" i="109" s="1"/>
  <c r="AJ763" i="109"/>
  <c r="AJ1733" i="109" s="1"/>
  <c r="AM1213" i="109"/>
  <c r="AN1392" i="109" s="1"/>
  <c r="AL1276" i="109"/>
  <c r="AM1455" i="109" s="1"/>
  <c r="AM1243" i="109"/>
  <c r="AN1422" i="109" s="1"/>
  <c r="AL1303" i="109"/>
  <c r="AM1482" i="109" s="1"/>
  <c r="AK1658" i="109"/>
  <c r="AL426" i="109"/>
  <c r="AM627" i="109" s="1"/>
  <c r="AL1225" i="109"/>
  <c r="AM1404" i="109" s="1"/>
  <c r="AK441" i="109"/>
  <c r="AL642" i="109" s="1"/>
  <c r="AK397" i="109"/>
  <c r="AL598" i="109" s="1"/>
  <c r="AK1615" i="109"/>
  <c r="AL1273" i="109"/>
  <c r="AM1452" i="109" s="1"/>
  <c r="AL1310" i="109"/>
  <c r="AM1489" i="109" s="1"/>
  <c r="AK448" i="109"/>
  <c r="AL649" i="109" s="1"/>
  <c r="AJ864" i="109"/>
  <c r="AJ862" i="109"/>
  <c r="AL1237" i="109"/>
  <c r="AM1416" i="109" s="1"/>
  <c r="AL447" i="109"/>
  <c r="AM648" i="109" s="1"/>
  <c r="AL1285" i="109"/>
  <c r="AM1464" i="109" s="1"/>
  <c r="AJ723" i="109"/>
  <c r="AJ1713" i="109" s="1"/>
  <c r="AJ791" i="109"/>
  <c r="AJ1748" i="109" s="1"/>
  <c r="AK336" i="109"/>
  <c r="AL537" i="109" s="1"/>
  <c r="AK1685" i="109"/>
  <c r="AJ815" i="109"/>
  <c r="AJ1772" i="109" s="1"/>
  <c r="AK1621" i="109"/>
  <c r="AK879" i="109"/>
  <c r="AK424" i="109"/>
  <c r="AL625" i="109" s="1"/>
  <c r="AL1264" i="109"/>
  <c r="AM1443" i="109" s="1"/>
  <c r="AJ846" i="109"/>
  <c r="AJ838" i="109"/>
  <c r="AL453" i="109"/>
  <c r="AM654" i="109" s="1"/>
  <c r="AK425" i="109"/>
  <c r="AL626" i="109" s="1"/>
  <c r="AK1681" i="109"/>
  <c r="AJ751" i="109"/>
  <c r="AJ1724" i="109" s="1"/>
  <c r="AM1248" i="109"/>
  <c r="AN1427" i="109" s="1"/>
  <c r="AK399" i="109"/>
  <c r="AL600" i="109" s="1"/>
  <c r="AJ749" i="109"/>
  <c r="AJ1723" i="109" s="1"/>
  <c r="AJ819" i="109"/>
  <c r="AJ1776" i="109" s="1"/>
  <c r="AL1666" i="109"/>
  <c r="AL1284" i="109"/>
  <c r="AM1463" i="109" s="1"/>
  <c r="AL1282" i="109"/>
  <c r="AM1461" i="109" s="1"/>
  <c r="AM1256" i="109"/>
  <c r="AN1435" i="109" s="1"/>
  <c r="AK456" i="109"/>
  <c r="AL657" i="109" s="1"/>
  <c r="AL449" i="109"/>
  <c r="AM650" i="109" s="1"/>
  <c r="AK307" i="109"/>
  <c r="AL508" i="109" s="1"/>
  <c r="AM1211" i="109"/>
  <c r="AK479" i="109"/>
  <c r="AL680" i="109" s="1"/>
  <c r="AK468" i="109"/>
  <c r="AL669" i="109" s="1"/>
  <c r="AL1299" i="109"/>
  <c r="AM1478" i="109" s="1"/>
  <c r="AL1306" i="109"/>
  <c r="AM1485" i="109" s="1"/>
  <c r="AK865" i="109"/>
  <c r="AK1662" i="109"/>
  <c r="AL1275" i="109"/>
  <c r="AM1454" i="109" s="1"/>
  <c r="AH1887" i="109"/>
  <c r="AM1339" i="109"/>
  <c r="AN1518" i="109" s="1"/>
  <c r="AK432" i="109"/>
  <c r="AL633" i="109" s="1"/>
  <c r="AJ835" i="109"/>
  <c r="AJ732" i="109"/>
  <c r="AJ1716" i="109" s="1"/>
  <c r="AJ785" i="109"/>
  <c r="AK476" i="109"/>
  <c r="AL677" i="109" s="1"/>
  <c r="AJ729" i="109"/>
  <c r="AJ1714" i="109" s="1"/>
  <c r="AL1332" i="109"/>
  <c r="AM1511" i="109" s="1"/>
  <c r="AL1335" i="109"/>
  <c r="AM1514" i="109" s="1"/>
  <c r="AL467" i="109"/>
  <c r="AM668" i="109" s="1"/>
  <c r="AL1302" i="109"/>
  <c r="AM1481" i="109" s="1"/>
  <c r="AM1325" i="109"/>
  <c r="AN1504" i="109" s="1"/>
  <c r="AK1619" i="109"/>
  <c r="AM1198" i="109"/>
  <c r="AN1377" i="109" s="1"/>
  <c r="AJ759" i="109"/>
  <c r="AJ1729" i="109" s="1"/>
  <c r="AK1669" i="109"/>
  <c r="AJ1528" i="109"/>
  <c r="AJ1707" i="109" s="1"/>
  <c r="AJ1524" i="109"/>
  <c r="BC34" i="119" s="1"/>
  <c r="AI685" i="109"/>
  <c r="AI686" i="109" s="1"/>
  <c r="AK351" i="109"/>
  <c r="AL552" i="109" s="1"/>
  <c r="AL1573" i="109"/>
  <c r="AK408" i="109"/>
  <c r="AL609" i="109" s="1"/>
  <c r="AL1294" i="109"/>
  <c r="AM1473" i="109" s="1"/>
  <c r="AJ797" i="109"/>
  <c r="AJ1754" i="109" s="1"/>
  <c r="AK421" i="109"/>
  <c r="AL622" i="109" s="1"/>
  <c r="AJ839" i="109"/>
  <c r="AJ793" i="109"/>
  <c r="AJ1750" i="109" s="1"/>
  <c r="AJ811" i="109"/>
  <c r="AM1188" i="109"/>
  <c r="AN1367" i="109" s="1"/>
  <c r="AL1287" i="109"/>
  <c r="AM1466" i="109" s="1"/>
  <c r="AL1540" i="109"/>
  <c r="AJ796" i="109"/>
  <c r="AJ1753" i="109" s="1"/>
  <c r="AL1289" i="109"/>
  <c r="AM1468" i="109" s="1"/>
  <c r="AL1571" i="109"/>
  <c r="AL1222" i="109"/>
  <c r="AM1401" i="109" s="1"/>
  <c r="AK337" i="109"/>
  <c r="AL538" i="109" s="1"/>
  <c r="AL478" i="109"/>
  <c r="AM679" i="109" s="1"/>
  <c r="AK1612" i="109"/>
  <c r="AJ833" i="109"/>
  <c r="AL1342" i="109"/>
  <c r="AM1521" i="109" s="1"/>
  <c r="AJ860" i="109"/>
  <c r="AM1258" i="109"/>
  <c r="AN1437" i="109" s="1"/>
  <c r="AH1898" i="109"/>
  <c r="AJ882" i="109"/>
  <c r="AK1661" i="109"/>
  <c r="AK411" i="109"/>
  <c r="AL612" i="109" s="1"/>
  <c r="AK419" i="109"/>
  <c r="AL620" i="109" s="1"/>
  <c r="AL1337" i="109"/>
  <c r="AM1516" i="109" s="1"/>
  <c r="AJ778" i="109"/>
  <c r="AJ1736" i="109" s="1"/>
  <c r="AK352" i="109"/>
  <c r="AL553" i="109" s="1"/>
  <c r="AL1238" i="109"/>
  <c r="AM1417" i="109" s="1"/>
  <c r="AM1226" i="109"/>
  <c r="AN1405" i="109" s="1"/>
  <c r="AL459" i="109"/>
  <c r="AM660" i="109" s="1"/>
  <c r="AK415" i="109"/>
  <c r="AL616" i="109" s="1"/>
  <c r="AK871" i="109"/>
  <c r="AK828" i="109"/>
  <c r="AK319" i="109"/>
  <c r="AL520" i="109" s="1"/>
  <c r="AM1329" i="109"/>
  <c r="AN1508" i="109" s="1"/>
  <c r="AJ866" i="109"/>
  <c r="AJ809" i="109"/>
  <c r="AK462" i="109"/>
  <c r="AL663" i="109" s="1"/>
  <c r="AK413" i="109"/>
  <c r="AL614" i="109" s="1"/>
  <c r="AH1919" i="109"/>
  <c r="AJ747" i="109"/>
  <c r="AJ1722" i="109" s="1"/>
  <c r="AJ842" i="109"/>
  <c r="AK349" i="109"/>
  <c r="AL550" i="109" s="1"/>
  <c r="AK1582" i="109"/>
  <c r="AK347" i="109"/>
  <c r="AL548" i="109" s="1"/>
  <c r="AH1912" i="109"/>
  <c r="AL1292" i="109"/>
  <c r="AM1471" i="109" s="1"/>
  <c r="AL457" i="109"/>
  <c r="AM658" i="109" s="1"/>
  <c r="AJ881" i="109"/>
  <c r="AH1903" i="109"/>
  <c r="AL1304" i="109"/>
  <c r="AM1483" i="109" s="1"/>
  <c r="AH1915" i="109"/>
  <c r="AK383" i="109"/>
  <c r="AL584" i="109" s="1"/>
  <c r="AK327" i="109"/>
  <c r="AL528" i="109" s="1"/>
  <c r="AL474" i="109"/>
  <c r="AM675" i="109" s="1"/>
  <c r="AJ841" i="109"/>
  <c r="AL410" i="109"/>
  <c r="AM611" i="109" s="1"/>
  <c r="AM1215" i="109"/>
  <c r="AN1394" i="109" s="1"/>
  <c r="AJ822" i="109"/>
  <c r="AK401" i="109"/>
  <c r="AL602" i="109" s="1"/>
  <c r="AK437" i="109"/>
  <c r="AL638" i="109" s="1"/>
  <c r="AK379" i="109"/>
  <c r="AL580" i="109" s="1"/>
  <c r="AK409" i="109"/>
  <c r="AL610" i="109" s="1"/>
  <c r="AL1255" i="109"/>
  <c r="AM1434" i="109" s="1"/>
  <c r="AK1580" i="109"/>
  <c r="AJ868" i="109"/>
  <c r="AK1695" i="109"/>
  <c r="AJ829" i="109"/>
  <c r="AJ772" i="109"/>
  <c r="AJ1734" i="109" s="1"/>
  <c r="AL1240" i="109"/>
  <c r="AM1419" i="109" s="1"/>
  <c r="AJ773" i="109"/>
  <c r="AJ1735" i="109" s="1"/>
  <c r="AM1245" i="109"/>
  <c r="AN1424" i="109" s="1"/>
  <c r="AH1908" i="109"/>
  <c r="AK396" i="109"/>
  <c r="AL597" i="109" s="1"/>
  <c r="AL473" i="109"/>
  <c r="AM674" i="109" s="1"/>
  <c r="AH1899" i="109"/>
  <c r="AL1250" i="109"/>
  <c r="AM1429" i="109" s="1"/>
  <c r="AK454" i="109"/>
  <c r="AL655" i="109" s="1"/>
  <c r="AL1649" i="109"/>
  <c r="AJ843" i="109"/>
  <c r="AJ799" i="109"/>
  <c r="AJ850" i="109"/>
  <c r="AK384" i="109"/>
  <c r="AL585" i="109" s="1"/>
  <c r="AL422" i="109"/>
  <c r="AM623" i="109" s="1"/>
  <c r="AL1242" i="109"/>
  <c r="AM1421" i="109" s="1"/>
  <c r="AM1344" i="109"/>
  <c r="AN1523" i="109" s="1"/>
  <c r="AM1197" i="109"/>
  <c r="AN1376" i="109" s="1"/>
  <c r="AH886" i="109"/>
  <c r="AK389" i="109"/>
  <c r="AL590" i="109" s="1"/>
  <c r="AJ738" i="109"/>
  <c r="AJ1717" i="109" s="1"/>
  <c r="AM1318" i="109"/>
  <c r="AN1497" i="109" s="1"/>
  <c r="AL1295" i="109"/>
  <c r="AM1474" i="109" s="1"/>
  <c r="AL1247" i="109"/>
  <c r="AM1426" i="109" s="1"/>
  <c r="AL477" i="109"/>
  <c r="AM678" i="109" s="1"/>
  <c r="AK398" i="109"/>
  <c r="AL599" i="109" s="1"/>
  <c r="AK1581" i="109"/>
  <c r="AL1305" i="109"/>
  <c r="AM1484" i="109" s="1"/>
  <c r="AJ826" i="109"/>
  <c r="AL1321" i="109"/>
  <c r="AM1500" i="109" s="1"/>
  <c r="AK450" i="109"/>
  <c r="AL651" i="109" s="1"/>
  <c r="AK435" i="109"/>
  <c r="AL636" i="109" s="1"/>
  <c r="AK436" i="109"/>
  <c r="AL637" i="109" s="1"/>
  <c r="AL1343" i="109"/>
  <c r="AM1522" i="109" s="1"/>
  <c r="AL1268" i="109"/>
  <c r="AM1447" i="109" s="1"/>
  <c r="AJ801" i="109"/>
  <c r="AJ758" i="109"/>
  <c r="AJ1728" i="109" s="1"/>
  <c r="AK377" i="109"/>
  <c r="AL578" i="109" s="1"/>
  <c r="AH1950" i="109"/>
  <c r="AK359" i="109"/>
  <c r="AL560" i="109" s="1"/>
  <c r="AL1331" i="109"/>
  <c r="AM1510" i="109" s="1"/>
  <c r="AK1642" i="109"/>
  <c r="AL1319" i="109"/>
  <c r="AM1498" i="109" s="1"/>
  <c r="AK402" i="109"/>
  <c r="AL603" i="109" s="1"/>
  <c r="AK1640" i="109"/>
  <c r="AL1614" i="109"/>
  <c r="AJ858" i="109"/>
  <c r="AK291" i="109"/>
  <c r="AL492" i="109" s="1"/>
  <c r="AL1530" i="109"/>
  <c r="AK851" i="109"/>
  <c r="AJ709" i="109"/>
  <c r="AJ1710" i="109" s="1"/>
  <c r="AM1205" i="109"/>
  <c r="AN1384" i="109" s="1"/>
  <c r="AJ787" i="109"/>
  <c r="AJ1744" i="109" s="1"/>
  <c r="AL1322" i="109"/>
  <c r="AM1501" i="109" s="1"/>
  <c r="AK387" i="109"/>
  <c r="AL588" i="109" s="1"/>
  <c r="AM1316" i="109"/>
  <c r="AN1495" i="109" s="1"/>
  <c r="AJ870" i="109"/>
  <c r="AL1617" i="109"/>
  <c r="AH1975" i="109"/>
  <c r="AM1203" i="109"/>
  <c r="AN1382" i="109" s="1"/>
  <c r="AK1657" i="109"/>
  <c r="AJ806" i="109"/>
  <c r="AJ1763" i="109" s="1"/>
  <c r="AK1633" i="109"/>
  <c r="AL475" i="109"/>
  <c r="AM676" i="109" s="1"/>
  <c r="AK1694" i="109"/>
  <c r="AH1856" i="109"/>
  <c r="AJ834" i="109"/>
  <c r="AL1251" i="109"/>
  <c r="AM1430" i="109" s="1"/>
  <c r="AL455" i="109"/>
  <c r="AM656" i="109" s="1"/>
  <c r="AK1698" i="109"/>
  <c r="AM1312" i="109"/>
  <c r="AN1491" i="109" s="1"/>
  <c r="AK405" i="109"/>
  <c r="AL606" i="109" s="1"/>
  <c r="AM1314" i="109"/>
  <c r="AN1493" i="109" s="1"/>
  <c r="AK1660" i="109"/>
  <c r="AL442" i="109"/>
  <c r="AM643" i="109" s="1"/>
  <c r="AL1286" i="109"/>
  <c r="AM1465" i="109" s="1"/>
  <c r="AK423" i="109"/>
  <c r="AL624" i="109" s="1"/>
  <c r="AM1334" i="109"/>
  <c r="AN1513" i="109" s="1"/>
  <c r="AL1262" i="109"/>
  <c r="AM1441" i="109" s="1"/>
  <c r="AL1267" i="109"/>
  <c r="AM1446" i="109" s="1"/>
  <c r="AK1632" i="109"/>
  <c r="AL1317" i="109"/>
  <c r="AM1496" i="109" s="1"/>
  <c r="AM1341" i="109"/>
  <c r="AN1520" i="109" s="1"/>
  <c r="AJ753" i="109"/>
  <c r="AL1249" i="109"/>
  <c r="AM1428" i="109" s="1"/>
  <c r="AK392" i="109"/>
  <c r="AL593" i="109" s="1"/>
  <c r="AL1244" i="109"/>
  <c r="AM1423" i="109" s="1"/>
  <c r="AK1652" i="109"/>
  <c r="AL1330" i="109"/>
  <c r="AM1509" i="109" s="1"/>
  <c r="AK395" i="109"/>
  <c r="AL596" i="109" s="1"/>
  <c r="AM1191" i="109"/>
  <c r="AN1370" i="109" s="1"/>
  <c r="AJ823" i="109"/>
  <c r="AJ1780" i="109" s="1"/>
  <c r="AL1252" i="109"/>
  <c r="AM1431" i="109" s="1"/>
  <c r="AL1290" i="109"/>
  <c r="AM1469" i="109" s="1"/>
  <c r="AH1865" i="109"/>
  <c r="AK1635" i="109"/>
  <c r="AL287" i="109"/>
  <c r="AM488" i="109" s="1"/>
  <c r="AK1645" i="109"/>
  <c r="AK1647" i="109"/>
  <c r="AK328" i="109"/>
  <c r="AL529" i="109" s="1"/>
  <c r="AJ739" i="109"/>
  <c r="AL1254" i="109"/>
  <c r="AM1433" i="109" s="1"/>
  <c r="AK382" i="109"/>
  <c r="AL583" i="109" s="1"/>
  <c r="AL1272" i="109"/>
  <c r="AM1451" i="109" s="1"/>
  <c r="AK431" i="109"/>
  <c r="AL632" i="109" s="1"/>
  <c r="AK1700" i="109"/>
  <c r="AK458" i="109"/>
  <c r="AL659" i="109" s="1"/>
  <c r="AH1904" i="109"/>
  <c r="AJ813" i="109"/>
  <c r="AJ1770" i="109" s="1"/>
  <c r="AK1604" i="109"/>
  <c r="AK429" i="109"/>
  <c r="AL630" i="109" s="1"/>
  <c r="AI484" i="109"/>
  <c r="AH485" i="109"/>
  <c r="AH1867" i="109"/>
  <c r="AG1867" i="109"/>
  <c r="AJ700" i="109"/>
  <c r="AJ1709" i="109" s="1"/>
  <c r="AK1596" i="109"/>
  <c r="AL1584" i="109"/>
  <c r="AJ817" i="109"/>
  <c r="AJ1774" i="109" s="1"/>
  <c r="AL470" i="109"/>
  <c r="AM671" i="109" s="1"/>
  <c r="AK472" i="109"/>
  <c r="AL673" i="109" s="1"/>
  <c r="AJ721" i="109"/>
  <c r="AJ1712" i="109" s="1"/>
  <c r="AL1253" i="109"/>
  <c r="AM1432" i="109" s="1"/>
  <c r="AJ756" i="109"/>
  <c r="AJ1727" i="109" s="1"/>
  <c r="AL1257" i="109"/>
  <c r="AM1436" i="109" s="1"/>
  <c r="AK416" i="109"/>
  <c r="AL617" i="109" s="1"/>
  <c r="AK460" i="109"/>
  <c r="AL661" i="109" s="1"/>
  <c r="AL434" i="109"/>
  <c r="AM635" i="109" s="1"/>
  <c r="AL1327" i="109"/>
  <c r="AM1506" i="109" s="1"/>
  <c r="AM1217" i="109"/>
  <c r="AN1396" i="109" s="1"/>
  <c r="AL1263" i="109"/>
  <c r="AM1442" i="109" s="1"/>
  <c r="AJ827" i="109"/>
  <c r="AL1323" i="109"/>
  <c r="AM1502" i="109" s="1"/>
  <c r="AL1606" i="109"/>
  <c r="AJ762" i="109"/>
  <c r="AJ1732" i="109" s="1"/>
  <c r="AK417" i="109"/>
  <c r="AL618" i="109" s="1"/>
  <c r="AJ783" i="109"/>
  <c r="AJ1740" i="109" s="1"/>
  <c r="AK1686" i="109"/>
  <c r="AL1315" i="109"/>
  <c r="AM1494" i="109" s="1"/>
  <c r="AK433" i="109"/>
  <c r="AL634" i="109" s="1"/>
  <c r="AJ792" i="109"/>
  <c r="AJ1749" i="109" s="1"/>
  <c r="AJ878" i="109"/>
  <c r="AK1624" i="109"/>
  <c r="AL1261" i="109"/>
  <c r="AM1440" i="109" s="1"/>
  <c r="AK357" i="109"/>
  <c r="AL558" i="109" s="1"/>
  <c r="AJ810" i="109"/>
  <c r="AJ1767" i="109" s="1"/>
  <c r="AL1271" i="109"/>
  <c r="AM1450" i="109" s="1"/>
  <c r="AL1546" i="109"/>
  <c r="AK406" i="109"/>
  <c r="AL607" i="109" s="1"/>
  <c r="AH1703" i="109"/>
  <c r="AH1707" i="109" s="1"/>
  <c r="AH1846" i="109" s="1"/>
  <c r="AK480" i="109"/>
  <c r="AL681" i="109" s="1"/>
  <c r="AJ821" i="109"/>
  <c r="AJ1778" i="109" s="1"/>
  <c r="AJ873" i="109"/>
  <c r="AK376" i="109"/>
  <c r="AL577" i="109" s="1"/>
  <c r="AJ754" i="109"/>
  <c r="AJ1726" i="109" s="1"/>
  <c r="AJ788" i="109"/>
  <c r="AJ1745" i="109" s="1"/>
  <c r="AL469" i="109"/>
  <c r="AM670" i="109" s="1"/>
  <c r="AL1233" i="109"/>
  <c r="AM1412" i="109" s="1"/>
  <c r="AH1980" i="109"/>
  <c r="AJ798" i="109"/>
  <c r="AJ1755" i="109" s="1"/>
  <c r="AL1687" i="109"/>
  <c r="AL1313" i="109"/>
  <c r="AM1492" i="109" s="1"/>
  <c r="AK452" i="109"/>
  <c r="AL653" i="109" s="1"/>
  <c r="AK393" i="109"/>
  <c r="AL594" i="109" s="1"/>
  <c r="AK354" i="109"/>
  <c r="AL555" i="109" s="1"/>
  <c r="AH1893" i="109"/>
  <c r="AL1320" i="109"/>
  <c r="AM1499" i="109" s="1"/>
  <c r="AJ856" i="109"/>
  <c r="AM1291" i="109"/>
  <c r="AN1470" i="109" s="1"/>
  <c r="AK464" i="109"/>
  <c r="AL665" i="109" s="1"/>
  <c r="AJ818" i="109"/>
  <c r="AJ1775" i="109" s="1"/>
  <c r="AL1265" i="109"/>
  <c r="AM1444" i="109" s="1"/>
  <c r="AL461" i="109"/>
  <c r="AM662" i="109" s="1"/>
  <c r="AK407" i="109"/>
  <c r="AL608" i="109" s="1"/>
  <c r="AL1309" i="109"/>
  <c r="AM1488" i="109" s="1"/>
  <c r="AJ786" i="109"/>
  <c r="AJ1743" i="109" s="1"/>
  <c r="AK1578" i="109"/>
  <c r="AJ790" i="109"/>
  <c r="AJ1747" i="109" s="1"/>
  <c r="AL1338" i="109"/>
  <c r="AM1517" i="109" s="1"/>
  <c r="AL443" i="109"/>
  <c r="AM644" i="109" s="1"/>
  <c r="AK428" i="109"/>
  <c r="AL629" i="109" s="1"/>
  <c r="AL1270" i="109"/>
  <c r="AM1449" i="109" s="1"/>
  <c r="AM1280" i="109"/>
  <c r="AN1459" i="109" s="1"/>
  <c r="AL414" i="109"/>
  <c r="AM615" i="109" s="1"/>
  <c r="AM1333" i="109"/>
  <c r="AN1512" i="109" s="1"/>
  <c r="AJ716" i="109"/>
  <c r="AJ1711" i="109" s="1"/>
  <c r="AJ800" i="109"/>
  <c r="AL483" i="109"/>
  <c r="AM684" i="109" s="1"/>
  <c r="AL1223" i="109"/>
  <c r="AM1402" i="109" s="1"/>
  <c r="AK345" i="109"/>
  <c r="AL546" i="109" s="1"/>
  <c r="AK440" i="109"/>
  <c r="AL641" i="109" s="1"/>
  <c r="AL1297" i="109"/>
  <c r="AM1476" i="109" s="1"/>
  <c r="AJ852" i="109"/>
  <c r="AJ837" i="109"/>
  <c r="AK400" i="109"/>
  <c r="AL601" i="109" s="1"/>
  <c r="AL465" i="109"/>
  <c r="AM666" i="109" s="1"/>
  <c r="AK1701" i="109"/>
  <c r="AK412" i="109"/>
  <c r="AL613" i="109" s="1"/>
  <c r="AK1626" i="109"/>
  <c r="AL451" i="109"/>
  <c r="AM652" i="109" s="1"/>
  <c r="AL1224" i="109"/>
  <c r="AM1403" i="109" s="1"/>
  <c r="AK358" i="109"/>
  <c r="AL559" i="109" s="1"/>
  <c r="AK360" i="109"/>
  <c r="AL561" i="109" s="1"/>
  <c r="AK446" i="109"/>
  <c r="AL647" i="109" s="1"/>
  <c r="AK356" i="109"/>
  <c r="AL557" i="109" s="1"/>
  <c r="AJ779" i="109"/>
  <c r="AJ1737" i="109" s="1"/>
  <c r="AL1260" i="109"/>
  <c r="AM1439" i="109" s="1"/>
  <c r="AJ761" i="109"/>
  <c r="AJ1731" i="109" s="1"/>
  <c r="AK381" i="109"/>
  <c r="AL582" i="109" s="1"/>
  <c r="AJ804" i="109"/>
  <c r="AJ1761" i="109" s="1"/>
  <c r="AK1650" i="109"/>
  <c r="AK403" i="109"/>
  <c r="AL604" i="109" s="1"/>
  <c r="AJ693" i="109"/>
  <c r="AJ1708" i="109" s="1"/>
  <c r="AK820" i="109"/>
  <c r="AL1269" i="109"/>
  <c r="AM1448" i="109" s="1"/>
  <c r="AL1283" i="109"/>
  <c r="AM1462" i="109" s="1"/>
  <c r="AL1278" i="109"/>
  <c r="AM1457" i="109" s="1"/>
  <c r="AK385" i="109"/>
  <c r="AL586" i="109" s="1"/>
  <c r="AL1328" i="109"/>
  <c r="AM1507" i="109" s="1"/>
  <c r="AJ789" i="109"/>
  <c r="AJ1746" i="109" s="1"/>
  <c r="AL1674" i="109"/>
  <c r="AM1259" i="109"/>
  <c r="AN1438" i="109" s="1"/>
  <c r="AK404" i="109"/>
  <c r="AL605" i="109" s="1"/>
  <c r="AK877" i="109"/>
  <c r="AL1279" i="109"/>
  <c r="AM1458" i="109" s="1"/>
  <c r="AL1336" i="109"/>
  <c r="AM1515" i="109" s="1"/>
  <c r="AL1298" i="109"/>
  <c r="AM1477" i="109" s="1"/>
  <c r="AL1296" i="109"/>
  <c r="AM1475" i="109" s="1"/>
  <c r="AK390" i="109"/>
  <c r="AL591" i="109" s="1"/>
  <c r="AK1609" i="109"/>
  <c r="AL1340" i="109"/>
  <c r="AM1519" i="109" s="1"/>
  <c r="AL1670" i="109"/>
  <c r="AJ807" i="109"/>
  <c r="AJ1764" i="109" s="1"/>
  <c r="AH1871" i="109"/>
  <c r="AL1326" i="109"/>
  <c r="AM1505" i="109" s="1"/>
  <c r="AL1672" i="109"/>
  <c r="AL482" i="109"/>
  <c r="AM683" i="109" s="1"/>
  <c r="AL1266" i="109"/>
  <c r="AM1445" i="109" s="1"/>
  <c r="AL438" i="109"/>
  <c r="AM639" i="109" s="1"/>
  <c r="AK439" i="109"/>
  <c r="AL640" i="109" s="1"/>
  <c r="AJ825" i="109"/>
  <c r="AK1620" i="109"/>
  <c r="AK1625" i="109"/>
  <c r="AL1274" i="109"/>
  <c r="AM1453" i="109" s="1"/>
  <c r="AK1675" i="109"/>
  <c r="AL481" i="109"/>
  <c r="AM682" i="109" s="1"/>
  <c r="AH1916" i="109"/>
  <c r="AL1699" i="109"/>
  <c r="AK1607" i="109"/>
  <c r="AJ794" i="109"/>
  <c r="AJ1751" i="109" s="1"/>
  <c r="AK1602" i="109"/>
  <c r="AL430" i="109"/>
  <c r="AM631" i="109" s="1"/>
  <c r="AK1629" i="109"/>
  <c r="AK1688" i="109"/>
  <c r="AK420" i="109"/>
  <c r="AL621" i="109" s="1"/>
  <c r="AJ803" i="109"/>
  <c r="AJ1760" i="109" s="1"/>
  <c r="AL1549" i="109"/>
  <c r="AK1610" i="109"/>
  <c r="AJ781" i="109"/>
  <c r="AJ1738" i="109" s="1"/>
  <c r="AK1648" i="109"/>
  <c r="AL1277" i="109"/>
  <c r="AM1456" i="109" s="1"/>
  <c r="AK689" i="109"/>
  <c r="AJ730" i="109"/>
  <c r="AJ1715" i="109" s="1"/>
  <c r="AK466" i="109"/>
  <c r="AL667" i="109" s="1"/>
  <c r="AJ784" i="109"/>
  <c r="AJ808" i="109"/>
  <c r="AJ1765" i="109" s="1"/>
  <c r="AK1634" i="109"/>
  <c r="AH1920" i="109"/>
  <c r="AM1207" i="109"/>
  <c r="AL1246" i="109"/>
  <c r="AM1425" i="109" s="1"/>
  <c r="AJ831" i="109"/>
  <c r="AL1300" i="109"/>
  <c r="AM1479" i="109" s="1"/>
  <c r="AL1301" i="109"/>
  <c r="AM1480" i="109" s="1"/>
  <c r="AK471" i="109"/>
  <c r="AL672" i="109" s="1"/>
  <c r="AL445" i="109"/>
  <c r="AM646" i="109" s="1"/>
  <c r="AK427" i="109"/>
  <c r="AL628" i="109" s="1"/>
  <c r="AK386" i="109"/>
  <c r="AL587" i="109" s="1"/>
  <c r="AK872" i="109"/>
  <c r="AJ874" i="109"/>
  <c r="AK370" i="109"/>
  <c r="AL571" i="109" s="1"/>
  <c r="AJ1981" i="109"/>
  <c r="AK894" i="109"/>
  <c r="AJ1026" i="109"/>
  <c r="AH1851" i="109"/>
  <c r="AK896" i="109"/>
  <c r="AK895" i="109"/>
  <c r="AH1850" i="109"/>
  <c r="AJ28" i="119"/>
  <c r="AJ29" i="119"/>
  <c r="AE49" i="119"/>
  <c r="AL21" i="119"/>
  <c r="AK23" i="119"/>
  <c r="AG41" i="119"/>
  <c r="AG42" i="119" s="1"/>
  <c r="BL20" i="119"/>
  <c r="AH30" i="119"/>
  <c r="AH40" i="119"/>
  <c r="AI30" i="119"/>
  <c r="AI40" i="119"/>
  <c r="AM33" i="119"/>
  <c r="AN33" i="119"/>
  <c r="AI1936" i="109" l="1"/>
  <c r="AI1940" i="109"/>
  <c r="AI1945" i="109"/>
  <c r="AI1864" i="109"/>
  <c r="AI1906" i="109"/>
  <c r="AL343" i="109"/>
  <c r="AL544" i="109"/>
  <c r="AN1390" i="109"/>
  <c r="AN1569" i="109" s="1"/>
  <c r="AX1227" i="109"/>
  <c r="AX1406" i="109"/>
  <c r="AN1172" i="109"/>
  <c r="AN1351" i="109"/>
  <c r="AY1176" i="109"/>
  <c r="AY1355" i="109"/>
  <c r="AN1218" i="109"/>
  <c r="AN1397" i="109"/>
  <c r="AN1200" i="109"/>
  <c r="AN1379" i="109"/>
  <c r="AN1386" i="109"/>
  <c r="AN1565" i="109" s="1"/>
  <c r="AX1234" i="109"/>
  <c r="AX1413" i="109"/>
  <c r="AN1209" i="109"/>
  <c r="AN1388" i="109"/>
  <c r="AN1567" i="109" s="1"/>
  <c r="AM1220" i="109"/>
  <c r="AM1399" i="109"/>
  <c r="AN1193" i="109"/>
  <c r="AN1372" i="109"/>
  <c r="AN1182" i="109"/>
  <c r="AN1361" i="109"/>
  <c r="AK740" i="109"/>
  <c r="AJ1819" i="109"/>
  <c r="AJ1787" i="109"/>
  <c r="AJ1799" i="109"/>
  <c r="AJ1811" i="109"/>
  <c r="AJ1950" i="109" s="1"/>
  <c r="AJ1788" i="109"/>
  <c r="AJ1817" i="109"/>
  <c r="AJ1784" i="109"/>
  <c r="AJ1829" i="109"/>
  <c r="AJ1812" i="109"/>
  <c r="AJ1790" i="109"/>
  <c r="AJ1929" i="109" s="1"/>
  <c r="AJ1792" i="109"/>
  <c r="AJ1931" i="109" s="1"/>
  <c r="AJ1821" i="109"/>
  <c r="AJ1960" i="109" s="1"/>
  <c r="AJ1836" i="109"/>
  <c r="AJ1975" i="109" s="1"/>
  <c r="AJ1823" i="109"/>
  <c r="AJ1962" i="109" s="1"/>
  <c r="AJ1835" i="109"/>
  <c r="AJ1791" i="109"/>
  <c r="AJ1803" i="109"/>
  <c r="AJ1942" i="109" s="1"/>
  <c r="AJ1794" i="109"/>
  <c r="AJ1933" i="109" s="1"/>
  <c r="AJ1810" i="109"/>
  <c r="AJ1804" i="109"/>
  <c r="AJ1943" i="109" s="1"/>
  <c r="AJ1833" i="109"/>
  <c r="AJ1972" i="109" s="1"/>
  <c r="AJ1800" i="109"/>
  <c r="AJ1793" i="109"/>
  <c r="AJ1932" i="109" s="1"/>
  <c r="AJ1822" i="109"/>
  <c r="AJ1806" i="109"/>
  <c r="AJ1945" i="109" s="1"/>
  <c r="AJ1808" i="109"/>
  <c r="AJ1947" i="109" s="1"/>
  <c r="AJ1837" i="109"/>
  <c r="AJ1827" i="109"/>
  <c r="AJ1966" i="109" s="1"/>
  <c r="AJ1839" i="109"/>
  <c r="AJ1815" i="109"/>
  <c r="AJ1807" i="109"/>
  <c r="AJ1786" i="109"/>
  <c r="AJ1802" i="109"/>
  <c r="AJ1941" i="109" s="1"/>
  <c r="AJ1785" i="109"/>
  <c r="AJ1924" i="109" s="1"/>
  <c r="AJ1814" i="109"/>
  <c r="AJ1824" i="109"/>
  <c r="AJ1826" i="109"/>
  <c r="AJ1965" i="109" s="1"/>
  <c r="AJ1809" i="109"/>
  <c r="AJ1838" i="109"/>
  <c r="AJ1977" i="109" s="1"/>
  <c r="AJ1789" i="109"/>
  <c r="AJ1928" i="109" s="1"/>
  <c r="AJ1818" i="109"/>
  <c r="AJ1957" i="109" s="1"/>
  <c r="AJ1840" i="109"/>
  <c r="AJ1979" i="109" s="1"/>
  <c r="AJ1816" i="109"/>
  <c r="AJ1955" i="109" s="1"/>
  <c r="AJ1828" i="109"/>
  <c r="AJ1967" i="109" s="1"/>
  <c r="AJ1831" i="109"/>
  <c r="AJ1970" i="109" s="1"/>
  <c r="AJ1974" i="109"/>
  <c r="AJ1798" i="109"/>
  <c r="AJ1937" i="109" s="1"/>
  <c r="AJ1783" i="109"/>
  <c r="AJ1795" i="109"/>
  <c r="AJ1934" i="109" s="1"/>
  <c r="AJ1801" i="109"/>
  <c r="AJ1940" i="109" s="1"/>
  <c r="AJ1830" i="109"/>
  <c r="AJ1969" i="109" s="1"/>
  <c r="AJ1797" i="109"/>
  <c r="AJ1813" i="109"/>
  <c r="AJ1952" i="109" s="1"/>
  <c r="AJ1796" i="109"/>
  <c r="AJ1935" i="109" s="1"/>
  <c r="AJ1825" i="109"/>
  <c r="AJ1964" i="109" s="1"/>
  <c r="AJ1805" i="109"/>
  <c r="AJ1944" i="109" s="1"/>
  <c r="AJ1834" i="109"/>
  <c r="AJ1973" i="109" s="1"/>
  <c r="AJ1820" i="109"/>
  <c r="AJ1959" i="109" s="1"/>
  <c r="AJ1832" i="109"/>
  <c r="AJ1971" i="109" s="1"/>
  <c r="AI1925" i="109"/>
  <c r="AI1981" i="109"/>
  <c r="AJ1978" i="109"/>
  <c r="AG1843" i="109"/>
  <c r="AJ1976" i="109"/>
  <c r="AJ1936" i="109"/>
  <c r="AI1909" i="109"/>
  <c r="AI1857" i="109"/>
  <c r="AK1719" i="109"/>
  <c r="AK1858" i="109" s="1"/>
  <c r="AI1869" i="109"/>
  <c r="AK1841" i="109"/>
  <c r="AK1980" i="109" s="1"/>
  <c r="AK1769" i="109"/>
  <c r="AJ1925" i="109"/>
  <c r="AJ1949" i="109"/>
  <c r="AJ1725" i="109"/>
  <c r="AJ1864" i="109" s="1"/>
  <c r="AJ1718" i="109"/>
  <c r="AJ1857" i="109" s="1"/>
  <c r="AK1781" i="109"/>
  <c r="AK1920" i="109" s="1"/>
  <c r="AJ1752" i="109"/>
  <c r="AJ1891" i="109" s="1"/>
  <c r="AJ1782" i="109"/>
  <c r="AJ1921" i="109" s="1"/>
  <c r="AJ1768" i="109"/>
  <c r="AJ1907" i="109" s="1"/>
  <c r="AK1773" i="109"/>
  <c r="AK1912" i="109" s="1"/>
  <c r="AJ1883" i="109"/>
  <c r="AJ1756" i="109"/>
  <c r="AJ1895" i="109" s="1"/>
  <c r="AJ1758" i="109"/>
  <c r="AJ1897" i="109" s="1"/>
  <c r="AJ1779" i="109"/>
  <c r="AJ1918" i="109" s="1"/>
  <c r="AJ1742" i="109"/>
  <c r="AJ1881" i="109" s="1"/>
  <c r="AJ1766" i="109"/>
  <c r="AJ1905" i="109" s="1"/>
  <c r="AJ1741" i="109"/>
  <c r="AJ1880" i="109" s="1"/>
  <c r="AK1981" i="109"/>
  <c r="AJ1911" i="109"/>
  <c r="AJ1877" i="109"/>
  <c r="AJ1757" i="109"/>
  <c r="AJ1896" i="109" s="1"/>
  <c r="AJ1869" i="109"/>
  <c r="AK1777" i="109"/>
  <c r="AK1916" i="109" s="1"/>
  <c r="AJ1759" i="109"/>
  <c r="AJ1898" i="109" s="1"/>
  <c r="AI1934" i="109"/>
  <c r="AI1910" i="109"/>
  <c r="AJ1922" i="109"/>
  <c r="AJ1874" i="109"/>
  <c r="AI1888" i="109"/>
  <c r="AJ1961" i="109"/>
  <c r="AI1963" i="109"/>
  <c r="AI1884" i="109"/>
  <c r="AJ1951" i="109"/>
  <c r="AI1962" i="109"/>
  <c r="AI1895" i="109"/>
  <c r="AI1961" i="109"/>
  <c r="AJ1953" i="109"/>
  <c r="AI1874" i="109"/>
  <c r="AI1968" i="109"/>
  <c r="AJ1968" i="109"/>
  <c r="AJ1917" i="109"/>
  <c r="AI1932" i="109"/>
  <c r="AI1967" i="109"/>
  <c r="AI1891" i="109"/>
  <c r="AI1955" i="109"/>
  <c r="AJ1954" i="109"/>
  <c r="AI1883" i="109"/>
  <c r="AF1982" i="109"/>
  <c r="AI1949" i="109"/>
  <c r="AI1882" i="109"/>
  <c r="AI1948" i="109"/>
  <c r="AI1978" i="109"/>
  <c r="AI1933" i="109"/>
  <c r="AI1974" i="109"/>
  <c r="AI1973" i="109"/>
  <c r="AI1917" i="109"/>
  <c r="AI1944" i="109"/>
  <c r="AI1976" i="109"/>
  <c r="AI1953" i="109"/>
  <c r="AI1930" i="109"/>
  <c r="AI1966" i="109"/>
  <c r="AI1924" i="109"/>
  <c r="AI1951" i="109"/>
  <c r="AI1928" i="109"/>
  <c r="AI1971" i="109"/>
  <c r="AI1868" i="109"/>
  <c r="AI1922" i="109"/>
  <c r="AL298" i="109"/>
  <c r="AM499" i="109" s="1"/>
  <c r="AM371" i="109"/>
  <c r="AN572" i="109" s="1"/>
  <c r="AH1708" i="109"/>
  <c r="AH1847" i="109" s="1"/>
  <c r="AH1719" i="109"/>
  <c r="AH1858" i="109" s="1"/>
  <c r="AH1713" i="109"/>
  <c r="AH1852" i="109" s="1"/>
  <c r="AI1852" i="109" s="1"/>
  <c r="AH1724" i="109"/>
  <c r="AH1863" i="109" s="1"/>
  <c r="AH1722" i="109"/>
  <c r="AH1861" i="109" s="1"/>
  <c r="AH1727" i="109"/>
  <c r="AH1866" i="109" s="1"/>
  <c r="AH1710" i="109"/>
  <c r="AH1849" i="109" s="1"/>
  <c r="AH1720" i="109"/>
  <c r="AH1859" i="109" s="1"/>
  <c r="AH1716" i="109"/>
  <c r="AH1855" i="109" s="1"/>
  <c r="AH1723" i="109"/>
  <c r="AH1862" i="109" s="1"/>
  <c r="AH1737" i="109"/>
  <c r="AH1876" i="109" s="1"/>
  <c r="AI1964" i="109"/>
  <c r="AI1911" i="109"/>
  <c r="AN1563" i="109"/>
  <c r="AM361" i="109"/>
  <c r="AN562" i="109" s="1"/>
  <c r="AI1947" i="109"/>
  <c r="AI1905" i="109"/>
  <c r="AL740" i="109"/>
  <c r="AX905" i="109"/>
  <c r="AY902" i="109"/>
  <c r="AY903" i="109"/>
  <c r="AK742" i="109"/>
  <c r="AK1720" i="109" s="1"/>
  <c r="AL340" i="109"/>
  <c r="AM541" i="109" s="1"/>
  <c r="AL338" i="109"/>
  <c r="AX910" i="109"/>
  <c r="AY910" i="109" s="1"/>
  <c r="AZ910" i="109" s="1"/>
  <c r="AI1854" i="109"/>
  <c r="AG1982" i="109"/>
  <c r="AJ1865" i="109"/>
  <c r="AU909" i="109"/>
  <c r="AW909" i="109" s="1"/>
  <c r="AK832" i="109"/>
  <c r="AK875" i="109"/>
  <c r="AL330" i="109"/>
  <c r="AM531" i="109" s="1"/>
  <c r="AI1703" i="109"/>
  <c r="AL321" i="109"/>
  <c r="AM522" i="109" s="1"/>
  <c r="AR695" i="109"/>
  <c r="AR696" i="109"/>
  <c r="AR697" i="109"/>
  <c r="AS694" i="109"/>
  <c r="AU698" i="109"/>
  <c r="AL898" i="109"/>
  <c r="AJ1850" i="109"/>
  <c r="AL1618" i="109"/>
  <c r="AL1671" i="109"/>
  <c r="AM1702" i="109"/>
  <c r="AL1696" i="109"/>
  <c r="AL1679" i="109"/>
  <c r="AJ1851" i="109"/>
  <c r="AL1628" i="109"/>
  <c r="AL1667" i="109"/>
  <c r="AL1623" i="109"/>
  <c r="AM1575" i="109"/>
  <c r="AU296" i="109"/>
  <c r="AW497" i="109" s="1"/>
  <c r="AR295" i="109"/>
  <c r="AS496" i="109" s="1"/>
  <c r="AR294" i="109"/>
  <c r="AS495" i="109" s="1"/>
  <c r="AR293" i="109"/>
  <c r="AS494" i="109" s="1"/>
  <c r="AS292" i="109"/>
  <c r="AT493" i="109" s="1"/>
  <c r="AK880" i="109"/>
  <c r="AM1638" i="109"/>
  <c r="AL1630" i="109"/>
  <c r="AL1605" i="109"/>
  <c r="AM1534" i="109"/>
  <c r="AM1555" i="109"/>
  <c r="AL840" i="109"/>
  <c r="AL1680" i="109"/>
  <c r="AL1655" i="109"/>
  <c r="AL1678" i="109"/>
  <c r="AL1611" i="109"/>
  <c r="AK857" i="109"/>
  <c r="AL1653" i="109"/>
  <c r="AL869" i="109"/>
  <c r="AL1659" i="109"/>
  <c r="AM1697" i="109"/>
  <c r="AL1646" i="109"/>
  <c r="AL1637" i="109"/>
  <c r="AK855" i="109"/>
  <c r="AM1603" i="109"/>
  <c r="AL1673" i="109"/>
  <c r="AL1644" i="109"/>
  <c r="AL1682" i="109"/>
  <c r="AM1683" i="109"/>
  <c r="AL1591" i="109"/>
  <c r="AK860" i="109"/>
  <c r="AM1676" i="109"/>
  <c r="AK849" i="109"/>
  <c r="AL845" i="109"/>
  <c r="AM1649" i="109"/>
  <c r="AM1551" i="109"/>
  <c r="AL1598" i="109"/>
  <c r="AL1636" i="109"/>
  <c r="AL816" i="109"/>
  <c r="AL863" i="109"/>
  <c r="AL1608" i="109"/>
  <c r="AL1643" i="109"/>
  <c r="AL1621" i="109"/>
  <c r="AL885" i="109"/>
  <c r="AL1842" i="109" s="1"/>
  <c r="AL1631" i="109"/>
  <c r="AK772" i="109"/>
  <c r="AK1734" i="109" s="1"/>
  <c r="AL1658" i="109"/>
  <c r="AK773" i="109"/>
  <c r="AK1735" i="109" s="1"/>
  <c r="AK862" i="109"/>
  <c r="AK797" i="109"/>
  <c r="AK841" i="109"/>
  <c r="AK805" i="109"/>
  <c r="AK802" i="109"/>
  <c r="AK1759" i="109" s="1"/>
  <c r="AK842" i="109"/>
  <c r="AL876" i="109"/>
  <c r="AK854" i="109"/>
  <c r="AK835" i="109"/>
  <c r="AK791" i="109"/>
  <c r="AK1748" i="109" s="1"/>
  <c r="AL853" i="109"/>
  <c r="AK882" i="109"/>
  <c r="AL1689" i="109"/>
  <c r="AK829" i="109"/>
  <c r="AL1684" i="109"/>
  <c r="AL1693" i="109"/>
  <c r="AK822" i="109"/>
  <c r="AK809" i="109"/>
  <c r="AK1766" i="109" s="1"/>
  <c r="AL1639" i="109"/>
  <c r="AL1600" i="109"/>
  <c r="AK815" i="109"/>
  <c r="AL1595" i="109"/>
  <c r="AL1651" i="109"/>
  <c r="AK814" i="109"/>
  <c r="AM1691" i="109"/>
  <c r="AK833" i="109"/>
  <c r="AK778" i="109"/>
  <c r="AK839" i="109"/>
  <c r="AL859" i="109"/>
  <c r="AL1622" i="109"/>
  <c r="AL1592" i="109"/>
  <c r="AL1585" i="109"/>
  <c r="AL1615" i="109"/>
  <c r="AL1677" i="109"/>
  <c r="AK873" i="109"/>
  <c r="AL1624" i="109"/>
  <c r="AK729" i="109"/>
  <c r="AK1714" i="109" s="1"/>
  <c r="AM1576" i="109"/>
  <c r="AM1324" i="109"/>
  <c r="AN1503" i="109" s="1"/>
  <c r="AL1656" i="109"/>
  <c r="AL1686" i="109"/>
  <c r="AK762" i="109"/>
  <c r="AK1732" i="109" s="1"/>
  <c r="AK759" i="109"/>
  <c r="AK1729" i="109" s="1"/>
  <c r="AK785" i="109"/>
  <c r="AK1742" i="109" s="1"/>
  <c r="AK868" i="109"/>
  <c r="AK866" i="109"/>
  <c r="AK788" i="109"/>
  <c r="AM1617" i="109"/>
  <c r="AK783" i="109"/>
  <c r="AK1740" i="109" s="1"/>
  <c r="AK819" i="109"/>
  <c r="AK1776" i="109" s="1"/>
  <c r="AL1685" i="109"/>
  <c r="AL1663" i="109"/>
  <c r="AK811" i="109"/>
  <c r="AK1768" i="109" s="1"/>
  <c r="AK751" i="109"/>
  <c r="AK1724" i="109" s="1"/>
  <c r="AK864" i="109"/>
  <c r="AL1690" i="109"/>
  <c r="AK760" i="109"/>
  <c r="AK1730" i="109" s="1"/>
  <c r="AK749" i="109"/>
  <c r="AK1723" i="109" s="1"/>
  <c r="AM1558" i="109"/>
  <c r="AK787" i="109"/>
  <c r="AK1744" i="109" s="1"/>
  <c r="AL1582" i="109"/>
  <c r="AL1581" i="109"/>
  <c r="AK763" i="109"/>
  <c r="AK848" i="109"/>
  <c r="AL844" i="109"/>
  <c r="AL879" i="109"/>
  <c r="AL812" i="109"/>
  <c r="AK745" i="109"/>
  <c r="AM1556" i="109"/>
  <c r="AK723" i="109"/>
  <c r="AK1713" i="109" s="1"/>
  <c r="AI886" i="109"/>
  <c r="AK825" i="109"/>
  <c r="AK1782" i="109" s="1"/>
  <c r="AK813" i="109"/>
  <c r="AK739" i="109"/>
  <c r="AM1530" i="109"/>
  <c r="AK837" i="109"/>
  <c r="AK799" i="109"/>
  <c r="AK817" i="109"/>
  <c r="AM1584" i="109"/>
  <c r="AM1672" i="109"/>
  <c r="AK798" i="109"/>
  <c r="AK1755" i="109" s="1"/>
  <c r="AK834" i="109"/>
  <c r="AK858" i="109"/>
  <c r="AK850" i="109"/>
  <c r="AJ1906" i="109"/>
  <c r="AJ1856" i="109"/>
  <c r="AJ1873" i="109"/>
  <c r="AJ1889" i="109"/>
  <c r="AJ1893" i="109"/>
  <c r="AJ1890" i="109"/>
  <c r="AJ1900" i="109"/>
  <c r="AI1846" i="109"/>
  <c r="AJ1927" i="109"/>
  <c r="AJ1903" i="109"/>
  <c r="AJ1882" i="109"/>
  <c r="AJ1899" i="109"/>
  <c r="AJ1870" i="109"/>
  <c r="AJ1894" i="109"/>
  <c r="AJ1888" i="109"/>
  <c r="AJ1923" i="109"/>
  <c r="AJ1867" i="109"/>
  <c r="AJ1904" i="109"/>
  <c r="AJ1902" i="109"/>
  <c r="AJ1886" i="109"/>
  <c r="AJ1914" i="109"/>
  <c r="AJ1913" i="109"/>
  <c r="AJ1848" i="109"/>
  <c r="AJ1919" i="109"/>
  <c r="AJ1860" i="109"/>
  <c r="AM445" i="109"/>
  <c r="AN646" i="109" s="1"/>
  <c r="AI1920" i="109"/>
  <c r="AJ1910" i="109"/>
  <c r="AM1328" i="109"/>
  <c r="AN1507" i="109" s="1"/>
  <c r="AM1283" i="109"/>
  <c r="AN1462" i="109" s="1"/>
  <c r="AL412" i="109"/>
  <c r="AM613" i="109" s="1"/>
  <c r="AM465" i="109"/>
  <c r="AN666" i="109" s="1"/>
  <c r="AM1338" i="109"/>
  <c r="AN1517" i="109" s="1"/>
  <c r="AM1313" i="109"/>
  <c r="AN1492" i="109" s="1"/>
  <c r="AM1233" i="109"/>
  <c r="AN1412" i="109" s="1"/>
  <c r="AL871" i="109"/>
  <c r="AM1272" i="109"/>
  <c r="AN1451" i="109" s="1"/>
  <c r="AN1334" i="109"/>
  <c r="AO1513" i="109" s="1"/>
  <c r="AM442" i="109"/>
  <c r="AN643" i="109" s="1"/>
  <c r="AL1609" i="109"/>
  <c r="AM1322" i="109"/>
  <c r="AN1501" i="109" s="1"/>
  <c r="AM1319" i="109"/>
  <c r="AN1498" i="109" s="1"/>
  <c r="AL359" i="109"/>
  <c r="AM560" i="109" s="1"/>
  <c r="AM1305" i="109"/>
  <c r="AN1484" i="109" s="1"/>
  <c r="AM1247" i="109"/>
  <c r="AN1426" i="109" s="1"/>
  <c r="AL454" i="109"/>
  <c r="AM655" i="109" s="1"/>
  <c r="AM1292" i="109"/>
  <c r="AN1471" i="109" s="1"/>
  <c r="AK716" i="109"/>
  <c r="AK1711" i="109" s="1"/>
  <c r="AI1979" i="109"/>
  <c r="AL1640" i="109"/>
  <c r="AL1642" i="109"/>
  <c r="AL399" i="109"/>
  <c r="AM600" i="109" s="1"/>
  <c r="AL1634" i="109"/>
  <c r="AL391" i="109"/>
  <c r="AM592" i="109" s="1"/>
  <c r="AM1562" i="109"/>
  <c r="AN1308" i="109"/>
  <c r="AO1487" i="109" s="1"/>
  <c r="AI1931" i="109"/>
  <c r="AI1892" i="109"/>
  <c r="AI1897" i="109"/>
  <c r="AI1896" i="109"/>
  <c r="AL471" i="109"/>
  <c r="AM672" i="109" s="1"/>
  <c r="AN1207" i="109"/>
  <c r="AL1635" i="109"/>
  <c r="AL883" i="109"/>
  <c r="AM1266" i="109"/>
  <c r="AN1445" i="109" s="1"/>
  <c r="AM1326" i="109"/>
  <c r="AN1505" i="109" s="1"/>
  <c r="AL1654" i="109"/>
  <c r="AL404" i="109"/>
  <c r="AM605" i="109" s="1"/>
  <c r="AL1641" i="109"/>
  <c r="AM1269" i="109"/>
  <c r="AN1448" i="109" s="1"/>
  <c r="AK758" i="109"/>
  <c r="AK1728" i="109" s="1"/>
  <c r="AL360" i="109"/>
  <c r="AM561" i="109" s="1"/>
  <c r="AL358" i="109"/>
  <c r="AM559" i="109" s="1"/>
  <c r="AL400" i="109"/>
  <c r="AM601" i="109" s="1"/>
  <c r="AM1297" i="109"/>
  <c r="AN1476" i="109" s="1"/>
  <c r="AI1927" i="109"/>
  <c r="AL428" i="109"/>
  <c r="AM629" i="109" s="1"/>
  <c r="AJ1930" i="109"/>
  <c r="AN1291" i="109"/>
  <c r="AO1470" i="109" s="1"/>
  <c r="AM1320" i="109"/>
  <c r="AN1499" i="109" s="1"/>
  <c r="AK756" i="109"/>
  <c r="AK1727" i="109" s="1"/>
  <c r="AL393" i="109"/>
  <c r="AM594" i="109" s="1"/>
  <c r="AM1271" i="109"/>
  <c r="AN1450" i="109" s="1"/>
  <c r="AL433" i="109"/>
  <c r="AM634" i="109" s="1"/>
  <c r="AM1315" i="109"/>
  <c r="AN1494" i="109" s="1"/>
  <c r="AL1681" i="109"/>
  <c r="AN1217" i="109"/>
  <c r="AO1396" i="109" s="1"/>
  <c r="AL836" i="109"/>
  <c r="AM1257" i="109"/>
  <c r="AN1436" i="109" s="1"/>
  <c r="AM1253" i="109"/>
  <c r="AN1432" i="109" s="1"/>
  <c r="AL472" i="109"/>
  <c r="AM673" i="109" s="1"/>
  <c r="AL429" i="109"/>
  <c r="AM630" i="109" s="1"/>
  <c r="AL382" i="109"/>
  <c r="AM583" i="109" s="1"/>
  <c r="AM1540" i="109"/>
  <c r="AM287" i="109"/>
  <c r="AN488" i="109" s="1"/>
  <c r="AM1290" i="109"/>
  <c r="AN1469" i="109" s="1"/>
  <c r="AL1688" i="109"/>
  <c r="AL392" i="109"/>
  <c r="AM593" i="109" s="1"/>
  <c r="AM1699" i="109"/>
  <c r="AL1675" i="109"/>
  <c r="AL1620" i="109"/>
  <c r="AM1286" i="109"/>
  <c r="AN1465" i="109" s="1"/>
  <c r="AM1670" i="109"/>
  <c r="AM1251" i="109"/>
  <c r="AN1430" i="109" s="1"/>
  <c r="AM1561" i="109"/>
  <c r="AN1316" i="109"/>
  <c r="AO1495" i="109" s="1"/>
  <c r="AL387" i="109"/>
  <c r="AM588" i="109" s="1"/>
  <c r="AK693" i="109"/>
  <c r="AK1708" i="109" s="1"/>
  <c r="AK804" i="109"/>
  <c r="AK1761" i="109" s="1"/>
  <c r="AK761" i="109"/>
  <c r="AK779" i="109"/>
  <c r="AK1737" i="109" s="1"/>
  <c r="AL1626" i="109"/>
  <c r="AK838" i="109"/>
  <c r="AK852" i="109"/>
  <c r="AK800" i="109"/>
  <c r="AK1757" i="109" s="1"/>
  <c r="AM1242" i="109"/>
  <c r="AN1421" i="109" s="1"/>
  <c r="AM1240" i="109"/>
  <c r="AN1419" i="109" s="1"/>
  <c r="AI1957" i="109"/>
  <c r="AM1255" i="109"/>
  <c r="AN1434" i="109" s="1"/>
  <c r="AL409" i="109"/>
  <c r="AM610" i="109" s="1"/>
  <c r="AK781" i="109"/>
  <c r="AK803" i="109"/>
  <c r="AK1760" i="109" s="1"/>
  <c r="AM410" i="109"/>
  <c r="AN611" i="109" s="1"/>
  <c r="AM474" i="109"/>
  <c r="AN675" i="109" s="1"/>
  <c r="AL327" i="109"/>
  <c r="AM528" i="109" s="1"/>
  <c r="AM1304" i="109"/>
  <c r="AN1483" i="109" s="1"/>
  <c r="AM457" i="109"/>
  <c r="AN658" i="109" s="1"/>
  <c r="AI1912" i="109"/>
  <c r="AL347" i="109"/>
  <c r="AM548" i="109" s="1"/>
  <c r="AL349" i="109"/>
  <c r="AM550" i="109" s="1"/>
  <c r="AI1919" i="109"/>
  <c r="AL314" i="109"/>
  <c r="AM515" i="109" s="1"/>
  <c r="AM1687" i="109"/>
  <c r="AL319" i="109"/>
  <c r="AM520" i="109" s="1"/>
  <c r="AM459" i="109"/>
  <c r="AN660" i="109" s="1"/>
  <c r="AL1596" i="109"/>
  <c r="AK700" i="109"/>
  <c r="AK821" i="109"/>
  <c r="AK1778" i="109" s="1"/>
  <c r="AM478" i="109"/>
  <c r="AN679" i="109" s="1"/>
  <c r="AL1580" i="109"/>
  <c r="AM1287" i="109"/>
  <c r="AN1466" i="109" s="1"/>
  <c r="AM1546" i="109"/>
  <c r="AN1325" i="109"/>
  <c r="AO1504" i="109" s="1"/>
  <c r="AM467" i="109"/>
  <c r="AN668" i="109" s="1"/>
  <c r="AN1339" i="109"/>
  <c r="AO1518" i="109" s="1"/>
  <c r="AM1299" i="109"/>
  <c r="AN1478" i="109" s="1"/>
  <c r="AK881" i="109"/>
  <c r="AN1211" i="109"/>
  <c r="AL851" i="109"/>
  <c r="AM1614" i="109"/>
  <c r="AK801" i="109"/>
  <c r="AK1758" i="109" s="1"/>
  <c r="AK827" i="109"/>
  <c r="AK826" i="109"/>
  <c r="AM447" i="109"/>
  <c r="AN648" i="109" s="1"/>
  <c r="AM1310" i="109"/>
  <c r="AN1489" i="109" s="1"/>
  <c r="AL397" i="109"/>
  <c r="AM598" i="109" s="1"/>
  <c r="AL1583" i="109"/>
  <c r="AM426" i="109"/>
  <c r="AN627" i="109" s="1"/>
  <c r="AM1303" i="109"/>
  <c r="AN1482" i="109" s="1"/>
  <c r="AM1276" i="109"/>
  <c r="AN1455" i="109" s="1"/>
  <c r="AN1213" i="109"/>
  <c r="AO1392" i="109" s="1"/>
  <c r="AL394" i="109"/>
  <c r="AM595" i="109" s="1"/>
  <c r="AK793" i="109"/>
  <c r="AK1750" i="109" s="1"/>
  <c r="AL1669" i="109"/>
  <c r="AM1281" i="109"/>
  <c r="AN1460" i="109" s="1"/>
  <c r="AL820" i="109"/>
  <c r="AK846" i="109"/>
  <c r="AM1288" i="109"/>
  <c r="AN1467" i="109" s="1"/>
  <c r="AM1293" i="109"/>
  <c r="AN1472" i="109" s="1"/>
  <c r="AI1921" i="109"/>
  <c r="AI1875" i="109"/>
  <c r="AI1918" i="109"/>
  <c r="AI1946" i="109"/>
  <c r="AI1877" i="109"/>
  <c r="AI1937" i="109"/>
  <c r="AI1900" i="109"/>
  <c r="AI1870" i="109"/>
  <c r="AI1956" i="109"/>
  <c r="AI1914" i="109"/>
  <c r="AI1889" i="109"/>
  <c r="AI1881" i="109"/>
  <c r="AL427" i="109"/>
  <c r="AM628" i="109" s="1"/>
  <c r="AM1277" i="109"/>
  <c r="AN1456" i="109" s="1"/>
  <c r="AM482" i="109"/>
  <c r="AN683" i="109" s="1"/>
  <c r="AL1698" i="109"/>
  <c r="AM1296" i="109"/>
  <c r="AN1475" i="109" s="1"/>
  <c r="AM1279" i="109"/>
  <c r="AN1458" i="109" s="1"/>
  <c r="AL356" i="109"/>
  <c r="AM557" i="109" s="1"/>
  <c r="AM451" i="109"/>
  <c r="AN652" i="109" s="1"/>
  <c r="AJ1868" i="109"/>
  <c r="AN1341" i="109"/>
  <c r="AO1520" i="109" s="1"/>
  <c r="AM1262" i="109"/>
  <c r="AN1441" i="109" s="1"/>
  <c r="AN1203" i="109"/>
  <c r="AO1382" i="109" s="1"/>
  <c r="AL402" i="109"/>
  <c r="AM603" i="109" s="1"/>
  <c r="AM1268" i="109"/>
  <c r="AN1447" i="109" s="1"/>
  <c r="AM1321" i="109"/>
  <c r="AN1500" i="109" s="1"/>
  <c r="AM477" i="109"/>
  <c r="AN678" i="109" s="1"/>
  <c r="AN1344" i="109"/>
  <c r="AO1523" i="109" s="1"/>
  <c r="AL401" i="109"/>
  <c r="AM602" i="109" s="1"/>
  <c r="AN1215" i="109"/>
  <c r="AO1394" i="109" s="1"/>
  <c r="AK810" i="109"/>
  <c r="AM1335" i="109"/>
  <c r="AN1514" i="109" s="1"/>
  <c r="AM449" i="109"/>
  <c r="AN650" i="109" s="1"/>
  <c r="AL424" i="109"/>
  <c r="AM625" i="109" s="1"/>
  <c r="AM1571" i="109"/>
  <c r="AK1528" i="109"/>
  <c r="AK1524" i="109"/>
  <c r="BD34" i="119" s="1"/>
  <c r="AM418" i="109"/>
  <c r="AN619" i="109" s="1"/>
  <c r="AI1935" i="109"/>
  <c r="AJ1963" i="109"/>
  <c r="AM481" i="109"/>
  <c r="AN682" i="109" s="1"/>
  <c r="AM1274" i="109"/>
  <c r="AN1453" i="109" s="1"/>
  <c r="AI1871" i="109"/>
  <c r="AL390" i="109"/>
  <c r="AM591" i="109" s="1"/>
  <c r="AI1970" i="109"/>
  <c r="AM1298" i="109"/>
  <c r="AN1477" i="109" s="1"/>
  <c r="AM1336" i="109"/>
  <c r="AN1515" i="109" s="1"/>
  <c r="AK806" i="109"/>
  <c r="AM1278" i="109"/>
  <c r="AN1457" i="109" s="1"/>
  <c r="AJ886" i="109"/>
  <c r="AM1260" i="109"/>
  <c r="AN1439" i="109" s="1"/>
  <c r="AL446" i="109"/>
  <c r="AM647" i="109" s="1"/>
  <c r="AL440" i="109"/>
  <c r="AM641" i="109" s="1"/>
  <c r="AL345" i="109"/>
  <c r="AM546" i="109" s="1"/>
  <c r="AM1223" i="109"/>
  <c r="AN1402" i="109" s="1"/>
  <c r="AM483" i="109"/>
  <c r="AN684" i="109" s="1"/>
  <c r="AM1270" i="109"/>
  <c r="AN1449" i="109" s="1"/>
  <c r="AK830" i="109"/>
  <c r="AL407" i="109"/>
  <c r="AM608" i="109" s="1"/>
  <c r="AM1265" i="109"/>
  <c r="AN1444" i="109" s="1"/>
  <c r="AL354" i="109"/>
  <c r="AM555" i="109" s="1"/>
  <c r="AK795" i="109"/>
  <c r="AK1752" i="109" s="1"/>
  <c r="AL452" i="109"/>
  <c r="AM653" i="109" s="1"/>
  <c r="AI1980" i="109"/>
  <c r="AL480" i="109"/>
  <c r="AM681" i="109" s="1"/>
  <c r="AL406" i="109"/>
  <c r="AM607" i="109" s="1"/>
  <c r="AL1629" i="109"/>
  <c r="AL357" i="109"/>
  <c r="AM558" i="109" s="1"/>
  <c r="AL417" i="109"/>
  <c r="AM618" i="109" s="1"/>
  <c r="AM1323" i="109"/>
  <c r="AN1502" i="109" s="1"/>
  <c r="AM434" i="109"/>
  <c r="AN635" i="109" s="1"/>
  <c r="AL460" i="109"/>
  <c r="AM661" i="109" s="1"/>
  <c r="AK874" i="109"/>
  <c r="AI1867" i="109"/>
  <c r="AK831" i="109"/>
  <c r="AI1904" i="109"/>
  <c r="AL431" i="109"/>
  <c r="AM632" i="109" s="1"/>
  <c r="AK784" i="109"/>
  <c r="AK1741" i="109" s="1"/>
  <c r="AL328" i="109"/>
  <c r="AM529" i="109" s="1"/>
  <c r="AL1648" i="109"/>
  <c r="AL395" i="109"/>
  <c r="AM596" i="109" s="1"/>
  <c r="AM1330" i="109"/>
  <c r="AN1509" i="109" s="1"/>
  <c r="AM1244" i="109"/>
  <c r="AN1423" i="109" s="1"/>
  <c r="AK794" i="109"/>
  <c r="AK1751" i="109" s="1"/>
  <c r="AM1317" i="109"/>
  <c r="AN1496" i="109" s="1"/>
  <c r="AM1267" i="109"/>
  <c r="AN1446" i="109" s="1"/>
  <c r="AK807" i="109"/>
  <c r="AK1764" i="109" s="1"/>
  <c r="AM455" i="109"/>
  <c r="AN656" i="109" s="1"/>
  <c r="AI1975" i="109"/>
  <c r="AM1674" i="109"/>
  <c r="AK789" i="109"/>
  <c r="AN1205" i="109"/>
  <c r="AO1384" i="109" s="1"/>
  <c r="AM1331" i="109"/>
  <c r="AN1510" i="109" s="1"/>
  <c r="AI1950" i="109"/>
  <c r="AL377" i="109"/>
  <c r="AM578" i="109" s="1"/>
  <c r="AJ1871" i="109"/>
  <c r="AL1701" i="109"/>
  <c r="AL436" i="109"/>
  <c r="AM637" i="109" s="1"/>
  <c r="AL450" i="109"/>
  <c r="AM651" i="109" s="1"/>
  <c r="AM1295" i="109"/>
  <c r="AN1474" i="109" s="1"/>
  <c r="AN1318" i="109"/>
  <c r="AO1497" i="109" s="1"/>
  <c r="AL1578" i="109"/>
  <c r="AL384" i="109"/>
  <c r="AM585" i="109" s="1"/>
  <c r="AI1899" i="109"/>
  <c r="AN1245" i="109"/>
  <c r="AO1424" i="109" s="1"/>
  <c r="AL437" i="109"/>
  <c r="AM638" i="109" s="1"/>
  <c r="AI1915" i="109"/>
  <c r="AL1662" i="109"/>
  <c r="AN1329" i="109"/>
  <c r="AO1508" i="109" s="1"/>
  <c r="AK721" i="109"/>
  <c r="AK1712" i="109" s="1"/>
  <c r="AL861" i="109"/>
  <c r="AM1238" i="109"/>
  <c r="AN1417" i="109" s="1"/>
  <c r="AK754" i="109"/>
  <c r="AK1726" i="109" s="1"/>
  <c r="AK484" i="109"/>
  <c r="AL419" i="109"/>
  <c r="AM620" i="109" s="1"/>
  <c r="AN1258" i="109"/>
  <c r="AO1437" i="109" s="1"/>
  <c r="AL1700" i="109"/>
  <c r="AM1222" i="109"/>
  <c r="AN1401" i="109" s="1"/>
  <c r="AM1289" i="109"/>
  <c r="AN1468" i="109" s="1"/>
  <c r="AL1645" i="109"/>
  <c r="AL421" i="109"/>
  <c r="AM622" i="109" s="1"/>
  <c r="AM1294" i="109"/>
  <c r="AN1473" i="109" s="1"/>
  <c r="AJ1853" i="109"/>
  <c r="AL351" i="109"/>
  <c r="AM552" i="109" s="1"/>
  <c r="AI1969" i="109"/>
  <c r="AM1332" i="109"/>
  <c r="AN1511" i="109" s="1"/>
  <c r="AL476" i="109"/>
  <c r="AM677" i="109" s="1"/>
  <c r="AM1275" i="109"/>
  <c r="AN1454" i="109" s="1"/>
  <c r="AL1664" i="109"/>
  <c r="AL468" i="109"/>
  <c r="AM669" i="109" s="1"/>
  <c r="AL479" i="109"/>
  <c r="AM680" i="109" s="1"/>
  <c r="AL307" i="109"/>
  <c r="AM508" i="109" s="1"/>
  <c r="AN1256" i="109"/>
  <c r="AO1435" i="109" s="1"/>
  <c r="AN1248" i="109"/>
  <c r="AO1427" i="109" s="1"/>
  <c r="AL425" i="109"/>
  <c r="AM626" i="109" s="1"/>
  <c r="AM453" i="109"/>
  <c r="AN654" i="109" s="1"/>
  <c r="AL1668" i="109"/>
  <c r="AL441" i="109"/>
  <c r="AM642" i="109" s="1"/>
  <c r="AM1225" i="109"/>
  <c r="AN1404" i="109" s="1"/>
  <c r="AL828" i="109"/>
  <c r="AM1601" i="109"/>
  <c r="AK796" i="109"/>
  <c r="AK1753" i="109" s="1"/>
  <c r="AM1311" i="109"/>
  <c r="AN1490" i="109" s="1"/>
  <c r="AM463" i="109"/>
  <c r="AN664" i="109" s="1"/>
  <c r="AM1307" i="109"/>
  <c r="AN1486" i="109" s="1"/>
  <c r="AJ1887" i="109"/>
  <c r="AL388" i="109"/>
  <c r="AM589" i="109" s="1"/>
  <c r="AJ1875" i="109"/>
  <c r="AJ1946" i="109"/>
  <c r="AI1913" i="109"/>
  <c r="AI1901" i="109"/>
  <c r="AI1879" i="109"/>
  <c r="AI1880" i="109"/>
  <c r="AI1902" i="109"/>
  <c r="AI1938" i="109"/>
  <c r="AI1958" i="109"/>
  <c r="AI1873" i="109"/>
  <c r="AI1939" i="109"/>
  <c r="AJ1956" i="109"/>
  <c r="AI1872" i="109"/>
  <c r="AI1890" i="109"/>
  <c r="AI1851" i="109"/>
  <c r="AL386" i="109"/>
  <c r="AM587" i="109" s="1"/>
  <c r="AM1301" i="109"/>
  <c r="AN1480" i="109" s="1"/>
  <c r="AL1604" i="109"/>
  <c r="AM430" i="109"/>
  <c r="AN631" i="109" s="1"/>
  <c r="AN1259" i="109"/>
  <c r="AO1438" i="109" s="1"/>
  <c r="AL385" i="109"/>
  <c r="AM586" i="109" s="1"/>
  <c r="AL1627" i="109"/>
  <c r="AM414" i="109"/>
  <c r="AN615" i="109" s="1"/>
  <c r="AL1619" i="109"/>
  <c r="AL416" i="109"/>
  <c r="AM617" i="109" s="1"/>
  <c r="AL872" i="109"/>
  <c r="AL458" i="109"/>
  <c r="AM659" i="109" s="1"/>
  <c r="AL1612" i="109"/>
  <c r="AL689" i="109"/>
  <c r="AM1252" i="109"/>
  <c r="AN1431" i="109" s="1"/>
  <c r="AM1549" i="109"/>
  <c r="AM1249" i="109"/>
  <c r="AN1428" i="109" s="1"/>
  <c r="AN1312" i="109"/>
  <c r="AO1491" i="109" s="1"/>
  <c r="AL877" i="109"/>
  <c r="AL291" i="109"/>
  <c r="AM492" i="109" s="1"/>
  <c r="AL398" i="109"/>
  <c r="AM599" i="109" s="1"/>
  <c r="AM422" i="109"/>
  <c r="AN623" i="109" s="1"/>
  <c r="AM473" i="109"/>
  <c r="AN674" i="109" s="1"/>
  <c r="AI1908" i="109"/>
  <c r="AL1613" i="109"/>
  <c r="AL379" i="109"/>
  <c r="AM580" i="109" s="1"/>
  <c r="AJ1926" i="109"/>
  <c r="AL1695" i="109"/>
  <c r="AI1898" i="109"/>
  <c r="AN1188" i="109"/>
  <c r="AO1367" i="109" s="1"/>
  <c r="AJ1703" i="109"/>
  <c r="AJ1846" i="109"/>
  <c r="AN1198" i="109"/>
  <c r="AO1377" i="109" s="1"/>
  <c r="AM1302" i="109"/>
  <c r="AN1481" i="109" s="1"/>
  <c r="AL1657" i="109"/>
  <c r="AK738" i="109"/>
  <c r="AM1237" i="109"/>
  <c r="AN1416" i="109" s="1"/>
  <c r="AM1273" i="109"/>
  <c r="AN1452" i="109" s="1"/>
  <c r="AL1661" i="109"/>
  <c r="AL444" i="109"/>
  <c r="AM645" i="109" s="1"/>
  <c r="AJ1885" i="109"/>
  <c r="AI1929" i="109"/>
  <c r="AJ1884" i="109"/>
  <c r="AL370" i="109"/>
  <c r="AM571" i="109" s="1"/>
  <c r="AL847" i="109"/>
  <c r="AM1300" i="109"/>
  <c r="AN1479" i="109" s="1"/>
  <c r="AM1246" i="109"/>
  <c r="AN1425" i="109" s="1"/>
  <c r="AL466" i="109"/>
  <c r="AM667" i="109" s="1"/>
  <c r="AK685" i="109"/>
  <c r="AL420" i="109"/>
  <c r="AM621" i="109" s="1"/>
  <c r="AI1916" i="109"/>
  <c r="AL1632" i="109"/>
  <c r="AL439" i="109"/>
  <c r="AM640" i="109" s="1"/>
  <c r="AM438" i="109"/>
  <c r="AN639" i="109" s="1"/>
  <c r="AL884" i="109"/>
  <c r="AM1340" i="109"/>
  <c r="AN1519" i="109" s="1"/>
  <c r="AK792" i="109"/>
  <c r="AK1749" i="109" s="1"/>
  <c r="AL1694" i="109"/>
  <c r="AL403" i="109"/>
  <c r="AM604" i="109" s="1"/>
  <c r="AL381" i="109"/>
  <c r="AM582" i="109" s="1"/>
  <c r="AM1224" i="109"/>
  <c r="AN1403" i="109" s="1"/>
  <c r="AL867" i="109"/>
  <c r="AK747" i="109"/>
  <c r="AK1722" i="109" s="1"/>
  <c r="AN1333" i="109"/>
  <c r="AO1512" i="109" s="1"/>
  <c r="AN1280" i="109"/>
  <c r="AO1459" i="109" s="1"/>
  <c r="AI1926" i="109"/>
  <c r="AM443" i="109"/>
  <c r="AN644" i="109" s="1"/>
  <c r="AM1309" i="109"/>
  <c r="AN1488" i="109" s="1"/>
  <c r="AM461" i="109"/>
  <c r="AN662" i="109" s="1"/>
  <c r="AL464" i="109"/>
  <c r="AM665" i="109" s="1"/>
  <c r="AI1893" i="109"/>
  <c r="AJ1980" i="109"/>
  <c r="AM469" i="109"/>
  <c r="AN670" i="109" s="1"/>
  <c r="AL376" i="109"/>
  <c r="AM577" i="109" s="1"/>
  <c r="AK808" i="109"/>
  <c r="AK1765" i="109" s="1"/>
  <c r="AI1943" i="109"/>
  <c r="AM1261" i="109"/>
  <c r="AN1440" i="109" s="1"/>
  <c r="AM1263" i="109"/>
  <c r="AN1442" i="109" s="1"/>
  <c r="AM1327" i="109"/>
  <c r="AN1506" i="109" s="1"/>
  <c r="AK818" i="109"/>
  <c r="AK1775" i="109" s="1"/>
  <c r="AM470" i="109"/>
  <c r="AN671" i="109" s="1"/>
  <c r="AJ1909" i="109"/>
  <c r="AM1254" i="109"/>
  <c r="AN1433" i="109" s="1"/>
  <c r="AK730" i="109"/>
  <c r="AK1715" i="109" s="1"/>
  <c r="AI1865" i="109"/>
  <c r="AL1610" i="109"/>
  <c r="AN1191" i="109"/>
  <c r="AO1370" i="109" s="1"/>
  <c r="AL1602" i="109"/>
  <c r="AL1607" i="109"/>
  <c r="AL1625" i="109"/>
  <c r="AM1692" i="109"/>
  <c r="AL423" i="109"/>
  <c r="AM624" i="109" s="1"/>
  <c r="AN1314" i="109"/>
  <c r="AO1493" i="109" s="1"/>
  <c r="AL405" i="109"/>
  <c r="AM606" i="109" s="1"/>
  <c r="AI1856" i="109"/>
  <c r="AM475" i="109"/>
  <c r="AN676" i="109" s="1"/>
  <c r="AJ1854" i="109"/>
  <c r="AM1343" i="109"/>
  <c r="AN1522" i="109" s="1"/>
  <c r="AL435" i="109"/>
  <c r="AM636" i="109" s="1"/>
  <c r="AL389" i="109"/>
  <c r="AM590" i="109" s="1"/>
  <c r="AN1197" i="109"/>
  <c r="AO1376" i="109" s="1"/>
  <c r="AL824" i="109"/>
  <c r="AK786" i="109"/>
  <c r="AK856" i="109"/>
  <c r="AM1250" i="109"/>
  <c r="AN1429" i="109" s="1"/>
  <c r="AL396" i="109"/>
  <c r="AM597" i="109" s="1"/>
  <c r="AM1573" i="109"/>
  <c r="AL383" i="109"/>
  <c r="AM584" i="109" s="1"/>
  <c r="AJ1915" i="109"/>
  <c r="AI1903" i="109"/>
  <c r="AL1650" i="109"/>
  <c r="AL413" i="109"/>
  <c r="AM614" i="109" s="1"/>
  <c r="AL462" i="109"/>
  <c r="AM663" i="109" s="1"/>
  <c r="AL415" i="109"/>
  <c r="AM616" i="109" s="1"/>
  <c r="AN1226" i="109"/>
  <c r="AO1405" i="109" s="1"/>
  <c r="AL352" i="109"/>
  <c r="AM553" i="109" s="1"/>
  <c r="AM1337" i="109"/>
  <c r="AN1516" i="109" s="1"/>
  <c r="AL411" i="109"/>
  <c r="AM612" i="109" s="1"/>
  <c r="AM1616" i="109"/>
  <c r="AM1342" i="109"/>
  <c r="AN1521" i="109" s="1"/>
  <c r="AL337" i="109"/>
  <c r="AM538" i="109" s="1"/>
  <c r="AL1647" i="109"/>
  <c r="AK823" i="109"/>
  <c r="AK1780" i="109" s="1"/>
  <c r="AL1652" i="109"/>
  <c r="AL408" i="109"/>
  <c r="AM609" i="109" s="1"/>
  <c r="AK753" i="109"/>
  <c r="AL1660" i="109"/>
  <c r="AK878" i="109"/>
  <c r="AL432" i="109"/>
  <c r="AM633" i="109" s="1"/>
  <c r="AI1887" i="109"/>
  <c r="AL1633" i="109"/>
  <c r="AM1306" i="109"/>
  <c r="AN1485" i="109" s="1"/>
  <c r="AK870" i="109"/>
  <c r="AK709" i="109"/>
  <c r="AK1710" i="109" s="1"/>
  <c r="AL456" i="109"/>
  <c r="AM657" i="109" s="1"/>
  <c r="AM1282" i="109"/>
  <c r="AN1461" i="109" s="1"/>
  <c r="AI1941" i="109"/>
  <c r="AM1284" i="109"/>
  <c r="AN1463" i="109" s="1"/>
  <c r="AM1606" i="109"/>
  <c r="AJ1948" i="109"/>
  <c r="AM1264" i="109"/>
  <c r="AN1443" i="109" s="1"/>
  <c r="AL336" i="109"/>
  <c r="AM537" i="109" s="1"/>
  <c r="AM1285" i="109"/>
  <c r="AN1464" i="109" s="1"/>
  <c r="AL448" i="109"/>
  <c r="AM649" i="109" s="1"/>
  <c r="AK843" i="109"/>
  <c r="AN1243" i="109"/>
  <c r="AO1422" i="109" s="1"/>
  <c r="AL1170" i="109"/>
  <c r="AM1349" i="109" s="1"/>
  <c r="AK1345" i="109"/>
  <c r="AK732" i="109"/>
  <c r="AK1716" i="109" s="1"/>
  <c r="AN1204" i="109"/>
  <c r="AO1383" i="109" s="1"/>
  <c r="AL865" i="109"/>
  <c r="AM1666" i="109"/>
  <c r="AL1665" i="109"/>
  <c r="AK790" i="109"/>
  <c r="AK1747" i="109" s="1"/>
  <c r="AI1860" i="109"/>
  <c r="AI1952" i="109"/>
  <c r="AI1885" i="109"/>
  <c r="AJ1901" i="109"/>
  <c r="AJ1879" i="109"/>
  <c r="AI1960" i="109"/>
  <c r="AJ1892" i="109"/>
  <c r="AI1894" i="109"/>
  <c r="AJ1938" i="109"/>
  <c r="AJ1958" i="109"/>
  <c r="AI1954" i="109"/>
  <c r="AI1977" i="109"/>
  <c r="AI1923" i="109"/>
  <c r="AJ1939" i="109"/>
  <c r="AI1886" i="109"/>
  <c r="AI1907" i="109"/>
  <c r="AJ1872" i="109"/>
  <c r="AI1850" i="109"/>
  <c r="AL896" i="109"/>
  <c r="AL895" i="109"/>
  <c r="AL894" i="109"/>
  <c r="AK1026" i="109"/>
  <c r="AG48" i="119"/>
  <c r="AG47" i="119"/>
  <c r="AH41" i="119"/>
  <c r="AH47" i="119" s="1"/>
  <c r="BM20" i="119"/>
  <c r="AK25" i="119"/>
  <c r="AI41" i="119"/>
  <c r="AI47" i="119" s="1"/>
  <c r="AM21" i="119"/>
  <c r="AL23" i="119"/>
  <c r="AJ40" i="119"/>
  <c r="AJ30" i="119"/>
  <c r="AO33" i="119"/>
  <c r="AJ1876" i="109" l="1"/>
  <c r="AL1719" i="109"/>
  <c r="AM539" i="109"/>
  <c r="AM343" i="109"/>
  <c r="AM544" i="109"/>
  <c r="AO1182" i="109"/>
  <c r="AO1361" i="109"/>
  <c r="AN1220" i="109"/>
  <c r="AN1399" i="109"/>
  <c r="AY1234" i="109"/>
  <c r="AY1413" i="109"/>
  <c r="AO1200" i="109"/>
  <c r="AO1379" i="109"/>
  <c r="AZ1176" i="109"/>
  <c r="AZ1355" i="109"/>
  <c r="AY1227" i="109"/>
  <c r="AY1406" i="109"/>
  <c r="AO1386" i="109"/>
  <c r="AO1565" i="109" s="1"/>
  <c r="AO1193" i="109"/>
  <c r="AO1372" i="109"/>
  <c r="AO1209" i="109"/>
  <c r="AO1388" i="109"/>
  <c r="AO1567" i="109" s="1"/>
  <c r="AO1218" i="109"/>
  <c r="AO1397" i="109"/>
  <c r="AO1172" i="109"/>
  <c r="AO1351" i="109"/>
  <c r="AO1390" i="109"/>
  <c r="AO1569" i="109" s="1"/>
  <c r="AO1563" i="109"/>
  <c r="AJ1849" i="109"/>
  <c r="AI1876" i="109"/>
  <c r="AJ1852" i="109"/>
  <c r="AI1849" i="109"/>
  <c r="AI1855" i="109"/>
  <c r="AJ1855" i="109"/>
  <c r="AJ1847" i="109"/>
  <c r="AI1847" i="109"/>
  <c r="AK1829" i="109"/>
  <c r="AK1968" i="109" s="1"/>
  <c r="AK1803" i="109"/>
  <c r="AJ1862" i="109"/>
  <c r="AK1813" i="109"/>
  <c r="AK1799" i="109"/>
  <c r="AK1807" i="109"/>
  <c r="AK1946" i="109" s="1"/>
  <c r="AK1784" i="109"/>
  <c r="AK1810" i="109"/>
  <c r="AK1949" i="109" s="1"/>
  <c r="AK1812" i="109"/>
  <c r="AK1951" i="109" s="1"/>
  <c r="AK1790" i="109"/>
  <c r="AK1929" i="109" s="1"/>
  <c r="AK1805" i="109"/>
  <c r="AK1944" i="109" s="1"/>
  <c r="AK1835" i="109"/>
  <c r="AK1974" i="109" s="1"/>
  <c r="AK1786" i="109"/>
  <c r="AK1788" i="109"/>
  <c r="AK1834" i="109"/>
  <c r="AK1973" i="109" s="1"/>
  <c r="AK1840" i="109"/>
  <c r="AK1979" i="109" s="1"/>
  <c r="AK1836" i="109"/>
  <c r="AK1975" i="109" s="1"/>
  <c r="AJ1858" i="109"/>
  <c r="AI1861" i="109"/>
  <c r="AK1794" i="109"/>
  <c r="AK1933" i="109" s="1"/>
  <c r="AK1795" i="109"/>
  <c r="AK1816" i="109"/>
  <c r="AK1955" i="109" s="1"/>
  <c r="AK1800" i="109"/>
  <c r="AK1793" i="109"/>
  <c r="AK1932" i="109" s="1"/>
  <c r="AK1823" i="109"/>
  <c r="AK1806" i="109"/>
  <c r="AK1945" i="109" s="1"/>
  <c r="AK1792" i="109"/>
  <c r="AK1822" i="109"/>
  <c r="AK1961" i="109" s="1"/>
  <c r="AK1802" i="109"/>
  <c r="AK1941" i="109" s="1"/>
  <c r="AK1804" i="109"/>
  <c r="AK1943" i="109" s="1"/>
  <c r="AK1821" i="109"/>
  <c r="AK1817" i="109"/>
  <c r="AK1787" i="109"/>
  <c r="AK1815" i="109"/>
  <c r="AK1954" i="109" s="1"/>
  <c r="AK1811" i="109"/>
  <c r="AK1798" i="109"/>
  <c r="AK1827" i="109"/>
  <c r="AK1966" i="109" s="1"/>
  <c r="AK1809" i="109"/>
  <c r="AK1948" i="109" s="1"/>
  <c r="AK1839" i="109"/>
  <c r="AK1978" i="109" s="1"/>
  <c r="AK1814" i="109"/>
  <c r="AK1953" i="109" s="1"/>
  <c r="AK1808" i="109"/>
  <c r="AK1947" i="109" s="1"/>
  <c r="AK1838" i="109"/>
  <c r="AK1977" i="109" s="1"/>
  <c r="AK1785" i="109"/>
  <c r="AK1924" i="109" s="1"/>
  <c r="AK1831" i="109"/>
  <c r="AK1970" i="109" s="1"/>
  <c r="AK1837" i="109"/>
  <c r="AK1976" i="109" s="1"/>
  <c r="AK1833" i="109"/>
  <c r="AK1972" i="109" s="1"/>
  <c r="AK1832" i="109"/>
  <c r="AK1971" i="109" s="1"/>
  <c r="AK1783" i="109"/>
  <c r="AK1922" i="109" s="1"/>
  <c r="AK1791" i="109"/>
  <c r="AK1930" i="109" s="1"/>
  <c r="AK1797" i="109"/>
  <c r="AK1936" i="109" s="1"/>
  <c r="AK1830" i="109"/>
  <c r="AK1796" i="109"/>
  <c r="AK1935" i="109" s="1"/>
  <c r="AK1826" i="109"/>
  <c r="AK1965" i="109" s="1"/>
  <c r="AK1789" i="109"/>
  <c r="AK1928" i="109" s="1"/>
  <c r="AK1819" i="109"/>
  <c r="AK1958" i="109" s="1"/>
  <c r="AK1825" i="109"/>
  <c r="AK1964" i="109" s="1"/>
  <c r="AK1801" i="109"/>
  <c r="AK1940" i="109" s="1"/>
  <c r="AK1818" i="109"/>
  <c r="AK1957" i="109" s="1"/>
  <c r="AK1824" i="109"/>
  <c r="AK1963" i="109" s="1"/>
  <c r="AK1820" i="109"/>
  <c r="AK1959" i="109" s="1"/>
  <c r="AK1828" i="109"/>
  <c r="AK1967" i="109" s="1"/>
  <c r="AK1950" i="109"/>
  <c r="AK1960" i="109"/>
  <c r="AK1931" i="109"/>
  <c r="AK1956" i="109"/>
  <c r="AK1952" i="109"/>
  <c r="AL1773" i="109"/>
  <c r="AL1912" i="109" s="1"/>
  <c r="AK1926" i="109"/>
  <c r="AL1777" i="109"/>
  <c r="AL1916" i="109" s="1"/>
  <c r="AL1841" i="109"/>
  <c r="AL1980" i="109" s="1"/>
  <c r="AK1745" i="109"/>
  <c r="AK1884" i="109" s="1"/>
  <c r="AK1736" i="109"/>
  <c r="AK1875" i="109" s="1"/>
  <c r="AK1771" i="109"/>
  <c r="AK1910" i="109" s="1"/>
  <c r="AK1762" i="109"/>
  <c r="AK1901" i="109" s="1"/>
  <c r="AK1717" i="109"/>
  <c r="AK1856" i="109" s="1"/>
  <c r="AK1756" i="109"/>
  <c r="AK1895" i="109" s="1"/>
  <c r="AK1733" i="109"/>
  <c r="AK1872" i="109" s="1"/>
  <c r="AK1738" i="109"/>
  <c r="AK1877" i="109" s="1"/>
  <c r="AK1746" i="109"/>
  <c r="AK1885" i="109" s="1"/>
  <c r="AK1709" i="109"/>
  <c r="AK1848" i="109" s="1"/>
  <c r="AK1721" i="109"/>
  <c r="AK1860" i="109" s="1"/>
  <c r="AK1772" i="109"/>
  <c r="AK1911" i="109" s="1"/>
  <c r="AK1725" i="109"/>
  <c r="AK1864" i="109" s="1"/>
  <c r="AL1781" i="109"/>
  <c r="AL1920" i="109" s="1"/>
  <c r="AK1883" i="109"/>
  <c r="AK1774" i="109"/>
  <c r="AK1913" i="109" s="1"/>
  <c r="AL1769" i="109"/>
  <c r="AL1908" i="109" s="1"/>
  <c r="AK1867" i="109"/>
  <c r="AK1915" i="109"/>
  <c r="AK1881" i="109"/>
  <c r="AK1743" i="109"/>
  <c r="AK1882" i="109" s="1"/>
  <c r="AK1897" i="109"/>
  <c r="AK1894" i="109"/>
  <c r="AK1718" i="109"/>
  <c r="AK1857" i="109" s="1"/>
  <c r="AK1869" i="109"/>
  <c r="AK1898" i="109"/>
  <c r="AK1754" i="109"/>
  <c r="AK1893" i="109" s="1"/>
  <c r="AK1874" i="109"/>
  <c r="AK1770" i="109"/>
  <c r="AK1909" i="109" s="1"/>
  <c r="AK1767" i="109"/>
  <c r="AK1906" i="109" s="1"/>
  <c r="AK1763" i="109"/>
  <c r="AK1902" i="109" s="1"/>
  <c r="AK1779" i="109"/>
  <c r="AK1918" i="109" s="1"/>
  <c r="AK1731" i="109"/>
  <c r="AK1870" i="109" s="1"/>
  <c r="AK1938" i="109"/>
  <c r="AK1703" i="109"/>
  <c r="AK1707" i="109"/>
  <c r="AK1846" i="109" s="1"/>
  <c r="AJ1861" i="109"/>
  <c r="AL875" i="109"/>
  <c r="AM875" i="109" s="1"/>
  <c r="AH1843" i="109"/>
  <c r="AJ1866" i="109"/>
  <c r="AH1982" i="109"/>
  <c r="AI1982" i="109" s="1"/>
  <c r="AI1863" i="109"/>
  <c r="AI1866" i="109"/>
  <c r="AJ1859" i="109"/>
  <c r="AJ1863" i="109"/>
  <c r="AI1862" i="109"/>
  <c r="AI1859" i="109"/>
  <c r="AI1858" i="109"/>
  <c r="AM298" i="109"/>
  <c r="AN499" i="109" s="1"/>
  <c r="AN361" i="109"/>
  <c r="AO562" i="109" s="1"/>
  <c r="AN371" i="109"/>
  <c r="AO572" i="109" s="1"/>
  <c r="AL742" i="109"/>
  <c r="AL1720" i="109" s="1"/>
  <c r="AZ903" i="109"/>
  <c r="AY905" i="109"/>
  <c r="AZ902" i="109"/>
  <c r="AM740" i="109"/>
  <c r="AL1858" i="109"/>
  <c r="AM340" i="109"/>
  <c r="AN541" i="109" s="1"/>
  <c r="AM338" i="109"/>
  <c r="BA910" i="109"/>
  <c r="BB910" i="109" s="1"/>
  <c r="BC910" i="109" s="1"/>
  <c r="BD910" i="109" s="1"/>
  <c r="AW296" i="109"/>
  <c r="AX497" i="109" s="1"/>
  <c r="AX909" i="109"/>
  <c r="AY909" i="109" s="1"/>
  <c r="AZ909" i="109" s="1"/>
  <c r="BA909" i="109" s="1"/>
  <c r="AK1862" i="109"/>
  <c r="AL832" i="109"/>
  <c r="AM330" i="109"/>
  <c r="AN531" i="109" s="1"/>
  <c r="AK1863" i="109"/>
  <c r="AK1852" i="109"/>
  <c r="AM321" i="109"/>
  <c r="AN522" i="109" s="1"/>
  <c r="AV497" i="109"/>
  <c r="AS696" i="109"/>
  <c r="AS697" i="109"/>
  <c r="AT694" i="109"/>
  <c r="AS695" i="109"/>
  <c r="AM1618" i="109"/>
  <c r="AM1667" i="109"/>
  <c r="AK1859" i="109"/>
  <c r="AM1671" i="109"/>
  <c r="AK1854" i="109"/>
  <c r="AK1850" i="109"/>
  <c r="AM898" i="109"/>
  <c r="AN1575" i="109"/>
  <c r="AL880" i="109"/>
  <c r="AM1628" i="109"/>
  <c r="AM1678" i="109"/>
  <c r="AK1851" i="109"/>
  <c r="AL783" i="109"/>
  <c r="AL1740" i="109" s="1"/>
  <c r="AM1636" i="109"/>
  <c r="AM1637" i="109"/>
  <c r="AM840" i="109"/>
  <c r="AM1653" i="109"/>
  <c r="AS295" i="109"/>
  <c r="AT496" i="109" s="1"/>
  <c r="AS294" i="109"/>
  <c r="AT495" i="109" s="1"/>
  <c r="AS293" i="109"/>
  <c r="AT494" i="109" s="1"/>
  <c r="AT292" i="109"/>
  <c r="AU493" i="109" s="1"/>
  <c r="AL805" i="109"/>
  <c r="AL1762" i="109" s="1"/>
  <c r="AN1534" i="109"/>
  <c r="AM1659" i="109"/>
  <c r="AM1621" i="109"/>
  <c r="AN1638" i="109"/>
  <c r="AM1630" i="109"/>
  <c r="AM1646" i="109"/>
  <c r="AN1555" i="109"/>
  <c r="AM1611" i="109"/>
  <c r="AM1591" i="109"/>
  <c r="AM1655" i="109"/>
  <c r="AL857" i="109"/>
  <c r="AL849" i="109"/>
  <c r="AM1682" i="109"/>
  <c r="AL797" i="109"/>
  <c r="AL1754" i="109" s="1"/>
  <c r="AL811" i="109"/>
  <c r="AL855" i="109"/>
  <c r="AL773" i="109"/>
  <c r="AM1640" i="109"/>
  <c r="AN1649" i="109"/>
  <c r="AN1558" i="109"/>
  <c r="AM1644" i="109"/>
  <c r="AN1561" i="109"/>
  <c r="AM1700" i="109"/>
  <c r="AL841" i="109"/>
  <c r="AM1608" i="109"/>
  <c r="AM845" i="109"/>
  <c r="AM816" i="109"/>
  <c r="AM1658" i="109"/>
  <c r="AM885" i="109"/>
  <c r="AM1842" i="109" s="1"/>
  <c r="AL829" i="109"/>
  <c r="AL762" i="109"/>
  <c r="AL814" i="109"/>
  <c r="AL1771" i="109" s="1"/>
  <c r="AL739" i="109"/>
  <c r="AL1718" i="109" s="1"/>
  <c r="AL868" i="109"/>
  <c r="AL825" i="109"/>
  <c r="AL1782" i="109" s="1"/>
  <c r="AL862" i="109"/>
  <c r="AL842" i="109"/>
  <c r="AL791" i="109"/>
  <c r="AL1748" i="109" s="1"/>
  <c r="AN1672" i="109"/>
  <c r="AL772" i="109"/>
  <c r="AN1576" i="109"/>
  <c r="AN1601" i="109"/>
  <c r="AL882" i="109"/>
  <c r="AL848" i="109"/>
  <c r="AM859" i="109"/>
  <c r="AL802" i="109"/>
  <c r="AL854" i="109"/>
  <c r="AL809" i="109"/>
  <c r="AN1617" i="109"/>
  <c r="AM1596" i="109"/>
  <c r="AM1684" i="109"/>
  <c r="AL817" i="109"/>
  <c r="AL1774" i="109" s="1"/>
  <c r="AM853" i="109"/>
  <c r="AL822" i="109"/>
  <c r="AL858" i="109"/>
  <c r="AL815" i="109"/>
  <c r="AM883" i="109"/>
  <c r="AL760" i="109"/>
  <c r="AL1730" i="109" s="1"/>
  <c r="AL751" i="109"/>
  <c r="AL1724" i="109" s="1"/>
  <c r="AL778" i="109"/>
  <c r="AL1736" i="109" s="1"/>
  <c r="AN1691" i="109"/>
  <c r="AM1698" i="109"/>
  <c r="AL819" i="109"/>
  <c r="AL1776" i="109" s="1"/>
  <c r="AL799" i="109"/>
  <c r="AL785" i="109"/>
  <c r="AL1742" i="109" s="1"/>
  <c r="AL866" i="109"/>
  <c r="AM1651" i="109"/>
  <c r="AN1530" i="109"/>
  <c r="AL759" i="109"/>
  <c r="AL787" i="109"/>
  <c r="AL1744" i="109" s="1"/>
  <c r="AM1642" i="109"/>
  <c r="AL756" i="109"/>
  <c r="AL1727" i="109" s="1"/>
  <c r="AL729" i="109"/>
  <c r="AL1714" i="109" s="1"/>
  <c r="AM812" i="109"/>
  <c r="AM1582" i="109"/>
  <c r="AL834" i="109"/>
  <c r="AM1619" i="109"/>
  <c r="AM1604" i="109"/>
  <c r="AL788" i="109"/>
  <c r="AL1745" i="109" s="1"/>
  <c r="AL763" i="109"/>
  <c r="AM1688" i="109"/>
  <c r="AL873" i="109"/>
  <c r="AL864" i="109"/>
  <c r="AM844" i="109"/>
  <c r="AL749" i="109"/>
  <c r="AL1723" i="109" s="1"/>
  <c r="AN1556" i="109"/>
  <c r="AJ1843" i="109"/>
  <c r="AN1562" i="109"/>
  <c r="AL738" i="109"/>
  <c r="AL1717" i="109" s="1"/>
  <c r="AN1324" i="109"/>
  <c r="AO1503" i="109" s="1"/>
  <c r="AM851" i="109"/>
  <c r="AL758" i="109"/>
  <c r="AL745" i="109"/>
  <c r="AL1721" i="109" s="1"/>
  <c r="AN1549" i="109"/>
  <c r="AK1908" i="109"/>
  <c r="AM1581" i="109"/>
  <c r="AM1635" i="109"/>
  <c r="AL810" i="109"/>
  <c r="AL1767" i="109" s="1"/>
  <c r="AM871" i="109"/>
  <c r="AL838" i="109"/>
  <c r="AM836" i="109"/>
  <c r="AM1609" i="109"/>
  <c r="AM1675" i="109"/>
  <c r="AM1695" i="109"/>
  <c r="AM1701" i="109"/>
  <c r="AN1540" i="109"/>
  <c r="AM1654" i="109"/>
  <c r="AM1634" i="109"/>
  <c r="AM820" i="109"/>
  <c r="AM861" i="109"/>
  <c r="AM1602" i="109"/>
  <c r="AM1632" i="109"/>
  <c r="AM824" i="109"/>
  <c r="AM1641" i="109"/>
  <c r="AK886" i="109"/>
  <c r="AM1665" i="109"/>
  <c r="AK1900" i="109"/>
  <c r="AK1886" i="109"/>
  <c r="AK1919" i="109"/>
  <c r="AK1904" i="109"/>
  <c r="AK1903" i="109"/>
  <c r="AK1899" i="109"/>
  <c r="AK1847" i="109"/>
  <c r="AK1914" i="109"/>
  <c r="AK1892" i="109"/>
  <c r="AK1890" i="109"/>
  <c r="AK1880" i="109"/>
  <c r="AK1889" i="109"/>
  <c r="AK1855" i="109"/>
  <c r="AK1861" i="109"/>
  <c r="AK1888" i="109"/>
  <c r="AK1942" i="109"/>
  <c r="AL850" i="109"/>
  <c r="AN1306" i="109"/>
  <c r="AO1485" i="109" s="1"/>
  <c r="AM415" i="109"/>
  <c r="AN616" i="109" s="1"/>
  <c r="AN1261" i="109"/>
  <c r="AO1440" i="109" s="1"/>
  <c r="AK1896" i="109"/>
  <c r="AM291" i="109"/>
  <c r="AN492" i="109" s="1"/>
  <c r="AN1249" i="109"/>
  <c r="AO1428" i="109" s="1"/>
  <c r="AM385" i="109"/>
  <c r="AN586" i="109" s="1"/>
  <c r="AM388" i="109"/>
  <c r="AN589" i="109" s="1"/>
  <c r="AN1311" i="109"/>
  <c r="AO1490" i="109" s="1"/>
  <c r="AM441" i="109"/>
  <c r="AN642" i="109" s="1"/>
  <c r="AO1248" i="109"/>
  <c r="AP1427" i="109" s="1"/>
  <c r="AN1614" i="109"/>
  <c r="AM468" i="109"/>
  <c r="AN669" i="109" s="1"/>
  <c r="AM1633" i="109"/>
  <c r="AL878" i="109"/>
  <c r="AL753" i="109"/>
  <c r="AL1725" i="109" s="1"/>
  <c r="AM1652" i="109"/>
  <c r="AN1222" i="109"/>
  <c r="AO1401" i="109" s="1"/>
  <c r="AK485" i="109"/>
  <c r="AN1238" i="109"/>
  <c r="AO1417" i="109" s="1"/>
  <c r="AN1687" i="109"/>
  <c r="AO1318" i="109"/>
  <c r="AP1497" i="109" s="1"/>
  <c r="AM450" i="109"/>
  <c r="AN651" i="109" s="1"/>
  <c r="AK1934" i="109"/>
  <c r="AM1689" i="109"/>
  <c r="AM1625" i="109"/>
  <c r="AN1330" i="109"/>
  <c r="AO1509" i="109" s="1"/>
  <c r="AN1323" i="109"/>
  <c r="AO1502" i="109" s="1"/>
  <c r="AL808" i="109"/>
  <c r="AL1765" i="109" s="1"/>
  <c r="AM452" i="109"/>
  <c r="AN653" i="109" s="1"/>
  <c r="AL747" i="109"/>
  <c r="AL1722" i="109" s="1"/>
  <c r="AN1260" i="109"/>
  <c r="AO1439" i="109" s="1"/>
  <c r="AN1336" i="109"/>
  <c r="AO1515" i="109" s="1"/>
  <c r="AM390" i="109"/>
  <c r="AN591" i="109" s="1"/>
  <c r="AL732" i="109"/>
  <c r="AL1716" i="109" s="1"/>
  <c r="AM424" i="109"/>
  <c r="AN625" i="109" s="1"/>
  <c r="AM1693" i="109"/>
  <c r="AL803" i="109"/>
  <c r="AL1760" i="109" s="1"/>
  <c r="AN1321" i="109"/>
  <c r="AO1500" i="109" s="1"/>
  <c r="AM402" i="109"/>
  <c r="AN603" i="109" s="1"/>
  <c r="AM1620" i="109"/>
  <c r="AN1296" i="109"/>
  <c r="AO1475" i="109" s="1"/>
  <c r="AN482" i="109"/>
  <c r="AO683" i="109" s="1"/>
  <c r="AM427" i="109"/>
  <c r="AN628" i="109" s="1"/>
  <c r="AN1293" i="109"/>
  <c r="AO1472" i="109" s="1"/>
  <c r="AM1639" i="109"/>
  <c r="AM394" i="109"/>
  <c r="AN595" i="109" s="1"/>
  <c r="AN426" i="109"/>
  <c r="AO627" i="109" s="1"/>
  <c r="AM397" i="109"/>
  <c r="AN598" i="109" s="1"/>
  <c r="AN1310" i="109"/>
  <c r="AO1489" i="109" s="1"/>
  <c r="AO1211" i="109"/>
  <c r="AN1697" i="109"/>
  <c r="AM869" i="109"/>
  <c r="AL721" i="109"/>
  <c r="AL1712" i="109" s="1"/>
  <c r="AM876" i="109"/>
  <c r="AM409" i="109"/>
  <c r="AN610" i="109" s="1"/>
  <c r="AN1242" i="109"/>
  <c r="AO1421" i="109" s="1"/>
  <c r="AK1921" i="109"/>
  <c r="AL484" i="109"/>
  <c r="AL784" i="109"/>
  <c r="AM429" i="109"/>
  <c r="AN630" i="109" s="1"/>
  <c r="AM1673" i="109"/>
  <c r="AN1271" i="109"/>
  <c r="AO1450" i="109" s="1"/>
  <c r="AN1320" i="109"/>
  <c r="AO1499" i="109" s="1"/>
  <c r="AM360" i="109"/>
  <c r="AN561" i="109" s="1"/>
  <c r="AN1269" i="109"/>
  <c r="AO1448" i="109" s="1"/>
  <c r="AN1266" i="109"/>
  <c r="AO1445" i="109" s="1"/>
  <c r="AN1666" i="109"/>
  <c r="AL856" i="109"/>
  <c r="AM1663" i="109"/>
  <c r="AL761" i="109"/>
  <c r="AL1731" i="109" s="1"/>
  <c r="AN1322" i="109"/>
  <c r="AO1501" i="109" s="1"/>
  <c r="AM1696" i="109"/>
  <c r="AN465" i="109"/>
  <c r="AO666" i="109" s="1"/>
  <c r="AN445" i="109"/>
  <c r="AO646" i="109" s="1"/>
  <c r="AM336" i="109"/>
  <c r="AN537" i="109" s="1"/>
  <c r="AM396" i="109"/>
  <c r="AN597" i="109" s="1"/>
  <c r="AM405" i="109"/>
  <c r="AN606" i="109" s="1"/>
  <c r="AN443" i="109"/>
  <c r="AO644" i="109" s="1"/>
  <c r="AN438" i="109"/>
  <c r="AO639" i="109" s="1"/>
  <c r="AN1300" i="109"/>
  <c r="AO1479" i="109" s="1"/>
  <c r="AN1302" i="109"/>
  <c r="AO1481" i="109" s="1"/>
  <c r="AM1170" i="109"/>
  <c r="AN1349" i="109" s="1"/>
  <c r="AL1345" i="109"/>
  <c r="AN1284" i="109"/>
  <c r="AO1463" i="109" s="1"/>
  <c r="AM1664" i="109"/>
  <c r="AL754" i="109"/>
  <c r="AL1726" i="109" s="1"/>
  <c r="AL798" i="109"/>
  <c r="AM435" i="109"/>
  <c r="AN636" i="109" s="1"/>
  <c r="AN475" i="109"/>
  <c r="AO676" i="109" s="1"/>
  <c r="AO1314" i="109"/>
  <c r="AP1493" i="109" s="1"/>
  <c r="AN1254" i="109"/>
  <c r="AO1433" i="109" s="1"/>
  <c r="AN1327" i="109"/>
  <c r="AO1506" i="109" s="1"/>
  <c r="AK1905" i="109"/>
  <c r="AL846" i="109"/>
  <c r="AN1237" i="109"/>
  <c r="AO1416" i="109" s="1"/>
  <c r="AL700" i="109"/>
  <c r="AL1709" i="109" s="1"/>
  <c r="AM379" i="109"/>
  <c r="AN580" i="109" s="1"/>
  <c r="AN1551" i="109"/>
  <c r="AN422" i="109"/>
  <c r="AO623" i="109" s="1"/>
  <c r="AL693" i="109"/>
  <c r="AL1708" i="109" s="1"/>
  <c r="AN1670" i="109"/>
  <c r="AL685" i="109"/>
  <c r="AM458" i="109"/>
  <c r="AN659" i="109" s="1"/>
  <c r="AN414" i="109"/>
  <c r="AO615" i="109" s="1"/>
  <c r="AN430" i="109"/>
  <c r="AO631" i="109" s="1"/>
  <c r="AN1301" i="109"/>
  <c r="AO1480" i="109" s="1"/>
  <c r="AL790" i="109"/>
  <c r="AN1307" i="109"/>
  <c r="AO1486" i="109" s="1"/>
  <c r="AK1849" i="109"/>
  <c r="AM1669" i="109"/>
  <c r="AL843" i="109"/>
  <c r="AM425" i="109"/>
  <c r="AN626" i="109" s="1"/>
  <c r="AN1606" i="109"/>
  <c r="AL870" i="109"/>
  <c r="AN1332" i="109"/>
  <c r="AO1511" i="109" s="1"/>
  <c r="AM351" i="109"/>
  <c r="AN552" i="109" s="1"/>
  <c r="AM421" i="109"/>
  <c r="AN622" i="109" s="1"/>
  <c r="AM1580" i="109"/>
  <c r="AK1917" i="109"/>
  <c r="AO1329" i="109"/>
  <c r="AP1508" i="109" s="1"/>
  <c r="AL839" i="109"/>
  <c r="AM384" i="109"/>
  <c r="AN585" i="109" s="1"/>
  <c r="AN1676" i="109"/>
  <c r="AL852" i="109"/>
  <c r="AN1244" i="109"/>
  <c r="AO1423" i="109" s="1"/>
  <c r="AM395" i="109"/>
  <c r="AN596" i="109" s="1"/>
  <c r="AM328" i="109"/>
  <c r="AN529" i="109" s="1"/>
  <c r="AM431" i="109"/>
  <c r="AN632" i="109" s="1"/>
  <c r="AN434" i="109"/>
  <c r="AO635" i="109" s="1"/>
  <c r="AM1681" i="109"/>
  <c r="AN1265" i="109"/>
  <c r="AO1444" i="109" s="1"/>
  <c r="AN483" i="109"/>
  <c r="AO684" i="109" s="1"/>
  <c r="AM345" i="109"/>
  <c r="AN546" i="109" s="1"/>
  <c r="AN1278" i="109"/>
  <c r="AO1457" i="109" s="1"/>
  <c r="AM1694" i="109"/>
  <c r="AL792" i="109"/>
  <c r="AL1749" i="109" s="1"/>
  <c r="AN418" i="109"/>
  <c r="AO619" i="109" s="1"/>
  <c r="AL826" i="109"/>
  <c r="AN449" i="109"/>
  <c r="AO650" i="109" s="1"/>
  <c r="AO1215" i="109"/>
  <c r="AP1394" i="109" s="1"/>
  <c r="AN477" i="109"/>
  <c r="AO678" i="109" s="1"/>
  <c r="AN1268" i="109"/>
  <c r="AO1447" i="109" s="1"/>
  <c r="AL804" i="109"/>
  <c r="AL1761" i="109" s="1"/>
  <c r="AO1203" i="109"/>
  <c r="AP1382" i="109" s="1"/>
  <c r="AN1699" i="109"/>
  <c r="AK1868" i="109"/>
  <c r="AM884" i="109"/>
  <c r="AL796" i="109"/>
  <c r="AL1753" i="109" s="1"/>
  <c r="AN1276" i="109"/>
  <c r="AO1455" i="109" s="1"/>
  <c r="AM828" i="109"/>
  <c r="AM1668" i="109"/>
  <c r="AN447" i="109"/>
  <c r="AO648" i="109" s="1"/>
  <c r="AO1339" i="109"/>
  <c r="AP1518" i="109" s="1"/>
  <c r="AN1683" i="109"/>
  <c r="AN1287" i="109"/>
  <c r="AO1466" i="109" s="1"/>
  <c r="AN459" i="109"/>
  <c r="AO660" i="109" s="1"/>
  <c r="AM349" i="109"/>
  <c r="AN550" i="109" s="1"/>
  <c r="AN457" i="109"/>
  <c r="AO658" i="109" s="1"/>
  <c r="AM327" i="109"/>
  <c r="AN528" i="109" s="1"/>
  <c r="AN410" i="109"/>
  <c r="AO611" i="109" s="1"/>
  <c r="AM1598" i="109"/>
  <c r="AM1600" i="109"/>
  <c r="AN1290" i="109"/>
  <c r="AO1469" i="109" s="1"/>
  <c r="AN287" i="109"/>
  <c r="AO488" i="109" s="1"/>
  <c r="AL831" i="109"/>
  <c r="AM472" i="109"/>
  <c r="AN673" i="109" s="1"/>
  <c r="AL835" i="109"/>
  <c r="AM1629" i="109"/>
  <c r="AM393" i="109"/>
  <c r="AN594" i="109" s="1"/>
  <c r="AM400" i="109"/>
  <c r="AN601" i="109" s="1"/>
  <c r="AM358" i="109"/>
  <c r="AN559" i="109" s="1"/>
  <c r="AM404" i="109"/>
  <c r="AN605" i="109" s="1"/>
  <c r="AM1624" i="109"/>
  <c r="AM471" i="109"/>
  <c r="AN672" i="109" s="1"/>
  <c r="AO1308" i="109"/>
  <c r="AP1487" i="109" s="1"/>
  <c r="AN1292" i="109"/>
  <c r="AO1471" i="109" s="1"/>
  <c r="AN1305" i="109"/>
  <c r="AO1484" i="109" s="1"/>
  <c r="AN1319" i="109"/>
  <c r="AO1498" i="109" s="1"/>
  <c r="AN442" i="109"/>
  <c r="AO643" i="109" s="1"/>
  <c r="AN1233" i="109"/>
  <c r="AO1412" i="109" s="1"/>
  <c r="AN1338" i="109"/>
  <c r="AO1517" i="109" s="1"/>
  <c r="AM412" i="109"/>
  <c r="AN613" i="109" s="1"/>
  <c r="AN1283" i="109"/>
  <c r="AO1462" i="109" s="1"/>
  <c r="AM847" i="109"/>
  <c r="AK1873" i="109"/>
  <c r="AK1866" i="109"/>
  <c r="AO1243" i="109"/>
  <c r="AP1422" i="109" s="1"/>
  <c r="AM352" i="109"/>
  <c r="AN553" i="109" s="1"/>
  <c r="AM413" i="109"/>
  <c r="AN614" i="109" s="1"/>
  <c r="AN470" i="109"/>
  <c r="AO671" i="109" s="1"/>
  <c r="AO1280" i="109"/>
  <c r="AP1459" i="109" s="1"/>
  <c r="AM381" i="109"/>
  <c r="AN582" i="109" s="1"/>
  <c r="AM1643" i="109"/>
  <c r="AM1622" i="109"/>
  <c r="AL1528" i="109"/>
  <c r="AL1524" i="109"/>
  <c r="BE34" i="119" s="1"/>
  <c r="AN1285" i="109"/>
  <c r="AO1464" i="109" s="1"/>
  <c r="AM432" i="109"/>
  <c r="AN633" i="109" s="1"/>
  <c r="AM408" i="109"/>
  <c r="AN609" i="109" s="1"/>
  <c r="AN1337" i="109"/>
  <c r="AO1516" i="109" s="1"/>
  <c r="AO1226" i="109"/>
  <c r="AP1405" i="109" s="1"/>
  <c r="AN1250" i="109"/>
  <c r="AO1429" i="109" s="1"/>
  <c r="AM389" i="109"/>
  <c r="AN590" i="109" s="1"/>
  <c r="AN1343" i="109"/>
  <c r="AO1522" i="109" s="1"/>
  <c r="AM877" i="109"/>
  <c r="AO1191" i="109"/>
  <c r="AP1370" i="109" s="1"/>
  <c r="AM1612" i="109"/>
  <c r="AM1685" i="109"/>
  <c r="AM376" i="109"/>
  <c r="AN577" i="109" s="1"/>
  <c r="AK1962" i="109"/>
  <c r="AN461" i="109"/>
  <c r="AO662" i="109" s="1"/>
  <c r="AN1309" i="109"/>
  <c r="AO1488" i="109" s="1"/>
  <c r="AN1224" i="109"/>
  <c r="AO1403" i="109" s="1"/>
  <c r="AM403" i="109"/>
  <c r="AN604" i="109" s="1"/>
  <c r="AM439" i="109"/>
  <c r="AN640" i="109" s="1"/>
  <c r="AM420" i="109"/>
  <c r="AN621" i="109" s="1"/>
  <c r="AM466" i="109"/>
  <c r="AN667" i="109" s="1"/>
  <c r="AN1246" i="109"/>
  <c r="AO1425" i="109" s="1"/>
  <c r="AM370" i="109"/>
  <c r="AN571" i="109" s="1"/>
  <c r="AM444" i="109"/>
  <c r="AN645" i="109" s="1"/>
  <c r="AN1273" i="109"/>
  <c r="AO1452" i="109" s="1"/>
  <c r="AM1595" i="109"/>
  <c r="AO1198" i="109"/>
  <c r="AP1377" i="109" s="1"/>
  <c r="AN1546" i="109"/>
  <c r="AL781" i="109"/>
  <c r="AL1738" i="109" s="1"/>
  <c r="AN473" i="109"/>
  <c r="AO674" i="109" s="1"/>
  <c r="AM398" i="109"/>
  <c r="AN599" i="109" s="1"/>
  <c r="AO1312" i="109"/>
  <c r="AP1491" i="109" s="1"/>
  <c r="AM1610" i="109"/>
  <c r="AL860" i="109"/>
  <c r="AM416" i="109"/>
  <c r="AN617" i="109" s="1"/>
  <c r="AO1259" i="109"/>
  <c r="AP1438" i="109" s="1"/>
  <c r="AN463" i="109"/>
  <c r="AO664" i="109" s="1"/>
  <c r="AM1583" i="109"/>
  <c r="AL827" i="109"/>
  <c r="AL709" i="109"/>
  <c r="AL1710" i="109" s="1"/>
  <c r="AM479" i="109"/>
  <c r="AN680" i="109" s="1"/>
  <c r="AM1690" i="109"/>
  <c r="AL823" i="109"/>
  <c r="AL1780" i="109" s="1"/>
  <c r="AN1289" i="109"/>
  <c r="AO1468" i="109" s="1"/>
  <c r="AN1616" i="109"/>
  <c r="AM419" i="109"/>
  <c r="AN620" i="109" s="1"/>
  <c r="AM437" i="109"/>
  <c r="AN638" i="109" s="1"/>
  <c r="AN1603" i="109"/>
  <c r="AL786" i="109"/>
  <c r="AL1743" i="109" s="1"/>
  <c r="AN1295" i="109"/>
  <c r="AO1474" i="109" s="1"/>
  <c r="AM436" i="109"/>
  <c r="AN637" i="109" s="1"/>
  <c r="AM377" i="109"/>
  <c r="AN578" i="109" s="1"/>
  <c r="AN455" i="109"/>
  <c r="AO656" i="109" s="1"/>
  <c r="AN1317" i="109"/>
  <c r="AO1496" i="109" s="1"/>
  <c r="AL730" i="109"/>
  <c r="AL1715" i="109" s="1"/>
  <c r="AL833" i="109"/>
  <c r="AM417" i="109"/>
  <c r="AN618" i="109" s="1"/>
  <c r="AM480" i="109"/>
  <c r="AN681" i="109" s="1"/>
  <c r="AM354" i="109"/>
  <c r="AN555" i="109" s="1"/>
  <c r="AM1623" i="109"/>
  <c r="AN1298" i="109"/>
  <c r="AO1477" i="109" s="1"/>
  <c r="AK1853" i="109"/>
  <c r="AL723" i="109"/>
  <c r="AL1713" i="109" s="1"/>
  <c r="AN1573" i="109"/>
  <c r="AO1344" i="109"/>
  <c r="AP1523" i="109" s="1"/>
  <c r="AM879" i="109"/>
  <c r="AM1626" i="109"/>
  <c r="AO1341" i="109"/>
  <c r="AP1520" i="109" s="1"/>
  <c r="AK1891" i="109"/>
  <c r="AN451" i="109"/>
  <c r="AO652" i="109" s="1"/>
  <c r="AM356" i="109"/>
  <c r="AN557" i="109" s="1"/>
  <c r="AN1279" i="109"/>
  <c r="AO1458" i="109" s="1"/>
  <c r="AN1571" i="109"/>
  <c r="AN1303" i="109"/>
  <c r="AO1482" i="109" s="1"/>
  <c r="AM1657" i="109"/>
  <c r="AO1325" i="109"/>
  <c r="AP1504" i="109" s="1"/>
  <c r="AM1645" i="109"/>
  <c r="AN478" i="109"/>
  <c r="AO679" i="109" s="1"/>
  <c r="AK1907" i="109"/>
  <c r="AL716" i="109"/>
  <c r="AL1711" i="109" s="1"/>
  <c r="AM1662" i="109"/>
  <c r="AN1255" i="109"/>
  <c r="AO1434" i="109" s="1"/>
  <c r="AN1240" i="109"/>
  <c r="AO1419" i="109" s="1"/>
  <c r="AM387" i="109"/>
  <c r="AN588" i="109" s="1"/>
  <c r="AO1316" i="109"/>
  <c r="AP1495" i="109" s="1"/>
  <c r="AL794" i="109"/>
  <c r="AL1751" i="109" s="1"/>
  <c r="AM1648" i="109"/>
  <c r="AM689" i="109"/>
  <c r="AL874" i="109"/>
  <c r="AM1615" i="109"/>
  <c r="AM433" i="109"/>
  <c r="AN634" i="109" s="1"/>
  <c r="AL795" i="109"/>
  <c r="AL1752" i="109" s="1"/>
  <c r="AO1291" i="109"/>
  <c r="AP1470" i="109" s="1"/>
  <c r="AM428" i="109"/>
  <c r="AN629" i="109" s="1"/>
  <c r="AN1297" i="109"/>
  <c r="AO1476" i="109" s="1"/>
  <c r="AL806" i="109"/>
  <c r="AM391" i="109"/>
  <c r="AN592" i="109" s="1"/>
  <c r="AM399" i="109"/>
  <c r="AN600" i="109" s="1"/>
  <c r="AM1650" i="109"/>
  <c r="AM1605" i="109"/>
  <c r="AM1677" i="109"/>
  <c r="AO1334" i="109"/>
  <c r="AP1513" i="109" s="1"/>
  <c r="AN1272" i="109"/>
  <c r="AO1451" i="109" s="1"/>
  <c r="AK1939" i="109"/>
  <c r="AM1686" i="109"/>
  <c r="AK1969" i="109"/>
  <c r="AK1923" i="109"/>
  <c r="AK1927" i="109"/>
  <c r="AN1264" i="109"/>
  <c r="AO1443" i="109" s="1"/>
  <c r="AM456" i="109"/>
  <c r="AN657" i="109" s="1"/>
  <c r="AL813" i="109"/>
  <c r="AL1770" i="109" s="1"/>
  <c r="AM462" i="109"/>
  <c r="AN663" i="109" s="1"/>
  <c r="AM383" i="109"/>
  <c r="AN584" i="109" s="1"/>
  <c r="AN469" i="109"/>
  <c r="AO670" i="109" s="1"/>
  <c r="AO1333" i="109"/>
  <c r="AP1512" i="109" s="1"/>
  <c r="AO1204" i="109"/>
  <c r="AP1383" i="109" s="1"/>
  <c r="AM448" i="109"/>
  <c r="AN649" i="109" s="1"/>
  <c r="AN1282" i="109"/>
  <c r="AO1461" i="109" s="1"/>
  <c r="AM337" i="109"/>
  <c r="AN538" i="109" s="1"/>
  <c r="AN1342" i="109"/>
  <c r="AO1521" i="109" s="1"/>
  <c r="AM411" i="109"/>
  <c r="AN612" i="109" s="1"/>
  <c r="AK1865" i="109"/>
  <c r="AN1584" i="109"/>
  <c r="AO1197" i="109"/>
  <c r="AP1376" i="109" s="1"/>
  <c r="AL837" i="109"/>
  <c r="AL807" i="109"/>
  <c r="AL1764" i="109" s="1"/>
  <c r="AM423" i="109"/>
  <c r="AN624" i="109" s="1"/>
  <c r="AM872" i="109"/>
  <c r="AN1263" i="109"/>
  <c r="AO1442" i="109" s="1"/>
  <c r="AM464" i="109"/>
  <c r="AN665" i="109" s="1"/>
  <c r="AM863" i="109"/>
  <c r="AN1340" i="109"/>
  <c r="AO1519" i="109" s="1"/>
  <c r="AM1592" i="109"/>
  <c r="AM1631" i="109"/>
  <c r="AM1660" i="109"/>
  <c r="AO1188" i="109"/>
  <c r="AP1367" i="109" s="1"/>
  <c r="AL800" i="109"/>
  <c r="AL1757" i="109" s="1"/>
  <c r="AM1607" i="109"/>
  <c r="AN1252" i="109"/>
  <c r="AO1431" i="109" s="1"/>
  <c r="AL818" i="109"/>
  <c r="AL1775" i="109" s="1"/>
  <c r="AM386" i="109"/>
  <c r="AN587" i="109" s="1"/>
  <c r="AM865" i="109"/>
  <c r="AN1225" i="109"/>
  <c r="AO1404" i="109" s="1"/>
  <c r="AN453" i="109"/>
  <c r="AO654" i="109" s="1"/>
  <c r="AO1256" i="109"/>
  <c r="AP1435" i="109" s="1"/>
  <c r="AM307" i="109"/>
  <c r="AN508" i="109" s="1"/>
  <c r="AL881" i="109"/>
  <c r="AN1275" i="109"/>
  <c r="AO1454" i="109" s="1"/>
  <c r="AM476" i="109"/>
  <c r="AN677" i="109" s="1"/>
  <c r="AN1294" i="109"/>
  <c r="AO1473" i="109" s="1"/>
  <c r="AM1647" i="109"/>
  <c r="AO1258" i="109"/>
  <c r="AP1437" i="109" s="1"/>
  <c r="AL821" i="109"/>
  <c r="AL1778" i="109" s="1"/>
  <c r="AO1245" i="109"/>
  <c r="AP1424" i="109" s="1"/>
  <c r="AK1887" i="109"/>
  <c r="AL779" i="109"/>
  <c r="AL1737" i="109" s="1"/>
  <c r="AN1331" i="109"/>
  <c r="AO1510" i="109" s="1"/>
  <c r="AO1205" i="109"/>
  <c r="AN1267" i="109"/>
  <c r="AO1446" i="109" s="1"/>
  <c r="AM460" i="109"/>
  <c r="AN661" i="109" s="1"/>
  <c r="AM357" i="109"/>
  <c r="AN558" i="109" s="1"/>
  <c r="AM406" i="109"/>
  <c r="AN607" i="109" s="1"/>
  <c r="AM1585" i="109"/>
  <c r="AM407" i="109"/>
  <c r="AN608" i="109" s="1"/>
  <c r="AN1270" i="109"/>
  <c r="AO1449" i="109" s="1"/>
  <c r="AL1981" i="109"/>
  <c r="AN1223" i="109"/>
  <c r="AO1402" i="109" s="1"/>
  <c r="AM440" i="109"/>
  <c r="AN641" i="109" s="1"/>
  <c r="AM446" i="109"/>
  <c r="AN647" i="109" s="1"/>
  <c r="AM1656" i="109"/>
  <c r="AN1274" i="109"/>
  <c r="AO1453" i="109" s="1"/>
  <c r="AN481" i="109"/>
  <c r="AO682" i="109" s="1"/>
  <c r="AN1335" i="109"/>
  <c r="AO1514" i="109" s="1"/>
  <c r="AM401" i="109"/>
  <c r="AN602" i="109" s="1"/>
  <c r="AN1702" i="109"/>
  <c r="AM1679" i="109"/>
  <c r="AK1876" i="109"/>
  <c r="AN1262" i="109"/>
  <c r="AO1441" i="109" s="1"/>
  <c r="AN1277" i="109"/>
  <c r="AO1456" i="109" s="1"/>
  <c r="AK1925" i="109"/>
  <c r="AN1288" i="109"/>
  <c r="AO1467" i="109" s="1"/>
  <c r="AN1281" i="109"/>
  <c r="AO1460" i="109" s="1"/>
  <c r="AO1213" i="109"/>
  <c r="AP1392" i="109" s="1"/>
  <c r="AM1661" i="109"/>
  <c r="AN1299" i="109"/>
  <c r="AO1478" i="109" s="1"/>
  <c r="AN467" i="109"/>
  <c r="AO668" i="109" s="1"/>
  <c r="AM319" i="109"/>
  <c r="AN520" i="109" s="1"/>
  <c r="AM314" i="109"/>
  <c r="AN515" i="109" s="1"/>
  <c r="AM347" i="109"/>
  <c r="AN548" i="109" s="1"/>
  <c r="AN1304" i="109"/>
  <c r="AO1483" i="109" s="1"/>
  <c r="AN474" i="109"/>
  <c r="AO675" i="109" s="1"/>
  <c r="AM1613" i="109"/>
  <c r="AM1578" i="109"/>
  <c r="AL789" i="109"/>
  <c r="AN1674" i="109"/>
  <c r="AN1251" i="109"/>
  <c r="AO1430" i="109" s="1"/>
  <c r="AN1286" i="109"/>
  <c r="AO1465" i="109" s="1"/>
  <c r="AM392" i="109"/>
  <c r="AN593" i="109" s="1"/>
  <c r="AM382" i="109"/>
  <c r="AN583" i="109" s="1"/>
  <c r="AN1253" i="109"/>
  <c r="AO1432" i="109" s="1"/>
  <c r="AN1257" i="109"/>
  <c r="AO1436" i="109" s="1"/>
  <c r="AO1217" i="109"/>
  <c r="AP1396" i="109" s="1"/>
  <c r="AN1315" i="109"/>
  <c r="AO1494" i="109" s="1"/>
  <c r="AL830" i="109"/>
  <c r="AK1879" i="109"/>
  <c r="AM1627" i="109"/>
  <c r="AN1326" i="109"/>
  <c r="AO1505" i="109" s="1"/>
  <c r="AO1207" i="109"/>
  <c r="AL793" i="109"/>
  <c r="AL1750" i="109" s="1"/>
  <c r="AL801" i="109"/>
  <c r="AM454" i="109"/>
  <c r="AN655" i="109" s="1"/>
  <c r="AN1247" i="109"/>
  <c r="AO1426" i="109" s="1"/>
  <c r="AM359" i="109"/>
  <c r="AN560" i="109" s="1"/>
  <c r="AM1680" i="109"/>
  <c r="AN1692" i="109"/>
  <c r="AN1313" i="109"/>
  <c r="AO1492" i="109" s="1"/>
  <c r="AM867" i="109"/>
  <c r="AK1871" i="109"/>
  <c r="AN1328" i="109"/>
  <c r="AO1507" i="109" s="1"/>
  <c r="AK1937" i="109"/>
  <c r="AM896" i="109"/>
  <c r="AM894" i="109"/>
  <c r="AL1026" i="109"/>
  <c r="AM895" i="109"/>
  <c r="AG49" i="119"/>
  <c r="AI42" i="119"/>
  <c r="AI48" i="119" s="1"/>
  <c r="AI49" i="119" s="1"/>
  <c r="AH42" i="119"/>
  <c r="AN21" i="119"/>
  <c r="AM23" i="119"/>
  <c r="AM25" i="119" s="1"/>
  <c r="BN20" i="119"/>
  <c r="AL25" i="119"/>
  <c r="AJ41" i="119"/>
  <c r="AJ47" i="119" s="1"/>
  <c r="AK29" i="119"/>
  <c r="AK28" i="119"/>
  <c r="AM1719" i="109" l="1"/>
  <c r="AN539" i="109"/>
  <c r="AN343" i="109"/>
  <c r="AN544" i="109"/>
  <c r="AP1390" i="109"/>
  <c r="AP1569" i="109" s="1"/>
  <c r="AP1218" i="109"/>
  <c r="AP1397" i="109"/>
  <c r="AP1193" i="109"/>
  <c r="AP1372" i="109"/>
  <c r="AZ1227" i="109"/>
  <c r="AZ1406" i="109"/>
  <c r="AP1200" i="109"/>
  <c r="AP1379" i="109"/>
  <c r="AO1220" i="109"/>
  <c r="AO1399" i="109"/>
  <c r="AP1386" i="109"/>
  <c r="AP1565" i="109" s="1"/>
  <c r="AP1384" i="109"/>
  <c r="AP1563" i="109" s="1"/>
  <c r="AP1172" i="109"/>
  <c r="AP1351" i="109"/>
  <c r="AP1209" i="109"/>
  <c r="AP1388" i="109"/>
  <c r="AP1567" i="109" s="1"/>
  <c r="BA1176" i="109"/>
  <c r="BA1355" i="109"/>
  <c r="AZ1234" i="109"/>
  <c r="AZ1413" i="109"/>
  <c r="AP1182" i="109"/>
  <c r="AP1361" i="109"/>
  <c r="AL1818" i="109"/>
  <c r="AL1957" i="109" s="1"/>
  <c r="AL1815" i="109"/>
  <c r="AL1806" i="109"/>
  <c r="AL1945" i="109" s="1"/>
  <c r="AL1789" i="109"/>
  <c r="AL1791" i="109"/>
  <c r="AL1823" i="109"/>
  <c r="AL1962" i="109" s="1"/>
  <c r="AL1784" i="109"/>
  <c r="AL1923" i="109" s="1"/>
  <c r="AL1832" i="109"/>
  <c r="AL1971" i="109" s="1"/>
  <c r="AL1796" i="109"/>
  <c r="AL1828" i="109"/>
  <c r="AL1967" i="109" s="1"/>
  <c r="AL1809" i="109"/>
  <c r="AL1948" i="109" s="1"/>
  <c r="AL1811" i="109"/>
  <c r="AL1830" i="109"/>
  <c r="AL1969" i="109" s="1"/>
  <c r="AL1826" i="109"/>
  <c r="AL1965" i="109" s="1"/>
  <c r="AL1822" i="109"/>
  <c r="AL1961" i="109" s="1"/>
  <c r="AL1834" i="109"/>
  <c r="AL1973" i="109" s="1"/>
  <c r="AL1794" i="109"/>
  <c r="AL1786" i="109"/>
  <c r="AL1925" i="109" s="1"/>
  <c r="AL1805" i="109"/>
  <c r="AL1944" i="109" s="1"/>
  <c r="AL1807" i="109"/>
  <c r="AL1839" i="109"/>
  <c r="AL1800" i="109"/>
  <c r="AL1939" i="109" s="1"/>
  <c r="AL1819" i="109"/>
  <c r="AL1958" i="109" s="1"/>
  <c r="AL1812" i="109"/>
  <c r="AL1831" i="109"/>
  <c r="AL1792" i="109"/>
  <c r="AL1931" i="109" s="1"/>
  <c r="AL1824" i="109"/>
  <c r="AL1963" i="109" s="1"/>
  <c r="AL1814" i="109"/>
  <c r="AL1953" i="109" s="1"/>
  <c r="AL1817" i="109"/>
  <c r="AL1838" i="109"/>
  <c r="AL1977" i="109" s="1"/>
  <c r="AL1825" i="109"/>
  <c r="AL1964" i="109" s="1"/>
  <c r="AL1810" i="109"/>
  <c r="AL1949" i="109" s="1"/>
  <c r="AL1802" i="109"/>
  <c r="AL1941" i="109" s="1"/>
  <c r="AL1788" i="109"/>
  <c r="AL1927" i="109" s="1"/>
  <c r="AL1820" i="109"/>
  <c r="AL1959" i="109" s="1"/>
  <c r="AL1785" i="109"/>
  <c r="AL1924" i="109" s="1"/>
  <c r="AL1787" i="109"/>
  <c r="AL1926" i="109" s="1"/>
  <c r="AL1835" i="109"/>
  <c r="AL1974" i="109" s="1"/>
  <c r="AL1783" i="109"/>
  <c r="AL1813" i="109"/>
  <c r="AL1952" i="109" s="1"/>
  <c r="AL1808" i="109"/>
  <c r="AL1947" i="109" s="1"/>
  <c r="AL1840" i="109"/>
  <c r="AL1979" i="109" s="1"/>
  <c r="AL1821" i="109"/>
  <c r="AL1960" i="109" s="1"/>
  <c r="AL1833" i="109"/>
  <c r="AL1972" i="109" s="1"/>
  <c r="AL1829" i="109"/>
  <c r="AL1968" i="109" s="1"/>
  <c r="AL1790" i="109"/>
  <c r="AL1798" i="109"/>
  <c r="AL1937" i="109" s="1"/>
  <c r="AL1804" i="109"/>
  <c r="AL1836" i="109"/>
  <c r="AL1975" i="109" s="1"/>
  <c r="AL1801" i="109"/>
  <c r="AL1940" i="109" s="1"/>
  <c r="AL1803" i="109"/>
  <c r="AL1942" i="109" s="1"/>
  <c r="AL1797" i="109"/>
  <c r="AL1936" i="109" s="1"/>
  <c r="AL1799" i="109"/>
  <c r="AL1938" i="109" s="1"/>
  <c r="AL1793" i="109"/>
  <c r="AL1932" i="109" s="1"/>
  <c r="AL1795" i="109"/>
  <c r="AL1934" i="109" s="1"/>
  <c r="AL1827" i="109"/>
  <c r="AL1966" i="109" s="1"/>
  <c r="AL1837" i="109"/>
  <c r="AL1976" i="109" s="1"/>
  <c r="AL1816" i="109"/>
  <c r="AL1955" i="109" s="1"/>
  <c r="AL1951" i="109"/>
  <c r="AL1935" i="109"/>
  <c r="AM1773" i="109"/>
  <c r="AM1912" i="109" s="1"/>
  <c r="AM1781" i="109"/>
  <c r="AM1920" i="109" s="1"/>
  <c r="AL1756" i="109"/>
  <c r="AL1895" i="109" s="1"/>
  <c r="AJ1982" i="109"/>
  <c r="AM1841" i="109"/>
  <c r="AM1980" i="109" s="1"/>
  <c r="AL1732" i="109"/>
  <c r="AL1871" i="109" s="1"/>
  <c r="AL1747" i="109"/>
  <c r="AL1886" i="109" s="1"/>
  <c r="AL1900" i="109"/>
  <c r="AL1906" i="109"/>
  <c r="AM1981" i="109"/>
  <c r="AL1746" i="109"/>
  <c r="AL1885" i="109" s="1"/>
  <c r="AM1769" i="109"/>
  <c r="AM1908" i="109" s="1"/>
  <c r="AL1881" i="109"/>
  <c r="AL1887" i="109"/>
  <c r="AM1777" i="109"/>
  <c r="AM1916" i="109" s="1"/>
  <c r="AL1763" i="109"/>
  <c r="AL1902" i="109" s="1"/>
  <c r="AL1766" i="109"/>
  <c r="AL1905" i="109" s="1"/>
  <c r="AL1729" i="109"/>
  <c r="AL1868" i="109" s="1"/>
  <c r="AL1772" i="109"/>
  <c r="AL1911" i="109" s="1"/>
  <c r="AL1758" i="109"/>
  <c r="AL1897" i="109" s="1"/>
  <c r="AL1755" i="109"/>
  <c r="AL1894" i="109" s="1"/>
  <c r="AL1735" i="109"/>
  <c r="AL1874" i="109" s="1"/>
  <c r="AL1889" i="109"/>
  <c r="AL1741" i="109"/>
  <c r="AL1880" i="109" s="1"/>
  <c r="AL1899" i="109"/>
  <c r="AL1915" i="109"/>
  <c r="AL1910" i="109"/>
  <c r="AL1901" i="109"/>
  <c r="AL1879" i="109"/>
  <c r="AL1928" i="109"/>
  <c r="AL1733" i="109"/>
  <c r="AL1872" i="109" s="1"/>
  <c r="AL1734" i="109"/>
  <c r="AL1873" i="109" s="1"/>
  <c r="AL1779" i="109"/>
  <c r="AL1918" i="109" s="1"/>
  <c r="AL1759" i="109"/>
  <c r="AL1898" i="109" s="1"/>
  <c r="AL1768" i="109"/>
  <c r="AL1907" i="109" s="1"/>
  <c r="AL1728" i="109"/>
  <c r="AL1867" i="109" s="1"/>
  <c r="AL1703" i="109"/>
  <c r="AL1707" i="109"/>
  <c r="AO361" i="109"/>
  <c r="AP562" i="109" s="1"/>
  <c r="AN298" i="109"/>
  <c r="AO499" i="109" s="1"/>
  <c r="AO371" i="109"/>
  <c r="AP572" i="109" s="1"/>
  <c r="AM832" i="109"/>
  <c r="AN832" i="109" s="1"/>
  <c r="AM742" i="109"/>
  <c r="AM1720" i="109" s="1"/>
  <c r="BZ20" i="119"/>
  <c r="CA20" i="119" s="1"/>
  <c r="AN740" i="109"/>
  <c r="AM1858" i="109"/>
  <c r="AL1861" i="109"/>
  <c r="AZ905" i="109"/>
  <c r="BA902" i="109"/>
  <c r="BA903" i="109"/>
  <c r="AN340" i="109"/>
  <c r="AO541" i="109" s="1"/>
  <c r="AN338" i="109"/>
  <c r="AO539" i="109" s="1"/>
  <c r="AX296" i="109"/>
  <c r="AY497" i="109" s="1"/>
  <c r="AW698" i="109"/>
  <c r="BB909" i="109"/>
  <c r="BE910" i="109"/>
  <c r="BF910" i="109" s="1"/>
  <c r="AL1866" i="109"/>
  <c r="AL1865" i="109"/>
  <c r="AN330" i="109"/>
  <c r="AO531" i="109" s="1"/>
  <c r="AL1863" i="109"/>
  <c r="AL1852" i="109"/>
  <c r="AN321" i="109"/>
  <c r="AT695" i="109"/>
  <c r="AT696" i="109"/>
  <c r="AT697" i="109"/>
  <c r="AU694" i="109"/>
  <c r="AN1667" i="109"/>
  <c r="AO1667" i="109" s="1"/>
  <c r="AM880" i="109"/>
  <c r="AM783" i="109"/>
  <c r="AL1854" i="109"/>
  <c r="AL1850" i="109"/>
  <c r="AN898" i="109"/>
  <c r="AN1628" i="109"/>
  <c r="AL1851" i="109"/>
  <c r="AL1847" i="109"/>
  <c r="AO1534" i="109"/>
  <c r="AN840" i="109"/>
  <c r="AT295" i="109"/>
  <c r="AU496" i="109" s="1"/>
  <c r="AT294" i="109"/>
  <c r="AU495" i="109" s="1"/>
  <c r="AT293" i="109"/>
  <c r="AU494" i="109" s="1"/>
  <c r="AU292" i="109"/>
  <c r="AW493" i="109" s="1"/>
  <c r="AN1659" i="109"/>
  <c r="AO1555" i="109"/>
  <c r="AN1621" i="109"/>
  <c r="AO1638" i="109"/>
  <c r="AN1643" i="109"/>
  <c r="AM849" i="109"/>
  <c r="AM857" i="109"/>
  <c r="AM855" i="109"/>
  <c r="AN1639" i="109"/>
  <c r="AN1682" i="109"/>
  <c r="AM773" i="109"/>
  <c r="AM1735" i="109" s="1"/>
  <c r="AM785" i="109"/>
  <c r="AM797" i="109"/>
  <c r="AN1701" i="109"/>
  <c r="AM882" i="109"/>
  <c r="AN1641" i="109"/>
  <c r="AM751" i="109"/>
  <c r="AM1724" i="109" s="1"/>
  <c r="AO1561" i="109"/>
  <c r="AM854" i="109"/>
  <c r="AN1596" i="109"/>
  <c r="AM862" i="109"/>
  <c r="AM858" i="109"/>
  <c r="AN1642" i="109"/>
  <c r="AN1640" i="109"/>
  <c r="AN1602" i="109"/>
  <c r="AM842" i="109"/>
  <c r="AN1608" i="109"/>
  <c r="AN883" i="109"/>
  <c r="AN885" i="109"/>
  <c r="AO1562" i="109"/>
  <c r="AM834" i="109"/>
  <c r="AN1698" i="109"/>
  <c r="AO1691" i="109"/>
  <c r="AM819" i="109"/>
  <c r="AO1556" i="109"/>
  <c r="AM791" i="109"/>
  <c r="AM1748" i="109" s="1"/>
  <c r="AO1530" i="109"/>
  <c r="AN851" i="109"/>
  <c r="AM787" i="109"/>
  <c r="AM1744" i="109" s="1"/>
  <c r="AO1697" i="109"/>
  <c r="AN876" i="109"/>
  <c r="AM739" i="109"/>
  <c r="AM763" i="109"/>
  <c r="AM732" i="109"/>
  <c r="AM1716" i="109" s="1"/>
  <c r="AM839" i="109"/>
  <c r="AN1634" i="109"/>
  <c r="AM825" i="109"/>
  <c r="AM1782" i="109" s="1"/>
  <c r="AM835" i="109"/>
  <c r="AM817" i="109"/>
  <c r="AM1774" i="109" s="1"/>
  <c r="AN1693" i="109"/>
  <c r="AO1617" i="109"/>
  <c r="AO1672" i="109"/>
  <c r="AN1615" i="109"/>
  <c r="AO1614" i="109"/>
  <c r="AM856" i="109"/>
  <c r="AM721" i="109"/>
  <c r="AM1712" i="109" s="1"/>
  <c r="AM878" i="109"/>
  <c r="AO1670" i="109"/>
  <c r="AM778" i="109"/>
  <c r="AM1736" i="109" s="1"/>
  <c r="AM866" i="109"/>
  <c r="AM808" i="109"/>
  <c r="AM761" i="109"/>
  <c r="AO1699" i="109"/>
  <c r="AO1666" i="109"/>
  <c r="AN1652" i="109"/>
  <c r="AN1673" i="109"/>
  <c r="AM850" i="109"/>
  <c r="AN1582" i="109"/>
  <c r="AM745" i="109"/>
  <c r="AN1625" i="109"/>
  <c r="AN1695" i="109"/>
  <c r="AM754" i="109"/>
  <c r="AM1726" i="109" s="1"/>
  <c r="AM788" i="109"/>
  <c r="AM1745" i="109" s="1"/>
  <c r="AN871" i="109"/>
  <c r="AN861" i="109"/>
  <c r="AN1635" i="109"/>
  <c r="AN1689" i="109"/>
  <c r="AN1604" i="109"/>
  <c r="AN869" i="109"/>
  <c r="AM803" i="109"/>
  <c r="AM1760" i="109" s="1"/>
  <c r="AN1675" i="109"/>
  <c r="AM794" i="109"/>
  <c r="AM1751" i="109" s="1"/>
  <c r="AM846" i="109"/>
  <c r="AO1687" i="109"/>
  <c r="AO1603" i="109"/>
  <c r="AN820" i="109"/>
  <c r="AN1619" i="109"/>
  <c r="AN1663" i="109"/>
  <c r="AN1688" i="109"/>
  <c r="AN1598" i="109"/>
  <c r="AN824" i="109"/>
  <c r="AO1324" i="109"/>
  <c r="AP1503" i="109" s="1"/>
  <c r="AK1843" i="109"/>
  <c r="AN1620" i="109"/>
  <c r="AN1633" i="109"/>
  <c r="AM784" i="109"/>
  <c r="AM1741" i="109" s="1"/>
  <c r="AN1583" i="109"/>
  <c r="AM810" i="109"/>
  <c r="AN1696" i="109"/>
  <c r="AN1665" i="109"/>
  <c r="AN1686" i="109"/>
  <c r="AO1683" i="109"/>
  <c r="AM753" i="109"/>
  <c r="AM1725" i="109" s="1"/>
  <c r="AM723" i="109"/>
  <c r="AM1713" i="109" s="1"/>
  <c r="AO1546" i="109"/>
  <c r="AM700" i="109"/>
  <c r="AN1656" i="109"/>
  <c r="AO1674" i="109"/>
  <c r="AM779" i="109"/>
  <c r="AM1737" i="109" s="1"/>
  <c r="AN1631" i="109"/>
  <c r="AM818" i="109"/>
  <c r="AM1775" i="109" s="1"/>
  <c r="AM484" i="109"/>
  <c r="AM485" i="109" s="1"/>
  <c r="AL886" i="109"/>
  <c r="AN1677" i="109"/>
  <c r="AN1592" i="109"/>
  <c r="AL1950" i="109"/>
  <c r="AL1876" i="109"/>
  <c r="AL1891" i="109"/>
  <c r="AL1888" i="109"/>
  <c r="AL1946" i="109"/>
  <c r="AL1914" i="109"/>
  <c r="AL1896" i="109"/>
  <c r="AL1903" i="109"/>
  <c r="AL1909" i="109"/>
  <c r="AL1859" i="109"/>
  <c r="AL1929" i="109"/>
  <c r="AL1892" i="109"/>
  <c r="AL1877" i="109"/>
  <c r="AL1917" i="109"/>
  <c r="AL1882" i="109"/>
  <c r="AL1919" i="109"/>
  <c r="AP1207" i="109"/>
  <c r="AN1644" i="109"/>
  <c r="AO1304" i="109"/>
  <c r="AP1483" i="109" s="1"/>
  <c r="AN1657" i="109"/>
  <c r="AN1646" i="109"/>
  <c r="AN440" i="109"/>
  <c r="AO641" i="109" s="1"/>
  <c r="AM759" i="109"/>
  <c r="AM1729" i="109" s="1"/>
  <c r="AO1342" i="109"/>
  <c r="AP1521" i="109" s="1"/>
  <c r="AN448" i="109"/>
  <c r="AO649" i="109" s="1"/>
  <c r="AP1333" i="109"/>
  <c r="AQ1512" i="109" s="1"/>
  <c r="AP1291" i="109"/>
  <c r="AQ1470" i="109" s="1"/>
  <c r="AN1653" i="109"/>
  <c r="AN865" i="109"/>
  <c r="AN1671" i="109"/>
  <c r="AN359" i="109"/>
  <c r="AO560" i="109" s="1"/>
  <c r="AO1315" i="109"/>
  <c r="AP1494" i="109" s="1"/>
  <c r="AN392" i="109"/>
  <c r="AO593" i="109" s="1"/>
  <c r="AN1609" i="109"/>
  <c r="AN347" i="109"/>
  <c r="AO548" i="109" s="1"/>
  <c r="AM716" i="109"/>
  <c r="AM1711" i="109" s="1"/>
  <c r="AN401" i="109"/>
  <c r="AO602" i="109" s="1"/>
  <c r="AO481" i="109"/>
  <c r="AP682" i="109" s="1"/>
  <c r="AM848" i="109"/>
  <c r="AO1223" i="109"/>
  <c r="AP1402" i="109" s="1"/>
  <c r="AO1270" i="109"/>
  <c r="AP1449" i="109" s="1"/>
  <c r="AP1205" i="109"/>
  <c r="AO1225" i="109"/>
  <c r="AP1404" i="109" s="1"/>
  <c r="AO1252" i="109"/>
  <c r="AP1431" i="109" s="1"/>
  <c r="AP1188" i="109"/>
  <c r="AQ1367" i="109" s="1"/>
  <c r="AP1217" i="109"/>
  <c r="AQ1396" i="109" s="1"/>
  <c r="AO1253" i="109"/>
  <c r="AP1432" i="109" s="1"/>
  <c r="AN382" i="109"/>
  <c r="AO583" i="109" s="1"/>
  <c r="AO1286" i="109"/>
  <c r="AP1465" i="109" s="1"/>
  <c r="AN1662" i="109"/>
  <c r="AM749" i="109"/>
  <c r="AM1723" i="109" s="1"/>
  <c r="AO467" i="109"/>
  <c r="AP668" i="109" s="1"/>
  <c r="AP1213" i="109"/>
  <c r="AQ1392" i="109" s="1"/>
  <c r="AO1288" i="109"/>
  <c r="AP1467" i="109" s="1"/>
  <c r="AO1277" i="109"/>
  <c r="AP1456" i="109" s="1"/>
  <c r="AO1262" i="109"/>
  <c r="AP1441" i="109" s="1"/>
  <c r="AL1930" i="109"/>
  <c r="AN446" i="109"/>
  <c r="AO647" i="109" s="1"/>
  <c r="AN1581" i="109"/>
  <c r="AO1331" i="109"/>
  <c r="AP1510" i="109" s="1"/>
  <c r="AP1258" i="109"/>
  <c r="AQ1437" i="109" s="1"/>
  <c r="AN476" i="109"/>
  <c r="AO677" i="109" s="1"/>
  <c r="AP1256" i="109"/>
  <c r="AQ1435" i="109" s="1"/>
  <c r="AO1263" i="109"/>
  <c r="AP1442" i="109" s="1"/>
  <c r="AM813" i="109"/>
  <c r="AM1770" i="109" s="1"/>
  <c r="AN337" i="109"/>
  <c r="AO538" i="109" s="1"/>
  <c r="AO1282" i="109"/>
  <c r="AP1461" i="109" s="1"/>
  <c r="AO469" i="109"/>
  <c r="AP670" i="109" s="1"/>
  <c r="AN383" i="109"/>
  <c r="AO584" i="109" s="1"/>
  <c r="AN456" i="109"/>
  <c r="AO657" i="109" s="1"/>
  <c r="AO1692" i="109"/>
  <c r="AO1558" i="109"/>
  <c r="AL1913" i="109"/>
  <c r="AP1316" i="109"/>
  <c r="AQ1495" i="109" s="1"/>
  <c r="AN387" i="109"/>
  <c r="AO588" i="109" s="1"/>
  <c r="AN1578" i="109"/>
  <c r="AO1255" i="109"/>
  <c r="AP1434" i="109" s="1"/>
  <c r="AN1661" i="109"/>
  <c r="AO1279" i="109"/>
  <c r="AP1458" i="109" s="1"/>
  <c r="AM758" i="109"/>
  <c r="AM1728" i="109" s="1"/>
  <c r="AP1341" i="109"/>
  <c r="AQ1520" i="109" s="1"/>
  <c r="AO1702" i="109"/>
  <c r="AO1298" i="109"/>
  <c r="AP1477" i="109" s="1"/>
  <c r="AM756" i="109"/>
  <c r="AM1727" i="109" s="1"/>
  <c r="AN480" i="109"/>
  <c r="AO681" i="109" s="1"/>
  <c r="AO455" i="109"/>
  <c r="AP656" i="109" s="1"/>
  <c r="AN436" i="109"/>
  <c r="AO637" i="109" s="1"/>
  <c r="AN437" i="109"/>
  <c r="AO638" i="109" s="1"/>
  <c r="AM821" i="109"/>
  <c r="AM1778" i="109" s="1"/>
  <c r="AL1943" i="109"/>
  <c r="AO463" i="109"/>
  <c r="AP664" i="109" s="1"/>
  <c r="AN416" i="109"/>
  <c r="AO617" i="109" s="1"/>
  <c r="AP1198" i="109"/>
  <c r="AQ1377" i="109" s="1"/>
  <c r="AO1246" i="109"/>
  <c r="AP1425" i="109" s="1"/>
  <c r="AM822" i="109"/>
  <c r="AM1779" i="109" s="1"/>
  <c r="AN439" i="109"/>
  <c r="AO640" i="109" s="1"/>
  <c r="AM805" i="109"/>
  <c r="AM1762" i="109" s="1"/>
  <c r="AP1191" i="109"/>
  <c r="AQ1370" i="109" s="1"/>
  <c r="AO1337" i="109"/>
  <c r="AP1516" i="109" s="1"/>
  <c r="AM815" i="109"/>
  <c r="AM1772" i="109" s="1"/>
  <c r="AP1243" i="109"/>
  <c r="AQ1422" i="109" s="1"/>
  <c r="AO1283" i="109"/>
  <c r="AP1462" i="109" s="1"/>
  <c r="AO1338" i="109"/>
  <c r="AP1517" i="109" s="1"/>
  <c r="AN844" i="109"/>
  <c r="AN471" i="109"/>
  <c r="AO672" i="109" s="1"/>
  <c r="AN400" i="109"/>
  <c r="AO601" i="109" s="1"/>
  <c r="AN472" i="109"/>
  <c r="AO673" i="109" s="1"/>
  <c r="AN689" i="109"/>
  <c r="AN812" i="109"/>
  <c r="AO457" i="109"/>
  <c r="AP658" i="109" s="1"/>
  <c r="AN349" i="109"/>
  <c r="AO550" i="109" s="1"/>
  <c r="AO1287" i="109"/>
  <c r="AP1466" i="109" s="1"/>
  <c r="AO1573" i="109"/>
  <c r="AO449" i="109"/>
  <c r="AP650" i="109" s="1"/>
  <c r="AO418" i="109"/>
  <c r="AP619" i="109" s="1"/>
  <c r="AO1278" i="109"/>
  <c r="AP1457" i="109" s="1"/>
  <c r="AO483" i="109"/>
  <c r="AP684" i="109" s="1"/>
  <c r="AN1623" i="109"/>
  <c r="AN328" i="109"/>
  <c r="AO529" i="109" s="1"/>
  <c r="AO1244" i="109"/>
  <c r="AP1423" i="109" s="1"/>
  <c r="AL1864" i="109"/>
  <c r="AN425" i="109"/>
  <c r="AO626" i="109" s="1"/>
  <c r="AO414" i="109"/>
  <c r="AP615" i="109" s="1"/>
  <c r="AO422" i="109"/>
  <c r="AP623" i="109" s="1"/>
  <c r="AO1237" i="109"/>
  <c r="AP1416" i="109" s="1"/>
  <c r="AP1314" i="109"/>
  <c r="AQ1493" i="109" s="1"/>
  <c r="AN877" i="109"/>
  <c r="AN1170" i="109"/>
  <c r="AO1349" i="109" s="1"/>
  <c r="AM1345" i="109"/>
  <c r="AN1660" i="109"/>
  <c r="AN1658" i="109"/>
  <c r="AO443" i="109"/>
  <c r="AP644" i="109" s="1"/>
  <c r="AN405" i="109"/>
  <c r="AO606" i="109" s="1"/>
  <c r="AM798" i="109"/>
  <c r="AM1755" i="109" s="1"/>
  <c r="AM738" i="109"/>
  <c r="AN847" i="109"/>
  <c r="AO465" i="109"/>
  <c r="AP666" i="109" s="1"/>
  <c r="AN1680" i="109"/>
  <c r="AN1624" i="109"/>
  <c r="AN360" i="109"/>
  <c r="AO561" i="109" s="1"/>
  <c r="AO1320" i="109"/>
  <c r="AP1499" i="109" s="1"/>
  <c r="AN1629" i="109"/>
  <c r="AN828" i="109"/>
  <c r="AN394" i="109"/>
  <c r="AO595" i="109" s="1"/>
  <c r="AO1296" i="109"/>
  <c r="AP1475" i="109" s="1"/>
  <c r="AM804" i="109"/>
  <c r="AM1761" i="109" s="1"/>
  <c r="AM826" i="109"/>
  <c r="AM792" i="109"/>
  <c r="AM1749" i="109" s="1"/>
  <c r="AN1694" i="109"/>
  <c r="AP1318" i="109"/>
  <c r="AQ1497" i="109" s="1"/>
  <c r="AO1238" i="109"/>
  <c r="AP1417" i="109" s="1"/>
  <c r="AN468" i="109"/>
  <c r="AO669" i="109" s="1"/>
  <c r="AP1248" i="109"/>
  <c r="AQ1427" i="109" s="1"/>
  <c r="AN1669" i="109"/>
  <c r="AN291" i="109"/>
  <c r="AO492" i="109" s="1"/>
  <c r="AO1306" i="109"/>
  <c r="AP1485" i="109" s="1"/>
  <c r="AO1616" i="109"/>
  <c r="AM873" i="109"/>
  <c r="AN404" i="109"/>
  <c r="AO605" i="109" s="1"/>
  <c r="AL1869" i="109"/>
  <c r="AM802" i="109"/>
  <c r="AM1759" i="109" s="1"/>
  <c r="AN393" i="109"/>
  <c r="AO594" i="109" s="1"/>
  <c r="AM874" i="109"/>
  <c r="AO1290" i="109"/>
  <c r="AP1469" i="109" s="1"/>
  <c r="AN859" i="109"/>
  <c r="AO459" i="109"/>
  <c r="AP660" i="109" s="1"/>
  <c r="AP1339" i="109"/>
  <c r="AQ1518" i="109" s="1"/>
  <c r="AO447" i="109"/>
  <c r="AP648" i="109" s="1"/>
  <c r="AO477" i="109"/>
  <c r="AP678" i="109" s="1"/>
  <c r="AP1215" i="109"/>
  <c r="AQ1394" i="109" s="1"/>
  <c r="AN1636" i="109"/>
  <c r="AN345" i="109"/>
  <c r="AO546" i="109" s="1"/>
  <c r="AO1265" i="109"/>
  <c r="AP1444" i="109" s="1"/>
  <c r="AL1978" i="109"/>
  <c r="AM833" i="109"/>
  <c r="AN395" i="109"/>
  <c r="AO596" i="109" s="1"/>
  <c r="AN351" i="109"/>
  <c r="AO552" i="109" s="1"/>
  <c r="AO1332" i="109"/>
  <c r="AP1511" i="109" s="1"/>
  <c r="AM827" i="109"/>
  <c r="AO1301" i="109"/>
  <c r="AP1480" i="109" s="1"/>
  <c r="AN816" i="109"/>
  <c r="AN1685" i="109"/>
  <c r="AN1612" i="109"/>
  <c r="AO1284" i="109"/>
  <c r="AP1463" i="109" s="1"/>
  <c r="AO1302" i="109"/>
  <c r="AP1481" i="109" s="1"/>
  <c r="AO1300" i="109"/>
  <c r="AP1479" i="109" s="1"/>
  <c r="AN845" i="109"/>
  <c r="AO445" i="109"/>
  <c r="AP646" i="109" s="1"/>
  <c r="AO1322" i="109"/>
  <c r="AP1501" i="109" s="1"/>
  <c r="AO1269" i="109"/>
  <c r="AP1448" i="109" s="1"/>
  <c r="AM762" i="109"/>
  <c r="AN1678" i="109"/>
  <c r="AN429" i="109"/>
  <c r="AO630" i="109" s="1"/>
  <c r="AO1242" i="109"/>
  <c r="AP1421" i="109" s="1"/>
  <c r="AM811" i="109"/>
  <c r="AN397" i="109"/>
  <c r="AO598" i="109" s="1"/>
  <c r="AO426" i="109"/>
  <c r="AP627" i="109" s="1"/>
  <c r="AM796" i="109"/>
  <c r="AM1753" i="109" s="1"/>
  <c r="AN1651" i="109"/>
  <c r="AN427" i="109"/>
  <c r="AO628" i="109" s="1"/>
  <c r="AN884" i="109"/>
  <c r="AO1321" i="109"/>
  <c r="AP1500" i="109" s="1"/>
  <c r="AN1618" i="109"/>
  <c r="AN1681" i="109"/>
  <c r="AN450" i="109"/>
  <c r="AO651" i="109" s="1"/>
  <c r="AN1580" i="109"/>
  <c r="AO1606" i="109"/>
  <c r="AN441" i="109"/>
  <c r="AO642" i="109" s="1"/>
  <c r="AM790" i="109"/>
  <c r="AM1747" i="109" s="1"/>
  <c r="AN1607" i="109"/>
  <c r="AN1664" i="109"/>
  <c r="AO1247" i="109"/>
  <c r="AP1426" i="109" s="1"/>
  <c r="AO1575" i="109"/>
  <c r="AO1335" i="109"/>
  <c r="AP1514" i="109" s="1"/>
  <c r="AO1274" i="109"/>
  <c r="AP1453" i="109" s="1"/>
  <c r="AM809" i="109"/>
  <c r="AM1766" i="109" s="1"/>
  <c r="AN460" i="109"/>
  <c r="AO661" i="109" s="1"/>
  <c r="AO1267" i="109"/>
  <c r="AP1446" i="109" s="1"/>
  <c r="AP1245" i="109"/>
  <c r="AQ1424" i="109" s="1"/>
  <c r="AO1294" i="109"/>
  <c r="AP1473" i="109" s="1"/>
  <c r="AN1613" i="109"/>
  <c r="AN1637" i="109"/>
  <c r="AP1259" i="109"/>
  <c r="AQ1438" i="109" s="1"/>
  <c r="AO473" i="109"/>
  <c r="AP674" i="109" s="1"/>
  <c r="AN420" i="109"/>
  <c r="AO621" i="109" s="1"/>
  <c r="AM841" i="109"/>
  <c r="AO1309" i="109"/>
  <c r="AP1488" i="109" s="1"/>
  <c r="AN376" i="109"/>
  <c r="AO577" i="109" s="1"/>
  <c r="AN389" i="109"/>
  <c r="AO590" i="109" s="1"/>
  <c r="AP1226" i="109"/>
  <c r="AQ1405" i="109" s="1"/>
  <c r="AP1280" i="109"/>
  <c r="AQ1459" i="109" s="1"/>
  <c r="AO470" i="109"/>
  <c r="AP671" i="109" s="1"/>
  <c r="AO1292" i="109"/>
  <c r="AP1471" i="109" s="1"/>
  <c r="AK1982" i="109"/>
  <c r="AO1328" i="109"/>
  <c r="AP1507" i="109" s="1"/>
  <c r="AO1313" i="109"/>
  <c r="AP1492" i="109" s="1"/>
  <c r="AL1870" i="109"/>
  <c r="AN1605" i="109"/>
  <c r="AN1684" i="109"/>
  <c r="AO1251" i="109"/>
  <c r="AP1430" i="109" s="1"/>
  <c r="AO474" i="109"/>
  <c r="AP675" i="109" s="1"/>
  <c r="AL1862" i="109"/>
  <c r="AN314" i="109"/>
  <c r="AO515" i="109" s="1"/>
  <c r="AN319" i="109"/>
  <c r="AO520" i="109" s="1"/>
  <c r="AO1299" i="109"/>
  <c r="AP1478" i="109" s="1"/>
  <c r="AN1632" i="109"/>
  <c r="AN407" i="109"/>
  <c r="AO608" i="109" s="1"/>
  <c r="AN406" i="109"/>
  <c r="AO607" i="109" s="1"/>
  <c r="AN357" i="109"/>
  <c r="AO558" i="109" s="1"/>
  <c r="AO1275" i="109"/>
  <c r="AP1454" i="109" s="1"/>
  <c r="AM709" i="109"/>
  <c r="AM1710" i="109" s="1"/>
  <c r="AO453" i="109"/>
  <c r="AP654" i="109" s="1"/>
  <c r="AL1884" i="109"/>
  <c r="AN1610" i="109"/>
  <c r="AN464" i="109"/>
  <c r="AO665" i="109" s="1"/>
  <c r="AN423" i="109"/>
  <c r="AO624" i="109" s="1"/>
  <c r="AN1700" i="109"/>
  <c r="AP1204" i="109"/>
  <c r="AQ1383" i="109" s="1"/>
  <c r="AM864" i="109"/>
  <c r="AN1622" i="109"/>
  <c r="AO1272" i="109"/>
  <c r="AP1451" i="109" s="1"/>
  <c r="AN399" i="109"/>
  <c r="AO600" i="109" s="1"/>
  <c r="AN391" i="109"/>
  <c r="AO592" i="109" s="1"/>
  <c r="AO1297" i="109"/>
  <c r="AP1476" i="109" s="1"/>
  <c r="AN428" i="109"/>
  <c r="AO629" i="109" s="1"/>
  <c r="AO1649" i="109"/>
  <c r="AM685" i="109"/>
  <c r="AL1893" i="109"/>
  <c r="AN853" i="109"/>
  <c r="AN1585" i="109"/>
  <c r="AN417" i="109"/>
  <c r="AO618" i="109" s="1"/>
  <c r="AN377" i="109"/>
  <c r="AO578" i="109" s="1"/>
  <c r="AO1295" i="109"/>
  <c r="AP1474" i="109" s="1"/>
  <c r="AN1647" i="109"/>
  <c r="AN479" i="109"/>
  <c r="AO680" i="109" s="1"/>
  <c r="AP1312" i="109"/>
  <c r="AQ1491" i="109" s="1"/>
  <c r="AN398" i="109"/>
  <c r="AO599" i="109" s="1"/>
  <c r="AN875" i="109"/>
  <c r="AL1848" i="109"/>
  <c r="AO1273" i="109"/>
  <c r="AP1452" i="109" s="1"/>
  <c r="AN370" i="109"/>
  <c r="AO571" i="109" s="1"/>
  <c r="AM868" i="109"/>
  <c r="AO461" i="109"/>
  <c r="AP662" i="109" s="1"/>
  <c r="AO1343" i="109"/>
  <c r="AP1522" i="109" s="1"/>
  <c r="AO1250" i="109"/>
  <c r="AP1429" i="109" s="1"/>
  <c r="AO1584" i="109"/>
  <c r="AN432" i="109"/>
  <c r="AO633" i="109" s="1"/>
  <c r="AO1285" i="109"/>
  <c r="AP1464" i="109" s="1"/>
  <c r="AN872" i="109"/>
  <c r="AN352" i="109"/>
  <c r="AO553" i="109" s="1"/>
  <c r="AM814" i="109"/>
  <c r="AM1771" i="109" s="1"/>
  <c r="AO1233" i="109"/>
  <c r="AP1412" i="109" s="1"/>
  <c r="AO1319" i="109"/>
  <c r="AP1498" i="109" s="1"/>
  <c r="AN1650" i="109"/>
  <c r="AM806" i="109"/>
  <c r="AN358" i="109"/>
  <c r="AO559" i="109" s="1"/>
  <c r="AM795" i="109"/>
  <c r="AM1752" i="109" s="1"/>
  <c r="AN1648" i="109"/>
  <c r="AM729" i="109"/>
  <c r="AM1714" i="109" s="1"/>
  <c r="AO1540" i="109"/>
  <c r="AN1626" i="109"/>
  <c r="AN879" i="109"/>
  <c r="AL1954" i="109"/>
  <c r="AM747" i="109"/>
  <c r="AM1722" i="109" s="1"/>
  <c r="AN836" i="109"/>
  <c r="AN431" i="109"/>
  <c r="AO632" i="109" s="1"/>
  <c r="AN384" i="109"/>
  <c r="AO585" i="109" s="1"/>
  <c r="AP1329" i="109"/>
  <c r="AQ1508" i="109" s="1"/>
  <c r="AM823" i="109"/>
  <c r="AN1690" i="109"/>
  <c r="AO430" i="109"/>
  <c r="AP631" i="109" s="1"/>
  <c r="AL1860" i="109"/>
  <c r="AN458" i="109"/>
  <c r="AO659" i="109" s="1"/>
  <c r="AN379" i="109"/>
  <c r="AO580" i="109" s="1"/>
  <c r="AO1327" i="109"/>
  <c r="AP1506" i="109" s="1"/>
  <c r="AO1254" i="109"/>
  <c r="AP1433" i="109" s="1"/>
  <c r="AN435" i="109"/>
  <c r="AO636" i="109" s="1"/>
  <c r="AL1933" i="109"/>
  <c r="AL1856" i="109"/>
  <c r="AN1627" i="109"/>
  <c r="AM831" i="109"/>
  <c r="AL1921" i="109"/>
  <c r="AN1600" i="109"/>
  <c r="AN409" i="109"/>
  <c r="AO610" i="109" s="1"/>
  <c r="AL1853" i="109"/>
  <c r="AO1310" i="109"/>
  <c r="AP1489" i="109" s="1"/>
  <c r="AM799" i="109"/>
  <c r="AM1756" i="109" s="1"/>
  <c r="AO1293" i="109"/>
  <c r="AP1472" i="109" s="1"/>
  <c r="AM829" i="109"/>
  <c r="AO482" i="109"/>
  <c r="AP683" i="109" s="1"/>
  <c r="AN1679" i="109"/>
  <c r="AO1260" i="109"/>
  <c r="AP1439" i="109" s="1"/>
  <c r="AO1323" i="109"/>
  <c r="AP1502" i="109" s="1"/>
  <c r="AO1330" i="109"/>
  <c r="AP1509" i="109" s="1"/>
  <c r="AM852" i="109"/>
  <c r="AL485" i="109"/>
  <c r="AO1222" i="109"/>
  <c r="AP1401" i="109" s="1"/>
  <c r="AM843" i="109"/>
  <c r="AN388" i="109"/>
  <c r="AO589" i="109" s="1"/>
  <c r="AL1883" i="109"/>
  <c r="AO1576" i="109"/>
  <c r="AO1249" i="109"/>
  <c r="AP1428" i="109" s="1"/>
  <c r="AO1551" i="109"/>
  <c r="AN415" i="109"/>
  <c r="AO616" i="109" s="1"/>
  <c r="AL1904" i="109"/>
  <c r="AN1611" i="109"/>
  <c r="AO1281" i="109"/>
  <c r="AP1460" i="109" s="1"/>
  <c r="AN307" i="109"/>
  <c r="AO508" i="109" s="1"/>
  <c r="AP1334" i="109"/>
  <c r="AQ1513" i="109" s="1"/>
  <c r="AO1303" i="109"/>
  <c r="AP1482" i="109" s="1"/>
  <c r="AO451" i="109"/>
  <c r="AP652" i="109" s="1"/>
  <c r="AO1317" i="109"/>
  <c r="AP1496" i="109" s="1"/>
  <c r="AO1549" i="109"/>
  <c r="AN454" i="109"/>
  <c r="AO655" i="109" s="1"/>
  <c r="AO1326" i="109"/>
  <c r="AP1505" i="109" s="1"/>
  <c r="AO1257" i="109"/>
  <c r="AP1436" i="109" s="1"/>
  <c r="AO1571" i="109"/>
  <c r="AN386" i="109"/>
  <c r="AO587" i="109" s="1"/>
  <c r="AO1340" i="109"/>
  <c r="AP1519" i="109" s="1"/>
  <c r="AP1197" i="109"/>
  <c r="AQ1376" i="109" s="1"/>
  <c r="AN411" i="109"/>
  <c r="AO612" i="109" s="1"/>
  <c r="AL1857" i="109"/>
  <c r="AN462" i="109"/>
  <c r="AO663" i="109" s="1"/>
  <c r="AO1264" i="109"/>
  <c r="AP1443" i="109" s="1"/>
  <c r="AN1630" i="109"/>
  <c r="AM801" i="109"/>
  <c r="AM1758" i="109" s="1"/>
  <c r="AM793" i="109"/>
  <c r="AM1750" i="109" s="1"/>
  <c r="AN1655" i="109"/>
  <c r="AM830" i="109"/>
  <c r="AN433" i="109"/>
  <c r="AO634" i="109" s="1"/>
  <c r="AM789" i="109"/>
  <c r="AO1240" i="109"/>
  <c r="AP1419" i="109" s="1"/>
  <c r="AO478" i="109"/>
  <c r="AP679" i="109" s="1"/>
  <c r="AP1325" i="109"/>
  <c r="AQ1504" i="109" s="1"/>
  <c r="AN356" i="109"/>
  <c r="AO557" i="109" s="1"/>
  <c r="AP1344" i="109"/>
  <c r="AQ1523" i="109" s="1"/>
  <c r="AN354" i="109"/>
  <c r="AO555" i="109" s="1"/>
  <c r="AL1970" i="109"/>
  <c r="AM838" i="109"/>
  <c r="AL1922" i="109"/>
  <c r="AN419" i="109"/>
  <c r="AO620" i="109" s="1"/>
  <c r="AO1289" i="109"/>
  <c r="AP1468" i="109" s="1"/>
  <c r="AM881" i="109"/>
  <c r="AL1956" i="109"/>
  <c r="AM800" i="109"/>
  <c r="AN444" i="109"/>
  <c r="AO645" i="109" s="1"/>
  <c r="AM772" i="109"/>
  <c r="AM1734" i="109" s="1"/>
  <c r="AN466" i="109"/>
  <c r="AO667" i="109" s="1"/>
  <c r="AN403" i="109"/>
  <c r="AO604" i="109" s="1"/>
  <c r="AO1224" i="109"/>
  <c r="AP1403" i="109" s="1"/>
  <c r="AN863" i="109"/>
  <c r="AN408" i="109"/>
  <c r="AO609" i="109" s="1"/>
  <c r="AN381" i="109"/>
  <c r="AO582" i="109" s="1"/>
  <c r="AN413" i="109"/>
  <c r="AO614" i="109" s="1"/>
  <c r="AO1601" i="109"/>
  <c r="AN412" i="109"/>
  <c r="AO613" i="109" s="1"/>
  <c r="AN1591" i="109"/>
  <c r="AO442" i="109"/>
  <c r="AP643" i="109" s="1"/>
  <c r="AO1305" i="109"/>
  <c r="AP1484" i="109" s="1"/>
  <c r="AP1308" i="109"/>
  <c r="AQ1487" i="109" s="1"/>
  <c r="AM760" i="109"/>
  <c r="AM1730" i="109" s="1"/>
  <c r="AO287" i="109"/>
  <c r="AP488" i="109" s="1"/>
  <c r="AO410" i="109"/>
  <c r="AP611" i="109" s="1"/>
  <c r="AN327" i="109"/>
  <c r="AO528" i="109" s="1"/>
  <c r="AN1645" i="109"/>
  <c r="AO1276" i="109"/>
  <c r="AP1455" i="109" s="1"/>
  <c r="AP1203" i="109"/>
  <c r="AQ1382" i="109" s="1"/>
  <c r="AO1268" i="109"/>
  <c r="AP1447" i="109" s="1"/>
  <c r="AO434" i="109"/>
  <c r="AP635" i="109" s="1"/>
  <c r="AM730" i="109"/>
  <c r="AM1715" i="109" s="1"/>
  <c r="AM786" i="109"/>
  <c r="AM1743" i="109" s="1"/>
  <c r="AN421" i="109"/>
  <c r="AO622" i="109" s="1"/>
  <c r="AO1307" i="109"/>
  <c r="AP1486" i="109" s="1"/>
  <c r="AM860" i="109"/>
  <c r="AM781" i="109"/>
  <c r="AM1738" i="109" s="1"/>
  <c r="AN1595" i="109"/>
  <c r="AL1875" i="109"/>
  <c r="AO475" i="109"/>
  <c r="AP676" i="109" s="1"/>
  <c r="AM837" i="109"/>
  <c r="AM1528" i="109"/>
  <c r="AM1524" i="109"/>
  <c r="BF34" i="119" s="1"/>
  <c r="AO438" i="109"/>
  <c r="AP639" i="109" s="1"/>
  <c r="AM807" i="109"/>
  <c r="AM1764" i="109" s="1"/>
  <c r="AN396" i="109"/>
  <c r="AO597" i="109" s="1"/>
  <c r="AN336" i="109"/>
  <c r="AO537" i="109" s="1"/>
  <c r="AN867" i="109"/>
  <c r="AO1266" i="109"/>
  <c r="AP1445" i="109" s="1"/>
  <c r="AO1271" i="109"/>
  <c r="AP1450" i="109" s="1"/>
  <c r="AP1211" i="109"/>
  <c r="AN1668" i="109"/>
  <c r="AN1654" i="109"/>
  <c r="AN402" i="109"/>
  <c r="AO603" i="109" s="1"/>
  <c r="AN424" i="109"/>
  <c r="AO625" i="109" s="1"/>
  <c r="AN390" i="109"/>
  <c r="AO591" i="109" s="1"/>
  <c r="AO1336" i="109"/>
  <c r="AP1515" i="109" s="1"/>
  <c r="AN452" i="109"/>
  <c r="AO653" i="109" s="1"/>
  <c r="AO1676" i="109"/>
  <c r="AM870" i="109"/>
  <c r="AO1311" i="109"/>
  <c r="AP1490" i="109" s="1"/>
  <c r="AN385" i="109"/>
  <c r="AO586" i="109" s="1"/>
  <c r="AM693" i="109"/>
  <c r="AM1708" i="109" s="1"/>
  <c r="AO1261" i="109"/>
  <c r="AP1440" i="109" s="1"/>
  <c r="AL1855" i="109"/>
  <c r="AL1890" i="109"/>
  <c r="AN895" i="109"/>
  <c r="AN896" i="109"/>
  <c r="AN894" i="109"/>
  <c r="AM1026" i="109"/>
  <c r="AH48" i="119"/>
  <c r="AJ42" i="119"/>
  <c r="AJ48" i="119" s="1"/>
  <c r="AJ49" i="119" s="1"/>
  <c r="AM28" i="119"/>
  <c r="AM29" i="119"/>
  <c r="AK30" i="119"/>
  <c r="AK40" i="119"/>
  <c r="AL29" i="119"/>
  <c r="AL28" i="119"/>
  <c r="AO21" i="119"/>
  <c r="AN23" i="119"/>
  <c r="AN25" i="119" s="1"/>
  <c r="AP33" i="119"/>
  <c r="AO343" i="109" l="1"/>
  <c r="AO544" i="109"/>
  <c r="AO321" i="109"/>
  <c r="AP522" i="109" s="1"/>
  <c r="AO522" i="109"/>
  <c r="AQ1384" i="109"/>
  <c r="AQ1563" i="109" s="1"/>
  <c r="AQ1386" i="109"/>
  <c r="AQ1565" i="109" s="1"/>
  <c r="AQ1182" i="109"/>
  <c r="AQ1361" i="109"/>
  <c r="BB1176" i="109"/>
  <c r="BB1355" i="109"/>
  <c r="AQ1172" i="109"/>
  <c r="AQ1351" i="109"/>
  <c r="AQ1390" i="109"/>
  <c r="AQ1569" i="109" s="1"/>
  <c r="AQ1200" i="109"/>
  <c r="AQ1379" i="109"/>
  <c r="AQ1193" i="109"/>
  <c r="AQ1372" i="109"/>
  <c r="BA1234" i="109"/>
  <c r="BA1413" i="109"/>
  <c r="AQ1209" i="109"/>
  <c r="AQ1388" i="109"/>
  <c r="AQ1567" i="109" s="1"/>
  <c r="AP1220" i="109"/>
  <c r="AP1399" i="109"/>
  <c r="BA1227" i="109"/>
  <c r="BA1406" i="109"/>
  <c r="AQ1218" i="109"/>
  <c r="AQ1397" i="109"/>
  <c r="AM1791" i="109"/>
  <c r="AN1719" i="109"/>
  <c r="AM1832" i="109"/>
  <c r="AM1971" i="109" s="1"/>
  <c r="AM1838" i="109"/>
  <c r="AM1789" i="109"/>
  <c r="AM1928" i="109" s="1"/>
  <c r="AM1814" i="109"/>
  <c r="AM1829" i="109"/>
  <c r="AM1799" i="109"/>
  <c r="AM1825" i="109"/>
  <c r="AM1819" i="109"/>
  <c r="AM1958" i="109" s="1"/>
  <c r="AM1840" i="109"/>
  <c r="AM1979" i="109" s="1"/>
  <c r="AM1831" i="109"/>
  <c r="AM1827" i="109"/>
  <c r="AM1823" i="109"/>
  <c r="AM1962" i="109" s="1"/>
  <c r="AM1810" i="109"/>
  <c r="AM1949" i="109" s="1"/>
  <c r="AM1833" i="109"/>
  <c r="AM1794" i="109"/>
  <c r="AM1798" i="109"/>
  <c r="AM1937" i="109" s="1"/>
  <c r="AM1803" i="109"/>
  <c r="AM1942" i="109" s="1"/>
  <c r="AM1787" i="109"/>
  <c r="AM1926" i="109" s="1"/>
  <c r="AM1818" i="109"/>
  <c r="AM1957" i="109" s="1"/>
  <c r="AM1783" i="109"/>
  <c r="AM1922" i="109" s="1"/>
  <c r="AM1830" i="109"/>
  <c r="AM1969" i="109" s="1"/>
  <c r="AM1806" i="109"/>
  <c r="AM1945" i="109" s="1"/>
  <c r="AM1804" i="109"/>
  <c r="AM1812" i="109"/>
  <c r="AM1951" i="109" s="1"/>
  <c r="AM1835" i="109"/>
  <c r="AM1974" i="109" s="1"/>
  <c r="AM1793" i="109"/>
  <c r="AM1932" i="109" s="1"/>
  <c r="AM1820" i="109"/>
  <c r="AM1959" i="109" s="1"/>
  <c r="AM1816" i="109"/>
  <c r="AM1955" i="109" s="1"/>
  <c r="AM1839" i="109"/>
  <c r="AM1978" i="109" s="1"/>
  <c r="AM1788" i="109"/>
  <c r="AM1784" i="109"/>
  <c r="AM1923" i="109" s="1"/>
  <c r="AM1790" i="109"/>
  <c r="AM1929" i="109" s="1"/>
  <c r="AM1821" i="109"/>
  <c r="AM1960" i="109" s="1"/>
  <c r="AM1800" i="109"/>
  <c r="AM1939" i="109" s="1"/>
  <c r="AM1834" i="109"/>
  <c r="AM1973" i="109" s="1"/>
  <c r="AM1785" i="109"/>
  <c r="AM1924" i="109" s="1"/>
  <c r="AM1811" i="109"/>
  <c r="AM1950" i="109" s="1"/>
  <c r="AM1795" i="109"/>
  <c r="AM1934" i="109" s="1"/>
  <c r="AM1826" i="109"/>
  <c r="AM1965" i="109" s="1"/>
  <c r="AM1828" i="109"/>
  <c r="AM1967" i="109" s="1"/>
  <c r="AM1802" i="109"/>
  <c r="AM1941" i="109" s="1"/>
  <c r="AM1809" i="109"/>
  <c r="AM1948" i="109" s="1"/>
  <c r="AM1836" i="109"/>
  <c r="AM1975" i="109" s="1"/>
  <c r="AN1777" i="109"/>
  <c r="AN1916" i="109" s="1"/>
  <c r="AM1796" i="109"/>
  <c r="AM1935" i="109" s="1"/>
  <c r="AM1822" i="109"/>
  <c r="AM1961" i="109" s="1"/>
  <c r="AM1837" i="109"/>
  <c r="AM1976" i="109" s="1"/>
  <c r="AM1786" i="109"/>
  <c r="AM1925" i="109" s="1"/>
  <c r="AM1817" i="109"/>
  <c r="AM1956" i="109" s="1"/>
  <c r="AM1808" i="109"/>
  <c r="AM1947" i="109" s="1"/>
  <c r="AM1813" i="109"/>
  <c r="AM1952" i="109" s="1"/>
  <c r="AM1792" i="109"/>
  <c r="AM1931" i="109" s="1"/>
  <c r="AM1807" i="109"/>
  <c r="AM1946" i="109" s="1"/>
  <c r="AM1797" i="109"/>
  <c r="AM1936" i="109" s="1"/>
  <c r="AM1824" i="109"/>
  <c r="AM1963" i="109" s="1"/>
  <c r="AM1815" i="109"/>
  <c r="AM1954" i="109" s="1"/>
  <c r="AM1805" i="109"/>
  <c r="AM1944" i="109" s="1"/>
  <c r="AM1801" i="109"/>
  <c r="AM1940" i="109" s="1"/>
  <c r="AN1769" i="109"/>
  <c r="AM1953" i="109"/>
  <c r="AM1927" i="109"/>
  <c r="AM1757" i="109"/>
  <c r="AM1896" i="109" s="1"/>
  <c r="AM1754" i="109"/>
  <c r="AM1893" i="109" s="1"/>
  <c r="AN1781" i="109"/>
  <c r="AN1920" i="109" s="1"/>
  <c r="AM1732" i="109"/>
  <c r="AM1871" i="109" s="1"/>
  <c r="AM1933" i="109"/>
  <c r="AM1746" i="109"/>
  <c r="AM1885" i="109" s="1"/>
  <c r="AM1717" i="109"/>
  <c r="AM1856" i="109" s="1"/>
  <c r="AM1709" i="109"/>
  <c r="AM1848" i="109" s="1"/>
  <c r="AM1718" i="109"/>
  <c r="AM1857" i="109" s="1"/>
  <c r="AM1767" i="109"/>
  <c r="AM1906" i="109" s="1"/>
  <c r="AN1842" i="109"/>
  <c r="AN1981" i="109" s="1"/>
  <c r="AN1773" i="109"/>
  <c r="AN1912" i="109" s="1"/>
  <c r="AM1721" i="109"/>
  <c r="AM1860" i="109" s="1"/>
  <c r="AM1913" i="109"/>
  <c r="AN1841" i="109"/>
  <c r="AN1980" i="109" s="1"/>
  <c r="AM1733" i="109"/>
  <c r="AM1872" i="109" s="1"/>
  <c r="AM1742" i="109"/>
  <c r="AM1881" i="109" s="1"/>
  <c r="AM1731" i="109"/>
  <c r="AM1870" i="109" s="1"/>
  <c r="AM1776" i="109"/>
  <c r="AM1915" i="109" s="1"/>
  <c r="AM1768" i="109"/>
  <c r="AM1907" i="109" s="1"/>
  <c r="AM1765" i="109"/>
  <c r="AM1904" i="109" s="1"/>
  <c r="AM1763" i="109"/>
  <c r="AM1902" i="109" s="1"/>
  <c r="AM1740" i="109"/>
  <c r="AM1879" i="109" s="1"/>
  <c r="AM1780" i="109"/>
  <c r="AM1919" i="109" s="1"/>
  <c r="AM1703" i="109"/>
  <c r="AM1707" i="109"/>
  <c r="AP371" i="109"/>
  <c r="AQ572" i="109" s="1"/>
  <c r="AO298" i="109"/>
  <c r="AP499" i="109" s="1"/>
  <c r="AP361" i="109"/>
  <c r="AQ562" i="109" s="1"/>
  <c r="AN742" i="109"/>
  <c r="AN1720" i="109" s="1"/>
  <c r="BB903" i="109"/>
  <c r="BA905" i="109"/>
  <c r="AM1861" i="109"/>
  <c r="BB902" i="109"/>
  <c r="CB20" i="119"/>
  <c r="AO340" i="109"/>
  <c r="AP541" i="109" s="1"/>
  <c r="AO338" i="109"/>
  <c r="AP539" i="109" s="1"/>
  <c r="AO740" i="109"/>
  <c r="AX698" i="109"/>
  <c r="AW292" i="109"/>
  <c r="AX493" i="109" s="1"/>
  <c r="BG910" i="109"/>
  <c r="BH910" i="109" s="1"/>
  <c r="BC909" i="109"/>
  <c r="AY296" i="109"/>
  <c r="AZ497" i="109" s="1"/>
  <c r="AM1876" i="109"/>
  <c r="AM1862" i="109"/>
  <c r="AM1855" i="109"/>
  <c r="AO330" i="109"/>
  <c r="AP531" i="109" s="1"/>
  <c r="AM1852" i="109"/>
  <c r="AN880" i="109"/>
  <c r="AV493" i="109"/>
  <c r="AU695" i="109"/>
  <c r="AU696" i="109"/>
  <c r="AU697" i="109"/>
  <c r="AO898" i="109"/>
  <c r="AP1534" i="109"/>
  <c r="AM1851" i="109"/>
  <c r="AP1555" i="109"/>
  <c r="AP1638" i="109"/>
  <c r="AO1659" i="109"/>
  <c r="AU295" i="109"/>
  <c r="AW496" i="109" s="1"/>
  <c r="AU294" i="109"/>
  <c r="AW495" i="109" s="1"/>
  <c r="AU293" i="109"/>
  <c r="AW494" i="109" s="1"/>
  <c r="AO1621" i="109"/>
  <c r="AO1643" i="109"/>
  <c r="AN855" i="109"/>
  <c r="AO1639" i="109"/>
  <c r="AN849" i="109"/>
  <c r="AN857" i="109"/>
  <c r="AO1641" i="109"/>
  <c r="AN785" i="109"/>
  <c r="AO1682" i="109"/>
  <c r="AO1701" i="109"/>
  <c r="AP1530" i="109"/>
  <c r="AN858" i="109"/>
  <c r="AP1562" i="109"/>
  <c r="AN732" i="109"/>
  <c r="AN1716" i="109" s="1"/>
  <c r="AO1608" i="109"/>
  <c r="AO1642" i="109"/>
  <c r="AN723" i="109"/>
  <c r="AN1713" i="109" s="1"/>
  <c r="AP1672" i="109"/>
  <c r="AN835" i="109"/>
  <c r="AN866" i="109"/>
  <c r="AO883" i="109"/>
  <c r="AO1629" i="109"/>
  <c r="AO885" i="109"/>
  <c r="AO1842" i="109" s="1"/>
  <c r="AO1693" i="109"/>
  <c r="AN839" i="109"/>
  <c r="AN878" i="109"/>
  <c r="AN834" i="109"/>
  <c r="AO1652" i="109"/>
  <c r="AO1615" i="109"/>
  <c r="AN819" i="109"/>
  <c r="AN1776" i="109" s="1"/>
  <c r="AO876" i="109"/>
  <c r="AN825" i="109"/>
  <c r="AN1782" i="109" s="1"/>
  <c r="AP1558" i="109"/>
  <c r="AN788" i="109"/>
  <c r="AN1745" i="109" s="1"/>
  <c r="AP1687" i="109"/>
  <c r="AP1670" i="109"/>
  <c r="AP1697" i="109"/>
  <c r="AN792" i="109"/>
  <c r="AN756" i="109"/>
  <c r="AN1727" i="109" s="1"/>
  <c r="AO1661" i="109"/>
  <c r="AO1686" i="109"/>
  <c r="AP1617" i="109"/>
  <c r="AP1603" i="109"/>
  <c r="AP1699" i="109"/>
  <c r="AO1675" i="109"/>
  <c r="AO1633" i="109"/>
  <c r="AP1614" i="109"/>
  <c r="AN778" i="109"/>
  <c r="AN1736" i="109" s="1"/>
  <c r="AN794" i="109"/>
  <c r="AN1751" i="109" s="1"/>
  <c r="AO1582" i="109"/>
  <c r="AN808" i="109"/>
  <c r="AO1663" i="109"/>
  <c r="AP1666" i="109"/>
  <c r="AN856" i="109"/>
  <c r="AN761" i="109"/>
  <c r="AN1731" i="109" s="1"/>
  <c r="AO1677" i="109"/>
  <c r="AN721" i="109"/>
  <c r="AN1712" i="109" s="1"/>
  <c r="AN754" i="109"/>
  <c r="AN1726" i="109" s="1"/>
  <c r="AO1609" i="109"/>
  <c r="AN848" i="109"/>
  <c r="AN784" i="109"/>
  <c r="AO1689" i="109"/>
  <c r="AO1696" i="109"/>
  <c r="AO1695" i="109"/>
  <c r="AO1673" i="109"/>
  <c r="AO1646" i="109"/>
  <c r="AO1644" i="109"/>
  <c r="AN753" i="109"/>
  <c r="AN1725" i="109" s="1"/>
  <c r="AN758" i="109"/>
  <c r="AN1728" i="109" s="1"/>
  <c r="AN850" i="109"/>
  <c r="AO820" i="109"/>
  <c r="AN868" i="109"/>
  <c r="AN846" i="109"/>
  <c r="AP1683" i="109"/>
  <c r="AO1657" i="109"/>
  <c r="AN818" i="109"/>
  <c r="AO871" i="109"/>
  <c r="AO869" i="109"/>
  <c r="AO884" i="109"/>
  <c r="AO1625" i="109"/>
  <c r="AO812" i="109"/>
  <c r="AN729" i="109"/>
  <c r="AO847" i="109"/>
  <c r="AO1592" i="109"/>
  <c r="AO836" i="109"/>
  <c r="AN700" i="109"/>
  <c r="AP1540" i="109"/>
  <c r="AO844" i="109"/>
  <c r="AN805" i="109"/>
  <c r="AN1762" i="109" s="1"/>
  <c r="AO1684" i="109"/>
  <c r="AO1653" i="109"/>
  <c r="AO861" i="109"/>
  <c r="AO1620" i="109"/>
  <c r="AO1598" i="109"/>
  <c r="AO1622" i="109"/>
  <c r="AP1692" i="109"/>
  <c r="AO824" i="109"/>
  <c r="AN803" i="109"/>
  <c r="AO853" i="109"/>
  <c r="AO1647" i="109"/>
  <c r="AO1658" i="109"/>
  <c r="AN716" i="109"/>
  <c r="AN1711" i="109" s="1"/>
  <c r="AN864" i="109"/>
  <c r="AN811" i="109"/>
  <c r="AN1768" i="109" s="1"/>
  <c r="AN822" i="109"/>
  <c r="AN738" i="109"/>
  <c r="AN709" i="109"/>
  <c r="AN1710" i="109" s="1"/>
  <c r="AP1324" i="109"/>
  <c r="AQ1503" i="109" s="1"/>
  <c r="AO828" i="109"/>
  <c r="AN813" i="109"/>
  <c r="AN1770" i="109" s="1"/>
  <c r="AO1671" i="109"/>
  <c r="AN814" i="109"/>
  <c r="AN815" i="109"/>
  <c r="AN1772" i="109" s="1"/>
  <c r="AO1618" i="109"/>
  <c r="AN809" i="109"/>
  <c r="AO865" i="109"/>
  <c r="AO1694" i="109"/>
  <c r="AO1651" i="109"/>
  <c r="AN779" i="109"/>
  <c r="AN1737" i="109" s="1"/>
  <c r="AN747" i="109"/>
  <c r="AN1722" i="109" s="1"/>
  <c r="AO1610" i="109"/>
  <c r="AO1605" i="109"/>
  <c r="AN799" i="109"/>
  <c r="AN873" i="109"/>
  <c r="AN685" i="109"/>
  <c r="AO1654" i="109"/>
  <c r="AN841" i="109"/>
  <c r="AM1903" i="109"/>
  <c r="AM1873" i="109"/>
  <c r="AM1882" i="109"/>
  <c r="AM1977" i="109"/>
  <c r="AM1891" i="109"/>
  <c r="AM1964" i="109"/>
  <c r="AM1892" i="109"/>
  <c r="AM1847" i="109"/>
  <c r="AM1854" i="109"/>
  <c r="AM1889" i="109"/>
  <c r="AM1910" i="109"/>
  <c r="AM1901" i="109"/>
  <c r="AM1868" i="109"/>
  <c r="AM1877" i="109"/>
  <c r="AM1897" i="109"/>
  <c r="AM1970" i="109"/>
  <c r="AO1669" i="109"/>
  <c r="AP434" i="109"/>
  <c r="AQ635" i="109" s="1"/>
  <c r="AO412" i="109"/>
  <c r="AP613" i="109" s="1"/>
  <c r="AP478" i="109"/>
  <c r="AQ679" i="109" s="1"/>
  <c r="AP1249" i="109"/>
  <c r="AQ1428" i="109" s="1"/>
  <c r="AP1222" i="109"/>
  <c r="AQ1401" i="109" s="1"/>
  <c r="AO409" i="109"/>
  <c r="AP610" i="109" s="1"/>
  <c r="AP1275" i="109"/>
  <c r="AQ1454" i="109" s="1"/>
  <c r="AP1299" i="109"/>
  <c r="AQ1478" i="109" s="1"/>
  <c r="AL1846" i="109"/>
  <c r="AP1292" i="109"/>
  <c r="AQ1471" i="109" s="1"/>
  <c r="AO872" i="109"/>
  <c r="AP1584" i="109"/>
  <c r="AM1887" i="109"/>
  <c r="AO460" i="109"/>
  <c r="AP661" i="109" s="1"/>
  <c r="AP1274" i="109"/>
  <c r="AQ1453" i="109" s="1"/>
  <c r="AO427" i="109"/>
  <c r="AP628" i="109" s="1"/>
  <c r="AP1322" i="109"/>
  <c r="AQ1501" i="109" s="1"/>
  <c r="AO1660" i="109"/>
  <c r="AP1332" i="109"/>
  <c r="AQ1511" i="109" s="1"/>
  <c r="AO395" i="109"/>
  <c r="AP596" i="109" s="1"/>
  <c r="AQ1215" i="109"/>
  <c r="AR1394" i="109" s="1"/>
  <c r="AQ1339" i="109"/>
  <c r="AR1518" i="109" s="1"/>
  <c r="AP1290" i="109"/>
  <c r="AQ1469" i="109" s="1"/>
  <c r="AO404" i="109"/>
  <c r="AP605" i="109" s="1"/>
  <c r="AP1306" i="109"/>
  <c r="AQ1485" i="109" s="1"/>
  <c r="AO291" i="109"/>
  <c r="AP492" i="109" s="1"/>
  <c r="AP1606" i="109"/>
  <c r="AP1676" i="109"/>
  <c r="AP1320" i="109"/>
  <c r="AQ1499" i="109" s="1"/>
  <c r="AO1170" i="109"/>
  <c r="AP1349" i="109" s="1"/>
  <c r="AN1345" i="109"/>
  <c r="AP1237" i="109"/>
  <c r="AQ1416" i="109" s="1"/>
  <c r="AP422" i="109"/>
  <c r="AQ623" i="109" s="1"/>
  <c r="AO425" i="109"/>
  <c r="AP626" i="109" s="1"/>
  <c r="AO1602" i="109"/>
  <c r="AN730" i="109"/>
  <c r="AN1715" i="109" s="1"/>
  <c r="AN751" i="109"/>
  <c r="AN1724" i="109" s="1"/>
  <c r="AP1283" i="109"/>
  <c r="AQ1462" i="109" s="1"/>
  <c r="AP1337" i="109"/>
  <c r="AQ1516" i="109" s="1"/>
  <c r="AQ1191" i="109"/>
  <c r="AR1370" i="109" s="1"/>
  <c r="AO1604" i="109"/>
  <c r="AO437" i="109"/>
  <c r="AP638" i="109" s="1"/>
  <c r="AN882" i="109"/>
  <c r="AP1255" i="109"/>
  <c r="AQ1434" i="109" s="1"/>
  <c r="AO387" i="109"/>
  <c r="AP588" i="109" s="1"/>
  <c r="AP469" i="109"/>
  <c r="AQ670" i="109" s="1"/>
  <c r="AP1282" i="109"/>
  <c r="AQ1461" i="109" s="1"/>
  <c r="AN739" i="109"/>
  <c r="AN1718" i="109" s="1"/>
  <c r="AP1263" i="109"/>
  <c r="AQ1442" i="109" s="1"/>
  <c r="AO476" i="109"/>
  <c r="AP677" i="109" s="1"/>
  <c r="AP1262" i="109"/>
  <c r="AQ1441" i="109" s="1"/>
  <c r="AO1635" i="109"/>
  <c r="AQ1213" i="109"/>
  <c r="AR1392" i="109" s="1"/>
  <c r="AO1611" i="109"/>
  <c r="AO1583" i="109"/>
  <c r="AQ1205" i="109"/>
  <c r="AP1223" i="109"/>
  <c r="AQ1402" i="109" s="1"/>
  <c r="AO347" i="109"/>
  <c r="AP548" i="109" s="1"/>
  <c r="AO359" i="109"/>
  <c r="AP560" i="109" s="1"/>
  <c r="AQ1291" i="109"/>
  <c r="AR1470" i="109" s="1"/>
  <c r="AO448" i="109"/>
  <c r="AP649" i="109" s="1"/>
  <c r="AP1304" i="109"/>
  <c r="AQ1483" i="109" s="1"/>
  <c r="AP1261" i="109"/>
  <c r="AQ1440" i="109" s="1"/>
  <c r="AO336" i="109"/>
  <c r="AP537" i="109" s="1"/>
  <c r="AM886" i="109"/>
  <c r="AN790" i="109"/>
  <c r="AP482" i="109"/>
  <c r="AQ683" i="109" s="1"/>
  <c r="AN786" i="109"/>
  <c r="AN1743" i="109" s="1"/>
  <c r="AO391" i="109"/>
  <c r="AP592" i="109" s="1"/>
  <c r="AM1968" i="109"/>
  <c r="AQ1203" i="109"/>
  <c r="AR1382" i="109" s="1"/>
  <c r="AO403" i="109"/>
  <c r="AP604" i="109" s="1"/>
  <c r="AO356" i="109"/>
  <c r="AP557" i="109" s="1"/>
  <c r="AQ1325" i="109"/>
  <c r="AR1504" i="109" s="1"/>
  <c r="AP1264" i="109"/>
  <c r="AQ1443" i="109" s="1"/>
  <c r="AQ1197" i="109"/>
  <c r="AR1376" i="109" s="1"/>
  <c r="AP1340" i="109"/>
  <c r="AQ1519" i="109" s="1"/>
  <c r="AO386" i="109"/>
  <c r="AP587" i="109" s="1"/>
  <c r="AP1257" i="109"/>
  <c r="AQ1436" i="109" s="1"/>
  <c r="AP1317" i="109"/>
  <c r="AQ1496" i="109" s="1"/>
  <c r="AP451" i="109"/>
  <c r="AQ652" i="109" s="1"/>
  <c r="AO1607" i="109"/>
  <c r="AO1580" i="109"/>
  <c r="AP1330" i="109"/>
  <c r="AQ1509" i="109" s="1"/>
  <c r="AP1323" i="109"/>
  <c r="AQ1502" i="109" s="1"/>
  <c r="AM1899" i="109"/>
  <c r="AN837" i="109"/>
  <c r="AP1327" i="109"/>
  <c r="AQ1506" i="109" s="1"/>
  <c r="AN781" i="109"/>
  <c r="AN1738" i="109" s="1"/>
  <c r="AM1874" i="109"/>
  <c r="AO358" i="109"/>
  <c r="AP559" i="109" s="1"/>
  <c r="AO352" i="109"/>
  <c r="AP553" i="109" s="1"/>
  <c r="AP1285" i="109"/>
  <c r="AQ1464" i="109" s="1"/>
  <c r="AO863" i="109"/>
  <c r="AO370" i="109"/>
  <c r="AP571" i="109" s="1"/>
  <c r="AN881" i="109"/>
  <c r="AO1655" i="109"/>
  <c r="AN793" i="109"/>
  <c r="AN1750" i="109" s="1"/>
  <c r="AO1630" i="109"/>
  <c r="AQ1204" i="109"/>
  <c r="AR1383" i="109" s="1"/>
  <c r="AP453" i="109"/>
  <c r="AQ654" i="109" s="1"/>
  <c r="AN759" i="109"/>
  <c r="AN1729" i="109" s="1"/>
  <c r="AO407" i="109"/>
  <c r="AP608" i="109" s="1"/>
  <c r="AM1880" i="109"/>
  <c r="AP1328" i="109"/>
  <c r="AQ1507" i="109" s="1"/>
  <c r="AO1650" i="109"/>
  <c r="AQ1226" i="109"/>
  <c r="AR1405" i="109" s="1"/>
  <c r="AN791" i="109"/>
  <c r="AN1748" i="109" s="1"/>
  <c r="AP1294" i="109"/>
  <c r="AQ1473" i="109" s="1"/>
  <c r="AP1335" i="109"/>
  <c r="AQ1514" i="109" s="1"/>
  <c r="AP1576" i="109"/>
  <c r="AO450" i="109"/>
  <c r="AP651" i="109" s="1"/>
  <c r="AP1321" i="109"/>
  <c r="AQ1500" i="109" s="1"/>
  <c r="AO397" i="109"/>
  <c r="AP598" i="109" s="1"/>
  <c r="AP1269" i="109"/>
  <c r="AQ1448" i="109" s="1"/>
  <c r="AO1680" i="109"/>
  <c r="AO1690" i="109"/>
  <c r="AN797" i="109"/>
  <c r="AN1754" i="109" s="1"/>
  <c r="AP1265" i="109"/>
  <c r="AQ1444" i="109" s="1"/>
  <c r="AP447" i="109"/>
  <c r="AQ648" i="109" s="1"/>
  <c r="AN806" i="109"/>
  <c r="AN1763" i="109" s="1"/>
  <c r="AM1890" i="109"/>
  <c r="AO1664" i="109"/>
  <c r="AN763" i="109"/>
  <c r="AN1733" i="109" s="1"/>
  <c r="AN870" i="109"/>
  <c r="AP1238" i="109"/>
  <c r="AQ1417" i="109" s="1"/>
  <c r="AO845" i="109"/>
  <c r="AN1528" i="109"/>
  <c r="AN1707" i="109" s="1"/>
  <c r="AN1524" i="109"/>
  <c r="BG34" i="119" s="1"/>
  <c r="AM1863" i="109"/>
  <c r="AQ1314" i="109"/>
  <c r="AR1493" i="109" s="1"/>
  <c r="AO1595" i="109"/>
  <c r="AN827" i="109"/>
  <c r="AP1244" i="109"/>
  <c r="AQ1423" i="109" s="1"/>
  <c r="AM1894" i="109"/>
  <c r="AO1636" i="109"/>
  <c r="AP449" i="109"/>
  <c r="AQ650" i="109" s="1"/>
  <c r="AO1645" i="109"/>
  <c r="AO859" i="109"/>
  <c r="AN874" i="109"/>
  <c r="AO400" i="109"/>
  <c r="AP601" i="109" s="1"/>
  <c r="AO471" i="109"/>
  <c r="AP672" i="109" s="1"/>
  <c r="AP1549" i="109"/>
  <c r="AM1875" i="109"/>
  <c r="AP455" i="109"/>
  <c r="AQ656" i="109" s="1"/>
  <c r="AO1613" i="109"/>
  <c r="AN789" i="109"/>
  <c r="AN1746" i="109" s="1"/>
  <c r="AO1640" i="109"/>
  <c r="AP1331" i="109"/>
  <c r="AQ1510" i="109" s="1"/>
  <c r="AO382" i="109"/>
  <c r="AP583" i="109" s="1"/>
  <c r="AP1253" i="109"/>
  <c r="AQ1432" i="109" s="1"/>
  <c r="AQ1188" i="109"/>
  <c r="AR1367" i="109" s="1"/>
  <c r="AP1270" i="109"/>
  <c r="AQ1449" i="109" s="1"/>
  <c r="AO401" i="109"/>
  <c r="AP602" i="109" s="1"/>
  <c r="AO1578" i="109"/>
  <c r="AP1649" i="109"/>
  <c r="AQ1333" i="109"/>
  <c r="AR1512" i="109" s="1"/>
  <c r="AO440" i="109"/>
  <c r="AP641" i="109" s="1"/>
  <c r="AO1662" i="109"/>
  <c r="AM1909" i="109"/>
  <c r="AO877" i="109"/>
  <c r="AO1626" i="109"/>
  <c r="AO689" i="109"/>
  <c r="AO444" i="109"/>
  <c r="AP645" i="109" s="1"/>
  <c r="AP1281" i="109"/>
  <c r="AQ1460" i="109" s="1"/>
  <c r="AO1681" i="109"/>
  <c r="AP1293" i="109"/>
  <c r="AQ1472" i="109" s="1"/>
  <c r="AO379" i="109"/>
  <c r="AP580" i="109" s="1"/>
  <c r="AQ1329" i="109"/>
  <c r="AR1508" i="109" s="1"/>
  <c r="AP1250" i="109"/>
  <c r="AQ1429" i="109" s="1"/>
  <c r="AN772" i="109"/>
  <c r="AN1734" i="109" s="1"/>
  <c r="AQ1312" i="109"/>
  <c r="AR1491" i="109" s="1"/>
  <c r="AP1297" i="109"/>
  <c r="AQ1476" i="109" s="1"/>
  <c r="AM1884" i="109"/>
  <c r="AO357" i="109"/>
  <c r="AP558" i="109" s="1"/>
  <c r="AP1551" i="109"/>
  <c r="AN745" i="109"/>
  <c r="AN1721" i="109" s="1"/>
  <c r="AP287" i="109"/>
  <c r="AQ488" i="109" s="1"/>
  <c r="AO413" i="109"/>
  <c r="AP614" i="109" s="1"/>
  <c r="AO408" i="109"/>
  <c r="AP609" i="109" s="1"/>
  <c r="AO466" i="109"/>
  <c r="AP667" i="109" s="1"/>
  <c r="AL1843" i="109"/>
  <c r="AN787" i="109"/>
  <c r="AO452" i="109"/>
  <c r="AP653" i="109" s="1"/>
  <c r="AO424" i="109"/>
  <c r="AP625" i="109" s="1"/>
  <c r="AO402" i="109"/>
  <c r="AP603" i="109" s="1"/>
  <c r="AN798" i="109"/>
  <c r="AN1755" i="109" s="1"/>
  <c r="AP438" i="109"/>
  <c r="AQ639" i="109" s="1"/>
  <c r="AO1665" i="109"/>
  <c r="AN823" i="109"/>
  <c r="AN1780" i="109" s="1"/>
  <c r="AP1561" i="109"/>
  <c r="AP1276" i="109"/>
  <c r="AQ1455" i="109" s="1"/>
  <c r="AO327" i="109"/>
  <c r="AP528" i="109" s="1"/>
  <c r="AP1305" i="109"/>
  <c r="AQ1484" i="109" s="1"/>
  <c r="AN810" i="109"/>
  <c r="AN1767" i="109" s="1"/>
  <c r="AN821" i="109"/>
  <c r="AN1778" i="109" s="1"/>
  <c r="AQ1344" i="109"/>
  <c r="AR1523" i="109" s="1"/>
  <c r="AP1240" i="109"/>
  <c r="AQ1419" i="109" s="1"/>
  <c r="AO433" i="109"/>
  <c r="AP634" i="109" s="1"/>
  <c r="AO1698" i="109"/>
  <c r="AO415" i="109"/>
  <c r="AP616" i="109" s="1"/>
  <c r="AM1886" i="109"/>
  <c r="AO1688" i="109"/>
  <c r="AO1668" i="109"/>
  <c r="AO435" i="109"/>
  <c r="AP636" i="109" s="1"/>
  <c r="AO1685" i="109"/>
  <c r="AN860" i="109"/>
  <c r="AO832" i="109"/>
  <c r="AN760" i="109"/>
  <c r="AN1730" i="109" s="1"/>
  <c r="AP1319" i="109"/>
  <c r="AQ1498" i="109" s="1"/>
  <c r="AP1233" i="109"/>
  <c r="AQ1412" i="109" s="1"/>
  <c r="AP461" i="109"/>
  <c r="AQ662" i="109" s="1"/>
  <c r="AO398" i="109"/>
  <c r="AP599" i="109" s="1"/>
  <c r="AO428" i="109"/>
  <c r="AP629" i="109" s="1"/>
  <c r="AO399" i="109"/>
  <c r="AP600" i="109" s="1"/>
  <c r="AP1272" i="109"/>
  <c r="AQ1451" i="109" s="1"/>
  <c r="AO406" i="109"/>
  <c r="AP607" i="109" s="1"/>
  <c r="AO319" i="109"/>
  <c r="AP520" i="109" s="1"/>
  <c r="AP1251" i="109"/>
  <c r="AQ1430" i="109" s="1"/>
  <c r="AM1865" i="109"/>
  <c r="AQ1280" i="109"/>
  <c r="AR1459" i="109" s="1"/>
  <c r="AO389" i="109"/>
  <c r="AP590" i="109" s="1"/>
  <c r="AO376" i="109"/>
  <c r="AP577" i="109" s="1"/>
  <c r="AO420" i="109"/>
  <c r="AP621" i="109" s="1"/>
  <c r="AQ1259" i="109"/>
  <c r="AR1438" i="109" s="1"/>
  <c r="AP1267" i="109"/>
  <c r="AQ1446" i="109" s="1"/>
  <c r="AN843" i="109"/>
  <c r="AN852" i="109"/>
  <c r="AO1679" i="109"/>
  <c r="AN829" i="109"/>
  <c r="AP1242" i="109"/>
  <c r="AQ1421" i="109" s="1"/>
  <c r="AO429" i="109"/>
  <c r="AP630" i="109" s="1"/>
  <c r="AO1627" i="109"/>
  <c r="AP1300" i="109"/>
  <c r="AQ1479" i="109" s="1"/>
  <c r="AP1284" i="109"/>
  <c r="AQ1463" i="109" s="1"/>
  <c r="AO1623" i="109"/>
  <c r="AP477" i="109"/>
  <c r="AQ678" i="109" s="1"/>
  <c r="AM1853" i="109"/>
  <c r="AO393" i="109"/>
  <c r="AP594" i="109" s="1"/>
  <c r="AM1869" i="109"/>
  <c r="AO468" i="109"/>
  <c r="AP669" i="109" s="1"/>
  <c r="AO1596" i="109"/>
  <c r="AM1900" i="109"/>
  <c r="AO394" i="109"/>
  <c r="AP595" i="109" s="1"/>
  <c r="AM1895" i="109"/>
  <c r="AN762" i="109"/>
  <c r="AN1732" i="109" s="1"/>
  <c r="AO867" i="109"/>
  <c r="AO405" i="109"/>
  <c r="AP606" i="109" s="1"/>
  <c r="AO816" i="109"/>
  <c r="AM1966" i="109"/>
  <c r="AP483" i="109"/>
  <c r="AQ684" i="109" s="1"/>
  <c r="AP1278" i="109"/>
  <c r="AQ1457" i="109" s="1"/>
  <c r="AO851" i="109"/>
  <c r="AP1287" i="109"/>
  <c r="AQ1466" i="109" s="1"/>
  <c r="AP457" i="109"/>
  <c r="AQ658" i="109" s="1"/>
  <c r="AN802" i="109"/>
  <c r="AP1338" i="109"/>
  <c r="AQ1517" i="109" s="1"/>
  <c r="AP1601" i="109"/>
  <c r="AQ1198" i="109"/>
  <c r="AR1377" i="109" s="1"/>
  <c r="AO416" i="109"/>
  <c r="AP617" i="109" s="1"/>
  <c r="AM1943" i="109"/>
  <c r="AN838" i="109"/>
  <c r="AP1298" i="109"/>
  <c r="AQ1477" i="109" s="1"/>
  <c r="AQ1341" i="109"/>
  <c r="AR1520" i="109" s="1"/>
  <c r="AO1637" i="109"/>
  <c r="AQ1316" i="109"/>
  <c r="AR1495" i="109" s="1"/>
  <c r="AO456" i="109"/>
  <c r="AP657" i="109" s="1"/>
  <c r="AO383" i="109"/>
  <c r="AP584" i="109" s="1"/>
  <c r="AQ1256" i="109"/>
  <c r="AR1435" i="109" s="1"/>
  <c r="AQ1258" i="109"/>
  <c r="AR1437" i="109" s="1"/>
  <c r="AL1849" i="109"/>
  <c r="AM1849" i="109"/>
  <c r="AP1288" i="109"/>
  <c r="AQ1467" i="109" s="1"/>
  <c r="AP467" i="109"/>
  <c r="AQ668" i="109" s="1"/>
  <c r="AQ1217" i="109"/>
  <c r="AR1396" i="109" s="1"/>
  <c r="AP1546" i="109"/>
  <c r="AO1628" i="109"/>
  <c r="AO392" i="109"/>
  <c r="AP593" i="109" s="1"/>
  <c r="AP1691" i="109"/>
  <c r="AO1700" i="109"/>
  <c r="AN842" i="109"/>
  <c r="AQ1207" i="109"/>
  <c r="AM1914" i="109"/>
  <c r="AP1336" i="109"/>
  <c r="AQ1515" i="109" s="1"/>
  <c r="AQ1211" i="109"/>
  <c r="AO1624" i="109"/>
  <c r="AP442" i="109"/>
  <c r="AQ643" i="109" s="1"/>
  <c r="AN783" i="109"/>
  <c r="AN1740" i="109" s="1"/>
  <c r="AP1224" i="109"/>
  <c r="AQ1403" i="109" s="1"/>
  <c r="AO354" i="109"/>
  <c r="AP555" i="109" s="1"/>
  <c r="AO462" i="109"/>
  <c r="AP663" i="109" s="1"/>
  <c r="AM1883" i="109"/>
  <c r="AP1254" i="109"/>
  <c r="AQ1433" i="109" s="1"/>
  <c r="AN833" i="109"/>
  <c r="AP1273" i="109"/>
  <c r="AQ1452" i="109" s="1"/>
  <c r="AO479" i="109"/>
  <c r="AP680" i="109" s="1"/>
  <c r="AO417" i="109"/>
  <c r="AP618" i="109" s="1"/>
  <c r="AO875" i="109"/>
  <c r="AO385" i="109"/>
  <c r="AP586" i="109" s="1"/>
  <c r="AN854" i="109"/>
  <c r="AM1918" i="109"/>
  <c r="AO1619" i="109"/>
  <c r="AP1311" i="109"/>
  <c r="AQ1490" i="109" s="1"/>
  <c r="AO390" i="109"/>
  <c r="AP591" i="109" s="1"/>
  <c r="AN826" i="109"/>
  <c r="AN804" i="109"/>
  <c r="AN1761" i="109" s="1"/>
  <c r="AP1271" i="109"/>
  <c r="AQ1450" i="109" s="1"/>
  <c r="AP1266" i="109"/>
  <c r="AQ1445" i="109" s="1"/>
  <c r="AO396" i="109"/>
  <c r="AP597" i="109" s="1"/>
  <c r="AO840" i="109"/>
  <c r="AP475" i="109"/>
  <c r="AQ676" i="109" s="1"/>
  <c r="AP1307" i="109"/>
  <c r="AQ1486" i="109" s="1"/>
  <c r="AO421" i="109"/>
  <c r="AP622" i="109" s="1"/>
  <c r="AP1268" i="109"/>
  <c r="AQ1447" i="109" s="1"/>
  <c r="AO1634" i="109"/>
  <c r="AP410" i="109"/>
  <c r="AQ611" i="109" s="1"/>
  <c r="AQ1308" i="109"/>
  <c r="AR1487" i="109" s="1"/>
  <c r="AO381" i="109"/>
  <c r="AP582" i="109" s="1"/>
  <c r="AP1289" i="109"/>
  <c r="AQ1468" i="109" s="1"/>
  <c r="AN484" i="109"/>
  <c r="AO419" i="109"/>
  <c r="AP620" i="109" s="1"/>
  <c r="AM1866" i="109"/>
  <c r="AP1702" i="109"/>
  <c r="AO411" i="109"/>
  <c r="AP612" i="109" s="1"/>
  <c r="AP1326" i="109"/>
  <c r="AQ1505" i="109" s="1"/>
  <c r="AO454" i="109"/>
  <c r="AP655" i="109" s="1"/>
  <c r="AO1585" i="109"/>
  <c r="AP1303" i="109"/>
  <c r="AQ1482" i="109" s="1"/>
  <c r="AQ1334" i="109"/>
  <c r="AR1513" i="109" s="1"/>
  <c r="AO307" i="109"/>
  <c r="AP508" i="109" s="1"/>
  <c r="AN817" i="109"/>
  <c r="AN1774" i="109" s="1"/>
  <c r="AO388" i="109"/>
  <c r="AP589" i="109" s="1"/>
  <c r="AP1260" i="109"/>
  <c r="AQ1439" i="109" s="1"/>
  <c r="AP1310" i="109"/>
  <c r="AQ1489" i="109" s="1"/>
  <c r="AO1612" i="109"/>
  <c r="AM1898" i="109"/>
  <c r="AO458" i="109"/>
  <c r="AP659" i="109" s="1"/>
  <c r="AP430" i="109"/>
  <c r="AQ631" i="109" s="1"/>
  <c r="AO384" i="109"/>
  <c r="AP585" i="109" s="1"/>
  <c r="AO431" i="109"/>
  <c r="AP632" i="109" s="1"/>
  <c r="AN773" i="109"/>
  <c r="AN1735" i="109" s="1"/>
  <c r="AO1591" i="109"/>
  <c r="AM1911" i="109"/>
  <c r="AO432" i="109"/>
  <c r="AP633" i="109" s="1"/>
  <c r="AP1343" i="109"/>
  <c r="AQ1522" i="109" s="1"/>
  <c r="AO1631" i="109"/>
  <c r="AN800" i="109"/>
  <c r="AN1757" i="109" s="1"/>
  <c r="AP1295" i="109"/>
  <c r="AQ1474" i="109" s="1"/>
  <c r="AO377" i="109"/>
  <c r="AP578" i="109" s="1"/>
  <c r="AM1867" i="109"/>
  <c r="AN830" i="109"/>
  <c r="AN801" i="109"/>
  <c r="AN1758" i="109" s="1"/>
  <c r="AO423" i="109"/>
  <c r="AP624" i="109" s="1"/>
  <c r="AO464" i="109"/>
  <c r="AP665" i="109" s="1"/>
  <c r="AO314" i="109"/>
  <c r="AP515" i="109" s="1"/>
  <c r="AP474" i="109"/>
  <c r="AQ675" i="109" s="1"/>
  <c r="AP1313" i="109"/>
  <c r="AQ1492" i="109" s="1"/>
  <c r="AM1921" i="109"/>
  <c r="AP470" i="109"/>
  <c r="AQ671" i="109" s="1"/>
  <c r="AP1309" i="109"/>
  <c r="AQ1488" i="109" s="1"/>
  <c r="AP1667" i="109"/>
  <c r="AP473" i="109"/>
  <c r="AQ674" i="109" s="1"/>
  <c r="AQ1245" i="109"/>
  <c r="AR1424" i="109" s="1"/>
  <c r="AN862" i="109"/>
  <c r="AO1632" i="109"/>
  <c r="AP1247" i="109"/>
  <c r="AQ1426" i="109" s="1"/>
  <c r="AM1938" i="109"/>
  <c r="AO441" i="109"/>
  <c r="AP642" i="109" s="1"/>
  <c r="AP426" i="109"/>
  <c r="AQ627" i="109" s="1"/>
  <c r="AO1600" i="109"/>
  <c r="AN831" i="109"/>
  <c r="AP445" i="109"/>
  <c r="AQ646" i="109" s="1"/>
  <c r="AP1302" i="109"/>
  <c r="AQ1481" i="109" s="1"/>
  <c r="AP1301" i="109"/>
  <c r="AQ1480" i="109" s="1"/>
  <c r="AO351" i="109"/>
  <c r="AP552" i="109" s="1"/>
  <c r="AO345" i="109"/>
  <c r="AP546" i="109" s="1"/>
  <c r="AP1573" i="109"/>
  <c r="AO879" i="109"/>
  <c r="AP459" i="109"/>
  <c r="AQ660" i="109" s="1"/>
  <c r="AO1648" i="109"/>
  <c r="AN795" i="109"/>
  <c r="AN1752" i="109" s="1"/>
  <c r="AN693" i="109"/>
  <c r="AN1708" i="109" s="1"/>
  <c r="AQ1248" i="109"/>
  <c r="AR1427" i="109" s="1"/>
  <c r="AQ1318" i="109"/>
  <c r="AR1497" i="109" s="1"/>
  <c r="AM1972" i="109"/>
  <c r="AP1296" i="109"/>
  <c r="AQ1475" i="109" s="1"/>
  <c r="AN796" i="109"/>
  <c r="AN1753" i="109" s="1"/>
  <c r="AM1905" i="109"/>
  <c r="AO1678" i="109"/>
  <c r="AO360" i="109"/>
  <c r="AP561" i="109" s="1"/>
  <c r="AP465" i="109"/>
  <c r="AQ666" i="109" s="1"/>
  <c r="AN807" i="109"/>
  <c r="AN1764" i="109" s="1"/>
  <c r="AP443" i="109"/>
  <c r="AQ644" i="109" s="1"/>
  <c r="AP414" i="109"/>
  <c r="AQ615" i="109" s="1"/>
  <c r="AM1864" i="109"/>
  <c r="AO328" i="109"/>
  <c r="AP529" i="109" s="1"/>
  <c r="AP418" i="109"/>
  <c r="AQ619" i="109" s="1"/>
  <c r="AO349" i="109"/>
  <c r="AP550" i="109" s="1"/>
  <c r="AO472" i="109"/>
  <c r="AP673" i="109" s="1"/>
  <c r="AQ1243" i="109"/>
  <c r="AR1422" i="109" s="1"/>
  <c r="AO439" i="109"/>
  <c r="AP640" i="109" s="1"/>
  <c r="AP1246" i="109"/>
  <c r="AQ1425" i="109" s="1"/>
  <c r="AP1556" i="109"/>
  <c r="AP463" i="109"/>
  <c r="AQ664" i="109" s="1"/>
  <c r="AO436" i="109"/>
  <c r="AP637" i="109" s="1"/>
  <c r="AO480" i="109"/>
  <c r="AP681" i="109" s="1"/>
  <c r="AO1656" i="109"/>
  <c r="AP1279" i="109"/>
  <c r="AQ1458" i="109" s="1"/>
  <c r="AP1674" i="109"/>
  <c r="AO337" i="109"/>
  <c r="AP538" i="109" s="1"/>
  <c r="AP1616" i="109"/>
  <c r="AO446" i="109"/>
  <c r="AP647" i="109" s="1"/>
  <c r="AM1930" i="109"/>
  <c r="AP1277" i="109"/>
  <c r="AQ1456" i="109" s="1"/>
  <c r="AP1571" i="109"/>
  <c r="AP1286" i="109"/>
  <c r="AQ1465" i="109" s="1"/>
  <c r="AP1575" i="109"/>
  <c r="AP1252" i="109"/>
  <c r="AQ1431" i="109" s="1"/>
  <c r="AP1225" i="109"/>
  <c r="AQ1404" i="109" s="1"/>
  <c r="AO1581" i="109"/>
  <c r="AP481" i="109"/>
  <c r="AQ682" i="109" s="1"/>
  <c r="AN749" i="109"/>
  <c r="AN1723" i="109" s="1"/>
  <c r="AP1315" i="109"/>
  <c r="AQ1494" i="109" s="1"/>
  <c r="AP1342" i="109"/>
  <c r="AQ1521" i="109" s="1"/>
  <c r="AM1917" i="109"/>
  <c r="AM1859" i="109"/>
  <c r="AM1888" i="109"/>
  <c r="AO896" i="109"/>
  <c r="AM1850" i="109"/>
  <c r="AO895" i="109"/>
  <c r="AO894" i="109"/>
  <c r="AN1026" i="109"/>
  <c r="AH49" i="119"/>
  <c r="AQ33" i="119"/>
  <c r="AP21" i="119"/>
  <c r="AO23" i="119"/>
  <c r="AO25" i="119" s="1"/>
  <c r="AN28" i="119"/>
  <c r="AN29" i="119"/>
  <c r="AL40" i="119"/>
  <c r="AL30" i="119"/>
  <c r="AK41" i="119"/>
  <c r="AK42" i="119" s="1"/>
  <c r="AM30" i="119"/>
  <c r="AM40" i="119"/>
  <c r="BD33" i="119"/>
  <c r="BC33" i="119"/>
  <c r="AP343" i="109" l="1"/>
  <c r="AP544" i="109"/>
  <c r="AR1218" i="109"/>
  <c r="AR1397" i="109"/>
  <c r="AQ1220" i="109"/>
  <c r="AQ1399" i="109"/>
  <c r="BB1234" i="109"/>
  <c r="BB1413" i="109"/>
  <c r="AR1200" i="109"/>
  <c r="AR1379" i="109"/>
  <c r="BC1176" i="109"/>
  <c r="BC1355" i="109"/>
  <c r="AR1390" i="109"/>
  <c r="AR1569" i="109" s="1"/>
  <c r="AR1386" i="109"/>
  <c r="AR1565" i="109" s="1"/>
  <c r="AR1384" i="109"/>
  <c r="AR1563" i="109" s="1"/>
  <c r="BB1227" i="109"/>
  <c r="BB1406" i="109"/>
  <c r="AR1209" i="109"/>
  <c r="AR1388" i="109"/>
  <c r="AR1567" i="109" s="1"/>
  <c r="AR1193" i="109"/>
  <c r="AR1372" i="109"/>
  <c r="AR1172" i="109"/>
  <c r="AR1351" i="109"/>
  <c r="AR1182" i="109"/>
  <c r="AR1361" i="109"/>
  <c r="AO1777" i="109"/>
  <c r="AN1824" i="109"/>
  <c r="AN1799" i="109"/>
  <c r="AN1808" i="109"/>
  <c r="AN1947" i="109" s="1"/>
  <c r="AN1804" i="109"/>
  <c r="AN1943" i="109" s="1"/>
  <c r="AN1783" i="109"/>
  <c r="AN1922" i="109" s="1"/>
  <c r="AN1793" i="109"/>
  <c r="AN1932" i="109" s="1"/>
  <c r="AN1822" i="109"/>
  <c r="AN1961" i="109" s="1"/>
  <c r="AN1789" i="109"/>
  <c r="AN1928" i="109" s="1"/>
  <c r="AN1831" i="109"/>
  <c r="AN1798" i="109"/>
  <c r="AN1937" i="109" s="1"/>
  <c r="AN1814" i="109"/>
  <c r="AN1953" i="109" s="1"/>
  <c r="AN1811" i="109"/>
  <c r="AN1823" i="109"/>
  <c r="AN1962" i="109" s="1"/>
  <c r="AN1816" i="109"/>
  <c r="AN1955" i="109" s="1"/>
  <c r="AN1828" i="109"/>
  <c r="AN1967" i="109" s="1"/>
  <c r="AN1840" i="109"/>
  <c r="AN1979" i="109" s="1"/>
  <c r="AN1803" i="109"/>
  <c r="AN1942" i="109" s="1"/>
  <c r="AN1809" i="109"/>
  <c r="AN1838" i="109"/>
  <c r="AN1977" i="109" s="1"/>
  <c r="AN1805" i="109"/>
  <c r="AN1818" i="109"/>
  <c r="AN1957" i="109" s="1"/>
  <c r="AN1785" i="109"/>
  <c r="AN1924" i="109" s="1"/>
  <c r="AN1830" i="109"/>
  <c r="AN1969" i="109" s="1"/>
  <c r="AN1794" i="109"/>
  <c r="AN1933" i="109" s="1"/>
  <c r="AN1839" i="109"/>
  <c r="AN1978" i="109" s="1"/>
  <c r="AN1832" i="109"/>
  <c r="AN1971" i="109" s="1"/>
  <c r="AN1817" i="109"/>
  <c r="AN1956" i="109" s="1"/>
  <c r="AN1820" i="109"/>
  <c r="AN1959" i="109" s="1"/>
  <c r="AN1796" i="109"/>
  <c r="AN1935" i="109" s="1"/>
  <c r="AN1791" i="109"/>
  <c r="AN1930" i="109" s="1"/>
  <c r="AN1807" i="109"/>
  <c r="AN1784" i="109"/>
  <c r="AN1923" i="109" s="1"/>
  <c r="AN1790" i="109"/>
  <c r="AN1819" i="109"/>
  <c r="AN1958" i="109" s="1"/>
  <c r="AN1786" i="109"/>
  <c r="AN1925" i="109" s="1"/>
  <c r="AN1812" i="109"/>
  <c r="AN1951" i="109" s="1"/>
  <c r="AN1834" i="109"/>
  <c r="AN1973" i="109" s="1"/>
  <c r="AN1801" i="109"/>
  <c r="AN1940" i="109" s="1"/>
  <c r="AN1813" i="109"/>
  <c r="AN1952" i="109" s="1"/>
  <c r="AN1810" i="109"/>
  <c r="AN1949" i="109" s="1"/>
  <c r="AN1826" i="109"/>
  <c r="AN1965" i="109" s="1"/>
  <c r="AN1821" i="109"/>
  <c r="AN1960" i="109" s="1"/>
  <c r="AN1833" i="109"/>
  <c r="AN1972" i="109" s="1"/>
  <c r="AN1836" i="109"/>
  <c r="AN1975" i="109" s="1"/>
  <c r="AN1787" i="109"/>
  <c r="AN1926" i="109" s="1"/>
  <c r="AN1938" i="109"/>
  <c r="AN1944" i="109"/>
  <c r="AO1719" i="109"/>
  <c r="AO1858" i="109" s="1"/>
  <c r="AN1948" i="109"/>
  <c r="AN1970" i="109"/>
  <c r="AO742" i="109"/>
  <c r="AO1720" i="109" s="1"/>
  <c r="AN1792" i="109"/>
  <c r="AN1931" i="109" s="1"/>
  <c r="AN1788" i="109"/>
  <c r="AN1927" i="109" s="1"/>
  <c r="AN1800" i="109"/>
  <c r="AN1939" i="109" s="1"/>
  <c r="AN1806" i="109"/>
  <c r="AN1945" i="109" s="1"/>
  <c r="AN1835" i="109"/>
  <c r="AN1974" i="109" s="1"/>
  <c r="AN1802" i="109"/>
  <c r="AN1941" i="109" s="1"/>
  <c r="AN1815" i="109"/>
  <c r="AN1954" i="109" s="1"/>
  <c r="AN1829" i="109"/>
  <c r="AN1968" i="109" s="1"/>
  <c r="AN1827" i="109"/>
  <c r="AN1966" i="109" s="1"/>
  <c r="AN1795" i="109"/>
  <c r="AN1934" i="109" s="1"/>
  <c r="AN1797" i="109"/>
  <c r="AN1936" i="109" s="1"/>
  <c r="AN1825" i="109"/>
  <c r="AN1964" i="109" s="1"/>
  <c r="AN1837" i="109"/>
  <c r="AN1976" i="109" s="1"/>
  <c r="AN1946" i="109"/>
  <c r="AN1709" i="109"/>
  <c r="AN1848" i="109" s="1"/>
  <c r="AN1714" i="109"/>
  <c r="AN1853" i="109" s="1"/>
  <c r="AN1766" i="109"/>
  <c r="AN1905" i="109" s="1"/>
  <c r="AN1717" i="109"/>
  <c r="AN1856" i="109" s="1"/>
  <c r="AO1773" i="109"/>
  <c r="AO1912" i="109" s="1"/>
  <c r="AN1884" i="109"/>
  <c r="AO1981" i="109"/>
  <c r="AO1841" i="109"/>
  <c r="AO1980" i="109" s="1"/>
  <c r="AO1781" i="109"/>
  <c r="AO1920" i="109" s="1"/>
  <c r="AN1775" i="109"/>
  <c r="AN1914" i="109" s="1"/>
  <c r="AN1749" i="109"/>
  <c r="AN1888" i="109" s="1"/>
  <c r="AN1900" i="109"/>
  <c r="AN1889" i="109"/>
  <c r="AN1756" i="109"/>
  <c r="AN1895" i="109" s="1"/>
  <c r="AN1901" i="109"/>
  <c r="AN1870" i="109"/>
  <c r="AO1769" i="109"/>
  <c r="AO1908" i="109" s="1"/>
  <c r="AN1744" i="109"/>
  <c r="AN1883" i="109" s="1"/>
  <c r="AN1779" i="109"/>
  <c r="AN1918" i="109" s="1"/>
  <c r="AN1765" i="109"/>
  <c r="AN1904" i="109" s="1"/>
  <c r="AN1760" i="109"/>
  <c r="AN1899" i="109" s="1"/>
  <c r="AN1877" i="109"/>
  <c r="AN1867" i="109"/>
  <c r="AN1741" i="109"/>
  <c r="AN1880" i="109" s="1"/>
  <c r="AN1875" i="109"/>
  <c r="AN1921" i="109"/>
  <c r="AN1771" i="109"/>
  <c r="AN1910" i="109" s="1"/>
  <c r="AN1742" i="109"/>
  <c r="AN1881" i="109" s="1"/>
  <c r="AN1747" i="109"/>
  <c r="AN1886" i="109" s="1"/>
  <c r="AN1759" i="109"/>
  <c r="AN1898" i="109" s="1"/>
  <c r="AP298" i="109"/>
  <c r="AQ499" i="109" s="1"/>
  <c r="AQ361" i="109"/>
  <c r="AR562" i="109" s="1"/>
  <c r="AQ371" i="109"/>
  <c r="AR572" i="109" s="1"/>
  <c r="BC903" i="109"/>
  <c r="AP740" i="109"/>
  <c r="AN1861" i="109"/>
  <c r="BC902" i="109"/>
  <c r="BB905" i="109"/>
  <c r="CC20" i="119"/>
  <c r="AP340" i="109"/>
  <c r="AQ541" i="109" s="1"/>
  <c r="AP742" i="109"/>
  <c r="AP338" i="109"/>
  <c r="AQ539" i="109" s="1"/>
  <c r="AW293" i="109"/>
  <c r="AX494" i="109" s="1"/>
  <c r="AW294" i="109"/>
  <c r="AX495" i="109" s="1"/>
  <c r="AY698" i="109"/>
  <c r="AZ698" i="109" s="1"/>
  <c r="AW295" i="109"/>
  <c r="AX496" i="109" s="1"/>
  <c r="AZ296" i="109"/>
  <c r="BA497" i="109" s="1"/>
  <c r="BD909" i="109"/>
  <c r="BE909" i="109" s="1"/>
  <c r="BF909" i="109" s="1"/>
  <c r="BG909" i="109" s="1"/>
  <c r="BH909" i="109" s="1"/>
  <c r="AX292" i="109"/>
  <c r="AY493" i="109" s="1"/>
  <c r="AW694" i="109"/>
  <c r="AN1866" i="109"/>
  <c r="AN1865" i="109"/>
  <c r="AN1855" i="109"/>
  <c r="AN1849" i="109"/>
  <c r="AP330" i="109"/>
  <c r="AQ531" i="109" s="1"/>
  <c r="AN1852" i="109"/>
  <c r="AP321" i="109"/>
  <c r="AQ522" i="109" s="1"/>
  <c r="AO880" i="109"/>
  <c r="AV495" i="109"/>
  <c r="AV494" i="109"/>
  <c r="AV496" i="109"/>
  <c r="AQ1534" i="109"/>
  <c r="AN1854" i="109"/>
  <c r="AP898" i="109"/>
  <c r="AN1859" i="109"/>
  <c r="AP1659" i="109"/>
  <c r="AQ1555" i="109"/>
  <c r="AQ1638" i="109"/>
  <c r="AM1843" i="109"/>
  <c r="AN1851" i="109"/>
  <c r="AO849" i="109"/>
  <c r="AP1621" i="109"/>
  <c r="AP1643" i="109"/>
  <c r="AO834" i="109"/>
  <c r="AP1639" i="109"/>
  <c r="AO855" i="109"/>
  <c r="AO857" i="109"/>
  <c r="AO881" i="109"/>
  <c r="AP1682" i="109"/>
  <c r="AP1701" i="109"/>
  <c r="AP865" i="109"/>
  <c r="AQ1530" i="109"/>
  <c r="AQ1562" i="109"/>
  <c r="AP885" i="109"/>
  <c r="AP847" i="109"/>
  <c r="AP1653" i="109"/>
  <c r="AQ1697" i="109"/>
  <c r="AO778" i="109"/>
  <c r="AO1736" i="109" s="1"/>
  <c r="AP1608" i="109"/>
  <c r="AO709" i="109"/>
  <c r="AO1710" i="109" s="1"/>
  <c r="AQ1603" i="109"/>
  <c r="AP1629" i="109"/>
  <c r="AO756" i="109"/>
  <c r="AO1727" i="109" s="1"/>
  <c r="AP1644" i="109"/>
  <c r="AO825" i="109"/>
  <c r="AO819" i="109"/>
  <c r="AO1916" i="109"/>
  <c r="AP1609" i="109"/>
  <c r="AQ1672" i="109"/>
  <c r="AP1615" i="109"/>
  <c r="AP1635" i="109"/>
  <c r="AO716" i="109"/>
  <c r="AO1711" i="109" s="1"/>
  <c r="AP1661" i="109"/>
  <c r="AP876" i="109"/>
  <c r="AQ1558" i="109"/>
  <c r="AO848" i="109"/>
  <c r="AP1671" i="109"/>
  <c r="AP1675" i="109"/>
  <c r="AO790" i="109"/>
  <c r="AO1747" i="109" s="1"/>
  <c r="AO868" i="109"/>
  <c r="AP853" i="109"/>
  <c r="AQ1683" i="109"/>
  <c r="AP871" i="109"/>
  <c r="AP1633" i="109"/>
  <c r="AO792" i="109"/>
  <c r="AP844" i="109"/>
  <c r="AQ1617" i="109"/>
  <c r="AO788" i="109"/>
  <c r="AO1745" i="109" s="1"/>
  <c r="AP1695" i="109"/>
  <c r="AQ1576" i="109"/>
  <c r="AO798" i="109"/>
  <c r="AO1755" i="109" s="1"/>
  <c r="AP1583" i="109"/>
  <c r="AO753" i="109"/>
  <c r="AQ1666" i="109"/>
  <c r="AP1582" i="109"/>
  <c r="AO805" i="109"/>
  <c r="AP1657" i="109"/>
  <c r="AP1660" i="109"/>
  <c r="AQ1540" i="109"/>
  <c r="AO758" i="109"/>
  <c r="AP1592" i="109"/>
  <c r="AO822" i="109"/>
  <c r="AO1779" i="109" s="1"/>
  <c r="AQ1692" i="109"/>
  <c r="AP1684" i="109"/>
  <c r="AP1618" i="109"/>
  <c r="AO860" i="109"/>
  <c r="AP863" i="109"/>
  <c r="AO739" i="109"/>
  <c r="AO874" i="109"/>
  <c r="AP1605" i="109"/>
  <c r="AP861" i="109"/>
  <c r="AP1647" i="109"/>
  <c r="AO787" i="109"/>
  <c r="AO700" i="109"/>
  <c r="AO1709" i="109" s="1"/>
  <c r="AO781" i="109"/>
  <c r="AO738" i="109"/>
  <c r="AO1717" i="109" s="1"/>
  <c r="AP836" i="109"/>
  <c r="AP877" i="109"/>
  <c r="AO873" i="109"/>
  <c r="AO882" i="109"/>
  <c r="AQ1676" i="109"/>
  <c r="AP812" i="109"/>
  <c r="AO779" i="109"/>
  <c r="AO1737" i="109" s="1"/>
  <c r="AP1622" i="109"/>
  <c r="AO833" i="109"/>
  <c r="AO759" i="109"/>
  <c r="AP1602" i="109"/>
  <c r="AO821" i="109"/>
  <c r="AQ1584" i="109"/>
  <c r="AO730" i="109"/>
  <c r="AO1715" i="109" s="1"/>
  <c r="AQ1606" i="109"/>
  <c r="AO823" i="109"/>
  <c r="AQ1324" i="109"/>
  <c r="AR1503" i="109" s="1"/>
  <c r="AO747" i="109"/>
  <c r="AO1722" i="109" s="1"/>
  <c r="AO751" i="109"/>
  <c r="AO1724" i="109" s="1"/>
  <c r="AP1626" i="109"/>
  <c r="AO791" i="109"/>
  <c r="AP1651" i="109"/>
  <c r="AP872" i="109"/>
  <c r="AP1578" i="109"/>
  <c r="AO809" i="109"/>
  <c r="AO843" i="109"/>
  <c r="AO786" i="109"/>
  <c r="AO1743" i="109" s="1"/>
  <c r="AO837" i="109"/>
  <c r="AP689" i="109"/>
  <c r="AO745" i="109"/>
  <c r="AP875" i="109"/>
  <c r="AP1669" i="109"/>
  <c r="AP1694" i="109"/>
  <c r="AO870" i="109"/>
  <c r="AP1604" i="109"/>
  <c r="AO815" i="109"/>
  <c r="AO1772" i="109" s="1"/>
  <c r="AO813" i="109"/>
  <c r="AO1770" i="109" s="1"/>
  <c r="AP1665" i="109"/>
  <c r="AO783" i="109"/>
  <c r="AO1740" i="109" s="1"/>
  <c r="AN886" i="109"/>
  <c r="AQ1551" i="109"/>
  <c r="AN1862" i="109"/>
  <c r="AN1903" i="109"/>
  <c r="AN1873" i="109"/>
  <c r="AN1896" i="109"/>
  <c r="AN1869" i="109"/>
  <c r="AN1906" i="109"/>
  <c r="AN1885" i="109"/>
  <c r="AN1863" i="109"/>
  <c r="AN1892" i="109"/>
  <c r="AN1891" i="109"/>
  <c r="AN1897" i="109"/>
  <c r="AN1874" i="109"/>
  <c r="AN1913" i="109"/>
  <c r="AN1894" i="109"/>
  <c r="AN1872" i="109"/>
  <c r="AN1950" i="109"/>
  <c r="AN1857" i="109"/>
  <c r="AP436" i="109"/>
  <c r="AQ637" i="109" s="1"/>
  <c r="AO841" i="109"/>
  <c r="AR1243" i="109"/>
  <c r="AS1422" i="109" s="1"/>
  <c r="AP472" i="109"/>
  <c r="AQ673" i="109" s="1"/>
  <c r="AP820" i="109"/>
  <c r="AP816" i="109"/>
  <c r="AQ443" i="109"/>
  <c r="AR644" i="109" s="1"/>
  <c r="AN1871" i="109"/>
  <c r="AQ1296" i="109"/>
  <c r="AR1475" i="109" s="1"/>
  <c r="AP351" i="109"/>
  <c r="AQ552" i="109" s="1"/>
  <c r="AQ1301" i="109"/>
  <c r="AR1480" i="109" s="1"/>
  <c r="AP441" i="109"/>
  <c r="AQ642" i="109" s="1"/>
  <c r="AQ1313" i="109"/>
  <c r="AR1492" i="109" s="1"/>
  <c r="AO866" i="109"/>
  <c r="AP377" i="109"/>
  <c r="AQ578" i="109" s="1"/>
  <c r="AP432" i="109"/>
  <c r="AQ633" i="109" s="1"/>
  <c r="AP431" i="109"/>
  <c r="AQ632" i="109" s="1"/>
  <c r="AQ1326" i="109"/>
  <c r="AR1505" i="109" s="1"/>
  <c r="AP411" i="109"/>
  <c r="AQ612" i="109" s="1"/>
  <c r="AQ1289" i="109"/>
  <c r="AR1468" i="109" s="1"/>
  <c r="AQ410" i="109"/>
  <c r="AR611" i="109" s="1"/>
  <c r="AP421" i="109"/>
  <c r="AQ622" i="109" s="1"/>
  <c r="AP396" i="109"/>
  <c r="AQ597" i="109" s="1"/>
  <c r="AQ1271" i="109"/>
  <c r="AR1450" i="109" s="1"/>
  <c r="AP1631" i="109"/>
  <c r="AP1612" i="109"/>
  <c r="AP462" i="109"/>
  <c r="AQ663" i="109" s="1"/>
  <c r="AP392" i="109"/>
  <c r="AQ593" i="109" s="1"/>
  <c r="AQ467" i="109"/>
  <c r="AR668" i="109" s="1"/>
  <c r="AR1258" i="109"/>
  <c r="AS1437" i="109" s="1"/>
  <c r="AO785" i="109"/>
  <c r="AO1742" i="109" s="1"/>
  <c r="AR1316" i="109"/>
  <c r="AS1495" i="109" s="1"/>
  <c r="AQ1699" i="109"/>
  <c r="AR1198" i="109"/>
  <c r="AS1377" i="109" s="1"/>
  <c r="AP1645" i="109"/>
  <c r="AQ483" i="109"/>
  <c r="AR684" i="109" s="1"/>
  <c r="AO807" i="109"/>
  <c r="AO1764" i="109" s="1"/>
  <c r="AP468" i="109"/>
  <c r="AQ669" i="109" s="1"/>
  <c r="AP393" i="109"/>
  <c r="AQ594" i="109" s="1"/>
  <c r="AP1642" i="109"/>
  <c r="AP1600" i="109"/>
  <c r="AP420" i="109"/>
  <c r="AQ621" i="109" s="1"/>
  <c r="AP319" i="109"/>
  <c r="AQ520" i="109" s="1"/>
  <c r="AP1630" i="109"/>
  <c r="AP428" i="109"/>
  <c r="AQ629" i="109" s="1"/>
  <c r="AP398" i="109"/>
  <c r="AQ599" i="109" s="1"/>
  <c r="AP1591" i="109"/>
  <c r="AO817" i="109"/>
  <c r="AP433" i="109"/>
  <c r="AQ634" i="109" s="1"/>
  <c r="AQ1305" i="109"/>
  <c r="AR1484" i="109" s="1"/>
  <c r="AP327" i="109"/>
  <c r="AQ528" i="109" s="1"/>
  <c r="AN1860" i="109"/>
  <c r="AQ438" i="109"/>
  <c r="AR639" i="109" s="1"/>
  <c r="AP402" i="109"/>
  <c r="AQ603" i="109" s="1"/>
  <c r="AQ1250" i="109"/>
  <c r="AR1429" i="109" s="1"/>
  <c r="AP440" i="109"/>
  <c r="AQ641" i="109" s="1"/>
  <c r="AO803" i="109"/>
  <c r="AO1760" i="109" s="1"/>
  <c r="AO784" i="109"/>
  <c r="AP1689" i="109"/>
  <c r="AN1858" i="109"/>
  <c r="AP851" i="109"/>
  <c r="AQ1244" i="109"/>
  <c r="AR1423" i="109" s="1"/>
  <c r="AN1703" i="109"/>
  <c r="AN1846" i="109"/>
  <c r="AQ1265" i="109"/>
  <c r="AR1444" i="109" s="1"/>
  <c r="AQ1269" i="109"/>
  <c r="AR1448" i="109" s="1"/>
  <c r="AP1679" i="109"/>
  <c r="AP407" i="109"/>
  <c r="AQ608" i="109" s="1"/>
  <c r="AR1204" i="109"/>
  <c r="AS1383" i="109" s="1"/>
  <c r="AO772" i="109"/>
  <c r="AO754" i="109"/>
  <c r="AO1726" i="109" s="1"/>
  <c r="AP358" i="109"/>
  <c r="AQ559" i="109" s="1"/>
  <c r="AP1685" i="109"/>
  <c r="AQ1323" i="109"/>
  <c r="AR1502" i="109" s="1"/>
  <c r="AQ1317" i="109"/>
  <c r="AR1496" i="109" s="1"/>
  <c r="AQ1257" i="109"/>
  <c r="AR1436" i="109" s="1"/>
  <c r="AP386" i="109"/>
  <c r="AQ587" i="109" s="1"/>
  <c r="AP356" i="109"/>
  <c r="AQ557" i="109" s="1"/>
  <c r="AN1917" i="109"/>
  <c r="AQ1561" i="109"/>
  <c r="AO793" i="109"/>
  <c r="AO1750" i="109" s="1"/>
  <c r="AN1911" i="109"/>
  <c r="AP336" i="109"/>
  <c r="AQ537" i="109" s="1"/>
  <c r="AP1619" i="109"/>
  <c r="AP448" i="109"/>
  <c r="AQ649" i="109" s="1"/>
  <c r="AP359" i="109"/>
  <c r="AQ560" i="109" s="1"/>
  <c r="AP1581" i="109"/>
  <c r="AQ1263" i="109"/>
  <c r="AR1442" i="109" s="1"/>
  <c r="AP1640" i="109"/>
  <c r="AQ1255" i="109"/>
  <c r="AR1434" i="109" s="1"/>
  <c r="AP425" i="109"/>
  <c r="AQ626" i="109" s="1"/>
  <c r="AP1595" i="109"/>
  <c r="AP1170" i="109"/>
  <c r="AQ1349" i="109" s="1"/>
  <c r="AO1345" i="109"/>
  <c r="AQ1290" i="109"/>
  <c r="AR1469" i="109" s="1"/>
  <c r="AQ1332" i="109"/>
  <c r="AR1511" i="109" s="1"/>
  <c r="AP1632" i="109"/>
  <c r="AQ1292" i="109"/>
  <c r="AR1471" i="109" s="1"/>
  <c r="AQ1299" i="109"/>
  <c r="AR1478" i="109" s="1"/>
  <c r="AO732" i="109"/>
  <c r="AO1716" i="109" s="1"/>
  <c r="AP1580" i="109"/>
  <c r="AP412" i="109"/>
  <c r="AQ613" i="109" s="1"/>
  <c r="AQ1342" i="109"/>
  <c r="AR1521" i="109" s="1"/>
  <c r="AQ1315" i="109"/>
  <c r="AR1494" i="109" s="1"/>
  <c r="AQ481" i="109"/>
  <c r="AR682" i="109" s="1"/>
  <c r="AQ1252" i="109"/>
  <c r="AR1431" i="109" s="1"/>
  <c r="AP446" i="109"/>
  <c r="AQ647" i="109" s="1"/>
  <c r="AP337" i="109"/>
  <c r="AQ538" i="109" s="1"/>
  <c r="AQ1279" i="109"/>
  <c r="AR1458" i="109" s="1"/>
  <c r="AO838" i="109"/>
  <c r="AP349" i="109"/>
  <c r="AQ550" i="109" s="1"/>
  <c r="AN1902" i="109"/>
  <c r="AQ414" i="109"/>
  <c r="AR615" i="109" s="1"/>
  <c r="AO762" i="109"/>
  <c r="AP1654" i="109"/>
  <c r="AR1318" i="109"/>
  <c r="AS1497" i="109" s="1"/>
  <c r="AR1248" i="109"/>
  <c r="AS1427" i="109" s="1"/>
  <c r="AP828" i="109"/>
  <c r="AQ1247" i="109"/>
  <c r="AR1426" i="109" s="1"/>
  <c r="AQ1667" i="109"/>
  <c r="AQ1309" i="109"/>
  <c r="AR1488" i="109" s="1"/>
  <c r="AP314" i="109"/>
  <c r="AQ515" i="109" s="1"/>
  <c r="AP423" i="109"/>
  <c r="AQ624" i="109" s="1"/>
  <c r="AQ1295" i="109"/>
  <c r="AR1474" i="109" s="1"/>
  <c r="AQ1343" i="109"/>
  <c r="AR1522" i="109" s="1"/>
  <c r="AQ430" i="109"/>
  <c r="AR631" i="109" s="1"/>
  <c r="AP1668" i="109"/>
  <c r="AR1334" i="109"/>
  <c r="AS1513" i="109" s="1"/>
  <c r="AO856" i="109"/>
  <c r="AP419" i="109"/>
  <c r="AQ620" i="109" s="1"/>
  <c r="AN1879" i="109"/>
  <c r="AP1624" i="109"/>
  <c r="AP385" i="109"/>
  <c r="AQ586" i="109" s="1"/>
  <c r="AQ1273" i="109"/>
  <c r="AR1452" i="109" s="1"/>
  <c r="AQ1254" i="109"/>
  <c r="AR1433" i="109" s="1"/>
  <c r="AO864" i="109"/>
  <c r="AP354" i="109"/>
  <c r="AQ555" i="109" s="1"/>
  <c r="AQ442" i="109"/>
  <c r="AR643" i="109" s="1"/>
  <c r="AQ1336" i="109"/>
  <c r="AR1515" i="109" s="1"/>
  <c r="AR1207" i="109"/>
  <c r="AR1217" i="109"/>
  <c r="AS1396" i="109" s="1"/>
  <c r="AP869" i="109"/>
  <c r="AQ1614" i="109"/>
  <c r="AP383" i="109"/>
  <c r="AQ584" i="109" s="1"/>
  <c r="AP1656" i="109"/>
  <c r="AQ1556" i="109"/>
  <c r="AQ1338" i="109"/>
  <c r="AR1517" i="109" s="1"/>
  <c r="AQ1287" i="109"/>
  <c r="AR1466" i="109" s="1"/>
  <c r="AP1636" i="109"/>
  <c r="AP405" i="109"/>
  <c r="AQ606" i="109" s="1"/>
  <c r="AN1908" i="109"/>
  <c r="AP394" i="109"/>
  <c r="AQ595" i="109" s="1"/>
  <c r="AO795" i="109"/>
  <c r="AO1752" i="109" s="1"/>
  <c r="AQ477" i="109"/>
  <c r="AR678" i="109" s="1"/>
  <c r="AQ1284" i="109"/>
  <c r="AR1463" i="109" s="1"/>
  <c r="AO831" i="109"/>
  <c r="AQ1242" i="109"/>
  <c r="AR1421" i="109" s="1"/>
  <c r="AR1259" i="109"/>
  <c r="AS1438" i="109" s="1"/>
  <c r="AQ1251" i="109"/>
  <c r="AR1430" i="109" s="1"/>
  <c r="AO721" i="109"/>
  <c r="AO1712" i="109" s="1"/>
  <c r="AP399" i="109"/>
  <c r="AQ600" i="109" s="1"/>
  <c r="AO830" i="109"/>
  <c r="AO800" i="109"/>
  <c r="AO1757" i="109" s="1"/>
  <c r="AQ1233" i="109"/>
  <c r="AR1412" i="109" s="1"/>
  <c r="AO835" i="109"/>
  <c r="AQ1702" i="109"/>
  <c r="AP1663" i="109"/>
  <c r="AO729" i="109"/>
  <c r="AO1714" i="109" s="1"/>
  <c r="AP840" i="109"/>
  <c r="AP452" i="109"/>
  <c r="AQ653" i="109" s="1"/>
  <c r="AO810" i="109"/>
  <c r="AO1767" i="109" s="1"/>
  <c r="AO484" i="109"/>
  <c r="AO485" i="109" s="1"/>
  <c r="AR1312" i="109"/>
  <c r="AS1491" i="109" s="1"/>
  <c r="AR1329" i="109"/>
  <c r="AS1508" i="109" s="1"/>
  <c r="AP379" i="109"/>
  <c r="AQ580" i="109" s="1"/>
  <c r="AO685" i="109"/>
  <c r="AO842" i="109"/>
  <c r="AQ1253" i="109"/>
  <c r="AR1432" i="109" s="1"/>
  <c r="AP382" i="109"/>
  <c r="AQ583" i="109" s="1"/>
  <c r="AQ1331" i="109"/>
  <c r="AR1510" i="109" s="1"/>
  <c r="AQ455" i="109"/>
  <c r="AR656" i="109" s="1"/>
  <c r="AP400" i="109"/>
  <c r="AQ601" i="109" s="1"/>
  <c r="AQ447" i="109"/>
  <c r="AR648" i="109" s="1"/>
  <c r="AP1623" i="109"/>
  <c r="AP397" i="109"/>
  <c r="AQ598" i="109" s="1"/>
  <c r="AQ1321" i="109"/>
  <c r="AR1500" i="109" s="1"/>
  <c r="AP450" i="109"/>
  <c r="AQ651" i="109" s="1"/>
  <c r="AR1226" i="109"/>
  <c r="AS1405" i="109" s="1"/>
  <c r="AQ1328" i="109"/>
  <c r="AR1507" i="109" s="1"/>
  <c r="AQ1285" i="109"/>
  <c r="AR1464" i="109" s="1"/>
  <c r="AP352" i="109"/>
  <c r="AQ553" i="109" s="1"/>
  <c r="AO760" i="109"/>
  <c r="AO1730" i="109" s="1"/>
  <c r="AQ1327" i="109"/>
  <c r="AR1506" i="109" s="1"/>
  <c r="AP1681" i="109"/>
  <c r="AR1197" i="109"/>
  <c r="AS1376" i="109" s="1"/>
  <c r="AO850" i="109"/>
  <c r="AO761" i="109"/>
  <c r="AO1731" i="109" s="1"/>
  <c r="AP347" i="109"/>
  <c r="AQ548" i="109" s="1"/>
  <c r="AQ1223" i="109"/>
  <c r="AR1402" i="109" s="1"/>
  <c r="AR1205" i="109"/>
  <c r="AN1907" i="109"/>
  <c r="AQ1282" i="109"/>
  <c r="AR1461" i="109" s="1"/>
  <c r="AP387" i="109"/>
  <c r="AQ588" i="109" s="1"/>
  <c r="AP437" i="109"/>
  <c r="AQ638" i="109" s="1"/>
  <c r="AR1191" i="109"/>
  <c r="AS1370" i="109" s="1"/>
  <c r="AO827" i="109"/>
  <c r="AQ1237" i="109"/>
  <c r="AR1416" i="109" s="1"/>
  <c r="AO1528" i="109"/>
  <c r="AO1707" i="109" s="1"/>
  <c r="AO1524" i="109"/>
  <c r="BH34" i="119" s="1"/>
  <c r="AQ1320" i="109"/>
  <c r="AR1499" i="109" s="1"/>
  <c r="AO693" i="109"/>
  <c r="AO1708" i="109" s="1"/>
  <c r="AO763" i="109"/>
  <c r="AO1733" i="109" s="1"/>
  <c r="AP1648" i="109"/>
  <c r="AQ1573" i="109"/>
  <c r="AP395" i="109"/>
  <c r="AQ596" i="109" s="1"/>
  <c r="AP427" i="109"/>
  <c r="AQ628" i="109" s="1"/>
  <c r="AQ1274" i="109"/>
  <c r="AR1453" i="109" s="1"/>
  <c r="AN1963" i="109"/>
  <c r="AQ1275" i="109"/>
  <c r="AR1454" i="109" s="1"/>
  <c r="AO811" i="109"/>
  <c r="AO1768" i="109" s="1"/>
  <c r="AQ1222" i="109"/>
  <c r="AR1401" i="109" s="1"/>
  <c r="AQ478" i="109"/>
  <c r="AR679" i="109" s="1"/>
  <c r="AO814" i="109"/>
  <c r="AO1771" i="109" s="1"/>
  <c r="AP1700" i="109"/>
  <c r="AP1673" i="109"/>
  <c r="AP883" i="109"/>
  <c r="AP1610" i="109"/>
  <c r="AQ1277" i="109"/>
  <c r="AR1456" i="109" s="1"/>
  <c r="AP1637" i="109"/>
  <c r="AP480" i="109"/>
  <c r="AQ681" i="109" s="1"/>
  <c r="AQ1246" i="109"/>
  <c r="AR1425" i="109" s="1"/>
  <c r="AP867" i="109"/>
  <c r="AP360" i="109"/>
  <c r="AQ561" i="109" s="1"/>
  <c r="AQ459" i="109"/>
  <c r="AR660" i="109" s="1"/>
  <c r="AQ426" i="109"/>
  <c r="AR627" i="109" s="1"/>
  <c r="AR1245" i="109"/>
  <c r="AS1424" i="109" s="1"/>
  <c r="AQ473" i="109"/>
  <c r="AR674" i="109" s="1"/>
  <c r="AQ470" i="109"/>
  <c r="AR671" i="109" s="1"/>
  <c r="AP384" i="109"/>
  <c r="AQ585" i="109" s="1"/>
  <c r="AP832" i="109"/>
  <c r="AQ1310" i="109"/>
  <c r="AR1489" i="109" s="1"/>
  <c r="AQ1260" i="109"/>
  <c r="AR1439" i="109" s="1"/>
  <c r="AP307" i="109"/>
  <c r="AQ508" i="109" s="1"/>
  <c r="AP454" i="109"/>
  <c r="AQ655" i="109" s="1"/>
  <c r="AR1308" i="109"/>
  <c r="AS1487" i="109" s="1"/>
  <c r="AQ1268" i="109"/>
  <c r="AR1447" i="109" s="1"/>
  <c r="AQ1307" i="109"/>
  <c r="AR1486" i="109" s="1"/>
  <c r="AQ475" i="109"/>
  <c r="AR676" i="109" s="1"/>
  <c r="AQ1266" i="109"/>
  <c r="AR1445" i="109" s="1"/>
  <c r="AP390" i="109"/>
  <c r="AQ591" i="109" s="1"/>
  <c r="AQ1311" i="109"/>
  <c r="AR1490" i="109" s="1"/>
  <c r="AP479" i="109"/>
  <c r="AQ680" i="109" s="1"/>
  <c r="AQ1224" i="109"/>
  <c r="AR1403" i="109" s="1"/>
  <c r="AQ1575" i="109"/>
  <c r="AP1646" i="109"/>
  <c r="AR1256" i="109"/>
  <c r="AS1435" i="109" s="1"/>
  <c r="AP456" i="109"/>
  <c r="AQ657" i="109" s="1"/>
  <c r="AQ1298" i="109"/>
  <c r="AR1477" i="109" s="1"/>
  <c r="AP416" i="109"/>
  <c r="AQ617" i="109" s="1"/>
  <c r="AP1696" i="109"/>
  <c r="AP859" i="109"/>
  <c r="AQ1278" i="109"/>
  <c r="AR1457" i="109" s="1"/>
  <c r="AO796" i="109"/>
  <c r="AO1753" i="109" s="1"/>
  <c r="AP879" i="109"/>
  <c r="AN1864" i="109"/>
  <c r="AQ1300" i="109"/>
  <c r="AR1479" i="109" s="1"/>
  <c r="AP429" i="109"/>
  <c r="AQ630" i="109" s="1"/>
  <c r="AQ1267" i="109"/>
  <c r="AR1446" i="109" s="1"/>
  <c r="AP389" i="109"/>
  <c r="AQ590" i="109" s="1"/>
  <c r="AR1280" i="109"/>
  <c r="AS1459" i="109" s="1"/>
  <c r="AP406" i="109"/>
  <c r="AQ607" i="109" s="1"/>
  <c r="AO801" i="109"/>
  <c r="AO1758" i="109" s="1"/>
  <c r="AQ461" i="109"/>
  <c r="AR662" i="109" s="1"/>
  <c r="AQ1319" i="109"/>
  <c r="AR1498" i="109" s="1"/>
  <c r="AO773" i="109"/>
  <c r="AO1735" i="109" s="1"/>
  <c r="AP435" i="109"/>
  <c r="AQ636" i="109" s="1"/>
  <c r="AQ1240" i="109"/>
  <c r="AR1419" i="109" s="1"/>
  <c r="AR1344" i="109"/>
  <c r="AS1523" i="109" s="1"/>
  <c r="AP1634" i="109"/>
  <c r="AO826" i="109"/>
  <c r="AO854" i="109"/>
  <c r="AP466" i="109"/>
  <c r="AQ667" i="109" s="1"/>
  <c r="AP408" i="109"/>
  <c r="AQ609" i="109" s="1"/>
  <c r="AP413" i="109"/>
  <c r="AQ614" i="109" s="1"/>
  <c r="AQ1297" i="109"/>
  <c r="AR1476" i="109" s="1"/>
  <c r="AQ1670" i="109"/>
  <c r="AQ1687" i="109"/>
  <c r="AQ1293" i="109"/>
  <c r="AR1472" i="109" s="1"/>
  <c r="AO846" i="109"/>
  <c r="AQ1691" i="109"/>
  <c r="AP1628" i="109"/>
  <c r="AQ1546" i="109"/>
  <c r="AP1611" i="109"/>
  <c r="AN1909" i="109"/>
  <c r="AO802" i="109"/>
  <c r="AR1314" i="109"/>
  <c r="AS1493" i="109" s="1"/>
  <c r="AP1596" i="109"/>
  <c r="AO799" i="109"/>
  <c r="AO1756" i="109" s="1"/>
  <c r="AO852" i="109"/>
  <c r="AP1693" i="109"/>
  <c r="AQ1294" i="109"/>
  <c r="AR1473" i="109" s="1"/>
  <c r="AP1686" i="109"/>
  <c r="AQ453" i="109"/>
  <c r="AR654" i="109" s="1"/>
  <c r="AN1876" i="109"/>
  <c r="AQ1330" i="109"/>
  <c r="AR1509" i="109" s="1"/>
  <c r="AP1698" i="109"/>
  <c r="AR1325" i="109"/>
  <c r="AS1504" i="109" s="1"/>
  <c r="AP403" i="109"/>
  <c r="AQ604" i="109" s="1"/>
  <c r="AQ482" i="109"/>
  <c r="AR683" i="109" s="1"/>
  <c r="AQ1304" i="109"/>
  <c r="AR1483" i="109" s="1"/>
  <c r="AQ1649" i="109"/>
  <c r="AO749" i="109"/>
  <c r="AO1723" i="109" s="1"/>
  <c r="AR1213" i="109"/>
  <c r="AS1392" i="109" s="1"/>
  <c r="AP1620" i="109"/>
  <c r="AO878" i="109"/>
  <c r="AQ469" i="109"/>
  <c r="AR670" i="109" s="1"/>
  <c r="AO789" i="109"/>
  <c r="AO1746" i="109" s="1"/>
  <c r="AO839" i="109"/>
  <c r="AQ1549" i="109"/>
  <c r="AP1641" i="109"/>
  <c r="AQ422" i="109"/>
  <c r="AR623" i="109" s="1"/>
  <c r="AP1678" i="109"/>
  <c r="AP291" i="109"/>
  <c r="AQ492" i="109" s="1"/>
  <c r="AQ1306" i="109"/>
  <c r="AR1485" i="109" s="1"/>
  <c r="AP404" i="109"/>
  <c r="AQ605" i="109" s="1"/>
  <c r="AR1339" i="109"/>
  <c r="AS1518" i="109" s="1"/>
  <c r="AR1215" i="109"/>
  <c r="AS1394" i="109" s="1"/>
  <c r="AO797" i="109"/>
  <c r="AO1754" i="109" s="1"/>
  <c r="AP1680" i="109"/>
  <c r="AO829" i="109"/>
  <c r="AP460" i="109"/>
  <c r="AQ661" i="109" s="1"/>
  <c r="AL1982" i="109"/>
  <c r="AP409" i="109"/>
  <c r="AQ610" i="109" s="1"/>
  <c r="AQ1249" i="109"/>
  <c r="AR1428" i="109" s="1"/>
  <c r="AN1868" i="109"/>
  <c r="AN1882" i="109"/>
  <c r="AQ1225" i="109"/>
  <c r="AR1404" i="109" s="1"/>
  <c r="AQ1286" i="109"/>
  <c r="AR1465" i="109" s="1"/>
  <c r="AQ463" i="109"/>
  <c r="AR664" i="109" s="1"/>
  <c r="AP439" i="109"/>
  <c r="AQ640" i="109" s="1"/>
  <c r="AQ1601" i="109"/>
  <c r="AQ418" i="109"/>
  <c r="AR619" i="109" s="1"/>
  <c r="AP328" i="109"/>
  <c r="AQ529" i="109" s="1"/>
  <c r="AP845" i="109"/>
  <c r="AQ465" i="109"/>
  <c r="AR666" i="109" s="1"/>
  <c r="AP345" i="109"/>
  <c r="AQ546" i="109" s="1"/>
  <c r="AQ1302" i="109"/>
  <c r="AR1481" i="109" s="1"/>
  <c r="AQ445" i="109"/>
  <c r="AR646" i="109" s="1"/>
  <c r="AQ474" i="109"/>
  <c r="AR675" i="109" s="1"/>
  <c r="AP464" i="109"/>
  <c r="AQ665" i="109" s="1"/>
  <c r="AN1929" i="109"/>
  <c r="AP458" i="109"/>
  <c r="AQ659" i="109" s="1"/>
  <c r="AP388" i="109"/>
  <c r="AQ589" i="109" s="1"/>
  <c r="AQ1303" i="109"/>
  <c r="AR1482" i="109" s="1"/>
  <c r="AN485" i="109"/>
  <c r="AP381" i="109"/>
  <c r="AQ582" i="109" s="1"/>
  <c r="AN1919" i="109"/>
  <c r="AP417" i="109"/>
  <c r="AQ618" i="109" s="1"/>
  <c r="AO723" i="109"/>
  <c r="AO1713" i="109" s="1"/>
  <c r="AR1211" i="109"/>
  <c r="AO794" i="109"/>
  <c r="AO1751" i="109" s="1"/>
  <c r="AQ1288" i="109"/>
  <c r="AR1467" i="109" s="1"/>
  <c r="AQ1616" i="109"/>
  <c r="AO858" i="109"/>
  <c r="AQ1674" i="109"/>
  <c r="AR1341" i="109"/>
  <c r="AS1520" i="109" s="1"/>
  <c r="AO818" i="109"/>
  <c r="AO1775" i="109" s="1"/>
  <c r="AQ457" i="109"/>
  <c r="AR658" i="109" s="1"/>
  <c r="AN1915" i="109"/>
  <c r="AP1658" i="109"/>
  <c r="AP1625" i="109"/>
  <c r="AP376" i="109"/>
  <c r="AQ577" i="109" s="1"/>
  <c r="AO808" i="109"/>
  <c r="AO1765" i="109" s="1"/>
  <c r="AQ1272" i="109"/>
  <c r="AR1451" i="109" s="1"/>
  <c r="AP1677" i="109"/>
  <c r="AP415" i="109"/>
  <c r="AQ616" i="109" s="1"/>
  <c r="AP1585" i="109"/>
  <c r="AP1598" i="109"/>
  <c r="AQ1276" i="109"/>
  <c r="AR1455" i="109" s="1"/>
  <c r="AO804" i="109"/>
  <c r="AO1761" i="109" s="1"/>
  <c r="AP424" i="109"/>
  <c r="AQ625" i="109" s="1"/>
  <c r="AQ287" i="109"/>
  <c r="AR488" i="109" s="1"/>
  <c r="AP357" i="109"/>
  <c r="AQ558" i="109" s="1"/>
  <c r="AP1655" i="109"/>
  <c r="AQ1281" i="109"/>
  <c r="AR1460" i="109" s="1"/>
  <c r="AP444" i="109"/>
  <c r="AQ645" i="109" s="1"/>
  <c r="AR1333" i="109"/>
  <c r="AS1512" i="109" s="1"/>
  <c r="AP401" i="109"/>
  <c r="AQ602" i="109" s="1"/>
  <c r="AQ1270" i="109"/>
  <c r="AR1449" i="109" s="1"/>
  <c r="AR1188" i="109"/>
  <c r="AS1367" i="109" s="1"/>
  <c r="AP471" i="109"/>
  <c r="AQ672" i="109" s="1"/>
  <c r="AQ449" i="109"/>
  <c r="AR650" i="109" s="1"/>
  <c r="AQ1238" i="109"/>
  <c r="AR1417" i="109" s="1"/>
  <c r="AN1893" i="109"/>
  <c r="AP1627" i="109"/>
  <c r="AQ1335" i="109"/>
  <c r="AR1514" i="109" s="1"/>
  <c r="AP1652" i="109"/>
  <c r="AP370" i="109"/>
  <c r="AQ571" i="109" s="1"/>
  <c r="AP1688" i="109"/>
  <c r="AQ451" i="109"/>
  <c r="AR652" i="109" s="1"/>
  <c r="AQ1340" i="109"/>
  <c r="AR1519" i="109" s="1"/>
  <c r="AQ1264" i="109"/>
  <c r="AR1443" i="109" s="1"/>
  <c r="AR1203" i="109"/>
  <c r="AS1382" i="109" s="1"/>
  <c r="AP391" i="109"/>
  <c r="AQ592" i="109" s="1"/>
  <c r="AP884" i="109"/>
  <c r="AQ1261" i="109"/>
  <c r="AR1440" i="109" s="1"/>
  <c r="AP1662" i="109"/>
  <c r="AR1291" i="109"/>
  <c r="AS1470" i="109" s="1"/>
  <c r="AN1890" i="109"/>
  <c r="AQ1571" i="109"/>
  <c r="AQ1262" i="109"/>
  <c r="AR1441" i="109" s="1"/>
  <c r="AP476" i="109"/>
  <c r="AQ677" i="109" s="1"/>
  <c r="AP1613" i="109"/>
  <c r="AQ1337" i="109"/>
  <c r="AR1516" i="109" s="1"/>
  <c r="AQ1283" i="109"/>
  <c r="AR1462" i="109" s="1"/>
  <c r="AP824" i="109"/>
  <c r="AP1664" i="109"/>
  <c r="AO806" i="109"/>
  <c r="AO1763" i="109" s="1"/>
  <c r="AP1690" i="109"/>
  <c r="AQ1322" i="109"/>
  <c r="AR1501" i="109" s="1"/>
  <c r="AO862" i="109"/>
  <c r="AN1887" i="109"/>
  <c r="AP1650" i="109"/>
  <c r="AM1846" i="109"/>
  <c r="AP1607" i="109"/>
  <c r="AQ434" i="109"/>
  <c r="AR635" i="109" s="1"/>
  <c r="AP894" i="109"/>
  <c r="AO1026" i="109"/>
  <c r="AN1850" i="109"/>
  <c r="AP896" i="109"/>
  <c r="AP895" i="109"/>
  <c r="AK48" i="119"/>
  <c r="AK47" i="119"/>
  <c r="AN40" i="119"/>
  <c r="AN30" i="119"/>
  <c r="AM41" i="119"/>
  <c r="AM47" i="119" s="1"/>
  <c r="AO28" i="119"/>
  <c r="AO29" i="119"/>
  <c r="AL41" i="119"/>
  <c r="AL47" i="119" s="1"/>
  <c r="BB21" i="119"/>
  <c r="AP23" i="119"/>
  <c r="BE33" i="119"/>
  <c r="AQ343" i="109" l="1"/>
  <c r="AQ544" i="109"/>
  <c r="AS1390" i="109"/>
  <c r="AS1569" i="109" s="1"/>
  <c r="AS1384" i="109"/>
  <c r="AS1563" i="109" s="1"/>
  <c r="AS1172" i="109"/>
  <c r="AS1351" i="109"/>
  <c r="AS1209" i="109"/>
  <c r="AS1388" i="109"/>
  <c r="AS1567" i="109" s="1"/>
  <c r="AS1200" i="109"/>
  <c r="AS1379" i="109"/>
  <c r="AR1220" i="109"/>
  <c r="AR1399" i="109"/>
  <c r="AS1386" i="109"/>
  <c r="AS1565" i="109" s="1"/>
  <c r="AS1182" i="109"/>
  <c r="AS1361" i="109"/>
  <c r="AS1193" i="109"/>
  <c r="AS1372" i="109"/>
  <c r="BC1227" i="109"/>
  <c r="BC1406" i="109"/>
  <c r="BD1176" i="109"/>
  <c r="BD1355" i="109"/>
  <c r="BC1234" i="109"/>
  <c r="BC1413" i="109"/>
  <c r="AS1218" i="109"/>
  <c r="AS1397" i="109"/>
  <c r="AO1837" i="109"/>
  <c r="AP1719" i="109"/>
  <c r="AO1790" i="109"/>
  <c r="AO1929" i="109" s="1"/>
  <c r="AO1825" i="109"/>
  <c r="AO1833" i="109"/>
  <c r="AO1972" i="109" s="1"/>
  <c r="AO1783" i="109"/>
  <c r="AO1922" i="109" s="1"/>
  <c r="AO1786" i="109"/>
  <c r="AO1794" i="109"/>
  <c r="AO1976" i="109"/>
  <c r="AO1799" i="109"/>
  <c r="AO1938" i="109" s="1"/>
  <c r="AO1802" i="109"/>
  <c r="AO1941" i="109" s="1"/>
  <c r="AO1801" i="109"/>
  <c r="AO1940" i="109" s="1"/>
  <c r="AO1810" i="109"/>
  <c r="AO1949" i="109" s="1"/>
  <c r="AO1806" i="109"/>
  <c r="AO1945" i="109" s="1"/>
  <c r="AO1826" i="109"/>
  <c r="AO1965" i="109" s="1"/>
  <c r="AP1720" i="109"/>
  <c r="AO1788" i="109"/>
  <c r="AO1784" i="109"/>
  <c r="AO1787" i="109"/>
  <c r="AO1926" i="109" s="1"/>
  <c r="AO1789" i="109"/>
  <c r="AO1928" i="109" s="1"/>
  <c r="AO1835" i="109"/>
  <c r="AO1815" i="109"/>
  <c r="AO1811" i="109"/>
  <c r="AO1950" i="109" s="1"/>
  <c r="AO1797" i="109"/>
  <c r="AO1936" i="109" s="1"/>
  <c r="AO1791" i="109"/>
  <c r="AO1930" i="109" s="1"/>
  <c r="AO1814" i="109"/>
  <c r="AO1953" i="109" s="1"/>
  <c r="AO1836" i="109"/>
  <c r="AO1975" i="109" s="1"/>
  <c r="AO1829" i="109"/>
  <c r="AO1968" i="109" s="1"/>
  <c r="AO1818" i="109"/>
  <c r="AO1957" i="109" s="1"/>
  <c r="AO1830" i="109"/>
  <c r="AO1969" i="109" s="1"/>
  <c r="AO1792" i="109"/>
  <c r="AO1931" i="109" s="1"/>
  <c r="AO1832" i="109"/>
  <c r="AO1971" i="109" s="1"/>
  <c r="AO1831" i="109"/>
  <c r="AO1970" i="109" s="1"/>
  <c r="AO1808" i="109"/>
  <c r="AO1796" i="109"/>
  <c r="AO1819" i="109"/>
  <c r="AO1958" i="109" s="1"/>
  <c r="AO1795" i="109"/>
  <c r="AO1934" i="109" s="1"/>
  <c r="AO1827" i="109"/>
  <c r="AO1820" i="109"/>
  <c r="AO1959" i="109" s="1"/>
  <c r="AO1964" i="109"/>
  <c r="AO1812" i="109"/>
  <c r="AO1951" i="109" s="1"/>
  <c r="AO1804" i="109"/>
  <c r="AO1943" i="109" s="1"/>
  <c r="AO1800" i="109"/>
  <c r="AO1939" i="109" s="1"/>
  <c r="AO1803" i="109"/>
  <c r="AO1805" i="109"/>
  <c r="AO1944" i="109" s="1"/>
  <c r="AO1798" i="109"/>
  <c r="AO1937" i="109" s="1"/>
  <c r="AO1828" i="109"/>
  <c r="AO1967" i="109" s="1"/>
  <c r="AO1816" i="109"/>
  <c r="AO1955" i="109" s="1"/>
  <c r="AO1824" i="109"/>
  <c r="AO1963" i="109" s="1"/>
  <c r="AO1807" i="109"/>
  <c r="AO1946" i="109" s="1"/>
  <c r="AO1793" i="109"/>
  <c r="AO1932" i="109" s="1"/>
  <c r="AO1823" i="109"/>
  <c r="AO1962" i="109" s="1"/>
  <c r="AO1822" i="109"/>
  <c r="AO1961" i="109" s="1"/>
  <c r="AO1834" i="109"/>
  <c r="AO1973" i="109" s="1"/>
  <c r="AO1817" i="109"/>
  <c r="AO1956" i="109" s="1"/>
  <c r="AO1813" i="109"/>
  <c r="AO1952" i="109" s="1"/>
  <c r="AO1785" i="109"/>
  <c r="AO1924" i="109" s="1"/>
  <c r="AO1840" i="109"/>
  <c r="AO1979" i="109" s="1"/>
  <c r="AO1809" i="109"/>
  <c r="AO1948" i="109" s="1"/>
  <c r="AO1839" i="109"/>
  <c r="AO1978" i="109" s="1"/>
  <c r="AO1838" i="109"/>
  <c r="AO1977" i="109" s="1"/>
  <c r="AO1821" i="109"/>
  <c r="AO1960" i="109" s="1"/>
  <c r="AO1923" i="109"/>
  <c r="AP1781" i="109"/>
  <c r="AP1777" i="109"/>
  <c r="AP1916" i="109" s="1"/>
  <c r="AO1721" i="109"/>
  <c r="AO1860" i="109" s="1"/>
  <c r="AO1718" i="109"/>
  <c r="AO1857" i="109" s="1"/>
  <c r="AP1769" i="109"/>
  <c r="AP1908" i="109" s="1"/>
  <c r="AO1729" i="109"/>
  <c r="AO1868" i="109" s="1"/>
  <c r="AO1778" i="109"/>
  <c r="AO1917" i="109" s="1"/>
  <c r="AO1725" i="109"/>
  <c r="AO1864" i="109" s="1"/>
  <c r="AO1875" i="109"/>
  <c r="AO1759" i="109"/>
  <c r="AO1898" i="109" s="1"/>
  <c r="AO1749" i="109"/>
  <c r="AO1888" i="109" s="1"/>
  <c r="AO1776" i="109"/>
  <c r="AO1915" i="109" s="1"/>
  <c r="AO1734" i="109"/>
  <c r="AO1873" i="109" s="1"/>
  <c r="AO1738" i="109"/>
  <c r="AO1877" i="109" s="1"/>
  <c r="AO1874" i="109"/>
  <c r="AO1732" i="109"/>
  <c r="AO1871" i="109" s="1"/>
  <c r="AO1741" i="109"/>
  <c r="AO1880" i="109" s="1"/>
  <c r="AP1773" i="109"/>
  <c r="AP1912" i="109" s="1"/>
  <c r="AO1762" i="109"/>
  <c r="AO1901" i="109" s="1"/>
  <c r="AO1782" i="109"/>
  <c r="AO1921" i="109" s="1"/>
  <c r="AO1728" i="109"/>
  <c r="AO1867" i="109" s="1"/>
  <c r="AO1780" i="109"/>
  <c r="AO1919" i="109" s="1"/>
  <c r="AO1881" i="109"/>
  <c r="AP1841" i="109"/>
  <c r="AP1980" i="109" s="1"/>
  <c r="AO1748" i="109"/>
  <c r="AO1887" i="109" s="1"/>
  <c r="AP1842" i="109"/>
  <c r="AP1981" i="109" s="1"/>
  <c r="AO1744" i="109"/>
  <c r="AO1883" i="109" s="1"/>
  <c r="AO1766" i="109"/>
  <c r="AO1905" i="109" s="1"/>
  <c r="AO1774" i="109"/>
  <c r="AO1913" i="109" s="1"/>
  <c r="AR1534" i="109"/>
  <c r="AS1534" i="109" s="1"/>
  <c r="AR361" i="109"/>
  <c r="AS562" i="109" s="1"/>
  <c r="AR371" i="109"/>
  <c r="AS572" i="109" s="1"/>
  <c r="AQ298" i="109"/>
  <c r="AR499" i="109" s="1"/>
  <c r="BD903" i="109"/>
  <c r="BD902" i="109"/>
  <c r="AQ740" i="109"/>
  <c r="AP1858" i="109"/>
  <c r="AO1861" i="109"/>
  <c r="BC905" i="109"/>
  <c r="CD20" i="119"/>
  <c r="AQ340" i="109"/>
  <c r="AR541" i="109" s="1"/>
  <c r="AQ742" i="109"/>
  <c r="AQ338" i="109"/>
  <c r="AR539" i="109" s="1"/>
  <c r="AX694" i="109"/>
  <c r="BA698" i="109"/>
  <c r="BA296" i="109"/>
  <c r="BB497" i="109" s="1"/>
  <c r="AX294" i="109"/>
  <c r="AY495" i="109" s="1"/>
  <c r="AX295" i="109"/>
  <c r="AY496" i="109" s="1"/>
  <c r="AW697" i="109"/>
  <c r="AW695" i="109"/>
  <c r="AY292" i="109"/>
  <c r="AZ493" i="109" s="1"/>
  <c r="AW696" i="109"/>
  <c r="AX293" i="109"/>
  <c r="AY494" i="109" s="1"/>
  <c r="AM1982" i="109"/>
  <c r="AO1876" i="109"/>
  <c r="AO1865" i="109"/>
  <c r="AO1866" i="109"/>
  <c r="AQ330" i="109"/>
  <c r="AR531" i="109" s="1"/>
  <c r="AO1849" i="109"/>
  <c r="AO1855" i="109"/>
  <c r="AP880" i="109"/>
  <c r="AO1863" i="109"/>
  <c r="AQ321" i="109"/>
  <c r="AR522" i="109" s="1"/>
  <c r="AR1555" i="109"/>
  <c r="AQ1639" i="109"/>
  <c r="AQ898" i="109"/>
  <c r="AO1859" i="109"/>
  <c r="AQ1659" i="109"/>
  <c r="AP716" i="109"/>
  <c r="AP1711" i="109" s="1"/>
  <c r="AQ1615" i="109"/>
  <c r="AQ885" i="109"/>
  <c r="AQ1842" i="109" s="1"/>
  <c r="AP849" i="109"/>
  <c r="AR1638" i="109"/>
  <c r="AQ1621" i="109"/>
  <c r="AQ1643" i="109"/>
  <c r="AQ865" i="109"/>
  <c r="AP857" i="109"/>
  <c r="AR1562" i="109"/>
  <c r="AQ1695" i="109"/>
  <c r="AP778" i="109"/>
  <c r="AP1736" i="109" s="1"/>
  <c r="AR1603" i="109"/>
  <c r="AP855" i="109"/>
  <c r="AR1530" i="109"/>
  <c r="AP881" i="109"/>
  <c r="AP868" i="109"/>
  <c r="AQ1644" i="109"/>
  <c r="AQ1701" i="109"/>
  <c r="AQ1682" i="109"/>
  <c r="AQ1608" i="109"/>
  <c r="AQ1629" i="109"/>
  <c r="AQ847" i="109"/>
  <c r="AP825" i="109"/>
  <c r="AP1782" i="109" s="1"/>
  <c r="AQ1653" i="109"/>
  <c r="AP730" i="109"/>
  <c r="AP1715" i="109" s="1"/>
  <c r="AP837" i="109"/>
  <c r="AQ1636" i="109"/>
  <c r="AQ1635" i="109"/>
  <c r="AR1697" i="109"/>
  <c r="AQ1633" i="109"/>
  <c r="AR1558" i="109"/>
  <c r="AQ1618" i="109"/>
  <c r="AQ1583" i="109"/>
  <c r="AR1617" i="109"/>
  <c r="AQ1675" i="109"/>
  <c r="AQ876" i="109"/>
  <c r="AP709" i="109"/>
  <c r="AP1710" i="109" s="1"/>
  <c r="AQ871" i="109"/>
  <c r="AR1672" i="109"/>
  <c r="AP788" i="109"/>
  <c r="AP1745" i="109" s="1"/>
  <c r="AP833" i="109"/>
  <c r="AP860" i="109"/>
  <c r="AP819" i="109"/>
  <c r="AP1776" i="109" s="1"/>
  <c r="AP790" i="109"/>
  <c r="AP1747" i="109" s="1"/>
  <c r="AQ1609" i="109"/>
  <c r="AQ1671" i="109"/>
  <c r="AR1683" i="109"/>
  <c r="AQ1582" i="109"/>
  <c r="AQ844" i="109"/>
  <c r="AP798" i="109"/>
  <c r="AQ1684" i="109"/>
  <c r="AP753" i="109"/>
  <c r="AQ853" i="109"/>
  <c r="AP758" i="109"/>
  <c r="AP1728" i="109" s="1"/>
  <c r="AP848" i="109"/>
  <c r="AP739" i="109"/>
  <c r="AP787" i="109"/>
  <c r="AQ1605" i="109"/>
  <c r="AP751" i="109"/>
  <c r="AP1724" i="109" s="1"/>
  <c r="AQ1592" i="109"/>
  <c r="AR1576" i="109"/>
  <c r="AQ1660" i="109"/>
  <c r="AP792" i="109"/>
  <c r="AQ1647" i="109"/>
  <c r="AP822" i="109"/>
  <c r="AR1666" i="109"/>
  <c r="AP874" i="109"/>
  <c r="AP791" i="109"/>
  <c r="AP1748" i="109" s="1"/>
  <c r="AR1584" i="109"/>
  <c r="AR1692" i="109"/>
  <c r="AQ812" i="109"/>
  <c r="AR1540" i="109"/>
  <c r="AQ875" i="109"/>
  <c r="AQ1604" i="109"/>
  <c r="AP803" i="109"/>
  <c r="AP1760" i="109" s="1"/>
  <c r="AP841" i="109"/>
  <c r="AQ863" i="109"/>
  <c r="AR1676" i="109"/>
  <c r="AP870" i="109"/>
  <c r="AP784" i="109"/>
  <c r="AR1561" i="109"/>
  <c r="AQ1626" i="109"/>
  <c r="AQ861" i="109"/>
  <c r="AP781" i="109"/>
  <c r="AP1738" i="109" s="1"/>
  <c r="AP786" i="109"/>
  <c r="AQ1642" i="109"/>
  <c r="AP821" i="109"/>
  <c r="AR1702" i="109"/>
  <c r="AQ1622" i="109"/>
  <c r="AQ1630" i="109"/>
  <c r="AQ1580" i="109"/>
  <c r="AQ1632" i="109"/>
  <c r="AP745" i="109"/>
  <c r="AP1721" i="109" s="1"/>
  <c r="AQ1602" i="109"/>
  <c r="AP783" i="109"/>
  <c r="AP1740" i="109" s="1"/>
  <c r="AQ1668" i="109"/>
  <c r="AQ1620" i="109"/>
  <c r="AQ877" i="109"/>
  <c r="AP856" i="109"/>
  <c r="AP882" i="109"/>
  <c r="AR1606" i="109"/>
  <c r="AR1699" i="109"/>
  <c r="AQ867" i="109"/>
  <c r="AQ1624" i="109"/>
  <c r="AP811" i="109"/>
  <c r="AP1768" i="109" s="1"/>
  <c r="AQ1591" i="109"/>
  <c r="AP823" i="109"/>
  <c r="AR1551" i="109"/>
  <c r="AQ1669" i="109"/>
  <c r="AQ828" i="109"/>
  <c r="AP762" i="109"/>
  <c r="AQ1581" i="109"/>
  <c r="AP732" i="109"/>
  <c r="AP1716" i="109" s="1"/>
  <c r="AP866" i="109"/>
  <c r="AP747" i="109"/>
  <c r="AP1722" i="109" s="1"/>
  <c r="AQ820" i="109"/>
  <c r="AQ1651" i="109"/>
  <c r="AQ1641" i="109"/>
  <c r="AP846" i="109"/>
  <c r="AR1324" i="109"/>
  <c r="AS1503" i="109" s="1"/>
  <c r="AP813" i="109"/>
  <c r="AR1649" i="109"/>
  <c r="AR1614" i="109"/>
  <c r="AQ1578" i="109"/>
  <c r="AP878" i="109"/>
  <c r="AQ1693" i="109"/>
  <c r="AR1691" i="109"/>
  <c r="AP843" i="109"/>
  <c r="AQ1646" i="109"/>
  <c r="AQ872" i="109"/>
  <c r="AQ1694" i="109"/>
  <c r="AN1843" i="109"/>
  <c r="AQ1665" i="109"/>
  <c r="AQ1645" i="109"/>
  <c r="AQ816" i="109"/>
  <c r="AP754" i="109"/>
  <c r="AP1726" i="109" s="1"/>
  <c r="AQ1689" i="109"/>
  <c r="AP785" i="109"/>
  <c r="AQ1628" i="109"/>
  <c r="AQ859" i="109"/>
  <c r="AR1573" i="109"/>
  <c r="AO886" i="109"/>
  <c r="AO1914" i="109"/>
  <c r="AO1954" i="109"/>
  <c r="AO1935" i="109"/>
  <c r="AO1910" i="109"/>
  <c r="AO1869" i="109"/>
  <c r="AO1891" i="109"/>
  <c r="AO1904" i="109"/>
  <c r="AO1893" i="109"/>
  <c r="AO1885" i="109"/>
  <c r="AO1892" i="109"/>
  <c r="AO1872" i="109"/>
  <c r="AO1896" i="109"/>
  <c r="AO1902" i="109"/>
  <c r="AO1890" i="109"/>
  <c r="AO1870" i="109"/>
  <c r="AO1853" i="109"/>
  <c r="AO1900" i="109"/>
  <c r="AO1925" i="109"/>
  <c r="AR1322" i="109"/>
  <c r="AS1501" i="109" s="1"/>
  <c r="AR1337" i="109"/>
  <c r="AS1516" i="109" s="1"/>
  <c r="AR1262" i="109"/>
  <c r="AS1441" i="109" s="1"/>
  <c r="AS1291" i="109"/>
  <c r="AT1470" i="109" s="1"/>
  <c r="AR1261" i="109"/>
  <c r="AS1440" i="109" s="1"/>
  <c r="AO1889" i="109"/>
  <c r="AR451" i="109"/>
  <c r="AS652" i="109" s="1"/>
  <c r="AQ370" i="109"/>
  <c r="AR571" i="109" s="1"/>
  <c r="AQ1596" i="109"/>
  <c r="AO1899" i="109"/>
  <c r="AR1270" i="109"/>
  <c r="AS1449" i="109" s="1"/>
  <c r="AS1333" i="109"/>
  <c r="AT1512" i="109" s="1"/>
  <c r="AR1281" i="109"/>
  <c r="AS1460" i="109" s="1"/>
  <c r="AQ1634" i="109"/>
  <c r="AQ415" i="109"/>
  <c r="AR616" i="109" s="1"/>
  <c r="AQ376" i="109"/>
  <c r="AR577" i="109" s="1"/>
  <c r="AS1211" i="109"/>
  <c r="AR1303" i="109"/>
  <c r="AS1482" i="109" s="1"/>
  <c r="AQ464" i="109"/>
  <c r="AR665" i="109" s="1"/>
  <c r="AR1302" i="109"/>
  <c r="AS1481" i="109" s="1"/>
  <c r="AQ439" i="109"/>
  <c r="AR640" i="109" s="1"/>
  <c r="AQ409" i="109"/>
  <c r="AR610" i="109" s="1"/>
  <c r="AQ460" i="109"/>
  <c r="AR661" i="109" s="1"/>
  <c r="AR1306" i="109"/>
  <c r="AS1485" i="109" s="1"/>
  <c r="AP693" i="109"/>
  <c r="AP1708" i="109" s="1"/>
  <c r="AR1571" i="109"/>
  <c r="AQ1662" i="109"/>
  <c r="AP805" i="109"/>
  <c r="AP1762" i="109" s="1"/>
  <c r="AR1330" i="109"/>
  <c r="AS1509" i="109" s="1"/>
  <c r="AR1294" i="109"/>
  <c r="AS1473" i="109" s="1"/>
  <c r="AQ413" i="109"/>
  <c r="AR614" i="109" s="1"/>
  <c r="AS1344" i="109"/>
  <c r="AT1523" i="109" s="1"/>
  <c r="AQ435" i="109"/>
  <c r="AR636" i="109" s="1"/>
  <c r="AR461" i="109"/>
  <c r="AS662" i="109" s="1"/>
  <c r="AS1280" i="109"/>
  <c r="AT1459" i="109" s="1"/>
  <c r="AQ1625" i="109"/>
  <c r="AQ429" i="109"/>
  <c r="AR630" i="109" s="1"/>
  <c r="AQ1658" i="109"/>
  <c r="AR1298" i="109"/>
  <c r="AS1477" i="109" s="1"/>
  <c r="AR475" i="109"/>
  <c r="AS676" i="109" s="1"/>
  <c r="AQ454" i="109"/>
  <c r="AR655" i="109" s="1"/>
  <c r="AR1260" i="109"/>
  <c r="AS1439" i="109" s="1"/>
  <c r="AR426" i="109"/>
  <c r="AS627" i="109" s="1"/>
  <c r="AR1277" i="109"/>
  <c r="AS1456" i="109" s="1"/>
  <c r="AQ427" i="109"/>
  <c r="AR628" i="109" s="1"/>
  <c r="AS1191" i="109"/>
  <c r="AT1370" i="109" s="1"/>
  <c r="AR1282" i="109"/>
  <c r="AS1461" i="109" s="1"/>
  <c r="AR1223" i="109"/>
  <c r="AS1402" i="109" s="1"/>
  <c r="AR1327" i="109"/>
  <c r="AS1506" i="109" s="1"/>
  <c r="AQ397" i="109"/>
  <c r="AR598" i="109" s="1"/>
  <c r="AR447" i="109"/>
  <c r="AS648" i="109" s="1"/>
  <c r="AQ400" i="109"/>
  <c r="AR601" i="109" s="1"/>
  <c r="AS1329" i="109"/>
  <c r="AT1508" i="109" s="1"/>
  <c r="AQ399" i="109"/>
  <c r="AR600" i="109" s="1"/>
  <c r="AS1259" i="109"/>
  <c r="AT1438" i="109" s="1"/>
  <c r="AR1242" i="109"/>
  <c r="AS1421" i="109" s="1"/>
  <c r="AP796" i="109"/>
  <c r="AP1753" i="109" s="1"/>
  <c r="AP807" i="109"/>
  <c r="AP1764" i="109" s="1"/>
  <c r="AQ383" i="109"/>
  <c r="AR584" i="109" s="1"/>
  <c r="AR442" i="109"/>
  <c r="AS643" i="109" s="1"/>
  <c r="AR1273" i="109"/>
  <c r="AS1452" i="109" s="1"/>
  <c r="AS1334" i="109"/>
  <c r="AT1513" i="109" s="1"/>
  <c r="AO1882" i="109"/>
  <c r="AQ314" i="109"/>
  <c r="AR515" i="109" s="1"/>
  <c r="AR1309" i="109"/>
  <c r="AS1488" i="109" s="1"/>
  <c r="AR1667" i="109"/>
  <c r="AR414" i="109"/>
  <c r="AS615" i="109" s="1"/>
  <c r="AQ1637" i="109"/>
  <c r="AQ337" i="109"/>
  <c r="AR538" i="109" s="1"/>
  <c r="AQ883" i="109"/>
  <c r="AP814" i="109"/>
  <c r="AP1771" i="109" s="1"/>
  <c r="AR1292" i="109"/>
  <c r="AS1471" i="109" s="1"/>
  <c r="AR1332" i="109"/>
  <c r="AS1511" i="109" s="1"/>
  <c r="AR1290" i="109"/>
  <c r="AS1469" i="109" s="1"/>
  <c r="AO1847" i="109"/>
  <c r="AN1847" i="109"/>
  <c r="AQ1170" i="109"/>
  <c r="AR1349" i="109" s="1"/>
  <c r="AP1345" i="109"/>
  <c r="AQ425" i="109"/>
  <c r="AR626" i="109" s="1"/>
  <c r="AR1255" i="109"/>
  <c r="AS1434" i="109" s="1"/>
  <c r="AP761" i="109"/>
  <c r="AP1731" i="109" s="1"/>
  <c r="AO1856" i="109"/>
  <c r="AQ356" i="109"/>
  <c r="AR557" i="109" s="1"/>
  <c r="AQ386" i="109"/>
  <c r="AR587" i="109" s="1"/>
  <c r="AP760" i="109"/>
  <c r="AQ407" i="109"/>
  <c r="AR608" i="109" s="1"/>
  <c r="AQ1627" i="109"/>
  <c r="AP842" i="109"/>
  <c r="AQ840" i="109"/>
  <c r="AR1305" i="109"/>
  <c r="AS1484" i="109" s="1"/>
  <c r="AQ433" i="109"/>
  <c r="AR634" i="109" s="1"/>
  <c r="AP800" i="109"/>
  <c r="AP1757" i="109" s="1"/>
  <c r="AP830" i="109"/>
  <c r="AS1198" i="109"/>
  <c r="AT1377" i="109" s="1"/>
  <c r="AP794" i="109"/>
  <c r="AP1751" i="109" s="1"/>
  <c r="AP700" i="109"/>
  <c r="AR1271" i="109"/>
  <c r="AS1450" i="109" s="1"/>
  <c r="AQ421" i="109"/>
  <c r="AR622" i="109" s="1"/>
  <c r="AR410" i="109"/>
  <c r="AS611" i="109" s="1"/>
  <c r="AR1296" i="109"/>
  <c r="AS1475" i="109" s="1"/>
  <c r="AQ845" i="109"/>
  <c r="AQ472" i="109"/>
  <c r="AR673" i="109" s="1"/>
  <c r="AO1862" i="109"/>
  <c r="AQ836" i="109"/>
  <c r="AQ1680" i="109"/>
  <c r="AQ391" i="109"/>
  <c r="AR592" i="109" s="1"/>
  <c r="AQ1698" i="109"/>
  <c r="AR1335" i="109"/>
  <c r="AS1514" i="109" s="1"/>
  <c r="AQ471" i="109"/>
  <c r="AR672" i="109" s="1"/>
  <c r="AQ444" i="109"/>
  <c r="AR645" i="109" s="1"/>
  <c r="AP484" i="109"/>
  <c r="AP485" i="109" s="1"/>
  <c r="AQ424" i="109"/>
  <c r="AR625" i="109" s="1"/>
  <c r="AP817" i="109"/>
  <c r="AP1774" i="109" s="1"/>
  <c r="AS1341" i="109"/>
  <c r="AT1520" i="109" s="1"/>
  <c r="AR1288" i="109"/>
  <c r="AS1467" i="109" s="1"/>
  <c r="AQ1661" i="109"/>
  <c r="AR445" i="109"/>
  <c r="AS646" i="109" s="1"/>
  <c r="AR465" i="109"/>
  <c r="AS666" i="109" s="1"/>
  <c r="AR1225" i="109"/>
  <c r="AS1404" i="109" s="1"/>
  <c r="AR1249" i="109"/>
  <c r="AS1428" i="109" s="1"/>
  <c r="AP862" i="109"/>
  <c r="AS1339" i="109"/>
  <c r="AT1518" i="109" s="1"/>
  <c r="AQ1664" i="109"/>
  <c r="AR469" i="109"/>
  <c r="AS670" i="109" s="1"/>
  <c r="AR1304" i="109"/>
  <c r="AS1483" i="109" s="1"/>
  <c r="AQ403" i="109"/>
  <c r="AR604" i="109" s="1"/>
  <c r="AQ1688" i="109"/>
  <c r="AR453" i="109"/>
  <c r="AS654" i="109" s="1"/>
  <c r="AQ1652" i="109"/>
  <c r="AS1314" i="109"/>
  <c r="AT1493" i="109" s="1"/>
  <c r="AO1974" i="109"/>
  <c r="AQ408" i="109"/>
  <c r="AR609" i="109" s="1"/>
  <c r="AQ1598" i="109"/>
  <c r="AO1947" i="109"/>
  <c r="AQ406" i="109"/>
  <c r="AR607" i="109" s="1"/>
  <c r="AP831" i="109"/>
  <c r="AP818" i="109"/>
  <c r="AP1775" i="109" s="1"/>
  <c r="AS1256" i="109"/>
  <c r="AT1435" i="109" s="1"/>
  <c r="AQ479" i="109"/>
  <c r="AR680" i="109" s="1"/>
  <c r="AR1311" i="109"/>
  <c r="AS1490" i="109" s="1"/>
  <c r="AQ390" i="109"/>
  <c r="AR591" i="109" s="1"/>
  <c r="AR1307" i="109"/>
  <c r="AS1486" i="109" s="1"/>
  <c r="AR1268" i="109"/>
  <c r="AS1447" i="109" s="1"/>
  <c r="AQ307" i="109"/>
  <c r="AR508" i="109" s="1"/>
  <c r="AS1245" i="109"/>
  <c r="AT1424" i="109" s="1"/>
  <c r="AQ360" i="109"/>
  <c r="AR561" i="109" s="1"/>
  <c r="AO1854" i="109"/>
  <c r="AR1275" i="109"/>
  <c r="AS1454" i="109" s="1"/>
  <c r="AP829" i="109"/>
  <c r="AP797" i="109"/>
  <c r="AO1703" i="109"/>
  <c r="AO1846" i="109"/>
  <c r="AR1549" i="109"/>
  <c r="AP789" i="109"/>
  <c r="AQ1640" i="109"/>
  <c r="AQ352" i="109"/>
  <c r="AR553" i="109" s="1"/>
  <c r="AR1328" i="109"/>
  <c r="AS1507" i="109" s="1"/>
  <c r="AR1321" i="109"/>
  <c r="AS1500" i="109" s="1"/>
  <c r="AP802" i="109"/>
  <c r="AP1759" i="109" s="1"/>
  <c r="AR1331" i="109"/>
  <c r="AS1510" i="109" s="1"/>
  <c r="AQ382" i="109"/>
  <c r="AR583" i="109" s="1"/>
  <c r="AR1687" i="109"/>
  <c r="AQ452" i="109"/>
  <c r="AR653" i="109" s="1"/>
  <c r="AO1933" i="109"/>
  <c r="AP773" i="109"/>
  <c r="AR1338" i="109"/>
  <c r="AS1517" i="109" s="1"/>
  <c r="AR1575" i="109"/>
  <c r="AS1207" i="109"/>
  <c r="AR1336" i="109"/>
  <c r="AS1515" i="109" s="1"/>
  <c r="AP756" i="109"/>
  <c r="AP1727" i="109" s="1"/>
  <c r="AQ1612" i="109"/>
  <c r="AQ1631" i="109"/>
  <c r="AQ423" i="109"/>
  <c r="AR624" i="109" s="1"/>
  <c r="AR1279" i="109"/>
  <c r="AS1458" i="109" s="1"/>
  <c r="AR481" i="109"/>
  <c r="AS682" i="109" s="1"/>
  <c r="AR1342" i="109"/>
  <c r="AS1521" i="109" s="1"/>
  <c r="AQ412" i="109"/>
  <c r="AR613" i="109" s="1"/>
  <c r="AR1299" i="109"/>
  <c r="AS1478" i="109" s="1"/>
  <c r="AP1528" i="109"/>
  <c r="AP1707" i="109" s="1"/>
  <c r="AP1524" i="109"/>
  <c r="BI34" i="119" s="1"/>
  <c r="AR1263" i="109"/>
  <c r="AS1442" i="109" s="1"/>
  <c r="AQ336" i="109"/>
  <c r="AR537" i="109" s="1"/>
  <c r="AS1204" i="109"/>
  <c r="AT1383" i="109" s="1"/>
  <c r="AP809" i="109"/>
  <c r="AP1766" i="109" s="1"/>
  <c r="AR1269" i="109"/>
  <c r="AS1448" i="109" s="1"/>
  <c r="AR1244" i="109"/>
  <c r="AS1423" i="109" s="1"/>
  <c r="AP804" i="109"/>
  <c r="AP1761" i="109" s="1"/>
  <c r="AQ327" i="109"/>
  <c r="AR528" i="109" s="1"/>
  <c r="AP835" i="109"/>
  <c r="AQ398" i="109"/>
  <c r="AR599" i="109" s="1"/>
  <c r="AQ428" i="109"/>
  <c r="AR629" i="109" s="1"/>
  <c r="AQ319" i="109"/>
  <c r="AR520" i="109" s="1"/>
  <c r="AQ420" i="109"/>
  <c r="AR621" i="109" s="1"/>
  <c r="AO1966" i="109"/>
  <c r="AR1556" i="109"/>
  <c r="AR1674" i="109"/>
  <c r="AR1616" i="109"/>
  <c r="AR467" i="109"/>
  <c r="AS668" i="109" s="1"/>
  <c r="AQ392" i="109"/>
  <c r="AR593" i="109" s="1"/>
  <c r="AR1326" i="109"/>
  <c r="AS1505" i="109" s="1"/>
  <c r="AQ351" i="109"/>
  <c r="AR552" i="109" s="1"/>
  <c r="AQ1654" i="109"/>
  <c r="AO1894" i="109"/>
  <c r="AR434" i="109"/>
  <c r="AS635" i="109" s="1"/>
  <c r="AQ476" i="109"/>
  <c r="AR677" i="109" s="1"/>
  <c r="AP793" i="109"/>
  <c r="AP1750" i="109" s="1"/>
  <c r="AR1340" i="109"/>
  <c r="AS1519" i="109" s="1"/>
  <c r="AO1918" i="109"/>
  <c r="AQ851" i="109"/>
  <c r="AP873" i="109"/>
  <c r="AS1188" i="109"/>
  <c r="AT1367" i="109" s="1"/>
  <c r="AQ401" i="109"/>
  <c r="AR602" i="109" s="1"/>
  <c r="AP759" i="109"/>
  <c r="AP1729" i="109" s="1"/>
  <c r="AR287" i="109"/>
  <c r="AS488" i="109" s="1"/>
  <c r="AP826" i="109"/>
  <c r="AQ381" i="109"/>
  <c r="AR582" i="109" s="1"/>
  <c r="AQ345" i="109"/>
  <c r="AR546" i="109" s="1"/>
  <c r="AQ328" i="109"/>
  <c r="AR529" i="109" s="1"/>
  <c r="AR463" i="109"/>
  <c r="AS664" i="109" s="1"/>
  <c r="AR1286" i="109"/>
  <c r="AS1465" i="109" s="1"/>
  <c r="AQ1607" i="109"/>
  <c r="AP806" i="109"/>
  <c r="AP1763" i="109" s="1"/>
  <c r="AQ824" i="109"/>
  <c r="AR482" i="109"/>
  <c r="AS683" i="109" s="1"/>
  <c r="AO1895" i="109"/>
  <c r="AR1297" i="109"/>
  <c r="AS1476" i="109" s="1"/>
  <c r="AP810" i="109"/>
  <c r="AP1767" i="109" s="1"/>
  <c r="AR1240" i="109"/>
  <c r="AS1419" i="109" s="1"/>
  <c r="AR1319" i="109"/>
  <c r="AS1498" i="109" s="1"/>
  <c r="AP808" i="109"/>
  <c r="AP1765" i="109" s="1"/>
  <c r="AQ416" i="109"/>
  <c r="AR617" i="109" s="1"/>
  <c r="AP858" i="109"/>
  <c r="AP723" i="109"/>
  <c r="AP1713" i="109" s="1"/>
  <c r="AR1266" i="109"/>
  <c r="AS1445" i="109" s="1"/>
  <c r="AR1310" i="109"/>
  <c r="AS1489" i="109" s="1"/>
  <c r="AQ384" i="109"/>
  <c r="AR585" i="109" s="1"/>
  <c r="AR470" i="109"/>
  <c r="AS671" i="109" s="1"/>
  <c r="AR1222" i="109"/>
  <c r="AS1401" i="109" s="1"/>
  <c r="AR1274" i="109"/>
  <c r="AS1453" i="109" s="1"/>
  <c r="AQ395" i="109"/>
  <c r="AR596" i="109" s="1"/>
  <c r="AR1320" i="109"/>
  <c r="AS1499" i="109" s="1"/>
  <c r="AR1237" i="109"/>
  <c r="AS1416" i="109" s="1"/>
  <c r="AQ437" i="109"/>
  <c r="AR638" i="109" s="1"/>
  <c r="AQ387" i="109"/>
  <c r="AR588" i="109" s="1"/>
  <c r="AP749" i="109"/>
  <c r="AP1723" i="109" s="1"/>
  <c r="AR1285" i="109"/>
  <c r="AS1464" i="109" s="1"/>
  <c r="AQ1686" i="109"/>
  <c r="AQ450" i="109"/>
  <c r="AR651" i="109" s="1"/>
  <c r="AQ1679" i="109"/>
  <c r="AQ1611" i="109"/>
  <c r="AQ379" i="109"/>
  <c r="AR580" i="109" s="1"/>
  <c r="AR1670" i="109"/>
  <c r="AP854" i="109"/>
  <c r="AR1233" i="109"/>
  <c r="AS1412" i="109" s="1"/>
  <c r="AR1251" i="109"/>
  <c r="AS1430" i="109" s="1"/>
  <c r="AQ879" i="109"/>
  <c r="AQ1696" i="109"/>
  <c r="AS1217" i="109"/>
  <c r="AT1396" i="109" s="1"/>
  <c r="AQ354" i="109"/>
  <c r="AR555" i="109" s="1"/>
  <c r="AR1254" i="109"/>
  <c r="AS1433" i="109" s="1"/>
  <c r="AQ385" i="109"/>
  <c r="AR586" i="109" s="1"/>
  <c r="AQ419" i="109"/>
  <c r="AR620" i="109" s="1"/>
  <c r="AR430" i="109"/>
  <c r="AS631" i="109" s="1"/>
  <c r="AR1343" i="109"/>
  <c r="AS1522" i="109" s="1"/>
  <c r="AR1247" i="109"/>
  <c r="AS1426" i="109" s="1"/>
  <c r="AS1248" i="109"/>
  <c r="AT1427" i="109" s="1"/>
  <c r="AQ1610" i="109"/>
  <c r="AR1315" i="109"/>
  <c r="AS1494" i="109" s="1"/>
  <c r="AQ1700" i="109"/>
  <c r="AQ1657" i="109"/>
  <c r="AP850" i="109"/>
  <c r="AP738" i="109"/>
  <c r="AP1717" i="109" s="1"/>
  <c r="AO1884" i="109"/>
  <c r="AR1257" i="109"/>
  <c r="AS1436" i="109" s="1"/>
  <c r="AQ1681" i="109"/>
  <c r="AQ1623" i="109"/>
  <c r="AR1250" i="109"/>
  <c r="AS1429" i="109" s="1"/>
  <c r="AQ402" i="109"/>
  <c r="AR603" i="109" s="1"/>
  <c r="AP729" i="109"/>
  <c r="AP1714" i="109" s="1"/>
  <c r="AP721" i="109"/>
  <c r="AP1712" i="109" s="1"/>
  <c r="AQ393" i="109"/>
  <c r="AR594" i="109" s="1"/>
  <c r="AQ468" i="109"/>
  <c r="AR669" i="109" s="1"/>
  <c r="AS1316" i="109"/>
  <c r="AT1495" i="109" s="1"/>
  <c r="AS1258" i="109"/>
  <c r="AT1437" i="109" s="1"/>
  <c r="AQ869" i="109"/>
  <c r="AO1848" i="109"/>
  <c r="AQ462" i="109"/>
  <c r="AR663" i="109" s="1"/>
  <c r="AP685" i="109"/>
  <c r="AP834" i="109"/>
  <c r="AQ377" i="109"/>
  <c r="AR578" i="109" s="1"/>
  <c r="AR1313" i="109"/>
  <c r="AS1492" i="109" s="1"/>
  <c r="AR1601" i="109"/>
  <c r="AQ436" i="109"/>
  <c r="AR637" i="109" s="1"/>
  <c r="AO1897" i="109"/>
  <c r="AO1906" i="109"/>
  <c r="AR1283" i="109"/>
  <c r="AS1462" i="109" s="1"/>
  <c r="AQ1619" i="109"/>
  <c r="AS1203" i="109"/>
  <c r="AT1382" i="109" s="1"/>
  <c r="AR1264" i="109"/>
  <c r="AS1443" i="109" s="1"/>
  <c r="AP772" i="109"/>
  <c r="AP1734" i="109" s="1"/>
  <c r="AR1238" i="109"/>
  <c r="AS1417" i="109" s="1"/>
  <c r="AR449" i="109"/>
  <c r="AS650" i="109" s="1"/>
  <c r="AR1546" i="109"/>
  <c r="AO1942" i="109"/>
  <c r="AQ357" i="109"/>
  <c r="AR558" i="109" s="1"/>
  <c r="AQ689" i="109"/>
  <c r="AR1276" i="109"/>
  <c r="AS1455" i="109" s="1"/>
  <c r="AR1272" i="109"/>
  <c r="AS1451" i="109" s="1"/>
  <c r="AR457" i="109"/>
  <c r="AS658" i="109" s="1"/>
  <c r="AQ417" i="109"/>
  <c r="AR618" i="109" s="1"/>
  <c r="AQ388" i="109"/>
  <c r="AR589" i="109" s="1"/>
  <c r="AQ458" i="109"/>
  <c r="AR659" i="109" s="1"/>
  <c r="AR474" i="109"/>
  <c r="AS675" i="109" s="1"/>
  <c r="AR418" i="109"/>
  <c r="AS619" i="109" s="1"/>
  <c r="AS1215" i="109"/>
  <c r="AT1394" i="109" s="1"/>
  <c r="AQ404" i="109"/>
  <c r="AR605" i="109" s="1"/>
  <c r="AQ291" i="109"/>
  <c r="AR492" i="109" s="1"/>
  <c r="AR422" i="109"/>
  <c r="AS623" i="109" s="1"/>
  <c r="AS1213" i="109"/>
  <c r="AT1392" i="109" s="1"/>
  <c r="AQ884" i="109"/>
  <c r="AS1325" i="109"/>
  <c r="AT1504" i="109" s="1"/>
  <c r="AR1293" i="109"/>
  <c r="AS1472" i="109" s="1"/>
  <c r="AQ1655" i="109"/>
  <c r="AP815" i="109"/>
  <c r="AP1772" i="109" s="1"/>
  <c r="AQ466" i="109"/>
  <c r="AR667" i="109" s="1"/>
  <c r="AO1909" i="109"/>
  <c r="AQ1677" i="109"/>
  <c r="AQ389" i="109"/>
  <c r="AR590" i="109" s="1"/>
  <c r="AR1267" i="109"/>
  <c r="AS1446" i="109" s="1"/>
  <c r="AR1300" i="109"/>
  <c r="AS1479" i="109" s="1"/>
  <c r="AR1278" i="109"/>
  <c r="AS1457" i="109" s="1"/>
  <c r="AQ1656" i="109"/>
  <c r="AQ456" i="109"/>
  <c r="AR657" i="109" s="1"/>
  <c r="AR1224" i="109"/>
  <c r="AS1403" i="109" s="1"/>
  <c r="AS1308" i="109"/>
  <c r="AT1487" i="109" s="1"/>
  <c r="AO1886" i="109"/>
  <c r="AR473" i="109"/>
  <c r="AS674" i="109" s="1"/>
  <c r="AR459" i="109"/>
  <c r="AS660" i="109" s="1"/>
  <c r="AR1246" i="109"/>
  <c r="AS1425" i="109" s="1"/>
  <c r="AQ480" i="109"/>
  <c r="AR681" i="109" s="1"/>
  <c r="AR478" i="109"/>
  <c r="AS679" i="109" s="1"/>
  <c r="AQ1678" i="109"/>
  <c r="AQ1595" i="109"/>
  <c r="AP839" i="109"/>
  <c r="AO1907" i="109"/>
  <c r="AS1205" i="109"/>
  <c r="AQ347" i="109"/>
  <c r="AR548" i="109" s="1"/>
  <c r="AS1197" i="109"/>
  <c r="AT1376" i="109" s="1"/>
  <c r="AQ1685" i="109"/>
  <c r="AS1226" i="109"/>
  <c r="AT1405" i="109" s="1"/>
  <c r="AP852" i="109"/>
  <c r="AP799" i="109"/>
  <c r="AR455" i="109"/>
  <c r="AS656" i="109" s="1"/>
  <c r="AR1253" i="109"/>
  <c r="AS1432" i="109" s="1"/>
  <c r="AS1312" i="109"/>
  <c r="AT1491" i="109" s="1"/>
  <c r="AP801" i="109"/>
  <c r="AP1758" i="109" s="1"/>
  <c r="AQ1600" i="109"/>
  <c r="AR1284" i="109"/>
  <c r="AS1463" i="109" s="1"/>
  <c r="AR477" i="109"/>
  <c r="AS678" i="109" s="1"/>
  <c r="AQ394" i="109"/>
  <c r="AR595" i="109" s="1"/>
  <c r="AQ405" i="109"/>
  <c r="AR606" i="109" s="1"/>
  <c r="AR1287" i="109"/>
  <c r="AS1466" i="109" s="1"/>
  <c r="AO1879" i="109"/>
  <c r="AQ832" i="109"/>
  <c r="AR1295" i="109"/>
  <c r="AS1474" i="109" s="1"/>
  <c r="AS1318" i="109"/>
  <c r="AT1497" i="109" s="1"/>
  <c r="AQ349" i="109"/>
  <c r="AR550" i="109" s="1"/>
  <c r="AQ446" i="109"/>
  <c r="AR647" i="109" s="1"/>
  <c r="AR1252" i="109"/>
  <c r="AS1431" i="109" s="1"/>
  <c r="AQ1673" i="109"/>
  <c r="AQ1650" i="109"/>
  <c r="AQ1690" i="109"/>
  <c r="AQ1648" i="109"/>
  <c r="AP763" i="109"/>
  <c r="AP1733" i="109" s="1"/>
  <c r="AP827" i="109"/>
  <c r="AQ1613" i="109"/>
  <c r="AQ359" i="109"/>
  <c r="AR560" i="109" s="1"/>
  <c r="AQ448" i="109"/>
  <c r="AR649" i="109" s="1"/>
  <c r="AR1317" i="109"/>
  <c r="AS1496" i="109" s="1"/>
  <c r="AR1323" i="109"/>
  <c r="AS1502" i="109" s="1"/>
  <c r="AQ358" i="109"/>
  <c r="AR559" i="109" s="1"/>
  <c r="AR1265" i="109"/>
  <c r="AS1444" i="109" s="1"/>
  <c r="AQ440" i="109"/>
  <c r="AR641" i="109" s="1"/>
  <c r="AO1911" i="109"/>
  <c r="AR438" i="109"/>
  <c r="AS639" i="109" s="1"/>
  <c r="AQ1663" i="109"/>
  <c r="AQ1585" i="109"/>
  <c r="AP795" i="109"/>
  <c r="AP1752" i="109" s="1"/>
  <c r="AR483" i="109"/>
  <c r="AS684" i="109" s="1"/>
  <c r="AP864" i="109"/>
  <c r="AQ396" i="109"/>
  <c r="AR597" i="109" s="1"/>
  <c r="AR1289" i="109"/>
  <c r="AS1468" i="109" s="1"/>
  <c r="AQ411" i="109"/>
  <c r="AR612" i="109" s="1"/>
  <c r="AQ431" i="109"/>
  <c r="AR632" i="109" s="1"/>
  <c r="AQ432" i="109"/>
  <c r="AR633" i="109" s="1"/>
  <c r="AP779" i="109"/>
  <c r="AP1737" i="109" s="1"/>
  <c r="AQ441" i="109"/>
  <c r="AR642" i="109" s="1"/>
  <c r="AR1301" i="109"/>
  <c r="AS1480" i="109" s="1"/>
  <c r="AR443" i="109"/>
  <c r="AS644" i="109" s="1"/>
  <c r="AS1243" i="109"/>
  <c r="AT1422" i="109" s="1"/>
  <c r="AP838" i="109"/>
  <c r="AO1927" i="109"/>
  <c r="AO1903" i="109"/>
  <c r="AQ896" i="109"/>
  <c r="AO1851" i="109"/>
  <c r="AQ895" i="109"/>
  <c r="AO1852" i="109"/>
  <c r="AO1850" i="109"/>
  <c r="AQ894" i="109"/>
  <c r="AP1026" i="109"/>
  <c r="AK49" i="119"/>
  <c r="AL42" i="119"/>
  <c r="AN41" i="119"/>
  <c r="AN47" i="119" s="1"/>
  <c r="AP25" i="119"/>
  <c r="AM42" i="119"/>
  <c r="AM48" i="119" s="1"/>
  <c r="AM49" i="119" s="1"/>
  <c r="BC21" i="119"/>
  <c r="BB23" i="119"/>
  <c r="AO40" i="119"/>
  <c r="AO30" i="119"/>
  <c r="BF33" i="119"/>
  <c r="AR343" i="109" l="1"/>
  <c r="AR544" i="109"/>
  <c r="AT1384" i="109"/>
  <c r="AT1563" i="109" s="1"/>
  <c r="AT1390" i="109"/>
  <c r="AT1569" i="109" s="1"/>
  <c r="AT1386" i="109"/>
  <c r="AT1565" i="109" s="1"/>
  <c r="BD1234" i="109"/>
  <c r="BD1413" i="109"/>
  <c r="BD1227" i="109"/>
  <c r="BD1406" i="109"/>
  <c r="AT1182" i="109"/>
  <c r="AT1361" i="109"/>
  <c r="AS1220" i="109"/>
  <c r="AS1399" i="109"/>
  <c r="AT1209" i="109"/>
  <c r="AT1388" i="109"/>
  <c r="AT1567" i="109" s="1"/>
  <c r="AT1218" i="109"/>
  <c r="AT1397" i="109"/>
  <c r="BE1176" i="109"/>
  <c r="BE1355" i="109"/>
  <c r="AT1193" i="109"/>
  <c r="AT1372" i="109"/>
  <c r="AT1200" i="109"/>
  <c r="AT1379" i="109"/>
  <c r="AT1172" i="109"/>
  <c r="AT1351" i="109"/>
  <c r="AQ1719" i="109"/>
  <c r="AX695" i="109"/>
  <c r="AP1823" i="109"/>
  <c r="AP1783" i="109"/>
  <c r="AP1809" i="109"/>
  <c r="AP1808" i="109"/>
  <c r="AP1833" i="109"/>
  <c r="AP1972" i="109" s="1"/>
  <c r="AP1813" i="109"/>
  <c r="AP1952" i="109" s="1"/>
  <c r="AQ1720" i="109"/>
  <c r="AP1794" i="109"/>
  <c r="AP1789" i="109"/>
  <c r="AP1928" i="109" s="1"/>
  <c r="AP1814" i="109"/>
  <c r="AP1819" i="109"/>
  <c r="AP1831" i="109"/>
  <c r="AP1970" i="109" s="1"/>
  <c r="AP1818" i="109"/>
  <c r="AP1957" i="109" s="1"/>
  <c r="AP1830" i="109"/>
  <c r="AP1803" i="109"/>
  <c r="AP1816" i="109"/>
  <c r="AP1955" i="109" s="1"/>
  <c r="AP1801" i="109"/>
  <c r="AP1940" i="109" s="1"/>
  <c r="AP1832" i="109"/>
  <c r="AP1971" i="109" s="1"/>
  <c r="AP1839" i="109"/>
  <c r="AP1807" i="109"/>
  <c r="AP1946" i="109" s="1"/>
  <c r="AP1828" i="109"/>
  <c r="AP1967" i="109" s="1"/>
  <c r="AP1786" i="109"/>
  <c r="AP1925" i="109" s="1"/>
  <c r="AP1784" i="109"/>
  <c r="AP1962" i="109"/>
  <c r="AP1795" i="109"/>
  <c r="AP1934" i="109" s="1"/>
  <c r="AP1812" i="109"/>
  <c r="AP1951" i="109" s="1"/>
  <c r="AP1810" i="109"/>
  <c r="AP1949" i="109" s="1"/>
  <c r="AP1796" i="109"/>
  <c r="AP1790" i="109"/>
  <c r="AP1929" i="109" s="1"/>
  <c r="AP1805" i="109"/>
  <c r="AP1944" i="109" s="1"/>
  <c r="AP1837" i="109"/>
  <c r="AP1976" i="109" s="1"/>
  <c r="AP1802" i="109"/>
  <c r="AP1941" i="109" s="1"/>
  <c r="AP1788" i="109"/>
  <c r="AP1927" i="109" s="1"/>
  <c r="AP1836" i="109"/>
  <c r="AP1975" i="109" s="1"/>
  <c r="AP1800" i="109"/>
  <c r="AP1939" i="109" s="1"/>
  <c r="AP1835" i="109"/>
  <c r="AP1974" i="109" s="1"/>
  <c r="AP1822" i="109"/>
  <c r="AP1961" i="109" s="1"/>
  <c r="AP1834" i="109"/>
  <c r="AP1973" i="109" s="1"/>
  <c r="AP1953" i="109"/>
  <c r="AP1791" i="109"/>
  <c r="AP1815" i="109"/>
  <c r="AP1954" i="109" s="1"/>
  <c r="AP1840" i="109"/>
  <c r="AP1979" i="109" s="1"/>
  <c r="AP1797" i="109"/>
  <c r="AP1936" i="109" s="1"/>
  <c r="AP1827" i="109"/>
  <c r="AP1966" i="109" s="1"/>
  <c r="AP1969" i="109"/>
  <c r="AP1799" i="109"/>
  <c r="AP1938" i="109" s="1"/>
  <c r="AP1817" i="109"/>
  <c r="AP1956" i="109" s="1"/>
  <c r="AP1821" i="109"/>
  <c r="AP1820" i="109"/>
  <c r="AP1959" i="109" s="1"/>
  <c r="AP1811" i="109"/>
  <c r="AP1950" i="109" s="1"/>
  <c r="AP1787" i="109"/>
  <c r="AP1926" i="109" s="1"/>
  <c r="AP1793" i="109"/>
  <c r="AP1932" i="109" s="1"/>
  <c r="AP1825" i="109"/>
  <c r="AP1964" i="109" s="1"/>
  <c r="AP1806" i="109"/>
  <c r="AP1945" i="109" s="1"/>
  <c r="AP1792" i="109"/>
  <c r="AP1931" i="109" s="1"/>
  <c r="AP1824" i="109"/>
  <c r="AP1963" i="109" s="1"/>
  <c r="AP1785" i="109"/>
  <c r="AP1924" i="109" s="1"/>
  <c r="AP1804" i="109"/>
  <c r="AP1943" i="109" s="1"/>
  <c r="AP1798" i="109"/>
  <c r="AP1937" i="109" s="1"/>
  <c r="AP1829" i="109"/>
  <c r="AP1968" i="109" s="1"/>
  <c r="AP1826" i="109"/>
  <c r="AP1965" i="109" s="1"/>
  <c r="AP1838" i="109"/>
  <c r="AP1977" i="109" s="1"/>
  <c r="AP1942" i="109"/>
  <c r="AQ1777" i="109"/>
  <c r="AQ1916" i="109" s="1"/>
  <c r="AQ1781" i="109"/>
  <c r="AQ1920" i="109" s="1"/>
  <c r="AP1754" i="109"/>
  <c r="AP1893" i="109" s="1"/>
  <c r="AP1709" i="109"/>
  <c r="AP1848" i="109" s="1"/>
  <c r="AP1743" i="109"/>
  <c r="AP1882" i="109" s="1"/>
  <c r="AP1725" i="109"/>
  <c r="AP1864" i="109" s="1"/>
  <c r="AQ1773" i="109"/>
  <c r="AQ1912" i="109" s="1"/>
  <c r="AP1756" i="109"/>
  <c r="AP1895" i="109" s="1"/>
  <c r="AP1867" i="109"/>
  <c r="AP1735" i="109"/>
  <c r="AP1874" i="109" s="1"/>
  <c r="AP1877" i="109"/>
  <c r="AP1741" i="109"/>
  <c r="AP1880" i="109" s="1"/>
  <c r="AP1890" i="109"/>
  <c r="AP1778" i="109"/>
  <c r="AP1917" i="109" s="1"/>
  <c r="AP1886" i="109"/>
  <c r="AQ1841" i="109"/>
  <c r="AQ1980" i="109" s="1"/>
  <c r="AP1875" i="109"/>
  <c r="AQ1981" i="109"/>
  <c r="AP1755" i="109"/>
  <c r="AP1894" i="109" s="1"/>
  <c r="AP1770" i="109"/>
  <c r="AP1909" i="109" s="1"/>
  <c r="AP1744" i="109"/>
  <c r="AP1883" i="109" s="1"/>
  <c r="AP1730" i="109"/>
  <c r="AP1869" i="109" s="1"/>
  <c r="AP1746" i="109"/>
  <c r="AP1885" i="109" s="1"/>
  <c r="AP1913" i="109"/>
  <c r="AP1902" i="109"/>
  <c r="AP1901" i="109"/>
  <c r="AP1732" i="109"/>
  <c r="AP1871" i="109" s="1"/>
  <c r="AP1718" i="109"/>
  <c r="AP1857" i="109" s="1"/>
  <c r="AP1915" i="109"/>
  <c r="AP1884" i="109"/>
  <c r="AQ1769" i="109"/>
  <c r="AQ1908" i="109" s="1"/>
  <c r="AP1749" i="109"/>
  <c r="AP1888" i="109" s="1"/>
  <c r="AP1742" i="109"/>
  <c r="AP1881" i="109" s="1"/>
  <c r="AP1779" i="109"/>
  <c r="AP1918" i="109" s="1"/>
  <c r="AP1780" i="109"/>
  <c r="AP1919" i="109" s="1"/>
  <c r="AS1555" i="109"/>
  <c r="AT1555" i="109" s="1"/>
  <c r="AR1608" i="109"/>
  <c r="AS1608" i="109" s="1"/>
  <c r="AS371" i="109"/>
  <c r="AT572" i="109" s="1"/>
  <c r="AS361" i="109"/>
  <c r="AT562" i="109" s="1"/>
  <c r="AR298" i="109"/>
  <c r="AS499" i="109" s="1"/>
  <c r="BO37" i="119"/>
  <c r="AR740" i="109"/>
  <c r="AQ1858" i="109"/>
  <c r="BE903" i="109"/>
  <c r="BD905" i="109"/>
  <c r="AP1861" i="109"/>
  <c r="BE902" i="109"/>
  <c r="CE20" i="119"/>
  <c r="AR340" i="109"/>
  <c r="AS541" i="109" s="1"/>
  <c r="AR742" i="109"/>
  <c r="AR338" i="109"/>
  <c r="AX697" i="109"/>
  <c r="AX696" i="109"/>
  <c r="AY293" i="109"/>
  <c r="AZ494" i="109" s="1"/>
  <c r="AZ292" i="109"/>
  <c r="BA493" i="109" s="1"/>
  <c r="AY694" i="109"/>
  <c r="AY295" i="109"/>
  <c r="AZ496" i="109" s="1"/>
  <c r="AY294" i="109"/>
  <c r="AZ495" i="109" s="1"/>
  <c r="BB296" i="109"/>
  <c r="BC497" i="109" s="1"/>
  <c r="AN1982" i="109"/>
  <c r="AP1876" i="109"/>
  <c r="AP1865" i="109"/>
  <c r="AR885" i="109"/>
  <c r="AS885" i="109" s="1"/>
  <c r="AQ880" i="109"/>
  <c r="AP1855" i="109"/>
  <c r="AR330" i="109"/>
  <c r="AS531" i="109" s="1"/>
  <c r="AQ716" i="109"/>
  <c r="AP1863" i="109"/>
  <c r="AR321" i="109"/>
  <c r="AS522" i="109" s="1"/>
  <c r="AP1852" i="109"/>
  <c r="AR1639" i="109"/>
  <c r="AQ778" i="109"/>
  <c r="AQ1736" i="109" s="1"/>
  <c r="AR1615" i="109"/>
  <c r="AR1659" i="109"/>
  <c r="AS1659" i="109" s="1"/>
  <c r="AP1854" i="109"/>
  <c r="AR898" i="109"/>
  <c r="AR1643" i="109"/>
  <c r="AQ849" i="109"/>
  <c r="AS1530" i="109"/>
  <c r="AS1638" i="109"/>
  <c r="AR865" i="109"/>
  <c r="AR1621" i="109"/>
  <c r="AR1644" i="109"/>
  <c r="AS1644" i="109" s="1"/>
  <c r="AQ787" i="109"/>
  <c r="AQ1744" i="109" s="1"/>
  <c r="AP1851" i="109"/>
  <c r="AQ857" i="109"/>
  <c r="AS1562" i="109"/>
  <c r="AR861" i="109"/>
  <c r="AS1603" i="109"/>
  <c r="AR1695" i="109"/>
  <c r="AQ848" i="109"/>
  <c r="AQ855" i="109"/>
  <c r="AQ825" i="109"/>
  <c r="AR1636" i="109"/>
  <c r="AS1672" i="109"/>
  <c r="AQ868" i="109"/>
  <c r="AQ730" i="109"/>
  <c r="AQ1715" i="109" s="1"/>
  <c r="AR1653" i="109"/>
  <c r="AR1629" i="109"/>
  <c r="AR1647" i="109"/>
  <c r="AS1666" i="109"/>
  <c r="AR1701" i="109"/>
  <c r="AR1633" i="109"/>
  <c r="AR847" i="109"/>
  <c r="AR1675" i="109"/>
  <c r="AR1635" i="109"/>
  <c r="AR1682" i="109"/>
  <c r="AQ860" i="109"/>
  <c r="AR1609" i="109"/>
  <c r="AS1692" i="109"/>
  <c r="AR876" i="109"/>
  <c r="AS1558" i="109"/>
  <c r="AS1617" i="109"/>
  <c r="AR863" i="109"/>
  <c r="AR1604" i="109"/>
  <c r="AS1683" i="109"/>
  <c r="AQ784" i="109"/>
  <c r="AR844" i="109"/>
  <c r="AQ709" i="109"/>
  <c r="AQ1710" i="109" s="1"/>
  <c r="AS1697" i="109"/>
  <c r="AR1618" i="109"/>
  <c r="AR1630" i="109"/>
  <c r="AR1583" i="109"/>
  <c r="AR1651" i="109"/>
  <c r="AQ758" i="109"/>
  <c r="AR816" i="109"/>
  <c r="AQ790" i="109"/>
  <c r="AQ1747" i="109" s="1"/>
  <c r="AR871" i="109"/>
  <c r="AQ791" i="109"/>
  <c r="AQ1748" i="109" s="1"/>
  <c r="AR1592" i="109"/>
  <c r="AQ800" i="109"/>
  <c r="AQ788" i="109"/>
  <c r="AQ811" i="109"/>
  <c r="AR1582" i="109"/>
  <c r="AQ819" i="109"/>
  <c r="AR1605" i="109"/>
  <c r="AR853" i="109"/>
  <c r="AR1671" i="109"/>
  <c r="AR1684" i="109"/>
  <c r="AQ878" i="109"/>
  <c r="AQ753" i="109"/>
  <c r="AQ792" i="109"/>
  <c r="AQ1749" i="109" s="1"/>
  <c r="AS1606" i="109"/>
  <c r="AR1580" i="109"/>
  <c r="AR1620" i="109"/>
  <c r="AQ822" i="109"/>
  <c r="AQ1779" i="109" s="1"/>
  <c r="AR1694" i="109"/>
  <c r="AR1669" i="109"/>
  <c r="AS1540" i="109"/>
  <c r="AQ739" i="109"/>
  <c r="AQ751" i="109"/>
  <c r="AQ1724" i="109" s="1"/>
  <c r="AR1660" i="109"/>
  <c r="AS1576" i="109"/>
  <c r="AR840" i="109"/>
  <c r="AQ762" i="109"/>
  <c r="AQ1732" i="109" s="1"/>
  <c r="AQ856" i="109"/>
  <c r="AQ783" i="109"/>
  <c r="AR867" i="109"/>
  <c r="AQ786" i="109"/>
  <c r="AQ1743" i="109" s="1"/>
  <c r="AR812" i="109"/>
  <c r="AS1584" i="109"/>
  <c r="AR875" i="109"/>
  <c r="AR1668" i="109"/>
  <c r="AR1611" i="109"/>
  <c r="AR820" i="109"/>
  <c r="AR1622" i="109"/>
  <c r="AS1551" i="109"/>
  <c r="AR1642" i="109"/>
  <c r="AQ804" i="109"/>
  <c r="AR1624" i="109"/>
  <c r="AR1602" i="109"/>
  <c r="AR1626" i="109"/>
  <c r="AR1581" i="109"/>
  <c r="AQ841" i="109"/>
  <c r="AQ882" i="109"/>
  <c r="AR859" i="109"/>
  <c r="AQ842" i="109"/>
  <c r="AQ796" i="109"/>
  <c r="AQ1753" i="109" s="1"/>
  <c r="AQ759" i="109"/>
  <c r="AQ797" i="109"/>
  <c r="AR1598" i="109"/>
  <c r="AQ803" i="109"/>
  <c r="AQ1760" i="109" s="1"/>
  <c r="AQ756" i="109"/>
  <c r="AQ1727" i="109" s="1"/>
  <c r="AQ789" i="109"/>
  <c r="AQ1746" i="109" s="1"/>
  <c r="AS1676" i="109"/>
  <c r="AQ693" i="109"/>
  <c r="AQ1708" i="109" s="1"/>
  <c r="AR1596" i="109"/>
  <c r="AR836" i="109"/>
  <c r="AQ807" i="109"/>
  <c r="AS1561" i="109"/>
  <c r="AR1632" i="109"/>
  <c r="AR824" i="109"/>
  <c r="AR1665" i="109"/>
  <c r="AQ846" i="109"/>
  <c r="AQ747" i="109"/>
  <c r="AQ1722" i="109" s="1"/>
  <c r="AQ745" i="109"/>
  <c r="AR872" i="109"/>
  <c r="AS1702" i="109"/>
  <c r="AS1699" i="109"/>
  <c r="AR877" i="109"/>
  <c r="AQ813" i="109"/>
  <c r="AQ1770" i="109" s="1"/>
  <c r="AQ858" i="109"/>
  <c r="AS1614" i="109"/>
  <c r="AR828" i="109"/>
  <c r="AR1641" i="109"/>
  <c r="AR1591" i="109"/>
  <c r="AR1689" i="109"/>
  <c r="AR1646" i="109"/>
  <c r="AR1625" i="109"/>
  <c r="AR1693" i="109"/>
  <c r="AQ866" i="109"/>
  <c r="AR1612" i="109"/>
  <c r="AQ834" i="109"/>
  <c r="AR1698" i="109"/>
  <c r="AS1691" i="109"/>
  <c r="AQ732" i="109"/>
  <c r="AQ1716" i="109" s="1"/>
  <c r="AR1578" i="109"/>
  <c r="AR1628" i="109"/>
  <c r="AR1634" i="109"/>
  <c r="AS1674" i="109"/>
  <c r="AQ700" i="109"/>
  <c r="AQ1709" i="109" s="1"/>
  <c r="AR1645" i="109"/>
  <c r="AS1573" i="109"/>
  <c r="AS1649" i="109"/>
  <c r="AS1324" i="109"/>
  <c r="AT1503" i="109" s="1"/>
  <c r="AS1571" i="109"/>
  <c r="AQ754" i="109"/>
  <c r="AQ1726" i="109" s="1"/>
  <c r="AR883" i="109"/>
  <c r="AR1637" i="109"/>
  <c r="AR1681" i="109"/>
  <c r="AR851" i="109"/>
  <c r="AQ785" i="109"/>
  <c r="AQ1742" i="109" s="1"/>
  <c r="AR1658" i="109"/>
  <c r="AS1601" i="109"/>
  <c r="AR845" i="109"/>
  <c r="AS1670" i="109"/>
  <c r="AP1907" i="109"/>
  <c r="AS1616" i="109"/>
  <c r="AS1575" i="109"/>
  <c r="AR1623" i="109"/>
  <c r="AR879" i="109"/>
  <c r="AQ805" i="109"/>
  <c r="AQ1762" i="109" s="1"/>
  <c r="AO1843" i="109"/>
  <c r="AP1872" i="109"/>
  <c r="AP1935" i="109"/>
  <c r="AP1904" i="109"/>
  <c r="AP1948" i="109"/>
  <c r="AP1856" i="109"/>
  <c r="AP1906" i="109"/>
  <c r="AP1891" i="109"/>
  <c r="AP1897" i="109"/>
  <c r="AP1853" i="109"/>
  <c r="AP1914" i="109"/>
  <c r="AP1960" i="109"/>
  <c r="AP1911" i="109"/>
  <c r="AP1873" i="109"/>
  <c r="AP1889" i="109"/>
  <c r="AS443" i="109"/>
  <c r="AT644" i="109" s="1"/>
  <c r="AQ843" i="109"/>
  <c r="AR431" i="109"/>
  <c r="AS632" i="109" s="1"/>
  <c r="AQ760" i="109"/>
  <c r="AQ1730" i="109" s="1"/>
  <c r="AS1317" i="109"/>
  <c r="AT1496" i="109" s="1"/>
  <c r="AR1610" i="109"/>
  <c r="AS1287" i="109"/>
  <c r="AT1466" i="109" s="1"/>
  <c r="AS477" i="109"/>
  <c r="AT678" i="109" s="1"/>
  <c r="AT1312" i="109"/>
  <c r="AU1491" i="109" s="1"/>
  <c r="AT1197" i="109"/>
  <c r="AU1376" i="109" s="1"/>
  <c r="AR480" i="109"/>
  <c r="AS681" i="109" s="1"/>
  <c r="AS1224" i="109"/>
  <c r="AT1403" i="109" s="1"/>
  <c r="AS1300" i="109"/>
  <c r="AT1479" i="109" s="1"/>
  <c r="AP1887" i="109"/>
  <c r="AR466" i="109"/>
  <c r="AS667" i="109" s="1"/>
  <c r="AR291" i="109"/>
  <c r="AS492" i="109" s="1"/>
  <c r="AT1215" i="109"/>
  <c r="AU1394" i="109" s="1"/>
  <c r="AR458" i="109"/>
  <c r="AS659" i="109" s="1"/>
  <c r="AS457" i="109"/>
  <c r="AT658" i="109" s="1"/>
  <c r="AQ779" i="109"/>
  <c r="AQ1737" i="109" s="1"/>
  <c r="AT1258" i="109"/>
  <c r="AU1437" i="109" s="1"/>
  <c r="AQ870" i="109"/>
  <c r="AS1315" i="109"/>
  <c r="AT1494" i="109" s="1"/>
  <c r="AS1247" i="109"/>
  <c r="AT1426" i="109" s="1"/>
  <c r="AQ484" i="109"/>
  <c r="AQ485" i="109" s="1"/>
  <c r="AR419" i="109"/>
  <c r="AS620" i="109" s="1"/>
  <c r="AS1254" i="109"/>
  <c r="AT1433" i="109" s="1"/>
  <c r="AQ781" i="109"/>
  <c r="AQ1738" i="109" s="1"/>
  <c r="AQ852" i="109"/>
  <c r="AR1595" i="109"/>
  <c r="AS1310" i="109"/>
  <c r="AT1489" i="109" s="1"/>
  <c r="AS1319" i="109"/>
  <c r="AT1498" i="109" s="1"/>
  <c r="AS1286" i="109"/>
  <c r="AT1465" i="109" s="1"/>
  <c r="AR381" i="109"/>
  <c r="AS582" i="109" s="1"/>
  <c r="AR401" i="109"/>
  <c r="AS602" i="109" s="1"/>
  <c r="AS1340" i="109"/>
  <c r="AT1519" i="109" s="1"/>
  <c r="AR476" i="109"/>
  <c r="AS677" i="109" s="1"/>
  <c r="AS1326" i="109"/>
  <c r="AT1505" i="109" s="1"/>
  <c r="AQ794" i="109"/>
  <c r="AQ1751" i="109" s="1"/>
  <c r="AQ721" i="109"/>
  <c r="AQ1712" i="109" s="1"/>
  <c r="AQ830" i="109"/>
  <c r="AS1244" i="109"/>
  <c r="AT1423" i="109" s="1"/>
  <c r="AP1703" i="109"/>
  <c r="AP1846" i="109"/>
  <c r="AQ814" i="109"/>
  <c r="AS481" i="109"/>
  <c r="AT682" i="109" s="1"/>
  <c r="AR423" i="109"/>
  <c r="AS624" i="109" s="1"/>
  <c r="AP1866" i="109"/>
  <c r="AT1207" i="109"/>
  <c r="AR1696" i="109"/>
  <c r="AR382" i="109"/>
  <c r="AS583" i="109" s="1"/>
  <c r="AS1307" i="109"/>
  <c r="AT1486" i="109" s="1"/>
  <c r="AS1311" i="109"/>
  <c r="AT1490" i="109" s="1"/>
  <c r="AQ881" i="109"/>
  <c r="AR406" i="109"/>
  <c r="AS607" i="109" s="1"/>
  <c r="AP1947" i="109"/>
  <c r="AR408" i="109"/>
  <c r="AS609" i="109" s="1"/>
  <c r="AS453" i="109"/>
  <c r="AT654" i="109" s="1"/>
  <c r="AR1607" i="109"/>
  <c r="AQ873" i="109"/>
  <c r="AS1335" i="109"/>
  <c r="AT1514" i="109" s="1"/>
  <c r="AR391" i="109"/>
  <c r="AS592" i="109" s="1"/>
  <c r="AS1296" i="109"/>
  <c r="AT1475" i="109" s="1"/>
  <c r="AR421" i="109"/>
  <c r="AS622" i="109" s="1"/>
  <c r="AS1305" i="109"/>
  <c r="AT1484" i="109" s="1"/>
  <c r="AR386" i="109"/>
  <c r="AS587" i="109" s="1"/>
  <c r="AR356" i="109"/>
  <c r="AS557" i="109" s="1"/>
  <c r="AR425" i="109"/>
  <c r="AS626" i="109" s="1"/>
  <c r="AR1690" i="109"/>
  <c r="AS1292" i="109"/>
  <c r="AT1471" i="109" s="1"/>
  <c r="AS1309" i="109"/>
  <c r="AT1488" i="109" s="1"/>
  <c r="AS1667" i="109"/>
  <c r="AS1242" i="109"/>
  <c r="AT1421" i="109" s="1"/>
  <c r="AQ801" i="109"/>
  <c r="AR1640" i="109"/>
  <c r="AR427" i="109"/>
  <c r="AS628" i="109" s="1"/>
  <c r="AS1260" i="109"/>
  <c r="AT1439" i="109" s="1"/>
  <c r="AS461" i="109"/>
  <c r="AT662" i="109" s="1"/>
  <c r="AQ815" i="109"/>
  <c r="AQ1772" i="109" s="1"/>
  <c r="AS1330" i="109"/>
  <c r="AT1509" i="109" s="1"/>
  <c r="AR439" i="109"/>
  <c r="AS640" i="109" s="1"/>
  <c r="AS1302" i="109"/>
  <c r="AT1481" i="109" s="1"/>
  <c r="AR1661" i="109"/>
  <c r="AT1211" i="109"/>
  <c r="AQ817" i="109"/>
  <c r="AQ1774" i="109" s="1"/>
  <c r="AS1270" i="109"/>
  <c r="AT1449" i="109" s="1"/>
  <c r="AR370" i="109"/>
  <c r="AS571" i="109" s="1"/>
  <c r="AR1619" i="109"/>
  <c r="AP1958" i="109"/>
  <c r="AP1892" i="109"/>
  <c r="AR441" i="109"/>
  <c r="AS642" i="109" s="1"/>
  <c r="AQ833" i="109"/>
  <c r="AR411" i="109"/>
  <c r="AS612" i="109" s="1"/>
  <c r="AS483" i="109"/>
  <c r="AT684" i="109" s="1"/>
  <c r="AR440" i="109"/>
  <c r="AS641" i="109" s="1"/>
  <c r="AR358" i="109"/>
  <c r="AS559" i="109" s="1"/>
  <c r="AP1898" i="109"/>
  <c r="AP1859" i="109"/>
  <c r="AR446" i="109"/>
  <c r="AS647" i="109" s="1"/>
  <c r="AR394" i="109"/>
  <c r="AS595" i="109" s="1"/>
  <c r="AT1205" i="109"/>
  <c r="AS478" i="109"/>
  <c r="AT679" i="109" s="1"/>
  <c r="AS459" i="109"/>
  <c r="AT660" i="109" s="1"/>
  <c r="AS422" i="109"/>
  <c r="AT623" i="109" s="1"/>
  <c r="AS418" i="109"/>
  <c r="AT619" i="109" s="1"/>
  <c r="AR417" i="109"/>
  <c r="AS618" i="109" s="1"/>
  <c r="AS1276" i="109"/>
  <c r="AT1455" i="109" s="1"/>
  <c r="AS1238" i="109"/>
  <c r="AT1417" i="109" s="1"/>
  <c r="AS1264" i="109"/>
  <c r="AT1443" i="109" s="1"/>
  <c r="AR402" i="109"/>
  <c r="AS603" i="109" s="1"/>
  <c r="AQ763" i="109"/>
  <c r="AQ1733" i="109" s="1"/>
  <c r="AS430" i="109"/>
  <c r="AT631" i="109" s="1"/>
  <c r="AQ821" i="109"/>
  <c r="AQ1778" i="109" s="1"/>
  <c r="AT1217" i="109"/>
  <c r="AU1396" i="109" s="1"/>
  <c r="AQ839" i="109"/>
  <c r="AS1320" i="109"/>
  <c r="AT1499" i="109" s="1"/>
  <c r="AR395" i="109"/>
  <c r="AS596" i="109" s="1"/>
  <c r="AS470" i="109"/>
  <c r="AT671" i="109" s="1"/>
  <c r="AS1240" i="109"/>
  <c r="AT1419" i="109" s="1"/>
  <c r="AS482" i="109"/>
  <c r="AT683" i="109" s="1"/>
  <c r="AR328" i="109"/>
  <c r="AS529" i="109" s="1"/>
  <c r="AR345" i="109"/>
  <c r="AS546" i="109" s="1"/>
  <c r="AR689" i="109"/>
  <c r="AT1188" i="109"/>
  <c r="AU1367" i="109" s="1"/>
  <c r="AS467" i="109"/>
  <c r="AT668" i="109" s="1"/>
  <c r="AR319" i="109"/>
  <c r="AS520" i="109" s="1"/>
  <c r="AR336" i="109"/>
  <c r="AS537" i="109" s="1"/>
  <c r="AS1263" i="109"/>
  <c r="AT1442" i="109" s="1"/>
  <c r="AR412" i="109"/>
  <c r="AS613" i="109" s="1"/>
  <c r="AR1700" i="109"/>
  <c r="AS1336" i="109"/>
  <c r="AT1515" i="109" s="1"/>
  <c r="AS1338" i="109"/>
  <c r="AT1517" i="109" s="1"/>
  <c r="AR352" i="109"/>
  <c r="AS553" i="109" s="1"/>
  <c r="AS1275" i="109"/>
  <c r="AT1454" i="109" s="1"/>
  <c r="AR360" i="109"/>
  <c r="AS561" i="109" s="1"/>
  <c r="AP1849" i="109"/>
  <c r="AQ808" i="109"/>
  <c r="AQ1765" i="109" s="1"/>
  <c r="AQ810" i="109"/>
  <c r="AQ1767" i="109" s="1"/>
  <c r="AS1249" i="109"/>
  <c r="AT1428" i="109" s="1"/>
  <c r="AT1534" i="109"/>
  <c r="AR424" i="109"/>
  <c r="AS625" i="109" s="1"/>
  <c r="AP1868" i="109"/>
  <c r="AR471" i="109"/>
  <c r="AS672" i="109" s="1"/>
  <c r="AQ793" i="109"/>
  <c r="AQ1750" i="109" s="1"/>
  <c r="AR472" i="109"/>
  <c r="AS673" i="109" s="1"/>
  <c r="AR1654" i="109"/>
  <c r="AQ823" i="109"/>
  <c r="AQ1780" i="109" s="1"/>
  <c r="AP1921" i="109"/>
  <c r="AQ835" i="109"/>
  <c r="AS1255" i="109"/>
  <c r="AT1434" i="109" s="1"/>
  <c r="AS1332" i="109"/>
  <c r="AT1511" i="109" s="1"/>
  <c r="AR337" i="109"/>
  <c r="AS538" i="109" s="1"/>
  <c r="AR314" i="109"/>
  <c r="AS515" i="109" s="1"/>
  <c r="AS442" i="109"/>
  <c r="AT643" i="109" s="1"/>
  <c r="AR1600" i="109"/>
  <c r="AR399" i="109"/>
  <c r="AS600" i="109" s="1"/>
  <c r="AT1329" i="109"/>
  <c r="AU1508" i="109" s="1"/>
  <c r="AR400" i="109"/>
  <c r="AS601" i="109" s="1"/>
  <c r="AQ799" i="109"/>
  <c r="AS1549" i="109"/>
  <c r="AQ829" i="109"/>
  <c r="AR454" i="109"/>
  <c r="AS655" i="109" s="1"/>
  <c r="AS1298" i="109"/>
  <c r="AT1477" i="109" s="1"/>
  <c r="AT1280" i="109"/>
  <c r="AU1459" i="109" s="1"/>
  <c r="AR1688" i="109"/>
  <c r="AP886" i="109"/>
  <c r="AR409" i="109"/>
  <c r="AS610" i="109" s="1"/>
  <c r="AR464" i="109"/>
  <c r="AS665" i="109" s="1"/>
  <c r="AS1303" i="109"/>
  <c r="AT1482" i="109" s="1"/>
  <c r="AQ772" i="109"/>
  <c r="AQ1734" i="109" s="1"/>
  <c r="AS451" i="109"/>
  <c r="AT652" i="109" s="1"/>
  <c r="AT1291" i="109"/>
  <c r="AU1470" i="109" s="1"/>
  <c r="AS1262" i="109"/>
  <c r="AT1441" i="109" s="1"/>
  <c r="AS1322" i="109"/>
  <c r="AT1501" i="109" s="1"/>
  <c r="AP1910" i="109"/>
  <c r="AT1243" i="109"/>
  <c r="AU1422" i="109" s="1"/>
  <c r="AR432" i="109"/>
  <c r="AS633" i="109" s="1"/>
  <c r="AR396" i="109"/>
  <c r="AS597" i="109" s="1"/>
  <c r="AS1323" i="109"/>
  <c r="AT1502" i="109" s="1"/>
  <c r="AR448" i="109"/>
  <c r="AS649" i="109" s="1"/>
  <c r="AQ761" i="109"/>
  <c r="AQ1731" i="109" s="1"/>
  <c r="AT1318" i="109"/>
  <c r="AU1497" i="109" s="1"/>
  <c r="AS1284" i="109"/>
  <c r="AT1463" i="109" s="1"/>
  <c r="AS455" i="109"/>
  <c r="AT656" i="109" s="1"/>
  <c r="AR347" i="109"/>
  <c r="AS548" i="109" s="1"/>
  <c r="AS473" i="109"/>
  <c r="AT674" i="109" s="1"/>
  <c r="AT1308" i="109"/>
  <c r="AU1487" i="109" s="1"/>
  <c r="AR456" i="109"/>
  <c r="AS657" i="109" s="1"/>
  <c r="AS1278" i="109"/>
  <c r="AT1457" i="109" s="1"/>
  <c r="AR389" i="109"/>
  <c r="AS590" i="109" s="1"/>
  <c r="AS1293" i="109"/>
  <c r="AT1472" i="109" s="1"/>
  <c r="AT1325" i="109"/>
  <c r="AU1504" i="109" s="1"/>
  <c r="AR404" i="109"/>
  <c r="AS605" i="109" s="1"/>
  <c r="AS1272" i="109"/>
  <c r="AT1451" i="109" s="1"/>
  <c r="AQ685" i="109"/>
  <c r="AR357" i="109"/>
  <c r="AS558" i="109" s="1"/>
  <c r="AT1203" i="109"/>
  <c r="AU1382" i="109" s="1"/>
  <c r="AR436" i="109"/>
  <c r="AS637" i="109" s="1"/>
  <c r="AQ864" i="109"/>
  <c r="AT1316" i="109"/>
  <c r="AU1495" i="109" s="1"/>
  <c r="AQ795" i="109"/>
  <c r="AQ1752" i="109" s="1"/>
  <c r="AS1250" i="109"/>
  <c r="AT1429" i="109" s="1"/>
  <c r="AT1248" i="109"/>
  <c r="AU1427" i="109" s="1"/>
  <c r="AR832" i="109"/>
  <c r="AR354" i="109"/>
  <c r="AS555" i="109" s="1"/>
  <c r="AS1285" i="109"/>
  <c r="AT1464" i="109" s="1"/>
  <c r="AR437" i="109"/>
  <c r="AS638" i="109" s="1"/>
  <c r="AR1678" i="109"/>
  <c r="AS1274" i="109"/>
  <c r="AT1453" i="109" s="1"/>
  <c r="AP1978" i="109"/>
  <c r="AR384" i="109"/>
  <c r="AS585" i="109" s="1"/>
  <c r="AS1266" i="109"/>
  <c r="AT1445" i="109" s="1"/>
  <c r="AR416" i="109"/>
  <c r="AS617" i="109" s="1"/>
  <c r="AR1655" i="109"/>
  <c r="AR884" i="109"/>
  <c r="AS287" i="109"/>
  <c r="AT488" i="109" s="1"/>
  <c r="AS1546" i="109"/>
  <c r="AS434" i="109"/>
  <c r="AT635" i="109" s="1"/>
  <c r="AR351" i="109"/>
  <c r="AS552" i="109" s="1"/>
  <c r="AR869" i="109"/>
  <c r="AR420" i="109"/>
  <c r="AS621" i="109" s="1"/>
  <c r="AR398" i="109"/>
  <c r="AS599" i="109" s="1"/>
  <c r="AR327" i="109"/>
  <c r="AS528" i="109" s="1"/>
  <c r="AR1627" i="109"/>
  <c r="AP1905" i="109"/>
  <c r="AQ738" i="109"/>
  <c r="AR1657" i="109"/>
  <c r="AS1342" i="109"/>
  <c r="AT1521" i="109" s="1"/>
  <c r="AR452" i="109"/>
  <c r="AS653" i="109" s="1"/>
  <c r="AS1331" i="109"/>
  <c r="AT1510" i="109" s="1"/>
  <c r="AS1321" i="109"/>
  <c r="AT1500" i="109" s="1"/>
  <c r="AS1328" i="109"/>
  <c r="AT1507" i="109" s="1"/>
  <c r="AS1268" i="109"/>
  <c r="AT1447" i="109" s="1"/>
  <c r="AR390" i="109"/>
  <c r="AS591" i="109" s="1"/>
  <c r="AQ723" i="109"/>
  <c r="AQ1713" i="109" s="1"/>
  <c r="AT1256" i="109"/>
  <c r="AU1435" i="109" s="1"/>
  <c r="AS1304" i="109"/>
  <c r="AT1483" i="109" s="1"/>
  <c r="AS469" i="109"/>
  <c r="AT670" i="109" s="1"/>
  <c r="AS1225" i="109"/>
  <c r="AT1404" i="109" s="1"/>
  <c r="AS465" i="109"/>
  <c r="AT666" i="109" s="1"/>
  <c r="AS445" i="109"/>
  <c r="AT646" i="109" s="1"/>
  <c r="AS1288" i="109"/>
  <c r="AT1467" i="109" s="1"/>
  <c r="AT1341" i="109"/>
  <c r="AU1520" i="109" s="1"/>
  <c r="AQ826" i="109"/>
  <c r="AP1933" i="109"/>
  <c r="AQ874" i="109"/>
  <c r="AS410" i="109"/>
  <c r="AT611" i="109" s="1"/>
  <c r="AT1198" i="109"/>
  <c r="AU1377" i="109" s="1"/>
  <c r="AR433" i="109"/>
  <c r="AS634" i="109" s="1"/>
  <c r="AR407" i="109"/>
  <c r="AS608" i="109" s="1"/>
  <c r="AR1613" i="109"/>
  <c r="AQ1528" i="109"/>
  <c r="AQ1524" i="109"/>
  <c r="BJ34" i="119" s="1"/>
  <c r="AS1290" i="109"/>
  <c r="AT1469" i="109" s="1"/>
  <c r="AT1334" i="109"/>
  <c r="AU1513" i="109" s="1"/>
  <c r="AS1273" i="109"/>
  <c r="AT1452" i="109" s="1"/>
  <c r="AT1259" i="109"/>
  <c r="AU1438" i="109" s="1"/>
  <c r="AS1687" i="109"/>
  <c r="AQ802" i="109"/>
  <c r="AQ1759" i="109" s="1"/>
  <c r="AR397" i="109"/>
  <c r="AS598" i="109" s="1"/>
  <c r="AR1685" i="109"/>
  <c r="AT1191" i="109"/>
  <c r="AU1370" i="109" s="1"/>
  <c r="AS475" i="109"/>
  <c r="AT676" i="109" s="1"/>
  <c r="AR1656" i="109"/>
  <c r="AR429" i="109"/>
  <c r="AS630" i="109" s="1"/>
  <c r="AR435" i="109"/>
  <c r="AS636" i="109" s="1"/>
  <c r="AT1344" i="109"/>
  <c r="AU1523" i="109" s="1"/>
  <c r="AR1652" i="109"/>
  <c r="AP1920" i="109"/>
  <c r="AR1664" i="109"/>
  <c r="AR460" i="109"/>
  <c r="AS661" i="109" s="1"/>
  <c r="AP1879" i="109"/>
  <c r="AT1333" i="109"/>
  <c r="AU1512" i="109" s="1"/>
  <c r="AP1899" i="109"/>
  <c r="AR1680" i="109"/>
  <c r="AP1896" i="109"/>
  <c r="AS1301" i="109"/>
  <c r="AT1480" i="109" s="1"/>
  <c r="AP1930" i="109"/>
  <c r="AS1289" i="109"/>
  <c r="AT1468" i="109" s="1"/>
  <c r="AQ798" i="109"/>
  <c r="AQ1755" i="109" s="1"/>
  <c r="AS438" i="109"/>
  <c r="AT639" i="109" s="1"/>
  <c r="AS1265" i="109"/>
  <c r="AT1444" i="109" s="1"/>
  <c r="AQ850" i="109"/>
  <c r="AR359" i="109"/>
  <c r="AS560" i="109" s="1"/>
  <c r="AS1252" i="109"/>
  <c r="AT1431" i="109" s="1"/>
  <c r="AR349" i="109"/>
  <c r="AS550" i="109" s="1"/>
  <c r="AS1295" i="109"/>
  <c r="AT1474" i="109" s="1"/>
  <c r="AR405" i="109"/>
  <c r="AS606" i="109" s="1"/>
  <c r="AS1253" i="109"/>
  <c r="AT1432" i="109" s="1"/>
  <c r="AT1226" i="109"/>
  <c r="AU1405" i="109" s="1"/>
  <c r="AQ749" i="109"/>
  <c r="AQ1723" i="109" s="1"/>
  <c r="AS1246" i="109"/>
  <c r="AT1425" i="109" s="1"/>
  <c r="AS1267" i="109"/>
  <c r="AT1446" i="109" s="1"/>
  <c r="AT1213" i="109"/>
  <c r="AU1392" i="109" s="1"/>
  <c r="AP1847" i="109"/>
  <c r="AQ806" i="109"/>
  <c r="AQ1763" i="109" s="1"/>
  <c r="AS474" i="109"/>
  <c r="AT675" i="109" s="1"/>
  <c r="AR388" i="109"/>
  <c r="AS589" i="109" s="1"/>
  <c r="AS449" i="109"/>
  <c r="AT650" i="109" s="1"/>
  <c r="AS1283" i="109"/>
  <c r="AT1462" i="109" s="1"/>
  <c r="AQ838" i="109"/>
  <c r="AS1313" i="109"/>
  <c r="AT1492" i="109" s="1"/>
  <c r="AR377" i="109"/>
  <c r="AS578" i="109" s="1"/>
  <c r="AR462" i="109"/>
  <c r="AS663" i="109" s="1"/>
  <c r="AR468" i="109"/>
  <c r="AS669" i="109" s="1"/>
  <c r="AR393" i="109"/>
  <c r="AS594" i="109" s="1"/>
  <c r="AS1257" i="109"/>
  <c r="AT1436" i="109" s="1"/>
  <c r="AR1673" i="109"/>
  <c r="AS1343" i="109"/>
  <c r="AT1522" i="109" s="1"/>
  <c r="AR385" i="109"/>
  <c r="AS586" i="109" s="1"/>
  <c r="AS1251" i="109"/>
  <c r="AT1430" i="109" s="1"/>
  <c r="AS1233" i="109"/>
  <c r="AT1412" i="109" s="1"/>
  <c r="AP1860" i="109"/>
  <c r="AR379" i="109"/>
  <c r="AS580" i="109" s="1"/>
  <c r="AR450" i="109"/>
  <c r="AS651" i="109" s="1"/>
  <c r="AR387" i="109"/>
  <c r="AS588" i="109" s="1"/>
  <c r="AS1237" i="109"/>
  <c r="AT1416" i="109" s="1"/>
  <c r="AS1222" i="109"/>
  <c r="AT1401" i="109" s="1"/>
  <c r="AQ818" i="109"/>
  <c r="AQ1775" i="109" s="1"/>
  <c r="AR1677" i="109"/>
  <c r="AS1297" i="109"/>
  <c r="AT1476" i="109" s="1"/>
  <c r="AS463" i="109"/>
  <c r="AT664" i="109" s="1"/>
  <c r="AR392" i="109"/>
  <c r="AS593" i="109" s="1"/>
  <c r="AR428" i="109"/>
  <c r="AS629" i="109" s="1"/>
  <c r="AQ729" i="109"/>
  <c r="AQ1714" i="109" s="1"/>
  <c r="AS1269" i="109"/>
  <c r="AT1448" i="109" s="1"/>
  <c r="AT1204" i="109"/>
  <c r="AU1383" i="109" s="1"/>
  <c r="AS1299" i="109"/>
  <c r="AT1478" i="109" s="1"/>
  <c r="AS1279" i="109"/>
  <c r="AT1458" i="109" s="1"/>
  <c r="AQ854" i="109"/>
  <c r="AR1679" i="109"/>
  <c r="AR1686" i="109"/>
  <c r="AT1245" i="109"/>
  <c r="AU1424" i="109" s="1"/>
  <c r="AR307" i="109"/>
  <c r="AS508" i="109" s="1"/>
  <c r="AR479" i="109"/>
  <c r="AS680" i="109" s="1"/>
  <c r="AP1903" i="109"/>
  <c r="AP1922" i="109"/>
  <c r="AT1314" i="109"/>
  <c r="AU1493" i="109" s="1"/>
  <c r="AR403" i="109"/>
  <c r="AS604" i="109" s="1"/>
  <c r="AR1662" i="109"/>
  <c r="AT1339" i="109"/>
  <c r="AU1518" i="109" s="1"/>
  <c r="AR444" i="109"/>
  <c r="AS645" i="109" s="1"/>
  <c r="AS1271" i="109"/>
  <c r="AT1450" i="109" s="1"/>
  <c r="AS1556" i="109"/>
  <c r="AR1585" i="109"/>
  <c r="AR1663" i="109"/>
  <c r="AQ809" i="109"/>
  <c r="AQ827" i="109"/>
  <c r="AR1170" i="109"/>
  <c r="AS1349" i="109" s="1"/>
  <c r="AQ1345" i="109"/>
  <c r="AR1648" i="109"/>
  <c r="AR1650" i="109"/>
  <c r="AS414" i="109"/>
  <c r="AT615" i="109" s="1"/>
  <c r="AR1631" i="109"/>
  <c r="AR383" i="109"/>
  <c r="AS584" i="109" s="1"/>
  <c r="AQ773" i="109"/>
  <c r="AQ1735" i="109" s="1"/>
  <c r="AS447" i="109"/>
  <c r="AT648" i="109" s="1"/>
  <c r="AS1327" i="109"/>
  <c r="AT1506" i="109" s="1"/>
  <c r="AS1223" i="109"/>
  <c r="AT1402" i="109" s="1"/>
  <c r="AS1282" i="109"/>
  <c r="AT1461" i="109" s="1"/>
  <c r="AP1923" i="109"/>
  <c r="AS1277" i="109"/>
  <c r="AT1456" i="109" s="1"/>
  <c r="AS426" i="109"/>
  <c r="AT627" i="109" s="1"/>
  <c r="AQ831" i="109"/>
  <c r="AQ837" i="109"/>
  <c r="AR413" i="109"/>
  <c r="AS614" i="109" s="1"/>
  <c r="AS1294" i="109"/>
  <c r="AT1473" i="109" s="1"/>
  <c r="AP1862" i="109"/>
  <c r="AS1306" i="109"/>
  <c r="AT1485" i="109" s="1"/>
  <c r="AQ862" i="109"/>
  <c r="AR376" i="109"/>
  <c r="AS577" i="109" s="1"/>
  <c r="AR415" i="109"/>
  <c r="AS616" i="109" s="1"/>
  <c r="AS1281" i="109"/>
  <c r="AT1460" i="109" s="1"/>
  <c r="AS1261" i="109"/>
  <c r="AT1440" i="109" s="1"/>
  <c r="AS1337" i="109"/>
  <c r="AT1516" i="109" s="1"/>
  <c r="AP1900" i="109"/>
  <c r="AP1870" i="109"/>
  <c r="AR894" i="109"/>
  <c r="AQ1026" i="109"/>
  <c r="AO1982" i="109"/>
  <c r="AR895" i="109"/>
  <c r="AP1850" i="109"/>
  <c r="AR896" i="109"/>
  <c r="AL48" i="119"/>
  <c r="AN42" i="119"/>
  <c r="AN48" i="119" s="1"/>
  <c r="AN49" i="119" s="1"/>
  <c r="AO41" i="119"/>
  <c r="AO47" i="119" s="1"/>
  <c r="BD21" i="119"/>
  <c r="BC23" i="119"/>
  <c r="BC25" i="119" s="1"/>
  <c r="AP28" i="119"/>
  <c r="AQ28" i="119" s="1"/>
  <c r="AP29" i="119"/>
  <c r="AQ29" i="119" s="1"/>
  <c r="AR1719" i="109" l="1"/>
  <c r="AS539" i="109"/>
  <c r="AS343" i="109"/>
  <c r="AS544" i="109"/>
  <c r="AU1390" i="109"/>
  <c r="AV1390" i="109" s="1"/>
  <c r="AU1386" i="109"/>
  <c r="AV1386" i="109" s="1"/>
  <c r="AU1200" i="109"/>
  <c r="AU1379" i="109"/>
  <c r="BF1176" i="109"/>
  <c r="BF1355" i="109"/>
  <c r="AU1209" i="109"/>
  <c r="AU1388" i="109"/>
  <c r="AV1388" i="109" s="1"/>
  <c r="AU1182" i="109"/>
  <c r="AU1361" i="109"/>
  <c r="BE1234" i="109"/>
  <c r="BE1413" i="109"/>
  <c r="AU1384" i="109"/>
  <c r="AV1384" i="109" s="1"/>
  <c r="AU1172" i="109"/>
  <c r="AU1351" i="109"/>
  <c r="AU1193" i="109"/>
  <c r="AU1372" i="109"/>
  <c r="AU1218" i="109"/>
  <c r="AU1397" i="109"/>
  <c r="AT1220" i="109"/>
  <c r="AT1399" i="109"/>
  <c r="BE1227" i="109"/>
  <c r="BE1406" i="109"/>
  <c r="AQ1812" i="109"/>
  <c r="AQ1819" i="109"/>
  <c r="AR1720" i="109"/>
  <c r="AQ1785" i="109"/>
  <c r="AQ1924" i="109" s="1"/>
  <c r="AQ1792" i="109"/>
  <c r="AQ1827" i="109"/>
  <c r="AQ1966" i="109" s="1"/>
  <c r="AQ1791" i="109"/>
  <c r="AQ1839" i="109"/>
  <c r="AQ1811" i="109"/>
  <c r="AQ1950" i="109" s="1"/>
  <c r="AQ1800" i="109"/>
  <c r="AQ1939" i="109" s="1"/>
  <c r="AQ1835" i="109"/>
  <c r="AQ1974" i="109" s="1"/>
  <c r="AQ1796" i="109"/>
  <c r="AQ1935" i="109" s="1"/>
  <c r="AQ1815" i="109"/>
  <c r="AQ1954" i="109" s="1"/>
  <c r="AQ1817" i="109"/>
  <c r="AQ1956" i="109" s="1"/>
  <c r="AQ1840" i="109"/>
  <c r="AQ1979" i="109" s="1"/>
  <c r="AQ1798" i="109"/>
  <c r="AQ1794" i="109"/>
  <c r="AQ1933" i="109" s="1"/>
  <c r="AQ1821" i="109"/>
  <c r="AQ1960" i="109" s="1"/>
  <c r="AQ1828" i="109"/>
  <c r="AQ1967" i="109" s="1"/>
  <c r="AQ1930" i="109"/>
  <c r="AQ1799" i="109"/>
  <c r="AQ1938" i="109" s="1"/>
  <c r="AQ1795" i="109"/>
  <c r="AQ1804" i="109"/>
  <c r="AQ1943" i="109" s="1"/>
  <c r="AQ1788" i="109"/>
  <c r="AQ1790" i="109"/>
  <c r="AQ1929" i="109" s="1"/>
  <c r="AQ1818" i="109"/>
  <c r="AQ1957" i="109" s="1"/>
  <c r="AQ1783" i="109"/>
  <c r="AQ1922" i="109" s="1"/>
  <c r="AQ1831" i="109"/>
  <c r="AQ1833" i="109"/>
  <c r="AQ1972" i="109" s="1"/>
  <c r="AQ1807" i="109"/>
  <c r="AQ1820" i="109"/>
  <c r="AQ1959" i="109" s="1"/>
  <c r="AQ1810" i="109"/>
  <c r="AQ1949" i="109" s="1"/>
  <c r="AQ1837" i="109"/>
  <c r="AQ1976" i="109" s="1"/>
  <c r="AQ1951" i="109"/>
  <c r="AQ1808" i="109"/>
  <c r="AQ1947" i="109" s="1"/>
  <c r="AQ1789" i="109"/>
  <c r="AQ1928" i="109" s="1"/>
  <c r="AQ1826" i="109"/>
  <c r="AQ1965" i="109" s="1"/>
  <c r="AQ1801" i="109"/>
  <c r="AQ1940" i="109" s="1"/>
  <c r="AQ1822" i="109"/>
  <c r="AQ1961" i="109" s="1"/>
  <c r="AQ1787" i="109"/>
  <c r="AQ1926" i="109" s="1"/>
  <c r="AQ1797" i="109"/>
  <c r="AQ1936" i="109" s="1"/>
  <c r="AQ1834" i="109"/>
  <c r="AQ1973" i="109" s="1"/>
  <c r="AQ1786" i="109"/>
  <c r="AQ1925" i="109" s="1"/>
  <c r="AQ1814" i="109"/>
  <c r="AQ1953" i="109" s="1"/>
  <c r="AQ1802" i="109"/>
  <c r="AQ1941" i="109" s="1"/>
  <c r="AQ1813" i="109"/>
  <c r="AQ1952" i="109" s="1"/>
  <c r="AQ1836" i="109"/>
  <c r="AQ1975" i="109" s="1"/>
  <c r="AQ1816" i="109"/>
  <c r="AQ1955" i="109" s="1"/>
  <c r="AQ1806" i="109"/>
  <c r="AQ1945" i="109" s="1"/>
  <c r="AQ1934" i="109"/>
  <c r="AQ1805" i="109"/>
  <c r="AQ1944" i="109" s="1"/>
  <c r="AQ1803" i="109"/>
  <c r="AQ1942" i="109" s="1"/>
  <c r="AQ1823" i="109"/>
  <c r="AQ1962" i="109" s="1"/>
  <c r="AQ1838" i="109"/>
  <c r="AQ1977" i="109" s="1"/>
  <c r="AQ1793" i="109"/>
  <c r="AQ1932" i="109" s="1"/>
  <c r="AQ1784" i="109"/>
  <c r="AQ1923" i="109" s="1"/>
  <c r="AQ1809" i="109"/>
  <c r="AQ1948" i="109" s="1"/>
  <c r="AQ1830" i="109"/>
  <c r="AQ1969" i="109" s="1"/>
  <c r="AQ1824" i="109"/>
  <c r="AQ1963" i="109" s="1"/>
  <c r="AQ1829" i="109"/>
  <c r="AQ1968" i="109" s="1"/>
  <c r="AQ1825" i="109"/>
  <c r="AQ1964" i="109" s="1"/>
  <c r="AQ1832" i="109"/>
  <c r="AQ1971" i="109" s="1"/>
  <c r="AQ1978" i="109"/>
  <c r="AR1777" i="109"/>
  <c r="AR1916" i="109" s="1"/>
  <c r="AQ1931" i="109"/>
  <c r="AS1842" i="109"/>
  <c r="AQ1725" i="109"/>
  <c r="AQ1864" i="109" s="1"/>
  <c r="AR1773" i="109"/>
  <c r="AR1912" i="109" s="1"/>
  <c r="AR1842" i="109"/>
  <c r="AR1981" i="109" s="1"/>
  <c r="AQ1717" i="109"/>
  <c r="AQ1856" i="109" s="1"/>
  <c r="AR1841" i="109"/>
  <c r="AR1980" i="109" s="1"/>
  <c r="AQ1768" i="109"/>
  <c r="AQ1907" i="109" s="1"/>
  <c r="AQ1729" i="109"/>
  <c r="AQ1868" i="109" s="1"/>
  <c r="AQ1890" i="109"/>
  <c r="AQ1899" i="109"/>
  <c r="AR1769" i="109"/>
  <c r="AR1908" i="109" s="1"/>
  <c r="AQ1902" i="109"/>
  <c r="AQ1756" i="109"/>
  <c r="AQ1895" i="109" s="1"/>
  <c r="AQ1904" i="109"/>
  <c r="AR1781" i="109"/>
  <c r="AR1920" i="109" s="1"/>
  <c r="AQ1718" i="109"/>
  <c r="AQ1857" i="109" s="1"/>
  <c r="AQ1741" i="109"/>
  <c r="AQ1880" i="109" s="1"/>
  <c r="AR716" i="109"/>
  <c r="AR1711" i="109" s="1"/>
  <c r="AQ1711" i="109"/>
  <c r="AQ1850" i="109" s="1"/>
  <c r="AQ1766" i="109"/>
  <c r="AQ1905" i="109" s="1"/>
  <c r="AQ1745" i="109"/>
  <c r="AQ1884" i="109" s="1"/>
  <c r="AQ1728" i="109"/>
  <c r="AQ1867" i="109" s="1"/>
  <c r="AQ1901" i="109"/>
  <c r="AQ1721" i="109"/>
  <c r="AQ1860" i="109" s="1"/>
  <c r="AQ1754" i="109"/>
  <c r="AQ1893" i="109" s="1"/>
  <c r="AQ1757" i="109"/>
  <c r="AQ1896" i="109" s="1"/>
  <c r="AQ1776" i="109"/>
  <c r="AQ1915" i="109" s="1"/>
  <c r="AQ1782" i="109"/>
  <c r="AQ1921" i="109" s="1"/>
  <c r="AQ1761" i="109"/>
  <c r="AQ1900" i="109" s="1"/>
  <c r="AQ1758" i="109"/>
  <c r="AQ1897" i="109" s="1"/>
  <c r="AQ1764" i="109"/>
  <c r="AQ1903" i="109" s="1"/>
  <c r="AQ1740" i="109"/>
  <c r="AQ1879" i="109" s="1"/>
  <c r="AQ1771" i="109"/>
  <c r="AQ1910" i="109" s="1"/>
  <c r="AQ1703" i="109"/>
  <c r="AQ1707" i="109"/>
  <c r="AQ1846" i="109" s="1"/>
  <c r="AS1639" i="109"/>
  <c r="AT1639" i="109" s="1"/>
  <c r="AT1638" i="109"/>
  <c r="AS1643" i="109"/>
  <c r="AT1643" i="109" s="1"/>
  <c r="AT361" i="109"/>
  <c r="AU562" i="109" s="1"/>
  <c r="AS298" i="109"/>
  <c r="AT499" i="109" s="1"/>
  <c r="AT371" i="109"/>
  <c r="BE905" i="109"/>
  <c r="BF902" i="109"/>
  <c r="AS740" i="109"/>
  <c r="BF903" i="109"/>
  <c r="CF20" i="119"/>
  <c r="AU1569" i="109"/>
  <c r="AU1565" i="109"/>
  <c r="AU1563" i="109"/>
  <c r="AU1567" i="109"/>
  <c r="AS340" i="109"/>
  <c r="AT541" i="109" s="1"/>
  <c r="AS742" i="109"/>
  <c r="AY697" i="109"/>
  <c r="AS338" i="109"/>
  <c r="AT539" i="109" s="1"/>
  <c r="AZ694" i="109"/>
  <c r="BC296" i="109"/>
  <c r="BD497" i="109" s="1"/>
  <c r="BB698" i="109"/>
  <c r="AY696" i="109"/>
  <c r="BA292" i="109"/>
  <c r="BB493" i="109" s="1"/>
  <c r="AZ293" i="109"/>
  <c r="BA494" i="109" s="1"/>
  <c r="AZ294" i="109"/>
  <c r="BA495" i="109" s="1"/>
  <c r="AZ295" i="109"/>
  <c r="BA496" i="109" s="1"/>
  <c r="AY695" i="109"/>
  <c r="AQ1876" i="109"/>
  <c r="AQ1866" i="109"/>
  <c r="AQ1865" i="109"/>
  <c r="AR880" i="109"/>
  <c r="AQ1855" i="109"/>
  <c r="AQ1849" i="109"/>
  <c r="AS330" i="109"/>
  <c r="AT531" i="109" s="1"/>
  <c r="AQ1852" i="109"/>
  <c r="AS321" i="109"/>
  <c r="AT522" i="109" s="1"/>
  <c r="AR778" i="109"/>
  <c r="AR1736" i="109" s="1"/>
  <c r="AV1350" i="109"/>
  <c r="AT1562" i="109"/>
  <c r="AS865" i="109"/>
  <c r="AT865" i="109" s="1"/>
  <c r="AR849" i="109"/>
  <c r="AS1615" i="109"/>
  <c r="AS898" i="109"/>
  <c r="AQ1859" i="109"/>
  <c r="AS1621" i="109"/>
  <c r="AR787" i="109"/>
  <c r="AR1744" i="109" s="1"/>
  <c r="AT1558" i="109"/>
  <c r="AR855" i="109"/>
  <c r="AQ1851" i="109"/>
  <c r="AQ1847" i="109"/>
  <c r="AS861" i="109"/>
  <c r="AT1672" i="109"/>
  <c r="AR857" i="109"/>
  <c r="AT1603" i="109"/>
  <c r="AS1695" i="109"/>
  <c r="AS1636" i="109"/>
  <c r="AR848" i="109"/>
  <c r="AR753" i="109"/>
  <c r="AR1725" i="109" s="1"/>
  <c r="AR825" i="109"/>
  <c r="AR1782" i="109" s="1"/>
  <c r="AR846" i="109"/>
  <c r="AS1653" i="109"/>
  <c r="AT1683" i="109"/>
  <c r="AS847" i="109"/>
  <c r="AR730" i="109"/>
  <c r="AR1715" i="109" s="1"/>
  <c r="AS1618" i="109"/>
  <c r="AS1629" i="109"/>
  <c r="AS1580" i="109"/>
  <c r="AR791" i="109"/>
  <c r="AT1666" i="109"/>
  <c r="AS1633" i="109"/>
  <c r="AR868" i="109"/>
  <c r="AR709" i="109"/>
  <c r="AR1710" i="109" s="1"/>
  <c r="AS1609" i="109"/>
  <c r="AS1635" i="109"/>
  <c r="AS1647" i="109"/>
  <c r="AT1617" i="109"/>
  <c r="AS1701" i="109"/>
  <c r="AS1604" i="109"/>
  <c r="AS844" i="109"/>
  <c r="AS1682" i="109"/>
  <c r="AS876" i="109"/>
  <c r="AS871" i="109"/>
  <c r="AS1675" i="109"/>
  <c r="AR860" i="109"/>
  <c r="AT1692" i="109"/>
  <c r="AS853" i="109"/>
  <c r="AR790" i="109"/>
  <c r="AR784" i="109"/>
  <c r="AR1741" i="109" s="1"/>
  <c r="AT1697" i="109"/>
  <c r="AS1583" i="109"/>
  <c r="AR800" i="109"/>
  <c r="AS863" i="109"/>
  <c r="AR758" i="109"/>
  <c r="AR1728" i="109" s="1"/>
  <c r="AR819" i="109"/>
  <c r="AS1684" i="109"/>
  <c r="AS816" i="109"/>
  <c r="AS836" i="109"/>
  <c r="AR811" i="109"/>
  <c r="AR788" i="109"/>
  <c r="AS1671" i="109"/>
  <c r="AS1605" i="109"/>
  <c r="AS1630" i="109"/>
  <c r="AS1642" i="109"/>
  <c r="AS1669" i="109"/>
  <c r="AS1651" i="109"/>
  <c r="AS1592" i="109"/>
  <c r="AS1582" i="109"/>
  <c r="AS1595" i="109"/>
  <c r="AS840" i="109"/>
  <c r="AS1626" i="109"/>
  <c r="AS867" i="109"/>
  <c r="AR751" i="109"/>
  <c r="AR1724" i="109" s="1"/>
  <c r="AT1606" i="109"/>
  <c r="AS1694" i="109"/>
  <c r="AR796" i="109"/>
  <c r="AR878" i="109"/>
  <c r="AR822" i="109"/>
  <c r="AS824" i="109"/>
  <c r="AR842" i="109"/>
  <c r="AR739" i="109"/>
  <c r="AS1596" i="109"/>
  <c r="AS1620" i="109"/>
  <c r="AR792" i="109"/>
  <c r="AR1749" i="109" s="1"/>
  <c r="AT1561" i="109"/>
  <c r="AS1581" i="109"/>
  <c r="AT1540" i="109"/>
  <c r="AS1611" i="109"/>
  <c r="AS1602" i="109"/>
  <c r="AR783" i="109"/>
  <c r="AS828" i="109"/>
  <c r="AT1584" i="109"/>
  <c r="AT1576" i="109"/>
  <c r="AS1598" i="109"/>
  <c r="AR841" i="109"/>
  <c r="AR866" i="109"/>
  <c r="AT1702" i="109"/>
  <c r="AS1632" i="109"/>
  <c r="AT1674" i="109"/>
  <c r="AS1668" i="109"/>
  <c r="AR756" i="109"/>
  <c r="AR1727" i="109" s="1"/>
  <c r="AR817" i="109"/>
  <c r="AT1699" i="109"/>
  <c r="AR858" i="109"/>
  <c r="AR747" i="109"/>
  <c r="AR1722" i="109" s="1"/>
  <c r="AR804" i="109"/>
  <c r="AR1761" i="109" s="1"/>
  <c r="AS1622" i="109"/>
  <c r="AS1660" i="109"/>
  <c r="AS859" i="109"/>
  <c r="AR805" i="109"/>
  <c r="AR1762" i="109" s="1"/>
  <c r="AR759" i="109"/>
  <c r="AR1729" i="109" s="1"/>
  <c r="AS1612" i="109"/>
  <c r="AS1645" i="109"/>
  <c r="AS1591" i="109"/>
  <c r="AT1691" i="109"/>
  <c r="AR786" i="109"/>
  <c r="AR762" i="109"/>
  <c r="AR1732" i="109" s="1"/>
  <c r="AS1658" i="109"/>
  <c r="AS1640" i="109"/>
  <c r="AS812" i="109"/>
  <c r="AT1551" i="109"/>
  <c r="AR856" i="109"/>
  <c r="AR700" i="109"/>
  <c r="AR1858" i="109"/>
  <c r="AR795" i="109"/>
  <c r="AR1752" i="109" s="1"/>
  <c r="AS820" i="109"/>
  <c r="AR803" i="109"/>
  <c r="AR1760" i="109" s="1"/>
  <c r="AS1665" i="109"/>
  <c r="AS875" i="109"/>
  <c r="AT1676" i="109"/>
  <c r="AR882" i="109"/>
  <c r="AR760" i="109"/>
  <c r="AR1730" i="109" s="1"/>
  <c r="AS1578" i="109"/>
  <c r="AT1670" i="109"/>
  <c r="AT1614" i="109"/>
  <c r="AS1696" i="109"/>
  <c r="AR745" i="109"/>
  <c r="AR789" i="109"/>
  <c r="AR1746" i="109" s="1"/>
  <c r="AS1689" i="109"/>
  <c r="AS1624" i="109"/>
  <c r="AS1625" i="109"/>
  <c r="AR807" i="109"/>
  <c r="AR1764" i="109" s="1"/>
  <c r="AS877" i="109"/>
  <c r="AR797" i="109"/>
  <c r="AR1754" i="109" s="1"/>
  <c r="AR693" i="109"/>
  <c r="AR1708" i="109" s="1"/>
  <c r="AS872" i="109"/>
  <c r="AR754" i="109"/>
  <c r="AR1726" i="109" s="1"/>
  <c r="AR794" i="109"/>
  <c r="AR1751" i="109" s="1"/>
  <c r="AS1628" i="109"/>
  <c r="AR834" i="109"/>
  <c r="AS851" i="109"/>
  <c r="AS1641" i="109"/>
  <c r="AS1646" i="109"/>
  <c r="AR813" i="109"/>
  <c r="AR732" i="109"/>
  <c r="AR1716" i="109" s="1"/>
  <c r="AS1693" i="109"/>
  <c r="AS1698" i="109"/>
  <c r="AR830" i="109"/>
  <c r="AR870" i="109"/>
  <c r="AR761" i="109"/>
  <c r="AS1690" i="109"/>
  <c r="AT1616" i="109"/>
  <c r="AT1573" i="109"/>
  <c r="AS1619" i="109"/>
  <c r="AT1649" i="109"/>
  <c r="AS883" i="109"/>
  <c r="AR864" i="109"/>
  <c r="AS1610" i="109"/>
  <c r="AS1637" i="109"/>
  <c r="AR781" i="109"/>
  <c r="AR1738" i="109" s="1"/>
  <c r="AR779" i="109"/>
  <c r="AR1737" i="109" s="1"/>
  <c r="AS1634" i="109"/>
  <c r="AS1652" i="109"/>
  <c r="AT1571" i="109"/>
  <c r="AS1657" i="109"/>
  <c r="AT1324" i="109"/>
  <c r="AU1503" i="109" s="1"/>
  <c r="AS1700" i="109"/>
  <c r="AS1664" i="109"/>
  <c r="AS1685" i="109"/>
  <c r="AR835" i="109"/>
  <c r="AR839" i="109"/>
  <c r="AR763" i="109"/>
  <c r="AR1733" i="109" s="1"/>
  <c r="AS1607" i="109"/>
  <c r="AR814" i="109"/>
  <c r="AR1771" i="109" s="1"/>
  <c r="AR873" i="109"/>
  <c r="AT1575" i="109"/>
  <c r="AR721" i="109"/>
  <c r="AR1712" i="109" s="1"/>
  <c r="AT1549" i="109"/>
  <c r="AP1843" i="109"/>
  <c r="AR815" i="109"/>
  <c r="AR881" i="109"/>
  <c r="AS1623" i="109"/>
  <c r="AS1681" i="109"/>
  <c r="AT1601" i="109"/>
  <c r="AR785" i="109"/>
  <c r="AR1742" i="109" s="1"/>
  <c r="AS1627" i="109"/>
  <c r="AS1655" i="109"/>
  <c r="AR799" i="109"/>
  <c r="AS1661" i="109"/>
  <c r="AS879" i="109"/>
  <c r="AR843" i="109"/>
  <c r="AS845" i="109"/>
  <c r="AQ886" i="109"/>
  <c r="AQ1862" i="109"/>
  <c r="AQ1873" i="109"/>
  <c r="AQ1889" i="109"/>
  <c r="AQ1874" i="109"/>
  <c r="AQ1914" i="109"/>
  <c r="AQ1898" i="109"/>
  <c r="AQ1917" i="109"/>
  <c r="AQ1927" i="109"/>
  <c r="AQ1958" i="109"/>
  <c r="AQ1946" i="109"/>
  <c r="AQ1906" i="109"/>
  <c r="AT1294" i="109"/>
  <c r="AU1473" i="109" s="1"/>
  <c r="AT1282" i="109"/>
  <c r="AU1461" i="109" s="1"/>
  <c r="AS383" i="109"/>
  <c r="AT584" i="109" s="1"/>
  <c r="AU1339" i="109"/>
  <c r="AW1518" i="109" s="1"/>
  <c r="AS403" i="109"/>
  <c r="AT604" i="109" s="1"/>
  <c r="AQ1894" i="109"/>
  <c r="AT1237" i="109"/>
  <c r="AU1416" i="109" s="1"/>
  <c r="AT1343" i="109"/>
  <c r="AU1522" i="109" s="1"/>
  <c r="AS468" i="109"/>
  <c r="AT669" i="109" s="1"/>
  <c r="AS377" i="109"/>
  <c r="AT578" i="109" s="1"/>
  <c r="AT1253" i="109"/>
  <c r="AU1432" i="109" s="1"/>
  <c r="AT438" i="109"/>
  <c r="AU639" i="109" s="1"/>
  <c r="AU1333" i="109"/>
  <c r="AW1512" i="109" s="1"/>
  <c r="AR837" i="109"/>
  <c r="AS1631" i="109"/>
  <c r="AS1648" i="109"/>
  <c r="AS433" i="109"/>
  <c r="AT634" i="109" s="1"/>
  <c r="AU1198" i="109"/>
  <c r="AW1377" i="109" s="1"/>
  <c r="AT445" i="109"/>
  <c r="AU646" i="109" s="1"/>
  <c r="AT469" i="109"/>
  <c r="AU670" i="109" s="1"/>
  <c r="AS1679" i="109"/>
  <c r="AT1342" i="109"/>
  <c r="AU1521" i="109" s="1"/>
  <c r="AS398" i="109"/>
  <c r="AT599" i="109" s="1"/>
  <c r="AS689" i="109"/>
  <c r="AR818" i="109"/>
  <c r="AT1266" i="109"/>
  <c r="AU1445" i="109" s="1"/>
  <c r="AT1285" i="109"/>
  <c r="AU1464" i="109" s="1"/>
  <c r="AS354" i="109"/>
  <c r="AT555" i="109" s="1"/>
  <c r="AS436" i="109"/>
  <c r="AT637" i="109" s="1"/>
  <c r="AS357" i="109"/>
  <c r="AT558" i="109" s="1"/>
  <c r="AQ1886" i="109"/>
  <c r="AU1325" i="109"/>
  <c r="AW1504" i="109" s="1"/>
  <c r="AR850" i="109"/>
  <c r="AS1680" i="109"/>
  <c r="AQ1909" i="109"/>
  <c r="AS409" i="109"/>
  <c r="AT610" i="109" s="1"/>
  <c r="AS454" i="109"/>
  <c r="AT655" i="109" s="1"/>
  <c r="AT1687" i="109"/>
  <c r="AR874" i="109"/>
  <c r="AR738" i="109"/>
  <c r="AQ1854" i="109"/>
  <c r="AS884" i="109"/>
  <c r="AT1320" i="109"/>
  <c r="AU1499" i="109" s="1"/>
  <c r="AT459" i="109"/>
  <c r="AU660" i="109" s="1"/>
  <c r="AT478" i="109"/>
  <c r="AU679" i="109" s="1"/>
  <c r="AT483" i="109"/>
  <c r="AU684" i="109" s="1"/>
  <c r="AT885" i="109"/>
  <c r="AT1270" i="109"/>
  <c r="AU1449" i="109" s="1"/>
  <c r="AS1688" i="109"/>
  <c r="AT1260" i="109"/>
  <c r="AU1439" i="109" s="1"/>
  <c r="AS427" i="109"/>
  <c r="AT628" i="109" s="1"/>
  <c r="AS1600" i="109"/>
  <c r="AT1292" i="109"/>
  <c r="AU1471" i="109" s="1"/>
  <c r="AS386" i="109"/>
  <c r="AT587" i="109" s="1"/>
  <c r="AT1305" i="109"/>
  <c r="AU1484" i="109" s="1"/>
  <c r="AS421" i="109"/>
  <c r="AT622" i="109" s="1"/>
  <c r="AS1654" i="109"/>
  <c r="AS382" i="109"/>
  <c r="AT583" i="109" s="1"/>
  <c r="AT1244" i="109"/>
  <c r="AU1423" i="109" s="1"/>
  <c r="AS381" i="109"/>
  <c r="AT582" i="109" s="1"/>
  <c r="AT1286" i="109"/>
  <c r="AU1465" i="109" s="1"/>
  <c r="AT1644" i="109"/>
  <c r="AT1319" i="109"/>
  <c r="AU1498" i="109" s="1"/>
  <c r="AT1310" i="109"/>
  <c r="AU1489" i="109" s="1"/>
  <c r="AR685" i="109"/>
  <c r="AR821" i="109"/>
  <c r="AR1778" i="109" s="1"/>
  <c r="AU1215" i="109"/>
  <c r="AW1394" i="109" s="1"/>
  <c r="AS291" i="109"/>
  <c r="AT492" i="109" s="1"/>
  <c r="AT477" i="109"/>
  <c r="AU678" i="109" s="1"/>
  <c r="AR833" i="109"/>
  <c r="AQ1891" i="109"/>
  <c r="AT1261" i="109"/>
  <c r="AU1440" i="109" s="1"/>
  <c r="AS415" i="109"/>
  <c r="AT616" i="109" s="1"/>
  <c r="AT1277" i="109"/>
  <c r="AU1456" i="109" s="1"/>
  <c r="AT1327" i="109"/>
  <c r="AU1506" i="109" s="1"/>
  <c r="AR1528" i="109"/>
  <c r="AR1707" i="109" s="1"/>
  <c r="AR1524" i="109"/>
  <c r="BK34" i="119" s="1"/>
  <c r="AS444" i="109"/>
  <c r="AT645" i="109" s="1"/>
  <c r="AU1245" i="109"/>
  <c r="AW1424" i="109" s="1"/>
  <c r="AU1204" i="109"/>
  <c r="AW1383" i="109" s="1"/>
  <c r="AS428" i="109"/>
  <c r="AT629" i="109" s="1"/>
  <c r="AS392" i="109"/>
  <c r="AT593" i="109" s="1"/>
  <c r="AT1222" i="109"/>
  <c r="AU1401" i="109" s="1"/>
  <c r="AT1251" i="109"/>
  <c r="AU1430" i="109" s="1"/>
  <c r="AS385" i="109"/>
  <c r="AT586" i="109" s="1"/>
  <c r="AS388" i="109"/>
  <c r="AT589" i="109" s="1"/>
  <c r="AT1252" i="109"/>
  <c r="AU1431" i="109" s="1"/>
  <c r="AS359" i="109"/>
  <c r="AT560" i="109" s="1"/>
  <c r="AT1301" i="109"/>
  <c r="AU1480" i="109" s="1"/>
  <c r="AT1659" i="109"/>
  <c r="AS460" i="109"/>
  <c r="AT661" i="109" s="1"/>
  <c r="AU1344" i="109"/>
  <c r="AW1523" i="109" s="1"/>
  <c r="AR831" i="109"/>
  <c r="AU1259" i="109"/>
  <c r="AW1438" i="109" s="1"/>
  <c r="AS407" i="109"/>
  <c r="AT608" i="109" s="1"/>
  <c r="AQ1970" i="109"/>
  <c r="AT1288" i="109"/>
  <c r="AU1467" i="109" s="1"/>
  <c r="AT465" i="109"/>
  <c r="AU666" i="109" s="1"/>
  <c r="AT1304" i="109"/>
  <c r="AU1483" i="109" s="1"/>
  <c r="AU1256" i="109"/>
  <c r="AW1435" i="109" s="1"/>
  <c r="AT1268" i="109"/>
  <c r="AU1447" i="109" s="1"/>
  <c r="AQ1919" i="109"/>
  <c r="AT1321" i="109"/>
  <c r="AU1500" i="109" s="1"/>
  <c r="AR854" i="109"/>
  <c r="AS327" i="109"/>
  <c r="AT528" i="109" s="1"/>
  <c r="AS351" i="109"/>
  <c r="AT552" i="109" s="1"/>
  <c r="AT434" i="109"/>
  <c r="AU635" i="109" s="1"/>
  <c r="AS416" i="109"/>
  <c r="AT617" i="109" s="1"/>
  <c r="AQ1882" i="109"/>
  <c r="AT1274" i="109"/>
  <c r="AU1453" i="109" s="1"/>
  <c r="AS437" i="109"/>
  <c r="AT638" i="109" s="1"/>
  <c r="AQ1877" i="109"/>
  <c r="AT1293" i="109"/>
  <c r="AU1472" i="109" s="1"/>
  <c r="AS389" i="109"/>
  <c r="AT590" i="109" s="1"/>
  <c r="AT1278" i="109"/>
  <c r="AU1457" i="109" s="1"/>
  <c r="AT473" i="109"/>
  <c r="AU674" i="109" s="1"/>
  <c r="AS347" i="109"/>
  <c r="AT548" i="109" s="1"/>
  <c r="AT455" i="109"/>
  <c r="AU656" i="109" s="1"/>
  <c r="AS432" i="109"/>
  <c r="AT633" i="109" s="1"/>
  <c r="AU1243" i="109"/>
  <c r="AW1422" i="109" s="1"/>
  <c r="AT1322" i="109"/>
  <c r="AU1501" i="109" s="1"/>
  <c r="AU1291" i="109"/>
  <c r="AW1470" i="109" s="1"/>
  <c r="AU1280" i="109"/>
  <c r="AW1459" i="109" s="1"/>
  <c r="AU1329" i="109"/>
  <c r="AW1508" i="109" s="1"/>
  <c r="AT442" i="109"/>
  <c r="AU643" i="109" s="1"/>
  <c r="AS472" i="109"/>
  <c r="AT673" i="109" s="1"/>
  <c r="AR723" i="109"/>
  <c r="AR1713" i="109" s="1"/>
  <c r="AT1263" i="109"/>
  <c r="AU1442" i="109" s="1"/>
  <c r="AS336" i="109"/>
  <c r="AT537" i="109" s="1"/>
  <c r="AS319" i="109"/>
  <c r="AT520" i="109" s="1"/>
  <c r="AQ1861" i="109"/>
  <c r="AS328" i="109"/>
  <c r="AT529" i="109" s="1"/>
  <c r="AT482" i="109"/>
  <c r="AU683" i="109" s="1"/>
  <c r="AS1678" i="109"/>
  <c r="AU1217" i="109"/>
  <c r="AW1396" i="109" s="1"/>
  <c r="AS832" i="109"/>
  <c r="AS402" i="109"/>
  <c r="AT603" i="109" s="1"/>
  <c r="AT1238" i="109"/>
  <c r="AU1417" i="109" s="1"/>
  <c r="AS417" i="109"/>
  <c r="AT618" i="109" s="1"/>
  <c r="AT418" i="109"/>
  <c r="AU619" i="109" s="1"/>
  <c r="AU1205" i="109"/>
  <c r="AW1384" i="109" s="1"/>
  <c r="AS394" i="109"/>
  <c r="AT595" i="109" s="1"/>
  <c r="AS446" i="109"/>
  <c r="AT647" i="109" s="1"/>
  <c r="AS440" i="109"/>
  <c r="AT641" i="109" s="1"/>
  <c r="AT1330" i="109"/>
  <c r="AU1509" i="109" s="1"/>
  <c r="AT461" i="109"/>
  <c r="AU662" i="109" s="1"/>
  <c r="AR829" i="109"/>
  <c r="AR773" i="109"/>
  <c r="AR1735" i="109" s="1"/>
  <c r="AT1242" i="109"/>
  <c r="AU1421" i="109" s="1"/>
  <c r="AS1650" i="109"/>
  <c r="AS1663" i="109"/>
  <c r="AR823" i="109"/>
  <c r="AT1335" i="109"/>
  <c r="AU1514" i="109" s="1"/>
  <c r="AS406" i="109"/>
  <c r="AT607" i="109" s="1"/>
  <c r="AT1307" i="109"/>
  <c r="AU1486" i="109" s="1"/>
  <c r="AT1326" i="109"/>
  <c r="AU1505" i="109" s="1"/>
  <c r="AS1677" i="109"/>
  <c r="AT1254" i="109"/>
  <c r="AU1433" i="109" s="1"/>
  <c r="AS466" i="109"/>
  <c r="AT667" i="109" s="1"/>
  <c r="AU1197" i="109"/>
  <c r="AW1376" i="109" s="1"/>
  <c r="AU1312" i="109"/>
  <c r="AW1491" i="109" s="1"/>
  <c r="AT1337" i="109"/>
  <c r="AU1516" i="109" s="1"/>
  <c r="AQ1875" i="109"/>
  <c r="AS413" i="109"/>
  <c r="AT614" i="109" s="1"/>
  <c r="AT426" i="109"/>
  <c r="AU627" i="109" s="1"/>
  <c r="AT1223" i="109"/>
  <c r="AU1402" i="109" s="1"/>
  <c r="AT447" i="109"/>
  <c r="AU648" i="109" s="1"/>
  <c r="AT414" i="109"/>
  <c r="AU615" i="109" s="1"/>
  <c r="AS1170" i="109"/>
  <c r="AT1349" i="109" s="1"/>
  <c r="AR1345" i="109"/>
  <c r="AS307" i="109"/>
  <c r="AT508" i="109" s="1"/>
  <c r="AT1279" i="109"/>
  <c r="AU1458" i="109" s="1"/>
  <c r="AR852" i="109"/>
  <c r="AS379" i="109"/>
  <c r="AT580" i="109" s="1"/>
  <c r="AT1257" i="109"/>
  <c r="AU1436" i="109" s="1"/>
  <c r="AS393" i="109"/>
  <c r="AT594" i="109" s="1"/>
  <c r="AT1313" i="109"/>
  <c r="AU1492" i="109" s="1"/>
  <c r="AT1283" i="109"/>
  <c r="AU1462" i="109" s="1"/>
  <c r="AU1213" i="109"/>
  <c r="AW1392" i="109" s="1"/>
  <c r="AU1226" i="109"/>
  <c r="AW1405" i="109" s="1"/>
  <c r="AS405" i="109"/>
  <c r="AT606" i="109" s="1"/>
  <c r="AS349" i="109"/>
  <c r="AT550" i="109" s="1"/>
  <c r="AQ1848" i="109"/>
  <c r="AR862" i="109"/>
  <c r="AS429" i="109"/>
  <c r="AT630" i="109" s="1"/>
  <c r="AT475" i="109"/>
  <c r="AU676" i="109" s="1"/>
  <c r="AU1191" i="109"/>
  <c r="AW1370" i="109" s="1"/>
  <c r="AU1334" i="109"/>
  <c r="AW1513" i="109" s="1"/>
  <c r="AR809" i="109"/>
  <c r="AT410" i="109"/>
  <c r="AU611" i="109" s="1"/>
  <c r="AS1662" i="109"/>
  <c r="AQ1913" i="109"/>
  <c r="AT1328" i="109"/>
  <c r="AU1507" i="109" s="1"/>
  <c r="AS452" i="109"/>
  <c r="AT653" i="109" s="1"/>
  <c r="AR729" i="109"/>
  <c r="AR1714" i="109" s="1"/>
  <c r="AR484" i="109"/>
  <c r="AR485" i="109" s="1"/>
  <c r="AS384" i="109"/>
  <c r="AT585" i="109" s="1"/>
  <c r="AQ1885" i="109"/>
  <c r="AQ1883" i="109"/>
  <c r="AU1248" i="109"/>
  <c r="AW1427" i="109" s="1"/>
  <c r="AR806" i="109"/>
  <c r="AR1763" i="109" s="1"/>
  <c r="AS456" i="109"/>
  <c r="AT657" i="109" s="1"/>
  <c r="AU1308" i="109"/>
  <c r="AW1487" i="109" s="1"/>
  <c r="AR749" i="109"/>
  <c r="AR1723" i="109" s="1"/>
  <c r="AS448" i="109"/>
  <c r="AT649" i="109" s="1"/>
  <c r="AT1323" i="109"/>
  <c r="AU1502" i="109" s="1"/>
  <c r="AS396" i="109"/>
  <c r="AT597" i="109" s="1"/>
  <c r="AT451" i="109"/>
  <c r="AU652" i="109" s="1"/>
  <c r="AS464" i="109"/>
  <c r="AT665" i="109" s="1"/>
  <c r="AT1298" i="109"/>
  <c r="AU1477" i="109" s="1"/>
  <c r="AS400" i="109"/>
  <c r="AT601" i="109" s="1"/>
  <c r="AS399" i="109"/>
  <c r="AT600" i="109" s="1"/>
  <c r="AS314" i="109"/>
  <c r="AT515" i="109" s="1"/>
  <c r="AS337" i="109"/>
  <c r="AT538" i="109" s="1"/>
  <c r="AT1332" i="109"/>
  <c r="AU1511" i="109" s="1"/>
  <c r="AT1255" i="109"/>
  <c r="AU1434" i="109" s="1"/>
  <c r="AS424" i="109"/>
  <c r="AT625" i="109" s="1"/>
  <c r="AT1249" i="109"/>
  <c r="AU1428" i="109" s="1"/>
  <c r="AQ1888" i="109"/>
  <c r="AT1530" i="109"/>
  <c r="AS360" i="109"/>
  <c r="AT561" i="109" s="1"/>
  <c r="AT1275" i="109"/>
  <c r="AU1454" i="109" s="1"/>
  <c r="AS352" i="109"/>
  <c r="AT553" i="109" s="1"/>
  <c r="AT1336" i="109"/>
  <c r="AU1515" i="109" s="1"/>
  <c r="AT467" i="109"/>
  <c r="AU668" i="109" s="1"/>
  <c r="AT1546" i="109"/>
  <c r="AS345" i="109"/>
  <c r="AT546" i="109" s="1"/>
  <c r="AS395" i="109"/>
  <c r="AT596" i="109" s="1"/>
  <c r="AT430" i="109"/>
  <c r="AU631" i="109" s="1"/>
  <c r="AT422" i="109"/>
  <c r="AU623" i="109" s="1"/>
  <c r="AQ1870" i="109"/>
  <c r="AQ1869" i="109"/>
  <c r="AS411" i="109"/>
  <c r="AT612" i="109" s="1"/>
  <c r="AR772" i="109"/>
  <c r="AR1734" i="109" s="1"/>
  <c r="AS439" i="109"/>
  <c r="AT640" i="109" s="1"/>
  <c r="AT1667" i="109"/>
  <c r="AT1309" i="109"/>
  <c r="AU1488" i="109" s="1"/>
  <c r="AR827" i="109"/>
  <c r="AS356" i="109"/>
  <c r="AT557" i="109" s="1"/>
  <c r="AR793" i="109"/>
  <c r="AR1750" i="109" s="1"/>
  <c r="AR810" i="109"/>
  <c r="AR808" i="109"/>
  <c r="AR1765" i="109" s="1"/>
  <c r="AU1207" i="109"/>
  <c r="AW1386" i="109" s="1"/>
  <c r="AT481" i="109"/>
  <c r="AU682" i="109" s="1"/>
  <c r="AS476" i="109"/>
  <c r="AT677" i="109" s="1"/>
  <c r="AS401" i="109"/>
  <c r="AT602" i="109" s="1"/>
  <c r="AS1673" i="109"/>
  <c r="AT457" i="109"/>
  <c r="AU658" i="109" s="1"/>
  <c r="AT1300" i="109"/>
  <c r="AU1479" i="109" s="1"/>
  <c r="AQ1892" i="109"/>
  <c r="AT1317" i="109"/>
  <c r="AU1496" i="109" s="1"/>
  <c r="AP1982" i="109"/>
  <c r="AT1281" i="109"/>
  <c r="AU1460" i="109" s="1"/>
  <c r="AS376" i="109"/>
  <c r="AT577" i="109" s="1"/>
  <c r="AT1306" i="109"/>
  <c r="AU1485" i="109" s="1"/>
  <c r="AQ1881" i="109"/>
  <c r="AT1271" i="109"/>
  <c r="AU1450" i="109" s="1"/>
  <c r="AU1314" i="109"/>
  <c r="AW1493" i="109" s="1"/>
  <c r="AS479" i="109"/>
  <c r="AT680" i="109" s="1"/>
  <c r="AT1299" i="109"/>
  <c r="AU1478" i="109" s="1"/>
  <c r="AT1269" i="109"/>
  <c r="AU1448" i="109" s="1"/>
  <c r="AT463" i="109"/>
  <c r="AU664" i="109" s="1"/>
  <c r="AT1297" i="109"/>
  <c r="AU1476" i="109" s="1"/>
  <c r="AS387" i="109"/>
  <c r="AT588" i="109" s="1"/>
  <c r="AS450" i="109"/>
  <c r="AT651" i="109" s="1"/>
  <c r="AT1233" i="109"/>
  <c r="AU1412" i="109" s="1"/>
  <c r="AS462" i="109"/>
  <c r="AT663" i="109" s="1"/>
  <c r="AT449" i="109"/>
  <c r="AU650" i="109" s="1"/>
  <c r="AT474" i="109"/>
  <c r="AU675" i="109" s="1"/>
  <c r="AT1267" i="109"/>
  <c r="AU1446" i="109" s="1"/>
  <c r="AT1246" i="109"/>
  <c r="AU1425" i="109" s="1"/>
  <c r="AQ1863" i="109"/>
  <c r="AT1295" i="109"/>
  <c r="AU1474" i="109" s="1"/>
  <c r="AT1265" i="109"/>
  <c r="AU1444" i="109" s="1"/>
  <c r="AT1289" i="109"/>
  <c r="AU1468" i="109" s="1"/>
  <c r="AS435" i="109"/>
  <c r="AT636" i="109" s="1"/>
  <c r="AS397" i="109"/>
  <c r="AT598" i="109" s="1"/>
  <c r="AT1273" i="109"/>
  <c r="AU1452" i="109" s="1"/>
  <c r="AT1290" i="109"/>
  <c r="AU1469" i="109" s="1"/>
  <c r="AT1556" i="109"/>
  <c r="AQ1918" i="109"/>
  <c r="AU1341" i="109"/>
  <c r="AW1520" i="109" s="1"/>
  <c r="AT1225" i="109"/>
  <c r="AU1404" i="109" s="1"/>
  <c r="AS390" i="109"/>
  <c r="AT591" i="109" s="1"/>
  <c r="AS1686" i="109"/>
  <c r="AT1331" i="109"/>
  <c r="AU1510" i="109" s="1"/>
  <c r="AS420" i="109"/>
  <c r="AT621" i="109" s="1"/>
  <c r="AT287" i="109"/>
  <c r="AU488" i="109" s="1"/>
  <c r="AT1608" i="109"/>
  <c r="AT1250" i="109"/>
  <c r="AU1429" i="109" s="1"/>
  <c r="AU1316" i="109"/>
  <c r="AW1495" i="109" s="1"/>
  <c r="AR838" i="109"/>
  <c r="AU1203" i="109"/>
  <c r="AW1382" i="109" s="1"/>
  <c r="AT1272" i="109"/>
  <c r="AU1451" i="109" s="1"/>
  <c r="AS404" i="109"/>
  <c r="AT605" i="109" s="1"/>
  <c r="AT1284" i="109"/>
  <c r="AU1463" i="109" s="1"/>
  <c r="AU1318" i="109"/>
  <c r="AW1497" i="109" s="1"/>
  <c r="AR798" i="109"/>
  <c r="AR1755" i="109" s="1"/>
  <c r="AT1262" i="109"/>
  <c r="AU1441" i="109" s="1"/>
  <c r="AT1303" i="109"/>
  <c r="AU1482" i="109" s="1"/>
  <c r="AQ1937" i="109"/>
  <c r="AS1656" i="109"/>
  <c r="AR802" i="109"/>
  <c r="AR1759" i="109" s="1"/>
  <c r="AR801" i="109"/>
  <c r="AS1613" i="109"/>
  <c r="AS471" i="109"/>
  <c r="AT672" i="109" s="1"/>
  <c r="AR826" i="109"/>
  <c r="AT1338" i="109"/>
  <c r="AU1517" i="109" s="1"/>
  <c r="AS412" i="109"/>
  <c r="AT613" i="109" s="1"/>
  <c r="AS869" i="109"/>
  <c r="AU1188" i="109"/>
  <c r="AW1367" i="109" s="1"/>
  <c r="AT1240" i="109"/>
  <c r="AU1419" i="109" s="1"/>
  <c r="AT470" i="109"/>
  <c r="AU671" i="109" s="1"/>
  <c r="AT1264" i="109"/>
  <c r="AU1443" i="109" s="1"/>
  <c r="AT1276" i="109"/>
  <c r="AU1455" i="109" s="1"/>
  <c r="AS358" i="109"/>
  <c r="AT559" i="109" s="1"/>
  <c r="AS441" i="109"/>
  <c r="AT642" i="109" s="1"/>
  <c r="AS370" i="109"/>
  <c r="AT571" i="109" s="1"/>
  <c r="AU1211" i="109"/>
  <c r="AW1390" i="109" s="1"/>
  <c r="AT1302" i="109"/>
  <c r="AU1481" i="109" s="1"/>
  <c r="AS425" i="109"/>
  <c r="AT626" i="109" s="1"/>
  <c r="AS1585" i="109"/>
  <c r="AT1296" i="109"/>
  <c r="AU1475" i="109" s="1"/>
  <c r="AS391" i="109"/>
  <c r="AT592" i="109" s="1"/>
  <c r="AT453" i="109"/>
  <c r="AU654" i="109" s="1"/>
  <c r="AS408" i="109"/>
  <c r="AT609" i="109" s="1"/>
  <c r="AT1311" i="109"/>
  <c r="AU1490" i="109" s="1"/>
  <c r="AQ1871" i="109"/>
  <c r="AS423" i="109"/>
  <c r="AT624" i="109" s="1"/>
  <c r="AT1340" i="109"/>
  <c r="AU1519" i="109" s="1"/>
  <c r="AS419" i="109"/>
  <c r="AT620" i="109" s="1"/>
  <c r="AT1247" i="109"/>
  <c r="AU1426" i="109" s="1"/>
  <c r="AT1315" i="109"/>
  <c r="AU1494" i="109" s="1"/>
  <c r="AU1258" i="109"/>
  <c r="AW1437" i="109" s="1"/>
  <c r="AS458" i="109"/>
  <c r="AT659" i="109" s="1"/>
  <c r="AQ1887" i="109"/>
  <c r="AT1224" i="109"/>
  <c r="AU1403" i="109" s="1"/>
  <c r="AS480" i="109"/>
  <c r="AT681" i="109" s="1"/>
  <c r="AT1287" i="109"/>
  <c r="AU1466" i="109" s="1"/>
  <c r="AS431" i="109"/>
  <c r="AT632" i="109" s="1"/>
  <c r="AT443" i="109"/>
  <c r="AU644" i="109" s="1"/>
  <c r="AQ1911" i="109"/>
  <c r="AQ1872" i="109"/>
  <c r="AO42" i="119"/>
  <c r="AO48" i="119" s="1"/>
  <c r="AO49" i="119" s="1"/>
  <c r="AS896" i="109"/>
  <c r="AS895" i="109"/>
  <c r="AS894" i="109"/>
  <c r="AR1026" i="109"/>
  <c r="AL49" i="119"/>
  <c r="AQ30" i="119"/>
  <c r="BC28" i="119"/>
  <c r="BC29" i="119"/>
  <c r="AP40" i="119"/>
  <c r="AQ40" i="119" s="1"/>
  <c r="AP30" i="119"/>
  <c r="BI37" i="119"/>
  <c r="BD37" i="119"/>
  <c r="BK37" i="119"/>
  <c r="BH37" i="119"/>
  <c r="BE37" i="119"/>
  <c r="BG37" i="119"/>
  <c r="BC37" i="119"/>
  <c r="BL37" i="119"/>
  <c r="BJ37" i="119"/>
  <c r="BM37" i="119"/>
  <c r="BF37" i="119"/>
  <c r="BE21" i="119"/>
  <c r="BD23" i="119"/>
  <c r="BD25" i="119" s="1"/>
  <c r="BH33" i="119"/>
  <c r="BG33" i="119"/>
  <c r="AT343" i="109" l="1"/>
  <c r="AT544" i="109"/>
  <c r="AU371" i="109"/>
  <c r="AU572" i="109"/>
  <c r="AU1220" i="109"/>
  <c r="AU1399" i="109"/>
  <c r="AW1372" i="109"/>
  <c r="AW1193" i="109"/>
  <c r="AW1361" i="109"/>
  <c r="AW1182" i="109"/>
  <c r="BG1176" i="109"/>
  <c r="BG1355" i="109"/>
  <c r="BF1227" i="109"/>
  <c r="BF1406" i="109"/>
  <c r="AW1397" i="109"/>
  <c r="AW1218" i="109"/>
  <c r="AW1351" i="109"/>
  <c r="AW1172" i="109"/>
  <c r="BF1234" i="109"/>
  <c r="BF1413" i="109"/>
  <c r="AW1209" i="109"/>
  <c r="AW1388" i="109"/>
  <c r="AW1379" i="109"/>
  <c r="AW1200" i="109"/>
  <c r="AS716" i="109"/>
  <c r="AR1829" i="109"/>
  <c r="AR1968" i="109" s="1"/>
  <c r="AW1565" i="109"/>
  <c r="AS1719" i="109"/>
  <c r="AS1720" i="109"/>
  <c r="AR1801" i="109"/>
  <c r="AR1940" i="109" s="1"/>
  <c r="AR1792" i="109"/>
  <c r="AR1789" i="109"/>
  <c r="AR1928" i="109" s="1"/>
  <c r="AR1795" i="109"/>
  <c r="AR1840" i="109"/>
  <c r="AR1979" i="109" s="1"/>
  <c r="AR1794" i="109"/>
  <c r="AR1823" i="109"/>
  <c r="AR1790" i="109"/>
  <c r="AR1929" i="109" s="1"/>
  <c r="AR1819" i="109"/>
  <c r="AR1783" i="109"/>
  <c r="AR1812" i="109"/>
  <c r="AR1951" i="109" s="1"/>
  <c r="AR1818" i="109"/>
  <c r="AR1957" i="109" s="1"/>
  <c r="AR1837" i="109"/>
  <c r="AR1976" i="109" s="1"/>
  <c r="AR1822" i="109"/>
  <c r="AR1961" i="109" s="1"/>
  <c r="AR1825" i="109"/>
  <c r="AR1964" i="109" s="1"/>
  <c r="AR1784" i="109"/>
  <c r="AR1793" i="109"/>
  <c r="AR1932" i="109" s="1"/>
  <c r="AR1805" i="109"/>
  <c r="AR1811" i="109"/>
  <c r="AR1950" i="109" s="1"/>
  <c r="AR1827" i="109"/>
  <c r="AR1966" i="109" s="1"/>
  <c r="AR1810" i="109"/>
  <c r="AR1949" i="109" s="1"/>
  <c r="AR1839" i="109"/>
  <c r="AR1806" i="109"/>
  <c r="AR1945" i="109" s="1"/>
  <c r="AR1835" i="109"/>
  <c r="AR1974" i="109" s="1"/>
  <c r="AR1799" i="109"/>
  <c r="AR1938" i="109" s="1"/>
  <c r="AR1828" i="109"/>
  <c r="AR1967" i="109" s="1"/>
  <c r="AR1814" i="109"/>
  <c r="AR1953" i="109" s="1"/>
  <c r="AR1826" i="109"/>
  <c r="AR1965" i="109" s="1"/>
  <c r="AR1838" i="109"/>
  <c r="AR1977" i="109" s="1"/>
  <c r="AS1711" i="109"/>
  <c r="AR1804" i="109"/>
  <c r="AR1943" i="109" s="1"/>
  <c r="AR1809" i="109"/>
  <c r="AR1788" i="109"/>
  <c r="AR1927" i="109" s="1"/>
  <c r="AR1798" i="109"/>
  <c r="AR1937" i="109" s="1"/>
  <c r="AR1791" i="109"/>
  <c r="AR1930" i="109" s="1"/>
  <c r="AR1820" i="109"/>
  <c r="AR1959" i="109" s="1"/>
  <c r="AR1787" i="109"/>
  <c r="AR1926" i="109" s="1"/>
  <c r="AR1816" i="109"/>
  <c r="AR1955" i="109" s="1"/>
  <c r="AR1834" i="109"/>
  <c r="AR1973" i="109" s="1"/>
  <c r="AR1786" i="109"/>
  <c r="AR1925" i="109" s="1"/>
  <c r="AR1815" i="109"/>
  <c r="AR1954" i="109" s="1"/>
  <c r="AR1830" i="109"/>
  <c r="AR1969" i="109" s="1"/>
  <c r="AR1817" i="109"/>
  <c r="AR1956" i="109" s="1"/>
  <c r="AR1813" i="109"/>
  <c r="AR1952" i="109" s="1"/>
  <c r="AR1785" i="109"/>
  <c r="AR1924" i="109" s="1"/>
  <c r="AR1797" i="109"/>
  <c r="AR1936" i="109" s="1"/>
  <c r="AR1808" i="109"/>
  <c r="AR1947" i="109" s="1"/>
  <c r="AR1796" i="109"/>
  <c r="AR1935" i="109" s="1"/>
  <c r="AR1824" i="109"/>
  <c r="AR1963" i="109" s="1"/>
  <c r="AR1807" i="109"/>
  <c r="AR1946" i="109" s="1"/>
  <c r="AR1836" i="109"/>
  <c r="AR1975" i="109" s="1"/>
  <c r="AR1803" i="109"/>
  <c r="AR1942" i="109" s="1"/>
  <c r="AR1832" i="109"/>
  <c r="AR1971" i="109" s="1"/>
  <c r="AR1800" i="109"/>
  <c r="AR1939" i="109" s="1"/>
  <c r="AR1802" i="109"/>
  <c r="AR1941" i="109" s="1"/>
  <c r="AR1831" i="109"/>
  <c r="AR1970" i="109" s="1"/>
  <c r="AR1821" i="109"/>
  <c r="AR1960" i="109" s="1"/>
  <c r="AR1833" i="109"/>
  <c r="AR1972" i="109" s="1"/>
  <c r="AR1923" i="109"/>
  <c r="AR1933" i="109"/>
  <c r="AR1931" i="109"/>
  <c r="AS1777" i="109"/>
  <c r="AS1916" i="109" s="1"/>
  <c r="AS1781" i="109"/>
  <c r="AS1920" i="109" s="1"/>
  <c r="AT1842" i="109"/>
  <c r="AS1773" i="109"/>
  <c r="AS1912" i="109" s="1"/>
  <c r="AS1769" i="109"/>
  <c r="AS1908" i="109" s="1"/>
  <c r="AS1841" i="109"/>
  <c r="AS1980" i="109" s="1"/>
  <c r="AR1757" i="109"/>
  <c r="AR1896" i="109" s="1"/>
  <c r="AR1718" i="109"/>
  <c r="AR1857" i="109" s="1"/>
  <c r="AR1721" i="109"/>
  <c r="AR1860" i="109" s="1"/>
  <c r="AR1775" i="109"/>
  <c r="AR1914" i="109" s="1"/>
  <c r="AR1745" i="109"/>
  <c r="AR1884" i="109" s="1"/>
  <c r="AR1740" i="109"/>
  <c r="AR1879" i="109" s="1"/>
  <c r="AR1731" i="109"/>
  <c r="AR1870" i="109" s="1"/>
  <c r="AR1768" i="109"/>
  <c r="AR1907" i="109" s="1"/>
  <c r="AR1774" i="109"/>
  <c r="AR1913" i="109" s="1"/>
  <c r="AR1753" i="109"/>
  <c r="AR1892" i="109" s="1"/>
  <c r="AR1756" i="109"/>
  <c r="AR1895" i="109" s="1"/>
  <c r="AR1743" i="109"/>
  <c r="AR1882" i="109" s="1"/>
  <c r="AR1776" i="109"/>
  <c r="AR1915" i="109" s="1"/>
  <c r="AR1747" i="109"/>
  <c r="AR1886" i="109" s="1"/>
  <c r="AR1767" i="109"/>
  <c r="AR1906" i="109" s="1"/>
  <c r="AR1881" i="109"/>
  <c r="AR1889" i="109"/>
  <c r="AR1910" i="109"/>
  <c r="AR1894" i="109"/>
  <c r="AR1717" i="109"/>
  <c r="AR1856" i="109" s="1"/>
  <c r="AR1903" i="109"/>
  <c r="AR1899" i="109"/>
  <c r="AR1709" i="109"/>
  <c r="AR1848" i="109" s="1"/>
  <c r="AR1867" i="109"/>
  <c r="AR1875" i="109"/>
  <c r="AR1779" i="109"/>
  <c r="AR1918" i="109" s="1"/>
  <c r="AR1766" i="109"/>
  <c r="AR1905" i="109" s="1"/>
  <c r="AR1780" i="109"/>
  <c r="AR1919" i="109" s="1"/>
  <c r="AR1772" i="109"/>
  <c r="AR1911" i="109" s="1"/>
  <c r="AR1758" i="109"/>
  <c r="AR1897" i="109" s="1"/>
  <c r="AR1748" i="109"/>
  <c r="AR1887" i="109" s="1"/>
  <c r="AR1770" i="109"/>
  <c r="AR1909" i="109" s="1"/>
  <c r="AT298" i="109"/>
  <c r="AU499" i="109" s="1"/>
  <c r="AU361" i="109"/>
  <c r="AW562" i="109" s="1"/>
  <c r="AV562" i="109"/>
  <c r="AW1569" i="109"/>
  <c r="AS1981" i="109"/>
  <c r="AS880" i="109"/>
  <c r="AT880" i="109" s="1"/>
  <c r="BG903" i="109"/>
  <c r="AR1861" i="109"/>
  <c r="AT740" i="109"/>
  <c r="AS1858" i="109"/>
  <c r="BF905" i="109"/>
  <c r="BG902" i="109"/>
  <c r="AW1563" i="109"/>
  <c r="CG20" i="119"/>
  <c r="AW1567" i="109"/>
  <c r="AZ697" i="109"/>
  <c r="BA694" i="109"/>
  <c r="AT340" i="109"/>
  <c r="AU541" i="109" s="1"/>
  <c r="AT742" i="109"/>
  <c r="AT338" i="109"/>
  <c r="AU539" i="109" s="1"/>
  <c r="AZ696" i="109"/>
  <c r="AW1203" i="109"/>
  <c r="AX1382" i="109" s="1"/>
  <c r="AW1258" i="109"/>
  <c r="AX1437" i="109" s="1"/>
  <c r="AW1308" i="109"/>
  <c r="AX1487" i="109" s="1"/>
  <c r="AW1248" i="109"/>
  <c r="AX1427" i="109" s="1"/>
  <c r="AW1213" i="109"/>
  <c r="AX1392" i="109" s="1"/>
  <c r="AW1291" i="109"/>
  <c r="AX1470" i="109" s="1"/>
  <c r="AW1204" i="109"/>
  <c r="AX1383" i="109" s="1"/>
  <c r="AW1215" i="109"/>
  <c r="AX1394" i="109" s="1"/>
  <c r="AW1339" i="109"/>
  <c r="AX1518" i="109" s="1"/>
  <c r="AW1188" i="109"/>
  <c r="AX1367" i="109" s="1"/>
  <c r="AW1316" i="109"/>
  <c r="AX1495" i="109" s="1"/>
  <c r="AW1341" i="109"/>
  <c r="AX1520" i="109" s="1"/>
  <c r="AW1314" i="109"/>
  <c r="AX1493" i="109" s="1"/>
  <c r="AW1207" i="109"/>
  <c r="AW1334" i="109"/>
  <c r="AX1513" i="109" s="1"/>
  <c r="AW1329" i="109"/>
  <c r="AX1508" i="109" s="1"/>
  <c r="AW1259" i="109"/>
  <c r="AX1438" i="109" s="1"/>
  <c r="AW1245" i="109"/>
  <c r="AX1424" i="109" s="1"/>
  <c r="AW1198" i="109"/>
  <c r="AX1377" i="109" s="1"/>
  <c r="BA294" i="109"/>
  <c r="BB495" i="109" s="1"/>
  <c r="BB292" i="109"/>
  <c r="BC493" i="109" s="1"/>
  <c r="AW1211" i="109"/>
  <c r="AX1390" i="109" s="1"/>
  <c r="AW1318" i="109"/>
  <c r="AX1497" i="109" s="1"/>
  <c r="AW1191" i="109"/>
  <c r="AX1370" i="109" s="1"/>
  <c r="AW1312" i="109"/>
  <c r="AX1491" i="109" s="1"/>
  <c r="AW1256" i="109"/>
  <c r="AX1435" i="109" s="1"/>
  <c r="AW1333" i="109"/>
  <c r="AX1512" i="109" s="1"/>
  <c r="BA293" i="109"/>
  <c r="BB494" i="109" s="1"/>
  <c r="BD296" i="109"/>
  <c r="BE497" i="109" s="1"/>
  <c r="AW1226" i="109"/>
  <c r="AX1405" i="109" s="1"/>
  <c r="AW1197" i="109"/>
  <c r="AX1376" i="109" s="1"/>
  <c r="AW1205" i="109"/>
  <c r="AX1384" i="109" s="1"/>
  <c r="AW1217" i="109"/>
  <c r="AX1396" i="109" s="1"/>
  <c r="AW1243" i="109"/>
  <c r="AX1422" i="109" s="1"/>
  <c r="AW1344" i="109"/>
  <c r="AX1523" i="109" s="1"/>
  <c r="AW1325" i="109"/>
  <c r="AX1504" i="109" s="1"/>
  <c r="BA295" i="109"/>
  <c r="BB496" i="109" s="1"/>
  <c r="AZ695" i="109"/>
  <c r="BC698" i="109"/>
  <c r="AW1280" i="109"/>
  <c r="AX1459" i="109" s="1"/>
  <c r="AR1866" i="109"/>
  <c r="AT330" i="109"/>
  <c r="AU531" i="109" s="1"/>
  <c r="AR1863" i="109"/>
  <c r="AT321" i="109"/>
  <c r="AU522" i="109" s="1"/>
  <c r="AS778" i="109"/>
  <c r="AS1736" i="109" s="1"/>
  <c r="AT1621" i="109"/>
  <c r="AS787" i="109"/>
  <c r="AT787" i="109" s="1"/>
  <c r="AS849" i="109"/>
  <c r="AT1615" i="109"/>
  <c r="AT898" i="109"/>
  <c r="AR1859" i="109"/>
  <c r="AT1682" i="109"/>
  <c r="AS753" i="109"/>
  <c r="AS857" i="109"/>
  <c r="AT861" i="109"/>
  <c r="AS855" i="109"/>
  <c r="AR1847" i="109"/>
  <c r="AT1633" i="109"/>
  <c r="AT1671" i="109"/>
  <c r="AT1695" i="109"/>
  <c r="AT1675" i="109"/>
  <c r="AT1636" i="109"/>
  <c r="AT1598" i="109"/>
  <c r="AS848" i="109"/>
  <c r="AS825" i="109"/>
  <c r="AT876" i="109"/>
  <c r="AS846" i="109"/>
  <c r="AT847" i="109"/>
  <c r="AT871" i="109"/>
  <c r="AS860" i="109"/>
  <c r="AT1629" i="109"/>
  <c r="AT1653" i="109"/>
  <c r="AS868" i="109"/>
  <c r="AT1580" i="109"/>
  <c r="AS730" i="109"/>
  <c r="AS1715" i="109" s="1"/>
  <c r="AT1609" i="109"/>
  <c r="AT1635" i="109"/>
  <c r="AT1618" i="109"/>
  <c r="AT853" i="109"/>
  <c r="AS866" i="109"/>
  <c r="AT824" i="109"/>
  <c r="AT1583" i="109"/>
  <c r="AS804" i="109"/>
  <c r="AS1761" i="109" s="1"/>
  <c r="AS709" i="109"/>
  <c r="AS1710" i="109" s="1"/>
  <c r="AT844" i="109"/>
  <c r="AS791" i="109"/>
  <c r="AT1701" i="109"/>
  <c r="AT836" i="109"/>
  <c r="AS751" i="109"/>
  <c r="AS1724" i="109" s="1"/>
  <c r="AS758" i="109"/>
  <c r="AS792" i="109"/>
  <c r="AS796" i="109"/>
  <c r="AS800" i="109"/>
  <c r="AS1757" i="109" s="1"/>
  <c r="AS878" i="109"/>
  <c r="AS819" i="109"/>
  <c r="AT1595" i="109"/>
  <c r="AT1647" i="109"/>
  <c r="AT1592" i="109"/>
  <c r="AS790" i="109"/>
  <c r="AS811" i="109"/>
  <c r="AT1605" i="109"/>
  <c r="AT1591" i="109"/>
  <c r="AT1604" i="109"/>
  <c r="AT1668" i="109"/>
  <c r="AT1658" i="109"/>
  <c r="AS799" i="109"/>
  <c r="AS1756" i="109" s="1"/>
  <c r="AT840" i="109"/>
  <c r="AT816" i="109"/>
  <c r="AT1620" i="109"/>
  <c r="AT1642" i="109"/>
  <c r="AS822" i="109"/>
  <c r="AT1652" i="109"/>
  <c r="AS784" i="109"/>
  <c r="AS1741" i="109" s="1"/>
  <c r="AS843" i="109"/>
  <c r="AT1664" i="109"/>
  <c r="AT1684" i="109"/>
  <c r="AT1661" i="109"/>
  <c r="AS803" i="109"/>
  <c r="AS1760" i="109" s="1"/>
  <c r="AS881" i="109"/>
  <c r="AT863" i="109"/>
  <c r="AT1630" i="109"/>
  <c r="AT1669" i="109"/>
  <c r="AT1651" i="109"/>
  <c r="AS788" i="109"/>
  <c r="AT867" i="109"/>
  <c r="AT877" i="109"/>
  <c r="AS842" i="109"/>
  <c r="AT1632" i="109"/>
  <c r="AT1626" i="109"/>
  <c r="AT1582" i="109"/>
  <c r="AT1694" i="109"/>
  <c r="AS759" i="109"/>
  <c r="AS1729" i="109" s="1"/>
  <c r="AS700" i="109"/>
  <c r="AS1709" i="109" s="1"/>
  <c r="AS779" i="109"/>
  <c r="AS1737" i="109" s="1"/>
  <c r="AS882" i="109"/>
  <c r="AT851" i="109"/>
  <c r="AS813" i="109"/>
  <c r="AS1770" i="109" s="1"/>
  <c r="AS830" i="109"/>
  <c r="AT1660" i="109"/>
  <c r="AT812" i="109"/>
  <c r="AT1596" i="109"/>
  <c r="AS739" i="109"/>
  <c r="AT1622" i="109"/>
  <c r="AT1581" i="109"/>
  <c r="AT1628" i="109"/>
  <c r="AT1681" i="109"/>
  <c r="AT1602" i="109"/>
  <c r="AT1679" i="109"/>
  <c r="AT1619" i="109"/>
  <c r="AS858" i="109"/>
  <c r="AS783" i="109"/>
  <c r="AS732" i="109"/>
  <c r="AS1716" i="109" s="1"/>
  <c r="AS761" i="109"/>
  <c r="AT828" i="109"/>
  <c r="AT1611" i="109"/>
  <c r="AT1625" i="109"/>
  <c r="AS841" i="109"/>
  <c r="AS756" i="109"/>
  <c r="AS1727" i="109" s="1"/>
  <c r="AT1640" i="109"/>
  <c r="AS856" i="109"/>
  <c r="AS817" i="109"/>
  <c r="AS1774" i="109" s="1"/>
  <c r="AS805" i="109"/>
  <c r="AS760" i="109"/>
  <c r="AS1730" i="109" s="1"/>
  <c r="AT1612" i="109"/>
  <c r="AS786" i="109"/>
  <c r="AS864" i="109"/>
  <c r="AT859" i="109"/>
  <c r="AS754" i="109"/>
  <c r="AS1726" i="109" s="1"/>
  <c r="AS795" i="109"/>
  <c r="AS747" i="109"/>
  <c r="AS1722" i="109" s="1"/>
  <c r="AS762" i="109"/>
  <c r="AT875" i="109"/>
  <c r="AS870" i="109"/>
  <c r="AT1645" i="109"/>
  <c r="AS797" i="109"/>
  <c r="AS1754" i="109" s="1"/>
  <c r="AT1578" i="109"/>
  <c r="AS789" i="109"/>
  <c r="AT872" i="109"/>
  <c r="AT820" i="109"/>
  <c r="AT883" i="109"/>
  <c r="AT1637" i="109"/>
  <c r="AT1665" i="109"/>
  <c r="AT1680" i="109"/>
  <c r="AT884" i="109"/>
  <c r="AT879" i="109"/>
  <c r="AT1655" i="109"/>
  <c r="AT1657" i="109"/>
  <c r="AS839" i="109"/>
  <c r="AS873" i="109"/>
  <c r="AT1696" i="109"/>
  <c r="AS807" i="109"/>
  <c r="AS1764" i="109" s="1"/>
  <c r="AT1641" i="109"/>
  <c r="AT1693" i="109"/>
  <c r="AS874" i="109"/>
  <c r="AS814" i="109"/>
  <c r="AS1771" i="109" s="1"/>
  <c r="AT1689" i="109"/>
  <c r="AS815" i="109"/>
  <c r="AS794" i="109"/>
  <c r="AS1751" i="109" s="1"/>
  <c r="AS693" i="109"/>
  <c r="AS1708" i="109" s="1"/>
  <c r="AS835" i="109"/>
  <c r="AS781" i="109"/>
  <c r="AS1738" i="109" s="1"/>
  <c r="AS745" i="109"/>
  <c r="AS1721" i="109" s="1"/>
  <c r="AT1610" i="109"/>
  <c r="AS833" i="109"/>
  <c r="AS837" i="109"/>
  <c r="AT1624" i="109"/>
  <c r="AT1700" i="109"/>
  <c r="AS834" i="109"/>
  <c r="AT832" i="109"/>
  <c r="AT1698" i="109"/>
  <c r="AS763" i="109"/>
  <c r="AT1688" i="109"/>
  <c r="AT1646" i="109"/>
  <c r="AS772" i="109"/>
  <c r="AS1734" i="109" s="1"/>
  <c r="AT1690" i="109"/>
  <c r="AT1634" i="109"/>
  <c r="AT1623" i="109"/>
  <c r="AT1673" i="109"/>
  <c r="AS821" i="109"/>
  <c r="AT1685" i="109"/>
  <c r="AS785" i="109"/>
  <c r="AS1742" i="109" s="1"/>
  <c r="AS738" i="109"/>
  <c r="AS1717" i="109" s="1"/>
  <c r="AT1631" i="109"/>
  <c r="AT1627" i="109"/>
  <c r="AT1607" i="109"/>
  <c r="AS850" i="109"/>
  <c r="AT845" i="109"/>
  <c r="AS721" i="109"/>
  <c r="AS1712" i="109" s="1"/>
  <c r="AU1324" i="109"/>
  <c r="AW1503" i="109" s="1"/>
  <c r="AS854" i="109"/>
  <c r="AS818" i="109"/>
  <c r="AS1775" i="109" s="1"/>
  <c r="AQ1843" i="109"/>
  <c r="AS806" i="109"/>
  <c r="AS1763" i="109" s="1"/>
  <c r="AS852" i="109"/>
  <c r="AS831" i="109"/>
  <c r="AS793" i="109"/>
  <c r="AT1654" i="109"/>
  <c r="AS827" i="109"/>
  <c r="AT1648" i="109"/>
  <c r="AS773" i="109"/>
  <c r="AS1735" i="109" s="1"/>
  <c r="AS810" i="109"/>
  <c r="AS1767" i="109" s="1"/>
  <c r="AT1600" i="109"/>
  <c r="BN37" i="119"/>
  <c r="AR886" i="109"/>
  <c r="AR1934" i="109"/>
  <c r="AR1958" i="109"/>
  <c r="AR1898" i="109"/>
  <c r="AR1902" i="109"/>
  <c r="AR1862" i="109"/>
  <c r="AT408" i="109"/>
  <c r="AU609" i="109" s="1"/>
  <c r="AU1240" i="109"/>
  <c r="AW1419" i="109" s="1"/>
  <c r="AU1338" i="109"/>
  <c r="AW1517" i="109" s="1"/>
  <c r="AU1676" i="109"/>
  <c r="AV1497" i="109"/>
  <c r="AU1272" i="109"/>
  <c r="AW1451" i="109" s="1"/>
  <c r="AU1561" i="109"/>
  <c r="AV1382" i="109"/>
  <c r="AU1250" i="109"/>
  <c r="AW1429" i="109" s="1"/>
  <c r="AT689" i="109"/>
  <c r="AU1273" i="109"/>
  <c r="AW1452" i="109" s="1"/>
  <c r="AU1295" i="109"/>
  <c r="AW1474" i="109" s="1"/>
  <c r="AU449" i="109"/>
  <c r="AW650" i="109" s="1"/>
  <c r="AU1233" i="109"/>
  <c r="AW1412" i="109" s="1"/>
  <c r="AU463" i="109"/>
  <c r="AW664" i="109" s="1"/>
  <c r="AU1299" i="109"/>
  <c r="AW1478" i="109" s="1"/>
  <c r="AU1306" i="109"/>
  <c r="AW1485" i="109" s="1"/>
  <c r="AT376" i="109"/>
  <c r="AU577" i="109" s="1"/>
  <c r="AT401" i="109"/>
  <c r="AU602" i="109" s="1"/>
  <c r="AT411" i="109"/>
  <c r="AU612" i="109" s="1"/>
  <c r="AT352" i="109"/>
  <c r="AU553" i="109" s="1"/>
  <c r="AT424" i="109"/>
  <c r="AU625" i="109" s="1"/>
  <c r="AT399" i="109"/>
  <c r="AU600" i="109" s="1"/>
  <c r="AT1656" i="109"/>
  <c r="AU451" i="109"/>
  <c r="AW652" i="109" s="1"/>
  <c r="AT448" i="109"/>
  <c r="AU649" i="109" s="1"/>
  <c r="AU1666" i="109"/>
  <c r="AV1487" i="109"/>
  <c r="AT384" i="109"/>
  <c r="AU585" i="109" s="1"/>
  <c r="AT1686" i="109"/>
  <c r="AU475" i="109"/>
  <c r="AW676" i="109" s="1"/>
  <c r="AV1405" i="109"/>
  <c r="AU1584" i="109"/>
  <c r="AS1528" i="109"/>
  <c r="AS1707" i="109" s="1"/>
  <c r="AS1524" i="109"/>
  <c r="BL34" i="119" s="1"/>
  <c r="AU426" i="109"/>
  <c r="AW627" i="109" s="1"/>
  <c r="AT413" i="109"/>
  <c r="AU614" i="109" s="1"/>
  <c r="AU1254" i="109"/>
  <c r="AW1433" i="109" s="1"/>
  <c r="AS808" i="109"/>
  <c r="AS1765" i="109" s="1"/>
  <c r="AT446" i="109"/>
  <c r="AU647" i="109" s="1"/>
  <c r="AT394" i="109"/>
  <c r="AU595" i="109" s="1"/>
  <c r="AU1238" i="109"/>
  <c r="AW1417" i="109" s="1"/>
  <c r="AT402" i="109"/>
  <c r="AU603" i="109" s="1"/>
  <c r="AU1575" i="109"/>
  <c r="AV1396" i="109"/>
  <c r="AT319" i="109"/>
  <c r="AU520" i="109" s="1"/>
  <c r="AT336" i="109"/>
  <c r="AU537" i="109" s="1"/>
  <c r="AU442" i="109"/>
  <c r="AW643" i="109" s="1"/>
  <c r="AT432" i="109"/>
  <c r="AU633" i="109" s="1"/>
  <c r="AU455" i="109"/>
  <c r="AW656" i="109" s="1"/>
  <c r="AS749" i="109"/>
  <c r="AS1723" i="109" s="1"/>
  <c r="AT389" i="109"/>
  <c r="AU590" i="109" s="1"/>
  <c r="AS729" i="109"/>
  <c r="AU1321" i="109"/>
  <c r="AW1500" i="109" s="1"/>
  <c r="AU1614" i="109"/>
  <c r="AV1435" i="109"/>
  <c r="AU1304" i="109"/>
  <c r="AW1483" i="109" s="1"/>
  <c r="AU1288" i="109"/>
  <c r="AW1467" i="109" s="1"/>
  <c r="AT359" i="109"/>
  <c r="AU560" i="109" s="1"/>
  <c r="AR1890" i="109"/>
  <c r="AR1849" i="109"/>
  <c r="AU477" i="109"/>
  <c r="AW678" i="109" s="1"/>
  <c r="AU1573" i="109"/>
  <c r="AV1394" i="109"/>
  <c r="AU1310" i="109"/>
  <c r="AW1489" i="109" s="1"/>
  <c r="AT381" i="109"/>
  <c r="AU582" i="109" s="1"/>
  <c r="AT1663" i="109"/>
  <c r="AT386" i="109"/>
  <c r="AU587" i="109" s="1"/>
  <c r="AT1650" i="109"/>
  <c r="AT427" i="109"/>
  <c r="AU628" i="109" s="1"/>
  <c r="AU1260" i="109"/>
  <c r="AW1439" i="109" s="1"/>
  <c r="AU1270" i="109"/>
  <c r="AW1449" i="109" s="1"/>
  <c r="AU459" i="109"/>
  <c r="AW660" i="109" s="1"/>
  <c r="AT1678" i="109"/>
  <c r="AT454" i="109"/>
  <c r="AU655" i="109" s="1"/>
  <c r="AR1962" i="109"/>
  <c r="AS838" i="109"/>
  <c r="AU1266" i="109"/>
  <c r="AW1445" i="109" s="1"/>
  <c r="AS685" i="109"/>
  <c r="AR1876" i="109"/>
  <c r="AT468" i="109"/>
  <c r="AU669" i="109" s="1"/>
  <c r="AU1343" i="109"/>
  <c r="AW1522" i="109" s="1"/>
  <c r="AU1282" i="109"/>
  <c r="AW1461" i="109" s="1"/>
  <c r="AT480" i="109"/>
  <c r="AU681" i="109" s="1"/>
  <c r="AU1616" i="109"/>
  <c r="AV1437" i="109"/>
  <c r="AR1921" i="109"/>
  <c r="AU1302" i="109"/>
  <c r="AW1481" i="109" s="1"/>
  <c r="AT370" i="109"/>
  <c r="AU571" i="109" s="1"/>
  <c r="AU1530" i="109"/>
  <c r="AV1351" i="109"/>
  <c r="AU1303" i="109"/>
  <c r="AW1482" i="109" s="1"/>
  <c r="AU1246" i="109"/>
  <c r="AW1425" i="109" s="1"/>
  <c r="AT462" i="109"/>
  <c r="AU663" i="109" s="1"/>
  <c r="AR1948" i="109"/>
  <c r="AU1271" i="109"/>
  <c r="AW1450" i="109" s="1"/>
  <c r="AU481" i="109"/>
  <c r="AW682" i="109" s="1"/>
  <c r="AR1904" i="109"/>
  <c r="AT439" i="109"/>
  <c r="AU640" i="109" s="1"/>
  <c r="AU422" i="109"/>
  <c r="AW623" i="109" s="1"/>
  <c r="AU430" i="109"/>
  <c r="AW631" i="109" s="1"/>
  <c r="AT360" i="109"/>
  <c r="AU561" i="109" s="1"/>
  <c r="AS826" i="109"/>
  <c r="AU1332" i="109"/>
  <c r="AW1511" i="109" s="1"/>
  <c r="AT314" i="109"/>
  <c r="AU515" i="109" s="1"/>
  <c r="AT716" i="109"/>
  <c r="AS801" i="109"/>
  <c r="AS1758" i="109" s="1"/>
  <c r="AU1298" i="109"/>
  <c r="AW1477" i="109" s="1"/>
  <c r="AU1323" i="109"/>
  <c r="AW1502" i="109" s="1"/>
  <c r="AV1427" i="109"/>
  <c r="AU1606" i="109"/>
  <c r="AT452" i="109"/>
  <c r="AU653" i="109" s="1"/>
  <c r="AU1328" i="109"/>
  <c r="AW1507" i="109" s="1"/>
  <c r="AU1549" i="109"/>
  <c r="AV1370" i="109"/>
  <c r="AT429" i="109"/>
  <c r="AU630" i="109" s="1"/>
  <c r="AU1283" i="109"/>
  <c r="AW1462" i="109" s="1"/>
  <c r="AU1257" i="109"/>
  <c r="AW1436" i="109" s="1"/>
  <c r="AU1279" i="109"/>
  <c r="AW1458" i="109" s="1"/>
  <c r="AT307" i="109"/>
  <c r="AU508" i="109" s="1"/>
  <c r="AU414" i="109"/>
  <c r="AW615" i="109" s="1"/>
  <c r="AU447" i="109"/>
  <c r="AW648" i="109" s="1"/>
  <c r="AU1307" i="109"/>
  <c r="AW1486" i="109" s="1"/>
  <c r="AU1242" i="109"/>
  <c r="AW1421" i="109" s="1"/>
  <c r="AU1330" i="109"/>
  <c r="AW1509" i="109" s="1"/>
  <c r="AT417" i="109"/>
  <c r="AU618" i="109" s="1"/>
  <c r="AU1263" i="109"/>
  <c r="AW1442" i="109" s="1"/>
  <c r="AU1687" i="109"/>
  <c r="AV1508" i="109"/>
  <c r="AU1638" i="109"/>
  <c r="AV1459" i="109"/>
  <c r="AV1422" i="109"/>
  <c r="AU1601" i="109"/>
  <c r="AU1278" i="109"/>
  <c r="AW1457" i="109" s="1"/>
  <c r="AU1293" i="109"/>
  <c r="AW1472" i="109" s="1"/>
  <c r="AU1274" i="109"/>
  <c r="AW1453" i="109" s="1"/>
  <c r="AT351" i="109"/>
  <c r="AU552" i="109" s="1"/>
  <c r="AU1268" i="109"/>
  <c r="AW1447" i="109" s="1"/>
  <c r="AV1523" i="109"/>
  <c r="AU1702" i="109"/>
  <c r="AT460" i="109"/>
  <c r="AU661" i="109" s="1"/>
  <c r="AT388" i="109"/>
  <c r="AU589" i="109" s="1"/>
  <c r="AU1540" i="109"/>
  <c r="AV1361" i="109"/>
  <c r="AT385" i="109"/>
  <c r="AU586" i="109" s="1"/>
  <c r="AU1222" i="109"/>
  <c r="AW1401" i="109" s="1"/>
  <c r="AT392" i="109"/>
  <c r="AU593" i="109" s="1"/>
  <c r="AU1327" i="109"/>
  <c r="AW1506" i="109" s="1"/>
  <c r="AU1277" i="109"/>
  <c r="AW1456" i="109" s="1"/>
  <c r="AU1261" i="109"/>
  <c r="AW1440" i="109" s="1"/>
  <c r="AU1286" i="109"/>
  <c r="AW1465" i="109" s="1"/>
  <c r="AU1244" i="109"/>
  <c r="AW1423" i="109" s="1"/>
  <c r="AU1305" i="109"/>
  <c r="AW1484" i="109" s="1"/>
  <c r="AU1320" i="109"/>
  <c r="AW1499" i="109" s="1"/>
  <c r="AS723" i="109"/>
  <c r="AS1713" i="109" s="1"/>
  <c r="AT354" i="109"/>
  <c r="AU555" i="109" s="1"/>
  <c r="AU1342" i="109"/>
  <c r="AW1521" i="109" s="1"/>
  <c r="AR1922" i="109"/>
  <c r="AT433" i="109"/>
  <c r="AU634" i="109" s="1"/>
  <c r="AU1253" i="109"/>
  <c r="AW1432" i="109" s="1"/>
  <c r="AR1883" i="109"/>
  <c r="AU1697" i="109"/>
  <c r="AV1518" i="109"/>
  <c r="AT458" i="109"/>
  <c r="AU659" i="109" s="1"/>
  <c r="AU1247" i="109"/>
  <c r="AW1426" i="109" s="1"/>
  <c r="AR1900" i="109"/>
  <c r="AU1311" i="109"/>
  <c r="AW1490" i="109" s="1"/>
  <c r="AU453" i="109"/>
  <c r="AW654" i="109" s="1"/>
  <c r="AU1296" i="109"/>
  <c r="AW1475" i="109" s="1"/>
  <c r="AT425" i="109"/>
  <c r="AU626" i="109" s="1"/>
  <c r="AT441" i="109"/>
  <c r="AU642" i="109" s="1"/>
  <c r="AU1276" i="109"/>
  <c r="AW1455" i="109" s="1"/>
  <c r="AU470" i="109"/>
  <c r="AW671" i="109" s="1"/>
  <c r="AU1546" i="109"/>
  <c r="AV1367" i="109"/>
  <c r="AT412" i="109"/>
  <c r="AU613" i="109" s="1"/>
  <c r="AT471" i="109"/>
  <c r="AU672" i="109" s="1"/>
  <c r="AU1262" i="109"/>
  <c r="AW1441" i="109" s="1"/>
  <c r="AU1284" i="109"/>
  <c r="AW1463" i="109" s="1"/>
  <c r="AS484" i="109"/>
  <c r="AU1699" i="109"/>
  <c r="AV1520" i="109"/>
  <c r="AU1290" i="109"/>
  <c r="AW1469" i="109" s="1"/>
  <c r="AT397" i="109"/>
  <c r="AU598" i="109" s="1"/>
  <c r="AU1265" i="109"/>
  <c r="AW1444" i="109" s="1"/>
  <c r="AU1267" i="109"/>
  <c r="AW1446" i="109" s="1"/>
  <c r="AU474" i="109"/>
  <c r="AW675" i="109" s="1"/>
  <c r="AT450" i="109"/>
  <c r="AU651" i="109" s="1"/>
  <c r="AT387" i="109"/>
  <c r="AU588" i="109" s="1"/>
  <c r="AU1297" i="109"/>
  <c r="AW1476" i="109" s="1"/>
  <c r="AU1269" i="109"/>
  <c r="AW1448" i="109" s="1"/>
  <c r="AU1672" i="109"/>
  <c r="AV1493" i="109"/>
  <c r="AU1300" i="109"/>
  <c r="AW1479" i="109" s="1"/>
  <c r="AR1901" i="109"/>
  <c r="AT1585" i="109"/>
  <c r="AT356" i="109"/>
  <c r="AU557" i="109" s="1"/>
  <c r="AU1309" i="109"/>
  <c r="AW1488" i="109" s="1"/>
  <c r="AR1869" i="109"/>
  <c r="AR1978" i="109"/>
  <c r="AR1893" i="109"/>
  <c r="AU467" i="109"/>
  <c r="AW668" i="109" s="1"/>
  <c r="AU1336" i="109"/>
  <c r="AW1515" i="109" s="1"/>
  <c r="AU1249" i="109"/>
  <c r="AW1428" i="109" s="1"/>
  <c r="AT1613" i="109"/>
  <c r="AS802" i="109"/>
  <c r="AS1759" i="109" s="1"/>
  <c r="AT464" i="109"/>
  <c r="AU665" i="109" s="1"/>
  <c r="AT396" i="109"/>
  <c r="AU597" i="109" s="1"/>
  <c r="AT456" i="109"/>
  <c r="AU657" i="109" s="1"/>
  <c r="AT405" i="109"/>
  <c r="AU606" i="109" s="1"/>
  <c r="AU1571" i="109"/>
  <c r="AV1392" i="109"/>
  <c r="AR1885" i="109"/>
  <c r="AU1555" i="109"/>
  <c r="AV1376" i="109"/>
  <c r="AT466" i="109"/>
  <c r="AU667" i="109" s="1"/>
  <c r="AU1335" i="109"/>
  <c r="AW1514" i="109" s="1"/>
  <c r="AT440" i="109"/>
  <c r="AU641" i="109" s="1"/>
  <c r="AU482" i="109"/>
  <c r="AW683" i="109" s="1"/>
  <c r="AT328" i="109"/>
  <c r="AU529" i="109" s="1"/>
  <c r="AU1649" i="109"/>
  <c r="AV1470" i="109"/>
  <c r="AU473" i="109"/>
  <c r="AW674" i="109" s="1"/>
  <c r="AT407" i="109"/>
  <c r="AU608" i="109" s="1"/>
  <c r="AU1617" i="109"/>
  <c r="AV1438" i="109"/>
  <c r="AS862" i="109"/>
  <c r="AU1252" i="109"/>
  <c r="AW1431" i="109" s="1"/>
  <c r="AV1424" i="109"/>
  <c r="AU1603" i="109"/>
  <c r="AT444" i="109"/>
  <c r="AU645" i="109" s="1"/>
  <c r="AT415" i="109"/>
  <c r="AU616" i="109" s="1"/>
  <c r="AT291" i="109"/>
  <c r="AU492" i="109" s="1"/>
  <c r="AU1319" i="109"/>
  <c r="AW1498" i="109" s="1"/>
  <c r="AR1880" i="109"/>
  <c r="AT421" i="109"/>
  <c r="AU622" i="109" s="1"/>
  <c r="AS829" i="109"/>
  <c r="AR1944" i="109"/>
  <c r="AT409" i="109"/>
  <c r="AU610" i="109" s="1"/>
  <c r="AR1868" i="109"/>
  <c r="AT436" i="109"/>
  <c r="AU637" i="109" s="1"/>
  <c r="AU1285" i="109"/>
  <c r="AW1464" i="109" s="1"/>
  <c r="AT398" i="109"/>
  <c r="AU599" i="109" s="1"/>
  <c r="AU469" i="109"/>
  <c r="AW670" i="109" s="1"/>
  <c r="AU1691" i="109"/>
  <c r="AV1512" i="109"/>
  <c r="AU438" i="109"/>
  <c r="AW639" i="109" s="1"/>
  <c r="AT377" i="109"/>
  <c r="AU578" i="109" s="1"/>
  <c r="AR1891" i="109"/>
  <c r="AU1558" i="109"/>
  <c r="AV1379" i="109"/>
  <c r="AT383" i="109"/>
  <c r="AU584" i="109" s="1"/>
  <c r="AR1917" i="109"/>
  <c r="AR1873" i="109"/>
  <c r="AU443" i="109"/>
  <c r="AW644" i="109" s="1"/>
  <c r="AU1340" i="109"/>
  <c r="AW1519" i="109" s="1"/>
  <c r="AT431" i="109"/>
  <c r="AU632" i="109" s="1"/>
  <c r="AU1287" i="109"/>
  <c r="AW1466" i="109" s="1"/>
  <c r="AU1224" i="109"/>
  <c r="AW1403" i="109" s="1"/>
  <c r="AU1315" i="109"/>
  <c r="AW1494" i="109" s="1"/>
  <c r="AT419" i="109"/>
  <c r="AU620" i="109" s="1"/>
  <c r="AT423" i="109"/>
  <c r="AU624" i="109" s="1"/>
  <c r="AT391" i="109"/>
  <c r="AU592" i="109" s="1"/>
  <c r="AT358" i="109"/>
  <c r="AU559" i="109" s="1"/>
  <c r="AU1264" i="109"/>
  <c r="AW1443" i="109" s="1"/>
  <c r="AT404" i="109"/>
  <c r="AU605" i="109" s="1"/>
  <c r="AU1674" i="109"/>
  <c r="AV1495" i="109"/>
  <c r="AU287" i="109"/>
  <c r="AW488" i="109" s="1"/>
  <c r="AT420" i="109"/>
  <c r="AU621" i="109" s="1"/>
  <c r="AU1331" i="109"/>
  <c r="AW1510" i="109" s="1"/>
  <c r="AT390" i="109"/>
  <c r="AU591" i="109" s="1"/>
  <c r="AU1225" i="109"/>
  <c r="AW1404" i="109" s="1"/>
  <c r="AT435" i="109"/>
  <c r="AU636" i="109" s="1"/>
  <c r="AU1289" i="109"/>
  <c r="AW1468" i="109" s="1"/>
  <c r="AT479" i="109"/>
  <c r="AU680" i="109" s="1"/>
  <c r="AU1281" i="109"/>
  <c r="AW1460" i="109" s="1"/>
  <c r="AU1317" i="109"/>
  <c r="AW1496" i="109" s="1"/>
  <c r="AU457" i="109"/>
  <c r="AW658" i="109" s="1"/>
  <c r="AT476" i="109"/>
  <c r="AU677" i="109" s="1"/>
  <c r="AT395" i="109"/>
  <c r="AU596" i="109" s="1"/>
  <c r="AT345" i="109"/>
  <c r="AU546" i="109" s="1"/>
  <c r="AT869" i="109"/>
  <c r="AR1865" i="109"/>
  <c r="AU1275" i="109"/>
  <c r="AW1454" i="109" s="1"/>
  <c r="AU1255" i="109"/>
  <c r="AW1434" i="109" s="1"/>
  <c r="AT337" i="109"/>
  <c r="AU538" i="109" s="1"/>
  <c r="AT400" i="109"/>
  <c r="AU601" i="109" s="1"/>
  <c r="AR1855" i="109"/>
  <c r="AS798" i="109"/>
  <c r="AR1872" i="109"/>
  <c r="AR1888" i="109"/>
  <c r="AU410" i="109"/>
  <c r="AW611" i="109" s="1"/>
  <c r="AU1692" i="109"/>
  <c r="AV1513" i="109"/>
  <c r="AT349" i="109"/>
  <c r="AU550" i="109" s="1"/>
  <c r="AU1313" i="109"/>
  <c r="AW1492" i="109" s="1"/>
  <c r="AT393" i="109"/>
  <c r="AU594" i="109" s="1"/>
  <c r="AT379" i="109"/>
  <c r="AU580" i="109" s="1"/>
  <c r="AT1170" i="109"/>
  <c r="AU1349" i="109" s="1"/>
  <c r="AS1345" i="109"/>
  <c r="AU1223" i="109"/>
  <c r="AW1402" i="109" s="1"/>
  <c r="AU1337" i="109"/>
  <c r="AW1516" i="109" s="1"/>
  <c r="AU1670" i="109"/>
  <c r="AV1491" i="109"/>
  <c r="AU1326" i="109"/>
  <c r="AW1505" i="109" s="1"/>
  <c r="AT406" i="109"/>
  <c r="AU607" i="109" s="1"/>
  <c r="AU461" i="109"/>
  <c r="AW662" i="109" s="1"/>
  <c r="AU418" i="109"/>
  <c r="AW619" i="109" s="1"/>
  <c r="AR1864" i="109"/>
  <c r="AT472" i="109"/>
  <c r="AU673" i="109" s="1"/>
  <c r="AU1322" i="109"/>
  <c r="AW1501" i="109" s="1"/>
  <c r="AT347" i="109"/>
  <c r="AU548" i="109" s="1"/>
  <c r="AU1551" i="109"/>
  <c r="AV1372" i="109"/>
  <c r="AT437" i="109"/>
  <c r="AU638" i="109" s="1"/>
  <c r="AT416" i="109"/>
  <c r="AU617" i="109" s="1"/>
  <c r="AU434" i="109"/>
  <c r="AW635" i="109" s="1"/>
  <c r="AT327" i="109"/>
  <c r="AU528" i="109" s="1"/>
  <c r="AT1662" i="109"/>
  <c r="AU465" i="109"/>
  <c r="AW666" i="109" s="1"/>
  <c r="AU1576" i="109"/>
  <c r="AV1397" i="109"/>
  <c r="AS809" i="109"/>
  <c r="AS1766" i="109" s="1"/>
  <c r="AU1301" i="109"/>
  <c r="AW1480" i="109" s="1"/>
  <c r="AU1251" i="109"/>
  <c r="AW1430" i="109" s="1"/>
  <c r="AR1877" i="109"/>
  <c r="AT428" i="109"/>
  <c r="AU629" i="109" s="1"/>
  <c r="AU1562" i="109"/>
  <c r="AV1383" i="109"/>
  <c r="AR1703" i="109"/>
  <c r="AT1677" i="109"/>
  <c r="AT382" i="109"/>
  <c r="AU583" i="109" s="1"/>
  <c r="AS823" i="109"/>
  <c r="AS1780" i="109" s="1"/>
  <c r="AU1292" i="109"/>
  <c r="AW1471" i="109" s="1"/>
  <c r="AU483" i="109"/>
  <c r="AW684" i="109" s="1"/>
  <c r="AU478" i="109"/>
  <c r="AW679" i="109" s="1"/>
  <c r="AR1854" i="109"/>
  <c r="AR1871" i="109"/>
  <c r="AU1534" i="109"/>
  <c r="AV1355" i="109"/>
  <c r="AU1683" i="109"/>
  <c r="AV1504" i="109"/>
  <c r="AT357" i="109"/>
  <c r="AU558" i="109" s="1"/>
  <c r="AR1853" i="109"/>
  <c r="AQ1853" i="109"/>
  <c r="AU445" i="109"/>
  <c r="AW646" i="109" s="1"/>
  <c r="AU1556" i="109"/>
  <c r="AV1377" i="109"/>
  <c r="AU1237" i="109"/>
  <c r="AW1416" i="109" s="1"/>
  <c r="AT403" i="109"/>
  <c r="AU604" i="109" s="1"/>
  <c r="AU1294" i="109"/>
  <c r="AW1473" i="109" s="1"/>
  <c r="AR1874" i="109"/>
  <c r="AT896" i="109"/>
  <c r="AR1852" i="109"/>
  <c r="AT894" i="109"/>
  <c r="AS1026" i="109"/>
  <c r="AT895" i="109"/>
  <c r="AR1851" i="109"/>
  <c r="AR1850" i="109"/>
  <c r="BD28" i="119"/>
  <c r="BD29" i="119"/>
  <c r="AP41" i="119"/>
  <c r="BF21" i="119"/>
  <c r="BE23" i="119"/>
  <c r="BE25" i="119" s="1"/>
  <c r="BC40" i="119"/>
  <c r="BC30" i="119"/>
  <c r="AW371" i="109" l="1"/>
  <c r="AW572" i="109"/>
  <c r="AU343" i="109"/>
  <c r="AU544" i="109"/>
  <c r="BG1234" i="109"/>
  <c r="BG1413" i="109"/>
  <c r="BH1176" i="109"/>
  <c r="BH1355" i="109"/>
  <c r="AX1351" i="109"/>
  <c r="AX1172" i="109"/>
  <c r="AX1361" i="109"/>
  <c r="AX1182" i="109"/>
  <c r="AX1386" i="109"/>
  <c r="AX1565" i="109" s="1"/>
  <c r="AX1209" i="109"/>
  <c r="AX1388" i="109"/>
  <c r="BG1227" i="109"/>
  <c r="BG1406" i="109"/>
  <c r="AW1399" i="109"/>
  <c r="AW1220" i="109"/>
  <c r="AX1379" i="109"/>
  <c r="AX1200" i="109"/>
  <c r="AX1397" i="109"/>
  <c r="AX1218" i="109"/>
  <c r="AX1372" i="109"/>
  <c r="AX1193" i="109"/>
  <c r="AT1711" i="109"/>
  <c r="AS1835" i="109"/>
  <c r="AS1785" i="109"/>
  <c r="AS1924" i="109" s="1"/>
  <c r="AS1808" i="109"/>
  <c r="AS1947" i="109" s="1"/>
  <c r="AS1810" i="109"/>
  <c r="AS1949" i="109" s="1"/>
  <c r="AS1824" i="109"/>
  <c r="AS1963" i="109" s="1"/>
  <c r="AS1787" i="109"/>
  <c r="AS1926" i="109" s="1"/>
  <c r="AS1817" i="109"/>
  <c r="AS1819" i="109"/>
  <c r="AS1786" i="109"/>
  <c r="AS1832" i="109"/>
  <c r="AS1971" i="109" s="1"/>
  <c r="AS1814" i="109"/>
  <c r="AS1831" i="109"/>
  <c r="AS1830" i="109"/>
  <c r="AT1720" i="109"/>
  <c r="AS1789" i="109"/>
  <c r="AS1928" i="109" s="1"/>
  <c r="AS1791" i="109"/>
  <c r="AS1812" i="109"/>
  <c r="AS1951" i="109" s="1"/>
  <c r="AS1840" i="109"/>
  <c r="AS1979" i="109" s="1"/>
  <c r="AS1803" i="109"/>
  <c r="AS1833" i="109"/>
  <c r="AS1972" i="109" s="1"/>
  <c r="AS1800" i="109"/>
  <c r="AS1802" i="109"/>
  <c r="AS1941" i="109" s="1"/>
  <c r="AS1796" i="109"/>
  <c r="AS1935" i="109" s="1"/>
  <c r="AS1798" i="109"/>
  <c r="AS1818" i="109"/>
  <c r="AS1957" i="109" s="1"/>
  <c r="AS1823" i="109"/>
  <c r="AS1962" i="109" s="1"/>
  <c r="AS1822" i="109"/>
  <c r="AS1961" i="109" s="1"/>
  <c r="AS1930" i="109"/>
  <c r="AS1815" i="109"/>
  <c r="AS1954" i="109" s="1"/>
  <c r="AS1797" i="109"/>
  <c r="AS1936" i="109" s="1"/>
  <c r="AS1801" i="109"/>
  <c r="AS1940" i="109" s="1"/>
  <c r="AS1953" i="109"/>
  <c r="AT1719" i="109"/>
  <c r="AS1793" i="109"/>
  <c r="AS1932" i="109" s="1"/>
  <c r="AS1805" i="109"/>
  <c r="AS1944" i="109" s="1"/>
  <c r="AS1788" i="109"/>
  <c r="AS1927" i="109" s="1"/>
  <c r="AS1807" i="109"/>
  <c r="AS1946" i="109" s="1"/>
  <c r="AS1821" i="109"/>
  <c r="AS1960" i="109" s="1"/>
  <c r="AS1804" i="109"/>
  <c r="AS1943" i="109" s="1"/>
  <c r="AS1790" i="109"/>
  <c r="AS1929" i="109" s="1"/>
  <c r="AS1820" i="109"/>
  <c r="AS1959" i="109" s="1"/>
  <c r="AS1783" i="109"/>
  <c r="AS1922" i="109" s="1"/>
  <c r="AS1829" i="109"/>
  <c r="AS1968" i="109" s="1"/>
  <c r="AS1795" i="109"/>
  <c r="AS1934" i="109" s="1"/>
  <c r="AS1825" i="109"/>
  <c r="AS1964" i="109" s="1"/>
  <c r="AS1834" i="109"/>
  <c r="AS1973" i="109" s="1"/>
  <c r="AS1839" i="109"/>
  <c r="AS1978" i="109" s="1"/>
  <c r="AS1838" i="109"/>
  <c r="AS1977" i="109" s="1"/>
  <c r="AT1744" i="109"/>
  <c r="AS1925" i="109"/>
  <c r="AS1937" i="109"/>
  <c r="AS1809" i="109"/>
  <c r="AS1948" i="109" s="1"/>
  <c r="AS1784" i="109"/>
  <c r="AS1923" i="109" s="1"/>
  <c r="AS1792" i="109"/>
  <c r="AS1931" i="109" s="1"/>
  <c r="AS1794" i="109"/>
  <c r="AS1933" i="109" s="1"/>
  <c r="AS1837" i="109"/>
  <c r="AS1976" i="109" s="1"/>
  <c r="AS1813" i="109"/>
  <c r="AS1952" i="109" s="1"/>
  <c r="AS1806" i="109"/>
  <c r="AS1945" i="109" s="1"/>
  <c r="AS1836" i="109"/>
  <c r="AS1975" i="109" s="1"/>
  <c r="AS1799" i="109"/>
  <c r="AS1938" i="109" s="1"/>
  <c r="AS1816" i="109"/>
  <c r="AS1955" i="109" s="1"/>
  <c r="AS1811" i="109"/>
  <c r="AS1950" i="109" s="1"/>
  <c r="AS1828" i="109"/>
  <c r="AS1967" i="109" s="1"/>
  <c r="AS1827" i="109"/>
  <c r="AS1966" i="109" s="1"/>
  <c r="AS1826" i="109"/>
  <c r="AS1965" i="109" s="1"/>
  <c r="AT1781" i="109"/>
  <c r="AT1920" i="109" s="1"/>
  <c r="AT1777" i="109"/>
  <c r="AT1916" i="109" s="1"/>
  <c r="AT1769" i="109"/>
  <c r="AT1908" i="109" s="1"/>
  <c r="AS1714" i="109"/>
  <c r="AS1853" i="109" s="1"/>
  <c r="AT1773" i="109"/>
  <c r="AT1912" i="109" s="1"/>
  <c r="AS1740" i="109"/>
  <c r="AS1879" i="109" s="1"/>
  <c r="AS1745" i="109"/>
  <c r="AS1884" i="109" s="1"/>
  <c r="AS1744" i="109"/>
  <c r="AS1883" i="109" s="1"/>
  <c r="AS1873" i="109"/>
  <c r="AS1746" i="109"/>
  <c r="AS1885" i="109" s="1"/>
  <c r="AS1743" i="109"/>
  <c r="AS1882" i="109" s="1"/>
  <c r="AS1753" i="109"/>
  <c r="AS1892" i="109" s="1"/>
  <c r="AS1752" i="109"/>
  <c r="AS1891" i="109" s="1"/>
  <c r="AS1772" i="109"/>
  <c r="AS1911" i="109" s="1"/>
  <c r="AS1733" i="109"/>
  <c r="AS1872" i="109" s="1"/>
  <c r="AS1874" i="109"/>
  <c r="AS1902" i="109"/>
  <c r="AS1914" i="109"/>
  <c r="AS1718" i="109"/>
  <c r="AS1857" i="109" s="1"/>
  <c r="AS1899" i="109"/>
  <c r="AT1841" i="109"/>
  <c r="AT1980" i="109" s="1"/>
  <c r="AS1900" i="109"/>
  <c r="AS1731" i="109"/>
  <c r="AS1870" i="109" s="1"/>
  <c r="AS1768" i="109"/>
  <c r="AS1907" i="109" s="1"/>
  <c r="AS1776" i="109"/>
  <c r="AS1915" i="109" s="1"/>
  <c r="AS1779" i="109"/>
  <c r="AS1918" i="109" s="1"/>
  <c r="AS1782" i="109"/>
  <c r="AS1921" i="109" s="1"/>
  <c r="AS1750" i="109"/>
  <c r="AS1889" i="109" s="1"/>
  <c r="AS1903" i="109"/>
  <c r="AS1778" i="109"/>
  <c r="AS1917" i="109" s="1"/>
  <c r="AS1890" i="109"/>
  <c r="AS1732" i="109"/>
  <c r="AS1871" i="109" s="1"/>
  <c r="AS1869" i="109"/>
  <c r="AS1748" i="109"/>
  <c r="AS1887" i="109" s="1"/>
  <c r="AS1725" i="109"/>
  <c r="AS1864" i="109" s="1"/>
  <c r="AS1875" i="109"/>
  <c r="AS1755" i="109"/>
  <c r="AS1894" i="109" s="1"/>
  <c r="AS1762" i="109"/>
  <c r="AS1901" i="109" s="1"/>
  <c r="AS1747" i="109"/>
  <c r="AS1886" i="109" s="1"/>
  <c r="AS1749" i="109"/>
  <c r="AS1888" i="109" s="1"/>
  <c r="AS1728" i="109"/>
  <c r="AS1867" i="109" s="1"/>
  <c r="AW1558" i="109"/>
  <c r="AW1540" i="109"/>
  <c r="AW1576" i="109"/>
  <c r="AW1551" i="109"/>
  <c r="AW1530" i="109"/>
  <c r="AX1569" i="109"/>
  <c r="AW361" i="109"/>
  <c r="AX562" i="109" s="1"/>
  <c r="AU298" i="109"/>
  <c r="AW499" i="109" s="1"/>
  <c r="AV499" i="109"/>
  <c r="BA696" i="109"/>
  <c r="AX1563" i="109"/>
  <c r="BH902" i="109"/>
  <c r="BG905" i="109"/>
  <c r="AV546" i="109"/>
  <c r="AV539" i="109"/>
  <c r="AT1858" i="109"/>
  <c r="BH903" i="109"/>
  <c r="CH20" i="119"/>
  <c r="AX1567" i="109"/>
  <c r="AU340" i="109"/>
  <c r="AW541" i="109" s="1"/>
  <c r="AV541" i="109"/>
  <c r="AU338" i="109"/>
  <c r="AW539" i="109" s="1"/>
  <c r="AW1294" i="109"/>
  <c r="AX1473" i="109" s="1"/>
  <c r="AW445" i="109"/>
  <c r="AX646" i="109" s="1"/>
  <c r="AW483" i="109"/>
  <c r="AX684" i="109" s="1"/>
  <c r="AW434" i="109"/>
  <c r="AX635" i="109" s="1"/>
  <c r="AW1326" i="109"/>
  <c r="AX1505" i="109" s="1"/>
  <c r="AW457" i="109"/>
  <c r="AX658" i="109" s="1"/>
  <c r="AW1287" i="109"/>
  <c r="AX1466" i="109" s="1"/>
  <c r="AW1340" i="109"/>
  <c r="AX1519" i="109" s="1"/>
  <c r="AW1285" i="109"/>
  <c r="AX1464" i="109" s="1"/>
  <c r="AW1252" i="109"/>
  <c r="AX1431" i="109" s="1"/>
  <c r="AW482" i="109"/>
  <c r="AX683" i="109" s="1"/>
  <c r="AW467" i="109"/>
  <c r="AX668" i="109" s="1"/>
  <c r="AW470" i="109"/>
  <c r="AX671" i="109" s="1"/>
  <c r="AW1296" i="109"/>
  <c r="AX1475" i="109" s="1"/>
  <c r="AW1286" i="109"/>
  <c r="AX1465" i="109" s="1"/>
  <c r="AW1293" i="109"/>
  <c r="AX1472" i="109" s="1"/>
  <c r="AW1242" i="109"/>
  <c r="AX1421" i="109" s="1"/>
  <c r="AW1328" i="109"/>
  <c r="AX1507" i="109" s="1"/>
  <c r="AW1266" i="109"/>
  <c r="AX1445" i="109" s="1"/>
  <c r="AW477" i="109"/>
  <c r="AX678" i="109" s="1"/>
  <c r="AW1288" i="109"/>
  <c r="AX1467" i="109" s="1"/>
  <c r="AW1321" i="109"/>
  <c r="AX1500" i="109" s="1"/>
  <c r="AW455" i="109"/>
  <c r="AX656" i="109" s="1"/>
  <c r="AW1238" i="109"/>
  <c r="AX1417" i="109" s="1"/>
  <c r="AW1254" i="109"/>
  <c r="AX1433" i="109" s="1"/>
  <c r="AW1233" i="109"/>
  <c r="AX1412" i="109" s="1"/>
  <c r="AW1240" i="109"/>
  <c r="AX1419" i="109" s="1"/>
  <c r="AX1325" i="109"/>
  <c r="AY1504" i="109" s="1"/>
  <c r="AX1344" i="109"/>
  <c r="AY1523" i="109" s="1"/>
  <c r="AX1217" i="109"/>
  <c r="AY1396" i="109" s="1"/>
  <c r="AX1197" i="109"/>
  <c r="AY1376" i="109" s="1"/>
  <c r="BE296" i="109"/>
  <c r="BF497" i="109" s="1"/>
  <c r="AX1256" i="109"/>
  <c r="AY1435" i="109" s="1"/>
  <c r="AX1191" i="109"/>
  <c r="AY1370" i="109" s="1"/>
  <c r="AX1318" i="109"/>
  <c r="AY1497" i="109" s="1"/>
  <c r="BB294" i="109"/>
  <c r="BC495" i="109" s="1"/>
  <c r="AW1603" i="109"/>
  <c r="AW1687" i="109"/>
  <c r="AW1699" i="109"/>
  <c r="AW1546" i="109"/>
  <c r="AX1215" i="109"/>
  <c r="AY1394" i="109" s="1"/>
  <c r="AX1291" i="109"/>
  <c r="AY1470" i="109" s="1"/>
  <c r="AX1248" i="109"/>
  <c r="AY1427" i="109" s="1"/>
  <c r="AX1258" i="109"/>
  <c r="AY1437" i="109" s="1"/>
  <c r="AW465" i="109"/>
  <c r="AX666" i="109" s="1"/>
  <c r="AW1337" i="109"/>
  <c r="AX1516" i="109" s="1"/>
  <c r="AW1313" i="109"/>
  <c r="AX1492" i="109" s="1"/>
  <c r="AW1317" i="109"/>
  <c r="AX1496" i="109" s="1"/>
  <c r="AW1225" i="109"/>
  <c r="AX1404" i="109" s="1"/>
  <c r="AW287" i="109"/>
  <c r="AX488" i="109" s="1"/>
  <c r="AW443" i="109"/>
  <c r="AX644" i="109" s="1"/>
  <c r="AW1319" i="109"/>
  <c r="AX1498" i="109" s="1"/>
  <c r="AW1309" i="109"/>
  <c r="AX1488" i="109" s="1"/>
  <c r="AW1269" i="109"/>
  <c r="AX1448" i="109" s="1"/>
  <c r="AW474" i="109"/>
  <c r="AX675" i="109" s="1"/>
  <c r="AW1290" i="109"/>
  <c r="AX1469" i="109" s="1"/>
  <c r="AW453" i="109"/>
  <c r="AX654" i="109" s="1"/>
  <c r="AW1247" i="109"/>
  <c r="AX1426" i="109" s="1"/>
  <c r="AW1305" i="109"/>
  <c r="AX1484" i="109" s="1"/>
  <c r="AW1327" i="109"/>
  <c r="AX1506" i="109" s="1"/>
  <c r="AW1268" i="109"/>
  <c r="AX1447" i="109" s="1"/>
  <c r="AW1263" i="109"/>
  <c r="AX1442" i="109" s="1"/>
  <c r="AW1307" i="109"/>
  <c r="AX1486" i="109" s="1"/>
  <c r="AW1298" i="109"/>
  <c r="AX1477" i="109" s="1"/>
  <c r="AW1332" i="109"/>
  <c r="AX1511" i="109" s="1"/>
  <c r="AW430" i="109"/>
  <c r="AX631" i="109" s="1"/>
  <c r="AW1303" i="109"/>
  <c r="AX1482" i="109" s="1"/>
  <c r="AW1302" i="109"/>
  <c r="AX1481" i="109" s="1"/>
  <c r="AW459" i="109"/>
  <c r="AX660" i="109" s="1"/>
  <c r="AW1310" i="109"/>
  <c r="AX1489" i="109" s="1"/>
  <c r="AW1304" i="109"/>
  <c r="AX1483" i="109" s="1"/>
  <c r="AW1299" i="109"/>
  <c r="AX1478" i="109" s="1"/>
  <c r="AW449" i="109"/>
  <c r="AX650" i="109" s="1"/>
  <c r="AW1250" i="109"/>
  <c r="AX1429" i="109" s="1"/>
  <c r="BA697" i="109"/>
  <c r="AW1683" i="109"/>
  <c r="AW1702" i="109"/>
  <c r="AW1575" i="109"/>
  <c r="AW1555" i="109"/>
  <c r="BD698" i="109"/>
  <c r="AW1614" i="109"/>
  <c r="AW1549" i="109"/>
  <c r="AW1676" i="109"/>
  <c r="BC292" i="109"/>
  <c r="BD493" i="109" s="1"/>
  <c r="AX1198" i="109"/>
  <c r="AY1377" i="109" s="1"/>
  <c r="AX1259" i="109"/>
  <c r="AY1438" i="109" s="1"/>
  <c r="AX1334" i="109"/>
  <c r="AY1513" i="109" s="1"/>
  <c r="AX1314" i="109"/>
  <c r="AY1493" i="109" s="1"/>
  <c r="AX1316" i="109"/>
  <c r="AY1495" i="109" s="1"/>
  <c r="AW1573" i="109"/>
  <c r="AW1649" i="109"/>
  <c r="AW1606" i="109"/>
  <c r="AW1616" i="109"/>
  <c r="AW1237" i="109"/>
  <c r="AX1416" i="109" s="1"/>
  <c r="AW1292" i="109"/>
  <c r="AX1471" i="109" s="1"/>
  <c r="AW478" i="109"/>
  <c r="AX679" i="109" s="1"/>
  <c r="AW1251" i="109"/>
  <c r="AX1430" i="109" s="1"/>
  <c r="AW1322" i="109"/>
  <c r="AX1501" i="109" s="1"/>
  <c r="AW461" i="109"/>
  <c r="AX662" i="109" s="1"/>
  <c r="AW1223" i="109"/>
  <c r="AX1402" i="109" s="1"/>
  <c r="AW1255" i="109"/>
  <c r="AX1434" i="109" s="1"/>
  <c r="AW1315" i="109"/>
  <c r="AX1494" i="109" s="1"/>
  <c r="AW469" i="109"/>
  <c r="AX670" i="109" s="1"/>
  <c r="AW1249" i="109"/>
  <c r="AX1428" i="109" s="1"/>
  <c r="AW1300" i="109"/>
  <c r="AX1479" i="109" s="1"/>
  <c r="AW1297" i="109"/>
  <c r="AX1476" i="109" s="1"/>
  <c r="AW1267" i="109"/>
  <c r="AX1446" i="109" s="1"/>
  <c r="AW1311" i="109"/>
  <c r="AX1490" i="109" s="1"/>
  <c r="AW1253" i="109"/>
  <c r="AX1432" i="109" s="1"/>
  <c r="AW1261" i="109"/>
  <c r="AX1440" i="109" s="1"/>
  <c r="AW447" i="109"/>
  <c r="AX648" i="109" s="1"/>
  <c r="AW1323" i="109"/>
  <c r="AX1502" i="109" s="1"/>
  <c r="AW1246" i="109"/>
  <c r="AX1425" i="109" s="1"/>
  <c r="AW1343" i="109"/>
  <c r="AX1522" i="109" s="1"/>
  <c r="AW1270" i="109"/>
  <c r="AX1449" i="109" s="1"/>
  <c r="AW442" i="109"/>
  <c r="AX643" i="109" s="1"/>
  <c r="AW426" i="109"/>
  <c r="AX627" i="109" s="1"/>
  <c r="AW463" i="109"/>
  <c r="AX664" i="109" s="1"/>
  <c r="AW1295" i="109"/>
  <c r="AX1474" i="109" s="1"/>
  <c r="BB295" i="109"/>
  <c r="BC496" i="109" s="1"/>
  <c r="AX1243" i="109"/>
  <c r="AY1422" i="109" s="1"/>
  <c r="AX1205" i="109"/>
  <c r="AY1384" i="109" s="1"/>
  <c r="AX1226" i="109"/>
  <c r="AY1405" i="109" s="1"/>
  <c r="BB293" i="109"/>
  <c r="BC494" i="109" s="1"/>
  <c r="AX1333" i="109"/>
  <c r="AY1512" i="109" s="1"/>
  <c r="AX1312" i="109"/>
  <c r="AY1491" i="109" s="1"/>
  <c r="AX1211" i="109"/>
  <c r="BB694" i="109"/>
  <c r="AW1556" i="109"/>
  <c r="AW1617" i="109"/>
  <c r="AW1692" i="109"/>
  <c r="AW1672" i="109"/>
  <c r="AW1674" i="109"/>
  <c r="AX1339" i="109"/>
  <c r="AY1518" i="109" s="1"/>
  <c r="AX1204" i="109"/>
  <c r="AY1383" i="109" s="1"/>
  <c r="AX1213" i="109"/>
  <c r="AY1392" i="109" s="1"/>
  <c r="AX1308" i="109"/>
  <c r="AY1487" i="109" s="1"/>
  <c r="AX1203" i="109"/>
  <c r="AY1382" i="109" s="1"/>
  <c r="AW1301" i="109"/>
  <c r="AX1480" i="109" s="1"/>
  <c r="AW1289" i="109"/>
  <c r="AX1468" i="109" s="1"/>
  <c r="AW1331" i="109"/>
  <c r="AX1510" i="109" s="1"/>
  <c r="AW1264" i="109"/>
  <c r="AX1443" i="109" s="1"/>
  <c r="AW1224" i="109"/>
  <c r="AX1403" i="109" s="1"/>
  <c r="AW438" i="109"/>
  <c r="AX639" i="109" s="1"/>
  <c r="AW473" i="109"/>
  <c r="AX674" i="109" s="1"/>
  <c r="AW1335" i="109"/>
  <c r="AX1514" i="109" s="1"/>
  <c r="AW1336" i="109"/>
  <c r="AX1515" i="109" s="1"/>
  <c r="AW1265" i="109"/>
  <c r="AX1444" i="109" s="1"/>
  <c r="AW1262" i="109"/>
  <c r="AX1441" i="109" s="1"/>
  <c r="AW1342" i="109"/>
  <c r="AX1521" i="109" s="1"/>
  <c r="AW1320" i="109"/>
  <c r="AX1499" i="109" s="1"/>
  <c r="AW1244" i="109"/>
  <c r="AX1423" i="109" s="1"/>
  <c r="AW1222" i="109"/>
  <c r="AX1401" i="109" s="1"/>
  <c r="AW1330" i="109"/>
  <c r="AX1509" i="109" s="1"/>
  <c r="AW1257" i="109"/>
  <c r="AX1436" i="109" s="1"/>
  <c r="AW481" i="109"/>
  <c r="AX682" i="109" s="1"/>
  <c r="AW1260" i="109"/>
  <c r="AX1439" i="109" s="1"/>
  <c r="AW475" i="109"/>
  <c r="AX676" i="109" s="1"/>
  <c r="AW451" i="109"/>
  <c r="AX652" i="109" s="1"/>
  <c r="AW1306" i="109"/>
  <c r="AX1485" i="109" s="1"/>
  <c r="AW1338" i="109"/>
  <c r="AX1517" i="109" s="1"/>
  <c r="AW1324" i="109"/>
  <c r="AX1503" i="109" s="1"/>
  <c r="AW1534" i="109"/>
  <c r="AW1601" i="109"/>
  <c r="AW1584" i="109"/>
  <c r="BA695" i="109"/>
  <c r="AW1691" i="109"/>
  <c r="AW1670" i="109"/>
  <c r="AX1245" i="109"/>
  <c r="AY1424" i="109" s="1"/>
  <c r="AX1329" i="109"/>
  <c r="AY1508" i="109" s="1"/>
  <c r="AX1207" i="109"/>
  <c r="AX1341" i="109"/>
  <c r="AY1520" i="109" s="1"/>
  <c r="AX1188" i="109"/>
  <c r="AY1367" i="109" s="1"/>
  <c r="AW1697" i="109"/>
  <c r="AW1562" i="109"/>
  <c r="AW1571" i="109"/>
  <c r="AW1666" i="109"/>
  <c r="AW1561" i="109"/>
  <c r="AW410" i="109"/>
  <c r="AX611" i="109" s="1"/>
  <c r="AW1276" i="109"/>
  <c r="AX1455" i="109" s="1"/>
  <c r="AW1278" i="109"/>
  <c r="AX1457" i="109" s="1"/>
  <c r="AW1279" i="109"/>
  <c r="AX1458" i="109" s="1"/>
  <c r="AW1284" i="109"/>
  <c r="AX1463" i="109" s="1"/>
  <c r="AW1275" i="109"/>
  <c r="AX1454" i="109" s="1"/>
  <c r="AW1274" i="109"/>
  <c r="AX1453" i="109" s="1"/>
  <c r="AW414" i="109"/>
  <c r="AX615" i="109" s="1"/>
  <c r="AW422" i="109"/>
  <c r="AX623" i="109" s="1"/>
  <c r="AW1271" i="109"/>
  <c r="AX1450" i="109" s="1"/>
  <c r="AW1273" i="109"/>
  <c r="AX1452" i="109" s="1"/>
  <c r="AX1280" i="109"/>
  <c r="AY1459" i="109" s="1"/>
  <c r="AW418" i="109"/>
  <c r="AX619" i="109" s="1"/>
  <c r="AW1281" i="109"/>
  <c r="AX1460" i="109" s="1"/>
  <c r="AW1277" i="109"/>
  <c r="AX1456" i="109" s="1"/>
  <c r="AW1283" i="109"/>
  <c r="AX1462" i="109" s="1"/>
  <c r="AW1282" i="109"/>
  <c r="AX1461" i="109" s="1"/>
  <c r="AW1272" i="109"/>
  <c r="AX1451" i="109" s="1"/>
  <c r="AW1638" i="109"/>
  <c r="AT778" i="109"/>
  <c r="AT1736" i="109" s="1"/>
  <c r="AQ1982" i="109"/>
  <c r="AS1876" i="109"/>
  <c r="AS1866" i="109"/>
  <c r="AS1865" i="109"/>
  <c r="AT848" i="109"/>
  <c r="AS1849" i="109"/>
  <c r="AS1855" i="109"/>
  <c r="AU330" i="109"/>
  <c r="AW531" i="109" s="1"/>
  <c r="AS1863" i="109"/>
  <c r="AU321" i="109"/>
  <c r="AW522" i="109" s="1"/>
  <c r="AU314" i="109"/>
  <c r="AW515" i="109" s="1"/>
  <c r="AT849" i="109"/>
  <c r="AR1843" i="109"/>
  <c r="AS1854" i="109"/>
  <c r="AU898" i="109"/>
  <c r="AW898" i="109" s="1"/>
  <c r="AT753" i="109"/>
  <c r="AT855" i="109"/>
  <c r="AT857" i="109"/>
  <c r="AT759" i="109"/>
  <c r="AT1729" i="109" s="1"/>
  <c r="AT846" i="109"/>
  <c r="AT825" i="109"/>
  <c r="AT1782" i="109" s="1"/>
  <c r="AT860" i="109"/>
  <c r="AT842" i="109"/>
  <c r="AT758" i="109"/>
  <c r="AT730" i="109"/>
  <c r="AT1715" i="109" s="1"/>
  <c r="AT804" i="109"/>
  <c r="AV491" i="109"/>
  <c r="AT784" i="109"/>
  <c r="AT868" i="109"/>
  <c r="AV489" i="109"/>
  <c r="AV490" i="109"/>
  <c r="AT800" i="109"/>
  <c r="AT751" i="109"/>
  <c r="AT1724" i="109" s="1"/>
  <c r="AT866" i="109"/>
  <c r="AT791" i="109"/>
  <c r="AT1748" i="109" s="1"/>
  <c r="AT709" i="109"/>
  <c r="AT1710" i="109" s="1"/>
  <c r="AT878" i="109"/>
  <c r="AT799" i="109"/>
  <c r="AT739" i="109"/>
  <c r="AT811" i="109"/>
  <c r="AT792" i="109"/>
  <c r="AT1749" i="109" s="1"/>
  <c r="AT796" i="109"/>
  <c r="AT756" i="109"/>
  <c r="AT1727" i="109" s="1"/>
  <c r="AT819" i="109"/>
  <c r="AT822" i="109"/>
  <c r="AT790" i="109"/>
  <c r="AT1747" i="109" s="1"/>
  <c r="AT788" i="109"/>
  <c r="AT700" i="109"/>
  <c r="AT817" i="109"/>
  <c r="AT1774" i="109" s="1"/>
  <c r="AT843" i="109"/>
  <c r="AT803" i="109"/>
  <c r="AT882" i="109"/>
  <c r="AT779" i="109"/>
  <c r="AT1737" i="109" s="1"/>
  <c r="AT856" i="109"/>
  <c r="AT830" i="109"/>
  <c r="AT881" i="109"/>
  <c r="AT858" i="109"/>
  <c r="AT813" i="109"/>
  <c r="AT797" i="109"/>
  <c r="AT833" i="109"/>
  <c r="AT839" i="109"/>
  <c r="AT874" i="109"/>
  <c r="AT760" i="109"/>
  <c r="AT1730" i="109" s="1"/>
  <c r="AT783" i="109"/>
  <c r="AT1740" i="109" s="1"/>
  <c r="AT789" i="109"/>
  <c r="AT1746" i="109" s="1"/>
  <c r="AT762" i="109"/>
  <c r="AT754" i="109"/>
  <c r="AT1726" i="109" s="1"/>
  <c r="AT732" i="109"/>
  <c r="AT1716" i="109" s="1"/>
  <c r="AT747" i="109"/>
  <c r="AT1722" i="109" s="1"/>
  <c r="AT864" i="109"/>
  <c r="AT721" i="109"/>
  <c r="AT1712" i="109" s="1"/>
  <c r="AT841" i="109"/>
  <c r="AT761" i="109"/>
  <c r="AT1731" i="109" s="1"/>
  <c r="AT821" i="109"/>
  <c r="AT834" i="109"/>
  <c r="AT805" i="109"/>
  <c r="AT807" i="109"/>
  <c r="AT1764" i="109" s="1"/>
  <c r="AT786" i="109"/>
  <c r="AT1743" i="109" s="1"/>
  <c r="AT781" i="109"/>
  <c r="AT795" i="109"/>
  <c r="AT1752" i="109" s="1"/>
  <c r="AT837" i="109"/>
  <c r="AT873" i="109"/>
  <c r="AT814" i="109"/>
  <c r="AT1771" i="109" s="1"/>
  <c r="AT870" i="109"/>
  <c r="AT745" i="109"/>
  <c r="AT693" i="109"/>
  <c r="AT1708" i="109" s="1"/>
  <c r="AT815" i="109"/>
  <c r="AT1772" i="109" s="1"/>
  <c r="AT763" i="109"/>
  <c r="AT1733" i="109" s="1"/>
  <c r="AT794" i="109"/>
  <c r="AT1751" i="109" s="1"/>
  <c r="AT835" i="109"/>
  <c r="AT772" i="109"/>
  <c r="AT1734" i="109" s="1"/>
  <c r="AT818" i="109"/>
  <c r="AT802" i="109"/>
  <c r="AT831" i="109"/>
  <c r="AT793" i="109"/>
  <c r="AT1750" i="109" s="1"/>
  <c r="AT806" i="109"/>
  <c r="AT785" i="109"/>
  <c r="AT1742" i="109" s="1"/>
  <c r="AT852" i="109"/>
  <c r="AT738" i="109"/>
  <c r="AT810" i="109"/>
  <c r="AT808" i="109"/>
  <c r="AT1765" i="109" s="1"/>
  <c r="AT827" i="109"/>
  <c r="AT850" i="109"/>
  <c r="AT773" i="109"/>
  <c r="AT1735" i="109" s="1"/>
  <c r="AT854" i="109"/>
  <c r="AU1682" i="109"/>
  <c r="AV1503" i="109"/>
  <c r="AT749" i="109"/>
  <c r="AT1723" i="109" s="1"/>
  <c r="AT729" i="109"/>
  <c r="AT838" i="109"/>
  <c r="AS886" i="109"/>
  <c r="AS1898" i="109"/>
  <c r="AS1904" i="109"/>
  <c r="AS1848" i="109"/>
  <c r="AU847" i="109"/>
  <c r="AV646" i="109"/>
  <c r="AS1919" i="109"/>
  <c r="AU867" i="109"/>
  <c r="AV666" i="109"/>
  <c r="AU836" i="109"/>
  <c r="AV635" i="109"/>
  <c r="AU349" i="109"/>
  <c r="AW550" i="109" s="1"/>
  <c r="AU1675" i="109"/>
  <c r="AV1496" i="109"/>
  <c r="AU390" i="109"/>
  <c r="AW591" i="109" s="1"/>
  <c r="AU1673" i="109"/>
  <c r="AV1494" i="109"/>
  <c r="AU1645" i="109"/>
  <c r="AV1466" i="109"/>
  <c r="AU840" i="109"/>
  <c r="AV639" i="109"/>
  <c r="AU1643" i="109"/>
  <c r="AV1464" i="109"/>
  <c r="AU421" i="109"/>
  <c r="AW622" i="109" s="1"/>
  <c r="AU1677" i="109"/>
  <c r="AV1498" i="109"/>
  <c r="AU875" i="109"/>
  <c r="AV674" i="109"/>
  <c r="AU466" i="109"/>
  <c r="AW667" i="109" s="1"/>
  <c r="AU1627" i="109"/>
  <c r="AV1448" i="109"/>
  <c r="AU450" i="109"/>
  <c r="AW651" i="109" s="1"/>
  <c r="AU1625" i="109"/>
  <c r="AV1446" i="109"/>
  <c r="AU397" i="109"/>
  <c r="AW598" i="109" s="1"/>
  <c r="AV654" i="109"/>
  <c r="AV1426" i="109"/>
  <c r="AU1605" i="109"/>
  <c r="AU433" i="109"/>
  <c r="AW634" i="109" s="1"/>
  <c r="AU1700" i="109"/>
  <c r="AV1521" i="109"/>
  <c r="AV1423" i="109"/>
  <c r="AU1602" i="109"/>
  <c r="AU1685" i="109"/>
  <c r="AV1506" i="109"/>
  <c r="AU385" i="109"/>
  <c r="AW586" i="109" s="1"/>
  <c r="AT862" i="109"/>
  <c r="AU1632" i="109"/>
  <c r="AV1453" i="109"/>
  <c r="AU1636" i="109"/>
  <c r="AV1457" i="109"/>
  <c r="AU417" i="109"/>
  <c r="AW618" i="109" s="1"/>
  <c r="AU1665" i="109"/>
  <c r="AV1486" i="109"/>
  <c r="AU1637" i="109"/>
  <c r="AV1458" i="109"/>
  <c r="AU1686" i="109"/>
  <c r="AV1507" i="109"/>
  <c r="AU1690" i="109"/>
  <c r="AV1511" i="109"/>
  <c r="AU360" i="109"/>
  <c r="AW561" i="109" s="1"/>
  <c r="AU824" i="109"/>
  <c r="AV623" i="109"/>
  <c r="AU462" i="109"/>
  <c r="AW663" i="109" s="1"/>
  <c r="AU1661" i="109"/>
  <c r="AV1482" i="109"/>
  <c r="AS1881" i="109"/>
  <c r="AS1906" i="109"/>
  <c r="AU468" i="109"/>
  <c r="AW669" i="109" s="1"/>
  <c r="AT723" i="109"/>
  <c r="AT1713" i="109" s="1"/>
  <c r="AU427" i="109"/>
  <c r="AW628" i="109" s="1"/>
  <c r="AU381" i="109"/>
  <c r="AW582" i="109" s="1"/>
  <c r="AU879" i="109"/>
  <c r="AV678" i="109"/>
  <c r="AU359" i="109"/>
  <c r="AW560" i="109" s="1"/>
  <c r="AU1679" i="109"/>
  <c r="AV1500" i="109"/>
  <c r="AU336" i="109"/>
  <c r="AW537" i="109" s="1"/>
  <c r="AU402" i="109"/>
  <c r="AW603" i="109" s="1"/>
  <c r="AV1433" i="109"/>
  <c r="AU1612" i="109"/>
  <c r="AU828" i="109"/>
  <c r="AV627" i="109"/>
  <c r="AU853" i="109"/>
  <c r="AV652" i="109"/>
  <c r="AU399" i="109"/>
  <c r="AW600" i="109" s="1"/>
  <c r="AT826" i="109"/>
  <c r="AU1664" i="109"/>
  <c r="AV1485" i="109"/>
  <c r="AU1657" i="109"/>
  <c r="AV1478" i="109"/>
  <c r="AU865" i="109"/>
  <c r="AV664" i="109"/>
  <c r="AV1412" i="109"/>
  <c r="AU1591" i="109"/>
  <c r="AU1653" i="109"/>
  <c r="AV1474" i="109"/>
  <c r="AU1631" i="109"/>
  <c r="AV1452" i="109"/>
  <c r="AU1696" i="109"/>
  <c r="AV1517" i="109"/>
  <c r="AS1910" i="109"/>
  <c r="AU880" i="109"/>
  <c r="AV679" i="109"/>
  <c r="AR1846" i="109"/>
  <c r="AU1659" i="109"/>
  <c r="AV1480" i="109"/>
  <c r="AU437" i="109"/>
  <c r="AW638" i="109" s="1"/>
  <c r="AS1970" i="109"/>
  <c r="AU1684" i="109"/>
  <c r="AV1505" i="109"/>
  <c r="AU1695" i="109"/>
  <c r="AV1516" i="109"/>
  <c r="AT1528" i="109"/>
  <c r="AT1707" i="109" s="1"/>
  <c r="AT1524" i="109"/>
  <c r="BM34" i="119" s="1"/>
  <c r="AU1671" i="109"/>
  <c r="AV1492" i="109"/>
  <c r="AV1434" i="109"/>
  <c r="AU1613" i="109"/>
  <c r="AU1633" i="109"/>
  <c r="AV1454" i="109"/>
  <c r="AV1406" i="109"/>
  <c r="AU1585" i="109"/>
  <c r="AU859" i="109"/>
  <c r="AV658" i="109"/>
  <c r="AU1639" i="109"/>
  <c r="AV1460" i="109"/>
  <c r="AU435" i="109"/>
  <c r="AW636" i="109" s="1"/>
  <c r="AV1404" i="109"/>
  <c r="AU1583" i="109"/>
  <c r="AU420" i="109"/>
  <c r="AW621" i="109" s="1"/>
  <c r="AU404" i="109"/>
  <c r="AW605" i="109" s="1"/>
  <c r="AU358" i="109"/>
  <c r="AW559" i="109" s="1"/>
  <c r="AU423" i="109"/>
  <c r="AW624" i="109" s="1"/>
  <c r="AU383" i="109"/>
  <c r="AW584" i="109" s="1"/>
  <c r="AU377" i="109"/>
  <c r="AW578" i="109" s="1"/>
  <c r="AT823" i="109"/>
  <c r="AU328" i="109"/>
  <c r="AW529" i="109" s="1"/>
  <c r="AU405" i="109"/>
  <c r="AW606" i="109" s="1"/>
  <c r="AU456" i="109"/>
  <c r="AW657" i="109" s="1"/>
  <c r="AS1861" i="109"/>
  <c r="AU1658" i="109"/>
  <c r="AV1479" i="109"/>
  <c r="AU1655" i="109"/>
  <c r="AV1476" i="109"/>
  <c r="AU387" i="109"/>
  <c r="AW588" i="109" s="1"/>
  <c r="AU876" i="109"/>
  <c r="AV675" i="109"/>
  <c r="AU1642" i="109"/>
  <c r="AV1463" i="109"/>
  <c r="AU1620" i="109"/>
  <c r="AV1441" i="109"/>
  <c r="AS1939" i="109"/>
  <c r="AU354" i="109"/>
  <c r="AW555" i="109" s="1"/>
  <c r="AU1663" i="109"/>
  <c r="AV1484" i="109"/>
  <c r="AV1401" i="109"/>
  <c r="AU1580" i="109"/>
  <c r="AU388" i="109"/>
  <c r="AW589" i="109" s="1"/>
  <c r="AU460" i="109"/>
  <c r="AW661" i="109" s="1"/>
  <c r="AU1626" i="109"/>
  <c r="AV1447" i="109"/>
  <c r="AU351" i="109"/>
  <c r="AW552" i="109" s="1"/>
  <c r="AU1621" i="109"/>
  <c r="AV1442" i="109"/>
  <c r="AV1421" i="109"/>
  <c r="AU1600" i="109"/>
  <c r="AS1956" i="109"/>
  <c r="AV648" i="109"/>
  <c r="AU1615" i="109"/>
  <c r="AV1436" i="109"/>
  <c r="AU452" i="109"/>
  <c r="AW653" i="109" s="1"/>
  <c r="AS485" i="109"/>
  <c r="AS1969" i="109"/>
  <c r="AU883" i="109"/>
  <c r="AV682" i="109"/>
  <c r="AS1897" i="109"/>
  <c r="AU1660" i="109"/>
  <c r="AV1481" i="109"/>
  <c r="AU1624" i="109"/>
  <c r="AV1445" i="109"/>
  <c r="AU861" i="109"/>
  <c r="AV660" i="109"/>
  <c r="AU1628" i="109"/>
  <c r="AV1449" i="109"/>
  <c r="AT829" i="109"/>
  <c r="AU1646" i="109"/>
  <c r="AV1467" i="109"/>
  <c r="AU432" i="109"/>
  <c r="AW633" i="109" s="1"/>
  <c r="AU394" i="109"/>
  <c r="AW595" i="109" s="1"/>
  <c r="AT801" i="109"/>
  <c r="AT685" i="109"/>
  <c r="AS1862" i="109"/>
  <c r="AU1652" i="109"/>
  <c r="AV1473" i="109"/>
  <c r="AU1650" i="109"/>
  <c r="AV1471" i="109"/>
  <c r="AU382" i="109"/>
  <c r="AW583" i="109" s="1"/>
  <c r="AV1430" i="109"/>
  <c r="AU1609" i="109"/>
  <c r="AU327" i="109"/>
  <c r="AW528" i="109" s="1"/>
  <c r="AU1680" i="109"/>
  <c r="AV1501" i="109"/>
  <c r="AU472" i="109"/>
  <c r="AW673" i="109" s="1"/>
  <c r="AU406" i="109"/>
  <c r="AW607" i="109" s="1"/>
  <c r="AV1402" i="109"/>
  <c r="AU1581" i="109"/>
  <c r="AU1170" i="109"/>
  <c r="AW1349" i="109" s="1"/>
  <c r="AT1345" i="109"/>
  <c r="AU379" i="109"/>
  <c r="AW580" i="109" s="1"/>
  <c r="AU345" i="109"/>
  <c r="AW546" i="109" s="1"/>
  <c r="AU395" i="109"/>
  <c r="AW596" i="109" s="1"/>
  <c r="AU476" i="109"/>
  <c r="AW677" i="109" s="1"/>
  <c r="AU479" i="109"/>
  <c r="AW680" i="109" s="1"/>
  <c r="AU1622" i="109"/>
  <c r="AV1443" i="109"/>
  <c r="AU391" i="109"/>
  <c r="AW592" i="109" s="1"/>
  <c r="AT484" i="109"/>
  <c r="AU419" i="109"/>
  <c r="AW620" i="109" s="1"/>
  <c r="AV1403" i="109"/>
  <c r="AU1582" i="109"/>
  <c r="AU1698" i="109"/>
  <c r="AV1519" i="109"/>
  <c r="AU845" i="109"/>
  <c r="AV644" i="109"/>
  <c r="AU871" i="109"/>
  <c r="AV670" i="109"/>
  <c r="AU398" i="109"/>
  <c r="AW599" i="109" s="1"/>
  <c r="AU436" i="109"/>
  <c r="AW637" i="109" s="1"/>
  <c r="AU1578" i="109"/>
  <c r="AV1399" i="109"/>
  <c r="AS1880" i="109"/>
  <c r="AS1847" i="109"/>
  <c r="AV1431" i="109"/>
  <c r="AU1610" i="109"/>
  <c r="AU407" i="109"/>
  <c r="AW608" i="109" s="1"/>
  <c r="AU1693" i="109"/>
  <c r="AV1514" i="109"/>
  <c r="AU396" i="109"/>
  <c r="AW597" i="109" s="1"/>
  <c r="AU464" i="109"/>
  <c r="AW665" i="109" s="1"/>
  <c r="AU1694" i="109"/>
  <c r="AV1515" i="109"/>
  <c r="AS1893" i="109"/>
  <c r="AU356" i="109"/>
  <c r="AW557" i="109" s="1"/>
  <c r="AS1895" i="109"/>
  <c r="AU1648" i="109"/>
  <c r="AV1469" i="109"/>
  <c r="AU471" i="109"/>
  <c r="AW672" i="109" s="1"/>
  <c r="AU412" i="109"/>
  <c r="AW613" i="109" s="1"/>
  <c r="AU1634" i="109"/>
  <c r="AV1455" i="109"/>
  <c r="AU1654" i="109"/>
  <c r="AV1475" i="109"/>
  <c r="AU1669" i="109"/>
  <c r="AV1490" i="109"/>
  <c r="AU458" i="109"/>
  <c r="AW659" i="109" s="1"/>
  <c r="AS1909" i="109"/>
  <c r="AT1981" i="109"/>
  <c r="AU1651" i="109"/>
  <c r="AV1472" i="109"/>
  <c r="AS1860" i="109"/>
  <c r="AV1413" i="109"/>
  <c r="AU1592" i="109"/>
  <c r="AU1641" i="109"/>
  <c r="AV1462" i="109"/>
  <c r="AU429" i="109"/>
  <c r="AW630" i="109" s="1"/>
  <c r="AU832" i="109"/>
  <c r="AV631" i="109"/>
  <c r="AU439" i="109"/>
  <c r="AW640" i="109" s="1"/>
  <c r="AU1629" i="109"/>
  <c r="AV1450" i="109"/>
  <c r="AU480" i="109"/>
  <c r="AW681" i="109" s="1"/>
  <c r="AU1701" i="109"/>
  <c r="AV1522" i="109"/>
  <c r="AS1896" i="109"/>
  <c r="AU1618" i="109"/>
  <c r="AV1439" i="109"/>
  <c r="AU386" i="109"/>
  <c r="AW587" i="109" s="1"/>
  <c r="AU1668" i="109"/>
  <c r="AV1489" i="109"/>
  <c r="AS1942" i="109"/>
  <c r="AU319" i="109"/>
  <c r="AW520" i="109" s="1"/>
  <c r="AU877" i="109"/>
  <c r="AV676" i="109"/>
  <c r="AU384" i="109"/>
  <c r="AW585" i="109" s="1"/>
  <c r="AU448" i="109"/>
  <c r="AW649" i="109" s="1"/>
  <c r="AU411" i="109"/>
  <c r="AW612" i="109" s="1"/>
  <c r="AU376" i="109"/>
  <c r="AW577" i="109" s="1"/>
  <c r="AV1429" i="109"/>
  <c r="AU1608" i="109"/>
  <c r="AV1419" i="109"/>
  <c r="AU1598" i="109"/>
  <c r="AU408" i="109"/>
  <c r="AW609" i="109" s="1"/>
  <c r="AU403" i="109"/>
  <c r="AW604" i="109" s="1"/>
  <c r="AV1416" i="109"/>
  <c r="AU1595" i="109"/>
  <c r="AU357" i="109"/>
  <c r="AW558" i="109" s="1"/>
  <c r="AU885" i="109"/>
  <c r="AU1842" i="109" s="1"/>
  <c r="AV684" i="109"/>
  <c r="AU428" i="109"/>
  <c r="AW629" i="109" s="1"/>
  <c r="AU416" i="109"/>
  <c r="AW617" i="109" s="1"/>
  <c r="AU347" i="109"/>
  <c r="AW548" i="109" s="1"/>
  <c r="AU820" i="109"/>
  <c r="AV619" i="109"/>
  <c r="AU863" i="109"/>
  <c r="AV662" i="109"/>
  <c r="AU393" i="109"/>
  <c r="AW594" i="109" s="1"/>
  <c r="AU812" i="109"/>
  <c r="AV611" i="109"/>
  <c r="AU400" i="109"/>
  <c r="AW601" i="109" s="1"/>
  <c r="AU337" i="109"/>
  <c r="AW538" i="109" s="1"/>
  <c r="AS1974" i="109"/>
  <c r="AU1647" i="109"/>
  <c r="AV1468" i="109"/>
  <c r="AU1689" i="109"/>
  <c r="AV1510" i="109"/>
  <c r="AU689" i="109"/>
  <c r="AV488" i="109"/>
  <c r="AU431" i="109"/>
  <c r="AW632" i="109" s="1"/>
  <c r="AS1868" i="109"/>
  <c r="AU409" i="109"/>
  <c r="AW610" i="109" s="1"/>
  <c r="AS1913" i="109"/>
  <c r="AU291" i="109"/>
  <c r="AW492" i="109" s="1"/>
  <c r="AU415" i="109"/>
  <c r="AW616" i="109" s="1"/>
  <c r="AU444" i="109"/>
  <c r="AW645" i="109" s="1"/>
  <c r="AT809" i="109"/>
  <c r="AT1766" i="109" s="1"/>
  <c r="AU884" i="109"/>
  <c r="AV683" i="109"/>
  <c r="AU440" i="109"/>
  <c r="AW641" i="109" s="1"/>
  <c r="AT798" i="109"/>
  <c r="AV1428" i="109"/>
  <c r="AU1607" i="109"/>
  <c r="AU869" i="109"/>
  <c r="AV668" i="109"/>
  <c r="AU1667" i="109"/>
  <c r="AV1488" i="109"/>
  <c r="AU1623" i="109"/>
  <c r="AV1444" i="109"/>
  <c r="AS1905" i="109"/>
  <c r="AU872" i="109"/>
  <c r="AV671" i="109"/>
  <c r="AU441" i="109"/>
  <c r="AW642" i="109" s="1"/>
  <c r="AU425" i="109"/>
  <c r="AW626" i="109" s="1"/>
  <c r="AV1432" i="109"/>
  <c r="AU1611" i="109"/>
  <c r="AU1678" i="109"/>
  <c r="AV1499" i="109"/>
  <c r="AU1644" i="109"/>
  <c r="AV1465" i="109"/>
  <c r="AU1619" i="109"/>
  <c r="AV1440" i="109"/>
  <c r="AU1635" i="109"/>
  <c r="AV1456" i="109"/>
  <c r="AU392" i="109"/>
  <c r="AW593" i="109" s="1"/>
  <c r="AU1688" i="109"/>
  <c r="AV1509" i="109"/>
  <c r="AU816" i="109"/>
  <c r="AV615" i="109"/>
  <c r="AU307" i="109"/>
  <c r="AW508" i="109" s="1"/>
  <c r="AS1877" i="109"/>
  <c r="AU1681" i="109"/>
  <c r="AV1502" i="109"/>
  <c r="AU1656" i="109"/>
  <c r="AV1477" i="109"/>
  <c r="AV1425" i="109"/>
  <c r="AU1604" i="109"/>
  <c r="AU370" i="109"/>
  <c r="AW571" i="109" s="1"/>
  <c r="AU1640" i="109"/>
  <c r="AV1461" i="109"/>
  <c r="AS1859" i="109"/>
  <c r="AU454" i="109"/>
  <c r="AW655" i="109" s="1"/>
  <c r="AU1662" i="109"/>
  <c r="AV1483" i="109"/>
  <c r="AU389" i="109"/>
  <c r="AW590" i="109" s="1"/>
  <c r="AV656" i="109"/>
  <c r="AU844" i="109"/>
  <c r="AV643" i="109"/>
  <c r="AS1856" i="109"/>
  <c r="AV1417" i="109"/>
  <c r="AU1596" i="109"/>
  <c r="AU446" i="109"/>
  <c r="AW647" i="109" s="1"/>
  <c r="AU413" i="109"/>
  <c r="AW614" i="109" s="1"/>
  <c r="AS1703" i="109"/>
  <c r="AS1846" i="109"/>
  <c r="AU424" i="109"/>
  <c r="AW625" i="109" s="1"/>
  <c r="AU352" i="109"/>
  <c r="AW553" i="109" s="1"/>
  <c r="AU401" i="109"/>
  <c r="AW602" i="109" s="1"/>
  <c r="AU851" i="109"/>
  <c r="AV650" i="109"/>
  <c r="AU1630" i="109"/>
  <c r="AV1451" i="109"/>
  <c r="AS1958" i="109"/>
  <c r="AU895" i="109"/>
  <c r="AW895" i="109" s="1"/>
  <c r="AU894" i="109"/>
  <c r="AW894" i="109" s="1"/>
  <c r="AT1026" i="109"/>
  <c r="AU896" i="109"/>
  <c r="AW896" i="109" s="1"/>
  <c r="AS1850" i="109"/>
  <c r="AS1852" i="109"/>
  <c r="AS1851" i="109"/>
  <c r="AP47" i="119"/>
  <c r="AQ41" i="119"/>
  <c r="AP42" i="119"/>
  <c r="BE29" i="119"/>
  <c r="BE28" i="119"/>
  <c r="BC41" i="119"/>
  <c r="BC42" i="119" s="1"/>
  <c r="BG21" i="119"/>
  <c r="BF23" i="119"/>
  <c r="BF25" i="119" s="1"/>
  <c r="BD40" i="119"/>
  <c r="BD30" i="119"/>
  <c r="BJ33" i="119"/>
  <c r="BI33" i="119"/>
  <c r="AW343" i="109" l="1"/>
  <c r="AW544" i="109"/>
  <c r="AX371" i="109"/>
  <c r="AX572" i="109"/>
  <c r="AY1386" i="109"/>
  <c r="AY1565" i="109" s="1"/>
  <c r="AY1397" i="109"/>
  <c r="AY1218" i="109"/>
  <c r="AX1399" i="109"/>
  <c r="AX1220" i="109"/>
  <c r="AY1361" i="109"/>
  <c r="AY1182" i="109"/>
  <c r="AY1209" i="109"/>
  <c r="AY1388" i="109"/>
  <c r="AY1390" i="109"/>
  <c r="AY1569" i="109" s="1"/>
  <c r="AY1372" i="109"/>
  <c r="AY1193" i="109"/>
  <c r="AY1379" i="109"/>
  <c r="AY1200" i="109"/>
  <c r="AY1351" i="109"/>
  <c r="AY1172" i="109"/>
  <c r="BH1227" i="109"/>
  <c r="BH1406" i="109"/>
  <c r="BH1234" i="109"/>
  <c r="BH1413" i="109"/>
  <c r="AX1687" i="109"/>
  <c r="AT1814" i="109"/>
  <c r="AT1813" i="109"/>
  <c r="AT1952" i="109" s="1"/>
  <c r="AT1830" i="109"/>
  <c r="AT1822" i="109"/>
  <c r="AT1961" i="109" s="1"/>
  <c r="AT1800" i="109"/>
  <c r="AT1816" i="109"/>
  <c r="AT1955" i="109" s="1"/>
  <c r="AT1796" i="109"/>
  <c r="AT1935" i="109" s="1"/>
  <c r="AT1786" i="109"/>
  <c r="AT1799" i="109"/>
  <c r="AT1784" i="109"/>
  <c r="AT1923" i="109" s="1"/>
  <c r="AT1794" i="109"/>
  <c r="AT1933" i="109" s="1"/>
  <c r="AT1803" i="109"/>
  <c r="AT1836" i="109"/>
  <c r="AT1975" i="109" s="1"/>
  <c r="AT1815" i="109"/>
  <c r="AT1954" i="109" s="1"/>
  <c r="AT1791" i="109"/>
  <c r="AT1930" i="109" s="1"/>
  <c r="AT1789" i="109"/>
  <c r="AT1928" i="109" s="1"/>
  <c r="AT1828" i="109"/>
  <c r="AT1967" i="109" s="1"/>
  <c r="AT1783" i="109"/>
  <c r="AT1922" i="109" s="1"/>
  <c r="AT1807" i="109"/>
  <c r="AT1805" i="109"/>
  <c r="AT1944" i="109" s="1"/>
  <c r="AT1819" i="109"/>
  <c r="AT1801" i="109"/>
  <c r="AT1940" i="109" s="1"/>
  <c r="AT1835" i="109"/>
  <c r="AT1808" i="109"/>
  <c r="AT1947" i="109" s="1"/>
  <c r="AT1829" i="109"/>
  <c r="AT1968" i="109" s="1"/>
  <c r="AT1817" i="109"/>
  <c r="AT1839" i="109"/>
  <c r="AT1798" i="109"/>
  <c r="AT1937" i="109" s="1"/>
  <c r="AT1793" i="109"/>
  <c r="AT1932" i="109" s="1"/>
  <c r="AT1812" i="109"/>
  <c r="AT1951" i="109" s="1"/>
  <c r="AT1785" i="109"/>
  <c r="AT1924" i="109" s="1"/>
  <c r="AT1809" i="109"/>
  <c r="AT1948" i="109" s="1"/>
  <c r="AT1821" i="109"/>
  <c r="AT1960" i="109" s="1"/>
  <c r="AT1804" i="109"/>
  <c r="AT1943" i="109" s="1"/>
  <c r="AT1811" i="109"/>
  <c r="AT1950" i="109" s="1"/>
  <c r="AT1787" i="109"/>
  <c r="AT1926" i="109" s="1"/>
  <c r="AT1820" i="109"/>
  <c r="AT1959" i="109" s="1"/>
  <c r="AT1806" i="109"/>
  <c r="AT1945" i="109" s="1"/>
  <c r="AT1834" i="109"/>
  <c r="AT1973" i="109" s="1"/>
  <c r="AT1833" i="109"/>
  <c r="AT1972" i="109" s="1"/>
  <c r="AT1838" i="109"/>
  <c r="AT1977" i="109" s="1"/>
  <c r="AT1840" i="109"/>
  <c r="AT1979" i="109" s="1"/>
  <c r="AT1788" i="109"/>
  <c r="AT1927" i="109" s="1"/>
  <c r="AT1795" i="109"/>
  <c r="AT1934" i="109" s="1"/>
  <c r="AT1825" i="109"/>
  <c r="AT1964" i="109" s="1"/>
  <c r="AT1831" i="109"/>
  <c r="AT1970" i="109" s="1"/>
  <c r="AT1792" i="109"/>
  <c r="AT1931" i="109" s="1"/>
  <c r="AT1826" i="109"/>
  <c r="AT1965" i="109" s="1"/>
  <c r="AT1802" i="109"/>
  <c r="AT1941" i="109" s="1"/>
  <c r="AT1823" i="109"/>
  <c r="AT1962" i="109" s="1"/>
  <c r="AT1824" i="109"/>
  <c r="AT1963" i="109" s="1"/>
  <c r="AT1810" i="109"/>
  <c r="AT1949" i="109" s="1"/>
  <c r="AT1827" i="109"/>
  <c r="AT1966" i="109" s="1"/>
  <c r="AT1797" i="109"/>
  <c r="AT1936" i="109" s="1"/>
  <c r="AT1832" i="109"/>
  <c r="AT1971" i="109" s="1"/>
  <c r="AT1790" i="109"/>
  <c r="AT1929" i="109" s="1"/>
  <c r="AT1818" i="109"/>
  <c r="AT1957" i="109" s="1"/>
  <c r="AT1958" i="109"/>
  <c r="AT1946" i="109"/>
  <c r="AT1939" i="109"/>
  <c r="AT1837" i="109"/>
  <c r="AT1976" i="109" s="1"/>
  <c r="AT1978" i="109"/>
  <c r="AT1969" i="109"/>
  <c r="AT1956" i="109"/>
  <c r="AT1942" i="109"/>
  <c r="AT1974" i="109"/>
  <c r="AU1781" i="109"/>
  <c r="AT1758" i="109"/>
  <c r="AT1897" i="109" s="1"/>
  <c r="AT1904" i="109"/>
  <c r="AT1911" i="109"/>
  <c r="AT1910" i="109"/>
  <c r="AT1709" i="109"/>
  <c r="AT1848" i="109" s="1"/>
  <c r="AT1905" i="109"/>
  <c r="AT1874" i="109"/>
  <c r="AT1778" i="109"/>
  <c r="AT1917" i="109" s="1"/>
  <c r="AT1718" i="109"/>
  <c r="AT1857" i="109" s="1"/>
  <c r="AT1953" i="109"/>
  <c r="AT1780" i="109"/>
  <c r="AT1919" i="109" s="1"/>
  <c r="AT1755" i="109"/>
  <c r="AT1894" i="109" s="1"/>
  <c r="AT1776" i="109"/>
  <c r="AT1915" i="109" s="1"/>
  <c r="AU1777" i="109"/>
  <c r="AT1717" i="109"/>
  <c r="AT1856" i="109" s="1"/>
  <c r="AT1903" i="109"/>
  <c r="AT1870" i="109"/>
  <c r="AT1869" i="109"/>
  <c r="AT1754" i="109"/>
  <c r="AT1893" i="109" s="1"/>
  <c r="AT1756" i="109"/>
  <c r="AT1895" i="109" s="1"/>
  <c r="AT1757" i="109"/>
  <c r="AT1896" i="109" s="1"/>
  <c r="AT1768" i="109"/>
  <c r="AT1907" i="109" s="1"/>
  <c r="AT1775" i="109"/>
  <c r="AT1914" i="109" s="1"/>
  <c r="AT1745" i="109"/>
  <c r="AT1884" i="109" s="1"/>
  <c r="AT1760" i="109"/>
  <c r="AT1899" i="109" s="1"/>
  <c r="AU1841" i="109"/>
  <c r="AU1769" i="109"/>
  <c r="AU1773" i="109"/>
  <c r="AT1714" i="109"/>
  <c r="AT1853" i="109" s="1"/>
  <c r="AT1873" i="109"/>
  <c r="AT1872" i="109"/>
  <c r="AT1721" i="109"/>
  <c r="AT1860" i="109" s="1"/>
  <c r="AT1891" i="109"/>
  <c r="AT1732" i="109"/>
  <c r="AT1871" i="109" s="1"/>
  <c r="AT1913" i="109"/>
  <c r="AT1779" i="109"/>
  <c r="AT1918" i="109" s="1"/>
  <c r="AT1888" i="109"/>
  <c r="AT1741" i="109"/>
  <c r="AT1880" i="109" s="1"/>
  <c r="AT1921" i="109"/>
  <c r="AT1868" i="109"/>
  <c r="AT1725" i="109"/>
  <c r="AT1864" i="109" s="1"/>
  <c r="AT1738" i="109"/>
  <c r="AT1877" i="109" s="1"/>
  <c r="AT1770" i="109"/>
  <c r="AT1909" i="109" s="1"/>
  <c r="AT1759" i="109"/>
  <c r="AT1898" i="109" s="1"/>
  <c r="AT1753" i="109"/>
  <c r="AT1892" i="109" s="1"/>
  <c r="AT1767" i="109"/>
  <c r="AT1906" i="109" s="1"/>
  <c r="AT1728" i="109"/>
  <c r="AT1867" i="109" s="1"/>
  <c r="AT1762" i="109"/>
  <c r="AT1901" i="109" s="1"/>
  <c r="AT1763" i="109"/>
  <c r="AT1902" i="109" s="1"/>
  <c r="AT1761" i="109"/>
  <c r="AT1900" i="109" s="1"/>
  <c r="AX1551" i="109"/>
  <c r="AT1938" i="109"/>
  <c r="AX1530" i="109"/>
  <c r="AW1578" i="109"/>
  <c r="AT1925" i="109"/>
  <c r="AX1576" i="109"/>
  <c r="AX1540" i="109"/>
  <c r="AX1558" i="109"/>
  <c r="AW298" i="109"/>
  <c r="AX499" i="109" s="1"/>
  <c r="AY361" i="109"/>
  <c r="AZ562" i="109" s="1"/>
  <c r="AX361" i="109"/>
  <c r="AY562" i="109" s="1"/>
  <c r="AY1563" i="109"/>
  <c r="BH905" i="109"/>
  <c r="AT1861" i="109"/>
  <c r="BB697" i="109"/>
  <c r="CI20" i="119"/>
  <c r="AY1567" i="109"/>
  <c r="AU742" i="109"/>
  <c r="AU1720" i="109" s="1"/>
  <c r="AW340" i="109"/>
  <c r="AX541" i="109" s="1"/>
  <c r="AX1699" i="109"/>
  <c r="AU740" i="109"/>
  <c r="AU1719" i="109" s="1"/>
  <c r="AX1546" i="109"/>
  <c r="AX1603" i="109"/>
  <c r="AW338" i="109"/>
  <c r="AX539" i="109" s="1"/>
  <c r="AW740" i="109"/>
  <c r="AX896" i="109"/>
  <c r="AW401" i="109"/>
  <c r="AX602" i="109" s="1"/>
  <c r="AW446" i="109"/>
  <c r="AX647" i="109" s="1"/>
  <c r="AW425" i="109"/>
  <c r="AX626" i="109" s="1"/>
  <c r="AW400" i="109"/>
  <c r="AX601" i="109" s="1"/>
  <c r="AW428" i="109"/>
  <c r="AX629" i="109" s="1"/>
  <c r="AW429" i="109"/>
  <c r="AX630" i="109" s="1"/>
  <c r="AW396" i="109"/>
  <c r="AX597" i="109" s="1"/>
  <c r="AW407" i="109"/>
  <c r="AX608" i="109" s="1"/>
  <c r="AW398" i="109"/>
  <c r="AX599" i="109" s="1"/>
  <c r="AW395" i="109"/>
  <c r="AX596" i="109" s="1"/>
  <c r="AW406" i="109"/>
  <c r="AX607" i="109" s="1"/>
  <c r="AW382" i="109"/>
  <c r="AX583" i="109" s="1"/>
  <c r="AW394" i="109"/>
  <c r="AX595" i="109" s="1"/>
  <c r="AW351" i="109"/>
  <c r="AX552" i="109" s="1"/>
  <c r="AW388" i="109"/>
  <c r="AX589" i="109" s="1"/>
  <c r="AW456" i="109"/>
  <c r="AX657" i="109" s="1"/>
  <c r="AW377" i="109"/>
  <c r="AX578" i="109" s="1"/>
  <c r="AW437" i="109"/>
  <c r="AX638" i="109" s="1"/>
  <c r="AW399" i="109"/>
  <c r="AX600" i="109" s="1"/>
  <c r="AW336" i="109"/>
  <c r="AX537" i="109" s="1"/>
  <c r="AW359" i="109"/>
  <c r="AX560" i="109" s="1"/>
  <c r="AW427" i="109"/>
  <c r="AX628" i="109" s="1"/>
  <c r="AW433" i="109"/>
  <c r="AX634" i="109" s="1"/>
  <c r="AW450" i="109"/>
  <c r="AX651" i="109" s="1"/>
  <c r="AX1638" i="109"/>
  <c r="AY1341" i="109"/>
  <c r="AZ1520" i="109" s="1"/>
  <c r="AY1687" i="109"/>
  <c r="AY1329" i="109"/>
  <c r="AZ1508" i="109" s="1"/>
  <c r="AX1324" i="109"/>
  <c r="AY1503" i="109" s="1"/>
  <c r="AX1306" i="109"/>
  <c r="AY1485" i="109" s="1"/>
  <c r="AX475" i="109"/>
  <c r="AY676" i="109" s="1"/>
  <c r="AX1257" i="109"/>
  <c r="AY1436" i="109" s="1"/>
  <c r="AW1602" i="109"/>
  <c r="AW1700" i="109"/>
  <c r="AW1623" i="109"/>
  <c r="AW1693" i="109"/>
  <c r="AW840" i="109"/>
  <c r="AW1622" i="109"/>
  <c r="AW1647" i="109"/>
  <c r="AX1561" i="109"/>
  <c r="AX1571" i="109"/>
  <c r="AX1697" i="109"/>
  <c r="AY1211" i="109"/>
  <c r="AY1312" i="109"/>
  <c r="AZ1491" i="109" s="1"/>
  <c r="BC293" i="109"/>
  <c r="BD494" i="109" s="1"/>
  <c r="AY1205" i="109"/>
  <c r="AZ1384" i="109" s="1"/>
  <c r="AX1295" i="109"/>
  <c r="AY1474" i="109" s="1"/>
  <c r="AX426" i="109"/>
  <c r="AY627" i="109" s="1"/>
  <c r="AX1270" i="109"/>
  <c r="AY1449" i="109" s="1"/>
  <c r="AX1246" i="109"/>
  <c r="AY1425" i="109" s="1"/>
  <c r="AX447" i="109"/>
  <c r="AY648" i="109" s="1"/>
  <c r="AX1253" i="109"/>
  <c r="AY1432" i="109" s="1"/>
  <c r="AX1267" i="109"/>
  <c r="AY1446" i="109" s="1"/>
  <c r="AX1300" i="109"/>
  <c r="AY1479" i="109" s="1"/>
  <c r="AX469" i="109"/>
  <c r="AY670" i="109" s="1"/>
  <c r="AX1255" i="109"/>
  <c r="AY1434" i="109" s="1"/>
  <c r="AX461" i="109"/>
  <c r="AY662" i="109" s="1"/>
  <c r="AX1251" i="109"/>
  <c r="AY1430" i="109" s="1"/>
  <c r="AX1292" i="109"/>
  <c r="AY1471" i="109" s="1"/>
  <c r="AY1316" i="109"/>
  <c r="AZ1495" i="109" s="1"/>
  <c r="AY1334" i="109"/>
  <c r="AZ1513" i="109" s="1"/>
  <c r="AY1198" i="109"/>
  <c r="AZ1377" i="109" s="1"/>
  <c r="AX449" i="109"/>
  <c r="AY650" i="109" s="1"/>
  <c r="AX1304" i="109"/>
  <c r="AY1483" i="109" s="1"/>
  <c r="AX459" i="109"/>
  <c r="AY660" i="109" s="1"/>
  <c r="AX1303" i="109"/>
  <c r="AY1482" i="109" s="1"/>
  <c r="AX1332" i="109"/>
  <c r="AY1511" i="109" s="1"/>
  <c r="AX1307" i="109"/>
  <c r="AY1486" i="109" s="1"/>
  <c r="AX1268" i="109"/>
  <c r="AY1447" i="109" s="1"/>
  <c r="AX1305" i="109"/>
  <c r="AY1484" i="109" s="1"/>
  <c r="AX453" i="109"/>
  <c r="AY654" i="109" s="1"/>
  <c r="AX474" i="109"/>
  <c r="AY675" i="109" s="1"/>
  <c r="AX1309" i="109"/>
  <c r="AY1488" i="109" s="1"/>
  <c r="AX443" i="109"/>
  <c r="AY644" i="109" s="1"/>
  <c r="AX1225" i="109"/>
  <c r="AY1404" i="109" s="1"/>
  <c r="AX1313" i="109"/>
  <c r="AY1492" i="109" s="1"/>
  <c r="AX465" i="109"/>
  <c r="AY666" i="109" s="1"/>
  <c r="AY1248" i="109"/>
  <c r="AZ1427" i="109" s="1"/>
  <c r="AY1215" i="109"/>
  <c r="AZ1394" i="109" s="1"/>
  <c r="BC294" i="109"/>
  <c r="BD495" i="109" s="1"/>
  <c r="AY1191" i="109"/>
  <c r="AZ1370" i="109" s="1"/>
  <c r="BF296" i="109"/>
  <c r="BG497" i="109" s="1"/>
  <c r="AY1217" i="109"/>
  <c r="AZ1396" i="109" s="1"/>
  <c r="AY1325" i="109"/>
  <c r="AZ1504" i="109" s="1"/>
  <c r="AX1233" i="109"/>
  <c r="AY1412" i="109" s="1"/>
  <c r="AX1238" i="109"/>
  <c r="AY1417" i="109" s="1"/>
  <c r="AX1321" i="109"/>
  <c r="AY1500" i="109" s="1"/>
  <c r="AX477" i="109"/>
  <c r="AY678" i="109" s="1"/>
  <c r="AX1328" i="109"/>
  <c r="AY1507" i="109" s="1"/>
  <c r="AX1293" i="109"/>
  <c r="AY1472" i="109" s="1"/>
  <c r="AX1296" i="109"/>
  <c r="AY1475" i="109" s="1"/>
  <c r="AX467" i="109"/>
  <c r="AY668" i="109" s="1"/>
  <c r="AX1252" i="109"/>
  <c r="AY1431" i="109" s="1"/>
  <c r="AX1287" i="109"/>
  <c r="AY1466" i="109" s="1"/>
  <c r="AX445" i="109"/>
  <c r="AY646" i="109" s="1"/>
  <c r="AW352" i="109"/>
  <c r="AX553" i="109" s="1"/>
  <c r="AW441" i="109"/>
  <c r="AX642" i="109" s="1"/>
  <c r="AW291" i="109"/>
  <c r="AX492" i="109" s="1"/>
  <c r="AW448" i="109"/>
  <c r="AX649" i="109" s="1"/>
  <c r="AW480" i="109"/>
  <c r="AX681" i="109" s="1"/>
  <c r="AW439" i="109"/>
  <c r="AX640" i="109" s="1"/>
  <c r="AW345" i="109"/>
  <c r="AX546" i="109" s="1"/>
  <c r="AU1345" i="109"/>
  <c r="AV1345" i="109" s="1"/>
  <c r="AW1524" i="109"/>
  <c r="CA34" i="119" s="1"/>
  <c r="AW1170" i="109"/>
  <c r="AW327" i="109"/>
  <c r="AX528" i="109" s="1"/>
  <c r="AW432" i="109"/>
  <c r="AX633" i="109" s="1"/>
  <c r="AW452" i="109"/>
  <c r="AX653" i="109" s="1"/>
  <c r="AW354" i="109"/>
  <c r="AX555" i="109" s="1"/>
  <c r="AW387" i="109"/>
  <c r="AX588" i="109" s="1"/>
  <c r="AW405" i="109"/>
  <c r="AX606" i="109" s="1"/>
  <c r="AW383" i="109"/>
  <c r="AX584" i="109" s="1"/>
  <c r="AW358" i="109"/>
  <c r="AX559" i="109" s="1"/>
  <c r="AW360" i="109"/>
  <c r="AX561" i="109" s="1"/>
  <c r="AW385" i="109"/>
  <c r="AX586" i="109" s="1"/>
  <c r="AW397" i="109"/>
  <c r="AX598" i="109" s="1"/>
  <c r="AW466" i="109"/>
  <c r="AX667" i="109" s="1"/>
  <c r="AW390" i="109"/>
  <c r="AX591" i="109" s="1"/>
  <c r="AW349" i="109"/>
  <c r="AX550" i="109" s="1"/>
  <c r="AW321" i="109"/>
  <c r="AX522" i="109" s="1"/>
  <c r="AW330" i="109"/>
  <c r="AX531" i="109" s="1"/>
  <c r="AW1682" i="109"/>
  <c r="AW1664" i="109"/>
  <c r="AW877" i="109"/>
  <c r="AW1615" i="109"/>
  <c r="AX1222" i="109"/>
  <c r="AY1401" i="109" s="1"/>
  <c r="AX1320" i="109"/>
  <c r="AY1499" i="109" s="1"/>
  <c r="AX1262" i="109"/>
  <c r="AY1441" i="109" s="1"/>
  <c r="AX1336" i="109"/>
  <c r="AY1515" i="109" s="1"/>
  <c r="AX473" i="109"/>
  <c r="AY674" i="109" s="1"/>
  <c r="AX1224" i="109"/>
  <c r="AY1403" i="109" s="1"/>
  <c r="AX1331" i="109"/>
  <c r="AY1510" i="109" s="1"/>
  <c r="AX1301" i="109"/>
  <c r="AY1480" i="109" s="1"/>
  <c r="AY1308" i="109"/>
  <c r="AZ1487" i="109" s="1"/>
  <c r="AY1204" i="109"/>
  <c r="AZ1383" i="109" s="1"/>
  <c r="AX1670" i="109"/>
  <c r="BB695" i="109"/>
  <c r="AX1534" i="109"/>
  <c r="AW1653" i="109"/>
  <c r="AW828" i="109"/>
  <c r="AW1628" i="109"/>
  <c r="AW1604" i="109"/>
  <c r="AW1611" i="109"/>
  <c r="AW1625" i="109"/>
  <c r="AW1658" i="109"/>
  <c r="AW871" i="109"/>
  <c r="AW1613" i="109"/>
  <c r="AW863" i="109"/>
  <c r="AW1609" i="109"/>
  <c r="AW1650" i="109"/>
  <c r="AX1674" i="109"/>
  <c r="AX1692" i="109"/>
  <c r="AX1556" i="109"/>
  <c r="AW851" i="109"/>
  <c r="AW1662" i="109"/>
  <c r="AW861" i="109"/>
  <c r="AW1661" i="109"/>
  <c r="AW1690" i="109"/>
  <c r="AW1665" i="109"/>
  <c r="AW1626" i="109"/>
  <c r="AW1663" i="109"/>
  <c r="AW876" i="109"/>
  <c r="AW1667" i="109"/>
  <c r="AW845" i="109"/>
  <c r="AW1583" i="109"/>
  <c r="AW1671" i="109"/>
  <c r="AW867" i="109"/>
  <c r="AX1606" i="109"/>
  <c r="AX1573" i="109"/>
  <c r="BB696" i="109"/>
  <c r="AX1549" i="109"/>
  <c r="BE698" i="109"/>
  <c r="AX1575" i="109"/>
  <c r="AX1683" i="109"/>
  <c r="AW1591" i="109"/>
  <c r="AW1596" i="109"/>
  <c r="AW1679" i="109"/>
  <c r="AW879" i="109"/>
  <c r="AW1686" i="109"/>
  <c r="AW1651" i="109"/>
  <c r="AW1654" i="109"/>
  <c r="AW869" i="109"/>
  <c r="AW1610" i="109"/>
  <c r="AW1645" i="109"/>
  <c r="AW1585" i="109"/>
  <c r="AW847" i="109"/>
  <c r="AX894" i="109"/>
  <c r="AW1026" i="109"/>
  <c r="AW424" i="109"/>
  <c r="AX625" i="109" s="1"/>
  <c r="AW370" i="109"/>
  <c r="AX571" i="109" s="1"/>
  <c r="AW307" i="109"/>
  <c r="AX508" i="109" s="1"/>
  <c r="AW431" i="109"/>
  <c r="AX632" i="109" s="1"/>
  <c r="AW347" i="109"/>
  <c r="AX548" i="109" s="1"/>
  <c r="AU1981" i="109"/>
  <c r="AW408" i="109"/>
  <c r="AX609" i="109" s="1"/>
  <c r="AW376" i="109"/>
  <c r="AX577" i="109" s="1"/>
  <c r="AW319" i="109"/>
  <c r="AX520" i="109" s="1"/>
  <c r="AW386" i="109"/>
  <c r="AX587" i="109" s="1"/>
  <c r="AW479" i="109"/>
  <c r="AX680" i="109" s="1"/>
  <c r="AW472" i="109"/>
  <c r="AX673" i="109" s="1"/>
  <c r="AW328" i="109"/>
  <c r="AX529" i="109" s="1"/>
  <c r="AW462" i="109"/>
  <c r="AX663" i="109" s="1"/>
  <c r="AX898" i="109"/>
  <c r="AY898" i="109" s="1"/>
  <c r="AW314" i="109"/>
  <c r="AX515" i="109" s="1"/>
  <c r="AY1188" i="109"/>
  <c r="AZ1367" i="109" s="1"/>
  <c r="AY1207" i="109"/>
  <c r="AY1245" i="109"/>
  <c r="AZ1424" i="109" s="1"/>
  <c r="AX1338" i="109"/>
  <c r="AY1517" i="109" s="1"/>
  <c r="AX451" i="109"/>
  <c r="AY652" i="109" s="1"/>
  <c r="AX1260" i="109"/>
  <c r="AY1439" i="109" s="1"/>
  <c r="AX481" i="109"/>
  <c r="AY682" i="109" s="1"/>
  <c r="AX1330" i="109"/>
  <c r="AY1509" i="109" s="1"/>
  <c r="AW1580" i="109"/>
  <c r="AW1678" i="109"/>
  <c r="AW1620" i="109"/>
  <c r="AW1694" i="109"/>
  <c r="AW875" i="109"/>
  <c r="AW1582" i="109"/>
  <c r="AW1689" i="109"/>
  <c r="AW1659" i="109"/>
  <c r="AX1666" i="109"/>
  <c r="AX1562" i="109"/>
  <c r="AY1333" i="109"/>
  <c r="AZ1512" i="109" s="1"/>
  <c r="AY1226" i="109"/>
  <c r="AZ1405" i="109" s="1"/>
  <c r="AY1243" i="109"/>
  <c r="AZ1422" i="109" s="1"/>
  <c r="BC295" i="109"/>
  <c r="BD496" i="109" s="1"/>
  <c r="AX463" i="109"/>
  <c r="AY664" i="109" s="1"/>
  <c r="AX442" i="109"/>
  <c r="AY643" i="109" s="1"/>
  <c r="AX1343" i="109"/>
  <c r="AY1522" i="109" s="1"/>
  <c r="AX1323" i="109"/>
  <c r="AY1502" i="109" s="1"/>
  <c r="AX1261" i="109"/>
  <c r="AY1440" i="109" s="1"/>
  <c r="AX1311" i="109"/>
  <c r="AY1490" i="109" s="1"/>
  <c r="AX1297" i="109"/>
  <c r="AY1476" i="109" s="1"/>
  <c r="AX1249" i="109"/>
  <c r="AY1428" i="109" s="1"/>
  <c r="AX1315" i="109"/>
  <c r="AY1494" i="109" s="1"/>
  <c r="AX1223" i="109"/>
  <c r="AY1402" i="109" s="1"/>
  <c r="AX1322" i="109"/>
  <c r="AY1501" i="109" s="1"/>
  <c r="AX478" i="109"/>
  <c r="AY679" i="109" s="1"/>
  <c r="AX1237" i="109"/>
  <c r="AY1416" i="109" s="1"/>
  <c r="AY1314" i="109"/>
  <c r="AZ1493" i="109" s="1"/>
  <c r="AY1259" i="109"/>
  <c r="AZ1438" i="109" s="1"/>
  <c r="BD292" i="109"/>
  <c r="BE493" i="109" s="1"/>
  <c r="AX1250" i="109"/>
  <c r="AY1429" i="109" s="1"/>
  <c r="AX1299" i="109"/>
  <c r="AY1478" i="109" s="1"/>
  <c r="AX1310" i="109"/>
  <c r="AY1489" i="109" s="1"/>
  <c r="AX1302" i="109"/>
  <c r="AY1481" i="109" s="1"/>
  <c r="AX430" i="109"/>
  <c r="AY631" i="109" s="1"/>
  <c r="AX1298" i="109"/>
  <c r="AY1477" i="109" s="1"/>
  <c r="AX1263" i="109"/>
  <c r="AY1442" i="109" s="1"/>
  <c r="AX1327" i="109"/>
  <c r="AY1506" i="109" s="1"/>
  <c r="AX1247" i="109"/>
  <c r="AY1426" i="109" s="1"/>
  <c r="AX1290" i="109"/>
  <c r="AY1469" i="109" s="1"/>
  <c r="AX1269" i="109"/>
  <c r="AY1448" i="109" s="1"/>
  <c r="AX1319" i="109"/>
  <c r="AY1498" i="109" s="1"/>
  <c r="AX287" i="109"/>
  <c r="AY488" i="109" s="1"/>
  <c r="AX1317" i="109"/>
  <c r="AY1496" i="109" s="1"/>
  <c r="AX1337" i="109"/>
  <c r="AY1516" i="109" s="1"/>
  <c r="AY1258" i="109"/>
  <c r="AZ1437" i="109" s="1"/>
  <c r="AY1291" i="109"/>
  <c r="AZ1470" i="109" s="1"/>
  <c r="AY1318" i="109"/>
  <c r="AZ1497" i="109" s="1"/>
  <c r="AY1256" i="109"/>
  <c r="AZ1435" i="109" s="1"/>
  <c r="AY1197" i="109"/>
  <c r="AZ1376" i="109" s="1"/>
  <c r="AY1344" i="109"/>
  <c r="AZ1523" i="109" s="1"/>
  <c r="AX1240" i="109"/>
  <c r="AY1419" i="109" s="1"/>
  <c r="AX1254" i="109"/>
  <c r="AY1433" i="109" s="1"/>
  <c r="AX455" i="109"/>
  <c r="AY656" i="109" s="1"/>
  <c r="AX1288" i="109"/>
  <c r="AY1467" i="109" s="1"/>
  <c r="AX1266" i="109"/>
  <c r="AY1445" i="109" s="1"/>
  <c r="AX1242" i="109"/>
  <c r="AY1421" i="109" s="1"/>
  <c r="AX1286" i="109"/>
  <c r="AY1465" i="109" s="1"/>
  <c r="AX470" i="109"/>
  <c r="AY671" i="109" s="1"/>
  <c r="AX482" i="109"/>
  <c r="AY683" i="109" s="1"/>
  <c r="AX1285" i="109"/>
  <c r="AY1464" i="109" s="1"/>
  <c r="AX1340" i="109"/>
  <c r="AY1519" i="109" s="1"/>
  <c r="AX457" i="109"/>
  <c r="AY658" i="109" s="1"/>
  <c r="AX1326" i="109"/>
  <c r="AY1505" i="109" s="1"/>
  <c r="AX434" i="109"/>
  <c r="AY635" i="109" s="1"/>
  <c r="AX483" i="109"/>
  <c r="AY684" i="109" s="1"/>
  <c r="AX1294" i="109"/>
  <c r="AY1473" i="109" s="1"/>
  <c r="AX895" i="109"/>
  <c r="AW389" i="109"/>
  <c r="AX590" i="109" s="1"/>
  <c r="AW454" i="109"/>
  <c r="AX655" i="109" s="1"/>
  <c r="AW392" i="109"/>
  <c r="AX593" i="109" s="1"/>
  <c r="AW440" i="109"/>
  <c r="AX641" i="109" s="1"/>
  <c r="AW444" i="109"/>
  <c r="AX645" i="109" s="1"/>
  <c r="AW409" i="109"/>
  <c r="AX610" i="109" s="1"/>
  <c r="AW337" i="109"/>
  <c r="AX538" i="109" s="1"/>
  <c r="AW393" i="109"/>
  <c r="AX594" i="109" s="1"/>
  <c r="AW357" i="109"/>
  <c r="AX558" i="109" s="1"/>
  <c r="AW403" i="109"/>
  <c r="AX604" i="109" s="1"/>
  <c r="AW384" i="109"/>
  <c r="AX585" i="109" s="1"/>
  <c r="AW458" i="109"/>
  <c r="AX659" i="109" s="1"/>
  <c r="AW471" i="109"/>
  <c r="AX672" i="109" s="1"/>
  <c r="AW356" i="109"/>
  <c r="AX557" i="109" s="1"/>
  <c r="AW464" i="109"/>
  <c r="AX665" i="109" s="1"/>
  <c r="AW436" i="109"/>
  <c r="AX637" i="109" s="1"/>
  <c r="AW391" i="109"/>
  <c r="AX592" i="109" s="1"/>
  <c r="AW476" i="109"/>
  <c r="AX677" i="109" s="1"/>
  <c r="AW379" i="109"/>
  <c r="AX580" i="109" s="1"/>
  <c r="AW460" i="109"/>
  <c r="AX661" i="109" s="1"/>
  <c r="AW404" i="109"/>
  <c r="AX605" i="109" s="1"/>
  <c r="AW435" i="109"/>
  <c r="AX636" i="109" s="1"/>
  <c r="AW402" i="109"/>
  <c r="AX603" i="109" s="1"/>
  <c r="AW381" i="109"/>
  <c r="AX582" i="109" s="1"/>
  <c r="AW468" i="109"/>
  <c r="AX669" i="109" s="1"/>
  <c r="AW1696" i="109"/>
  <c r="AW853" i="109"/>
  <c r="AW1618" i="109"/>
  <c r="AW883" i="109"/>
  <c r="AW1688" i="109"/>
  <c r="AX1244" i="109"/>
  <c r="AY1423" i="109" s="1"/>
  <c r="AX1342" i="109"/>
  <c r="AY1521" i="109" s="1"/>
  <c r="AX1265" i="109"/>
  <c r="AY1444" i="109" s="1"/>
  <c r="AX1335" i="109"/>
  <c r="AY1514" i="109" s="1"/>
  <c r="AX438" i="109"/>
  <c r="AY639" i="109" s="1"/>
  <c r="AX1264" i="109"/>
  <c r="AY1443" i="109" s="1"/>
  <c r="AX1289" i="109"/>
  <c r="AY1468" i="109" s="1"/>
  <c r="AY1203" i="109"/>
  <c r="AZ1382" i="109" s="1"/>
  <c r="AY1213" i="109"/>
  <c r="AZ1392" i="109" s="1"/>
  <c r="AY1339" i="109"/>
  <c r="AZ1518" i="109" s="1"/>
  <c r="AX1691" i="109"/>
  <c r="AX1584" i="109"/>
  <c r="AX1601" i="109"/>
  <c r="AW865" i="109"/>
  <c r="AW844" i="109"/>
  <c r="AW1701" i="109"/>
  <c r="AW1681" i="109"/>
  <c r="AW1592" i="109"/>
  <c r="AW1619" i="109"/>
  <c r="AW1669" i="109"/>
  <c r="AW1655" i="109"/>
  <c r="AW1607" i="109"/>
  <c r="AW1673" i="109"/>
  <c r="AW1581" i="109"/>
  <c r="AW1680" i="109"/>
  <c r="AW880" i="109"/>
  <c r="AW1595" i="109"/>
  <c r="AX1672" i="109"/>
  <c r="AX1617" i="109"/>
  <c r="BC694" i="109"/>
  <c r="AW1608" i="109"/>
  <c r="AW1657" i="109"/>
  <c r="AW1668" i="109"/>
  <c r="AW1660" i="109"/>
  <c r="AW832" i="109"/>
  <c r="AW1656" i="109"/>
  <c r="AW1621" i="109"/>
  <c r="AW1685" i="109"/>
  <c r="AW1605" i="109"/>
  <c r="AW1648" i="109"/>
  <c r="AW1627" i="109"/>
  <c r="AW1677" i="109"/>
  <c r="AW689" i="109"/>
  <c r="AW1675" i="109"/>
  <c r="AW1695" i="109"/>
  <c r="AX1616" i="109"/>
  <c r="AX1649" i="109"/>
  <c r="AX1676" i="109"/>
  <c r="AX1614" i="109"/>
  <c r="AX1555" i="109"/>
  <c r="AX1702" i="109"/>
  <c r="AW1598" i="109"/>
  <c r="AW1612" i="109"/>
  <c r="AW1646" i="109"/>
  <c r="AW1624" i="109"/>
  <c r="AW1600" i="109"/>
  <c r="AW1644" i="109"/>
  <c r="AW872" i="109"/>
  <c r="AW884" i="109"/>
  <c r="AW1643" i="109"/>
  <c r="AW1698" i="109"/>
  <c r="AW859" i="109"/>
  <c r="AW1684" i="109"/>
  <c r="AW836" i="109"/>
  <c r="AW885" i="109"/>
  <c r="AW1842" i="109" s="1"/>
  <c r="AW1652" i="109"/>
  <c r="AW419" i="109"/>
  <c r="AX620" i="109" s="1"/>
  <c r="AX1272" i="109"/>
  <c r="AY1451" i="109" s="1"/>
  <c r="AX1283" i="109"/>
  <c r="AY1462" i="109" s="1"/>
  <c r="AX1281" i="109"/>
  <c r="AY1460" i="109" s="1"/>
  <c r="AX1271" i="109"/>
  <c r="AY1450" i="109" s="1"/>
  <c r="AX414" i="109"/>
  <c r="AY615" i="109" s="1"/>
  <c r="AX1275" i="109"/>
  <c r="AY1454" i="109" s="1"/>
  <c r="AX1279" i="109"/>
  <c r="AY1458" i="109" s="1"/>
  <c r="AX1276" i="109"/>
  <c r="AY1455" i="109" s="1"/>
  <c r="AW412" i="109"/>
  <c r="AX613" i="109" s="1"/>
  <c r="AW417" i="109"/>
  <c r="AX618" i="109" s="1"/>
  <c r="AW1630" i="109"/>
  <c r="AW1641" i="109"/>
  <c r="AW1639" i="109"/>
  <c r="AY1280" i="109"/>
  <c r="AZ1459" i="109" s="1"/>
  <c r="AW1629" i="109"/>
  <c r="AW816" i="109"/>
  <c r="AW1633" i="109"/>
  <c r="AW1637" i="109"/>
  <c r="AW1634" i="109"/>
  <c r="AW413" i="109"/>
  <c r="AX614" i="109" s="1"/>
  <c r="AW416" i="109"/>
  <c r="AX617" i="109" s="1"/>
  <c r="AW411" i="109"/>
  <c r="AX612" i="109" s="1"/>
  <c r="AX1282" i="109"/>
  <c r="AY1461" i="109" s="1"/>
  <c r="AX1277" i="109"/>
  <c r="AY1456" i="109" s="1"/>
  <c r="AX418" i="109"/>
  <c r="AY619" i="109" s="1"/>
  <c r="AX1273" i="109"/>
  <c r="AY1452" i="109" s="1"/>
  <c r="AX422" i="109"/>
  <c r="AY623" i="109" s="1"/>
  <c r="AX1274" i="109"/>
  <c r="AY1453" i="109" s="1"/>
  <c r="AX1284" i="109"/>
  <c r="AY1463" i="109" s="1"/>
  <c r="AX1278" i="109"/>
  <c r="AY1457" i="109" s="1"/>
  <c r="AX410" i="109"/>
  <c r="AY611" i="109" s="1"/>
  <c r="AW415" i="109"/>
  <c r="AX616" i="109" s="1"/>
  <c r="AW423" i="109"/>
  <c r="AX624" i="109" s="1"/>
  <c r="AW420" i="109"/>
  <c r="AX621" i="109" s="1"/>
  <c r="AW421" i="109"/>
  <c r="AX622" i="109" s="1"/>
  <c r="AW1640" i="109"/>
  <c r="AW1635" i="109"/>
  <c r="AW820" i="109"/>
  <c r="AW1631" i="109"/>
  <c r="AW824" i="109"/>
  <c r="AW1632" i="109"/>
  <c r="AW1642" i="109"/>
  <c r="AW1636" i="109"/>
  <c r="AW812" i="109"/>
  <c r="AR1982" i="109"/>
  <c r="AT1866" i="109"/>
  <c r="AT1865" i="109"/>
  <c r="AT1862" i="109"/>
  <c r="AT1855" i="109"/>
  <c r="AT1849" i="109"/>
  <c r="AT1863" i="109"/>
  <c r="AT1852" i="109"/>
  <c r="AU849" i="109"/>
  <c r="AT1883" i="109"/>
  <c r="AQ47" i="119"/>
  <c r="AU855" i="109"/>
  <c r="AT1854" i="109"/>
  <c r="AT1859" i="109"/>
  <c r="AU857" i="109"/>
  <c r="AT1847" i="109"/>
  <c r="AS1843" i="109"/>
  <c r="AU846" i="109"/>
  <c r="AV645" i="109"/>
  <c r="AU817" i="109"/>
  <c r="AU1774" i="109" s="1"/>
  <c r="AV616" i="109"/>
  <c r="AU833" i="109"/>
  <c r="AV632" i="109"/>
  <c r="AU749" i="109"/>
  <c r="AU1723" i="109" s="1"/>
  <c r="AV548" i="109"/>
  <c r="AU813" i="109"/>
  <c r="AU1770" i="109" s="1"/>
  <c r="AV612" i="109"/>
  <c r="AU786" i="109"/>
  <c r="AU1743" i="109" s="1"/>
  <c r="AV585" i="109"/>
  <c r="AU882" i="109"/>
  <c r="AV681" i="109"/>
  <c r="AU831" i="109"/>
  <c r="AV630" i="109"/>
  <c r="AU798" i="109"/>
  <c r="AU1755" i="109" s="1"/>
  <c r="AV597" i="109"/>
  <c r="AU878" i="109"/>
  <c r="AV677" i="109"/>
  <c r="AU854" i="109"/>
  <c r="AV653" i="109"/>
  <c r="AT1886" i="109"/>
  <c r="AT1885" i="109"/>
  <c r="AU858" i="109"/>
  <c r="AV657" i="109"/>
  <c r="AU806" i="109"/>
  <c r="AU1763" i="109" s="1"/>
  <c r="AV605" i="109"/>
  <c r="AU829" i="109"/>
  <c r="AV628" i="109"/>
  <c r="AU762" i="109"/>
  <c r="AU1732" i="109" s="1"/>
  <c r="AV561" i="109"/>
  <c r="AU819" i="109"/>
  <c r="AU1776" i="109" s="1"/>
  <c r="AV618" i="109"/>
  <c r="AU835" i="109"/>
  <c r="AV634" i="109"/>
  <c r="AU823" i="109"/>
  <c r="AU1780" i="109" s="1"/>
  <c r="AV622" i="109"/>
  <c r="AU848" i="109"/>
  <c r="AV647" i="109"/>
  <c r="AU791" i="109"/>
  <c r="AU1748" i="109" s="1"/>
  <c r="AV590" i="109"/>
  <c r="AU856" i="109"/>
  <c r="AV655" i="109"/>
  <c r="AU794" i="109"/>
  <c r="AU1751" i="109" s="1"/>
  <c r="AV593" i="109"/>
  <c r="AU827" i="109"/>
  <c r="AV626" i="109"/>
  <c r="AU811" i="109"/>
  <c r="AU1768" i="109" s="1"/>
  <c r="AV610" i="109"/>
  <c r="AU802" i="109"/>
  <c r="AU1759" i="109" s="1"/>
  <c r="AV601" i="109"/>
  <c r="AU818" i="109"/>
  <c r="AU1775" i="109" s="1"/>
  <c r="AV617" i="109"/>
  <c r="AU830" i="109"/>
  <c r="AV629" i="109"/>
  <c r="AU810" i="109"/>
  <c r="AU1767" i="109" s="1"/>
  <c r="AV609" i="109"/>
  <c r="AU778" i="109"/>
  <c r="AU1736" i="109" s="1"/>
  <c r="AV577" i="109"/>
  <c r="AU788" i="109"/>
  <c r="AU1745" i="109" s="1"/>
  <c r="AV587" i="109"/>
  <c r="AU860" i="109"/>
  <c r="AV659" i="109"/>
  <c r="AU873" i="109"/>
  <c r="AV672" i="109"/>
  <c r="AU758" i="109"/>
  <c r="AU1728" i="109" s="1"/>
  <c r="AV557" i="109"/>
  <c r="AU809" i="109"/>
  <c r="AU1766" i="109" s="1"/>
  <c r="AV608" i="109"/>
  <c r="AU800" i="109"/>
  <c r="AU1757" i="109" s="1"/>
  <c r="AV599" i="109"/>
  <c r="AU821" i="109"/>
  <c r="AU1778" i="109" s="1"/>
  <c r="AV620" i="109"/>
  <c r="AT1889" i="109"/>
  <c r="AU729" i="109"/>
  <c r="AU1714" i="109" s="1"/>
  <c r="AV528" i="109"/>
  <c r="AU834" i="109"/>
  <c r="AV633" i="109"/>
  <c r="AU723" i="109"/>
  <c r="AU1713" i="109" s="1"/>
  <c r="AV522" i="109"/>
  <c r="AU790" i="109"/>
  <c r="AU1747" i="109" s="1"/>
  <c r="AV589" i="109"/>
  <c r="AU756" i="109"/>
  <c r="AU1727" i="109" s="1"/>
  <c r="AV555" i="109"/>
  <c r="AU789" i="109"/>
  <c r="AU1746" i="109" s="1"/>
  <c r="AV588" i="109"/>
  <c r="AU730" i="109"/>
  <c r="AU1715" i="109" s="1"/>
  <c r="AV529" i="109"/>
  <c r="AT1876" i="109"/>
  <c r="AU785" i="109"/>
  <c r="AU1742" i="109" s="1"/>
  <c r="AV584" i="109"/>
  <c r="AU760" i="109"/>
  <c r="AU1730" i="109" s="1"/>
  <c r="AV559" i="109"/>
  <c r="AU837" i="109"/>
  <c r="AV636" i="109"/>
  <c r="AU839" i="109"/>
  <c r="AV638" i="109"/>
  <c r="AU738" i="109"/>
  <c r="AU1717" i="109" s="1"/>
  <c r="AV537" i="109"/>
  <c r="AT1879" i="109"/>
  <c r="AU864" i="109"/>
  <c r="AV663" i="109"/>
  <c r="AU799" i="109"/>
  <c r="AU1756" i="109" s="1"/>
  <c r="AV598" i="109"/>
  <c r="AU852" i="109"/>
  <c r="AV651" i="109"/>
  <c r="AU792" i="109"/>
  <c r="AU1749" i="109" s="1"/>
  <c r="AV591" i="109"/>
  <c r="AU803" i="109"/>
  <c r="AU1760" i="109" s="1"/>
  <c r="AV602" i="109"/>
  <c r="AU826" i="109"/>
  <c r="AV625" i="109"/>
  <c r="AU732" i="109"/>
  <c r="AU1716" i="109" s="1"/>
  <c r="AV531" i="109"/>
  <c r="AU815" i="109"/>
  <c r="AU1772" i="109" s="1"/>
  <c r="AV614" i="109"/>
  <c r="AU772" i="109"/>
  <c r="AU1734" i="109" s="1"/>
  <c r="AV571" i="109"/>
  <c r="AU716" i="109"/>
  <c r="AU1711" i="109" s="1"/>
  <c r="AV515" i="109"/>
  <c r="AU693" i="109"/>
  <c r="AU1708" i="109" s="1"/>
  <c r="AV492" i="109"/>
  <c r="AU795" i="109"/>
  <c r="AU1752" i="109" s="1"/>
  <c r="AV594" i="109"/>
  <c r="AU759" i="109"/>
  <c r="AU1729" i="109" s="1"/>
  <c r="AV558" i="109"/>
  <c r="AU850" i="109"/>
  <c r="AV649" i="109"/>
  <c r="AT1882" i="109"/>
  <c r="AU814" i="109"/>
  <c r="AU1771" i="109" s="1"/>
  <c r="AV613" i="109"/>
  <c r="AU866" i="109"/>
  <c r="AV665" i="109"/>
  <c r="AU838" i="109"/>
  <c r="AV637" i="109"/>
  <c r="AU484" i="109"/>
  <c r="AV484" i="109" s="1"/>
  <c r="AU793" i="109"/>
  <c r="AU1750" i="109" s="1"/>
  <c r="AV592" i="109"/>
  <c r="AU881" i="109"/>
  <c r="AV680" i="109"/>
  <c r="AU747" i="109"/>
  <c r="AU1722" i="109" s="1"/>
  <c r="AU781" i="109"/>
  <c r="AU1738" i="109" s="1"/>
  <c r="AV580" i="109"/>
  <c r="AU1528" i="109"/>
  <c r="AU1524" i="109"/>
  <c r="BN34" i="119" s="1"/>
  <c r="AV1349" i="109"/>
  <c r="AV1524" i="109" s="1"/>
  <c r="AU808" i="109"/>
  <c r="AU1765" i="109" s="1"/>
  <c r="AV607" i="109"/>
  <c r="AU796" i="109"/>
  <c r="AU1753" i="109" s="1"/>
  <c r="AV595" i="109"/>
  <c r="AU753" i="109"/>
  <c r="AU1725" i="109" s="1"/>
  <c r="AV552" i="109"/>
  <c r="AU825" i="109"/>
  <c r="AU1782" i="109" s="1"/>
  <c r="AV624" i="109"/>
  <c r="AT1703" i="109"/>
  <c r="AU761" i="109"/>
  <c r="AU1731" i="109" s="1"/>
  <c r="AV560" i="109"/>
  <c r="AU783" i="109"/>
  <c r="AU1740" i="109" s="1"/>
  <c r="AV582" i="109"/>
  <c r="AU870" i="109"/>
  <c r="AV669" i="109"/>
  <c r="AT485" i="109"/>
  <c r="AU773" i="109"/>
  <c r="AU1735" i="109" s="1"/>
  <c r="AV572" i="109"/>
  <c r="AU868" i="109"/>
  <c r="AV667" i="109"/>
  <c r="AU751" i="109"/>
  <c r="AU1724" i="109" s="1"/>
  <c r="AV550" i="109"/>
  <c r="AU754" i="109"/>
  <c r="AU1726" i="109" s="1"/>
  <c r="AV553" i="109"/>
  <c r="AT1887" i="109"/>
  <c r="AU709" i="109"/>
  <c r="AU1710" i="109" s="1"/>
  <c r="AV508" i="109"/>
  <c r="AU843" i="109"/>
  <c r="AV642" i="109"/>
  <c r="AU842" i="109"/>
  <c r="AV641" i="109"/>
  <c r="AU685" i="109"/>
  <c r="AU739" i="109"/>
  <c r="AU1718" i="109" s="1"/>
  <c r="AV538" i="109"/>
  <c r="AU700" i="109"/>
  <c r="AU1709" i="109" s="1"/>
  <c r="AU805" i="109"/>
  <c r="AU1762" i="109" s="1"/>
  <c r="AV604" i="109"/>
  <c r="AT1875" i="109"/>
  <c r="AU721" i="109"/>
  <c r="AU1712" i="109" s="1"/>
  <c r="AV520" i="109"/>
  <c r="AU841" i="109"/>
  <c r="AV640" i="109"/>
  <c r="AT1890" i="109"/>
  <c r="AU797" i="109"/>
  <c r="AU1754" i="109" s="1"/>
  <c r="AV596" i="109"/>
  <c r="AU874" i="109"/>
  <c r="AV673" i="109"/>
  <c r="AU784" i="109"/>
  <c r="AU1741" i="109" s="1"/>
  <c r="AV583" i="109"/>
  <c r="AU862" i="109"/>
  <c r="AV661" i="109"/>
  <c r="AU807" i="109"/>
  <c r="AU1764" i="109" s="1"/>
  <c r="AV606" i="109"/>
  <c r="AU779" i="109"/>
  <c r="AU1737" i="109" s="1"/>
  <c r="AV578" i="109"/>
  <c r="AU822" i="109"/>
  <c r="AU1779" i="109" s="1"/>
  <c r="AV621" i="109"/>
  <c r="AT886" i="109"/>
  <c r="AU801" i="109"/>
  <c r="AU1758" i="109" s="1"/>
  <c r="AV600" i="109"/>
  <c r="AU804" i="109"/>
  <c r="AU1761" i="109" s="1"/>
  <c r="AV603" i="109"/>
  <c r="AU763" i="109"/>
  <c r="AU1733" i="109" s="1"/>
  <c r="AU787" i="109"/>
  <c r="AU1744" i="109" s="1"/>
  <c r="AV586" i="109"/>
  <c r="AT1881" i="109"/>
  <c r="AU745" i="109"/>
  <c r="AU1721" i="109" s="1"/>
  <c r="AV544" i="109"/>
  <c r="AU1026" i="109"/>
  <c r="AT1850" i="109"/>
  <c r="AS1982" i="109"/>
  <c r="AT1851" i="109"/>
  <c r="AP48" i="119"/>
  <c r="AQ42" i="119"/>
  <c r="BF29" i="119"/>
  <c r="BF28" i="119"/>
  <c r="BH21" i="119"/>
  <c r="BG23" i="119"/>
  <c r="BC48" i="119"/>
  <c r="BE30" i="119"/>
  <c r="BE40" i="119"/>
  <c r="BD41" i="119"/>
  <c r="BD47" i="119" s="1"/>
  <c r="BC47" i="119"/>
  <c r="BK33" i="119"/>
  <c r="AY371" i="109" l="1"/>
  <c r="AY572" i="109"/>
  <c r="AX343" i="109"/>
  <c r="AX544" i="109"/>
  <c r="AZ1390" i="109"/>
  <c r="AZ1569" i="109" s="1"/>
  <c r="AZ1379" i="109"/>
  <c r="AZ1200" i="109"/>
  <c r="AZ1361" i="109"/>
  <c r="AZ1182" i="109"/>
  <c r="AZ1397" i="109"/>
  <c r="AZ1218" i="109"/>
  <c r="AZ1386" i="109"/>
  <c r="AZ1565" i="109" s="1"/>
  <c r="AW1345" i="109"/>
  <c r="AX1349" i="109"/>
  <c r="AZ1351" i="109"/>
  <c r="AZ1172" i="109"/>
  <c r="AZ1372" i="109"/>
  <c r="AZ1193" i="109"/>
  <c r="AY1399" i="109"/>
  <c r="AY1220" i="109"/>
  <c r="AZ1209" i="109"/>
  <c r="AZ1388" i="109"/>
  <c r="AU1833" i="109"/>
  <c r="AU1817" i="109"/>
  <c r="AU1810" i="109"/>
  <c r="AU1949" i="109" s="1"/>
  <c r="AU1806" i="109"/>
  <c r="AU1839" i="109"/>
  <c r="AU1807" i="109"/>
  <c r="AU1826" i="109"/>
  <c r="AZ1563" i="109"/>
  <c r="AW1719" i="109"/>
  <c r="AU1786" i="109"/>
  <c r="AU1787" i="109"/>
  <c r="AU1816" i="109"/>
  <c r="AU1955" i="109" s="1"/>
  <c r="AU1792" i="109"/>
  <c r="AU1931" i="109" s="1"/>
  <c r="AU1812" i="109"/>
  <c r="AU1804" i="109"/>
  <c r="AU1943" i="109" s="1"/>
  <c r="AU1840" i="109"/>
  <c r="AU1789" i="109"/>
  <c r="AU1928" i="109" s="1"/>
  <c r="AU1801" i="109"/>
  <c r="AU1822" i="109"/>
  <c r="AU1813" i="109"/>
  <c r="AU1952" i="109" s="1"/>
  <c r="AU1803" i="109"/>
  <c r="AU1942" i="109" s="1"/>
  <c r="AU1799" i="109"/>
  <c r="AU1795" i="109"/>
  <c r="AU1796" i="109"/>
  <c r="AU1824" i="109"/>
  <c r="AU1963" i="109" s="1"/>
  <c r="AU1808" i="109"/>
  <c r="AU1830" i="109"/>
  <c r="AU1969" i="109" s="1"/>
  <c r="AU1785" i="109"/>
  <c r="AU1793" i="109"/>
  <c r="AU1932" i="109" s="1"/>
  <c r="AU1832" i="109"/>
  <c r="AU1971" i="109" s="1"/>
  <c r="AV1971" i="109" s="1"/>
  <c r="AU1798" i="109"/>
  <c r="AU1937" i="109" s="1"/>
  <c r="AU1828" i="109"/>
  <c r="AU1794" i="109"/>
  <c r="AU1933" i="109" s="1"/>
  <c r="AV1933" i="109" s="1"/>
  <c r="AU1805" i="109"/>
  <c r="AU1944" i="109" s="1"/>
  <c r="AV1944" i="109" s="1"/>
  <c r="AU1788" i="109"/>
  <c r="AU1927" i="109" s="1"/>
  <c r="AU1819" i="109"/>
  <c r="AU1958" i="109" s="1"/>
  <c r="AV1958" i="109" s="1"/>
  <c r="AU1838" i="109"/>
  <c r="AU1977" i="109" s="1"/>
  <c r="AU1829" i="109"/>
  <c r="AU1968" i="109" s="1"/>
  <c r="AU1825" i="109"/>
  <c r="AU1964" i="109" s="1"/>
  <c r="AU1821" i="109"/>
  <c r="AU1811" i="109"/>
  <c r="AU1950" i="109" s="1"/>
  <c r="AV1950" i="109" s="1"/>
  <c r="AU1797" i="109"/>
  <c r="AU1936" i="109" s="1"/>
  <c r="AU1831" i="109"/>
  <c r="AU1970" i="109" s="1"/>
  <c r="AU1827" i="109"/>
  <c r="AU1966" i="109" s="1"/>
  <c r="AU1836" i="109"/>
  <c r="AU1975" i="109" s="1"/>
  <c r="AU1834" i="109"/>
  <c r="AU1973" i="109" s="1"/>
  <c r="AV1973" i="109" s="1"/>
  <c r="AU1790" i="109"/>
  <c r="AU1929" i="109" s="1"/>
  <c r="AU1784" i="109"/>
  <c r="AU1923" i="109" s="1"/>
  <c r="AU1800" i="109"/>
  <c r="AU1939" i="109" s="1"/>
  <c r="AV1939" i="109" s="1"/>
  <c r="AU1815" i="109"/>
  <c r="AU1954" i="109" s="1"/>
  <c r="AU1783" i="109"/>
  <c r="AU1922" i="109" s="1"/>
  <c r="AV1922" i="109" s="1"/>
  <c r="AU1809" i="109"/>
  <c r="AU1948" i="109" s="1"/>
  <c r="AU1802" i="109"/>
  <c r="AU1941" i="109" s="1"/>
  <c r="AU1823" i="109"/>
  <c r="AU1962" i="109" s="1"/>
  <c r="AU1820" i="109"/>
  <c r="AU1959" i="109" s="1"/>
  <c r="AU1835" i="109"/>
  <c r="AU1974" i="109" s="1"/>
  <c r="AU1791" i="109"/>
  <c r="AU1930" i="109" s="1"/>
  <c r="AU1818" i="109"/>
  <c r="AU1957" i="109" s="1"/>
  <c r="AU1814" i="109"/>
  <c r="AU1953" i="109" s="1"/>
  <c r="AU1837" i="109"/>
  <c r="AU1976" i="109" s="1"/>
  <c r="AW1773" i="109"/>
  <c r="AW1912" i="109" s="1"/>
  <c r="AY1638" i="109"/>
  <c r="AW1769" i="109"/>
  <c r="AW1908" i="109" s="1"/>
  <c r="AW1781" i="109"/>
  <c r="AW1920" i="109" s="1"/>
  <c r="AW1777" i="109"/>
  <c r="AW1916" i="109" s="1"/>
  <c r="AW1841" i="109"/>
  <c r="AW1980" i="109" s="1"/>
  <c r="AX1578" i="109"/>
  <c r="AU1703" i="109"/>
  <c r="AV1703" i="109" s="1"/>
  <c r="AU1707" i="109"/>
  <c r="AY1558" i="109"/>
  <c r="AY1540" i="109"/>
  <c r="AY1551" i="109"/>
  <c r="AY1530" i="109"/>
  <c r="AY1576" i="109"/>
  <c r="AZ361" i="109"/>
  <c r="BA562" i="109" s="1"/>
  <c r="BA361" i="109"/>
  <c r="BB562" i="109" s="1"/>
  <c r="AX298" i="109"/>
  <c r="AY499" i="109" s="1"/>
  <c r="BC697" i="109"/>
  <c r="AY1546" i="109"/>
  <c r="AX1647" i="109"/>
  <c r="AX1623" i="109"/>
  <c r="AV1949" i="109"/>
  <c r="AX740" i="109"/>
  <c r="AX1622" i="109"/>
  <c r="AX1700" i="109"/>
  <c r="AW742" i="109"/>
  <c r="AW1720" i="109" s="1"/>
  <c r="CJ20" i="119"/>
  <c r="AZ1567" i="109"/>
  <c r="AY1603" i="109"/>
  <c r="AY1692" i="109"/>
  <c r="AX1693" i="109"/>
  <c r="AV1955" i="109"/>
  <c r="AY1699" i="109"/>
  <c r="AX340" i="109"/>
  <c r="AY541" i="109" s="1"/>
  <c r="AY1676" i="109"/>
  <c r="AX840" i="109"/>
  <c r="AX1602" i="109"/>
  <c r="AY1670" i="109"/>
  <c r="AX338" i="109"/>
  <c r="AY539" i="109" s="1"/>
  <c r="AW685" i="109"/>
  <c r="CA33" i="119" s="1"/>
  <c r="AV1981" i="109"/>
  <c r="AW1981" i="109"/>
  <c r="AU1883" i="109"/>
  <c r="AV1883" i="109" s="1"/>
  <c r="AU1901" i="109"/>
  <c r="AU1864" i="109"/>
  <c r="AU1860" i="109"/>
  <c r="AV1860" i="109" s="1"/>
  <c r="AU1879" i="109"/>
  <c r="AU1877" i="109"/>
  <c r="AU1979" i="109"/>
  <c r="AU1872" i="109"/>
  <c r="AU1897" i="109"/>
  <c r="AU1858" i="109"/>
  <c r="AU1880" i="109"/>
  <c r="AU1848" i="109"/>
  <c r="AV1848" i="109" s="1"/>
  <c r="AU1891" i="109"/>
  <c r="AV1891" i="109" s="1"/>
  <c r="AU1873" i="109"/>
  <c r="AU1899" i="109"/>
  <c r="AU1856" i="109"/>
  <c r="AU1935" i="109"/>
  <c r="AU1885" i="109"/>
  <c r="AU1886" i="109"/>
  <c r="AU1884" i="109"/>
  <c r="AU1875" i="109"/>
  <c r="AV1875" i="109" s="1"/>
  <c r="AU1926" i="109"/>
  <c r="AU1898" i="109"/>
  <c r="AU1890" i="109"/>
  <c r="AV1890" i="109" s="1"/>
  <c r="AU1887" i="109"/>
  <c r="AU1924" i="109"/>
  <c r="AW857" i="109"/>
  <c r="AY1571" i="109"/>
  <c r="AY1265" i="109"/>
  <c r="AZ1444" i="109" s="1"/>
  <c r="AY1244" i="109"/>
  <c r="AZ1423" i="109" s="1"/>
  <c r="AW870" i="109"/>
  <c r="AW804" i="109"/>
  <c r="AW1761" i="109" s="1"/>
  <c r="AW837" i="109"/>
  <c r="AW862" i="109"/>
  <c r="AW878" i="109"/>
  <c r="AW838" i="109"/>
  <c r="AW758" i="109"/>
  <c r="AW1728" i="109" s="1"/>
  <c r="AW860" i="109"/>
  <c r="AW786" i="109"/>
  <c r="AW1743" i="109" s="1"/>
  <c r="AW759" i="109"/>
  <c r="AW739" i="109"/>
  <c r="AW1718" i="109" s="1"/>
  <c r="AW1857" i="109" s="1"/>
  <c r="AW846" i="109"/>
  <c r="AW794" i="109"/>
  <c r="AW791" i="109"/>
  <c r="AX1652" i="109"/>
  <c r="AX836" i="109"/>
  <c r="AX1684" i="109"/>
  <c r="AY1340" i="109"/>
  <c r="AZ1519" i="109" s="1"/>
  <c r="AX884" i="109"/>
  <c r="AX872" i="109"/>
  <c r="AY1242" i="109"/>
  <c r="AZ1421" i="109" s="1"/>
  <c r="AY1288" i="109"/>
  <c r="AZ1467" i="109" s="1"/>
  <c r="AY455" i="109"/>
  <c r="AZ656" i="109" s="1"/>
  <c r="AX1598" i="109"/>
  <c r="AY1555" i="109"/>
  <c r="AZ1291" i="109"/>
  <c r="BA1470" i="109" s="1"/>
  <c r="AY1337" i="109"/>
  <c r="AZ1516" i="109" s="1"/>
  <c r="AX1677" i="109"/>
  <c r="AX1648" i="109"/>
  <c r="AX1685" i="109"/>
  <c r="AX1656" i="109"/>
  <c r="AY1302" i="109"/>
  <c r="AZ1481" i="109" s="1"/>
  <c r="AY1299" i="109"/>
  <c r="AZ1478" i="109" s="1"/>
  <c r="BE292" i="109"/>
  <c r="BF493" i="109" s="1"/>
  <c r="AZ1314" i="109"/>
  <c r="BA1493" i="109" s="1"/>
  <c r="AY1237" i="109"/>
  <c r="AZ1416" i="109" s="1"/>
  <c r="AY478" i="109"/>
  <c r="AZ679" i="109" s="1"/>
  <c r="AX1581" i="109"/>
  <c r="AX1607" i="109"/>
  <c r="AX1669" i="109"/>
  <c r="AX1592" i="109"/>
  <c r="AX1701" i="109"/>
  <c r="AY1584" i="109"/>
  <c r="AX1688" i="109"/>
  <c r="AY1260" i="109"/>
  <c r="AZ1439" i="109" s="1"/>
  <c r="AY451" i="109"/>
  <c r="AZ652" i="109" s="1"/>
  <c r="AW864" i="109"/>
  <c r="AW881" i="109"/>
  <c r="AW788" i="109"/>
  <c r="AW1745" i="109" s="1"/>
  <c r="AW1884" i="109" s="1"/>
  <c r="AW810" i="109"/>
  <c r="AW749" i="109"/>
  <c r="AW709" i="109"/>
  <c r="AW1710" i="109" s="1"/>
  <c r="AW826" i="109"/>
  <c r="AZ1204" i="109"/>
  <c r="BA1383" i="109" s="1"/>
  <c r="AY1301" i="109"/>
  <c r="AZ1480" i="109" s="1"/>
  <c r="AY1224" i="109"/>
  <c r="AZ1403" i="109" s="1"/>
  <c r="AX1620" i="109"/>
  <c r="AX1580" i="109"/>
  <c r="AX321" i="109"/>
  <c r="AY522" i="109" s="1"/>
  <c r="AX390" i="109"/>
  <c r="AY591" i="109" s="1"/>
  <c r="AX397" i="109"/>
  <c r="AY598" i="109" s="1"/>
  <c r="AX360" i="109"/>
  <c r="AY561" i="109" s="1"/>
  <c r="AX358" i="109"/>
  <c r="AY559" i="109" s="1"/>
  <c r="AX405" i="109"/>
  <c r="AY606" i="109" s="1"/>
  <c r="AX354" i="109"/>
  <c r="AY555" i="109" s="1"/>
  <c r="AX432" i="109"/>
  <c r="AY633" i="109" s="1"/>
  <c r="AX1170" i="109"/>
  <c r="AX1524" i="109"/>
  <c r="CB34" i="119" s="1"/>
  <c r="AW747" i="109"/>
  <c r="AW1722" i="109" s="1"/>
  <c r="AW882" i="109"/>
  <c r="AW693" i="109"/>
  <c r="AW754" i="109"/>
  <c r="AW1726" i="109" s="1"/>
  <c r="AX869" i="109"/>
  <c r="AX1654" i="109"/>
  <c r="AX1686" i="109"/>
  <c r="AY1321" i="109"/>
  <c r="AZ1500" i="109" s="1"/>
  <c r="AY1233" i="109"/>
  <c r="AZ1412" i="109" s="1"/>
  <c r="AY1575" i="109"/>
  <c r="AZ1191" i="109"/>
  <c r="BA1370" i="109" s="1"/>
  <c r="AZ1248" i="109"/>
  <c r="BA1427" i="109" s="1"/>
  <c r="AY465" i="109"/>
  <c r="AZ666" i="109" s="1"/>
  <c r="AX1583" i="109"/>
  <c r="AY1309" i="109"/>
  <c r="AZ1488" i="109" s="1"/>
  <c r="AX876" i="109"/>
  <c r="AY1305" i="109"/>
  <c r="AZ1484" i="109" s="1"/>
  <c r="AY1307" i="109"/>
  <c r="AZ1486" i="109" s="1"/>
  <c r="AY1303" i="109"/>
  <c r="AZ1482" i="109" s="1"/>
  <c r="AY459" i="109"/>
  <c r="AZ660" i="109" s="1"/>
  <c r="AY1556" i="109"/>
  <c r="AY1674" i="109"/>
  <c r="AX1609" i="109"/>
  <c r="AY1255" i="109"/>
  <c r="AZ1434" i="109" s="1"/>
  <c r="AX871" i="109"/>
  <c r="AX1625" i="109"/>
  <c r="AY1246" i="109"/>
  <c r="AZ1425" i="109" s="1"/>
  <c r="AX828" i="109"/>
  <c r="AX1653" i="109"/>
  <c r="AY1257" i="109"/>
  <c r="AZ1436" i="109" s="1"/>
  <c r="AX877" i="109"/>
  <c r="AX1664" i="109"/>
  <c r="AX450" i="109"/>
  <c r="AY651" i="109" s="1"/>
  <c r="AX427" i="109"/>
  <c r="AY628" i="109" s="1"/>
  <c r="AX336" i="109"/>
  <c r="AY537" i="109" s="1"/>
  <c r="AX437" i="109"/>
  <c r="AY638" i="109" s="1"/>
  <c r="AX456" i="109"/>
  <c r="AY657" i="109" s="1"/>
  <c r="AX351" i="109"/>
  <c r="AY552" i="109" s="1"/>
  <c r="AX382" i="109"/>
  <c r="AY583" i="109" s="1"/>
  <c r="AX395" i="109"/>
  <c r="AY596" i="109" s="1"/>
  <c r="AX407" i="109"/>
  <c r="AY608" i="109" s="1"/>
  <c r="AX429" i="109"/>
  <c r="AY630" i="109" s="1"/>
  <c r="AX428" i="109"/>
  <c r="AY629" i="109" s="1"/>
  <c r="AX425" i="109"/>
  <c r="AY626" i="109" s="1"/>
  <c r="AX401" i="109"/>
  <c r="AY602" i="109" s="1"/>
  <c r="AU1892" i="109"/>
  <c r="AU1893" i="109"/>
  <c r="AU1874" i="109"/>
  <c r="AU1870" i="109"/>
  <c r="AU1861" i="109"/>
  <c r="AU1889" i="109"/>
  <c r="AU1960" i="109"/>
  <c r="AU1869" i="109"/>
  <c r="AU1896" i="109"/>
  <c r="AU1867" i="109"/>
  <c r="AU1956" i="109"/>
  <c r="AU1965" i="109"/>
  <c r="AV1965" i="109" s="1"/>
  <c r="AU1925" i="109"/>
  <c r="AU1902" i="109"/>
  <c r="AU1894" i="109"/>
  <c r="AU1882" i="109"/>
  <c r="AU1967" i="109"/>
  <c r="AU1940" i="109"/>
  <c r="AZ1339" i="109"/>
  <c r="BA1518" i="109" s="1"/>
  <c r="AZ1203" i="109"/>
  <c r="BA1382" i="109" s="1"/>
  <c r="AY1264" i="109"/>
  <c r="AZ1443" i="109" s="1"/>
  <c r="AY438" i="109"/>
  <c r="AZ639" i="109" s="1"/>
  <c r="AX381" i="109"/>
  <c r="AY582" i="109" s="1"/>
  <c r="AX404" i="109"/>
  <c r="AY605" i="109" s="1"/>
  <c r="AX379" i="109"/>
  <c r="AY580" i="109" s="1"/>
  <c r="AX391" i="109"/>
  <c r="AY592" i="109" s="1"/>
  <c r="AX464" i="109"/>
  <c r="AY665" i="109" s="1"/>
  <c r="AX471" i="109"/>
  <c r="AY672" i="109" s="1"/>
  <c r="AX403" i="109"/>
  <c r="AY604" i="109" s="1"/>
  <c r="AX393" i="109"/>
  <c r="AY594" i="109" s="1"/>
  <c r="AX409" i="109"/>
  <c r="AY610" i="109" s="1"/>
  <c r="AX440" i="109"/>
  <c r="AY641" i="109" s="1"/>
  <c r="AX454" i="109"/>
  <c r="AY655" i="109" s="1"/>
  <c r="AY895" i="109"/>
  <c r="AZ895" i="109" s="1"/>
  <c r="BA895" i="109" s="1"/>
  <c r="BB895" i="109" s="1"/>
  <c r="BC895" i="109" s="1"/>
  <c r="BD895" i="109" s="1"/>
  <c r="BE895" i="109" s="1"/>
  <c r="BF895" i="109" s="1"/>
  <c r="BG895" i="109" s="1"/>
  <c r="BH895" i="109" s="1"/>
  <c r="AY483" i="109"/>
  <c r="AZ684" i="109" s="1"/>
  <c r="AY434" i="109"/>
  <c r="AZ635" i="109" s="1"/>
  <c r="AX859" i="109"/>
  <c r="AX1698" i="109"/>
  <c r="AY470" i="109"/>
  <c r="AZ671" i="109" s="1"/>
  <c r="AX1600" i="109"/>
  <c r="AX1646" i="109"/>
  <c r="AY1254" i="109"/>
  <c r="AZ1433" i="109" s="1"/>
  <c r="AZ1344" i="109"/>
  <c r="BA1523" i="109" s="1"/>
  <c r="AZ1256" i="109"/>
  <c r="BA1435" i="109" s="1"/>
  <c r="AY1649" i="109"/>
  <c r="AX1695" i="109"/>
  <c r="AX689" i="109"/>
  <c r="AY1269" i="109"/>
  <c r="AZ1448" i="109" s="1"/>
  <c r="AY1247" i="109"/>
  <c r="AZ1426" i="109" s="1"/>
  <c r="AY1263" i="109"/>
  <c r="AZ1442" i="109" s="1"/>
  <c r="AX832" i="109"/>
  <c r="AX1660" i="109"/>
  <c r="AX1657" i="109"/>
  <c r="BD694" i="109"/>
  <c r="AY1672" i="109"/>
  <c r="AX1595" i="109"/>
  <c r="AY1322" i="109"/>
  <c r="AZ1501" i="109" s="1"/>
  <c r="AY1315" i="109"/>
  <c r="AZ1494" i="109" s="1"/>
  <c r="AY1297" i="109"/>
  <c r="AZ1476" i="109" s="1"/>
  <c r="AY1261" i="109"/>
  <c r="AZ1440" i="109" s="1"/>
  <c r="AY1323" i="109"/>
  <c r="AZ1502" i="109" s="1"/>
  <c r="AY442" i="109"/>
  <c r="AZ643" i="109" s="1"/>
  <c r="AY463" i="109"/>
  <c r="AZ664" i="109" s="1"/>
  <c r="AZ1243" i="109"/>
  <c r="BA1422" i="109" s="1"/>
  <c r="AZ1333" i="109"/>
  <c r="BA1512" i="109" s="1"/>
  <c r="AX1618" i="109"/>
  <c r="AY1338" i="109"/>
  <c r="AZ1517" i="109" s="1"/>
  <c r="AZ1207" i="109"/>
  <c r="AX314" i="109"/>
  <c r="AY515" i="109" s="1"/>
  <c r="AX328" i="109"/>
  <c r="AY529" i="109" s="1"/>
  <c r="AX472" i="109"/>
  <c r="AY673" i="109" s="1"/>
  <c r="AX319" i="109"/>
  <c r="AY520" i="109" s="1"/>
  <c r="AX376" i="109"/>
  <c r="AY577" i="109" s="1"/>
  <c r="AX431" i="109"/>
  <c r="AY632" i="109" s="1"/>
  <c r="AX370" i="109"/>
  <c r="AY571" i="109" s="1"/>
  <c r="AW855" i="109"/>
  <c r="AY1562" i="109"/>
  <c r="AX1659" i="109"/>
  <c r="AX1582" i="109"/>
  <c r="AY1336" i="109"/>
  <c r="AZ1515" i="109" s="1"/>
  <c r="AY1320" i="109"/>
  <c r="AZ1499" i="109" s="1"/>
  <c r="AW723" i="109"/>
  <c r="AW1713" i="109" s="1"/>
  <c r="AW792" i="109"/>
  <c r="AW1749" i="109" s="1"/>
  <c r="AW799" i="109"/>
  <c r="AW1756" i="109" s="1"/>
  <c r="AW762" i="109"/>
  <c r="AW1732" i="109" s="1"/>
  <c r="AW760" i="109"/>
  <c r="AW1730" i="109" s="1"/>
  <c r="AW807" i="109"/>
  <c r="AW1764" i="109" s="1"/>
  <c r="AW756" i="109"/>
  <c r="AW834" i="109"/>
  <c r="AW1528" i="109"/>
  <c r="AW1707" i="109" s="1"/>
  <c r="AX439" i="109"/>
  <c r="AY640" i="109" s="1"/>
  <c r="AX448" i="109"/>
  <c r="AY649" i="109" s="1"/>
  <c r="AX441" i="109"/>
  <c r="AY642" i="109" s="1"/>
  <c r="AX1585" i="109"/>
  <c r="AY1293" i="109"/>
  <c r="AZ1472" i="109" s="1"/>
  <c r="AX1679" i="109"/>
  <c r="AX1591" i="109"/>
  <c r="AZ1217" i="109"/>
  <c r="BA1396" i="109" s="1"/>
  <c r="AY1549" i="109"/>
  <c r="AY1606" i="109"/>
  <c r="AY1313" i="109"/>
  <c r="AZ1492" i="109" s="1"/>
  <c r="AX1667" i="109"/>
  <c r="AX1663" i="109"/>
  <c r="AX1665" i="109"/>
  <c r="AX1661" i="109"/>
  <c r="AY1304" i="109"/>
  <c r="AZ1483" i="109" s="1"/>
  <c r="AY449" i="109"/>
  <c r="AZ650" i="109" s="1"/>
  <c r="AZ1334" i="109"/>
  <c r="BA1513" i="109" s="1"/>
  <c r="AX1650" i="109"/>
  <c r="AX863" i="109"/>
  <c r="AX1613" i="109"/>
  <c r="AY1300" i="109"/>
  <c r="AZ1479" i="109" s="1"/>
  <c r="AY1253" i="109"/>
  <c r="AZ1432" i="109" s="1"/>
  <c r="AY447" i="109"/>
  <c r="AZ648" i="109" s="1"/>
  <c r="AX1604" i="109"/>
  <c r="BD293" i="109"/>
  <c r="BE494" i="109" s="1"/>
  <c r="AZ1211" i="109"/>
  <c r="AX1615" i="109"/>
  <c r="AY1324" i="109"/>
  <c r="AZ1503" i="109" s="1"/>
  <c r="AZ1341" i="109"/>
  <c r="BA1520" i="109" s="1"/>
  <c r="AW852" i="109"/>
  <c r="AW829" i="109"/>
  <c r="AW738" i="109"/>
  <c r="AW839" i="109"/>
  <c r="AW858" i="109"/>
  <c r="AW753" i="109"/>
  <c r="AW784" i="109"/>
  <c r="AW1741" i="109" s="1"/>
  <c r="AW797" i="109"/>
  <c r="AW1754" i="109" s="1"/>
  <c r="AW809" i="109"/>
  <c r="AW1766" i="109" s="1"/>
  <c r="AW831" i="109"/>
  <c r="AW830" i="109"/>
  <c r="AW827" i="109"/>
  <c r="AW803" i="109"/>
  <c r="AW1760" i="109" s="1"/>
  <c r="AU1900" i="109"/>
  <c r="AV1900" i="109" s="1"/>
  <c r="AU1857" i="109"/>
  <c r="AU1904" i="109"/>
  <c r="AU1934" i="109"/>
  <c r="AU1947" i="109"/>
  <c r="AU1946" i="109"/>
  <c r="AU1868" i="109"/>
  <c r="AU1853" i="109"/>
  <c r="AU1980" i="109"/>
  <c r="AU1906" i="109"/>
  <c r="AU1972" i="109"/>
  <c r="AV1972" i="109" s="1"/>
  <c r="AU1951" i="109"/>
  <c r="AY1561" i="109"/>
  <c r="AY1335" i="109"/>
  <c r="AZ1514" i="109" s="1"/>
  <c r="AY1342" i="109"/>
  <c r="AZ1521" i="109" s="1"/>
  <c r="AW773" i="109"/>
  <c r="AW1735" i="109" s="1"/>
  <c r="AW783" i="109"/>
  <c r="AW1740" i="109" s="1"/>
  <c r="AW806" i="109"/>
  <c r="AW1763" i="109" s="1"/>
  <c r="AW781" i="109"/>
  <c r="AW1738" i="109" s="1"/>
  <c r="AW793" i="109"/>
  <c r="AW1750" i="109" s="1"/>
  <c r="AW866" i="109"/>
  <c r="AW873" i="109"/>
  <c r="AW805" i="109"/>
  <c r="AW1762" i="109" s="1"/>
  <c r="AW795" i="109"/>
  <c r="AW1752" i="109" s="1"/>
  <c r="AW811" i="109"/>
  <c r="AW1768" i="109" s="1"/>
  <c r="AW842" i="109"/>
  <c r="AW856" i="109"/>
  <c r="AX885" i="109"/>
  <c r="AY457" i="109"/>
  <c r="AZ658" i="109" s="1"/>
  <c r="AY1285" i="109"/>
  <c r="AZ1464" i="109" s="1"/>
  <c r="AY482" i="109"/>
  <c r="AZ683" i="109" s="1"/>
  <c r="AX1644" i="109"/>
  <c r="AY1266" i="109"/>
  <c r="AZ1445" i="109" s="1"/>
  <c r="AX1612" i="109"/>
  <c r="AY1702" i="109"/>
  <c r="AY1614" i="109"/>
  <c r="AZ1258" i="109"/>
  <c r="BA1437" i="109" s="1"/>
  <c r="AY1317" i="109"/>
  <c r="AZ1496" i="109" s="1"/>
  <c r="AY287" i="109"/>
  <c r="AZ488" i="109" s="1"/>
  <c r="AX1627" i="109"/>
  <c r="AX1605" i="109"/>
  <c r="AX1621" i="109"/>
  <c r="AY1310" i="109"/>
  <c r="AZ1489" i="109" s="1"/>
  <c r="AY1250" i="109"/>
  <c r="AZ1429" i="109" s="1"/>
  <c r="AZ1259" i="109"/>
  <c r="BA1438" i="109" s="1"/>
  <c r="AX880" i="109"/>
  <c r="AX1680" i="109"/>
  <c r="AX1673" i="109"/>
  <c r="AX1655" i="109"/>
  <c r="AX1619" i="109"/>
  <c r="AX1681" i="109"/>
  <c r="AX865" i="109"/>
  <c r="AY1601" i="109"/>
  <c r="AY1691" i="109"/>
  <c r="AX883" i="109"/>
  <c r="AX1696" i="109"/>
  <c r="AW716" i="109"/>
  <c r="AW745" i="109"/>
  <c r="AW730" i="109"/>
  <c r="AW1715" i="109" s="1"/>
  <c r="AW874" i="109"/>
  <c r="AW721" i="109"/>
  <c r="AW1712" i="109" s="1"/>
  <c r="AW778" i="109"/>
  <c r="AW1736" i="109" s="1"/>
  <c r="AW833" i="109"/>
  <c r="AW772" i="109"/>
  <c r="AW1734" i="109" s="1"/>
  <c r="AY894" i="109"/>
  <c r="AX1026" i="109"/>
  <c r="AW849" i="109"/>
  <c r="AZ1308" i="109"/>
  <c r="BA1487" i="109" s="1"/>
  <c r="AY1331" i="109"/>
  <c r="AZ1510" i="109" s="1"/>
  <c r="AY473" i="109"/>
  <c r="AZ674" i="109" s="1"/>
  <c r="AX1694" i="109"/>
  <c r="AX1678" i="109"/>
  <c r="AX330" i="109"/>
  <c r="AY531" i="109" s="1"/>
  <c r="AX349" i="109"/>
  <c r="AY550" i="109" s="1"/>
  <c r="AX466" i="109"/>
  <c r="AY667" i="109" s="1"/>
  <c r="AX385" i="109"/>
  <c r="AY586" i="109" s="1"/>
  <c r="AX383" i="109"/>
  <c r="AY584" i="109" s="1"/>
  <c r="AX387" i="109"/>
  <c r="AY588" i="109" s="1"/>
  <c r="AX452" i="109"/>
  <c r="AY653" i="109" s="1"/>
  <c r="AX327" i="109"/>
  <c r="AY528" i="109" s="1"/>
  <c r="AW841" i="109"/>
  <c r="AW850" i="109"/>
  <c r="AW843" i="109"/>
  <c r="AX847" i="109"/>
  <c r="AY1287" i="109"/>
  <c r="AZ1466" i="109" s="1"/>
  <c r="AY1252" i="109"/>
  <c r="AZ1431" i="109" s="1"/>
  <c r="AY467" i="109"/>
  <c r="AZ668" i="109" s="1"/>
  <c r="AX1651" i="109"/>
  <c r="AX879" i="109"/>
  <c r="AY1238" i="109"/>
  <c r="AZ1417" i="109" s="1"/>
  <c r="AZ1325" i="109"/>
  <c r="BA1504" i="109" s="1"/>
  <c r="BG296" i="109"/>
  <c r="BH497" i="109" s="1"/>
  <c r="BD294" i="109"/>
  <c r="BE495" i="109" s="1"/>
  <c r="AZ1215" i="109"/>
  <c r="BA1394" i="109" s="1"/>
  <c r="AX867" i="109"/>
  <c r="AX1671" i="109"/>
  <c r="AX845" i="109"/>
  <c r="AY474" i="109"/>
  <c r="AZ675" i="109" s="1"/>
  <c r="AY453" i="109"/>
  <c r="AZ654" i="109" s="1"/>
  <c r="AY1268" i="109"/>
  <c r="AZ1447" i="109" s="1"/>
  <c r="AY1332" i="109"/>
  <c r="AZ1511" i="109" s="1"/>
  <c r="AX861" i="109"/>
  <c r="AX1662" i="109"/>
  <c r="AY1292" i="109"/>
  <c r="AZ1471" i="109" s="1"/>
  <c r="AY469" i="109"/>
  <c r="AZ670" i="109" s="1"/>
  <c r="AX1658" i="109"/>
  <c r="AX1611" i="109"/>
  <c r="AY1270" i="109"/>
  <c r="AZ1449" i="109" s="1"/>
  <c r="AY426" i="109"/>
  <c r="AZ627" i="109" s="1"/>
  <c r="AY1534" i="109"/>
  <c r="BC695" i="109"/>
  <c r="AY475" i="109"/>
  <c r="AZ676" i="109" s="1"/>
  <c r="AX1682" i="109"/>
  <c r="AX433" i="109"/>
  <c r="AY634" i="109" s="1"/>
  <c r="AX359" i="109"/>
  <c r="AY560" i="109" s="1"/>
  <c r="AX399" i="109"/>
  <c r="AY600" i="109" s="1"/>
  <c r="AX377" i="109"/>
  <c r="AY578" i="109" s="1"/>
  <c r="AX388" i="109"/>
  <c r="AY589" i="109" s="1"/>
  <c r="AX394" i="109"/>
  <c r="AY595" i="109" s="1"/>
  <c r="AX406" i="109"/>
  <c r="AY607" i="109" s="1"/>
  <c r="AX398" i="109"/>
  <c r="AY599" i="109" s="1"/>
  <c r="AX396" i="109"/>
  <c r="AY597" i="109" s="1"/>
  <c r="AX400" i="109"/>
  <c r="AY601" i="109" s="1"/>
  <c r="AX446" i="109"/>
  <c r="AY647" i="109" s="1"/>
  <c r="AY896" i="109"/>
  <c r="AU1903" i="109"/>
  <c r="AU1938" i="109"/>
  <c r="AU1888" i="109"/>
  <c r="AU1895" i="109"/>
  <c r="AU1881" i="109"/>
  <c r="AV1881" i="109" s="1"/>
  <c r="AU1905" i="109"/>
  <c r="AU1907" i="109"/>
  <c r="AU1871" i="109"/>
  <c r="AV1871" i="109" s="1"/>
  <c r="AU1978" i="109"/>
  <c r="AU1961" i="109"/>
  <c r="AU1945" i="109"/>
  <c r="AZ1213" i="109"/>
  <c r="BA1392" i="109" s="1"/>
  <c r="AY1289" i="109"/>
  <c r="AZ1468" i="109" s="1"/>
  <c r="AX468" i="109"/>
  <c r="AY669" i="109" s="1"/>
  <c r="AX402" i="109"/>
  <c r="AY603" i="109" s="1"/>
  <c r="AX435" i="109"/>
  <c r="AY636" i="109" s="1"/>
  <c r="AX460" i="109"/>
  <c r="AY661" i="109" s="1"/>
  <c r="AX476" i="109"/>
  <c r="AY677" i="109" s="1"/>
  <c r="AX436" i="109"/>
  <c r="AY637" i="109" s="1"/>
  <c r="AX356" i="109"/>
  <c r="AY557" i="109" s="1"/>
  <c r="AX458" i="109"/>
  <c r="AY659" i="109" s="1"/>
  <c r="AX384" i="109"/>
  <c r="AY585" i="109" s="1"/>
  <c r="AX357" i="109"/>
  <c r="AY558" i="109" s="1"/>
  <c r="AX337" i="109"/>
  <c r="AY538" i="109" s="1"/>
  <c r="AX444" i="109"/>
  <c r="AY645" i="109" s="1"/>
  <c r="AX392" i="109"/>
  <c r="AY593" i="109" s="1"/>
  <c r="AX389" i="109"/>
  <c r="AY590" i="109" s="1"/>
  <c r="AY1294" i="109"/>
  <c r="AZ1473" i="109" s="1"/>
  <c r="AY1326" i="109"/>
  <c r="AZ1505" i="109" s="1"/>
  <c r="AX1643" i="109"/>
  <c r="AY1286" i="109"/>
  <c r="AZ1465" i="109" s="1"/>
  <c r="AX1624" i="109"/>
  <c r="AY1240" i="109"/>
  <c r="AZ1419" i="109" s="1"/>
  <c r="AZ1197" i="109"/>
  <c r="BA1376" i="109" s="1"/>
  <c r="AZ1318" i="109"/>
  <c r="BA1497" i="109" s="1"/>
  <c r="AY1616" i="109"/>
  <c r="AX1675" i="109"/>
  <c r="AY1319" i="109"/>
  <c r="AZ1498" i="109" s="1"/>
  <c r="AY1290" i="109"/>
  <c r="AZ1469" i="109" s="1"/>
  <c r="AY1327" i="109"/>
  <c r="AZ1506" i="109" s="1"/>
  <c r="AY1298" i="109"/>
  <c r="AZ1477" i="109" s="1"/>
  <c r="AY430" i="109"/>
  <c r="AZ631" i="109" s="1"/>
  <c r="AX1668" i="109"/>
  <c r="AX1608" i="109"/>
  <c r="AY1617" i="109"/>
  <c r="AY1223" i="109"/>
  <c r="AZ1402" i="109" s="1"/>
  <c r="AY1249" i="109"/>
  <c r="AZ1428" i="109" s="1"/>
  <c r="AY1311" i="109"/>
  <c r="AZ1490" i="109" s="1"/>
  <c r="AY1343" i="109"/>
  <c r="AZ1522" i="109" s="1"/>
  <c r="AX844" i="109"/>
  <c r="BD295" i="109"/>
  <c r="BE496" i="109" s="1"/>
  <c r="AZ1226" i="109"/>
  <c r="BA1405" i="109" s="1"/>
  <c r="AY1330" i="109"/>
  <c r="AZ1509" i="109" s="1"/>
  <c r="AY481" i="109"/>
  <c r="AZ682" i="109" s="1"/>
  <c r="AX853" i="109"/>
  <c r="AZ1245" i="109"/>
  <c r="BA1424" i="109" s="1"/>
  <c r="AZ1188" i="109"/>
  <c r="BA1367" i="109" s="1"/>
  <c r="AZ898" i="109"/>
  <c r="BA898" i="109" s="1"/>
  <c r="BB898" i="109" s="1"/>
  <c r="BC898" i="109" s="1"/>
  <c r="BD898" i="109" s="1"/>
  <c r="BE898" i="109" s="1"/>
  <c r="BF898" i="109" s="1"/>
  <c r="BG898" i="109" s="1"/>
  <c r="BH898" i="109" s="1"/>
  <c r="AX462" i="109"/>
  <c r="AY663" i="109" s="1"/>
  <c r="AX479" i="109"/>
  <c r="AY680" i="109" s="1"/>
  <c r="AX386" i="109"/>
  <c r="AY587" i="109" s="1"/>
  <c r="AX408" i="109"/>
  <c r="AY609" i="109" s="1"/>
  <c r="AX347" i="109"/>
  <c r="AY548" i="109" s="1"/>
  <c r="AX307" i="109"/>
  <c r="AY508" i="109" s="1"/>
  <c r="AX424" i="109"/>
  <c r="AY625" i="109" s="1"/>
  <c r="AY1666" i="109"/>
  <c r="AX1689" i="109"/>
  <c r="AX875" i="109"/>
  <c r="AY1262" i="109"/>
  <c r="AZ1441" i="109" s="1"/>
  <c r="AY1222" i="109"/>
  <c r="AZ1401" i="109" s="1"/>
  <c r="AW732" i="109"/>
  <c r="AW1716" i="109" s="1"/>
  <c r="AW751" i="109"/>
  <c r="AW1724" i="109" s="1"/>
  <c r="AW868" i="109"/>
  <c r="AW787" i="109"/>
  <c r="AW1744" i="109" s="1"/>
  <c r="AW763" i="109"/>
  <c r="AW1733" i="109" s="1"/>
  <c r="AW785" i="109"/>
  <c r="AW1742" i="109" s="1"/>
  <c r="AW789" i="109"/>
  <c r="AW1746" i="109" s="1"/>
  <c r="AW854" i="109"/>
  <c r="AW729" i="109"/>
  <c r="AX345" i="109"/>
  <c r="AY546" i="109" s="1"/>
  <c r="AX480" i="109"/>
  <c r="AY681" i="109" s="1"/>
  <c r="AX291" i="109"/>
  <c r="AY492" i="109" s="1"/>
  <c r="AX352" i="109"/>
  <c r="AY553" i="109" s="1"/>
  <c r="AY445" i="109"/>
  <c r="AZ646" i="109" s="1"/>
  <c r="AX1645" i="109"/>
  <c r="AX1610" i="109"/>
  <c r="AY1296" i="109"/>
  <c r="AZ1475" i="109" s="1"/>
  <c r="AY1328" i="109"/>
  <c r="AZ1507" i="109" s="1"/>
  <c r="AY477" i="109"/>
  <c r="AZ678" i="109" s="1"/>
  <c r="AX1596" i="109"/>
  <c r="AY1683" i="109"/>
  <c r="BF698" i="109"/>
  <c r="BC696" i="109"/>
  <c r="AY1573" i="109"/>
  <c r="AY1225" i="109"/>
  <c r="AZ1404" i="109" s="1"/>
  <c r="AY443" i="109"/>
  <c r="AZ644" i="109" s="1"/>
  <c r="AX1626" i="109"/>
  <c r="AX1690" i="109"/>
  <c r="AX851" i="109"/>
  <c r="AZ1198" i="109"/>
  <c r="BA1377" i="109" s="1"/>
  <c r="AZ1316" i="109"/>
  <c r="BA1495" i="109" s="1"/>
  <c r="AY1251" i="109"/>
  <c r="AZ1430" i="109" s="1"/>
  <c r="AY461" i="109"/>
  <c r="AZ662" i="109" s="1"/>
  <c r="AY1267" i="109"/>
  <c r="AZ1446" i="109" s="1"/>
  <c r="AX1628" i="109"/>
  <c r="AY1295" i="109"/>
  <c r="AZ1474" i="109" s="1"/>
  <c r="AZ1205" i="109"/>
  <c r="AZ1312" i="109"/>
  <c r="BA1491" i="109" s="1"/>
  <c r="AY1697" i="109"/>
  <c r="AY1306" i="109"/>
  <c r="AZ1485" i="109" s="1"/>
  <c r="AZ1329" i="109"/>
  <c r="BA1508" i="109" s="1"/>
  <c r="AW835" i="109"/>
  <c r="AW761" i="109"/>
  <c r="AW1731" i="109" s="1"/>
  <c r="AW801" i="109"/>
  <c r="AW1758" i="109" s="1"/>
  <c r="AW779" i="109"/>
  <c r="AW1737" i="109" s="1"/>
  <c r="AW790" i="109"/>
  <c r="AW1747" i="109" s="1"/>
  <c r="AW796" i="109"/>
  <c r="AW1753" i="109" s="1"/>
  <c r="AW808" i="109"/>
  <c r="AW1765" i="109" s="1"/>
  <c r="AW800" i="109"/>
  <c r="AW1757" i="109" s="1"/>
  <c r="AW798" i="109"/>
  <c r="AW1755" i="109" s="1"/>
  <c r="AW700" i="109"/>
  <c r="AW1709" i="109" s="1"/>
  <c r="AW802" i="109"/>
  <c r="AW1759" i="109" s="1"/>
  <c r="AW848" i="109"/>
  <c r="AX824" i="109"/>
  <c r="AX1640" i="109"/>
  <c r="AU1912" i="109"/>
  <c r="AV1912" i="109" s="1"/>
  <c r="AU1910" i="109"/>
  <c r="AV1910" i="109" s="1"/>
  <c r="AU1917" i="109"/>
  <c r="AU1909" i="109"/>
  <c r="AW823" i="109"/>
  <c r="AW1780" i="109" s="1"/>
  <c r="AW825" i="109"/>
  <c r="AX812" i="109"/>
  <c r="AY1278" i="109"/>
  <c r="AZ1457" i="109" s="1"/>
  <c r="AX1632" i="109"/>
  <c r="AX1631" i="109"/>
  <c r="AX416" i="109"/>
  <c r="AY617" i="109" s="1"/>
  <c r="AW819" i="109"/>
  <c r="AW1776" i="109" s="1"/>
  <c r="AX1634" i="109"/>
  <c r="AY1275" i="109"/>
  <c r="AZ1454" i="109" s="1"/>
  <c r="AX1639" i="109"/>
  <c r="AY1272" i="109"/>
  <c r="AZ1451" i="109" s="1"/>
  <c r="AU1921" i="109"/>
  <c r="AU1919" i="109"/>
  <c r="AV1919" i="109" s="1"/>
  <c r="AU1915" i="109"/>
  <c r="AU1920" i="109"/>
  <c r="AV1920" i="109" s="1"/>
  <c r="AX420" i="109"/>
  <c r="AY621" i="109" s="1"/>
  <c r="AX415" i="109"/>
  <c r="AY616" i="109" s="1"/>
  <c r="AY1284" i="109"/>
  <c r="AZ1463" i="109" s="1"/>
  <c r="AY1273" i="109"/>
  <c r="AZ1452" i="109" s="1"/>
  <c r="AX1635" i="109"/>
  <c r="AW818" i="109"/>
  <c r="AW1775" i="109" s="1"/>
  <c r="AX412" i="109"/>
  <c r="AY613" i="109" s="1"/>
  <c r="AX1637" i="109"/>
  <c r="AX816" i="109"/>
  <c r="AY1271" i="109"/>
  <c r="AZ1450" i="109" s="1"/>
  <c r="AY1281" i="109"/>
  <c r="AZ1460" i="109" s="1"/>
  <c r="AX1630" i="109"/>
  <c r="AU1918" i="109"/>
  <c r="AU1908" i="109"/>
  <c r="AU1913" i="109"/>
  <c r="AV1913" i="109" s="1"/>
  <c r="AW822" i="109"/>
  <c r="AW1779" i="109" s="1"/>
  <c r="AW817" i="109"/>
  <c r="AW1774" i="109" s="1"/>
  <c r="AY410" i="109"/>
  <c r="AZ611" i="109" s="1"/>
  <c r="AX1642" i="109"/>
  <c r="AX820" i="109"/>
  <c r="AY1277" i="109"/>
  <c r="AZ1456" i="109" s="1"/>
  <c r="AX411" i="109"/>
  <c r="AY612" i="109" s="1"/>
  <c r="AX413" i="109"/>
  <c r="AY614" i="109" s="1"/>
  <c r="AW814" i="109"/>
  <c r="AW1771" i="109" s="1"/>
  <c r="AY1279" i="109"/>
  <c r="AZ1458" i="109" s="1"/>
  <c r="AX1629" i="109"/>
  <c r="AX1641" i="109"/>
  <c r="AX1781" i="109" s="1"/>
  <c r="AX419" i="109"/>
  <c r="AY620" i="109" s="1"/>
  <c r="AV1026" i="109"/>
  <c r="AU1916" i="109"/>
  <c r="AU1911" i="109"/>
  <c r="AU1914" i="109"/>
  <c r="AX421" i="109"/>
  <c r="AY622" i="109" s="1"/>
  <c r="AX423" i="109"/>
  <c r="AY624" i="109" s="1"/>
  <c r="AW484" i="109"/>
  <c r="AW485" i="109" s="1"/>
  <c r="AX1636" i="109"/>
  <c r="AY1274" i="109"/>
  <c r="AZ1453" i="109" s="1"/>
  <c r="AY422" i="109"/>
  <c r="AZ623" i="109" s="1"/>
  <c r="AY418" i="109"/>
  <c r="AZ619" i="109" s="1"/>
  <c r="AY1282" i="109"/>
  <c r="AZ1461" i="109" s="1"/>
  <c r="AW813" i="109"/>
  <c r="AW1770" i="109" s="1"/>
  <c r="AW815" i="109"/>
  <c r="AW1772" i="109" s="1"/>
  <c r="AZ1280" i="109"/>
  <c r="BA1459" i="109" s="1"/>
  <c r="AX417" i="109"/>
  <c r="AY618" i="109" s="1"/>
  <c r="AY1276" i="109"/>
  <c r="AZ1455" i="109" s="1"/>
  <c r="AX1633" i="109"/>
  <c r="AY414" i="109"/>
  <c r="AZ615" i="109" s="1"/>
  <c r="AY1283" i="109"/>
  <c r="AZ1462" i="109" s="1"/>
  <c r="AW821" i="109"/>
  <c r="AW1778" i="109" s="1"/>
  <c r="AU1866" i="109"/>
  <c r="AV1866" i="109" s="1"/>
  <c r="AU1862" i="109"/>
  <c r="AU1855" i="109"/>
  <c r="AU1852" i="109"/>
  <c r="BO34" i="119"/>
  <c r="AT1843" i="109"/>
  <c r="AU1854" i="109"/>
  <c r="AU1847" i="109"/>
  <c r="AV1525" i="109"/>
  <c r="AT1846" i="109"/>
  <c r="AU485" i="109"/>
  <c r="AU886" i="109"/>
  <c r="AV685" i="109"/>
  <c r="AV686" i="109" s="1"/>
  <c r="AU1850" i="109"/>
  <c r="AP49" i="119"/>
  <c r="AQ49" i="119" s="1"/>
  <c r="AQ48" i="119"/>
  <c r="BD42" i="119"/>
  <c r="BE41" i="119"/>
  <c r="BE47" i="119" s="1"/>
  <c r="BG25" i="119"/>
  <c r="BF30" i="119"/>
  <c r="BF40" i="119"/>
  <c r="BC49" i="119"/>
  <c r="BI21" i="119"/>
  <c r="BH23" i="119"/>
  <c r="BL33" i="119"/>
  <c r="AZ371" i="109" l="1"/>
  <c r="AZ572" i="109"/>
  <c r="AY343" i="109"/>
  <c r="AY544" i="109"/>
  <c r="BA1209" i="109"/>
  <c r="BA1388" i="109"/>
  <c r="BA1397" i="109"/>
  <c r="BA1218" i="109"/>
  <c r="BA1379" i="109"/>
  <c r="BA1200" i="109"/>
  <c r="BA1372" i="109"/>
  <c r="BA1193" i="109"/>
  <c r="BA1390" i="109"/>
  <c r="BA1569" i="109" s="1"/>
  <c r="AX1345" i="109"/>
  <c r="AY1349" i="109"/>
  <c r="BA1361" i="109"/>
  <c r="BA1182" i="109"/>
  <c r="BA1384" i="109"/>
  <c r="BA1563" i="109" s="1"/>
  <c r="BA1386" i="109"/>
  <c r="BA1565" i="109" s="1"/>
  <c r="AZ1399" i="109"/>
  <c r="AZ1220" i="109"/>
  <c r="BA1351" i="109"/>
  <c r="BA1172" i="109"/>
  <c r="AY1631" i="109"/>
  <c r="AV1928" i="109"/>
  <c r="AV1925" i="109"/>
  <c r="AX1719" i="109"/>
  <c r="AW1831" i="109"/>
  <c r="AW1970" i="109" s="1"/>
  <c r="AZ1676" i="109"/>
  <c r="AW1837" i="109"/>
  <c r="AW1976" i="109" s="1"/>
  <c r="AV1976" i="109"/>
  <c r="AW1799" i="109"/>
  <c r="AW1938" i="109" s="1"/>
  <c r="AW1838" i="109"/>
  <c r="AW1977" i="109" s="1"/>
  <c r="AW1786" i="109"/>
  <c r="AW1798" i="109"/>
  <c r="AW1816" i="109"/>
  <c r="AW1955" i="109" s="1"/>
  <c r="AW1783" i="109"/>
  <c r="AW1922" i="109" s="1"/>
  <c r="AW1822" i="109"/>
  <c r="AW1961" i="109" s="1"/>
  <c r="AW1821" i="109"/>
  <c r="AW1960" i="109" s="1"/>
  <c r="AW1784" i="109"/>
  <c r="AW1823" i="109"/>
  <c r="AW1834" i="109"/>
  <c r="AW1973" i="109" s="1"/>
  <c r="AW1785" i="109"/>
  <c r="AW1924" i="109" s="1"/>
  <c r="AW1824" i="109"/>
  <c r="AW1963" i="109" s="1"/>
  <c r="AW1819" i="109"/>
  <c r="AW1958" i="109" s="1"/>
  <c r="AW1802" i="109"/>
  <c r="AW1941" i="109" s="1"/>
  <c r="AW1820" i="109"/>
  <c r="AW1959" i="109" s="1"/>
  <c r="AW1787" i="109"/>
  <c r="AW1926" i="109" s="1"/>
  <c r="AW1789" i="109"/>
  <c r="AW1928" i="109" s="1"/>
  <c r="AW1839" i="109"/>
  <c r="AW1806" i="109"/>
  <c r="AW1945" i="109" s="1"/>
  <c r="AW1797" i="109"/>
  <c r="AW1936" i="109" s="1"/>
  <c r="AW1840" i="109"/>
  <c r="AW1979" i="109" s="1"/>
  <c r="AW1835" i="109"/>
  <c r="AW1974" i="109" s="1"/>
  <c r="AW1829" i="109"/>
  <c r="AW1968" i="109" s="1"/>
  <c r="AW1836" i="109"/>
  <c r="AW1975" i="109" s="1"/>
  <c r="AW1962" i="109"/>
  <c r="AW1814" i="109"/>
  <c r="AW1953" i="109" s="1"/>
  <c r="AW1791" i="109"/>
  <c r="AW1930" i="109" s="1"/>
  <c r="AY1647" i="109"/>
  <c r="AW1790" i="109"/>
  <c r="AW1929" i="109" s="1"/>
  <c r="AW1825" i="109"/>
  <c r="AW1964" i="109" s="1"/>
  <c r="AW1800" i="109"/>
  <c r="AW1939" i="109" s="1"/>
  <c r="AW1795" i="109"/>
  <c r="AW1934" i="109" s="1"/>
  <c r="AW1794" i="109"/>
  <c r="AW1933" i="109" s="1"/>
  <c r="AW1801" i="109"/>
  <c r="AW1940" i="109" s="1"/>
  <c r="AW1796" i="109"/>
  <c r="AW1935" i="109" s="1"/>
  <c r="AW1807" i="109"/>
  <c r="AW1817" i="109"/>
  <c r="AW1956" i="109" s="1"/>
  <c r="AW1813" i="109"/>
  <c r="AW1952" i="109" s="1"/>
  <c r="AW1792" i="109"/>
  <c r="AW1931" i="109" s="1"/>
  <c r="AW1803" i="109"/>
  <c r="AW1942" i="109" s="1"/>
  <c r="AW1793" i="109"/>
  <c r="AW1932" i="109" s="1"/>
  <c r="AW1804" i="109"/>
  <c r="AW1943" i="109" s="1"/>
  <c r="AW1832" i="109"/>
  <c r="AW1971" i="109" s="1"/>
  <c r="AV1882" i="109"/>
  <c r="AW1788" i="109"/>
  <c r="AW1927" i="109" s="1"/>
  <c r="AW1826" i="109"/>
  <c r="AW1965" i="109" s="1"/>
  <c r="AW1805" i="109"/>
  <c r="AW1944" i="109" s="1"/>
  <c r="AW1827" i="109"/>
  <c r="AW1966" i="109" s="1"/>
  <c r="AW1811" i="109"/>
  <c r="AW1950" i="109" s="1"/>
  <c r="AW1810" i="109"/>
  <c r="AW1949" i="109" s="1"/>
  <c r="AW1828" i="109"/>
  <c r="AW1967" i="109" s="1"/>
  <c r="AW1812" i="109"/>
  <c r="AW1951" i="109" s="1"/>
  <c r="AW1818" i="109"/>
  <c r="AW1957" i="109" s="1"/>
  <c r="AW1833" i="109"/>
  <c r="AW1972" i="109" s="1"/>
  <c r="AW1815" i="109"/>
  <c r="AW1954" i="109" s="1"/>
  <c r="AW1808" i="109"/>
  <c r="AW1947" i="109" s="1"/>
  <c r="AW1830" i="109"/>
  <c r="AW1969" i="109" s="1"/>
  <c r="AW1809" i="109"/>
  <c r="AW1948" i="109" s="1"/>
  <c r="AV1885" i="109"/>
  <c r="AX1777" i="109"/>
  <c r="AX1916" i="109" s="1"/>
  <c r="AV1937" i="109"/>
  <c r="AX1773" i="109"/>
  <c r="AX1912" i="109" s="1"/>
  <c r="AW1714" i="109"/>
  <c r="AW1853" i="109" s="1"/>
  <c r="AW1721" i="109"/>
  <c r="AW1860" i="109" s="1"/>
  <c r="BD697" i="109"/>
  <c r="AW1711" i="109"/>
  <c r="AW1850" i="109" s="1"/>
  <c r="AW1717" i="109"/>
  <c r="AW1856" i="109" s="1"/>
  <c r="AW1708" i="109"/>
  <c r="AW1847" i="109" s="1"/>
  <c r="AW1725" i="109"/>
  <c r="AW1864" i="109" s="1"/>
  <c r="AX1841" i="109"/>
  <c r="AX1980" i="109" s="1"/>
  <c r="AW1727" i="109"/>
  <c r="AW1866" i="109" s="1"/>
  <c r="AW1748" i="109"/>
  <c r="AW1887" i="109" s="1"/>
  <c r="AW1767" i="109"/>
  <c r="AW1906" i="109" s="1"/>
  <c r="AX1769" i="109"/>
  <c r="AW1723" i="109"/>
  <c r="AW1862" i="109" s="1"/>
  <c r="AW1729" i="109"/>
  <c r="AW1868" i="109" s="1"/>
  <c r="AX1842" i="109"/>
  <c r="AX1981" i="109" s="1"/>
  <c r="AW1751" i="109"/>
  <c r="AW1890" i="109" s="1"/>
  <c r="AW1782" i="109"/>
  <c r="AW1921" i="109" s="1"/>
  <c r="AV1907" i="109"/>
  <c r="AY1623" i="109"/>
  <c r="AZ1551" i="109"/>
  <c r="AZ1576" i="109"/>
  <c r="AZ1558" i="109"/>
  <c r="AY1578" i="109"/>
  <c r="AZ1530" i="109"/>
  <c r="AZ1540" i="109"/>
  <c r="BC361" i="109"/>
  <c r="BD562" i="109" s="1"/>
  <c r="AY298" i="109"/>
  <c r="AZ499" i="109" s="1"/>
  <c r="BB361" i="109"/>
  <c r="BC562" i="109" s="1"/>
  <c r="AV1861" i="109"/>
  <c r="AV1948" i="109"/>
  <c r="AV1901" i="109"/>
  <c r="AV1945" i="109"/>
  <c r="AX862" i="109"/>
  <c r="AV1959" i="109"/>
  <c r="AV1869" i="109"/>
  <c r="AV1978" i="109"/>
  <c r="AV1968" i="109"/>
  <c r="AV1898" i="109"/>
  <c r="AV1961" i="109"/>
  <c r="AV1856" i="109"/>
  <c r="AV1902" i="109"/>
  <c r="AV1930" i="109"/>
  <c r="AV1936" i="109"/>
  <c r="AV1967" i="109"/>
  <c r="AV1868" i="109"/>
  <c r="AV1970" i="109"/>
  <c r="AV1897" i="109"/>
  <c r="AV1872" i="109"/>
  <c r="AV1864" i="109"/>
  <c r="AY1681" i="109"/>
  <c r="AY1680" i="109"/>
  <c r="AV1896" i="109"/>
  <c r="AX759" i="109"/>
  <c r="AX1729" i="109" s="1"/>
  <c r="AV1935" i="109"/>
  <c r="AV1979" i="109"/>
  <c r="AV1923" i="109"/>
  <c r="AV1893" i="109"/>
  <c r="AV1870" i="109"/>
  <c r="AV1924" i="109"/>
  <c r="AV1895" i="109"/>
  <c r="AX693" i="109"/>
  <c r="AX1708" i="109" s="1"/>
  <c r="AV1931" i="109"/>
  <c r="AV1963" i="109"/>
  <c r="AX857" i="109"/>
  <c r="AY857" i="109" s="1"/>
  <c r="AY1622" i="109"/>
  <c r="AV1857" i="109"/>
  <c r="AX846" i="109"/>
  <c r="AV1969" i="109"/>
  <c r="AV1853" i="109"/>
  <c r="AV1899" i="109"/>
  <c r="AV1889" i="109"/>
  <c r="AV1879" i="109"/>
  <c r="AV1975" i="109"/>
  <c r="AX855" i="109"/>
  <c r="AY1700" i="109"/>
  <c r="AZ1692" i="109"/>
  <c r="AY840" i="109"/>
  <c r="AV1915" i="109"/>
  <c r="AY740" i="109"/>
  <c r="AX1858" i="109"/>
  <c r="AW1861" i="109"/>
  <c r="AV1952" i="109"/>
  <c r="AV1934" i="109"/>
  <c r="AX758" i="109"/>
  <c r="AX1728" i="109" s="1"/>
  <c r="AV1932" i="109"/>
  <c r="AV1929" i="109"/>
  <c r="AY867" i="109"/>
  <c r="AV1909" i="109"/>
  <c r="AX709" i="109"/>
  <c r="AX1710" i="109" s="1"/>
  <c r="AX1849" i="109" s="1"/>
  <c r="AX739" i="109"/>
  <c r="AX1718" i="109" s="1"/>
  <c r="AX837" i="109"/>
  <c r="AV1905" i="109"/>
  <c r="AX838" i="109"/>
  <c r="AX742" i="109"/>
  <c r="AZ1556" i="109"/>
  <c r="AX810" i="109"/>
  <c r="AX1767" i="109" s="1"/>
  <c r="AX791" i="109"/>
  <c r="AX1748" i="109" s="1"/>
  <c r="AX804" i="109"/>
  <c r="CK20" i="119"/>
  <c r="AV1873" i="109"/>
  <c r="AZ1584" i="109"/>
  <c r="AY1678" i="109"/>
  <c r="AV1887" i="109"/>
  <c r="AV1954" i="109"/>
  <c r="AV1906" i="109"/>
  <c r="AV1938" i="109"/>
  <c r="AV1888" i="109"/>
  <c r="AV1957" i="109"/>
  <c r="AY1662" i="109"/>
  <c r="AV1914" i="109"/>
  <c r="AV1943" i="109"/>
  <c r="AX882" i="109"/>
  <c r="AX826" i="109"/>
  <c r="AX864" i="109"/>
  <c r="AY1693" i="109"/>
  <c r="BA1567" i="109"/>
  <c r="AV1867" i="109"/>
  <c r="AV1964" i="109"/>
  <c r="AV1886" i="109"/>
  <c r="AZ1666" i="109"/>
  <c r="AX749" i="109"/>
  <c r="AX1723" i="109" s="1"/>
  <c r="AX860" i="109"/>
  <c r="AZ1571" i="109"/>
  <c r="AV1974" i="109"/>
  <c r="AV1926" i="109"/>
  <c r="AV1927" i="109"/>
  <c r="AV1877" i="109"/>
  <c r="AV1874" i="109"/>
  <c r="AZ1674" i="109"/>
  <c r="AX754" i="109"/>
  <c r="AX1726" i="109" s="1"/>
  <c r="AX881" i="109"/>
  <c r="AV1917" i="109"/>
  <c r="AV1953" i="109"/>
  <c r="AW1703" i="109"/>
  <c r="AX1920" i="109"/>
  <c r="AV1947" i="109"/>
  <c r="AV1894" i="109"/>
  <c r="AV1892" i="109"/>
  <c r="AV1951" i="109"/>
  <c r="AV1940" i="109"/>
  <c r="AX747" i="109"/>
  <c r="AX1722" i="109" s="1"/>
  <c r="AX788" i="109"/>
  <c r="AX1745" i="109" s="1"/>
  <c r="AY1675" i="109"/>
  <c r="AX794" i="109"/>
  <c r="AX870" i="109"/>
  <c r="AY1696" i="109"/>
  <c r="AV1977" i="109"/>
  <c r="AX786" i="109"/>
  <c r="AX878" i="109"/>
  <c r="AV1908" i="109"/>
  <c r="AV1941" i="109"/>
  <c r="AV1960" i="109"/>
  <c r="AY1665" i="109"/>
  <c r="AV1966" i="109"/>
  <c r="AV1903" i="109"/>
  <c r="AV1942" i="109"/>
  <c r="AV1980" i="109"/>
  <c r="AV1962" i="109"/>
  <c r="AV1884" i="109"/>
  <c r="AV1904" i="109"/>
  <c r="AZ1555" i="109"/>
  <c r="AY1602" i="109"/>
  <c r="AV1911" i="109"/>
  <c r="AV1956" i="109"/>
  <c r="AV1880" i="109"/>
  <c r="AV1946" i="109"/>
  <c r="AY340" i="109"/>
  <c r="AZ541" i="109" s="1"/>
  <c r="AY1695" i="109"/>
  <c r="AZ1575" i="109"/>
  <c r="AX849" i="109"/>
  <c r="AY1694" i="109"/>
  <c r="AY338" i="109"/>
  <c r="AZ539" i="109" s="1"/>
  <c r="AV1858" i="109"/>
  <c r="AW1896" i="109"/>
  <c r="AW1881" i="109"/>
  <c r="AW1937" i="109"/>
  <c r="AW1875" i="109"/>
  <c r="AW1901" i="109"/>
  <c r="AW1877" i="109"/>
  <c r="AW1880" i="109"/>
  <c r="AW1871" i="109"/>
  <c r="AW1898" i="109"/>
  <c r="AW1904" i="109"/>
  <c r="AW1897" i="109"/>
  <c r="AW1872" i="109"/>
  <c r="AW1855" i="109"/>
  <c r="AW1902" i="109"/>
  <c r="AW1925" i="109"/>
  <c r="AW1895" i="109"/>
  <c r="AW1848" i="109"/>
  <c r="AW1892" i="109"/>
  <c r="AW1870" i="109"/>
  <c r="AW1883" i="109"/>
  <c r="AW1873" i="109"/>
  <c r="AW1907" i="109"/>
  <c r="AW1879" i="109"/>
  <c r="AW1899" i="109"/>
  <c r="AW1905" i="109"/>
  <c r="AW1903" i="109"/>
  <c r="AW1888" i="109"/>
  <c r="AW1894" i="109"/>
  <c r="AW1886" i="109"/>
  <c r="AW1885" i="109"/>
  <c r="AW1946" i="109"/>
  <c r="AW1854" i="109"/>
  <c r="AW1891" i="109"/>
  <c r="AW1889" i="109"/>
  <c r="AW1874" i="109"/>
  <c r="AW1923" i="109"/>
  <c r="AW1893" i="109"/>
  <c r="AW1869" i="109"/>
  <c r="AX825" i="109"/>
  <c r="AZ1687" i="109"/>
  <c r="AY1609" i="109"/>
  <c r="AZ1225" i="109"/>
  <c r="BA1404" i="109" s="1"/>
  <c r="AY1686" i="109"/>
  <c r="AY291" i="109"/>
  <c r="AZ492" i="109" s="1"/>
  <c r="AY480" i="109"/>
  <c r="AZ681" i="109" s="1"/>
  <c r="AZ1262" i="109"/>
  <c r="BA1441" i="109" s="1"/>
  <c r="AY307" i="109"/>
  <c r="AZ508" i="109" s="1"/>
  <c r="AZ1546" i="109"/>
  <c r="AZ1330" i="109"/>
  <c r="BA1509" i="109" s="1"/>
  <c r="BA1226" i="109"/>
  <c r="BB1405" i="109" s="1"/>
  <c r="AY1592" i="109"/>
  <c r="AY1607" i="109"/>
  <c r="AZ430" i="109"/>
  <c r="BA631" i="109" s="1"/>
  <c r="AZ1327" i="109"/>
  <c r="BA1506" i="109" s="1"/>
  <c r="AY1677" i="109"/>
  <c r="BA1676" i="109"/>
  <c r="BA1318" i="109"/>
  <c r="BB1497" i="109" s="1"/>
  <c r="AZ1240" i="109"/>
  <c r="BA1419" i="109" s="1"/>
  <c r="AY1644" i="109"/>
  <c r="AZ1294" i="109"/>
  <c r="BA1473" i="109" s="1"/>
  <c r="AY357" i="109"/>
  <c r="AZ558" i="109" s="1"/>
  <c r="AY458" i="109"/>
  <c r="AZ659" i="109" s="1"/>
  <c r="AY436" i="109"/>
  <c r="AZ637" i="109" s="1"/>
  <c r="AY460" i="109"/>
  <c r="AZ661" i="109" s="1"/>
  <c r="AZ1289" i="109"/>
  <c r="BA1468" i="109" s="1"/>
  <c r="AZ1647" i="109"/>
  <c r="AZ896" i="109"/>
  <c r="AY400" i="109"/>
  <c r="AZ601" i="109" s="1"/>
  <c r="AY396" i="109"/>
  <c r="AZ597" i="109" s="1"/>
  <c r="AX796" i="109"/>
  <c r="AX1753" i="109" s="1"/>
  <c r="AY388" i="109"/>
  <c r="AZ589" i="109" s="1"/>
  <c r="AX801" i="109"/>
  <c r="AX835" i="109"/>
  <c r="AY877" i="109"/>
  <c r="AY1628" i="109"/>
  <c r="AY1650" i="109"/>
  <c r="AZ1332" i="109"/>
  <c r="BA1511" i="109" s="1"/>
  <c r="AZ474" i="109"/>
  <c r="BA675" i="109" s="1"/>
  <c r="BE294" i="109"/>
  <c r="BF495" i="109" s="1"/>
  <c r="AZ1683" i="109"/>
  <c r="AY1610" i="109"/>
  <c r="AX729" i="109"/>
  <c r="AX1714" i="109" s="1"/>
  <c r="AY452" i="109"/>
  <c r="AZ653" i="109" s="1"/>
  <c r="AY466" i="109"/>
  <c r="AZ667" i="109" s="1"/>
  <c r="AZ1331" i="109"/>
  <c r="BA1510" i="109" s="1"/>
  <c r="AZ1670" i="109"/>
  <c r="BA1259" i="109"/>
  <c r="BB1438" i="109" s="1"/>
  <c r="AZ1310" i="109"/>
  <c r="BA1489" i="109" s="1"/>
  <c r="AY1643" i="109"/>
  <c r="AZ1699" i="109"/>
  <c r="BA1211" i="109"/>
  <c r="AY1658" i="109"/>
  <c r="BA1334" i="109"/>
  <c r="BB1513" i="109" s="1"/>
  <c r="AZ1304" i="109"/>
  <c r="BA1483" i="109" s="1"/>
  <c r="AY1651" i="109"/>
  <c r="AX843" i="109"/>
  <c r="AY448" i="109"/>
  <c r="AZ649" i="109" s="1"/>
  <c r="AZ1336" i="109"/>
  <c r="BA1515" i="109" s="1"/>
  <c r="AX772" i="109"/>
  <c r="AY431" i="109"/>
  <c r="AZ632" i="109" s="1"/>
  <c r="AY319" i="109"/>
  <c r="AZ520" i="109" s="1"/>
  <c r="AX730" i="109"/>
  <c r="AY314" i="109"/>
  <c r="AZ515" i="109" s="1"/>
  <c r="AZ1338" i="109"/>
  <c r="BA1517" i="109" s="1"/>
  <c r="AZ1691" i="109"/>
  <c r="AZ463" i="109"/>
  <c r="BA664" i="109" s="1"/>
  <c r="AY1655" i="109"/>
  <c r="AY832" i="109"/>
  <c r="AY1605" i="109"/>
  <c r="AZ1614" i="109"/>
  <c r="AY1612" i="109"/>
  <c r="AZ470" i="109"/>
  <c r="BA671" i="109" s="1"/>
  <c r="AX856" i="109"/>
  <c r="AX873" i="109"/>
  <c r="AY464" i="109"/>
  <c r="AZ665" i="109" s="1"/>
  <c r="AY379" i="109"/>
  <c r="AZ580" i="109" s="1"/>
  <c r="AX806" i="109"/>
  <c r="AX1763" i="109" s="1"/>
  <c r="AY381" i="109"/>
  <c r="AZ582" i="109" s="1"/>
  <c r="AZ438" i="109"/>
  <c r="BA639" i="109" s="1"/>
  <c r="AZ1561" i="109"/>
  <c r="AW1867" i="109"/>
  <c r="AX803" i="109"/>
  <c r="AX1760" i="109" s="1"/>
  <c r="AX830" i="109"/>
  <c r="AX831" i="109"/>
  <c r="AY407" i="109"/>
  <c r="AZ608" i="109" s="1"/>
  <c r="AY382" i="109"/>
  <c r="AZ583" i="109" s="1"/>
  <c r="AX753" i="109"/>
  <c r="AX1725" i="109" s="1"/>
  <c r="AY456" i="109"/>
  <c r="AZ657" i="109" s="1"/>
  <c r="AX829" i="109"/>
  <c r="AY450" i="109"/>
  <c r="AZ651" i="109" s="1"/>
  <c r="AZ1257" i="109"/>
  <c r="BA1436" i="109" s="1"/>
  <c r="AY1661" i="109"/>
  <c r="AY1663" i="109"/>
  <c r="BA1248" i="109"/>
  <c r="BB1427" i="109" s="1"/>
  <c r="AZ1321" i="109"/>
  <c r="BA1500" i="109" s="1"/>
  <c r="AY1170" i="109"/>
  <c r="AY1524" i="109"/>
  <c r="CC34" i="119" s="1"/>
  <c r="AX760" i="109"/>
  <c r="AX1730" i="109" s="1"/>
  <c r="AX799" i="109"/>
  <c r="AX792" i="109"/>
  <c r="AX1749" i="109" s="1"/>
  <c r="AZ1301" i="109"/>
  <c r="BA1480" i="109" s="1"/>
  <c r="AY853" i="109"/>
  <c r="AZ478" i="109"/>
  <c r="BA679" i="109" s="1"/>
  <c r="AZ1672" i="109"/>
  <c r="AY1657" i="109"/>
  <c r="AZ1242" i="109"/>
  <c r="BA1421" i="109" s="1"/>
  <c r="AY1698" i="109"/>
  <c r="AW1858" i="109"/>
  <c r="AU1851" i="109"/>
  <c r="AW1851" i="109"/>
  <c r="AU1849" i="109"/>
  <c r="AW1849" i="109"/>
  <c r="AU1865" i="109"/>
  <c r="AV1865" i="109" s="1"/>
  <c r="AW1865" i="109"/>
  <c r="BA1329" i="109"/>
  <c r="BB1508" i="109" s="1"/>
  <c r="BA1312" i="109"/>
  <c r="BB1491" i="109" s="1"/>
  <c r="AZ1295" i="109"/>
  <c r="BA1474" i="109" s="1"/>
  <c r="AZ461" i="109"/>
  <c r="BA662" i="109" s="1"/>
  <c r="BA1316" i="109"/>
  <c r="BB1495" i="109" s="1"/>
  <c r="AY1583" i="109"/>
  <c r="AZ477" i="109"/>
  <c r="BA678" i="109" s="1"/>
  <c r="AY1654" i="109"/>
  <c r="AY352" i="109"/>
  <c r="AZ553" i="109" s="1"/>
  <c r="AY1620" i="109"/>
  <c r="AY408" i="109"/>
  <c r="AZ609" i="109" s="1"/>
  <c r="AY462" i="109"/>
  <c r="AZ663" i="109" s="1"/>
  <c r="BA1188" i="109"/>
  <c r="BB1367" i="109" s="1"/>
  <c r="AY1688" i="109"/>
  <c r="AZ1343" i="109"/>
  <c r="BA1522" i="109" s="1"/>
  <c r="AZ1311" i="109"/>
  <c r="BA1490" i="109" s="1"/>
  <c r="AZ1223" i="109"/>
  <c r="BA1402" i="109" s="1"/>
  <c r="AY1656" i="109"/>
  <c r="AY1648" i="109"/>
  <c r="AY1598" i="109"/>
  <c r="AY1652" i="109"/>
  <c r="AY392" i="109"/>
  <c r="AZ593" i="109" s="1"/>
  <c r="AY444" i="109"/>
  <c r="AZ645" i="109" s="1"/>
  <c r="AY337" i="109"/>
  <c r="AZ538" i="109" s="1"/>
  <c r="AY384" i="109"/>
  <c r="AZ585" i="109" s="1"/>
  <c r="AY356" i="109"/>
  <c r="AZ557" i="109" s="1"/>
  <c r="AY435" i="109"/>
  <c r="AZ636" i="109" s="1"/>
  <c r="AY468" i="109"/>
  <c r="AZ669" i="109" s="1"/>
  <c r="AX848" i="109"/>
  <c r="AX802" i="109"/>
  <c r="AX1759" i="109" s="1"/>
  <c r="AX800" i="109"/>
  <c r="AX1757" i="109" s="1"/>
  <c r="AX808" i="109"/>
  <c r="AY394" i="109"/>
  <c r="AZ595" i="109" s="1"/>
  <c r="AY359" i="109"/>
  <c r="AZ560" i="109" s="1"/>
  <c r="AZ469" i="109"/>
  <c r="BA670" i="109" s="1"/>
  <c r="AY1690" i="109"/>
  <c r="AZ453" i="109"/>
  <c r="BA654" i="109" s="1"/>
  <c r="AY876" i="109"/>
  <c r="BA1215" i="109"/>
  <c r="BB1394" i="109" s="1"/>
  <c r="BG698" i="109"/>
  <c r="AZ1238" i="109"/>
  <c r="BA1417" i="109" s="1"/>
  <c r="AZ467" i="109"/>
  <c r="BA668" i="109" s="1"/>
  <c r="AZ1287" i="109"/>
  <c r="BA1466" i="109" s="1"/>
  <c r="AY847" i="109"/>
  <c r="AX854" i="109"/>
  <c r="AX785" i="109"/>
  <c r="AX763" i="109"/>
  <c r="AX1733" i="109" s="1"/>
  <c r="AY385" i="109"/>
  <c r="AZ586" i="109" s="1"/>
  <c r="AY330" i="109"/>
  <c r="AZ531" i="109" s="1"/>
  <c r="AY1689" i="109"/>
  <c r="AZ894" i="109"/>
  <c r="AY1026" i="109"/>
  <c r="AZ1617" i="109"/>
  <c r="AY1668" i="109"/>
  <c r="AZ287" i="109"/>
  <c r="BA488" i="109" s="1"/>
  <c r="BA1258" i="109"/>
  <c r="BB1437" i="109" s="1"/>
  <c r="AZ1266" i="109"/>
  <c r="BA1445" i="109" s="1"/>
  <c r="AZ1324" i="109"/>
  <c r="BA1503" i="109" s="1"/>
  <c r="AZ1534" i="109"/>
  <c r="AZ1253" i="109"/>
  <c r="BA1432" i="109" s="1"/>
  <c r="BA1217" i="109"/>
  <c r="BB1396" i="109" s="1"/>
  <c r="AZ1293" i="109"/>
  <c r="BA1472" i="109" s="1"/>
  <c r="AX841" i="109"/>
  <c r="AX778" i="109"/>
  <c r="AX721" i="109"/>
  <c r="AX874" i="109"/>
  <c r="AX716" i="109"/>
  <c r="AX1711" i="109" s="1"/>
  <c r="BA1243" i="109"/>
  <c r="BB1422" i="109" s="1"/>
  <c r="AZ442" i="109"/>
  <c r="BA643" i="109" s="1"/>
  <c r="AZ1261" i="109"/>
  <c r="BA1440" i="109" s="1"/>
  <c r="AZ1315" i="109"/>
  <c r="BA1494" i="109" s="1"/>
  <c r="AZ1263" i="109"/>
  <c r="BA1442" i="109" s="1"/>
  <c r="AZ1269" i="109"/>
  <c r="BA1448" i="109" s="1"/>
  <c r="BA1344" i="109"/>
  <c r="BB1523" i="109" s="1"/>
  <c r="AY872" i="109"/>
  <c r="AZ434" i="109"/>
  <c r="BA635" i="109" s="1"/>
  <c r="AY885" i="109"/>
  <c r="AY1842" i="109" s="1"/>
  <c r="AY440" i="109"/>
  <c r="AZ641" i="109" s="1"/>
  <c r="AY393" i="109"/>
  <c r="AZ594" i="109" s="1"/>
  <c r="AX805" i="109"/>
  <c r="AX1762" i="109" s="1"/>
  <c r="AY471" i="109"/>
  <c r="AZ672" i="109" s="1"/>
  <c r="AY391" i="109"/>
  <c r="AZ592" i="109" s="1"/>
  <c r="AY404" i="109"/>
  <c r="AZ605" i="109" s="1"/>
  <c r="AZ1264" i="109"/>
  <c r="BA1443" i="109" s="1"/>
  <c r="BA1339" i="109"/>
  <c r="BB1518" i="109" s="1"/>
  <c r="AY425" i="109"/>
  <c r="AZ626" i="109" s="1"/>
  <c r="AY429" i="109"/>
  <c r="AZ630" i="109" s="1"/>
  <c r="AX797" i="109"/>
  <c r="AY351" i="109"/>
  <c r="AZ552" i="109" s="1"/>
  <c r="AX839" i="109"/>
  <c r="AX738" i="109"/>
  <c r="AX1717" i="109" s="1"/>
  <c r="AY427" i="109"/>
  <c r="AZ628" i="109" s="1"/>
  <c r="AY1615" i="109"/>
  <c r="AY828" i="109"/>
  <c r="AZ459" i="109"/>
  <c r="BA660" i="109" s="1"/>
  <c r="AZ1307" i="109"/>
  <c r="BA1486" i="109" s="1"/>
  <c r="AZ1606" i="109"/>
  <c r="AY1679" i="109"/>
  <c r="AY354" i="109"/>
  <c r="AZ555" i="109" s="1"/>
  <c r="AX807" i="109"/>
  <c r="AY1659" i="109"/>
  <c r="AZ451" i="109"/>
  <c r="BA652" i="109" s="1"/>
  <c r="AZ1237" i="109"/>
  <c r="BA1416" i="109" s="1"/>
  <c r="BE694" i="109"/>
  <c r="AZ1302" i="109"/>
  <c r="BA1481" i="109" s="1"/>
  <c r="AZ1649" i="109"/>
  <c r="AZ455" i="109"/>
  <c r="BA656" i="109" s="1"/>
  <c r="AY1600" i="109"/>
  <c r="AZ1340" i="109"/>
  <c r="BA1519" i="109" s="1"/>
  <c r="AZ1244" i="109"/>
  <c r="BA1423" i="109" s="1"/>
  <c r="AU1846" i="109"/>
  <c r="AW1846" i="109"/>
  <c r="AU1859" i="109"/>
  <c r="AV1859" i="109" s="1"/>
  <c r="AW1859" i="109"/>
  <c r="AX819" i="109"/>
  <c r="AZ1306" i="109"/>
  <c r="BA1485" i="109" s="1"/>
  <c r="AY1653" i="109"/>
  <c r="AZ1267" i="109"/>
  <c r="BA1446" i="109" s="1"/>
  <c r="AZ443" i="109"/>
  <c r="BA644" i="109" s="1"/>
  <c r="AY879" i="109"/>
  <c r="AZ1296" i="109"/>
  <c r="BA1475" i="109" s="1"/>
  <c r="AZ445" i="109"/>
  <c r="BA646" i="109" s="1"/>
  <c r="AZ1222" i="109"/>
  <c r="BA1401" i="109" s="1"/>
  <c r="AY424" i="109"/>
  <c r="AZ625" i="109" s="1"/>
  <c r="AY386" i="109"/>
  <c r="AZ587" i="109" s="1"/>
  <c r="AY479" i="109"/>
  <c r="AZ680" i="109" s="1"/>
  <c r="BA1245" i="109"/>
  <c r="BB1424" i="109" s="1"/>
  <c r="AZ481" i="109"/>
  <c r="BA682" i="109" s="1"/>
  <c r="BE295" i="109"/>
  <c r="BF496" i="109" s="1"/>
  <c r="BE697" i="109"/>
  <c r="AY1701" i="109"/>
  <c r="AY1669" i="109"/>
  <c r="AY1581" i="109"/>
  <c r="AZ1298" i="109"/>
  <c r="BA1477" i="109" s="1"/>
  <c r="AZ1290" i="109"/>
  <c r="BA1469" i="109" s="1"/>
  <c r="BA1197" i="109"/>
  <c r="BB1376" i="109" s="1"/>
  <c r="AZ1326" i="109"/>
  <c r="BA1505" i="109" s="1"/>
  <c r="AY389" i="109"/>
  <c r="AZ590" i="109" s="1"/>
  <c r="AY476" i="109"/>
  <c r="AZ677" i="109" s="1"/>
  <c r="AY402" i="109"/>
  <c r="AZ603" i="109" s="1"/>
  <c r="BA1213" i="109"/>
  <c r="BB1392" i="109" s="1"/>
  <c r="AY406" i="109"/>
  <c r="AZ607" i="109" s="1"/>
  <c r="AY377" i="109"/>
  <c r="AZ578" i="109" s="1"/>
  <c r="AY399" i="109"/>
  <c r="AZ600" i="109" s="1"/>
  <c r="AY433" i="109"/>
  <c r="AZ634" i="109" s="1"/>
  <c r="AZ426" i="109"/>
  <c r="BA627" i="109" s="1"/>
  <c r="AY871" i="109"/>
  <c r="AZ1268" i="109"/>
  <c r="BA1447" i="109" s="1"/>
  <c r="AZ1573" i="109"/>
  <c r="BH296" i="109"/>
  <c r="AY1596" i="109"/>
  <c r="AY869" i="109"/>
  <c r="AY1645" i="109"/>
  <c r="AY327" i="109"/>
  <c r="AZ528" i="109" s="1"/>
  <c r="AY387" i="109"/>
  <c r="AZ588" i="109" s="1"/>
  <c r="AY349" i="109"/>
  <c r="AZ550" i="109" s="1"/>
  <c r="AX732" i="109"/>
  <c r="AX1716" i="109" s="1"/>
  <c r="AY875" i="109"/>
  <c r="BA1308" i="109"/>
  <c r="BB1487" i="109" s="1"/>
  <c r="AZ1250" i="109"/>
  <c r="BA1429" i="109" s="1"/>
  <c r="AY689" i="109"/>
  <c r="AZ1616" i="109"/>
  <c r="AY1624" i="109"/>
  <c r="AZ482" i="109"/>
  <c r="BA683" i="109" s="1"/>
  <c r="AZ457" i="109"/>
  <c r="BA658" i="109" s="1"/>
  <c r="AZ1342" i="109"/>
  <c r="BA1521" i="109" s="1"/>
  <c r="AY1682" i="109"/>
  <c r="BE293" i="109"/>
  <c r="BF494" i="109" s="1"/>
  <c r="AY1611" i="109"/>
  <c r="AY863" i="109"/>
  <c r="AZ449" i="109"/>
  <c r="BA650" i="109" s="1"/>
  <c r="AZ1313" i="109"/>
  <c r="BA1492" i="109" s="1"/>
  <c r="AZ1320" i="109"/>
  <c r="BA1499" i="109" s="1"/>
  <c r="AX833" i="109"/>
  <c r="AY472" i="109"/>
  <c r="AZ673" i="109" s="1"/>
  <c r="AX745" i="109"/>
  <c r="AX1721" i="109" s="1"/>
  <c r="BA1207" i="109"/>
  <c r="AZ1601" i="109"/>
  <c r="AY844" i="109"/>
  <c r="AY1619" i="109"/>
  <c r="AY1673" i="109"/>
  <c r="AY1621" i="109"/>
  <c r="AY1627" i="109"/>
  <c r="AZ1702" i="109"/>
  <c r="AY836" i="109"/>
  <c r="AY454" i="109"/>
  <c r="AZ655" i="109" s="1"/>
  <c r="AY409" i="109"/>
  <c r="AZ610" i="109" s="1"/>
  <c r="AX795" i="109"/>
  <c r="AX1752" i="109" s="1"/>
  <c r="AY403" i="109"/>
  <c r="AZ604" i="109" s="1"/>
  <c r="AX866" i="109"/>
  <c r="AX781" i="109"/>
  <c r="AX773" i="109"/>
  <c r="AZ1697" i="109"/>
  <c r="AW1882" i="109"/>
  <c r="AY401" i="109"/>
  <c r="AZ602" i="109" s="1"/>
  <c r="AY428" i="109"/>
  <c r="AZ629" i="109" s="1"/>
  <c r="AX809" i="109"/>
  <c r="AX784" i="109"/>
  <c r="AX1741" i="109" s="1"/>
  <c r="AX858" i="109"/>
  <c r="AY336" i="109"/>
  <c r="AZ537" i="109" s="1"/>
  <c r="AX852" i="109"/>
  <c r="AY1664" i="109"/>
  <c r="AZ1246" i="109"/>
  <c r="BA1425" i="109" s="1"/>
  <c r="AZ1255" i="109"/>
  <c r="BA1434" i="109" s="1"/>
  <c r="AY861" i="109"/>
  <c r="AZ1309" i="109"/>
  <c r="BA1488" i="109" s="1"/>
  <c r="AZ465" i="109"/>
  <c r="BA666" i="109" s="1"/>
  <c r="AZ1549" i="109"/>
  <c r="AZ1233" i="109"/>
  <c r="BA1412" i="109" s="1"/>
  <c r="AY432" i="109"/>
  <c r="AZ633" i="109" s="1"/>
  <c r="AX756" i="109"/>
  <c r="AX1727" i="109" s="1"/>
  <c r="AY358" i="109"/>
  <c r="AZ559" i="109" s="1"/>
  <c r="AX762" i="109"/>
  <c r="AX1732" i="109" s="1"/>
  <c r="AY397" i="109"/>
  <c r="AZ598" i="109" s="1"/>
  <c r="AY321" i="109"/>
  <c r="AZ522" i="109" s="1"/>
  <c r="AZ1224" i="109"/>
  <c r="BA1403" i="109" s="1"/>
  <c r="AZ1562" i="109"/>
  <c r="AZ1260" i="109"/>
  <c r="BA1439" i="109" s="1"/>
  <c r="AY1595" i="109"/>
  <c r="BF292" i="109"/>
  <c r="BG493" i="109" s="1"/>
  <c r="AY1660" i="109"/>
  <c r="BA1291" i="109"/>
  <c r="BB1470" i="109" s="1"/>
  <c r="AY1646" i="109"/>
  <c r="AU1863" i="109"/>
  <c r="AV1863" i="109" s="1"/>
  <c r="AW1863" i="109"/>
  <c r="AU1876" i="109"/>
  <c r="AW1876" i="109"/>
  <c r="BA1205" i="109"/>
  <c r="AY1625" i="109"/>
  <c r="AZ1251" i="109"/>
  <c r="BA1430" i="109" s="1"/>
  <c r="BA1198" i="109"/>
  <c r="BB1377" i="109" s="1"/>
  <c r="AY845" i="109"/>
  <c r="AZ1328" i="109"/>
  <c r="BA1507" i="109" s="1"/>
  <c r="AY345" i="109"/>
  <c r="AZ546" i="109" s="1"/>
  <c r="AY1580" i="109"/>
  <c r="AY347" i="109"/>
  <c r="AZ548" i="109" s="1"/>
  <c r="AZ1603" i="109"/>
  <c r="AY883" i="109"/>
  <c r="AZ1249" i="109"/>
  <c r="BA1428" i="109" s="1"/>
  <c r="AY1685" i="109"/>
  <c r="AZ1319" i="109"/>
  <c r="BA1498" i="109" s="1"/>
  <c r="AZ1286" i="109"/>
  <c r="BA1465" i="109" s="1"/>
  <c r="AY1684" i="109"/>
  <c r="AW1978" i="109"/>
  <c r="AY446" i="109"/>
  <c r="AZ647" i="109" s="1"/>
  <c r="AX700" i="109"/>
  <c r="AX1709" i="109" s="1"/>
  <c r="AX798" i="109"/>
  <c r="AX1755" i="109" s="1"/>
  <c r="AY398" i="109"/>
  <c r="AZ599" i="109" s="1"/>
  <c r="AX790" i="109"/>
  <c r="AX1747" i="109" s="1"/>
  <c r="AX779" i="109"/>
  <c r="AX1737" i="109" s="1"/>
  <c r="AX761" i="109"/>
  <c r="AX1731" i="109" s="1"/>
  <c r="AZ475" i="109"/>
  <c r="BA676" i="109" s="1"/>
  <c r="AZ1270" i="109"/>
  <c r="BA1449" i="109" s="1"/>
  <c r="AZ1292" i="109"/>
  <c r="BA1471" i="109" s="1"/>
  <c r="AY1626" i="109"/>
  <c r="BD696" i="109"/>
  <c r="BA1325" i="109"/>
  <c r="BB1504" i="109" s="1"/>
  <c r="AZ1252" i="109"/>
  <c r="BA1431" i="109" s="1"/>
  <c r="AX789" i="109"/>
  <c r="AY383" i="109"/>
  <c r="AZ584" i="109" s="1"/>
  <c r="AX787" i="109"/>
  <c r="AX1744" i="109" s="1"/>
  <c r="AX868" i="109"/>
  <c r="AX751" i="109"/>
  <c r="AX1724" i="109" s="1"/>
  <c r="AZ473" i="109"/>
  <c r="BA674" i="109" s="1"/>
  <c r="AY1608" i="109"/>
  <c r="AZ1317" i="109"/>
  <c r="BA1496" i="109" s="1"/>
  <c r="AZ1285" i="109"/>
  <c r="BA1464" i="109" s="1"/>
  <c r="AY859" i="109"/>
  <c r="AZ1335" i="109"/>
  <c r="BA1514" i="109" s="1"/>
  <c r="AW1852" i="109"/>
  <c r="AW1900" i="109"/>
  <c r="BA1341" i="109"/>
  <c r="BB1520" i="109" s="1"/>
  <c r="BD695" i="109"/>
  <c r="AZ447" i="109"/>
  <c r="BA648" i="109" s="1"/>
  <c r="AZ1300" i="109"/>
  <c r="BA1479" i="109" s="1"/>
  <c r="AY851" i="109"/>
  <c r="AY1671" i="109"/>
  <c r="AY441" i="109"/>
  <c r="AZ642" i="109" s="1"/>
  <c r="AX850" i="109"/>
  <c r="AY439" i="109"/>
  <c r="AZ640" i="109" s="1"/>
  <c r="AY370" i="109"/>
  <c r="AZ571" i="109" s="1"/>
  <c r="AY376" i="109"/>
  <c r="AZ577" i="109" s="1"/>
  <c r="AY328" i="109"/>
  <c r="AZ529" i="109" s="1"/>
  <c r="BA1333" i="109"/>
  <c r="BB1512" i="109" s="1"/>
  <c r="AY865" i="109"/>
  <c r="AZ1323" i="109"/>
  <c r="BA1502" i="109" s="1"/>
  <c r="AZ1297" i="109"/>
  <c r="BA1476" i="109" s="1"/>
  <c r="AZ1322" i="109"/>
  <c r="BA1501" i="109" s="1"/>
  <c r="AZ1247" i="109"/>
  <c r="BA1426" i="109" s="1"/>
  <c r="BA1256" i="109"/>
  <c r="BB1435" i="109" s="1"/>
  <c r="AZ1254" i="109"/>
  <c r="BA1433" i="109" s="1"/>
  <c r="AZ483" i="109"/>
  <c r="BA684" i="109" s="1"/>
  <c r="AX842" i="109"/>
  <c r="AX811" i="109"/>
  <c r="AX1768" i="109" s="1"/>
  <c r="AX793" i="109"/>
  <c r="AX1750" i="109" s="1"/>
  <c r="AX783" i="109"/>
  <c r="AX1740" i="109" s="1"/>
  <c r="BA1203" i="109"/>
  <c r="BB1382" i="109" s="1"/>
  <c r="AX827" i="109"/>
  <c r="AY395" i="109"/>
  <c r="AZ596" i="109" s="1"/>
  <c r="AY437" i="109"/>
  <c r="AZ638" i="109" s="1"/>
  <c r="AY1604" i="109"/>
  <c r="AY1613" i="109"/>
  <c r="AZ1303" i="109"/>
  <c r="BA1482" i="109" s="1"/>
  <c r="AZ1305" i="109"/>
  <c r="BA1484" i="109" s="1"/>
  <c r="AY1667" i="109"/>
  <c r="BA1191" i="109"/>
  <c r="BB1370" i="109" s="1"/>
  <c r="AY1591" i="109"/>
  <c r="AY1585" i="109"/>
  <c r="AX1528" i="109"/>
  <c r="AX834" i="109"/>
  <c r="AY405" i="109"/>
  <c r="AZ606" i="109" s="1"/>
  <c r="AY360" i="109"/>
  <c r="AZ561" i="109" s="1"/>
  <c r="AY390" i="109"/>
  <c r="AZ591" i="109" s="1"/>
  <c r="AX723" i="109"/>
  <c r="AY1582" i="109"/>
  <c r="BA1204" i="109"/>
  <c r="BB1383" i="109" s="1"/>
  <c r="AY1618" i="109"/>
  <c r="AY880" i="109"/>
  <c r="BA1314" i="109"/>
  <c r="BB1493" i="109" s="1"/>
  <c r="AZ1299" i="109"/>
  <c r="BA1478" i="109" s="1"/>
  <c r="AZ1337" i="109"/>
  <c r="BA1516" i="109" s="1"/>
  <c r="AZ1288" i="109"/>
  <c r="BA1467" i="109" s="1"/>
  <c r="AY884" i="109"/>
  <c r="AZ1265" i="109"/>
  <c r="BA1444" i="109" s="1"/>
  <c r="AY1635" i="109"/>
  <c r="AV1918" i="109"/>
  <c r="AY1632" i="109"/>
  <c r="AV1921" i="109"/>
  <c r="AX823" i="109"/>
  <c r="AX1780" i="109" s="1"/>
  <c r="AV1916" i="109"/>
  <c r="AX818" i="109"/>
  <c r="AX1775" i="109" s="1"/>
  <c r="AW886" i="109"/>
  <c r="AX685" i="109"/>
  <c r="CB33" i="119" s="1"/>
  <c r="AW1913" i="109"/>
  <c r="AW1914" i="109"/>
  <c r="AW1918" i="109"/>
  <c r="AW1917" i="109"/>
  <c r="AW1911" i="109"/>
  <c r="AW1910" i="109"/>
  <c r="AY1641" i="109"/>
  <c r="AZ1276" i="109"/>
  <c r="BA1455" i="109" s="1"/>
  <c r="AY1640" i="109"/>
  <c r="AY423" i="109"/>
  <c r="AZ624" i="109" s="1"/>
  <c r="AY413" i="109"/>
  <c r="AZ614" i="109" s="1"/>
  <c r="AX484" i="109"/>
  <c r="AY1639" i="109"/>
  <c r="AY412" i="109"/>
  <c r="AZ613" i="109" s="1"/>
  <c r="AZ1273" i="109"/>
  <c r="BA1452" i="109" s="1"/>
  <c r="AY1642" i="109"/>
  <c r="AY420" i="109"/>
  <c r="AZ621" i="109" s="1"/>
  <c r="AW1915" i="109"/>
  <c r="AY416" i="109"/>
  <c r="AZ617" i="109" s="1"/>
  <c r="AY816" i="109"/>
  <c r="AY1634" i="109"/>
  <c r="BA1280" i="109"/>
  <c r="BB1459" i="109" s="1"/>
  <c r="AZ418" i="109"/>
  <c r="BA619" i="109" s="1"/>
  <c r="AZ422" i="109"/>
  <c r="BA623" i="109" s="1"/>
  <c r="AY419" i="109"/>
  <c r="AZ620" i="109" s="1"/>
  <c r="AY1637" i="109"/>
  <c r="AZ1277" i="109"/>
  <c r="BA1456" i="109" s="1"/>
  <c r="AY812" i="109"/>
  <c r="AY415" i="109"/>
  <c r="AZ616" i="109" s="1"/>
  <c r="AZ1275" i="109"/>
  <c r="BA1454" i="109" s="1"/>
  <c r="AZ414" i="109"/>
  <c r="BA615" i="109" s="1"/>
  <c r="AZ1638" i="109"/>
  <c r="AY820" i="109"/>
  <c r="AZ1274" i="109"/>
  <c r="BA1453" i="109" s="1"/>
  <c r="AZ1279" i="109"/>
  <c r="BA1458" i="109" s="1"/>
  <c r="AX813" i="109"/>
  <c r="AX1770" i="109" s="1"/>
  <c r="AZ410" i="109"/>
  <c r="BA611" i="109" s="1"/>
  <c r="AY1629" i="109"/>
  <c r="AX814" i="109"/>
  <c r="AX1771" i="109" s="1"/>
  <c r="AY824" i="109"/>
  <c r="AX822" i="109"/>
  <c r="AX1779" i="109" s="1"/>
  <c r="AW1919" i="109"/>
  <c r="AZ1272" i="109"/>
  <c r="BA1451" i="109" s="1"/>
  <c r="AY1633" i="109"/>
  <c r="AZ1278" i="109"/>
  <c r="BA1457" i="109" s="1"/>
  <c r="AW1909" i="109"/>
  <c r="AZ1283" i="109"/>
  <c r="BA1462" i="109" s="1"/>
  <c r="AY417" i="109"/>
  <c r="AZ618" i="109" s="1"/>
  <c r="AZ1282" i="109"/>
  <c r="BA1461" i="109" s="1"/>
  <c r="AY421" i="109"/>
  <c r="AZ622" i="109" s="1"/>
  <c r="AX821" i="109"/>
  <c r="AX1778" i="109" s="1"/>
  <c r="AX815" i="109"/>
  <c r="AX1772" i="109" s="1"/>
  <c r="AY411" i="109"/>
  <c r="AZ612" i="109" s="1"/>
  <c r="AZ1281" i="109"/>
  <c r="BA1460" i="109" s="1"/>
  <c r="AZ1271" i="109"/>
  <c r="BA1450" i="109" s="1"/>
  <c r="AZ1284" i="109"/>
  <c r="BA1463" i="109" s="1"/>
  <c r="AX817" i="109"/>
  <c r="AX1774" i="109" s="1"/>
  <c r="AY1630" i="109"/>
  <c r="AY1636" i="109"/>
  <c r="AV1855" i="109"/>
  <c r="AT1982" i="109"/>
  <c r="AV1854" i="109"/>
  <c r="AV1862" i="109"/>
  <c r="AV1852" i="109"/>
  <c r="AV1847" i="109"/>
  <c r="AU1843" i="109"/>
  <c r="AV886" i="109"/>
  <c r="AQ50" i="119"/>
  <c r="AV1850" i="109"/>
  <c r="BD48" i="119"/>
  <c r="BE42" i="119"/>
  <c r="BE48" i="119" s="1"/>
  <c r="BE49" i="119" s="1"/>
  <c r="BH25" i="119"/>
  <c r="BF41" i="119"/>
  <c r="BF47" i="119" s="1"/>
  <c r="BJ21" i="119"/>
  <c r="BI23" i="119"/>
  <c r="BG29" i="119"/>
  <c r="BG28" i="119"/>
  <c r="BM33" i="119"/>
  <c r="AZ343" i="109" l="1"/>
  <c r="AZ544" i="109"/>
  <c r="BA371" i="109"/>
  <c r="BA572" i="109"/>
  <c r="BB1351" i="109"/>
  <c r="BB1172" i="109"/>
  <c r="BB1361" i="109"/>
  <c r="BB1182" i="109"/>
  <c r="BB1379" i="109"/>
  <c r="BB1200" i="109"/>
  <c r="BA1399" i="109"/>
  <c r="BA1220" i="109"/>
  <c r="BB1372" i="109"/>
  <c r="BB1193" i="109"/>
  <c r="BB1397" i="109"/>
  <c r="BB1218" i="109"/>
  <c r="BB1209" i="109"/>
  <c r="BB1388" i="109"/>
  <c r="BB1386" i="109"/>
  <c r="BB1565" i="109" s="1"/>
  <c r="AY1345" i="109"/>
  <c r="AZ1349" i="109"/>
  <c r="BB1384" i="109"/>
  <c r="BB1563" i="109" s="1"/>
  <c r="BB1390" i="109"/>
  <c r="BB1569" i="109" s="1"/>
  <c r="AZ857" i="109"/>
  <c r="BA857" i="109" s="1"/>
  <c r="AX1793" i="109"/>
  <c r="AX1932" i="109" s="1"/>
  <c r="AW1843" i="109"/>
  <c r="AZ1680" i="109"/>
  <c r="AX1868" i="109"/>
  <c r="AX1837" i="109"/>
  <c r="AX1976" i="109" s="1"/>
  <c r="AX1812" i="109"/>
  <c r="AX1808" i="109"/>
  <c r="AX1947" i="109" s="1"/>
  <c r="AX1819" i="109"/>
  <c r="AX1958" i="109" s="1"/>
  <c r="AX1818" i="109"/>
  <c r="AX1957" i="109" s="1"/>
  <c r="AX1825" i="109"/>
  <c r="AX1964" i="109" s="1"/>
  <c r="AX1836" i="109"/>
  <c r="AX1975" i="109" s="1"/>
  <c r="AX1831" i="109"/>
  <c r="AX1970" i="109" s="1"/>
  <c r="AX1791" i="109"/>
  <c r="AX1802" i="109"/>
  <c r="AX1941" i="109" s="1"/>
  <c r="AX1784" i="109"/>
  <c r="AX1923" i="109" s="1"/>
  <c r="AX1809" i="109"/>
  <c r="AX1840" i="109"/>
  <c r="AX1979" i="109" s="1"/>
  <c r="AX1783" i="109"/>
  <c r="AX1922" i="109" s="1"/>
  <c r="AX1813" i="109"/>
  <c r="AX1952" i="109" s="1"/>
  <c r="AX1826" i="109"/>
  <c r="AX1965" i="109" s="1"/>
  <c r="AX1814" i="109"/>
  <c r="AX1953" i="109" s="1"/>
  <c r="AX1823" i="109"/>
  <c r="AX1962" i="109" s="1"/>
  <c r="AX1822" i="109"/>
  <c r="AX1961" i="109" s="1"/>
  <c r="AX1794" i="109"/>
  <c r="AX1933" i="109" s="1"/>
  <c r="AX1786" i="109"/>
  <c r="AX1925" i="109" s="1"/>
  <c r="AX1835" i="109"/>
  <c r="AX1974" i="109" s="1"/>
  <c r="AX1834" i="109"/>
  <c r="AX1973" i="109" s="1"/>
  <c r="AX1790" i="109"/>
  <c r="AX1785" i="109"/>
  <c r="AX1924" i="109" s="1"/>
  <c r="AX1800" i="109"/>
  <c r="AX1939" i="109" s="1"/>
  <c r="AX1807" i="109"/>
  <c r="AX1946" i="109" s="1"/>
  <c r="AX1832" i="109"/>
  <c r="AX1971" i="109" s="1"/>
  <c r="AX1720" i="109"/>
  <c r="AX1859" i="109" s="1"/>
  <c r="AX1797" i="109"/>
  <c r="AX1936" i="109" s="1"/>
  <c r="AX1798" i="109"/>
  <c r="AX1937" i="109" s="1"/>
  <c r="AX1829" i="109"/>
  <c r="AX1968" i="109" s="1"/>
  <c r="AY881" i="109"/>
  <c r="AY870" i="109"/>
  <c r="AY1719" i="109"/>
  <c r="AY1858" i="109" s="1"/>
  <c r="AX1787" i="109"/>
  <c r="AX1926" i="109" s="1"/>
  <c r="AX1827" i="109"/>
  <c r="AX1966" i="109" s="1"/>
  <c r="AX1803" i="109"/>
  <c r="AX1942" i="109" s="1"/>
  <c r="AX1828" i="109"/>
  <c r="AX1967" i="109" s="1"/>
  <c r="AX1839" i="109"/>
  <c r="AX1978" i="109" s="1"/>
  <c r="AX1838" i="109"/>
  <c r="AX1977" i="109" s="1"/>
  <c r="AX1810" i="109"/>
  <c r="AX1949" i="109" s="1"/>
  <c r="AX1789" i="109"/>
  <c r="AX1928" i="109" s="1"/>
  <c r="AX1788" i="109"/>
  <c r="AX1927" i="109" s="1"/>
  <c r="AX1795" i="109"/>
  <c r="AX1934" i="109" s="1"/>
  <c r="AX1806" i="109"/>
  <c r="AX1945" i="109" s="1"/>
  <c r="AX1801" i="109"/>
  <c r="AX1940" i="109" s="1"/>
  <c r="AX1817" i="109"/>
  <c r="AX1956" i="109" s="1"/>
  <c r="AX1821" i="109"/>
  <c r="AX1960" i="109" s="1"/>
  <c r="AX1815" i="109"/>
  <c r="AX1954" i="109" s="1"/>
  <c r="AX1796" i="109"/>
  <c r="AX1935" i="109" s="1"/>
  <c r="AX1833" i="109"/>
  <c r="AX1972" i="109" s="1"/>
  <c r="AX1792" i="109"/>
  <c r="AX1931" i="109" s="1"/>
  <c r="AX1799" i="109"/>
  <c r="AX1824" i="109"/>
  <c r="AX1963" i="109" s="1"/>
  <c r="AX1805" i="109"/>
  <c r="AX1944" i="109" s="1"/>
  <c r="AX1804" i="109"/>
  <c r="AX1943" i="109" s="1"/>
  <c r="AX1811" i="109"/>
  <c r="AX1950" i="109" s="1"/>
  <c r="AX1820" i="109"/>
  <c r="AX1959" i="109" s="1"/>
  <c r="AX1816" i="109"/>
  <c r="AX1955" i="109" s="1"/>
  <c r="AX1830" i="109"/>
  <c r="AX1969" i="109" s="1"/>
  <c r="AY1773" i="109"/>
  <c r="AX1951" i="109"/>
  <c r="AY1769" i="109"/>
  <c r="AY1908" i="109" s="1"/>
  <c r="AY759" i="109"/>
  <c r="AY1729" i="109" s="1"/>
  <c r="AX1713" i="109"/>
  <c r="AX1852" i="109" s="1"/>
  <c r="AX1754" i="109"/>
  <c r="AX1893" i="109" s="1"/>
  <c r="AX1712" i="109"/>
  <c r="AX1851" i="109" s="1"/>
  <c r="AX1735" i="109"/>
  <c r="AX1874" i="109" s="1"/>
  <c r="AY1781" i="109"/>
  <c r="AY1920" i="109" s="1"/>
  <c r="AX1919" i="109"/>
  <c r="AX1891" i="109"/>
  <c r="AY1841" i="109"/>
  <c r="AY1980" i="109" s="1"/>
  <c r="AX1756" i="109"/>
  <c r="AX1895" i="109" s="1"/>
  <c r="AX1902" i="109"/>
  <c r="AX1742" i="109"/>
  <c r="AX1881" i="109" s="1"/>
  <c r="AX1761" i="109"/>
  <c r="AX1900" i="109" s="1"/>
  <c r="AX1751" i="109"/>
  <c r="AX1890" i="109" s="1"/>
  <c r="AX1776" i="109"/>
  <c r="AX1915" i="109" s="1"/>
  <c r="AX1715" i="109"/>
  <c r="AX1854" i="109" s="1"/>
  <c r="AX1892" i="109"/>
  <c r="AX1887" i="109"/>
  <c r="AX1738" i="109"/>
  <c r="AX1877" i="109" s="1"/>
  <c r="AX1736" i="109"/>
  <c r="AX1875" i="109" s="1"/>
  <c r="AX1765" i="109"/>
  <c r="AX1904" i="109" s="1"/>
  <c r="AY1777" i="109"/>
  <c r="AX1914" i="109"/>
  <c r="AX1746" i="109"/>
  <c r="AX1885" i="109" s="1"/>
  <c r="AX1743" i="109"/>
  <c r="AX1882" i="109" s="1"/>
  <c r="AX1906" i="109"/>
  <c r="AX1734" i="109"/>
  <c r="AX1873" i="109" s="1"/>
  <c r="AX1782" i="109"/>
  <c r="AX1921" i="109" s="1"/>
  <c r="AX1758" i="109"/>
  <c r="AX1897" i="109" s="1"/>
  <c r="AX1764" i="109"/>
  <c r="AX1903" i="109" s="1"/>
  <c r="AX1766" i="109"/>
  <c r="AX1905" i="109" s="1"/>
  <c r="BA1540" i="109"/>
  <c r="AZ1578" i="109"/>
  <c r="BA1576" i="109"/>
  <c r="BA1551" i="109"/>
  <c r="AX1707" i="109"/>
  <c r="AX1846" i="109" s="1"/>
  <c r="BA1530" i="109"/>
  <c r="BA1558" i="109"/>
  <c r="AZ1610" i="109"/>
  <c r="AZ298" i="109"/>
  <c r="BA499" i="109" s="1"/>
  <c r="BD361" i="109"/>
  <c r="BE562" i="109" s="1"/>
  <c r="BE361" i="109"/>
  <c r="BF562" i="109" s="1"/>
  <c r="AY862" i="109"/>
  <c r="AZ1700" i="109"/>
  <c r="BA1556" i="109"/>
  <c r="AY837" i="109"/>
  <c r="AY846" i="109"/>
  <c r="AZ1681" i="109"/>
  <c r="BA1546" i="109"/>
  <c r="AY739" i="109"/>
  <c r="AY864" i="109"/>
  <c r="BA1674" i="109"/>
  <c r="AZ1622" i="109"/>
  <c r="AY786" i="109"/>
  <c r="AY1743" i="109" s="1"/>
  <c r="AY860" i="109"/>
  <c r="AY693" i="109"/>
  <c r="AY1708" i="109" s="1"/>
  <c r="AY1847" i="109" s="1"/>
  <c r="AY882" i="109"/>
  <c r="AZ1694" i="109"/>
  <c r="AY855" i="109"/>
  <c r="AY788" i="109"/>
  <c r="AZ840" i="109"/>
  <c r="AY838" i="109"/>
  <c r="AZ885" i="109"/>
  <c r="AZ1842" i="109" s="1"/>
  <c r="AY749" i="109"/>
  <c r="AZ1609" i="109"/>
  <c r="AZ1654" i="109"/>
  <c r="AZ867" i="109"/>
  <c r="AY791" i="109"/>
  <c r="AY1748" i="109" s="1"/>
  <c r="AY709" i="109"/>
  <c r="AY825" i="109"/>
  <c r="AY1782" i="109" s="1"/>
  <c r="AY783" i="109"/>
  <c r="AY1740" i="109" s="1"/>
  <c r="AZ1605" i="109"/>
  <c r="AY810" i="109"/>
  <c r="AY1767" i="109" s="1"/>
  <c r="BA1584" i="109"/>
  <c r="AY742" i="109"/>
  <c r="AZ877" i="109"/>
  <c r="AY794" i="109"/>
  <c r="AY1751" i="109" s="1"/>
  <c r="BA1670" i="109"/>
  <c r="AZ1662" i="109"/>
  <c r="AY804" i="109"/>
  <c r="AY1761" i="109" s="1"/>
  <c r="BA1575" i="109"/>
  <c r="AY758" i="109"/>
  <c r="AY754" i="109"/>
  <c r="AY1726" i="109" s="1"/>
  <c r="AY747" i="109"/>
  <c r="AZ1678" i="109"/>
  <c r="BA1571" i="109"/>
  <c r="AZ832" i="109"/>
  <c r="AZ740" i="109"/>
  <c r="AZ853" i="109"/>
  <c r="AV1876" i="109"/>
  <c r="AY826" i="109"/>
  <c r="AY842" i="109"/>
  <c r="AZ1696" i="109"/>
  <c r="AY849" i="109"/>
  <c r="AZ1665" i="109"/>
  <c r="CL20" i="119"/>
  <c r="AZ1592" i="109"/>
  <c r="AZ1661" i="109"/>
  <c r="BA1687" i="109"/>
  <c r="AZ1693" i="109"/>
  <c r="BA1699" i="109"/>
  <c r="AZ1644" i="109"/>
  <c r="AZ828" i="109"/>
  <c r="AZ1646" i="109"/>
  <c r="BB1567" i="109"/>
  <c r="AZ1639" i="109"/>
  <c r="AZ1658" i="109"/>
  <c r="AZ1628" i="109"/>
  <c r="AY798" i="109"/>
  <c r="AY1755" i="109" s="1"/>
  <c r="AZ1607" i="109"/>
  <c r="AY878" i="109"/>
  <c r="AZ847" i="109"/>
  <c r="AV1846" i="109"/>
  <c r="AZ1657" i="109"/>
  <c r="BA1657" i="109" s="1"/>
  <c r="AZ1612" i="109"/>
  <c r="AZ1655" i="109"/>
  <c r="AZ1675" i="109"/>
  <c r="AZ1686" i="109"/>
  <c r="AZ1641" i="109"/>
  <c r="BA1555" i="109"/>
  <c r="AZ1656" i="109"/>
  <c r="BF694" i="109"/>
  <c r="AY823" i="109"/>
  <c r="AY1780" i="109" s="1"/>
  <c r="AV1851" i="109"/>
  <c r="AZ1663" i="109"/>
  <c r="AZ1651" i="109"/>
  <c r="AZ1650" i="109"/>
  <c r="AZ1677" i="109"/>
  <c r="AV1849" i="109"/>
  <c r="AY819" i="109"/>
  <c r="AY1776" i="109" s="1"/>
  <c r="AZ1695" i="109"/>
  <c r="AZ1643" i="109"/>
  <c r="AZ875" i="109"/>
  <c r="AY852" i="109"/>
  <c r="AY833" i="109"/>
  <c r="AZ340" i="109"/>
  <c r="BA541" i="109" s="1"/>
  <c r="AY793" i="109"/>
  <c r="AY1750" i="109" s="1"/>
  <c r="AY761" i="109"/>
  <c r="AY1731" i="109" s="1"/>
  <c r="AZ1648" i="109"/>
  <c r="AZ1698" i="109"/>
  <c r="AY685" i="109"/>
  <c r="CC33" i="119" s="1"/>
  <c r="AU1982" i="109"/>
  <c r="AV1982" i="109" s="1"/>
  <c r="AZ338" i="109"/>
  <c r="BA539" i="109" s="1"/>
  <c r="AX1894" i="109"/>
  <c r="AZ1642" i="109"/>
  <c r="AX1872" i="109"/>
  <c r="AX1907" i="109"/>
  <c r="AX1876" i="109"/>
  <c r="AX1866" i="109"/>
  <c r="AX1855" i="109"/>
  <c r="AX1850" i="109"/>
  <c r="AX1930" i="109"/>
  <c r="AX1883" i="109"/>
  <c r="AX1886" i="109"/>
  <c r="AX1848" i="109"/>
  <c r="AX1880" i="109"/>
  <c r="AZ1637" i="109"/>
  <c r="AZ820" i="109"/>
  <c r="AX1703" i="109"/>
  <c r="BB1314" i="109"/>
  <c r="BC1493" i="109" s="1"/>
  <c r="BA1562" i="109"/>
  <c r="AZ405" i="109"/>
  <c r="BA606" i="109" s="1"/>
  <c r="AZ395" i="109"/>
  <c r="BA596" i="109" s="1"/>
  <c r="BA1561" i="109"/>
  <c r="BA1254" i="109"/>
  <c r="BB1433" i="109" s="1"/>
  <c r="BA1247" i="109"/>
  <c r="BB1426" i="109" s="1"/>
  <c r="BA1691" i="109"/>
  <c r="AY745" i="109"/>
  <c r="AZ376" i="109"/>
  <c r="BA577" i="109" s="1"/>
  <c r="BA1317" i="109"/>
  <c r="BB1496" i="109" s="1"/>
  <c r="AZ383" i="109"/>
  <c r="BA584" i="109" s="1"/>
  <c r="BA1252" i="109"/>
  <c r="BB1431" i="109" s="1"/>
  <c r="BA1270" i="109"/>
  <c r="BB1449" i="109" s="1"/>
  <c r="AZ398" i="109"/>
  <c r="BA599" i="109" s="1"/>
  <c r="AY848" i="109"/>
  <c r="BA1328" i="109"/>
  <c r="BB1507" i="109" s="1"/>
  <c r="BB1205" i="109"/>
  <c r="BA1649" i="109"/>
  <c r="AZ1618" i="109"/>
  <c r="AZ321" i="109"/>
  <c r="BA522" i="109" s="1"/>
  <c r="AY762" i="109"/>
  <c r="AY1732" i="109" s="1"/>
  <c r="AZ432" i="109"/>
  <c r="BA633" i="109" s="1"/>
  <c r="AZ1667" i="109"/>
  <c r="AZ1604" i="109"/>
  <c r="AZ401" i="109"/>
  <c r="BA602" i="109" s="1"/>
  <c r="AZ409" i="109"/>
  <c r="BA610" i="109" s="1"/>
  <c r="AY856" i="109"/>
  <c r="BB1207" i="109"/>
  <c r="AY874" i="109"/>
  <c r="BA449" i="109"/>
  <c r="BB650" i="109" s="1"/>
  <c r="BA1342" i="109"/>
  <c r="BB1521" i="109" s="1"/>
  <c r="BB1308" i="109"/>
  <c r="BC1487" i="109" s="1"/>
  <c r="AY789" i="109"/>
  <c r="AY1746" i="109" s="1"/>
  <c r="AZ1626" i="109"/>
  <c r="AZ433" i="109"/>
  <c r="BA634" i="109" s="1"/>
  <c r="AZ399" i="109"/>
  <c r="BA600" i="109" s="1"/>
  <c r="AZ406" i="109"/>
  <c r="BA607" i="109" s="1"/>
  <c r="AZ476" i="109"/>
  <c r="BA677" i="109" s="1"/>
  <c r="BA1326" i="109"/>
  <c r="BB1505" i="109" s="1"/>
  <c r="BF295" i="109"/>
  <c r="BG496" i="109" s="1"/>
  <c r="BF697" i="109"/>
  <c r="AZ883" i="109"/>
  <c r="AZ845" i="109"/>
  <c r="AZ1625" i="109"/>
  <c r="AZ1664" i="109"/>
  <c r="AZ1602" i="109"/>
  <c r="BA455" i="109"/>
  <c r="BB656" i="109" s="1"/>
  <c r="BA1302" i="109"/>
  <c r="BB1481" i="109" s="1"/>
  <c r="AZ1595" i="109"/>
  <c r="AY756" i="109"/>
  <c r="AZ427" i="109"/>
  <c r="BA628" i="109" s="1"/>
  <c r="AX1864" i="109"/>
  <c r="AY827" i="109"/>
  <c r="AZ391" i="109"/>
  <c r="BA592" i="109" s="1"/>
  <c r="AZ471" i="109"/>
  <c r="BA672" i="109" s="1"/>
  <c r="BA1269" i="109"/>
  <c r="BB1448" i="109" s="1"/>
  <c r="AZ1619" i="109"/>
  <c r="BB1243" i="109"/>
  <c r="BC1422" i="109" s="1"/>
  <c r="BB1217" i="109"/>
  <c r="BC1396" i="109" s="1"/>
  <c r="BA1253" i="109"/>
  <c r="BB1432" i="109" s="1"/>
  <c r="BA1324" i="109"/>
  <c r="BB1503" i="109" s="1"/>
  <c r="BB1258" i="109"/>
  <c r="BC1437" i="109" s="1"/>
  <c r="AZ689" i="109"/>
  <c r="AZ385" i="109"/>
  <c r="BA586" i="109" s="1"/>
  <c r="AZ869" i="109"/>
  <c r="AY800" i="109"/>
  <c r="AY1757" i="109" s="1"/>
  <c r="AZ384" i="109"/>
  <c r="BA585" i="109" s="1"/>
  <c r="AZ337" i="109"/>
  <c r="BA538" i="109" s="1"/>
  <c r="AZ392" i="109"/>
  <c r="BA593" i="109" s="1"/>
  <c r="AZ1669" i="109"/>
  <c r="AZ879" i="109"/>
  <c r="AZ1653" i="109"/>
  <c r="BB1329" i="109"/>
  <c r="BC1508" i="109" s="1"/>
  <c r="AZ1600" i="109"/>
  <c r="AZ880" i="109"/>
  <c r="AZ1659" i="109"/>
  <c r="AY760" i="109"/>
  <c r="BB1248" i="109"/>
  <c r="BC1427" i="109" s="1"/>
  <c r="AZ407" i="109"/>
  <c r="BA608" i="109" s="1"/>
  <c r="BA438" i="109"/>
  <c r="BB639" i="109" s="1"/>
  <c r="AY866" i="109"/>
  <c r="AZ314" i="109"/>
  <c r="BA515" i="109" s="1"/>
  <c r="AY721" i="109"/>
  <c r="BA1336" i="109"/>
  <c r="BB1515" i="109" s="1"/>
  <c r="AY850" i="109"/>
  <c r="BA1304" i="109"/>
  <c r="BB1483" i="109" s="1"/>
  <c r="BB1259" i="109"/>
  <c r="BC1438" i="109" s="1"/>
  <c r="BA1331" i="109"/>
  <c r="BB1510" i="109" s="1"/>
  <c r="AY854" i="109"/>
  <c r="AZ876" i="109"/>
  <c r="AY801" i="109"/>
  <c r="AY1758" i="109" s="1"/>
  <c r="AZ396" i="109"/>
  <c r="BA597" i="109" s="1"/>
  <c r="BA896" i="109"/>
  <c r="AZ436" i="109"/>
  <c r="BA637" i="109" s="1"/>
  <c r="AZ458" i="109"/>
  <c r="BA659" i="109" s="1"/>
  <c r="AZ1652" i="109"/>
  <c r="AZ1598" i="109"/>
  <c r="BA430" i="109"/>
  <c r="BB631" i="109" s="1"/>
  <c r="AZ291" i="109"/>
  <c r="BA492" i="109" s="1"/>
  <c r="AX1929" i="109"/>
  <c r="AZ1632" i="109"/>
  <c r="BA1288" i="109"/>
  <c r="BB1467" i="109" s="1"/>
  <c r="BA1337" i="109"/>
  <c r="BB1516" i="109" s="1"/>
  <c r="BA1672" i="109"/>
  <c r="AZ390" i="109"/>
  <c r="BA591" i="109" s="1"/>
  <c r="AY807" i="109"/>
  <c r="AY797" i="109"/>
  <c r="AY1754" i="109" s="1"/>
  <c r="BA483" i="109"/>
  <c r="BB684" i="109" s="1"/>
  <c r="AY843" i="109"/>
  <c r="BA1300" i="109"/>
  <c r="BB1479" i="109" s="1"/>
  <c r="BA1335" i="109"/>
  <c r="BB1514" i="109" s="1"/>
  <c r="BA1285" i="109"/>
  <c r="BB1464" i="109" s="1"/>
  <c r="AZ446" i="109"/>
  <c r="BA647" i="109" s="1"/>
  <c r="AZ345" i="109"/>
  <c r="BA546" i="109" s="1"/>
  <c r="AY723" i="109"/>
  <c r="AZ358" i="109"/>
  <c r="BA559" i="109" s="1"/>
  <c r="AY834" i="109"/>
  <c r="BA465" i="109"/>
  <c r="BB666" i="109" s="1"/>
  <c r="BA1255" i="109"/>
  <c r="BB1434" i="109" s="1"/>
  <c r="AY738" i="109"/>
  <c r="AY1717" i="109" s="1"/>
  <c r="AY803" i="109"/>
  <c r="AY1760" i="109" s="1"/>
  <c r="AZ403" i="109"/>
  <c r="BA604" i="109" s="1"/>
  <c r="AY811" i="109"/>
  <c r="AZ472" i="109"/>
  <c r="BA673" i="109" s="1"/>
  <c r="BA1313" i="109"/>
  <c r="BB1492" i="109" s="1"/>
  <c r="AZ851" i="109"/>
  <c r="BA1666" i="109"/>
  <c r="AZ349" i="109"/>
  <c r="BA550" i="109" s="1"/>
  <c r="AX1853" i="109"/>
  <c r="BA426" i="109"/>
  <c r="BB627" i="109" s="1"/>
  <c r="AY835" i="109"/>
  <c r="AZ377" i="109"/>
  <c r="BA578" i="109" s="1"/>
  <c r="BB1213" i="109"/>
  <c r="BC1392" i="109" s="1"/>
  <c r="AZ1684" i="109"/>
  <c r="BA1290" i="109"/>
  <c r="BB1469" i="109" s="1"/>
  <c r="BB1245" i="109"/>
  <c r="BC1424" i="109" s="1"/>
  <c r="AZ479" i="109"/>
  <c r="BA680" i="109" s="1"/>
  <c r="AX1862" i="109"/>
  <c r="BA1222" i="109"/>
  <c r="BB1401" i="109" s="1"/>
  <c r="BA445" i="109"/>
  <c r="BB646" i="109" s="1"/>
  <c r="BA1340" i="109"/>
  <c r="BB1519" i="109" s="1"/>
  <c r="AZ1660" i="109"/>
  <c r="BA1307" i="109"/>
  <c r="BB1486" i="109" s="1"/>
  <c r="AY829" i="109"/>
  <c r="AY753" i="109"/>
  <c r="BB1339" i="109"/>
  <c r="BC1518" i="109" s="1"/>
  <c r="AY805" i="109"/>
  <c r="AY1762" i="109" s="1"/>
  <c r="BA434" i="109"/>
  <c r="BB635" i="109" s="1"/>
  <c r="AZ1627" i="109"/>
  <c r="BA1315" i="109"/>
  <c r="BB1494" i="109" s="1"/>
  <c r="BA442" i="109"/>
  <c r="BB643" i="109" s="1"/>
  <c r="AY778" i="109"/>
  <c r="BA1293" i="109"/>
  <c r="BB1472" i="109" s="1"/>
  <c r="AZ1611" i="109"/>
  <c r="AZ1682" i="109"/>
  <c r="BA1616" i="109"/>
  <c r="BA894" i="109"/>
  <c r="AZ1026" i="109"/>
  <c r="AY787" i="109"/>
  <c r="AY1744" i="109" s="1"/>
  <c r="BA467" i="109"/>
  <c r="BB668" i="109" s="1"/>
  <c r="BB1215" i="109"/>
  <c r="BC1394" i="109" s="1"/>
  <c r="BA453" i="109"/>
  <c r="BB654" i="109" s="1"/>
  <c r="AZ871" i="109"/>
  <c r="AY796" i="109"/>
  <c r="AY1753" i="109" s="1"/>
  <c r="AZ356" i="109"/>
  <c r="BA557" i="109" s="1"/>
  <c r="BA1223" i="109"/>
  <c r="BB1402" i="109" s="1"/>
  <c r="BA1343" i="109"/>
  <c r="BB1522" i="109" s="1"/>
  <c r="AZ408" i="109"/>
  <c r="BA609" i="109" s="1"/>
  <c r="BA1295" i="109"/>
  <c r="BB1474" i="109" s="1"/>
  <c r="BA478" i="109"/>
  <c r="BB679" i="109" s="1"/>
  <c r="AY1528" i="109"/>
  <c r="BA1321" i="109"/>
  <c r="BB1500" i="109" s="1"/>
  <c r="BA1606" i="109"/>
  <c r="AY858" i="109"/>
  <c r="AZ382" i="109"/>
  <c r="BA583" i="109" s="1"/>
  <c r="AY831" i="109"/>
  <c r="AZ381" i="109"/>
  <c r="BA582" i="109" s="1"/>
  <c r="AZ379" i="109"/>
  <c r="BA580" i="109" s="1"/>
  <c r="AZ464" i="109"/>
  <c r="BA665" i="109" s="1"/>
  <c r="BA1338" i="109"/>
  <c r="BB1517" i="109" s="1"/>
  <c r="AY716" i="109"/>
  <c r="BA1534" i="109"/>
  <c r="BA1617" i="109"/>
  <c r="AZ1689" i="109"/>
  <c r="AY763" i="109"/>
  <c r="AY1733" i="109" s="1"/>
  <c r="BA474" i="109"/>
  <c r="BB675" i="109" s="1"/>
  <c r="AZ388" i="109"/>
  <c r="BA589" i="109" s="1"/>
  <c r="AZ460" i="109"/>
  <c r="BA661" i="109" s="1"/>
  <c r="AX1867" i="109"/>
  <c r="BB1318" i="109"/>
  <c r="BC1497" i="109" s="1"/>
  <c r="BA1327" i="109"/>
  <c r="BB1506" i="109" s="1"/>
  <c r="BA1330" i="109"/>
  <c r="BB1509" i="109" s="1"/>
  <c r="AX1869" i="109"/>
  <c r="BA1265" i="109"/>
  <c r="BB1444" i="109" s="1"/>
  <c r="AZ360" i="109"/>
  <c r="BA561" i="109" s="1"/>
  <c r="BB1191" i="109"/>
  <c r="BC1370" i="109" s="1"/>
  <c r="BA1303" i="109"/>
  <c r="BB1482" i="109" s="1"/>
  <c r="AZ437" i="109"/>
  <c r="BA638" i="109" s="1"/>
  <c r="AY1981" i="109"/>
  <c r="BB1256" i="109"/>
  <c r="BC1435" i="109" s="1"/>
  <c r="BA1297" i="109"/>
  <c r="BB1476" i="109" s="1"/>
  <c r="AZ328" i="109"/>
  <c r="BA529" i="109" s="1"/>
  <c r="AZ439" i="109"/>
  <c r="BA640" i="109" s="1"/>
  <c r="AZ441" i="109"/>
  <c r="BA642" i="109" s="1"/>
  <c r="BA473" i="109"/>
  <c r="BB674" i="109" s="1"/>
  <c r="BB1325" i="109"/>
  <c r="BC1504" i="109" s="1"/>
  <c r="BA1292" i="109"/>
  <c r="BB1471" i="109" s="1"/>
  <c r="BA475" i="109"/>
  <c r="BB676" i="109" s="1"/>
  <c r="BA1319" i="109"/>
  <c r="BB1498" i="109" s="1"/>
  <c r="AZ347" i="109"/>
  <c r="BA548" i="109" s="1"/>
  <c r="BB1198" i="109"/>
  <c r="BC1377" i="109" s="1"/>
  <c r="BA1224" i="109"/>
  <c r="BB1403" i="109" s="1"/>
  <c r="AZ397" i="109"/>
  <c r="BA598" i="109" s="1"/>
  <c r="BA1233" i="109"/>
  <c r="BB1412" i="109" s="1"/>
  <c r="AZ1613" i="109"/>
  <c r="AZ336" i="109"/>
  <c r="BA537" i="109" s="1"/>
  <c r="AZ428" i="109"/>
  <c r="BA629" i="109" s="1"/>
  <c r="AY773" i="109"/>
  <c r="AY1735" i="109" s="1"/>
  <c r="BA1320" i="109"/>
  <c r="BB1499" i="109" s="1"/>
  <c r="AZ1671" i="109"/>
  <c r="BF293" i="109"/>
  <c r="BG494" i="109" s="1"/>
  <c r="BA457" i="109"/>
  <c r="BB658" i="109" s="1"/>
  <c r="BA482" i="109"/>
  <c r="BB683" i="109" s="1"/>
  <c r="BA1250" i="109"/>
  <c r="BB1429" i="109" s="1"/>
  <c r="AY751" i="109"/>
  <c r="AY729" i="109"/>
  <c r="BH698" i="109"/>
  <c r="BI497" i="109"/>
  <c r="AY779" i="109"/>
  <c r="AY1737" i="109" s="1"/>
  <c r="AZ389" i="109"/>
  <c r="BA590" i="109" s="1"/>
  <c r="BA1603" i="109"/>
  <c r="AZ1580" i="109"/>
  <c r="BA459" i="109"/>
  <c r="BB660" i="109" s="1"/>
  <c r="AX1856" i="109"/>
  <c r="AZ351" i="109"/>
  <c r="BA552" i="109" s="1"/>
  <c r="AZ429" i="109"/>
  <c r="BA630" i="109" s="1"/>
  <c r="BA1697" i="109"/>
  <c r="AZ404" i="109"/>
  <c r="BA605" i="109" s="1"/>
  <c r="AZ393" i="109"/>
  <c r="BA594" i="109" s="1"/>
  <c r="AZ440" i="109"/>
  <c r="BA641" i="109" s="1"/>
  <c r="AZ836" i="109"/>
  <c r="BB1344" i="109"/>
  <c r="BC1523" i="109" s="1"/>
  <c r="BA1263" i="109"/>
  <c r="BB1442" i="109" s="1"/>
  <c r="AZ1673" i="109"/>
  <c r="AZ844" i="109"/>
  <c r="BA1266" i="109"/>
  <c r="BB1445" i="109" s="1"/>
  <c r="AZ330" i="109"/>
  <c r="BA531" i="109" s="1"/>
  <c r="BA1287" i="109"/>
  <c r="BB1466" i="109" s="1"/>
  <c r="BA1238" i="109"/>
  <c r="BB1417" i="109" s="1"/>
  <c r="BA1573" i="109"/>
  <c r="BA469" i="109"/>
  <c r="BB670" i="109" s="1"/>
  <c r="AZ394" i="109"/>
  <c r="BA595" i="109" s="1"/>
  <c r="AY700" i="109"/>
  <c r="AY1709" i="109" s="1"/>
  <c r="AX1857" i="109"/>
  <c r="AZ444" i="109"/>
  <c r="BA645" i="109" s="1"/>
  <c r="AZ1581" i="109"/>
  <c r="AZ1701" i="109"/>
  <c r="AZ462" i="109"/>
  <c r="BA663" i="109" s="1"/>
  <c r="AZ352" i="109"/>
  <c r="BA553" i="109" s="1"/>
  <c r="AZ863" i="109"/>
  <c r="AY792" i="109"/>
  <c r="AY1749" i="109" s="1"/>
  <c r="AZ1524" i="109"/>
  <c r="CD34" i="119" s="1"/>
  <c r="AZ1170" i="109"/>
  <c r="AZ1679" i="109"/>
  <c r="BA1257" i="109"/>
  <c r="BB1436" i="109" s="1"/>
  <c r="AZ450" i="109"/>
  <c r="BA651" i="109" s="1"/>
  <c r="AZ456" i="109"/>
  <c r="BA657" i="109" s="1"/>
  <c r="AY784" i="109"/>
  <c r="AY1741" i="109" s="1"/>
  <c r="AY781" i="109"/>
  <c r="AY1738" i="109" s="1"/>
  <c r="AZ872" i="109"/>
  <c r="BA463" i="109"/>
  <c r="BB664" i="109" s="1"/>
  <c r="AZ431" i="109"/>
  <c r="BA632" i="109" s="1"/>
  <c r="BB1334" i="109"/>
  <c r="BC1513" i="109" s="1"/>
  <c r="BB1211" i="109"/>
  <c r="BA1310" i="109"/>
  <c r="BB1489" i="109" s="1"/>
  <c r="AY868" i="109"/>
  <c r="BF294" i="109"/>
  <c r="BG495" i="109" s="1"/>
  <c r="BA1332" i="109"/>
  <c r="BB1511" i="109" s="1"/>
  <c r="AY790" i="109"/>
  <c r="AY1747" i="109" s="1"/>
  <c r="AZ400" i="109"/>
  <c r="BA601" i="109" s="1"/>
  <c r="AZ357" i="109"/>
  <c r="BA558" i="109" s="1"/>
  <c r="AZ1685" i="109"/>
  <c r="AZ1688" i="109"/>
  <c r="BA1262" i="109"/>
  <c r="BB1441" i="109" s="1"/>
  <c r="AZ480" i="109"/>
  <c r="BA681" i="109" s="1"/>
  <c r="AX1865" i="109"/>
  <c r="BA1225" i="109"/>
  <c r="BB1404" i="109" s="1"/>
  <c r="AX1899" i="109"/>
  <c r="AX1898" i="109"/>
  <c r="AX1863" i="109"/>
  <c r="AZ1623" i="109"/>
  <c r="BA1299" i="109"/>
  <c r="BB1478" i="109" s="1"/>
  <c r="BB1204" i="109"/>
  <c r="BC1383" i="109" s="1"/>
  <c r="BA1549" i="109"/>
  <c r="BA1305" i="109"/>
  <c r="BB1484" i="109" s="1"/>
  <c r="AY839" i="109"/>
  <c r="BB1203" i="109"/>
  <c r="BC1382" i="109" s="1"/>
  <c r="BA1614" i="109"/>
  <c r="BA1680" i="109"/>
  <c r="BA1322" i="109"/>
  <c r="BB1501" i="109" s="1"/>
  <c r="BA1323" i="109"/>
  <c r="BB1502" i="109" s="1"/>
  <c r="BB1333" i="109"/>
  <c r="BC1512" i="109" s="1"/>
  <c r="AX1860" i="109"/>
  <c r="AY730" i="109"/>
  <c r="AY1715" i="109" s="1"/>
  <c r="AZ370" i="109"/>
  <c r="BA571" i="109" s="1"/>
  <c r="AY841" i="109"/>
  <c r="BA447" i="109"/>
  <c r="BB648" i="109" s="1"/>
  <c r="BB1341" i="109"/>
  <c r="BC1520" i="109" s="1"/>
  <c r="BA1683" i="109"/>
  <c r="BA1286" i="109"/>
  <c r="BB1465" i="109" s="1"/>
  <c r="BA1249" i="109"/>
  <c r="BB1428" i="109" s="1"/>
  <c r="AX1884" i="109"/>
  <c r="AX1861" i="109"/>
  <c r="BA1251" i="109"/>
  <c r="BB1430" i="109" s="1"/>
  <c r="BB1291" i="109"/>
  <c r="BC1470" i="109" s="1"/>
  <c r="BG292" i="109"/>
  <c r="BH493" i="109" s="1"/>
  <c r="BA1260" i="109"/>
  <c r="BB1439" i="109" s="1"/>
  <c r="AZ1582" i="109"/>
  <c r="AY799" i="109"/>
  <c r="AY1756" i="109" s="1"/>
  <c r="AZ1591" i="109"/>
  <c r="BA1309" i="109"/>
  <c r="BB1488" i="109" s="1"/>
  <c r="BA1246" i="109"/>
  <c r="BB1425" i="109" s="1"/>
  <c r="AY830" i="109"/>
  <c r="AZ454" i="109"/>
  <c r="BA655" i="109" s="1"/>
  <c r="BE695" i="109"/>
  <c r="AZ859" i="109"/>
  <c r="AZ884" i="109"/>
  <c r="AZ1608" i="109"/>
  <c r="AZ387" i="109"/>
  <c r="BA588" i="109" s="1"/>
  <c r="AZ327" i="109"/>
  <c r="BA528" i="109" s="1"/>
  <c r="BA1268" i="109"/>
  <c r="BB1447" i="109" s="1"/>
  <c r="AZ402" i="109"/>
  <c r="BA603" i="109" s="1"/>
  <c r="BB1197" i="109"/>
  <c r="BC1376" i="109" s="1"/>
  <c r="BA1298" i="109"/>
  <c r="BB1477" i="109" s="1"/>
  <c r="BA481" i="109"/>
  <c r="BB682" i="109" s="1"/>
  <c r="AZ386" i="109"/>
  <c r="BA587" i="109" s="1"/>
  <c r="AZ424" i="109"/>
  <c r="BA625" i="109" s="1"/>
  <c r="BA1296" i="109"/>
  <c r="BB1475" i="109" s="1"/>
  <c r="BA443" i="109"/>
  <c r="BB644" i="109" s="1"/>
  <c r="BA1267" i="109"/>
  <c r="BB1446" i="109" s="1"/>
  <c r="BA1306" i="109"/>
  <c r="BB1485" i="109" s="1"/>
  <c r="BA1244" i="109"/>
  <c r="BB1423" i="109" s="1"/>
  <c r="BA1237" i="109"/>
  <c r="BB1416" i="109" s="1"/>
  <c r="BA451" i="109"/>
  <c r="BB652" i="109" s="1"/>
  <c r="AZ354" i="109"/>
  <c r="BA555" i="109" s="1"/>
  <c r="AZ861" i="109"/>
  <c r="AZ425" i="109"/>
  <c r="BA626" i="109" s="1"/>
  <c r="BA1264" i="109"/>
  <c r="BB1443" i="109" s="1"/>
  <c r="AY806" i="109"/>
  <c r="AY873" i="109"/>
  <c r="AY795" i="109"/>
  <c r="BA1702" i="109"/>
  <c r="AZ1621" i="109"/>
  <c r="BA1261" i="109"/>
  <c r="BB1440" i="109" s="1"/>
  <c r="BA1601" i="109"/>
  <c r="AZ1624" i="109"/>
  <c r="BA287" i="109"/>
  <c r="BB488" i="109" s="1"/>
  <c r="AY732" i="109"/>
  <c r="AY1716" i="109" s="1"/>
  <c r="AY785" i="109"/>
  <c r="AY1742" i="109" s="1"/>
  <c r="AZ1645" i="109"/>
  <c r="AZ1596" i="109"/>
  <c r="AZ359" i="109"/>
  <c r="BA560" i="109" s="1"/>
  <c r="AY808" i="109"/>
  <c r="AY1765" i="109" s="1"/>
  <c r="AZ468" i="109"/>
  <c r="BA669" i="109" s="1"/>
  <c r="AZ435" i="109"/>
  <c r="BA636" i="109" s="1"/>
  <c r="BA1311" i="109"/>
  <c r="BB1490" i="109" s="1"/>
  <c r="BB1188" i="109"/>
  <c r="BC1367" i="109" s="1"/>
  <c r="BA477" i="109"/>
  <c r="BB678" i="109" s="1"/>
  <c r="BB1316" i="109"/>
  <c r="BC1495" i="109" s="1"/>
  <c r="BA461" i="109"/>
  <c r="BB662" i="109" s="1"/>
  <c r="BB1312" i="109"/>
  <c r="BC1491" i="109" s="1"/>
  <c r="BA1242" i="109"/>
  <c r="BB1421" i="109" s="1"/>
  <c r="BA1301" i="109"/>
  <c r="BB1480" i="109" s="1"/>
  <c r="AZ1585" i="109"/>
  <c r="AX1888" i="109"/>
  <c r="AZ1615" i="109"/>
  <c r="AY809" i="109"/>
  <c r="AY1766" i="109" s="1"/>
  <c r="BA470" i="109"/>
  <c r="BB671" i="109" s="1"/>
  <c r="AZ865" i="109"/>
  <c r="AZ319" i="109"/>
  <c r="BA520" i="109" s="1"/>
  <c r="AY772" i="109"/>
  <c r="AZ448" i="109"/>
  <c r="BA649" i="109" s="1"/>
  <c r="BA1692" i="109"/>
  <c r="AZ1668" i="109"/>
  <c r="AZ466" i="109"/>
  <c r="BA667" i="109" s="1"/>
  <c r="AZ452" i="109"/>
  <c r="BA653" i="109" s="1"/>
  <c r="BE696" i="109"/>
  <c r="AZ1690" i="109"/>
  <c r="AY802" i="109"/>
  <c r="AY1759" i="109" s="1"/>
  <c r="BA1289" i="109"/>
  <c r="BB1468" i="109" s="1"/>
  <c r="BA1294" i="109"/>
  <c r="BB1473" i="109" s="1"/>
  <c r="BA1240" i="109"/>
  <c r="BB1419" i="109" s="1"/>
  <c r="BB1226" i="109"/>
  <c r="BC1405" i="109" s="1"/>
  <c r="AZ307" i="109"/>
  <c r="BA508" i="109" s="1"/>
  <c r="AZ1620" i="109"/>
  <c r="AX1847" i="109"/>
  <c r="AZ1583" i="109"/>
  <c r="AW1982" i="109"/>
  <c r="AY821" i="109"/>
  <c r="AY1778" i="109" s="1"/>
  <c r="AZ1630" i="109"/>
  <c r="AZ824" i="109"/>
  <c r="AX1917" i="109"/>
  <c r="AX1910" i="109"/>
  <c r="AX1918" i="109"/>
  <c r="AX1911" i="109"/>
  <c r="AZ417" i="109"/>
  <c r="BA618" i="109" s="1"/>
  <c r="BA1271" i="109"/>
  <c r="BB1450" i="109" s="1"/>
  <c r="AX886" i="109"/>
  <c r="AZ1635" i="109"/>
  <c r="BA422" i="109"/>
  <c r="BB623" i="109" s="1"/>
  <c r="BB1280" i="109"/>
  <c r="BC1459" i="109" s="1"/>
  <c r="AY818" i="109"/>
  <c r="AY1775" i="109" s="1"/>
  <c r="AY822" i="109"/>
  <c r="AZ1631" i="109"/>
  <c r="AZ423" i="109"/>
  <c r="BA624" i="109" s="1"/>
  <c r="AZ411" i="109"/>
  <c r="BA612" i="109" s="1"/>
  <c r="AZ421" i="109"/>
  <c r="BA622" i="109" s="1"/>
  <c r="BA1282" i="109"/>
  <c r="BB1461" i="109" s="1"/>
  <c r="BA410" i="109"/>
  <c r="BB611" i="109" s="1"/>
  <c r="BA1274" i="109"/>
  <c r="BB1453" i="109" s="1"/>
  <c r="AZ415" i="109"/>
  <c r="BA616" i="109" s="1"/>
  <c r="AX1909" i="109"/>
  <c r="AZ420" i="109"/>
  <c r="BA621" i="109" s="1"/>
  <c r="BA1273" i="109"/>
  <c r="BB1452" i="109" s="1"/>
  <c r="AY817" i="109"/>
  <c r="AY1774" i="109" s="1"/>
  <c r="BA1281" i="109"/>
  <c r="BB1460" i="109" s="1"/>
  <c r="AY815" i="109"/>
  <c r="AY1772" i="109" s="1"/>
  <c r="AZ1640" i="109"/>
  <c r="BA1283" i="109"/>
  <c r="BB1462" i="109" s="1"/>
  <c r="BA1278" i="109"/>
  <c r="BB1457" i="109" s="1"/>
  <c r="AZ816" i="109"/>
  <c r="BA1275" i="109"/>
  <c r="BB1454" i="109" s="1"/>
  <c r="AZ419" i="109"/>
  <c r="BA620" i="109" s="1"/>
  <c r="BA418" i="109"/>
  <c r="BB619" i="109" s="1"/>
  <c r="AY814" i="109"/>
  <c r="AY1771" i="109" s="1"/>
  <c r="AX485" i="109"/>
  <c r="AX1908" i="109"/>
  <c r="BA1276" i="109"/>
  <c r="BB1455" i="109" s="1"/>
  <c r="AY813" i="109"/>
  <c r="AY1770" i="109" s="1"/>
  <c r="AZ812" i="109"/>
  <c r="AX1913" i="109"/>
  <c r="BA1284" i="109"/>
  <c r="BB1463" i="109" s="1"/>
  <c r="AZ1629" i="109"/>
  <c r="AZ1636" i="109"/>
  <c r="BA1272" i="109"/>
  <c r="BB1451" i="109" s="1"/>
  <c r="AY484" i="109"/>
  <c r="AY485" i="109" s="1"/>
  <c r="BA1279" i="109"/>
  <c r="BB1458" i="109" s="1"/>
  <c r="BA414" i="109"/>
  <c r="BB615" i="109" s="1"/>
  <c r="AZ1633" i="109"/>
  <c r="BA1277" i="109"/>
  <c r="BB1456" i="109" s="1"/>
  <c r="BA1638" i="109"/>
  <c r="AZ416" i="109"/>
  <c r="BA617" i="109" s="1"/>
  <c r="AZ412" i="109"/>
  <c r="BA613" i="109" s="1"/>
  <c r="AZ413" i="109"/>
  <c r="BA614" i="109" s="1"/>
  <c r="AZ1634" i="109"/>
  <c r="BD49" i="119"/>
  <c r="BH29" i="119"/>
  <c r="BH28" i="119"/>
  <c r="BI25" i="119"/>
  <c r="BK21" i="119"/>
  <c r="BJ23" i="119"/>
  <c r="BG30" i="119"/>
  <c r="BG40" i="119"/>
  <c r="BF42" i="119"/>
  <c r="BF48" i="119" s="1"/>
  <c r="BF49" i="119" s="1"/>
  <c r="BJ1166" i="109"/>
  <c r="AZ1769" i="109" l="1"/>
  <c r="BB371" i="109"/>
  <c r="BB572" i="109"/>
  <c r="BA343" i="109"/>
  <c r="BA544" i="109"/>
  <c r="BC1390" i="109"/>
  <c r="BC1569" i="109" s="1"/>
  <c r="BC1384" i="109"/>
  <c r="BC1563" i="109" s="1"/>
  <c r="BC1397" i="109"/>
  <c r="BC1218" i="109"/>
  <c r="BB1399" i="109"/>
  <c r="BB1220" i="109"/>
  <c r="BC1379" i="109"/>
  <c r="BC1200" i="109"/>
  <c r="BC1351" i="109"/>
  <c r="BC1172" i="109"/>
  <c r="BC1386" i="109"/>
  <c r="BC1565" i="109" s="1"/>
  <c r="BC1372" i="109"/>
  <c r="BC1193" i="109"/>
  <c r="BC1361" i="109"/>
  <c r="BC1182" i="109"/>
  <c r="AZ1345" i="109"/>
  <c r="BA1349" i="109"/>
  <c r="BC1209" i="109"/>
  <c r="BC1388" i="109"/>
  <c r="BA1654" i="109"/>
  <c r="AZ864" i="109"/>
  <c r="AZ856" i="109"/>
  <c r="AZ881" i="109"/>
  <c r="AY1794" i="109"/>
  <c r="AY1933" i="109" s="1"/>
  <c r="BA828" i="109"/>
  <c r="BA832" i="109"/>
  <c r="AY1811" i="109"/>
  <c r="AY1950" i="109" s="1"/>
  <c r="AZ1719" i="109"/>
  <c r="AY1800" i="109"/>
  <c r="AY1890" i="109"/>
  <c r="AY1788" i="109"/>
  <c r="AY1801" i="109"/>
  <c r="AY1940" i="109" s="1"/>
  <c r="AY1819" i="109"/>
  <c r="AY1958" i="109" s="1"/>
  <c r="AY1813" i="109"/>
  <c r="AY1952" i="109" s="1"/>
  <c r="AY1803" i="109"/>
  <c r="AY1942" i="109" s="1"/>
  <c r="BA1681" i="109"/>
  <c r="AY1785" i="109"/>
  <c r="AY1924" i="109" s="1"/>
  <c r="AY1839" i="109"/>
  <c r="AY1838" i="109"/>
  <c r="AY1977" i="109" s="1"/>
  <c r="AY1796" i="109"/>
  <c r="AY1791" i="109"/>
  <c r="AY1790" i="109"/>
  <c r="AY1929" i="109" s="1"/>
  <c r="AY1815" i="109"/>
  <c r="AY1954" i="109" s="1"/>
  <c r="AY1792" i="109"/>
  <c r="AY1784" i="109"/>
  <c r="AY1802" i="109"/>
  <c r="AY1941" i="109" s="1"/>
  <c r="AY1821" i="109"/>
  <c r="AY1832" i="109"/>
  <c r="AY1971" i="109" s="1"/>
  <c r="AY1798" i="109"/>
  <c r="AY1937" i="109" s="1"/>
  <c r="AY1805" i="109"/>
  <c r="AY1944" i="109" s="1"/>
  <c r="AY1828" i="109"/>
  <c r="AY1967" i="109" s="1"/>
  <c r="AY1795" i="109"/>
  <c r="AY1816" i="109"/>
  <c r="AY1955" i="109" s="1"/>
  <c r="AY1812" i="109"/>
  <c r="AY1951" i="109" s="1"/>
  <c r="AY1807" i="109"/>
  <c r="AY1946" i="109" s="1"/>
  <c r="AY1806" i="109"/>
  <c r="AY1945" i="109" s="1"/>
  <c r="AY1797" i="109"/>
  <c r="AY1936" i="109" s="1"/>
  <c r="AY1808" i="109"/>
  <c r="AY1947" i="109" s="1"/>
  <c r="AY1787" i="109"/>
  <c r="AY1926" i="109" s="1"/>
  <c r="AY1830" i="109"/>
  <c r="AY1837" i="109"/>
  <c r="AY1976" i="109" s="1"/>
  <c r="AY1783" i="109"/>
  <c r="AY1922" i="109" s="1"/>
  <c r="AY1814" i="109"/>
  <c r="AY1953" i="109" s="1"/>
  <c r="AY1817" i="109"/>
  <c r="AY1956" i="109" s="1"/>
  <c r="AY1799" i="109"/>
  <c r="AY1938" i="109" s="1"/>
  <c r="AY1826" i="109"/>
  <c r="AY1965" i="109" s="1"/>
  <c r="AY1833" i="109"/>
  <c r="AY1972" i="109" s="1"/>
  <c r="AY1722" i="109"/>
  <c r="AY1861" i="109" s="1"/>
  <c r="AY1960" i="109"/>
  <c r="AY1810" i="109"/>
  <c r="AY1949" i="109" s="1"/>
  <c r="AY1824" i="109"/>
  <c r="AY1963" i="109" s="1"/>
  <c r="AY1818" i="109"/>
  <c r="AY1957" i="109" s="1"/>
  <c r="AY1820" i="109"/>
  <c r="AY1959" i="109" s="1"/>
  <c r="AY1793" i="109"/>
  <c r="AY1932" i="109" s="1"/>
  <c r="BB1546" i="109"/>
  <c r="AY1786" i="109"/>
  <c r="AY1925" i="109" s="1"/>
  <c r="AY1823" i="109"/>
  <c r="AY1962" i="109" s="1"/>
  <c r="AY1822" i="109"/>
  <c r="AY1961" i="109" s="1"/>
  <c r="AY1829" i="109"/>
  <c r="AY1968" i="109" s="1"/>
  <c r="AY1840" i="109"/>
  <c r="AY1979" i="109" s="1"/>
  <c r="AY1835" i="109"/>
  <c r="AY1974" i="109" s="1"/>
  <c r="AY1834" i="109"/>
  <c r="AY1973" i="109" s="1"/>
  <c r="AY1825" i="109"/>
  <c r="AY1964" i="109" s="1"/>
  <c r="AY1836" i="109"/>
  <c r="AY1975" i="109" s="1"/>
  <c r="AY1831" i="109"/>
  <c r="AY1970" i="109" s="1"/>
  <c r="AY1809" i="109"/>
  <c r="AY1948" i="109" s="1"/>
  <c r="AY1804" i="109"/>
  <c r="AY1943" i="109" s="1"/>
  <c r="AY1827" i="109"/>
  <c r="AY1966" i="109" s="1"/>
  <c r="AY1789" i="109"/>
  <c r="AY1928" i="109" s="1"/>
  <c r="AY1720" i="109"/>
  <c r="AY1859" i="109" s="1"/>
  <c r="AY1930" i="109"/>
  <c r="AY1934" i="109"/>
  <c r="AZ739" i="109"/>
  <c r="AZ1718" i="109" s="1"/>
  <c r="BA1622" i="109"/>
  <c r="BA1610" i="109"/>
  <c r="BB1575" i="109"/>
  <c r="AZ1777" i="109"/>
  <c r="AZ1916" i="109" s="1"/>
  <c r="AY1725" i="109"/>
  <c r="AY1864" i="109" s="1"/>
  <c r="AY1721" i="109"/>
  <c r="AY1860" i="109" s="1"/>
  <c r="AY1745" i="109"/>
  <c r="AY1884" i="109" s="1"/>
  <c r="AY1714" i="109"/>
  <c r="AY1853" i="109" s="1"/>
  <c r="AY1892" i="109"/>
  <c r="AZ1781" i="109"/>
  <c r="AZ1920" i="109" s="1"/>
  <c r="AY1710" i="109"/>
  <c r="AY1849" i="109" s="1"/>
  <c r="AY1734" i="109"/>
  <c r="AY1873" i="109" s="1"/>
  <c r="AY1764" i="109"/>
  <c r="AY1903" i="109" s="1"/>
  <c r="AZ1841" i="109"/>
  <c r="AZ1980" i="109" s="1"/>
  <c r="AY1724" i="109"/>
  <c r="AY1863" i="109" s="1"/>
  <c r="AY1874" i="109"/>
  <c r="AY1712" i="109"/>
  <c r="AY1851" i="109" s="1"/>
  <c r="AY1906" i="109"/>
  <c r="AY1887" i="109"/>
  <c r="AY1723" i="109"/>
  <c r="AY1862" i="109" s="1"/>
  <c r="AY1718" i="109"/>
  <c r="AY1857" i="109" s="1"/>
  <c r="AY1728" i="109"/>
  <c r="AY1867" i="109" s="1"/>
  <c r="AY1904" i="109"/>
  <c r="AY1713" i="109"/>
  <c r="AY1852" i="109" s="1"/>
  <c r="AZ1773" i="109"/>
  <c r="AZ1912" i="109" s="1"/>
  <c r="AY1711" i="109"/>
  <c r="AY1850" i="109" s="1"/>
  <c r="AZ1981" i="109"/>
  <c r="AY1727" i="109"/>
  <c r="AY1866" i="109" s="1"/>
  <c r="AY1730" i="109"/>
  <c r="AY1869" i="109" s="1"/>
  <c r="AY1752" i="109"/>
  <c r="AY1891" i="109" s="1"/>
  <c r="AY1736" i="109"/>
  <c r="AY1875" i="109" s="1"/>
  <c r="AY1763" i="109"/>
  <c r="AY1902" i="109" s="1"/>
  <c r="AY1768" i="109"/>
  <c r="AY1907" i="109" s="1"/>
  <c r="AY1779" i="109"/>
  <c r="AY1918" i="109" s="1"/>
  <c r="BB1530" i="109"/>
  <c r="BB1576" i="109"/>
  <c r="BB1540" i="109"/>
  <c r="BB1558" i="109"/>
  <c r="BA1578" i="109"/>
  <c r="AY1703" i="109"/>
  <c r="AY1707" i="109"/>
  <c r="BB1551" i="109"/>
  <c r="BF361" i="109"/>
  <c r="BG562" i="109" s="1"/>
  <c r="BG361" i="109"/>
  <c r="BH562" i="109" s="1"/>
  <c r="BA298" i="109"/>
  <c r="BB499" i="109" s="1"/>
  <c r="AZ842" i="109"/>
  <c r="BA853" i="109"/>
  <c r="BA1644" i="109"/>
  <c r="BA1642" i="109"/>
  <c r="BB1670" i="109"/>
  <c r="AZ855" i="109"/>
  <c r="BA855" i="109" s="1"/>
  <c r="BG694" i="109"/>
  <c r="BB1561" i="109"/>
  <c r="AZ825" i="109"/>
  <c r="AZ873" i="109"/>
  <c r="BA851" i="109"/>
  <c r="AZ783" i="109"/>
  <c r="AZ827" i="109"/>
  <c r="AZ756" i="109"/>
  <c r="AZ1727" i="109" s="1"/>
  <c r="BA1609" i="109"/>
  <c r="BA877" i="109"/>
  <c r="BA1628" i="109"/>
  <c r="AZ721" i="109"/>
  <c r="AZ1712" i="109" s="1"/>
  <c r="BA840" i="109"/>
  <c r="AZ809" i="109"/>
  <c r="AZ1766" i="109" s="1"/>
  <c r="AZ838" i="109"/>
  <c r="AZ793" i="109"/>
  <c r="AZ742" i="109"/>
  <c r="BA1663" i="109"/>
  <c r="AZ852" i="109"/>
  <c r="AZ749" i="109"/>
  <c r="AZ1723" i="109" s="1"/>
  <c r="BA875" i="109"/>
  <c r="AZ747" i="109"/>
  <c r="AZ1722" i="109" s="1"/>
  <c r="AZ797" i="109"/>
  <c r="AZ1754" i="109" s="1"/>
  <c r="BA885" i="109"/>
  <c r="BB1687" i="109"/>
  <c r="AZ858" i="109"/>
  <c r="AZ753" i="109"/>
  <c r="AZ1725" i="109" s="1"/>
  <c r="AZ761" i="109"/>
  <c r="AZ1731" i="109" s="1"/>
  <c r="AZ1870" i="109" s="1"/>
  <c r="BA1602" i="109"/>
  <c r="AZ729" i="109"/>
  <c r="AZ1714" i="109" s="1"/>
  <c r="AZ762" i="109"/>
  <c r="AZ1732" i="109" s="1"/>
  <c r="AZ791" i="109"/>
  <c r="AZ1748" i="109" s="1"/>
  <c r="AZ843" i="109"/>
  <c r="BA1605" i="109"/>
  <c r="AZ789" i="109"/>
  <c r="AZ1746" i="109" s="1"/>
  <c r="AZ1885" i="109" s="1"/>
  <c r="BA1592" i="109"/>
  <c r="AZ804" i="109"/>
  <c r="AZ1761" i="109" s="1"/>
  <c r="BB1649" i="109"/>
  <c r="AZ848" i="109"/>
  <c r="AZ823" i="109"/>
  <c r="AZ850" i="109"/>
  <c r="AZ826" i="109"/>
  <c r="BB1699" i="109"/>
  <c r="AZ796" i="109"/>
  <c r="AZ1753" i="109" s="1"/>
  <c r="BA1677" i="109"/>
  <c r="BA1655" i="109"/>
  <c r="BA740" i="109"/>
  <c r="AY1894" i="109"/>
  <c r="AZ822" i="109"/>
  <c r="BA1646" i="109"/>
  <c r="AZ798" i="109"/>
  <c r="AZ1755" i="109" s="1"/>
  <c r="AZ1894" i="109" s="1"/>
  <c r="BA1686" i="109"/>
  <c r="AZ819" i="109"/>
  <c r="AZ1776" i="109" s="1"/>
  <c r="AZ1915" i="109" s="1"/>
  <c r="BA1656" i="109"/>
  <c r="AZ763" i="109"/>
  <c r="BA763" i="109" s="1"/>
  <c r="AZ839" i="109"/>
  <c r="AZ781" i="109"/>
  <c r="AZ1738" i="109" s="1"/>
  <c r="AZ866" i="109"/>
  <c r="AZ874" i="109"/>
  <c r="AZ849" i="109"/>
  <c r="AZ760" i="109"/>
  <c r="AZ1730" i="109" s="1"/>
  <c r="BA1675" i="109"/>
  <c r="BA1632" i="109"/>
  <c r="BA1661" i="109"/>
  <c r="BA1648" i="109"/>
  <c r="BA1612" i="109"/>
  <c r="BA1607" i="109"/>
  <c r="AZ868" i="109"/>
  <c r="BA1658" i="109"/>
  <c r="AZ745" i="109"/>
  <c r="BA1651" i="109"/>
  <c r="BA1698" i="109"/>
  <c r="AZ854" i="109"/>
  <c r="AY1893" i="109"/>
  <c r="AZ833" i="109"/>
  <c r="BC1567" i="109"/>
  <c r="BB1555" i="109"/>
  <c r="BB1691" i="109"/>
  <c r="BA1695" i="109"/>
  <c r="BA1637" i="109"/>
  <c r="BB1562" i="109"/>
  <c r="BA1643" i="109"/>
  <c r="BA1650" i="109"/>
  <c r="AZ831" i="109"/>
  <c r="AY1935" i="109"/>
  <c r="BA340" i="109"/>
  <c r="BB541" i="109" s="1"/>
  <c r="AY1917" i="109"/>
  <c r="AZ821" i="109"/>
  <c r="BA338" i="109"/>
  <c r="BB539" i="109" s="1"/>
  <c r="AZ805" i="109"/>
  <c r="AZ1762" i="109" s="1"/>
  <c r="AY1848" i="109"/>
  <c r="AY1927" i="109"/>
  <c r="AY1899" i="109"/>
  <c r="AY1855" i="109"/>
  <c r="AY1895" i="109"/>
  <c r="AY1931" i="109"/>
  <c r="AY1898" i="109"/>
  <c r="AY1854" i="109"/>
  <c r="AY1880" i="109"/>
  <c r="AY1876" i="109"/>
  <c r="AY1885" i="109"/>
  <c r="AZ709" i="109"/>
  <c r="BB1584" i="109"/>
  <c r="BA1598" i="109"/>
  <c r="BB1289" i="109"/>
  <c r="BC1468" i="109" s="1"/>
  <c r="BA452" i="109"/>
  <c r="BB653" i="109" s="1"/>
  <c r="BA319" i="109"/>
  <c r="BB520" i="109" s="1"/>
  <c r="BA1659" i="109"/>
  <c r="BC1316" i="109"/>
  <c r="BD1495" i="109" s="1"/>
  <c r="BC1188" i="109"/>
  <c r="BD1367" i="109" s="1"/>
  <c r="BA435" i="109"/>
  <c r="BB636" i="109" s="1"/>
  <c r="BA468" i="109"/>
  <c r="BB669" i="109" s="1"/>
  <c r="BB451" i="109"/>
  <c r="BC652" i="109" s="1"/>
  <c r="BA1625" i="109"/>
  <c r="BA386" i="109"/>
  <c r="BB587" i="109" s="1"/>
  <c r="BA856" i="109"/>
  <c r="BA454" i="109"/>
  <c r="BB655" i="109" s="1"/>
  <c r="BB1246" i="109"/>
  <c r="BC1425" i="109" s="1"/>
  <c r="BB1309" i="109"/>
  <c r="BC1488" i="109" s="1"/>
  <c r="BB1251" i="109"/>
  <c r="BC1430" i="109" s="1"/>
  <c r="BC1203" i="109"/>
  <c r="BD1382" i="109" s="1"/>
  <c r="AY1888" i="109"/>
  <c r="BA1620" i="109"/>
  <c r="BA357" i="109"/>
  <c r="BB558" i="109" s="1"/>
  <c r="AZ802" i="109"/>
  <c r="AZ1759" i="109" s="1"/>
  <c r="BB1332" i="109"/>
  <c r="BC1511" i="109" s="1"/>
  <c r="BC1211" i="109"/>
  <c r="BB1692" i="109"/>
  <c r="AY1879" i="109"/>
  <c r="AX1879" i="109"/>
  <c r="AY1870" i="109"/>
  <c r="AX1870" i="109"/>
  <c r="BB469" i="109"/>
  <c r="BC670" i="109" s="1"/>
  <c r="BB1287" i="109"/>
  <c r="BC1466" i="109" s="1"/>
  <c r="BB1266" i="109"/>
  <c r="BC1445" i="109" s="1"/>
  <c r="BC1344" i="109"/>
  <c r="BD1523" i="109" s="1"/>
  <c r="BA440" i="109"/>
  <c r="BB641" i="109" s="1"/>
  <c r="BA351" i="109"/>
  <c r="BB552" i="109" s="1"/>
  <c r="BA861" i="109"/>
  <c r="BB1250" i="109"/>
  <c r="BC1429" i="109" s="1"/>
  <c r="BB482" i="109"/>
  <c r="BC683" i="109" s="1"/>
  <c r="BG293" i="109"/>
  <c r="BH494" i="109" s="1"/>
  <c r="BA1678" i="109"/>
  <c r="BA336" i="109"/>
  <c r="BB537" i="109" s="1"/>
  <c r="BA1582" i="109"/>
  <c r="BC1198" i="109"/>
  <c r="BD1377" i="109" s="1"/>
  <c r="BA347" i="109"/>
  <c r="BB548" i="109" s="1"/>
  <c r="BB1292" i="109"/>
  <c r="BC1471" i="109" s="1"/>
  <c r="BB1683" i="109"/>
  <c r="AZ841" i="109"/>
  <c r="AZ730" i="109"/>
  <c r="BA437" i="109"/>
  <c r="BB638" i="109" s="1"/>
  <c r="BC1191" i="109"/>
  <c r="BD1370" i="109" s="1"/>
  <c r="BB1330" i="109"/>
  <c r="BC1509" i="109" s="1"/>
  <c r="BB1327" i="109"/>
  <c r="BC1506" i="109" s="1"/>
  <c r="BB1338" i="109"/>
  <c r="BC1517" i="109" s="1"/>
  <c r="BA382" i="109"/>
  <c r="BB583" i="109" s="1"/>
  <c r="AZ1528" i="109"/>
  <c r="AZ1707" i="109" s="1"/>
  <c r="BA880" i="109"/>
  <c r="AY1865" i="109"/>
  <c r="BB1343" i="109"/>
  <c r="BC1522" i="109" s="1"/>
  <c r="AZ700" i="109"/>
  <c r="BC1215" i="109"/>
  <c r="BD1394" i="109" s="1"/>
  <c r="BB1293" i="109"/>
  <c r="BC1472" i="109" s="1"/>
  <c r="BB442" i="109"/>
  <c r="BC643" i="109" s="1"/>
  <c r="AY1901" i="109"/>
  <c r="AX1901" i="109"/>
  <c r="BC1339" i="109"/>
  <c r="BD1518" i="109" s="1"/>
  <c r="BB1340" i="109"/>
  <c r="BC1519" i="109" s="1"/>
  <c r="BA847" i="109"/>
  <c r="AZ779" i="109"/>
  <c r="AZ1737" i="109" s="1"/>
  <c r="BB426" i="109"/>
  <c r="BC627" i="109" s="1"/>
  <c r="BB828" i="109"/>
  <c r="BB1313" i="109"/>
  <c r="BC1492" i="109" s="1"/>
  <c r="BB1255" i="109"/>
  <c r="BC1434" i="109" s="1"/>
  <c r="BB1300" i="109"/>
  <c r="BC1479" i="109" s="1"/>
  <c r="AZ792" i="109"/>
  <c r="AZ1749" i="109" s="1"/>
  <c r="AZ860" i="109"/>
  <c r="BB1617" i="109"/>
  <c r="BA1662" i="109"/>
  <c r="BA1694" i="109"/>
  <c r="AZ716" i="109"/>
  <c r="BA407" i="109"/>
  <c r="BB608" i="109" s="1"/>
  <c r="BB1606" i="109"/>
  <c r="AZ794" i="109"/>
  <c r="AZ1751" i="109" s="1"/>
  <c r="BA384" i="109"/>
  <c r="BB585" i="109" s="1"/>
  <c r="BA385" i="109"/>
  <c r="BB586" i="109" s="1"/>
  <c r="BA1682" i="109"/>
  <c r="BA471" i="109"/>
  <c r="BB672" i="109" s="1"/>
  <c r="BB1302" i="109"/>
  <c r="BC1481" i="109" s="1"/>
  <c r="BA476" i="109"/>
  <c r="BB677" i="109" s="1"/>
  <c r="BA399" i="109"/>
  <c r="BB600" i="109" s="1"/>
  <c r="AZ835" i="109"/>
  <c r="BC1308" i="109"/>
  <c r="BD1487" i="109" s="1"/>
  <c r="BA409" i="109"/>
  <c r="BB610" i="109" s="1"/>
  <c r="AZ834" i="109"/>
  <c r="BA321" i="109"/>
  <c r="BB522" i="109" s="1"/>
  <c r="BA398" i="109"/>
  <c r="BB599" i="109" s="1"/>
  <c r="BA376" i="109"/>
  <c r="BB577" i="109" s="1"/>
  <c r="BB1672" i="109"/>
  <c r="BB1294" i="109"/>
  <c r="BC1473" i="109" s="1"/>
  <c r="BA1647" i="109"/>
  <c r="BA448" i="109"/>
  <c r="BB649" i="109" s="1"/>
  <c r="BB470" i="109"/>
  <c r="BC671" i="109" s="1"/>
  <c r="BB1301" i="109"/>
  <c r="BC1480" i="109" s="1"/>
  <c r="BB1242" i="109"/>
  <c r="BC1421" i="109" s="1"/>
  <c r="BC1312" i="109"/>
  <c r="BD1491" i="109" s="1"/>
  <c r="BB1674" i="109"/>
  <c r="AZ837" i="109"/>
  <c r="BB1261" i="109"/>
  <c r="BC1440" i="109" s="1"/>
  <c r="BB1264" i="109"/>
  <c r="BC1443" i="109" s="1"/>
  <c r="BB1306" i="109"/>
  <c r="BC1485" i="109" s="1"/>
  <c r="BB1654" i="109"/>
  <c r="BB1296" i="109"/>
  <c r="BC1475" i="109" s="1"/>
  <c r="AZ788" i="109"/>
  <c r="AZ1745" i="109" s="1"/>
  <c r="BB1298" i="109"/>
  <c r="BC1477" i="109" s="1"/>
  <c r="BA402" i="109"/>
  <c r="BB603" i="109" s="1"/>
  <c r="BB1268" i="109"/>
  <c r="BC1447" i="109" s="1"/>
  <c r="BA327" i="109"/>
  <c r="BB528" i="109" s="1"/>
  <c r="BA1604" i="109"/>
  <c r="BA1667" i="109"/>
  <c r="BH292" i="109"/>
  <c r="BA370" i="109"/>
  <c r="BB571" i="109" s="1"/>
  <c r="BB1305" i="109"/>
  <c r="BC1484" i="109" s="1"/>
  <c r="BC1204" i="109"/>
  <c r="BD1383" i="109" s="1"/>
  <c r="BB1225" i="109"/>
  <c r="BC1404" i="109" s="1"/>
  <c r="BA480" i="109"/>
  <c r="BB681" i="109" s="1"/>
  <c r="BA1690" i="109"/>
  <c r="BA865" i="109"/>
  <c r="BA456" i="109"/>
  <c r="BB657" i="109" s="1"/>
  <c r="BB1257" i="109"/>
  <c r="BC1436" i="109" s="1"/>
  <c r="BA352" i="109"/>
  <c r="BB553" i="109" s="1"/>
  <c r="BA462" i="109"/>
  <c r="BB663" i="109" s="1"/>
  <c r="BA871" i="109"/>
  <c r="BB1238" i="109"/>
  <c r="BC1417" i="109" s="1"/>
  <c r="BA1624" i="109"/>
  <c r="BB1702" i="109"/>
  <c r="BA393" i="109"/>
  <c r="BB594" i="109" s="1"/>
  <c r="BA404" i="109"/>
  <c r="BB605" i="109" s="1"/>
  <c r="BA429" i="109"/>
  <c r="BB630" i="109" s="1"/>
  <c r="BA1608" i="109"/>
  <c r="BA884" i="109"/>
  <c r="BF695" i="109"/>
  <c r="AZ830" i="109"/>
  <c r="BA397" i="109"/>
  <c r="BB598" i="109" s="1"/>
  <c r="BB1556" i="109"/>
  <c r="BC1325" i="109"/>
  <c r="BD1504" i="109" s="1"/>
  <c r="BB473" i="109"/>
  <c r="BC674" i="109" s="1"/>
  <c r="BB1549" i="109"/>
  <c r="AY1897" i="109"/>
  <c r="BA1688" i="109"/>
  <c r="BA1685" i="109"/>
  <c r="BA464" i="109"/>
  <c r="BB665" i="109" s="1"/>
  <c r="BA381" i="109"/>
  <c r="BB582" i="109" s="1"/>
  <c r="AZ784" i="109"/>
  <c r="BB1321" i="109"/>
  <c r="BC1500" i="109" s="1"/>
  <c r="BB478" i="109"/>
  <c r="BC679" i="109" s="1"/>
  <c r="BA1653" i="109"/>
  <c r="BA408" i="109"/>
  <c r="BB609" i="109" s="1"/>
  <c r="BA1701" i="109"/>
  <c r="BB1573" i="109"/>
  <c r="BB1315" i="109"/>
  <c r="BC1494" i="109" s="1"/>
  <c r="BA836" i="109"/>
  <c r="BB1222" i="109"/>
  <c r="BC1401" i="109" s="1"/>
  <c r="BA479" i="109"/>
  <c r="BB680" i="109" s="1"/>
  <c r="BC1213" i="109"/>
  <c r="BD1392" i="109" s="1"/>
  <c r="BA349" i="109"/>
  <c r="BB550" i="109" s="1"/>
  <c r="BA1671" i="109"/>
  <c r="BA472" i="109"/>
  <c r="BB673" i="109" s="1"/>
  <c r="BA403" i="109"/>
  <c r="BB604" i="109" s="1"/>
  <c r="BA1613" i="109"/>
  <c r="BA345" i="109"/>
  <c r="BB546" i="109" s="1"/>
  <c r="BA446" i="109"/>
  <c r="BB647" i="109" s="1"/>
  <c r="BB1285" i="109"/>
  <c r="BC1464" i="109" s="1"/>
  <c r="BB483" i="109"/>
  <c r="BC684" i="109" s="1"/>
  <c r="BA390" i="109"/>
  <c r="BB591" i="109" s="1"/>
  <c r="BB1337" i="109"/>
  <c r="BC1516" i="109" s="1"/>
  <c r="BA291" i="109"/>
  <c r="BB492" i="109" s="1"/>
  <c r="BA436" i="109"/>
  <c r="BB637" i="109" s="1"/>
  <c r="BA396" i="109"/>
  <c r="BB597" i="109" s="1"/>
  <c r="BB1331" i="109"/>
  <c r="BC1510" i="109" s="1"/>
  <c r="BB1534" i="109"/>
  <c r="BC1329" i="109"/>
  <c r="BD1508" i="109" s="1"/>
  <c r="AZ786" i="109"/>
  <c r="BC1258" i="109"/>
  <c r="BD1437" i="109" s="1"/>
  <c r="BB1253" i="109"/>
  <c r="BC1432" i="109" s="1"/>
  <c r="BB1269" i="109"/>
  <c r="BC1448" i="109" s="1"/>
  <c r="AZ829" i="109"/>
  <c r="BA1660" i="109"/>
  <c r="AZ878" i="109"/>
  <c r="AZ801" i="109"/>
  <c r="AZ1758" i="109" s="1"/>
  <c r="BB1666" i="109"/>
  <c r="AY1900" i="109"/>
  <c r="AZ811" i="109"/>
  <c r="BA432" i="109"/>
  <c r="BB633" i="109" s="1"/>
  <c r="AZ723" i="109"/>
  <c r="BB1328" i="109"/>
  <c r="BC1507" i="109" s="1"/>
  <c r="BB1270" i="109"/>
  <c r="BC1449" i="109" s="1"/>
  <c r="BA383" i="109"/>
  <c r="BB584" i="109" s="1"/>
  <c r="BB1317" i="109"/>
  <c r="BC1496" i="109" s="1"/>
  <c r="AZ778" i="109"/>
  <c r="AZ1736" i="109" s="1"/>
  <c r="BB1254" i="109"/>
  <c r="BC1433" i="109" s="1"/>
  <c r="AY1883" i="109"/>
  <c r="AY1872" i="109"/>
  <c r="BA1652" i="109"/>
  <c r="BA466" i="109"/>
  <c r="BB667" i="109" s="1"/>
  <c r="BA872" i="109"/>
  <c r="BA1600" i="109"/>
  <c r="BA863" i="109"/>
  <c r="BA879" i="109"/>
  <c r="BA1669" i="109"/>
  <c r="BA359" i="109"/>
  <c r="BB560" i="109" s="1"/>
  <c r="AZ785" i="109"/>
  <c r="AZ1742" i="109" s="1"/>
  <c r="AY1881" i="109"/>
  <c r="BB287" i="109"/>
  <c r="BC488" i="109" s="1"/>
  <c r="BA1619" i="109"/>
  <c r="BA354" i="109"/>
  <c r="BB555" i="109" s="1"/>
  <c r="BB1237" i="109"/>
  <c r="BC1416" i="109" s="1"/>
  <c r="BA1664" i="109"/>
  <c r="BB443" i="109"/>
  <c r="BC644" i="109" s="1"/>
  <c r="BA424" i="109"/>
  <c r="BB625" i="109" s="1"/>
  <c r="BA883" i="109"/>
  <c r="BA1626" i="109"/>
  <c r="BB1260" i="109"/>
  <c r="BC1439" i="109" s="1"/>
  <c r="AY1889" i="109"/>
  <c r="AX1889" i="109"/>
  <c r="BB1249" i="109"/>
  <c r="BC1428" i="109" s="1"/>
  <c r="BB1286" i="109"/>
  <c r="BC1465" i="109" s="1"/>
  <c r="BB447" i="109"/>
  <c r="BC648" i="109" s="1"/>
  <c r="AZ772" i="109"/>
  <c r="AZ1734" i="109" s="1"/>
  <c r="BB1323" i="109"/>
  <c r="BC1502" i="109" s="1"/>
  <c r="BB1681" i="109"/>
  <c r="BB1657" i="109"/>
  <c r="BB1299" i="109"/>
  <c r="BC1478" i="109" s="1"/>
  <c r="BA1583" i="109"/>
  <c r="AZ882" i="109"/>
  <c r="AY1868" i="109"/>
  <c r="BG294" i="109"/>
  <c r="BH495" i="109" s="1"/>
  <c r="BB1310" i="109"/>
  <c r="BC1489" i="109" s="1"/>
  <c r="BA431" i="109"/>
  <c r="BB632" i="109" s="1"/>
  <c r="BB463" i="109"/>
  <c r="BC664" i="109" s="1"/>
  <c r="BA1615" i="109"/>
  <c r="BA1524" i="109"/>
  <c r="CE34" i="119" s="1"/>
  <c r="BA1170" i="109"/>
  <c r="AZ754" i="109"/>
  <c r="BA444" i="109"/>
  <c r="BB645" i="109" s="1"/>
  <c r="BA1596" i="109"/>
  <c r="BA330" i="109"/>
  <c r="BB531" i="109" s="1"/>
  <c r="BB1263" i="109"/>
  <c r="BC1442" i="109" s="1"/>
  <c r="AZ795" i="109"/>
  <c r="AZ806" i="109"/>
  <c r="AZ1763" i="109" s="1"/>
  <c r="BA389" i="109"/>
  <c r="BB590" i="109" s="1"/>
  <c r="BA859" i="109"/>
  <c r="BA428" i="109"/>
  <c r="BB629" i="109" s="1"/>
  <c r="BB1233" i="109"/>
  <c r="BC1412" i="109" s="1"/>
  <c r="AZ799" i="109"/>
  <c r="AZ1756" i="109" s="1"/>
  <c r="BB475" i="109"/>
  <c r="BC676" i="109" s="1"/>
  <c r="BA441" i="109"/>
  <c r="BB642" i="109" s="1"/>
  <c r="BC1256" i="109"/>
  <c r="BD1435" i="109" s="1"/>
  <c r="BA360" i="109"/>
  <c r="BB561" i="109" s="1"/>
  <c r="BB1265" i="109"/>
  <c r="BC1444" i="109" s="1"/>
  <c r="BC1318" i="109"/>
  <c r="BD1497" i="109" s="1"/>
  <c r="BA460" i="109"/>
  <c r="BB661" i="109" s="1"/>
  <c r="BA388" i="109"/>
  <c r="BB589" i="109" s="1"/>
  <c r="BB474" i="109"/>
  <c r="BC675" i="109" s="1"/>
  <c r="BA1679" i="109"/>
  <c r="BB1295" i="109"/>
  <c r="BC1474" i="109" s="1"/>
  <c r="AZ810" i="109"/>
  <c r="AZ1767" i="109" s="1"/>
  <c r="BB1223" i="109"/>
  <c r="BC1402" i="109" s="1"/>
  <c r="BA356" i="109"/>
  <c r="BB557" i="109" s="1"/>
  <c r="BA869" i="109"/>
  <c r="BA1673" i="109"/>
  <c r="BB434" i="109"/>
  <c r="BC635" i="109" s="1"/>
  <c r="BA1665" i="109"/>
  <c r="BA1580" i="109"/>
  <c r="BC1245" i="109"/>
  <c r="BD1424" i="109" s="1"/>
  <c r="BB1290" i="109"/>
  <c r="BC1469" i="109" s="1"/>
  <c r="BB1571" i="109"/>
  <c r="AZ751" i="109"/>
  <c r="AZ1724" i="109" s="1"/>
  <c r="AZ738" i="109"/>
  <c r="AZ1717" i="109" s="1"/>
  <c r="AY1856" i="109"/>
  <c r="BB465" i="109"/>
  <c r="BC666" i="109" s="1"/>
  <c r="BA358" i="109"/>
  <c r="BB559" i="109" s="1"/>
  <c r="BB1335" i="109"/>
  <c r="BC1514" i="109" s="1"/>
  <c r="BB1288" i="109"/>
  <c r="BC1467" i="109" s="1"/>
  <c r="AZ693" i="109"/>
  <c r="AZ1708" i="109" s="1"/>
  <c r="BA1689" i="109"/>
  <c r="BB438" i="109"/>
  <c r="BC639" i="109" s="1"/>
  <c r="AX1948" i="109"/>
  <c r="BA1585" i="109"/>
  <c r="BA337" i="109"/>
  <c r="BB538" i="109" s="1"/>
  <c r="BB1616" i="109"/>
  <c r="BA1611" i="109"/>
  <c r="BC1243" i="109"/>
  <c r="BD1422" i="109" s="1"/>
  <c r="BA1627" i="109"/>
  <c r="BA391" i="109"/>
  <c r="BB592" i="109" s="1"/>
  <c r="BA427" i="109"/>
  <c r="BB628" i="109" s="1"/>
  <c r="BB455" i="109"/>
  <c r="BC656" i="109" s="1"/>
  <c r="BA845" i="109"/>
  <c r="BB1326" i="109"/>
  <c r="BC1505" i="109" s="1"/>
  <c r="BA406" i="109"/>
  <c r="BB607" i="109" s="1"/>
  <c r="BB1342" i="109"/>
  <c r="BC1521" i="109" s="1"/>
  <c r="BB449" i="109"/>
  <c r="BC650" i="109" s="1"/>
  <c r="BC1207" i="109"/>
  <c r="BA401" i="109"/>
  <c r="BB602" i="109" s="1"/>
  <c r="AY1871" i="109"/>
  <c r="AX1871" i="109"/>
  <c r="BC1205" i="109"/>
  <c r="BA405" i="109"/>
  <c r="BB606" i="109" s="1"/>
  <c r="AZ815" i="109"/>
  <c r="BA307" i="109"/>
  <c r="BB508" i="109" s="1"/>
  <c r="BC1226" i="109"/>
  <c r="BD1405" i="109" s="1"/>
  <c r="BB1240" i="109"/>
  <c r="BC1419" i="109" s="1"/>
  <c r="BB461" i="109"/>
  <c r="BC662" i="109" s="1"/>
  <c r="BB477" i="109"/>
  <c r="BC678" i="109" s="1"/>
  <c r="BB1311" i="109"/>
  <c r="BC1490" i="109" s="1"/>
  <c r="AZ870" i="109"/>
  <c r="BA689" i="109"/>
  <c r="BA425" i="109"/>
  <c r="BB626" i="109" s="1"/>
  <c r="BA1595" i="109"/>
  <c r="BB1244" i="109"/>
  <c r="BC1423" i="109" s="1"/>
  <c r="BB1267" i="109"/>
  <c r="BC1446" i="109" s="1"/>
  <c r="BB481" i="109"/>
  <c r="BC682" i="109" s="1"/>
  <c r="BC1197" i="109"/>
  <c r="BD1376" i="109" s="1"/>
  <c r="BA387" i="109"/>
  <c r="BB588" i="109" s="1"/>
  <c r="BA1618" i="109"/>
  <c r="BC1291" i="109"/>
  <c r="BD1470" i="109" s="1"/>
  <c r="BC1341" i="109"/>
  <c r="BD1520" i="109" s="1"/>
  <c r="BC1333" i="109"/>
  <c r="BD1512" i="109" s="1"/>
  <c r="BB1680" i="109"/>
  <c r="BB1322" i="109"/>
  <c r="BC1501" i="109" s="1"/>
  <c r="BB1262" i="109"/>
  <c r="BC1441" i="109" s="1"/>
  <c r="AZ759" i="109"/>
  <c r="AZ1729" i="109" s="1"/>
  <c r="BA400" i="109"/>
  <c r="BB601" i="109" s="1"/>
  <c r="BF696" i="109"/>
  <c r="BA1668" i="109"/>
  <c r="BC1334" i="109"/>
  <c r="BD1513" i="109" s="1"/>
  <c r="BA450" i="109"/>
  <c r="BB651" i="109" s="1"/>
  <c r="AZ846" i="109"/>
  <c r="BA394" i="109"/>
  <c r="BB595" i="109" s="1"/>
  <c r="BA1645" i="109"/>
  <c r="AZ732" i="109"/>
  <c r="BA1621" i="109"/>
  <c r="BB459" i="109"/>
  <c r="BC660" i="109" s="1"/>
  <c r="BB457" i="109"/>
  <c r="BC658" i="109" s="1"/>
  <c r="BB1320" i="109"/>
  <c r="BC1499" i="109" s="1"/>
  <c r="BA1591" i="109"/>
  <c r="BB1224" i="109"/>
  <c r="BC1403" i="109" s="1"/>
  <c r="BB1319" i="109"/>
  <c r="BC1498" i="109" s="1"/>
  <c r="BA439" i="109"/>
  <c r="BB640" i="109" s="1"/>
  <c r="BA328" i="109"/>
  <c r="BB529" i="109" s="1"/>
  <c r="BB1297" i="109"/>
  <c r="BC1476" i="109" s="1"/>
  <c r="BB1614" i="109"/>
  <c r="AZ773" i="109"/>
  <c r="AZ1735" i="109" s="1"/>
  <c r="BB1303" i="109"/>
  <c r="BC1482" i="109" s="1"/>
  <c r="BA1623" i="109"/>
  <c r="BB1676" i="109"/>
  <c r="AZ862" i="109"/>
  <c r="AZ790" i="109"/>
  <c r="AZ1747" i="109" s="1"/>
  <c r="BA876" i="109"/>
  <c r="AY1939" i="109"/>
  <c r="BA1696" i="109"/>
  <c r="BA379" i="109"/>
  <c r="BB580" i="109" s="1"/>
  <c r="BA1581" i="109"/>
  <c r="AZ758" i="109"/>
  <c r="BB453" i="109"/>
  <c r="BC654" i="109" s="1"/>
  <c r="BB467" i="109"/>
  <c r="BC668" i="109" s="1"/>
  <c r="BB894" i="109"/>
  <c r="BA1026" i="109"/>
  <c r="BA844" i="109"/>
  <c r="BB1697" i="109"/>
  <c r="BB1307" i="109"/>
  <c r="BC1486" i="109" s="1"/>
  <c r="BB445" i="109"/>
  <c r="BC646" i="109" s="1"/>
  <c r="BB1603" i="109"/>
  <c r="BA377" i="109"/>
  <c r="BB578" i="109" s="1"/>
  <c r="BA867" i="109"/>
  <c r="BA1693" i="109"/>
  <c r="AY1896" i="109"/>
  <c r="AX1896" i="109"/>
  <c r="AY1978" i="109"/>
  <c r="BB430" i="109"/>
  <c r="BC631" i="109" s="1"/>
  <c r="BB832" i="109"/>
  <c r="BA458" i="109"/>
  <c r="BB659" i="109" s="1"/>
  <c r="BB896" i="109"/>
  <c r="BC1259" i="109"/>
  <c r="BD1438" i="109" s="1"/>
  <c r="BB1304" i="109"/>
  <c r="BC1483" i="109" s="1"/>
  <c r="BB1336" i="109"/>
  <c r="BC1515" i="109" s="1"/>
  <c r="BA314" i="109"/>
  <c r="BB515" i="109" s="1"/>
  <c r="BC1248" i="109"/>
  <c r="BD1427" i="109" s="1"/>
  <c r="BA392" i="109"/>
  <c r="BB593" i="109" s="1"/>
  <c r="AY1882" i="109"/>
  <c r="AZ787" i="109"/>
  <c r="AZ1744" i="109" s="1"/>
  <c r="BB1324" i="109"/>
  <c r="BC1503" i="109" s="1"/>
  <c r="BC1217" i="109"/>
  <c r="BD1396" i="109" s="1"/>
  <c r="BB1601" i="109"/>
  <c r="AX1938" i="109"/>
  <c r="BG697" i="109"/>
  <c r="BG295" i="109"/>
  <c r="BH496" i="109" s="1"/>
  <c r="BA1684" i="109"/>
  <c r="AZ808" i="109"/>
  <c r="AZ1765" i="109" s="1"/>
  <c r="BA433" i="109"/>
  <c r="BB634" i="109" s="1"/>
  <c r="BA1700" i="109"/>
  <c r="AZ803" i="109"/>
  <c r="AZ1760" i="109" s="1"/>
  <c r="AZ800" i="109"/>
  <c r="AZ1757" i="109" s="1"/>
  <c r="BB1252" i="109"/>
  <c r="BC1431" i="109" s="1"/>
  <c r="BB1247" i="109"/>
  <c r="BC1426" i="109" s="1"/>
  <c r="BA395" i="109"/>
  <c r="BB596" i="109" s="1"/>
  <c r="AZ807" i="109"/>
  <c r="AZ1764" i="109" s="1"/>
  <c r="BC1314" i="109"/>
  <c r="BD1493" i="109" s="1"/>
  <c r="AY1886" i="109"/>
  <c r="AY1923" i="109"/>
  <c r="BA1635" i="109"/>
  <c r="AZ685" i="109"/>
  <c r="CD33" i="119" s="1"/>
  <c r="AZ818" i="109"/>
  <c r="AZ1775" i="109" s="1"/>
  <c r="BA824" i="109"/>
  <c r="BA816" i="109"/>
  <c r="AY1913" i="109"/>
  <c r="AY886" i="109"/>
  <c r="BA1631" i="109"/>
  <c r="BA412" i="109"/>
  <c r="BB613" i="109" s="1"/>
  <c r="BA416" i="109"/>
  <c r="BB617" i="109" s="1"/>
  <c r="AY1916" i="109"/>
  <c r="BB1279" i="109"/>
  <c r="BC1458" i="109" s="1"/>
  <c r="BB1272" i="109"/>
  <c r="BC1451" i="109" s="1"/>
  <c r="AX1843" i="109"/>
  <c r="BA820" i="109"/>
  <c r="BA1633" i="109"/>
  <c r="BA1636" i="109"/>
  <c r="BB1273" i="109"/>
  <c r="BC1452" i="109" s="1"/>
  <c r="BA415" i="109"/>
  <c r="BB616" i="109" s="1"/>
  <c r="BB410" i="109"/>
  <c r="BC611" i="109" s="1"/>
  <c r="BA421" i="109"/>
  <c r="BB622" i="109" s="1"/>
  <c r="BC1280" i="109"/>
  <c r="BD1459" i="109" s="1"/>
  <c r="BB1271" i="109"/>
  <c r="BC1450" i="109" s="1"/>
  <c r="BB1277" i="109"/>
  <c r="BC1456" i="109" s="1"/>
  <c r="BB414" i="109"/>
  <c r="BC615" i="109" s="1"/>
  <c r="BB1276" i="109"/>
  <c r="BC1455" i="109" s="1"/>
  <c r="AZ814" i="109"/>
  <c r="AZ1771" i="109" s="1"/>
  <c r="AY1910" i="109"/>
  <c r="BB418" i="109"/>
  <c r="BC619" i="109" s="1"/>
  <c r="BB1278" i="109"/>
  <c r="BC1457" i="109" s="1"/>
  <c r="AY1915" i="109"/>
  <c r="AZ817" i="109"/>
  <c r="AZ1774" i="109" s="1"/>
  <c r="AY1912" i="109"/>
  <c r="BB1638" i="109"/>
  <c r="BA1629" i="109"/>
  <c r="BB1284" i="109"/>
  <c r="BC1463" i="109" s="1"/>
  <c r="BA1634" i="109"/>
  <c r="BA1641" i="109"/>
  <c r="BA1639" i="109"/>
  <c r="AZ484" i="109"/>
  <c r="AZ485" i="109" s="1"/>
  <c r="BB1282" i="109"/>
  <c r="BC1461" i="109" s="1"/>
  <c r="BA411" i="109"/>
  <c r="BB612" i="109" s="1"/>
  <c r="AY1919" i="109"/>
  <c r="BA413" i="109"/>
  <c r="BB614" i="109" s="1"/>
  <c r="AY1914" i="109"/>
  <c r="BA1630" i="109"/>
  <c r="AY1921" i="109"/>
  <c r="BA419" i="109"/>
  <c r="BB620" i="109" s="1"/>
  <c r="BB1275" i="109"/>
  <c r="BC1454" i="109" s="1"/>
  <c r="BB1283" i="109"/>
  <c r="BC1462" i="109" s="1"/>
  <c r="BB1281" i="109"/>
  <c r="BC1460" i="109" s="1"/>
  <c r="BA420" i="109"/>
  <c r="BB621" i="109" s="1"/>
  <c r="BB1274" i="109"/>
  <c r="BC1453" i="109" s="1"/>
  <c r="BA812" i="109"/>
  <c r="BA1640" i="109"/>
  <c r="AZ813" i="109"/>
  <c r="AZ1770" i="109" s="1"/>
  <c r="BA423" i="109"/>
  <c r="BB624" i="109" s="1"/>
  <c r="BB422" i="109"/>
  <c r="BC623" i="109" s="1"/>
  <c r="BA417" i="109"/>
  <c r="BB618" i="109" s="1"/>
  <c r="AY1911" i="109"/>
  <c r="BG41" i="119"/>
  <c r="BI29" i="119"/>
  <c r="BI28" i="119"/>
  <c r="BL21" i="119"/>
  <c r="BK23" i="119"/>
  <c r="BJ25" i="119"/>
  <c r="BH30" i="119"/>
  <c r="BH40" i="119"/>
  <c r="BH41" i="119" s="1"/>
  <c r="BN33" i="119"/>
  <c r="BK1166" i="109"/>
  <c r="BB343" i="109" l="1"/>
  <c r="BB544" i="109"/>
  <c r="BC371" i="109"/>
  <c r="BC572" i="109"/>
  <c r="BD1390" i="109"/>
  <c r="BD1569" i="109" s="1"/>
  <c r="BD1361" i="109"/>
  <c r="BD1182" i="109"/>
  <c r="BD1379" i="109"/>
  <c r="BD1200" i="109"/>
  <c r="BD1397" i="109"/>
  <c r="BD1218" i="109"/>
  <c r="BD1384" i="109"/>
  <c r="BD1563" i="109" s="1"/>
  <c r="BD1209" i="109"/>
  <c r="BD1388" i="109"/>
  <c r="BD1372" i="109"/>
  <c r="BD1193" i="109"/>
  <c r="BD1351" i="109"/>
  <c r="BD1172" i="109"/>
  <c r="BC1399" i="109"/>
  <c r="BC1220" i="109"/>
  <c r="BD1386" i="109"/>
  <c r="BD1565" i="109" s="1"/>
  <c r="BA1345" i="109"/>
  <c r="BB1349" i="109"/>
  <c r="BB877" i="109"/>
  <c r="BB1644" i="109"/>
  <c r="AZ1851" i="109"/>
  <c r="AZ1857" i="109"/>
  <c r="BA842" i="109"/>
  <c r="AZ1813" i="109"/>
  <c r="AZ1952" i="109" s="1"/>
  <c r="AZ1834" i="109"/>
  <c r="AZ1973" i="109" s="1"/>
  <c r="BA838" i="109"/>
  <c r="AZ1788" i="109"/>
  <c r="AZ1837" i="109"/>
  <c r="AZ1976" i="109" s="1"/>
  <c r="AZ1787" i="109"/>
  <c r="AZ1807" i="109"/>
  <c r="AZ1814" i="109"/>
  <c r="AZ1953" i="109" s="1"/>
  <c r="AZ1804" i="109"/>
  <c r="AZ1943" i="109" s="1"/>
  <c r="AZ1790" i="109"/>
  <c r="AZ1929" i="109" s="1"/>
  <c r="AZ1826" i="109"/>
  <c r="AZ1965" i="109" s="1"/>
  <c r="BB851" i="109"/>
  <c r="BA739" i="109"/>
  <c r="BA1718" i="109" s="1"/>
  <c r="BB875" i="109"/>
  <c r="AZ1861" i="109"/>
  <c r="AZ1789" i="109"/>
  <c r="AZ1928" i="109" s="1"/>
  <c r="AZ1792" i="109"/>
  <c r="AZ1931" i="109" s="1"/>
  <c r="AZ1805" i="109"/>
  <c r="AZ1812" i="109"/>
  <c r="AZ1951" i="109" s="1"/>
  <c r="AZ1817" i="109"/>
  <c r="AZ1956" i="109" s="1"/>
  <c r="AZ1786" i="109"/>
  <c r="AZ1925" i="109" s="1"/>
  <c r="AZ1827" i="109"/>
  <c r="AZ1966" i="109" s="1"/>
  <c r="AZ1803" i="109"/>
  <c r="AZ1824" i="109"/>
  <c r="AZ1963" i="109" s="1"/>
  <c r="AZ1823" i="109"/>
  <c r="AZ1830" i="109"/>
  <c r="AZ1969" i="109" s="1"/>
  <c r="AZ1810" i="109"/>
  <c r="AZ1949" i="109" s="1"/>
  <c r="AZ1819" i="109"/>
  <c r="AZ1958" i="109" s="1"/>
  <c r="AZ1795" i="109"/>
  <c r="AZ1934" i="109" s="1"/>
  <c r="AZ1720" i="109"/>
  <c r="AZ1859" i="109" s="1"/>
  <c r="AZ1832" i="109"/>
  <c r="AZ1971" i="109" s="1"/>
  <c r="AZ1783" i="109"/>
  <c r="AZ1922" i="109" s="1"/>
  <c r="AZ1962" i="109"/>
  <c r="AZ1784" i="109"/>
  <c r="AZ1923" i="109" s="1"/>
  <c r="AZ1815" i="109"/>
  <c r="AZ1954" i="109" s="1"/>
  <c r="AZ1833" i="109"/>
  <c r="AZ1972" i="109" s="1"/>
  <c r="AZ1808" i="109"/>
  <c r="AZ1947" i="109" s="1"/>
  <c r="AZ1840" i="109"/>
  <c r="AZ1979" i="109" s="1"/>
  <c r="AZ1799" i="109"/>
  <c r="AZ1938" i="109" s="1"/>
  <c r="AZ1835" i="109"/>
  <c r="AZ1974" i="109" s="1"/>
  <c r="AZ1796" i="109"/>
  <c r="AZ1935" i="109" s="1"/>
  <c r="AZ1801" i="109"/>
  <c r="AZ1940" i="109" s="1"/>
  <c r="BA1719" i="109"/>
  <c r="BA1858" i="109" s="1"/>
  <c r="AZ1806" i="109"/>
  <c r="AZ1945" i="109" s="1"/>
  <c r="AZ1822" i="109"/>
  <c r="AZ1961" i="109" s="1"/>
  <c r="AZ1802" i="109"/>
  <c r="AZ1941" i="109" s="1"/>
  <c r="AZ1829" i="109"/>
  <c r="AZ1968" i="109" s="1"/>
  <c r="AZ1839" i="109"/>
  <c r="AZ1978" i="109" s="1"/>
  <c r="AZ1820" i="109"/>
  <c r="AZ1959" i="109" s="1"/>
  <c r="AZ1811" i="109"/>
  <c r="AZ1950" i="109" s="1"/>
  <c r="BA852" i="109"/>
  <c r="BA827" i="109"/>
  <c r="BA826" i="109"/>
  <c r="BB1622" i="109"/>
  <c r="BC1622" i="109" s="1"/>
  <c r="AZ1791" i="109"/>
  <c r="AZ1930" i="109" s="1"/>
  <c r="AZ1785" i="109"/>
  <c r="AZ1924" i="109" s="1"/>
  <c r="AZ1816" i="109"/>
  <c r="AZ1955" i="109" s="1"/>
  <c r="AZ1831" i="109"/>
  <c r="AZ1970" i="109" s="1"/>
  <c r="AZ1838" i="109"/>
  <c r="AZ1977" i="109" s="1"/>
  <c r="AZ1793" i="109"/>
  <c r="AZ1932" i="109" s="1"/>
  <c r="AZ1828" i="109"/>
  <c r="AZ1967" i="109" s="1"/>
  <c r="AZ1818" i="109"/>
  <c r="AZ1957" i="109" s="1"/>
  <c r="AZ1798" i="109"/>
  <c r="AZ1937" i="109" s="1"/>
  <c r="AZ1797" i="109"/>
  <c r="AZ1936" i="109" s="1"/>
  <c r="AZ1794" i="109"/>
  <c r="AZ1933" i="109" s="1"/>
  <c r="AZ1825" i="109"/>
  <c r="AZ1964" i="109" s="1"/>
  <c r="AZ1836" i="109"/>
  <c r="AZ1975" i="109" s="1"/>
  <c r="AZ1800" i="109"/>
  <c r="AZ1939" i="109" s="1"/>
  <c r="AZ1821" i="109"/>
  <c r="AZ1960" i="109" s="1"/>
  <c r="AZ1809" i="109"/>
  <c r="AZ1948" i="109" s="1"/>
  <c r="BB1642" i="109"/>
  <c r="BB1609" i="109"/>
  <c r="BA761" i="109"/>
  <c r="BA1731" i="109" s="1"/>
  <c r="BA1870" i="109" s="1"/>
  <c r="BA1733" i="109"/>
  <c r="AZ1944" i="109"/>
  <c r="BA825" i="109"/>
  <c r="BA1782" i="109" s="1"/>
  <c r="BA1769" i="109"/>
  <c r="BA1908" i="109" s="1"/>
  <c r="BA1773" i="109"/>
  <c r="BA1912" i="109" s="1"/>
  <c r="BA1781" i="109"/>
  <c r="BA1920" i="109" s="1"/>
  <c r="AZ1716" i="109"/>
  <c r="AZ1855" i="109" s="1"/>
  <c r="AZ1750" i="109"/>
  <c r="AZ1889" i="109" s="1"/>
  <c r="AZ1886" i="109"/>
  <c r="AZ1726" i="109"/>
  <c r="AZ1865" i="109" s="1"/>
  <c r="AZ1715" i="109"/>
  <c r="AZ1854" i="109" s="1"/>
  <c r="AZ1752" i="109"/>
  <c r="AZ1891" i="109" s="1"/>
  <c r="AZ1782" i="109"/>
  <c r="AZ1921" i="109" s="1"/>
  <c r="BA1842" i="109"/>
  <c r="BA1981" i="109" s="1"/>
  <c r="AZ1713" i="109"/>
  <c r="AZ1852" i="109" s="1"/>
  <c r="AZ1780" i="109"/>
  <c r="AZ1919" i="109" s="1"/>
  <c r="AZ1772" i="109"/>
  <c r="AZ1911" i="109" s="1"/>
  <c r="AZ1740" i="109"/>
  <c r="AZ1879" i="109" s="1"/>
  <c r="AZ1711" i="109"/>
  <c r="AZ1850" i="109" s="1"/>
  <c r="AZ1709" i="109"/>
  <c r="AZ1848" i="109" s="1"/>
  <c r="AZ1901" i="109"/>
  <c r="AZ1778" i="109"/>
  <c r="AZ1917" i="109" s="1"/>
  <c r="AZ1869" i="109"/>
  <c r="AZ1900" i="109"/>
  <c r="AZ1914" i="109"/>
  <c r="AZ1743" i="109"/>
  <c r="AZ1882" i="109" s="1"/>
  <c r="BA1841" i="109"/>
  <c r="BA1980" i="109" s="1"/>
  <c r="AZ1741" i="109"/>
  <c r="AZ1880" i="109" s="1"/>
  <c r="BA804" i="109"/>
  <c r="BA1761" i="109" s="1"/>
  <c r="BA1900" i="109" s="1"/>
  <c r="AZ1876" i="109"/>
  <c r="BC1561" i="109"/>
  <c r="BA721" i="109"/>
  <c r="BA1712" i="109" s="1"/>
  <c r="BA1851" i="109" s="1"/>
  <c r="AZ1710" i="109"/>
  <c r="AZ1849" i="109" s="1"/>
  <c r="BA1777" i="109"/>
  <c r="BA1916" i="109" s="1"/>
  <c r="AZ1721" i="109"/>
  <c r="AZ1860" i="109" s="1"/>
  <c r="AZ1946" i="109"/>
  <c r="AZ1887" i="109"/>
  <c r="AZ1779" i="109"/>
  <c r="AZ1918" i="109" s="1"/>
  <c r="AZ1728" i="109"/>
  <c r="AZ1867" i="109" s="1"/>
  <c r="AZ1733" i="109"/>
  <c r="AZ1872" i="109" s="1"/>
  <c r="AZ1768" i="109"/>
  <c r="AZ1907" i="109" s="1"/>
  <c r="AZ1926" i="109"/>
  <c r="AZ1927" i="109"/>
  <c r="BC1576" i="109"/>
  <c r="BC1670" i="109"/>
  <c r="BC1558" i="109"/>
  <c r="BC1540" i="109"/>
  <c r="BC1551" i="109"/>
  <c r="BB1578" i="109"/>
  <c r="BC1530" i="109"/>
  <c r="BA866" i="109"/>
  <c r="BB853" i="109"/>
  <c r="BB298" i="109"/>
  <c r="BC499" i="109" s="1"/>
  <c r="BH361" i="109"/>
  <c r="BI562" i="109"/>
  <c r="BC1699" i="109"/>
  <c r="BB1637" i="109"/>
  <c r="BC1649" i="109"/>
  <c r="BC1691" i="109"/>
  <c r="BB1602" i="109"/>
  <c r="BA756" i="109"/>
  <c r="BB1592" i="109"/>
  <c r="BA796" i="109"/>
  <c r="BA1753" i="109" s="1"/>
  <c r="BA868" i="109"/>
  <c r="BA753" i="109"/>
  <c r="BB1607" i="109"/>
  <c r="BB1656" i="109"/>
  <c r="BA742" i="109"/>
  <c r="BA1720" i="109" s="1"/>
  <c r="BB1648" i="109"/>
  <c r="BA848" i="109"/>
  <c r="BB847" i="109"/>
  <c r="BB1631" i="109"/>
  <c r="BA858" i="109"/>
  <c r="BB1632" i="109"/>
  <c r="BB1582" i="109"/>
  <c r="BA874" i="109"/>
  <c r="BA729" i="109"/>
  <c r="BA1714" i="109" s="1"/>
  <c r="BA801" i="109"/>
  <c r="BA1758" i="109" s="1"/>
  <c r="BA843" i="109"/>
  <c r="BA850" i="109"/>
  <c r="BB1646" i="109"/>
  <c r="BA821" i="109"/>
  <c r="BB1661" i="109"/>
  <c r="AZ1703" i="109"/>
  <c r="BA794" i="109"/>
  <c r="BA1751" i="109" s="1"/>
  <c r="BA789" i="109"/>
  <c r="BA1746" i="109" s="1"/>
  <c r="BA709" i="109"/>
  <c r="BA1710" i="109" s="1"/>
  <c r="BB1665" i="109"/>
  <c r="BA792" i="109"/>
  <c r="BA1749" i="109" s="1"/>
  <c r="BB740" i="109"/>
  <c r="BA854" i="109"/>
  <c r="BB863" i="109"/>
  <c r="BA772" i="109"/>
  <c r="BA1734" i="109" s="1"/>
  <c r="BA849" i="109"/>
  <c r="BB1620" i="109"/>
  <c r="BB1682" i="109"/>
  <c r="AZ1893" i="109"/>
  <c r="BA833" i="109"/>
  <c r="BB1659" i="109"/>
  <c r="BA745" i="109"/>
  <c r="BB1694" i="109"/>
  <c r="BB1598" i="109"/>
  <c r="BC1555" i="109"/>
  <c r="BB1625" i="109"/>
  <c r="BB879" i="109"/>
  <c r="BB1653" i="109"/>
  <c r="BB1650" i="109"/>
  <c r="BD1567" i="109"/>
  <c r="BB883" i="109"/>
  <c r="BB836" i="109"/>
  <c r="BB865" i="109"/>
  <c r="BB824" i="109"/>
  <c r="BB1662" i="109"/>
  <c r="BA860" i="109"/>
  <c r="BB861" i="109"/>
  <c r="BB880" i="109"/>
  <c r="BA815" i="109"/>
  <c r="BA1772" i="109" s="1"/>
  <c r="BB855" i="109"/>
  <c r="BB1678" i="109"/>
  <c r="AZ1897" i="109"/>
  <c r="BB1669" i="109"/>
  <c r="BC1562" i="109"/>
  <c r="BC1584" i="109"/>
  <c r="BA1528" i="109"/>
  <c r="BA831" i="109"/>
  <c r="BB1636" i="109"/>
  <c r="BB1635" i="109"/>
  <c r="AX1982" i="109"/>
  <c r="BB859" i="109"/>
  <c r="BB340" i="109"/>
  <c r="BC541" i="109" s="1"/>
  <c r="BA1857" i="109"/>
  <c r="BB816" i="109"/>
  <c r="BB338" i="109"/>
  <c r="BC539" i="109" s="1"/>
  <c r="BA817" i="109"/>
  <c r="BA1774" i="109" s="1"/>
  <c r="BB820" i="109"/>
  <c r="AZ1903" i="109"/>
  <c r="AZ1896" i="109"/>
  <c r="AZ1904" i="109"/>
  <c r="AZ1883" i="109"/>
  <c r="AZ1847" i="109"/>
  <c r="AZ1899" i="109"/>
  <c r="AZ1942" i="109"/>
  <c r="AZ1863" i="109"/>
  <c r="AZ1902" i="109"/>
  <c r="AZ1888" i="109"/>
  <c r="BC1672" i="109"/>
  <c r="BA797" i="109"/>
  <c r="BC1252" i="109"/>
  <c r="BD1431" i="109" s="1"/>
  <c r="BB433" i="109"/>
  <c r="BC634" i="109" s="1"/>
  <c r="BC1575" i="109"/>
  <c r="BB392" i="109"/>
  <c r="BC593" i="109" s="1"/>
  <c r="BD1248" i="109"/>
  <c r="BE1427" i="109" s="1"/>
  <c r="BC896" i="109"/>
  <c r="AY1905" i="109"/>
  <c r="AZ1905" i="109"/>
  <c r="BB377" i="109"/>
  <c r="BC578" i="109" s="1"/>
  <c r="BC894" i="109"/>
  <c r="BB1026" i="109"/>
  <c r="BC453" i="109"/>
  <c r="BD654" i="109" s="1"/>
  <c r="BC1297" i="109"/>
  <c r="BD1476" i="109" s="1"/>
  <c r="BA730" i="109"/>
  <c r="BA1715" i="109" s="1"/>
  <c r="BB1677" i="109"/>
  <c r="BC459" i="109"/>
  <c r="BD660" i="109" s="1"/>
  <c r="BB450" i="109"/>
  <c r="BC651" i="109" s="1"/>
  <c r="BB852" i="109"/>
  <c r="BB400" i="109"/>
  <c r="BC601" i="109" s="1"/>
  <c r="BD1333" i="109"/>
  <c r="BE1512" i="109" s="1"/>
  <c r="BD1291" i="109"/>
  <c r="BE1470" i="109" s="1"/>
  <c r="BC1267" i="109"/>
  <c r="BD1446" i="109" s="1"/>
  <c r="BB425" i="109"/>
  <c r="BC626" i="109" s="1"/>
  <c r="BC477" i="109"/>
  <c r="BD678" i="109" s="1"/>
  <c r="BB307" i="109"/>
  <c r="BC508" i="109" s="1"/>
  <c r="BA803" i="109"/>
  <c r="BA1760" i="109" s="1"/>
  <c r="BC449" i="109"/>
  <c r="BD650" i="109" s="1"/>
  <c r="BB1684" i="109"/>
  <c r="BB857" i="109"/>
  <c r="BA793" i="109"/>
  <c r="BA1750" i="109" s="1"/>
  <c r="BC1601" i="109"/>
  <c r="BB739" i="109"/>
  <c r="BB337" i="109"/>
  <c r="BC538" i="109" s="1"/>
  <c r="BB840" i="109"/>
  <c r="BA760" i="109"/>
  <c r="BA1730" i="109" s="1"/>
  <c r="AZ1856" i="109"/>
  <c r="BC1603" i="109"/>
  <c r="BB869" i="109"/>
  <c r="BA758" i="109"/>
  <c r="BA1728" i="109" s="1"/>
  <c r="BA790" i="109"/>
  <c r="BA1747" i="109" s="1"/>
  <c r="BD1318" i="109"/>
  <c r="BE1497" i="109" s="1"/>
  <c r="BB1623" i="109"/>
  <c r="BC1614" i="109"/>
  <c r="BB428" i="109"/>
  <c r="BC629" i="109" s="1"/>
  <c r="BG696" i="109"/>
  <c r="BC1299" i="109"/>
  <c r="BD1478" i="109" s="1"/>
  <c r="BC1249" i="109"/>
  <c r="BD1428" i="109" s="1"/>
  <c r="BC443" i="109"/>
  <c r="BD644" i="109" s="1"/>
  <c r="BC1237" i="109"/>
  <c r="BD1416" i="109" s="1"/>
  <c r="BB689" i="109"/>
  <c r="BA785" i="109"/>
  <c r="BC1328" i="109"/>
  <c r="BD1507" i="109" s="1"/>
  <c r="BB432" i="109"/>
  <c r="BC633" i="109" s="1"/>
  <c r="BB1611" i="109"/>
  <c r="BB446" i="109"/>
  <c r="BC647" i="109" s="1"/>
  <c r="BA747" i="109"/>
  <c r="BA1722" i="109" s="1"/>
  <c r="BA805" i="109"/>
  <c r="BA1762" i="109" s="1"/>
  <c r="BB349" i="109"/>
  <c r="BC550" i="109" s="1"/>
  <c r="BB479" i="109"/>
  <c r="BC680" i="109" s="1"/>
  <c r="BC1315" i="109"/>
  <c r="BD1494" i="109" s="1"/>
  <c r="BB408" i="109"/>
  <c r="BC609" i="109" s="1"/>
  <c r="BB1679" i="109"/>
  <c r="BA783" i="109"/>
  <c r="BA1740" i="109" s="1"/>
  <c r="BB397" i="109"/>
  <c r="BC598" i="109" s="1"/>
  <c r="BB404" i="109"/>
  <c r="BC605" i="109" s="1"/>
  <c r="BB1596" i="109"/>
  <c r="AZ1877" i="109"/>
  <c r="AY1877" i="109"/>
  <c r="BC1257" i="109"/>
  <c r="BD1436" i="109" s="1"/>
  <c r="BB763" i="109"/>
  <c r="BC1225" i="109"/>
  <c r="BD1404" i="109" s="1"/>
  <c r="BD1204" i="109"/>
  <c r="BE1383" i="109" s="1"/>
  <c r="BC1264" i="109"/>
  <c r="BD1443" i="109" s="1"/>
  <c r="BC1261" i="109"/>
  <c r="BD1440" i="109" s="1"/>
  <c r="BD1312" i="109"/>
  <c r="BE1491" i="109" s="1"/>
  <c r="BB448" i="109"/>
  <c r="BC649" i="109" s="1"/>
  <c r="BD1308" i="109"/>
  <c r="BE1487" i="109" s="1"/>
  <c r="BA873" i="109"/>
  <c r="BB1671" i="109"/>
  <c r="BC1340" i="109"/>
  <c r="BD1519" i="109" s="1"/>
  <c r="BD1339" i="109"/>
  <c r="BE1518" i="109" s="1"/>
  <c r="BC442" i="109"/>
  <c r="BD643" i="109" s="1"/>
  <c r="BD1215" i="109"/>
  <c r="BE1394" i="109" s="1"/>
  <c r="BB1701" i="109"/>
  <c r="BB382" i="109"/>
  <c r="BC583" i="109" s="1"/>
  <c r="BB1696" i="109"/>
  <c r="BC1330" i="109"/>
  <c r="BD1509" i="109" s="1"/>
  <c r="BC1549" i="109"/>
  <c r="AZ1862" i="109"/>
  <c r="BC1556" i="109"/>
  <c r="BA738" i="109"/>
  <c r="BA1717" i="109" s="1"/>
  <c r="BG695" i="109"/>
  <c r="BB1608" i="109"/>
  <c r="BD1344" i="109"/>
  <c r="BE1523" i="109" s="1"/>
  <c r="BC1287" i="109"/>
  <c r="BD1466" i="109" s="1"/>
  <c r="BB871" i="109"/>
  <c r="BB1604" i="109"/>
  <c r="BB386" i="109"/>
  <c r="BC587" i="109" s="1"/>
  <c r="BD1188" i="109"/>
  <c r="BE1367" i="109" s="1"/>
  <c r="BC1289" i="109"/>
  <c r="BD1468" i="109" s="1"/>
  <c r="BD1314" i="109"/>
  <c r="BE1493" i="109" s="1"/>
  <c r="BC1247" i="109"/>
  <c r="BD1426" i="109" s="1"/>
  <c r="BB1610" i="109"/>
  <c r="BA835" i="109"/>
  <c r="BH295" i="109"/>
  <c r="BD1217" i="109"/>
  <c r="BE1396" i="109" s="1"/>
  <c r="BC1606" i="109"/>
  <c r="BC1336" i="109"/>
  <c r="BD1515" i="109" s="1"/>
  <c r="BD1259" i="109"/>
  <c r="BE1438" i="109" s="1"/>
  <c r="BC832" i="109"/>
  <c r="BC430" i="109"/>
  <c r="BD631" i="109" s="1"/>
  <c r="BA779" i="109"/>
  <c r="BA1737" i="109" s="1"/>
  <c r="BC445" i="109"/>
  <c r="BD646" i="109" s="1"/>
  <c r="BA700" i="109"/>
  <c r="BA1709" i="109" s="1"/>
  <c r="BC1303" i="109"/>
  <c r="BD1482" i="109" s="1"/>
  <c r="BB1655" i="109"/>
  <c r="BA841" i="109"/>
  <c r="BC1319" i="109"/>
  <c r="BD1498" i="109" s="1"/>
  <c r="BC457" i="109"/>
  <c r="BD658" i="109" s="1"/>
  <c r="BA802" i="109"/>
  <c r="BA1759" i="109" s="1"/>
  <c r="BC1262" i="109"/>
  <c r="BD1441" i="109" s="1"/>
  <c r="BC1680" i="109"/>
  <c r="BC1322" i="109"/>
  <c r="BD1501" i="109" s="1"/>
  <c r="BD1341" i="109"/>
  <c r="BE1520" i="109" s="1"/>
  <c r="BB387" i="109"/>
  <c r="BC588" i="109" s="1"/>
  <c r="BC481" i="109"/>
  <c r="BD682" i="109" s="1"/>
  <c r="BD1226" i="109"/>
  <c r="BE1405" i="109" s="1"/>
  <c r="BB405" i="109"/>
  <c r="BC606" i="109" s="1"/>
  <c r="BD1205" i="109"/>
  <c r="BB406" i="109"/>
  <c r="BC607" i="109" s="1"/>
  <c r="BB427" i="109"/>
  <c r="BC628" i="109" s="1"/>
  <c r="BC438" i="109"/>
  <c r="BD639" i="109" s="1"/>
  <c r="BC1335" i="109"/>
  <c r="BD1514" i="109" s="1"/>
  <c r="BC465" i="109"/>
  <c r="BD666" i="109" s="1"/>
  <c r="BC1290" i="109"/>
  <c r="BD1469" i="109" s="1"/>
  <c r="BC1223" i="109"/>
  <c r="BD1402" i="109" s="1"/>
  <c r="BC1295" i="109"/>
  <c r="BD1474" i="109" s="1"/>
  <c r="BC474" i="109"/>
  <c r="BD675" i="109" s="1"/>
  <c r="BC1676" i="109"/>
  <c r="AZ1871" i="109"/>
  <c r="BA830" i="109"/>
  <c r="BB389" i="109"/>
  <c r="BC590" i="109" s="1"/>
  <c r="BB330" i="109"/>
  <c r="BC531" i="109" s="1"/>
  <c r="BB444" i="109"/>
  <c r="BC645" i="109" s="1"/>
  <c r="BB1170" i="109"/>
  <c r="BC463" i="109"/>
  <c r="BD664" i="109" s="1"/>
  <c r="BC1310" i="109"/>
  <c r="BD1489" i="109" s="1"/>
  <c r="AZ1868" i="109"/>
  <c r="BC1681" i="109"/>
  <c r="BC1323" i="109"/>
  <c r="BD1502" i="109" s="1"/>
  <c r="BC1260" i="109"/>
  <c r="BD1439" i="109" s="1"/>
  <c r="BB845" i="109"/>
  <c r="BB1595" i="109"/>
  <c r="BC1317" i="109"/>
  <c r="BD1496" i="109" s="1"/>
  <c r="BC1270" i="109"/>
  <c r="BD1449" i="109" s="1"/>
  <c r="BB1686" i="109"/>
  <c r="BA834" i="109"/>
  <c r="BC1269" i="109"/>
  <c r="BD1448" i="109" s="1"/>
  <c r="BD1258" i="109"/>
  <c r="BE1437" i="109" s="1"/>
  <c r="AY1969" i="109"/>
  <c r="BB396" i="109"/>
  <c r="BC597" i="109" s="1"/>
  <c r="BC1337" i="109"/>
  <c r="BD1516" i="109" s="1"/>
  <c r="BC1285" i="109"/>
  <c r="BD1464" i="109" s="1"/>
  <c r="BA751" i="109"/>
  <c r="BA881" i="109"/>
  <c r="BA810" i="109"/>
  <c r="BC473" i="109"/>
  <c r="BD674" i="109" s="1"/>
  <c r="BA799" i="109"/>
  <c r="BA806" i="109"/>
  <c r="BC1238" i="109"/>
  <c r="BD1417" i="109" s="1"/>
  <c r="BB352" i="109"/>
  <c r="BC553" i="109" s="1"/>
  <c r="BB1615" i="109"/>
  <c r="BA882" i="109"/>
  <c r="BB1583" i="109"/>
  <c r="BB370" i="109"/>
  <c r="BC571" i="109" s="1"/>
  <c r="BC1268" i="109"/>
  <c r="BD1447" i="109" s="1"/>
  <c r="BB1619" i="109"/>
  <c r="BC1301" i="109"/>
  <c r="BD1480" i="109" s="1"/>
  <c r="BB1652" i="109"/>
  <c r="BB398" i="109"/>
  <c r="BC599" i="109" s="1"/>
  <c r="BB321" i="109"/>
  <c r="BC522" i="109" s="1"/>
  <c r="BB409" i="109"/>
  <c r="BC610" i="109" s="1"/>
  <c r="BC1666" i="109"/>
  <c r="BB1660" i="109"/>
  <c r="BB471" i="109"/>
  <c r="BC672" i="109" s="1"/>
  <c r="BB384" i="109"/>
  <c r="BC585" i="109" s="1"/>
  <c r="BC1255" i="109"/>
  <c r="BD1434" i="109" s="1"/>
  <c r="BB1698" i="109"/>
  <c r="BC1697" i="109"/>
  <c r="BB844" i="109"/>
  <c r="BC1573" i="109"/>
  <c r="BB1688" i="109"/>
  <c r="BB437" i="109"/>
  <c r="BC638" i="109" s="1"/>
  <c r="BB347" i="109"/>
  <c r="BC548" i="109" s="1"/>
  <c r="BC482" i="109"/>
  <c r="BD683" i="109" s="1"/>
  <c r="BB351" i="109"/>
  <c r="BC552" i="109" s="1"/>
  <c r="BC1702" i="109"/>
  <c r="BB1645" i="109"/>
  <c r="BD1211" i="109"/>
  <c r="BA759" i="109"/>
  <c r="BA1729" i="109" s="1"/>
  <c r="BC1309" i="109"/>
  <c r="BD1488" i="109" s="1"/>
  <c r="BB454" i="109"/>
  <c r="BC655" i="109" s="1"/>
  <c r="BA788" i="109"/>
  <c r="BA1745" i="109" s="1"/>
  <c r="BC451" i="109"/>
  <c r="BD652" i="109" s="1"/>
  <c r="BB435" i="109"/>
  <c r="BC636" i="109" s="1"/>
  <c r="BC1546" i="109"/>
  <c r="BB1647" i="109"/>
  <c r="BB1605" i="109"/>
  <c r="BC1324" i="109"/>
  <c r="BD1503" i="109" s="1"/>
  <c r="BA716" i="109"/>
  <c r="BC1304" i="109"/>
  <c r="BD1483" i="109" s="1"/>
  <c r="BC1617" i="109"/>
  <c r="AZ1890" i="109"/>
  <c r="BC467" i="109"/>
  <c r="BD668" i="109" s="1"/>
  <c r="BB379" i="109"/>
  <c r="BC580" i="109" s="1"/>
  <c r="BB439" i="109"/>
  <c r="BC640" i="109" s="1"/>
  <c r="BC1224" i="109"/>
  <c r="BD1403" i="109" s="1"/>
  <c r="BC1320" i="109"/>
  <c r="BD1499" i="109" s="1"/>
  <c r="BD1334" i="109"/>
  <c r="BE1513" i="109" s="1"/>
  <c r="BC1244" i="109"/>
  <c r="BD1423" i="109" s="1"/>
  <c r="BC1311" i="109"/>
  <c r="BD1490" i="109" s="1"/>
  <c r="BC461" i="109"/>
  <c r="BD662" i="109" s="1"/>
  <c r="BA807" i="109"/>
  <c r="BD1207" i="109"/>
  <c r="BC1342" i="109"/>
  <c r="BD1521" i="109" s="1"/>
  <c r="BA808" i="109"/>
  <c r="BA1765" i="109" s="1"/>
  <c r="AZ1881" i="109"/>
  <c r="BA829" i="109"/>
  <c r="BC1288" i="109"/>
  <c r="BD1467" i="109" s="1"/>
  <c r="BB1693" i="109"/>
  <c r="BB867" i="109"/>
  <c r="BB1581" i="109"/>
  <c r="BB876" i="109"/>
  <c r="BB460" i="109"/>
  <c r="BC661" i="109" s="1"/>
  <c r="AZ1874" i="109"/>
  <c r="BB360" i="109"/>
  <c r="BC561" i="109" s="1"/>
  <c r="BA773" i="109"/>
  <c r="BA1735" i="109" s="1"/>
  <c r="BC1233" i="109"/>
  <c r="BD1412" i="109" s="1"/>
  <c r="BA791" i="109"/>
  <c r="BA1748" i="109" s="1"/>
  <c r="BC1263" i="109"/>
  <c r="BD1442" i="109" s="1"/>
  <c r="BA732" i="109"/>
  <c r="BA1716" i="109" s="1"/>
  <c r="BA846" i="109"/>
  <c r="BB1668" i="109"/>
  <c r="BB1618" i="109"/>
  <c r="BB424" i="109"/>
  <c r="BC625" i="109" s="1"/>
  <c r="AZ1866" i="109"/>
  <c r="BC1254" i="109"/>
  <c r="BD1433" i="109" s="1"/>
  <c r="BB1675" i="109"/>
  <c r="BB1628" i="109"/>
  <c r="BB1627" i="109"/>
  <c r="BC1616" i="109"/>
  <c r="BD1329" i="109"/>
  <c r="BE1508" i="109" s="1"/>
  <c r="BB1585" i="109"/>
  <c r="BC1331" i="109"/>
  <c r="BD1510" i="109" s="1"/>
  <c r="BA798" i="109"/>
  <c r="BA1755" i="109" s="1"/>
  <c r="BB291" i="109"/>
  <c r="BC492" i="109" s="1"/>
  <c r="BB1695" i="109"/>
  <c r="BC483" i="109"/>
  <c r="BD684" i="109" s="1"/>
  <c r="BB1643" i="109"/>
  <c r="BB472" i="109"/>
  <c r="BC673" i="109" s="1"/>
  <c r="BD1213" i="109"/>
  <c r="BE1392" i="109" s="1"/>
  <c r="BC1222" i="109"/>
  <c r="BD1401" i="109" s="1"/>
  <c r="BC478" i="109"/>
  <c r="BD679" i="109" s="1"/>
  <c r="BB464" i="109"/>
  <c r="BC665" i="109" s="1"/>
  <c r="BD1325" i="109"/>
  <c r="BE1504" i="109" s="1"/>
  <c r="AZ1892" i="109"/>
  <c r="BB429" i="109"/>
  <c r="BC630" i="109" s="1"/>
  <c r="BB393" i="109"/>
  <c r="BC594" i="109" s="1"/>
  <c r="BA864" i="109"/>
  <c r="BA754" i="109"/>
  <c r="BC1305" i="109"/>
  <c r="BD1484" i="109" s="1"/>
  <c r="BH694" i="109"/>
  <c r="BI493" i="109"/>
  <c r="AZ1853" i="109"/>
  <c r="BB1626" i="109"/>
  <c r="BC1298" i="109"/>
  <c r="BD1477" i="109" s="1"/>
  <c r="BC1296" i="109"/>
  <c r="BD1475" i="109" s="1"/>
  <c r="BB1664" i="109"/>
  <c r="BC1242" i="109"/>
  <c r="BD1421" i="109" s="1"/>
  <c r="BB872" i="109"/>
  <c r="BC1294" i="109"/>
  <c r="BD1473" i="109" s="1"/>
  <c r="BB376" i="109"/>
  <c r="BC577" i="109" s="1"/>
  <c r="BA723" i="109"/>
  <c r="BA811" i="109"/>
  <c r="BA1768" i="109" s="1"/>
  <c r="BB476" i="109"/>
  <c r="BC677" i="109" s="1"/>
  <c r="BC1302" i="109"/>
  <c r="BD1481" i="109" s="1"/>
  <c r="BA787" i="109"/>
  <c r="BA1744" i="109" s="1"/>
  <c r="BA786" i="109"/>
  <c r="BB407" i="109"/>
  <c r="BC608" i="109" s="1"/>
  <c r="BC1534" i="109"/>
  <c r="BB1658" i="109"/>
  <c r="BB1613" i="109"/>
  <c r="BC426" i="109"/>
  <c r="BD627" i="109" s="1"/>
  <c r="BC828" i="109"/>
  <c r="BC1293" i="109"/>
  <c r="BD1472" i="109" s="1"/>
  <c r="BC1327" i="109"/>
  <c r="BD1506" i="109" s="1"/>
  <c r="BA839" i="109"/>
  <c r="BC1292" i="109"/>
  <c r="BD1471" i="109" s="1"/>
  <c r="BA749" i="109"/>
  <c r="BA1723" i="109" s="1"/>
  <c r="BB884" i="109"/>
  <c r="BC1266" i="109"/>
  <c r="BD1445" i="109" s="1"/>
  <c r="BB1690" i="109"/>
  <c r="BB357" i="109"/>
  <c r="BC558" i="109" s="1"/>
  <c r="BD1203" i="109"/>
  <c r="BE1382" i="109" s="1"/>
  <c r="BB1667" i="109"/>
  <c r="BB468" i="109"/>
  <c r="BC669" i="109" s="1"/>
  <c r="BA837" i="109"/>
  <c r="BC1674" i="109"/>
  <c r="BB319" i="109"/>
  <c r="BC520" i="109" s="1"/>
  <c r="AZ1898" i="109"/>
  <c r="AZ1895" i="109"/>
  <c r="BB395" i="109"/>
  <c r="BC596" i="109" s="1"/>
  <c r="AZ1875" i="109"/>
  <c r="AZ1858" i="109"/>
  <c r="BB314" i="109"/>
  <c r="BC515" i="109" s="1"/>
  <c r="BB458" i="109"/>
  <c r="BC659" i="109" s="1"/>
  <c r="AZ1884" i="109"/>
  <c r="BC1307" i="109"/>
  <c r="BD1486" i="109" s="1"/>
  <c r="AZ1906" i="109"/>
  <c r="BA781" i="109"/>
  <c r="BA1738" i="109" s="1"/>
  <c r="BB328" i="109"/>
  <c r="BC529" i="109" s="1"/>
  <c r="BB394" i="109"/>
  <c r="BC595" i="109" s="1"/>
  <c r="BC1692" i="109"/>
  <c r="BD1197" i="109"/>
  <c r="BE1376" i="109" s="1"/>
  <c r="BC1240" i="109"/>
  <c r="BD1419" i="109" s="1"/>
  <c r="BB401" i="109"/>
  <c r="BC602" i="109" s="1"/>
  <c r="BB1700" i="109"/>
  <c r="BC1326" i="109"/>
  <c r="BD1505" i="109" s="1"/>
  <c r="BC455" i="109"/>
  <c r="BD656" i="109" s="1"/>
  <c r="BB391" i="109"/>
  <c r="BC592" i="109" s="1"/>
  <c r="BD1243" i="109"/>
  <c r="BE1422" i="109" s="1"/>
  <c r="BB358" i="109"/>
  <c r="BC559" i="109" s="1"/>
  <c r="BD1245" i="109"/>
  <c r="BE1424" i="109" s="1"/>
  <c r="BC434" i="109"/>
  <c r="BD635" i="109" s="1"/>
  <c r="BB356" i="109"/>
  <c r="BC557" i="109" s="1"/>
  <c r="BB388" i="109"/>
  <c r="BC589" i="109" s="1"/>
  <c r="BA862" i="109"/>
  <c r="BC1265" i="109"/>
  <c r="BD1444" i="109" s="1"/>
  <c r="BA762" i="109"/>
  <c r="BA1732" i="109" s="1"/>
  <c r="BD1256" i="109"/>
  <c r="BE1435" i="109" s="1"/>
  <c r="BB441" i="109"/>
  <c r="BC642" i="109" s="1"/>
  <c r="BC877" i="109"/>
  <c r="BC475" i="109"/>
  <c r="BD676" i="109" s="1"/>
  <c r="BB1591" i="109"/>
  <c r="BB1621" i="109"/>
  <c r="BB431" i="109"/>
  <c r="BC632" i="109" s="1"/>
  <c r="BH294" i="109"/>
  <c r="BC447" i="109"/>
  <c r="BD648" i="109" s="1"/>
  <c r="BC1644" i="109"/>
  <c r="BC1286" i="109"/>
  <c r="BD1465" i="109" s="1"/>
  <c r="BB354" i="109"/>
  <c r="BC555" i="109" s="1"/>
  <c r="BC287" i="109"/>
  <c r="BD488" i="109" s="1"/>
  <c r="BB359" i="109"/>
  <c r="BC560" i="109" s="1"/>
  <c r="BB466" i="109"/>
  <c r="BC667" i="109" s="1"/>
  <c r="AZ1846" i="109"/>
  <c r="AY1846" i="109"/>
  <c r="BB1612" i="109"/>
  <c r="BB383" i="109"/>
  <c r="BC584" i="109" s="1"/>
  <c r="BC1253" i="109"/>
  <c r="BD1432" i="109" s="1"/>
  <c r="BC1687" i="109"/>
  <c r="BB1689" i="109"/>
  <c r="BB436" i="109"/>
  <c r="BC637" i="109" s="1"/>
  <c r="BA693" i="109"/>
  <c r="BB390" i="109"/>
  <c r="BC591" i="109" s="1"/>
  <c r="BB885" i="109"/>
  <c r="BB1842" i="109" s="1"/>
  <c r="BB345" i="109"/>
  <c r="BC546" i="109" s="1"/>
  <c r="BB403" i="109"/>
  <c r="BC604" i="109" s="1"/>
  <c r="BC1571" i="109"/>
  <c r="BB1580" i="109"/>
  <c r="BB1673" i="109"/>
  <c r="BC1321" i="109"/>
  <c r="BD1500" i="109" s="1"/>
  <c r="BB381" i="109"/>
  <c r="BC582" i="109" s="1"/>
  <c r="BC1683" i="109"/>
  <c r="BA795" i="109"/>
  <c r="BB462" i="109"/>
  <c r="BC663" i="109" s="1"/>
  <c r="BB456" i="109"/>
  <c r="BC657" i="109" s="1"/>
  <c r="BB480" i="109"/>
  <c r="BC681" i="109" s="1"/>
  <c r="BB1663" i="109"/>
  <c r="BB327" i="109"/>
  <c r="BC528" i="109" s="1"/>
  <c r="BB402" i="109"/>
  <c r="BC603" i="109" s="1"/>
  <c r="BC1306" i="109"/>
  <c r="BD1485" i="109" s="1"/>
  <c r="BB1600" i="109"/>
  <c r="BC470" i="109"/>
  <c r="BD671" i="109" s="1"/>
  <c r="BA778" i="109"/>
  <c r="BA1736" i="109" s="1"/>
  <c r="BA800" i="109"/>
  <c r="BA1757" i="109" s="1"/>
  <c r="BB399" i="109"/>
  <c r="BC600" i="109" s="1"/>
  <c r="BA878" i="109"/>
  <c r="BB385" i="109"/>
  <c r="BC586" i="109" s="1"/>
  <c r="BA809" i="109"/>
  <c r="BC1300" i="109"/>
  <c r="BD1479" i="109" s="1"/>
  <c r="BC1313" i="109"/>
  <c r="BD1492" i="109" s="1"/>
  <c r="BB1651" i="109"/>
  <c r="BC1343" i="109"/>
  <c r="BD1522" i="109" s="1"/>
  <c r="BA784" i="109"/>
  <c r="BC1338" i="109"/>
  <c r="BD1517" i="109" s="1"/>
  <c r="BB1685" i="109"/>
  <c r="BD1191" i="109"/>
  <c r="BE1370" i="109" s="1"/>
  <c r="BD1198" i="109"/>
  <c r="BE1377" i="109" s="1"/>
  <c r="BB336" i="109"/>
  <c r="BC537" i="109" s="1"/>
  <c r="BH293" i="109"/>
  <c r="BC1250" i="109"/>
  <c r="BD1429" i="109" s="1"/>
  <c r="AZ1864" i="109"/>
  <c r="BB440" i="109"/>
  <c r="BC641" i="109" s="1"/>
  <c r="BB1624" i="109"/>
  <c r="BC469" i="109"/>
  <c r="BD670" i="109" s="1"/>
  <c r="BC1332" i="109"/>
  <c r="BD1511" i="109" s="1"/>
  <c r="BC1251" i="109"/>
  <c r="BD1430" i="109" s="1"/>
  <c r="BC1246" i="109"/>
  <c r="BD1425" i="109" s="1"/>
  <c r="BA870" i="109"/>
  <c r="BD1316" i="109"/>
  <c r="BE1495" i="109" s="1"/>
  <c r="BB452" i="109"/>
  <c r="BC653" i="109" s="1"/>
  <c r="BB1633" i="109"/>
  <c r="BB1641" i="109"/>
  <c r="BA818" i="109"/>
  <c r="BA1775" i="109" s="1"/>
  <c r="BC1274" i="109"/>
  <c r="BD1453" i="109" s="1"/>
  <c r="BC1275" i="109"/>
  <c r="BD1454" i="109" s="1"/>
  <c r="BB411" i="109"/>
  <c r="BC612" i="109" s="1"/>
  <c r="BC1284" i="109"/>
  <c r="BD1463" i="109" s="1"/>
  <c r="AZ1909" i="109"/>
  <c r="AY1909" i="109"/>
  <c r="AY1843" i="109"/>
  <c r="AZ1908" i="109"/>
  <c r="BC1277" i="109"/>
  <c r="BD1456" i="109" s="1"/>
  <c r="BB1629" i="109"/>
  <c r="BA484" i="109"/>
  <c r="BA485" i="109" s="1"/>
  <c r="BB1630" i="109"/>
  <c r="BB412" i="109"/>
  <c r="BC613" i="109" s="1"/>
  <c r="BB417" i="109"/>
  <c r="BC618" i="109" s="1"/>
  <c r="BC422" i="109"/>
  <c r="BD623" i="109" s="1"/>
  <c r="BC1281" i="109"/>
  <c r="BD1460" i="109" s="1"/>
  <c r="BA819" i="109"/>
  <c r="BA1776" i="109" s="1"/>
  <c r="AZ1910" i="109"/>
  <c r="BB1639" i="109"/>
  <c r="BA813" i="109"/>
  <c r="BA1770" i="109" s="1"/>
  <c r="BC418" i="109"/>
  <c r="BD619" i="109" s="1"/>
  <c r="BB1634" i="109"/>
  <c r="BC414" i="109"/>
  <c r="BD615" i="109" s="1"/>
  <c r="BD1280" i="109"/>
  <c r="BE1459" i="109" s="1"/>
  <c r="BB812" i="109"/>
  <c r="BB415" i="109"/>
  <c r="BC616" i="109" s="1"/>
  <c r="BC1272" i="109"/>
  <c r="BD1451" i="109" s="1"/>
  <c r="BA814" i="109"/>
  <c r="BA685" i="109"/>
  <c r="CE33" i="119" s="1"/>
  <c r="BA822" i="109"/>
  <c r="BA1779" i="109" s="1"/>
  <c r="BC1283" i="109"/>
  <c r="BD1462" i="109" s="1"/>
  <c r="BB413" i="109"/>
  <c r="BC614" i="109" s="1"/>
  <c r="BB1640" i="109"/>
  <c r="AZ886" i="109"/>
  <c r="BC1278" i="109"/>
  <c r="BD1457" i="109" s="1"/>
  <c r="BC1276" i="109"/>
  <c r="BD1455" i="109" s="1"/>
  <c r="BC1638" i="109"/>
  <c r="BB421" i="109"/>
  <c r="BC622" i="109" s="1"/>
  <c r="BC410" i="109"/>
  <c r="BD611" i="109" s="1"/>
  <c r="BB416" i="109"/>
  <c r="BC617" i="109" s="1"/>
  <c r="AZ1913" i="109"/>
  <c r="BB423" i="109"/>
  <c r="BC624" i="109" s="1"/>
  <c r="BB420" i="109"/>
  <c r="BC621" i="109" s="1"/>
  <c r="BB419" i="109"/>
  <c r="BC620" i="109" s="1"/>
  <c r="BC1282" i="109"/>
  <c r="BD1461" i="109" s="1"/>
  <c r="BC1271" i="109"/>
  <c r="BD1450" i="109" s="1"/>
  <c r="BA823" i="109"/>
  <c r="BA1780" i="109" s="1"/>
  <c r="BC1273" i="109"/>
  <c r="BD1452" i="109" s="1"/>
  <c r="BC1279" i="109"/>
  <c r="BD1458" i="109" s="1"/>
  <c r="BG47" i="119"/>
  <c r="BO33" i="119"/>
  <c r="BG42" i="119"/>
  <c r="BI40" i="119"/>
  <c r="BI30" i="119"/>
  <c r="BH42" i="119"/>
  <c r="BH48" i="119" s="1"/>
  <c r="BH47" i="119"/>
  <c r="BM21" i="119"/>
  <c r="BL23" i="119"/>
  <c r="BJ29" i="119"/>
  <c r="BJ28" i="119"/>
  <c r="BK25" i="119"/>
  <c r="BL1166" i="109"/>
  <c r="BD371" i="109" l="1"/>
  <c r="BD572" i="109"/>
  <c r="BC343" i="109"/>
  <c r="BC544" i="109"/>
  <c r="BB1345" i="109"/>
  <c r="BC1349" i="109"/>
  <c r="BE1384" i="109"/>
  <c r="BE1563" i="109" s="1"/>
  <c r="BE1351" i="109"/>
  <c r="BE1172" i="109"/>
  <c r="BE1209" i="109"/>
  <c r="BE1388" i="109"/>
  <c r="BE1397" i="109"/>
  <c r="BE1218" i="109"/>
  <c r="BE1361" i="109"/>
  <c r="BE1182" i="109"/>
  <c r="BE1386" i="109"/>
  <c r="BE1565" i="109" s="1"/>
  <c r="BE1390" i="109"/>
  <c r="BE1569" i="109" s="1"/>
  <c r="BD1399" i="109"/>
  <c r="BD1220" i="109"/>
  <c r="BE1372" i="109"/>
  <c r="BE1193" i="109"/>
  <c r="BE1379" i="109"/>
  <c r="BE1200" i="109"/>
  <c r="BA1921" i="109"/>
  <c r="BB826" i="109"/>
  <c r="BB866" i="109"/>
  <c r="BB827" i="109"/>
  <c r="BD1699" i="109"/>
  <c r="BA1867" i="109"/>
  <c r="BA1849" i="109"/>
  <c r="BA1872" i="109"/>
  <c r="BB825" i="109"/>
  <c r="BB1733" i="109"/>
  <c r="BC883" i="109"/>
  <c r="BB1719" i="109"/>
  <c r="BC1656" i="109"/>
  <c r="BA1810" i="109"/>
  <c r="BA1949" i="109" s="1"/>
  <c r="BA1806" i="109"/>
  <c r="BA1945" i="109" s="1"/>
  <c r="BA1795" i="109"/>
  <c r="BA1792" i="109"/>
  <c r="BA1793" i="109"/>
  <c r="BD1670" i="109"/>
  <c r="BB1718" i="109"/>
  <c r="BA1803" i="109"/>
  <c r="BA1942" i="109" s="1"/>
  <c r="BA1821" i="109"/>
  <c r="BA1816" i="109"/>
  <c r="BA1955" i="109" s="1"/>
  <c r="BA1799" i="109"/>
  <c r="BA1817" i="109"/>
  <c r="BA1956" i="109" s="1"/>
  <c r="BA1791" i="109"/>
  <c r="BA1930" i="109" s="1"/>
  <c r="BA1812" i="109"/>
  <c r="BA1951" i="109" s="1"/>
  <c r="BA1811" i="109"/>
  <c r="BA1829" i="109"/>
  <c r="BA1968" i="109" s="1"/>
  <c r="BA1824" i="109"/>
  <c r="BA1963" i="109" s="1"/>
  <c r="BA1808" i="109"/>
  <c r="BA1947" i="109" s="1"/>
  <c r="BA1807" i="109"/>
  <c r="BA1946" i="109" s="1"/>
  <c r="BA1798" i="109"/>
  <c r="BA1937" i="109" s="1"/>
  <c r="BA1809" i="109"/>
  <c r="BA1948" i="109" s="1"/>
  <c r="BA1831" i="109"/>
  <c r="BA1827" i="109"/>
  <c r="BA1966" i="109" s="1"/>
  <c r="BA1796" i="109"/>
  <c r="BA1935" i="109" s="1"/>
  <c r="BA1813" i="109"/>
  <c r="BA1952" i="109" s="1"/>
  <c r="BA1786" i="109"/>
  <c r="BA1925" i="109" s="1"/>
  <c r="BB1782" i="109"/>
  <c r="BB1921" i="109" s="1"/>
  <c r="BA1859" i="109"/>
  <c r="BA1787" i="109"/>
  <c r="BA1830" i="109"/>
  <c r="BA1969" i="109" s="1"/>
  <c r="BA1837" i="109"/>
  <c r="BA1976" i="109" s="1"/>
  <c r="BA1832" i="109"/>
  <c r="BA1971" i="109" s="1"/>
  <c r="BA1826" i="109"/>
  <c r="BA1965" i="109" s="1"/>
  <c r="BA1833" i="109"/>
  <c r="BA1972" i="109" s="1"/>
  <c r="BA1783" i="109"/>
  <c r="BA1922" i="109" s="1"/>
  <c r="BA1823" i="109"/>
  <c r="BA1822" i="109"/>
  <c r="BA1961" i="109" s="1"/>
  <c r="BA1785" i="109"/>
  <c r="BA1924" i="109" s="1"/>
  <c r="BA1840" i="109"/>
  <c r="BA1979" i="109" s="1"/>
  <c r="BA1815" i="109"/>
  <c r="BA1954" i="109" s="1"/>
  <c r="BA1818" i="109"/>
  <c r="BA1957" i="109" s="1"/>
  <c r="BA1814" i="109"/>
  <c r="BA1953" i="109" s="1"/>
  <c r="BA1820" i="109"/>
  <c r="BA1959" i="109" s="1"/>
  <c r="BA1805" i="109"/>
  <c r="BA1944" i="109" s="1"/>
  <c r="BA1828" i="109"/>
  <c r="BA1967" i="109" s="1"/>
  <c r="BA1802" i="109"/>
  <c r="BA1941" i="109" s="1"/>
  <c r="BA1835" i="109"/>
  <c r="BA1974" i="109" s="1"/>
  <c r="BC1661" i="109"/>
  <c r="BA1804" i="109"/>
  <c r="BA1943" i="109" s="1"/>
  <c r="BA1794" i="109"/>
  <c r="BA1933" i="109" s="1"/>
  <c r="BA1788" i="109"/>
  <c r="BA1927" i="109" s="1"/>
  <c r="BA1800" i="109"/>
  <c r="BA1790" i="109"/>
  <c r="BA1929" i="109" s="1"/>
  <c r="BA1801" i="109"/>
  <c r="BA1940" i="109" s="1"/>
  <c r="BA1784" i="109"/>
  <c r="BA1923" i="109" s="1"/>
  <c r="BA1839" i="109"/>
  <c r="BA1978" i="109" s="1"/>
  <c r="BA1838" i="109"/>
  <c r="BA1977" i="109" s="1"/>
  <c r="BA1797" i="109"/>
  <c r="BA1936" i="109" s="1"/>
  <c r="BA1789" i="109"/>
  <c r="BA1928" i="109" s="1"/>
  <c r="BA1819" i="109"/>
  <c r="BA1958" i="109" s="1"/>
  <c r="BA1834" i="109"/>
  <c r="BA1973" i="109" s="1"/>
  <c r="BA1825" i="109"/>
  <c r="BA1964" i="109" s="1"/>
  <c r="BA1836" i="109"/>
  <c r="BA1975" i="109" s="1"/>
  <c r="BB1773" i="109"/>
  <c r="BB1912" i="109" s="1"/>
  <c r="BB730" i="109"/>
  <c r="BB1715" i="109" s="1"/>
  <c r="BA1939" i="109"/>
  <c r="BB1781" i="109"/>
  <c r="BB1920" i="109" s="1"/>
  <c r="BC1602" i="109"/>
  <c r="BB772" i="109"/>
  <c r="BB1734" i="109" s="1"/>
  <c r="BB1873" i="109" s="1"/>
  <c r="BB1777" i="109"/>
  <c r="BB1916" i="109" s="1"/>
  <c r="BA1960" i="109"/>
  <c r="BB821" i="109"/>
  <c r="BB1778" i="109" s="1"/>
  <c r="BB1769" i="109"/>
  <c r="BB1908" i="109" s="1"/>
  <c r="BA1763" i="109"/>
  <c r="BA1902" i="109" s="1"/>
  <c r="BA1711" i="109"/>
  <c r="BA1850" i="109" s="1"/>
  <c r="BA1756" i="109"/>
  <c r="BA1895" i="109" s="1"/>
  <c r="BA1721" i="109"/>
  <c r="BA1860" i="109" s="1"/>
  <c r="BA1778" i="109"/>
  <c r="BA1917" i="109" s="1"/>
  <c r="BA1892" i="109"/>
  <c r="BA1742" i="109"/>
  <c r="BA1881" i="109" s="1"/>
  <c r="BA1767" i="109"/>
  <c r="BA1906" i="109" s="1"/>
  <c r="BB1841" i="109"/>
  <c r="BB1980" i="109" s="1"/>
  <c r="BA1888" i="109"/>
  <c r="BA1915" i="109"/>
  <c r="BA1708" i="109"/>
  <c r="BA1847" i="109" s="1"/>
  <c r="BA1743" i="109"/>
  <c r="BA1882" i="109" s="1"/>
  <c r="BA1909" i="109"/>
  <c r="BA1741" i="109"/>
  <c r="BA1880" i="109" s="1"/>
  <c r="BA1877" i="109"/>
  <c r="BA1724" i="109"/>
  <c r="BA1863" i="109" s="1"/>
  <c r="BA1898" i="109"/>
  <c r="BA1771" i="109"/>
  <c r="BA1910" i="109" s="1"/>
  <c r="BA1914" i="109"/>
  <c r="BA1713" i="109"/>
  <c r="BA1852" i="109" s="1"/>
  <c r="BA1726" i="109"/>
  <c r="BA1865" i="109" s="1"/>
  <c r="BA1884" i="109"/>
  <c r="BA1754" i="109"/>
  <c r="BA1893" i="109" s="1"/>
  <c r="BA1725" i="109"/>
  <c r="BA1864" i="109" s="1"/>
  <c r="BA1727" i="109"/>
  <c r="BA1866" i="109" s="1"/>
  <c r="BA1752" i="109"/>
  <c r="BA1891" i="109" s="1"/>
  <c r="BA1764" i="109"/>
  <c r="BA1903" i="109" s="1"/>
  <c r="BA1766" i="109"/>
  <c r="BA1905" i="109" s="1"/>
  <c r="BD1551" i="109"/>
  <c r="BD1558" i="109"/>
  <c r="BC1648" i="109"/>
  <c r="BA1707" i="109"/>
  <c r="BA1846" i="109" s="1"/>
  <c r="BC1578" i="109"/>
  <c r="BD1540" i="109"/>
  <c r="BD1530" i="109"/>
  <c r="BD1576" i="109"/>
  <c r="BB874" i="109"/>
  <c r="BC1582" i="109"/>
  <c r="BB815" i="109"/>
  <c r="BB1772" i="109" s="1"/>
  <c r="BB1911" i="109" s="1"/>
  <c r="BB796" i="109"/>
  <c r="BB1753" i="109" s="1"/>
  <c r="BB1892" i="109" s="1"/>
  <c r="BB709" i="109"/>
  <c r="BB1710" i="109" s="1"/>
  <c r="BB1849" i="109" s="1"/>
  <c r="BC298" i="109"/>
  <c r="BD499" i="109" s="1"/>
  <c r="BC1623" i="109"/>
  <c r="BB760" i="109"/>
  <c r="BB1730" i="109" s="1"/>
  <c r="BB1869" i="109" s="1"/>
  <c r="BC1665" i="109"/>
  <c r="BD1691" i="109"/>
  <c r="BC1662" i="109"/>
  <c r="BB742" i="109"/>
  <c r="BB1720" i="109" s="1"/>
  <c r="BB1859" i="109" s="1"/>
  <c r="BC1632" i="109"/>
  <c r="BC847" i="109"/>
  <c r="BC820" i="109"/>
  <c r="BC836" i="109"/>
  <c r="BB1528" i="109"/>
  <c r="BB1703" i="109" s="1"/>
  <c r="BB860" i="109"/>
  <c r="BB808" i="109"/>
  <c r="BB1765" i="109" s="1"/>
  <c r="BC1620" i="109"/>
  <c r="BD1555" i="109"/>
  <c r="BB801" i="109"/>
  <c r="BB1758" i="109" s="1"/>
  <c r="BB789" i="109"/>
  <c r="BB1746" i="109" s="1"/>
  <c r="BB1885" i="109" s="1"/>
  <c r="BB849" i="109"/>
  <c r="BC849" i="109" s="1"/>
  <c r="BB792" i="109"/>
  <c r="BB1749" i="109" s="1"/>
  <c r="BC1646" i="109"/>
  <c r="BC824" i="109"/>
  <c r="BD1601" i="109"/>
  <c r="BC869" i="109"/>
  <c r="BB833" i="109"/>
  <c r="BC880" i="109"/>
  <c r="BC863" i="109"/>
  <c r="BC859" i="109"/>
  <c r="BB794" i="109"/>
  <c r="BB1751" i="109" s="1"/>
  <c r="BC1669" i="109"/>
  <c r="BC879" i="109"/>
  <c r="BC855" i="109"/>
  <c r="BC865" i="109"/>
  <c r="BB716" i="109"/>
  <c r="BB1711" i="109" s="1"/>
  <c r="BB797" i="109"/>
  <c r="BB1754" i="109" s="1"/>
  <c r="BC1678" i="109"/>
  <c r="BC1659" i="109"/>
  <c r="BC1653" i="109"/>
  <c r="BC740" i="109"/>
  <c r="BB785" i="109"/>
  <c r="BB1742" i="109" s="1"/>
  <c r="BB787" i="109"/>
  <c r="BC1636" i="109"/>
  <c r="BC1598" i="109"/>
  <c r="BC1682" i="109"/>
  <c r="BA1897" i="109"/>
  <c r="BA1703" i="109"/>
  <c r="BD1549" i="109"/>
  <c r="BB1524" i="109"/>
  <c r="CF34" i="119" s="1"/>
  <c r="BC1625" i="109"/>
  <c r="BB783" i="109"/>
  <c r="BC1694" i="109"/>
  <c r="BC861" i="109"/>
  <c r="BC840" i="109"/>
  <c r="BB793" i="109"/>
  <c r="BD1672" i="109"/>
  <c r="BE1567" i="109"/>
  <c r="BC1641" i="109"/>
  <c r="BD1534" i="109"/>
  <c r="BB841" i="109"/>
  <c r="BB1872" i="109"/>
  <c r="BB873" i="109"/>
  <c r="BD1575" i="109"/>
  <c r="BD1614" i="109"/>
  <c r="BC857" i="109"/>
  <c r="BB803" i="109"/>
  <c r="BC1658" i="109"/>
  <c r="BB790" i="109"/>
  <c r="BB1747" i="109" s="1"/>
  <c r="BB700" i="109"/>
  <c r="BB805" i="109"/>
  <c r="BD1584" i="109"/>
  <c r="BC340" i="109"/>
  <c r="BD541" i="109" s="1"/>
  <c r="AY1982" i="109"/>
  <c r="BC1677" i="109"/>
  <c r="BB864" i="109"/>
  <c r="BC338" i="109"/>
  <c r="BD539" i="109" s="1"/>
  <c r="BA1904" i="109"/>
  <c r="BB822" i="109"/>
  <c r="BB1779" i="109" s="1"/>
  <c r="BA1890" i="109"/>
  <c r="BA1862" i="109"/>
  <c r="BA1894" i="109"/>
  <c r="BA1876" i="109"/>
  <c r="BA1896" i="109"/>
  <c r="BA1871" i="109"/>
  <c r="BA1887" i="109"/>
  <c r="BA1926" i="109"/>
  <c r="BA1875" i="109"/>
  <c r="BB1981" i="109"/>
  <c r="BA1855" i="109"/>
  <c r="BA1931" i="109"/>
  <c r="BA1889" i="109"/>
  <c r="BD1674" i="109"/>
  <c r="BD1251" i="109"/>
  <c r="BE1430" i="109" s="1"/>
  <c r="BC1690" i="109"/>
  <c r="BC871" i="109"/>
  <c r="BE1198" i="109"/>
  <c r="BF1377" i="109" s="1"/>
  <c r="BE1191" i="109"/>
  <c r="BF1370" i="109" s="1"/>
  <c r="BD1338" i="109"/>
  <c r="BE1517" i="109" s="1"/>
  <c r="BC1701" i="109"/>
  <c r="BC1671" i="109"/>
  <c r="BD1300" i="109"/>
  <c r="BE1479" i="109" s="1"/>
  <c r="BC385" i="109"/>
  <c r="BD586" i="109" s="1"/>
  <c r="BC399" i="109"/>
  <c r="BD600" i="109" s="1"/>
  <c r="BD1306" i="109"/>
  <c r="BE1485" i="109" s="1"/>
  <c r="BC480" i="109"/>
  <c r="BD681" i="109" s="1"/>
  <c r="BD1321" i="109"/>
  <c r="BE1500" i="109" s="1"/>
  <c r="BB838" i="109"/>
  <c r="BD287" i="109"/>
  <c r="BE488" i="109" s="1"/>
  <c r="AZ1873" i="109"/>
  <c r="BA1873" i="109"/>
  <c r="BD877" i="109"/>
  <c r="BD475" i="109"/>
  <c r="BE676" i="109" s="1"/>
  <c r="BC441" i="109"/>
  <c r="BD642" i="109" s="1"/>
  <c r="BC388" i="109"/>
  <c r="BD589" i="109" s="1"/>
  <c r="BB758" i="109"/>
  <c r="BB1728" i="109" s="1"/>
  <c r="BD1603" i="109"/>
  <c r="BD1326" i="109"/>
  <c r="BE1505" i="109" s="1"/>
  <c r="BD1240" i="109"/>
  <c r="BE1419" i="109" s="1"/>
  <c r="BC458" i="109"/>
  <c r="BD659" i="109" s="1"/>
  <c r="BB721" i="109"/>
  <c r="BB1712" i="109" s="1"/>
  <c r="BB870" i="109"/>
  <c r="BE1203" i="109"/>
  <c r="BF1382" i="109" s="1"/>
  <c r="BC1624" i="109"/>
  <c r="BD1327" i="109"/>
  <c r="BE1506" i="109" s="1"/>
  <c r="BC1651" i="109"/>
  <c r="BD1302" i="109"/>
  <c r="BE1481" i="109" s="1"/>
  <c r="BC376" i="109"/>
  <c r="BD577" i="109" s="1"/>
  <c r="BD1294" i="109"/>
  <c r="BE1473" i="109" s="1"/>
  <c r="BC1600" i="109"/>
  <c r="BD1656" i="109"/>
  <c r="BD1298" i="109"/>
  <c r="BE1477" i="109" s="1"/>
  <c r="BD1305" i="109"/>
  <c r="BE1484" i="109" s="1"/>
  <c r="BB831" i="109"/>
  <c r="BE1325" i="109"/>
  <c r="BF1504" i="109" s="1"/>
  <c r="BA1962" i="109"/>
  <c r="BE1213" i="109"/>
  <c r="BF1392" i="109" s="1"/>
  <c r="BC885" i="109"/>
  <c r="BC1842" i="109" s="1"/>
  <c r="BC291" i="109"/>
  <c r="BD492" i="109" s="1"/>
  <c r="BD1331" i="109"/>
  <c r="BE1510" i="109" s="1"/>
  <c r="BD1687" i="109"/>
  <c r="BC1591" i="109"/>
  <c r="BC360" i="109"/>
  <c r="BD561" i="109" s="1"/>
  <c r="BB862" i="109"/>
  <c r="BD1342" i="109"/>
  <c r="BE1521" i="109" s="1"/>
  <c r="BD461" i="109"/>
  <c r="BE662" i="109" s="1"/>
  <c r="BD1692" i="109"/>
  <c r="BD1224" i="109"/>
  <c r="BE1403" i="109" s="1"/>
  <c r="BA1854" i="109"/>
  <c r="BC435" i="109"/>
  <c r="BD636" i="109" s="1"/>
  <c r="BC1667" i="109"/>
  <c r="BE1211" i="109"/>
  <c r="BC884" i="109"/>
  <c r="BD1255" i="109"/>
  <c r="BE1434" i="109" s="1"/>
  <c r="BC471" i="109"/>
  <c r="BD672" i="109" s="1"/>
  <c r="BB723" i="109"/>
  <c r="BB1713" i="109" s="1"/>
  <c r="BC1626" i="109"/>
  <c r="BC352" i="109"/>
  <c r="BD553" i="109" s="1"/>
  <c r="BD1337" i="109"/>
  <c r="BE1516" i="109" s="1"/>
  <c r="BB798" i="109"/>
  <c r="BB1755" i="109" s="1"/>
  <c r="BD1616" i="109"/>
  <c r="BC1628" i="109"/>
  <c r="BB846" i="109"/>
  <c r="BC389" i="109"/>
  <c r="BD590" i="109" s="1"/>
  <c r="BC876" i="109"/>
  <c r="BD1223" i="109"/>
  <c r="BE1402" i="109" s="1"/>
  <c r="BC1693" i="109"/>
  <c r="BD438" i="109"/>
  <c r="BE639" i="109" s="1"/>
  <c r="BC406" i="109"/>
  <c r="BD607" i="109" s="1"/>
  <c r="BC405" i="109"/>
  <c r="BD606" i="109" s="1"/>
  <c r="BC387" i="109"/>
  <c r="BD588" i="109" s="1"/>
  <c r="BD445" i="109"/>
  <c r="BE646" i="109" s="1"/>
  <c r="BC1647" i="109"/>
  <c r="BC386" i="109"/>
  <c r="BD587" i="109" s="1"/>
  <c r="BD1702" i="109"/>
  <c r="BD442" i="109"/>
  <c r="BE643" i="109" s="1"/>
  <c r="BD1340" i="109"/>
  <c r="BE1519" i="109" s="1"/>
  <c r="BB745" i="109"/>
  <c r="BE1308" i="109"/>
  <c r="BF1487" i="109" s="1"/>
  <c r="BB850" i="109"/>
  <c r="BD1261" i="109"/>
  <c r="BE1440" i="109" s="1"/>
  <c r="BC1583" i="109"/>
  <c r="BC1615" i="109"/>
  <c r="BC397" i="109"/>
  <c r="BD598" i="109" s="1"/>
  <c r="BB810" i="109"/>
  <c r="BB1767" i="109" s="1"/>
  <c r="BC479" i="109"/>
  <c r="BD680" i="109" s="1"/>
  <c r="BC432" i="109"/>
  <c r="BD633" i="109" s="1"/>
  <c r="BC845" i="109"/>
  <c r="BA1886" i="109"/>
  <c r="BD449" i="109"/>
  <c r="BE650" i="109" s="1"/>
  <c r="BD477" i="109"/>
  <c r="BE678" i="109" s="1"/>
  <c r="BD1267" i="109"/>
  <c r="BE1446" i="109" s="1"/>
  <c r="BD1649" i="109"/>
  <c r="BB802" i="109"/>
  <c r="BB1759" i="109" s="1"/>
  <c r="BD459" i="109"/>
  <c r="BE660" i="109" s="1"/>
  <c r="BB779" i="109"/>
  <c r="BD896" i="109"/>
  <c r="BC433" i="109"/>
  <c r="BD634" i="109" s="1"/>
  <c r="BA1899" i="109"/>
  <c r="BD1332" i="109"/>
  <c r="BE1511" i="109" s="1"/>
  <c r="BH695" i="109"/>
  <c r="BI494" i="109"/>
  <c r="BD1556" i="109"/>
  <c r="BC1696" i="109"/>
  <c r="BD1343" i="109"/>
  <c r="BE1522" i="109" s="1"/>
  <c r="BD1313" i="109"/>
  <c r="BE1492" i="109" s="1"/>
  <c r="BC327" i="109"/>
  <c r="BD528" i="109" s="1"/>
  <c r="BB882" i="109"/>
  <c r="BC456" i="109"/>
  <c r="BD657" i="109" s="1"/>
  <c r="BC1679" i="109"/>
  <c r="BA1861" i="109"/>
  <c r="BD1253" i="109"/>
  <c r="BE1432" i="109" s="1"/>
  <c r="BC359" i="109"/>
  <c r="BD560" i="109" s="1"/>
  <c r="BC354" i="109"/>
  <c r="BD555" i="109" s="1"/>
  <c r="BD1644" i="109"/>
  <c r="BD1286" i="109"/>
  <c r="BE1465" i="109" s="1"/>
  <c r="BH696" i="109"/>
  <c r="BI495" i="109"/>
  <c r="BE1256" i="109"/>
  <c r="BF1435" i="109" s="1"/>
  <c r="BD1265" i="109"/>
  <c r="BE1444" i="109" s="1"/>
  <c r="BC358" i="109"/>
  <c r="BD559" i="109" s="1"/>
  <c r="BE1243" i="109"/>
  <c r="BF1422" i="109" s="1"/>
  <c r="BE1197" i="109"/>
  <c r="BF1376" i="109" s="1"/>
  <c r="BC394" i="109"/>
  <c r="BD595" i="109" s="1"/>
  <c r="BC328" i="109"/>
  <c r="BD529" i="109" s="1"/>
  <c r="BD1307" i="109"/>
  <c r="BE1486" i="109" s="1"/>
  <c r="BC468" i="109"/>
  <c r="BD669" i="109" s="1"/>
  <c r="BD1561" i="109"/>
  <c r="BD1293" i="109"/>
  <c r="BE1472" i="109" s="1"/>
  <c r="BC1660" i="109"/>
  <c r="BA1907" i="109"/>
  <c r="BB778" i="109"/>
  <c r="BB1736" i="109" s="1"/>
  <c r="BC1663" i="109"/>
  <c r="BC429" i="109"/>
  <c r="BD630" i="109" s="1"/>
  <c r="BD1683" i="109"/>
  <c r="BD1222" i="109"/>
  <c r="BE1401" i="109" s="1"/>
  <c r="BA1970" i="109"/>
  <c r="BB693" i="109"/>
  <c r="BB1708" i="109" s="1"/>
  <c r="BC1689" i="109"/>
  <c r="BD1254" i="109"/>
  <c r="BE1433" i="109" s="1"/>
  <c r="BB762" i="109"/>
  <c r="BD1288" i="109"/>
  <c r="BE1467" i="109" s="1"/>
  <c r="BD1244" i="109"/>
  <c r="BE1423" i="109" s="1"/>
  <c r="BE1334" i="109"/>
  <c r="BF1513" i="109" s="1"/>
  <c r="BA1874" i="109"/>
  <c r="BA1848" i="109"/>
  <c r="BC454" i="109"/>
  <c r="BD655" i="109" s="1"/>
  <c r="BC351" i="109"/>
  <c r="BD552" i="109" s="1"/>
  <c r="BD482" i="109"/>
  <c r="BE683" i="109" s="1"/>
  <c r="BC347" i="109"/>
  <c r="BD548" i="109" s="1"/>
  <c r="BC437" i="109"/>
  <c r="BD638" i="109" s="1"/>
  <c r="BC1613" i="109"/>
  <c r="BC409" i="109"/>
  <c r="BD610" i="109" s="1"/>
  <c r="BC398" i="109"/>
  <c r="BD599" i="109" s="1"/>
  <c r="BC370" i="109"/>
  <c r="BD571" i="109" s="1"/>
  <c r="BB754" i="109"/>
  <c r="BB1726" i="109" s="1"/>
  <c r="BD473" i="109"/>
  <c r="BE674" i="109" s="1"/>
  <c r="BC1695" i="109"/>
  <c r="BD1269" i="109"/>
  <c r="BE1448" i="109" s="1"/>
  <c r="BD1317" i="109"/>
  <c r="BE1496" i="109" s="1"/>
  <c r="BD1260" i="109"/>
  <c r="BE1439" i="109" s="1"/>
  <c r="BD1681" i="109"/>
  <c r="BD1323" i="109"/>
  <c r="BE1502" i="109" s="1"/>
  <c r="BD1310" i="109"/>
  <c r="BE1489" i="109" s="1"/>
  <c r="BB791" i="109"/>
  <c r="BB1748" i="109" s="1"/>
  <c r="BC1581" i="109"/>
  <c r="BC867" i="109"/>
  <c r="BB807" i="109"/>
  <c r="BD1680" i="109"/>
  <c r="BD1322" i="109"/>
  <c r="BE1501" i="109" s="1"/>
  <c r="BD1319" i="109"/>
  <c r="BE1498" i="109" s="1"/>
  <c r="BE1259" i="109"/>
  <c r="BF1438" i="109" s="1"/>
  <c r="BD1247" i="109"/>
  <c r="BE1426" i="109" s="1"/>
  <c r="BB788" i="109"/>
  <c r="BB1745" i="109" s="1"/>
  <c r="BD1287" i="109"/>
  <c r="BE1466" i="109" s="1"/>
  <c r="BC844" i="109"/>
  <c r="BC1698" i="109"/>
  <c r="BD1666" i="109"/>
  <c r="BC1619" i="109"/>
  <c r="BE1204" i="109"/>
  <c r="BF1383" i="109" s="1"/>
  <c r="BC404" i="109"/>
  <c r="BD605" i="109" s="1"/>
  <c r="BB799" i="109"/>
  <c r="BB1756" i="109" s="1"/>
  <c r="BB881" i="109"/>
  <c r="BA1901" i="109"/>
  <c r="BB848" i="109"/>
  <c r="BB834" i="109"/>
  <c r="BD1237" i="109"/>
  <c r="BE1416" i="109" s="1"/>
  <c r="BD1676" i="109"/>
  <c r="BC851" i="109"/>
  <c r="BC307" i="109"/>
  <c r="BD508" i="109" s="1"/>
  <c r="BE1333" i="109"/>
  <c r="BF1512" i="109" s="1"/>
  <c r="BD453" i="109"/>
  <c r="BE654" i="109" s="1"/>
  <c r="BD894" i="109"/>
  <c r="BC1026" i="109"/>
  <c r="BC377" i="109"/>
  <c r="BD578" i="109" s="1"/>
  <c r="BC392" i="109"/>
  <c r="BD593" i="109" s="1"/>
  <c r="BB835" i="109"/>
  <c r="BC1609" i="109"/>
  <c r="BC1633" i="109"/>
  <c r="BC452" i="109"/>
  <c r="BD653" i="109" s="1"/>
  <c r="BD1246" i="109"/>
  <c r="BE1425" i="109" s="1"/>
  <c r="BB842" i="109"/>
  <c r="BD1250" i="109"/>
  <c r="BE1429" i="109" s="1"/>
  <c r="BC336" i="109"/>
  <c r="BD537" i="109" s="1"/>
  <c r="BD470" i="109"/>
  <c r="BE671" i="109" s="1"/>
  <c r="BC402" i="109"/>
  <c r="BD603" i="109" s="1"/>
  <c r="BB729" i="109"/>
  <c r="BB1714" i="109" s="1"/>
  <c r="BB858" i="109"/>
  <c r="BC462" i="109"/>
  <c r="BD663" i="109" s="1"/>
  <c r="BC381" i="109"/>
  <c r="BD582" i="109" s="1"/>
  <c r="BA1932" i="109"/>
  <c r="BC345" i="109"/>
  <c r="BD546" i="109" s="1"/>
  <c r="BC390" i="109"/>
  <c r="BD591" i="109" s="1"/>
  <c r="BC1611" i="109"/>
  <c r="BC466" i="109"/>
  <c r="BD667" i="109" s="1"/>
  <c r="BB761" i="109"/>
  <c r="BB1731" i="109" s="1"/>
  <c r="BB756" i="109"/>
  <c r="BB843" i="109"/>
  <c r="BC356" i="109"/>
  <c r="BD557" i="109" s="1"/>
  <c r="BD434" i="109"/>
  <c r="BE635" i="109" s="1"/>
  <c r="BD455" i="109"/>
  <c r="BE656" i="109" s="1"/>
  <c r="BC314" i="109"/>
  <c r="BD515" i="109" s="1"/>
  <c r="BC395" i="109"/>
  <c r="BD596" i="109" s="1"/>
  <c r="BC357" i="109"/>
  <c r="BD558" i="109" s="1"/>
  <c r="BD1292" i="109"/>
  <c r="BE1471" i="109" s="1"/>
  <c r="BD828" i="109"/>
  <c r="BD426" i="109"/>
  <c r="BE627" i="109" s="1"/>
  <c r="BC407" i="109"/>
  <c r="BD608" i="109" s="1"/>
  <c r="BC476" i="109"/>
  <c r="BD677" i="109" s="1"/>
  <c r="BD1296" i="109"/>
  <c r="BE1475" i="109" s="1"/>
  <c r="BC393" i="109"/>
  <c r="BD594" i="109" s="1"/>
  <c r="BC866" i="109"/>
  <c r="BC464" i="109"/>
  <c r="BD665" i="109" s="1"/>
  <c r="BC1580" i="109"/>
  <c r="BC472" i="109"/>
  <c r="BD673" i="109" s="1"/>
  <c r="BC1612" i="109"/>
  <c r="BD1263" i="109"/>
  <c r="BE1442" i="109" s="1"/>
  <c r="BA1950" i="109"/>
  <c r="BE1207" i="109"/>
  <c r="BD1320" i="109"/>
  <c r="BE1499" i="109" s="1"/>
  <c r="BC439" i="109"/>
  <c r="BD640" i="109" s="1"/>
  <c r="BC379" i="109"/>
  <c r="BD580" i="109" s="1"/>
  <c r="BD467" i="109"/>
  <c r="BE668" i="109" s="1"/>
  <c r="BC853" i="109"/>
  <c r="BB856" i="109"/>
  <c r="BB753" i="109"/>
  <c r="BB1725" i="109" s="1"/>
  <c r="BB749" i="109"/>
  <c r="BB1723" i="109" s="1"/>
  <c r="BB839" i="109"/>
  <c r="BA1885" i="109"/>
  <c r="BC384" i="109"/>
  <c r="BD585" i="109" s="1"/>
  <c r="BB811" i="109"/>
  <c r="BB800" i="109"/>
  <c r="BB1757" i="109" s="1"/>
  <c r="BC1596" i="109"/>
  <c r="BC875" i="109"/>
  <c r="BC1643" i="109"/>
  <c r="BC1627" i="109"/>
  <c r="BC1675" i="109"/>
  <c r="BC1618" i="109"/>
  <c r="BC1668" i="109"/>
  <c r="BC1170" i="109"/>
  <c r="BC330" i="109"/>
  <c r="BD531" i="109" s="1"/>
  <c r="BD465" i="109"/>
  <c r="BE666" i="109" s="1"/>
  <c r="BB829" i="109"/>
  <c r="BE1226" i="109"/>
  <c r="BF1405" i="109" s="1"/>
  <c r="BD457" i="109"/>
  <c r="BE658" i="109" s="1"/>
  <c r="BD1617" i="109"/>
  <c r="BE1217" i="109"/>
  <c r="BF1396" i="109" s="1"/>
  <c r="BC1605" i="109"/>
  <c r="BE1188" i="109"/>
  <c r="BF1367" i="109" s="1"/>
  <c r="BC1645" i="109"/>
  <c r="BC1688" i="109"/>
  <c r="BC382" i="109"/>
  <c r="BD583" i="109" s="1"/>
  <c r="BE1215" i="109"/>
  <c r="BF1394" i="109" s="1"/>
  <c r="BE1339" i="109"/>
  <c r="BF1518" i="109" s="1"/>
  <c r="BD1622" i="109"/>
  <c r="BD1264" i="109"/>
  <c r="BE1443" i="109" s="1"/>
  <c r="BD1562" i="109"/>
  <c r="BB806" i="109"/>
  <c r="BB1763" i="109" s="1"/>
  <c r="BC1673" i="109"/>
  <c r="BC349" i="109"/>
  <c r="BD550" i="109" s="1"/>
  <c r="BC446" i="109"/>
  <c r="BD647" i="109" s="1"/>
  <c r="BD1328" i="109"/>
  <c r="BE1507" i="109" s="1"/>
  <c r="BC1595" i="109"/>
  <c r="BD1249" i="109"/>
  <c r="BE1428" i="109" s="1"/>
  <c r="BD1299" i="109"/>
  <c r="BE1478" i="109" s="1"/>
  <c r="BC428" i="109"/>
  <c r="BD629" i="109" s="1"/>
  <c r="BE1318" i="109"/>
  <c r="BF1497" i="109" s="1"/>
  <c r="BC739" i="109"/>
  <c r="BC337" i="109"/>
  <c r="BD538" i="109" s="1"/>
  <c r="BC425" i="109"/>
  <c r="BD626" i="109" s="1"/>
  <c r="BC852" i="109"/>
  <c r="BC450" i="109"/>
  <c r="BD651" i="109" s="1"/>
  <c r="BD1297" i="109"/>
  <c r="BE1476" i="109" s="1"/>
  <c r="BE1248" i="109"/>
  <c r="BF1427" i="109" s="1"/>
  <c r="BD1252" i="109"/>
  <c r="BE1431" i="109" s="1"/>
  <c r="BE1316" i="109"/>
  <c r="BF1495" i="109" s="1"/>
  <c r="BC1640" i="109"/>
  <c r="BB854" i="109"/>
  <c r="BC1604" i="109"/>
  <c r="BD469" i="109"/>
  <c r="BE670" i="109" s="1"/>
  <c r="BC440" i="109"/>
  <c r="BD641" i="109" s="1"/>
  <c r="BC1608" i="109"/>
  <c r="BA1934" i="109"/>
  <c r="BC1592" i="109"/>
  <c r="BC872" i="109"/>
  <c r="BC1664" i="109"/>
  <c r="BB804" i="109"/>
  <c r="BB1761" i="109" s="1"/>
  <c r="BC403" i="109"/>
  <c r="BD604" i="109" s="1"/>
  <c r="BC436" i="109"/>
  <c r="BD637" i="109" s="1"/>
  <c r="BC383" i="109"/>
  <c r="BD584" i="109" s="1"/>
  <c r="BB868" i="109"/>
  <c r="BC689" i="109"/>
  <c r="BD447" i="109"/>
  <c r="BE648" i="109" s="1"/>
  <c r="BC431" i="109"/>
  <c r="BD632" i="109" s="1"/>
  <c r="BE1245" i="109"/>
  <c r="BF1424" i="109" s="1"/>
  <c r="BC391" i="109"/>
  <c r="BD592" i="109" s="1"/>
  <c r="BC1684" i="109"/>
  <c r="BC401" i="109"/>
  <c r="BD602" i="109" s="1"/>
  <c r="BC319" i="109"/>
  <c r="BD520" i="109" s="1"/>
  <c r="BB759" i="109"/>
  <c r="BB1729" i="109" s="1"/>
  <c r="BD1266" i="109"/>
  <c r="BE1445" i="109" s="1"/>
  <c r="BA1869" i="109"/>
  <c r="BC1650" i="109"/>
  <c r="BC1685" i="109"/>
  <c r="BB809" i="109"/>
  <c r="BB1766" i="109" s="1"/>
  <c r="BB878" i="109"/>
  <c r="BC1652" i="109"/>
  <c r="BD1242" i="109"/>
  <c r="BE1421" i="109" s="1"/>
  <c r="BC1654" i="109"/>
  <c r="BA1853" i="109"/>
  <c r="BB795" i="109"/>
  <c r="BD478" i="109"/>
  <c r="BE679" i="109" s="1"/>
  <c r="BD1571" i="109"/>
  <c r="BD483" i="109"/>
  <c r="BE684" i="109" s="1"/>
  <c r="BE1329" i="109"/>
  <c r="BF1508" i="109" s="1"/>
  <c r="BC826" i="109"/>
  <c r="BC424" i="109"/>
  <c r="BD625" i="109" s="1"/>
  <c r="BC1621" i="109"/>
  <c r="BD1233" i="109"/>
  <c r="BE1412" i="109" s="1"/>
  <c r="BC460" i="109"/>
  <c r="BD661" i="109" s="1"/>
  <c r="BC1700" i="109"/>
  <c r="BD1311" i="109"/>
  <c r="BE1490" i="109" s="1"/>
  <c r="BB781" i="109"/>
  <c r="BB1738" i="109" s="1"/>
  <c r="BD1304" i="109"/>
  <c r="BE1483" i="109" s="1"/>
  <c r="BD1324" i="109"/>
  <c r="BE1503" i="109" s="1"/>
  <c r="BA1938" i="109"/>
  <c r="BB837" i="109"/>
  <c r="BD451" i="109"/>
  <c r="BE652" i="109" s="1"/>
  <c r="BD1309" i="109"/>
  <c r="BE1488" i="109" s="1"/>
  <c r="BB786" i="109"/>
  <c r="BC321" i="109"/>
  <c r="BD522" i="109" s="1"/>
  <c r="BD1301" i="109"/>
  <c r="BE1480" i="109" s="1"/>
  <c r="BD1268" i="109"/>
  <c r="BE1447" i="109" s="1"/>
  <c r="BD1238" i="109"/>
  <c r="BE1417" i="109" s="1"/>
  <c r="BD1285" i="109"/>
  <c r="BE1464" i="109" s="1"/>
  <c r="BC396" i="109"/>
  <c r="BD597" i="109" s="1"/>
  <c r="BC1585" i="109"/>
  <c r="BE1258" i="109"/>
  <c r="BF1437" i="109" s="1"/>
  <c r="BD1270" i="109"/>
  <c r="BE1449" i="109" s="1"/>
  <c r="BA1879" i="109"/>
  <c r="BD463" i="109"/>
  <c r="BE664" i="109" s="1"/>
  <c r="BC444" i="109"/>
  <c r="BD645" i="109" s="1"/>
  <c r="BB732" i="109"/>
  <c r="BB1716" i="109" s="1"/>
  <c r="BB773" i="109"/>
  <c r="BB1735" i="109" s="1"/>
  <c r="BD474" i="109"/>
  <c r="BE675" i="109" s="1"/>
  <c r="BD1295" i="109"/>
  <c r="BE1474" i="109" s="1"/>
  <c r="BD1290" i="109"/>
  <c r="BE1469" i="109" s="1"/>
  <c r="BD1335" i="109"/>
  <c r="BE1514" i="109" s="1"/>
  <c r="BC427" i="109"/>
  <c r="BD628" i="109" s="1"/>
  <c r="BE1205" i="109"/>
  <c r="BD883" i="109"/>
  <c r="BD481" i="109"/>
  <c r="BE682" i="109" s="1"/>
  <c r="BE1341" i="109"/>
  <c r="BF1520" i="109" s="1"/>
  <c r="BE1699" i="109"/>
  <c r="BD1262" i="109"/>
  <c r="BE1441" i="109" s="1"/>
  <c r="BD1661" i="109"/>
  <c r="BD1303" i="109"/>
  <c r="BE1482" i="109" s="1"/>
  <c r="BD832" i="109"/>
  <c r="BD430" i="109"/>
  <c r="BE631" i="109" s="1"/>
  <c r="BD1336" i="109"/>
  <c r="BE1515" i="109" s="1"/>
  <c r="BH697" i="109"/>
  <c r="BI496" i="109"/>
  <c r="BE1314" i="109"/>
  <c r="BF1493" i="109" s="1"/>
  <c r="BD1289" i="109"/>
  <c r="BE1468" i="109" s="1"/>
  <c r="BD1546" i="109"/>
  <c r="BE1344" i="109"/>
  <c r="BF1523" i="109" s="1"/>
  <c r="BB738" i="109"/>
  <c r="BB1717" i="109" s="1"/>
  <c r="BA1856" i="109"/>
  <c r="BD1330" i="109"/>
  <c r="BE1509" i="109" s="1"/>
  <c r="BB784" i="109"/>
  <c r="BD1573" i="109"/>
  <c r="BD1697" i="109"/>
  <c r="BC448" i="109"/>
  <c r="BD649" i="109" s="1"/>
  <c r="BE1312" i="109"/>
  <c r="BF1491" i="109" s="1"/>
  <c r="BE1670" i="109"/>
  <c r="BD1225" i="109"/>
  <c r="BE1404" i="109" s="1"/>
  <c r="BD1257" i="109"/>
  <c r="BE1436" i="109" s="1"/>
  <c r="BC408" i="109"/>
  <c r="BD609" i="109" s="1"/>
  <c r="BD1315" i="109"/>
  <c r="BE1494" i="109" s="1"/>
  <c r="BB751" i="109"/>
  <c r="BB747" i="109"/>
  <c r="BB1722" i="109" s="1"/>
  <c r="BC1686" i="109"/>
  <c r="BD443" i="109"/>
  <c r="BE644" i="109" s="1"/>
  <c r="BC1607" i="109"/>
  <c r="BC1657" i="109"/>
  <c r="BB830" i="109"/>
  <c r="BE1291" i="109"/>
  <c r="BF1470" i="109" s="1"/>
  <c r="BC400" i="109"/>
  <c r="BD601" i="109" s="1"/>
  <c r="BA1868" i="109"/>
  <c r="BC1655" i="109"/>
  <c r="BD1606" i="109"/>
  <c r="BC1610" i="109"/>
  <c r="BA1883" i="109"/>
  <c r="BB823" i="109"/>
  <c r="BB1780" i="109" s="1"/>
  <c r="BB819" i="109"/>
  <c r="BB1776" i="109" s="1"/>
  <c r="BA1919" i="109"/>
  <c r="BA1918" i="109"/>
  <c r="BC1637" i="109"/>
  <c r="BD1278" i="109"/>
  <c r="BE1457" i="109" s="1"/>
  <c r="BD1283" i="109"/>
  <c r="BE1462" i="109" s="1"/>
  <c r="BC816" i="109"/>
  <c r="BC1639" i="109"/>
  <c r="BC417" i="109"/>
  <c r="BD618" i="109" s="1"/>
  <c r="BB813" i="109"/>
  <c r="BB1770" i="109" s="1"/>
  <c r="BD1271" i="109"/>
  <c r="BE1450" i="109" s="1"/>
  <c r="BC419" i="109"/>
  <c r="BD620" i="109" s="1"/>
  <c r="BC420" i="109"/>
  <c r="BD621" i="109" s="1"/>
  <c r="BC812" i="109"/>
  <c r="BB817" i="109"/>
  <c r="BB1774" i="109" s="1"/>
  <c r="BE1280" i="109"/>
  <c r="BF1459" i="109" s="1"/>
  <c r="BD414" i="109"/>
  <c r="BE615" i="109" s="1"/>
  <c r="BC412" i="109"/>
  <c r="BD613" i="109" s="1"/>
  <c r="BC1635" i="109"/>
  <c r="BC1642" i="109"/>
  <c r="BC411" i="109"/>
  <c r="BD612" i="109" s="1"/>
  <c r="BD1274" i="109"/>
  <c r="BE1453" i="109" s="1"/>
  <c r="BA1911" i="109"/>
  <c r="BD1273" i="109"/>
  <c r="BE1452" i="109" s="1"/>
  <c r="BC1629" i="109"/>
  <c r="BA886" i="109"/>
  <c r="BC416" i="109"/>
  <c r="BD617" i="109" s="1"/>
  <c r="BD410" i="109"/>
  <c r="BE611" i="109" s="1"/>
  <c r="BD1276" i="109"/>
  <c r="BE1455" i="109" s="1"/>
  <c r="BD1272" i="109"/>
  <c r="BE1451" i="109" s="1"/>
  <c r="BC415" i="109"/>
  <c r="BD616" i="109" s="1"/>
  <c r="BD1638" i="109"/>
  <c r="BA1913" i="109"/>
  <c r="BD422" i="109"/>
  <c r="BE623" i="109" s="1"/>
  <c r="BB814" i="109"/>
  <c r="BD1277" i="109"/>
  <c r="BE1456" i="109" s="1"/>
  <c r="BD1284" i="109"/>
  <c r="BE1463" i="109" s="1"/>
  <c r="BD1279" i="109"/>
  <c r="BE1458" i="109" s="1"/>
  <c r="BC1631" i="109"/>
  <c r="BD1282" i="109"/>
  <c r="BE1461" i="109" s="1"/>
  <c r="BC423" i="109"/>
  <c r="BD624" i="109" s="1"/>
  <c r="BC825" i="109"/>
  <c r="BB818" i="109"/>
  <c r="BB1775" i="109" s="1"/>
  <c r="BB484" i="109"/>
  <c r="BC421" i="109"/>
  <c r="BD622" i="109" s="1"/>
  <c r="BC1634" i="109"/>
  <c r="BC413" i="109"/>
  <c r="BD614" i="109" s="1"/>
  <c r="BC1630" i="109"/>
  <c r="BB685" i="109"/>
  <c r="CF33" i="119" s="1"/>
  <c r="BD418" i="109"/>
  <c r="BE619" i="109" s="1"/>
  <c r="BD1281" i="109"/>
  <c r="BE1460" i="109" s="1"/>
  <c r="AZ1843" i="109"/>
  <c r="BD1275" i="109"/>
  <c r="BE1454" i="109" s="1"/>
  <c r="BG48" i="119"/>
  <c r="BK29" i="119"/>
  <c r="BK28" i="119"/>
  <c r="BH49" i="119"/>
  <c r="BJ40" i="119"/>
  <c r="BJ30" i="119"/>
  <c r="BL25" i="119"/>
  <c r="BN21" i="119"/>
  <c r="BM23" i="119"/>
  <c r="BM25" i="119" s="1"/>
  <c r="BI41" i="119"/>
  <c r="BM1166" i="109"/>
  <c r="BD343" i="109" l="1"/>
  <c r="BD544" i="109"/>
  <c r="BE371" i="109"/>
  <c r="BE572" i="109"/>
  <c r="BF1372" i="109"/>
  <c r="BF1193" i="109"/>
  <c r="BF1361" i="109"/>
  <c r="BF1182" i="109"/>
  <c r="BC1345" i="109"/>
  <c r="BD1349" i="109"/>
  <c r="BF1209" i="109"/>
  <c r="BF1388" i="109"/>
  <c r="BF1386" i="109"/>
  <c r="BF1565" i="109" s="1"/>
  <c r="BF1379" i="109"/>
  <c r="BF1200" i="109"/>
  <c r="BE1399" i="109"/>
  <c r="BE1220" i="109"/>
  <c r="BF1397" i="109"/>
  <c r="BF1218" i="109"/>
  <c r="BF1351" i="109"/>
  <c r="BF1172" i="109"/>
  <c r="BF1390" i="109"/>
  <c r="BF1569" i="109" s="1"/>
  <c r="BF1384" i="109"/>
  <c r="BF1563" i="109" s="1"/>
  <c r="BC772" i="109"/>
  <c r="BC730" i="109"/>
  <c r="BB1893" i="109"/>
  <c r="BE1691" i="109"/>
  <c r="BD869" i="109"/>
  <c r="BC1719" i="109"/>
  <c r="BC1718" i="109"/>
  <c r="BD1678" i="109"/>
  <c r="BD836" i="109"/>
  <c r="BD1602" i="109"/>
  <c r="BB1801" i="109"/>
  <c r="BB1940" i="109" s="1"/>
  <c r="BB1791" i="109"/>
  <c r="BB1850" i="109"/>
  <c r="BC821" i="109"/>
  <c r="BC1778" i="109" s="1"/>
  <c r="BB1917" i="109"/>
  <c r="BC742" i="109"/>
  <c r="BC1720" i="109" s="1"/>
  <c r="BC1859" i="109" s="1"/>
  <c r="BC1715" i="109"/>
  <c r="BD863" i="109"/>
  <c r="BC860" i="109"/>
  <c r="BB1786" i="109"/>
  <c r="BB1925" i="109" s="1"/>
  <c r="BB1831" i="109"/>
  <c r="BB1970" i="109" s="1"/>
  <c r="BB1838" i="109"/>
  <c r="BB1798" i="109"/>
  <c r="BB1813" i="109"/>
  <c r="BB1952" i="109" s="1"/>
  <c r="BB1818" i="109"/>
  <c r="BB1957" i="109" s="1"/>
  <c r="BB1794" i="109"/>
  <c r="BB1933" i="109" s="1"/>
  <c r="BB1840" i="109"/>
  <c r="BB1979" i="109" s="1"/>
  <c r="BB1839" i="109"/>
  <c r="BB1811" i="109"/>
  <c r="BB1950" i="109" s="1"/>
  <c r="BB1790" i="109"/>
  <c r="BB1929" i="109" s="1"/>
  <c r="BB1789" i="109"/>
  <c r="BB1928" i="109" s="1"/>
  <c r="BB1796" i="109"/>
  <c r="BB1807" i="109"/>
  <c r="BB1946" i="109" s="1"/>
  <c r="BD1665" i="109"/>
  <c r="BD847" i="109"/>
  <c r="BB1785" i="109"/>
  <c r="BB1924" i="109" s="1"/>
  <c r="BB1802" i="109"/>
  <c r="BB1941" i="109" s="1"/>
  <c r="BB1792" i="109"/>
  <c r="BB1803" i="109"/>
  <c r="BB1942" i="109" s="1"/>
  <c r="BB1814" i="109"/>
  <c r="BB1953" i="109" s="1"/>
  <c r="BB1827" i="109"/>
  <c r="BB1966" i="109" s="1"/>
  <c r="BB1834" i="109"/>
  <c r="BB1973" i="109" s="1"/>
  <c r="BB1810" i="109"/>
  <c r="BB1949" i="109" s="1"/>
  <c r="BB1793" i="109"/>
  <c r="BB1932" i="109" s="1"/>
  <c r="BB1800" i="109"/>
  <c r="BB1939" i="109" s="1"/>
  <c r="BB1815" i="109"/>
  <c r="BB1954" i="109" s="1"/>
  <c r="BB1806" i="109"/>
  <c r="BB1945" i="109" s="1"/>
  <c r="BB1805" i="109"/>
  <c r="BB1944" i="109" s="1"/>
  <c r="BB1812" i="109"/>
  <c r="BB1951" i="109" s="1"/>
  <c r="BB1821" i="109"/>
  <c r="BB1960" i="109" s="1"/>
  <c r="BB1784" i="109"/>
  <c r="BB1923" i="109" s="1"/>
  <c r="BB1832" i="109"/>
  <c r="BB1971" i="109" s="1"/>
  <c r="BB1808" i="109"/>
  <c r="BB1947" i="109" s="1"/>
  <c r="BB1817" i="109"/>
  <c r="BB1956" i="109" s="1"/>
  <c r="BB1828" i="109"/>
  <c r="BB1967" i="109" s="1"/>
  <c r="BB1788" i="109"/>
  <c r="BB1927" i="109" s="1"/>
  <c r="BB1799" i="109"/>
  <c r="BB1938" i="109" s="1"/>
  <c r="BB1816" i="109"/>
  <c r="BB1955" i="109" s="1"/>
  <c r="BB1809" i="109"/>
  <c r="BB1948" i="109" s="1"/>
  <c r="BB1830" i="109"/>
  <c r="BB1969" i="109" s="1"/>
  <c r="BB1825" i="109"/>
  <c r="BB1964" i="109" s="1"/>
  <c r="BB1820" i="109"/>
  <c r="BB1959" i="109" s="1"/>
  <c r="BB1819" i="109"/>
  <c r="BB1958" i="109" s="1"/>
  <c r="BB1826" i="109"/>
  <c r="BB1965" i="109" s="1"/>
  <c r="BB1837" i="109"/>
  <c r="BB1976" i="109" s="1"/>
  <c r="BB1783" i="109"/>
  <c r="BB1922" i="109" s="1"/>
  <c r="BB1822" i="109"/>
  <c r="BB1961" i="109" s="1"/>
  <c r="BB1833" i="109"/>
  <c r="BB1972" i="109" s="1"/>
  <c r="BB1797" i="109"/>
  <c r="BB1936" i="109" s="1"/>
  <c r="BB1804" i="109"/>
  <c r="BB1943" i="109" s="1"/>
  <c r="BB1829" i="109"/>
  <c r="BB1968" i="109" s="1"/>
  <c r="BB1824" i="109"/>
  <c r="BB1963" i="109" s="1"/>
  <c r="BB1823" i="109"/>
  <c r="BB1962" i="109" s="1"/>
  <c r="BB1795" i="109"/>
  <c r="BB1934" i="109" s="1"/>
  <c r="BB1787" i="109"/>
  <c r="BB1926" i="109" s="1"/>
  <c r="BB1836" i="109"/>
  <c r="BB1975" i="109" s="1"/>
  <c r="BB1835" i="109"/>
  <c r="BB1974" i="109" s="1"/>
  <c r="BC1777" i="109"/>
  <c r="BC1916" i="109" s="1"/>
  <c r="BC760" i="109"/>
  <c r="BC1730" i="109" s="1"/>
  <c r="BC1869" i="109" s="1"/>
  <c r="BC789" i="109"/>
  <c r="BC1746" i="109" s="1"/>
  <c r="BC1885" i="109" s="1"/>
  <c r="BC792" i="109"/>
  <c r="BC1749" i="109" s="1"/>
  <c r="BC1888" i="109" s="1"/>
  <c r="BC785" i="109"/>
  <c r="BC1742" i="109" s="1"/>
  <c r="BC1881" i="109" s="1"/>
  <c r="BC796" i="109"/>
  <c r="BC1753" i="109" s="1"/>
  <c r="BE1601" i="109"/>
  <c r="BD1623" i="109"/>
  <c r="BE1623" i="109" s="1"/>
  <c r="BC716" i="109"/>
  <c r="BC1711" i="109" s="1"/>
  <c r="BC1850" i="109" s="1"/>
  <c r="BD820" i="109"/>
  <c r="BE820" i="109" s="1"/>
  <c r="BC815" i="109"/>
  <c r="BC1772" i="109" s="1"/>
  <c r="BC1911" i="109" s="1"/>
  <c r="BD1632" i="109"/>
  <c r="BD1582" i="109"/>
  <c r="BC1841" i="109"/>
  <c r="BC1980" i="109" s="1"/>
  <c r="BC1769" i="109"/>
  <c r="BC1908" i="109" s="1"/>
  <c r="BC1781" i="109"/>
  <c r="BC1920" i="109" s="1"/>
  <c r="BB1750" i="109"/>
  <c r="BB1889" i="109" s="1"/>
  <c r="BB1874" i="109"/>
  <c r="BB1877" i="109"/>
  <c r="BC1782" i="109"/>
  <c r="BC1921" i="109" s="1"/>
  <c r="BB1909" i="109"/>
  <c r="BB1743" i="109"/>
  <c r="BB1882" i="109" s="1"/>
  <c r="BB1870" i="109"/>
  <c r="BC1773" i="109"/>
  <c r="BC1912" i="109" s="1"/>
  <c r="BB1762" i="109"/>
  <c r="BB1901" i="109" s="1"/>
  <c r="BB1724" i="109"/>
  <c r="BB1863" i="109" s="1"/>
  <c r="BB1732" i="109"/>
  <c r="BB1871" i="109" s="1"/>
  <c r="BB1721" i="109"/>
  <c r="BB1860" i="109" s="1"/>
  <c r="BB1709" i="109"/>
  <c r="BB1848" i="109" s="1"/>
  <c r="BB1890" i="109"/>
  <c r="BB1727" i="109"/>
  <c r="BB1866" i="109" s="1"/>
  <c r="BB1764" i="109"/>
  <c r="BB1903" i="109" s="1"/>
  <c r="BB1919" i="109"/>
  <c r="BB1741" i="109"/>
  <c r="BB1880" i="109" s="1"/>
  <c r="BB1884" i="109"/>
  <c r="BB1894" i="109"/>
  <c r="BC1734" i="109"/>
  <c r="BC801" i="109"/>
  <c r="BC1758" i="109" s="1"/>
  <c r="BC1897" i="109" s="1"/>
  <c r="BB1886" i="109"/>
  <c r="BB1744" i="109"/>
  <c r="BB1883" i="109" s="1"/>
  <c r="BB1752" i="109"/>
  <c r="BB1891" i="109" s="1"/>
  <c r="BB1740" i="109"/>
  <c r="BB1879" i="109" s="1"/>
  <c r="BB1771" i="109"/>
  <c r="BB1910" i="109" s="1"/>
  <c r="BB1760" i="109"/>
  <c r="BB1899" i="109" s="1"/>
  <c r="BB1737" i="109"/>
  <c r="BB1876" i="109" s="1"/>
  <c r="BB1768" i="109"/>
  <c r="BB1907" i="109" s="1"/>
  <c r="BD1648" i="109"/>
  <c r="BB1977" i="109"/>
  <c r="BD1662" i="109"/>
  <c r="BB1707" i="109"/>
  <c r="BB1846" i="109" s="1"/>
  <c r="BE1576" i="109"/>
  <c r="BE1540" i="109"/>
  <c r="BE1558" i="109"/>
  <c r="BE1530" i="109"/>
  <c r="BD1578" i="109"/>
  <c r="BE1551" i="109"/>
  <c r="BD298" i="109"/>
  <c r="BE499" i="109" s="1"/>
  <c r="BC803" i="109"/>
  <c r="BC1760" i="109" s="1"/>
  <c r="BD849" i="109"/>
  <c r="BC1528" i="109"/>
  <c r="BC1707" i="109" s="1"/>
  <c r="BC797" i="109"/>
  <c r="BE1555" i="109"/>
  <c r="BD1659" i="109"/>
  <c r="BD1646" i="109"/>
  <c r="BD1598" i="109"/>
  <c r="BE1687" i="109"/>
  <c r="BD1600" i="109"/>
  <c r="BD1591" i="109"/>
  <c r="BC810" i="109"/>
  <c r="BC1767" i="109" s="1"/>
  <c r="BC850" i="109"/>
  <c r="BE1672" i="109"/>
  <c r="BD824" i="109"/>
  <c r="BC833" i="109"/>
  <c r="BD1636" i="109"/>
  <c r="BZ21" i="119"/>
  <c r="BZ23" i="119" s="1"/>
  <c r="CM37" i="119" s="1"/>
  <c r="BD1637" i="109"/>
  <c r="BC783" i="109"/>
  <c r="BC1740" i="109" s="1"/>
  <c r="BC793" i="109"/>
  <c r="BC842" i="109"/>
  <c r="BD840" i="109"/>
  <c r="BD1641" i="109"/>
  <c r="BD1688" i="109"/>
  <c r="BC862" i="109"/>
  <c r="BC805" i="109"/>
  <c r="BE1584" i="109"/>
  <c r="BC864" i="109"/>
  <c r="BC873" i="109"/>
  <c r="BC787" i="109"/>
  <c r="BD845" i="109"/>
  <c r="BC848" i="109"/>
  <c r="BC870" i="109"/>
  <c r="BE1549" i="109"/>
  <c r="BE1649" i="109"/>
  <c r="BD867" i="109"/>
  <c r="BE867" i="109" s="1"/>
  <c r="BD857" i="109"/>
  <c r="BD740" i="109"/>
  <c r="BC1858" i="109"/>
  <c r="BD1615" i="109"/>
  <c r="BC700" i="109"/>
  <c r="BC1709" i="109" s="1"/>
  <c r="BB1861" i="109"/>
  <c r="BD1694" i="109"/>
  <c r="BC838" i="109"/>
  <c r="AZ1982" i="109"/>
  <c r="BD1682" i="109"/>
  <c r="BD1596" i="109"/>
  <c r="BD1658" i="109"/>
  <c r="BE1575" i="109"/>
  <c r="BE1534" i="109"/>
  <c r="BC758" i="109"/>
  <c r="BD1583" i="109"/>
  <c r="BD853" i="109"/>
  <c r="BE1692" i="109"/>
  <c r="BE1614" i="109"/>
  <c r="BC841" i="109"/>
  <c r="BD884" i="109"/>
  <c r="BC790" i="109"/>
  <c r="BF1567" i="109"/>
  <c r="BC846" i="109"/>
  <c r="BA1843" i="109"/>
  <c r="BD1693" i="109"/>
  <c r="BD1667" i="109"/>
  <c r="BC1524" i="109"/>
  <c r="CG34" i="119" s="1"/>
  <c r="BE1676" i="109"/>
  <c r="BD1677" i="109"/>
  <c r="BB1904" i="109"/>
  <c r="BC721" i="109"/>
  <c r="BD1671" i="109"/>
  <c r="BD1673" i="109"/>
  <c r="BD1624" i="109"/>
  <c r="BC831" i="109"/>
  <c r="BD1690" i="109"/>
  <c r="BC822" i="109"/>
  <c r="BC1779" i="109" s="1"/>
  <c r="BC1918" i="109" s="1"/>
  <c r="BD1639" i="109"/>
  <c r="BC745" i="109"/>
  <c r="BC1721" i="109" s="1"/>
  <c r="BD1647" i="109"/>
  <c r="BD876" i="109"/>
  <c r="BD1626" i="109"/>
  <c r="BE1603" i="109"/>
  <c r="BD871" i="109"/>
  <c r="BE1674" i="109"/>
  <c r="BD1701" i="109"/>
  <c r="BD340" i="109"/>
  <c r="BE541" i="109" s="1"/>
  <c r="BD742" i="109"/>
  <c r="BC817" i="109"/>
  <c r="BD1642" i="109"/>
  <c r="BD338" i="109"/>
  <c r="BE539" i="109" s="1"/>
  <c r="BC819" i="109"/>
  <c r="BB1856" i="109"/>
  <c r="BC823" i="109"/>
  <c r="BB1855" i="109"/>
  <c r="BB1862" i="109"/>
  <c r="BB1865" i="109"/>
  <c r="BB1852" i="109"/>
  <c r="BB1905" i="109"/>
  <c r="BB1902" i="109"/>
  <c r="BB1896" i="109"/>
  <c r="BB1864" i="109"/>
  <c r="BB1847" i="109"/>
  <c r="BB1853" i="109"/>
  <c r="BB1931" i="109"/>
  <c r="BB1900" i="109"/>
  <c r="BB1978" i="109"/>
  <c r="BC802" i="109"/>
  <c r="BD408" i="109"/>
  <c r="BE609" i="109" s="1"/>
  <c r="BB1888" i="109"/>
  <c r="BF1314" i="109"/>
  <c r="BG1493" i="109" s="1"/>
  <c r="BB1858" i="109"/>
  <c r="BF1699" i="109"/>
  <c r="BF1341" i="109"/>
  <c r="BG1520" i="109" s="1"/>
  <c r="BE1335" i="109"/>
  <c r="BF1514" i="109" s="1"/>
  <c r="BD1653" i="109"/>
  <c r="BD444" i="109"/>
  <c r="BE645" i="109" s="1"/>
  <c r="BD865" i="109"/>
  <c r="BE1616" i="109"/>
  <c r="BC798" i="109"/>
  <c r="BC1755" i="109" s="1"/>
  <c r="BE1268" i="109"/>
  <c r="BF1447" i="109" s="1"/>
  <c r="BD321" i="109"/>
  <c r="BE522" i="109" s="1"/>
  <c r="BE1304" i="109"/>
  <c r="BF1483" i="109" s="1"/>
  <c r="BD885" i="109"/>
  <c r="BD1842" i="109" s="1"/>
  <c r="BE478" i="109"/>
  <c r="BF679" i="109" s="1"/>
  <c r="BD383" i="109"/>
  <c r="BE584" i="109" s="1"/>
  <c r="BE469" i="109"/>
  <c r="BF670" i="109" s="1"/>
  <c r="BF1316" i="109"/>
  <c r="BG1495" i="109" s="1"/>
  <c r="BD1610" i="109"/>
  <c r="BE1297" i="109"/>
  <c r="BF1476" i="109" s="1"/>
  <c r="BF1318" i="109"/>
  <c r="BG1497" i="109" s="1"/>
  <c r="BE1299" i="109"/>
  <c r="BF1478" i="109" s="1"/>
  <c r="BC751" i="109"/>
  <c r="BC1724" i="109" s="1"/>
  <c r="BE1697" i="109"/>
  <c r="BD382" i="109"/>
  <c r="BE583" i="109" s="1"/>
  <c r="BF1188" i="109"/>
  <c r="BG1367" i="109" s="1"/>
  <c r="BF1226" i="109"/>
  <c r="BG1405" i="109" s="1"/>
  <c r="BC732" i="109"/>
  <c r="BE869" i="109"/>
  <c r="BE467" i="109"/>
  <c r="BF668" i="109" s="1"/>
  <c r="BE1263" i="109"/>
  <c r="BF1442" i="109" s="1"/>
  <c r="BD472" i="109"/>
  <c r="BE673" i="109" s="1"/>
  <c r="BE1296" i="109"/>
  <c r="BF1475" i="109" s="1"/>
  <c r="BC878" i="109"/>
  <c r="BD1650" i="109"/>
  <c r="BE455" i="109"/>
  <c r="BF656" i="109" s="1"/>
  <c r="BD356" i="109"/>
  <c r="BE557" i="109" s="1"/>
  <c r="BD390" i="109"/>
  <c r="BE591" i="109" s="1"/>
  <c r="BD872" i="109"/>
  <c r="BC738" i="109"/>
  <c r="BC1717" i="109" s="1"/>
  <c r="BE1246" i="109"/>
  <c r="BF1425" i="109" s="1"/>
  <c r="BD377" i="109"/>
  <c r="BE578" i="109" s="1"/>
  <c r="BD855" i="109"/>
  <c r="BD1595" i="109"/>
  <c r="BC806" i="109"/>
  <c r="BC1763" i="109" s="1"/>
  <c r="BE1287" i="109"/>
  <c r="BF1466" i="109" s="1"/>
  <c r="BF1259" i="109"/>
  <c r="BG1438" i="109" s="1"/>
  <c r="BE1681" i="109"/>
  <c r="BE1323" i="109"/>
  <c r="BF1502" i="109" s="1"/>
  <c r="BD1627" i="109"/>
  <c r="BD772" i="109"/>
  <c r="BD370" i="109"/>
  <c r="BE571" i="109" s="1"/>
  <c r="BD398" i="109"/>
  <c r="BE599" i="109" s="1"/>
  <c r="BD347" i="109"/>
  <c r="BE548" i="109" s="1"/>
  <c r="BF1243" i="109"/>
  <c r="BG1422" i="109" s="1"/>
  <c r="BE1265" i="109"/>
  <c r="BF1444" i="109" s="1"/>
  <c r="BC761" i="109"/>
  <c r="BC1731" i="109" s="1"/>
  <c r="BC858" i="109"/>
  <c r="BC729" i="109"/>
  <c r="BE1332" i="109"/>
  <c r="BF1511" i="109" s="1"/>
  <c r="BC835" i="109"/>
  <c r="BD1625" i="109"/>
  <c r="BD851" i="109"/>
  <c r="BC834" i="109"/>
  <c r="BE1261" i="109"/>
  <c r="BF1440" i="109" s="1"/>
  <c r="BE1666" i="109"/>
  <c r="BE442" i="109"/>
  <c r="BF643" i="109" s="1"/>
  <c r="BC808" i="109"/>
  <c r="BC1765" i="109" s="1"/>
  <c r="BD1695" i="109"/>
  <c r="BC754" i="109"/>
  <c r="BC1726" i="109" s="1"/>
  <c r="BD471" i="109"/>
  <c r="BE672" i="109" s="1"/>
  <c r="BC837" i="109"/>
  <c r="BD1700" i="109"/>
  <c r="BE1656" i="109"/>
  <c r="BE1298" i="109"/>
  <c r="BF1477" i="109" s="1"/>
  <c r="BE1294" i="109"/>
  <c r="BF1473" i="109" s="1"/>
  <c r="BE1302" i="109"/>
  <c r="BF1481" i="109" s="1"/>
  <c r="BF1203" i="109"/>
  <c r="BG1382" i="109" s="1"/>
  <c r="BB1851" i="109"/>
  <c r="BD1684" i="109"/>
  <c r="BC882" i="109"/>
  <c r="BE1338" i="109"/>
  <c r="BF1517" i="109" s="1"/>
  <c r="BE1556" i="109"/>
  <c r="BC1981" i="109"/>
  <c r="BE443" i="109"/>
  <c r="BF644" i="109" s="1"/>
  <c r="BE1225" i="109"/>
  <c r="BF1404" i="109" s="1"/>
  <c r="BF1312" i="109"/>
  <c r="BG1491" i="109" s="1"/>
  <c r="BF1670" i="109"/>
  <c r="BE1330" i="109"/>
  <c r="BF1509" i="109" s="1"/>
  <c r="BE1336" i="109"/>
  <c r="BF1515" i="109" s="1"/>
  <c r="BE1303" i="109"/>
  <c r="BF1482" i="109" s="1"/>
  <c r="BE1661" i="109"/>
  <c r="BE1262" i="109"/>
  <c r="BF1441" i="109" s="1"/>
  <c r="BE883" i="109"/>
  <c r="BE481" i="109"/>
  <c r="BF682" i="109" s="1"/>
  <c r="BF1205" i="109"/>
  <c r="BE1295" i="109"/>
  <c r="BF1474" i="109" s="1"/>
  <c r="BE1270" i="109"/>
  <c r="BF1449" i="109" s="1"/>
  <c r="BE1285" i="109"/>
  <c r="BF1464" i="109" s="1"/>
  <c r="BE1238" i="109"/>
  <c r="BF1417" i="109" s="1"/>
  <c r="BC723" i="109"/>
  <c r="BE451" i="109"/>
  <c r="BF652" i="109" s="1"/>
  <c r="BE1233" i="109"/>
  <c r="BF1412" i="109" s="1"/>
  <c r="BD880" i="109"/>
  <c r="BE1266" i="109"/>
  <c r="BF1445" i="109" s="1"/>
  <c r="BF1245" i="109"/>
  <c r="BG1424" i="109" s="1"/>
  <c r="BE447" i="109"/>
  <c r="BF648" i="109" s="1"/>
  <c r="BD403" i="109"/>
  <c r="BE604" i="109" s="1"/>
  <c r="BD440" i="109"/>
  <c r="BE641" i="109" s="1"/>
  <c r="BF1248" i="109"/>
  <c r="BG1427" i="109" s="1"/>
  <c r="BD1655" i="109"/>
  <c r="BC827" i="109"/>
  <c r="BD1657" i="109"/>
  <c r="BD446" i="109"/>
  <c r="BE647" i="109" s="1"/>
  <c r="BE1622" i="109"/>
  <c r="BE1264" i="109"/>
  <c r="BF1443" i="109" s="1"/>
  <c r="BF1339" i="109"/>
  <c r="BG1518" i="109" s="1"/>
  <c r="BC784" i="109"/>
  <c r="BC1741" i="109" s="1"/>
  <c r="BE1546" i="109"/>
  <c r="BE457" i="109"/>
  <c r="BF658" i="109" s="1"/>
  <c r="BE465" i="109"/>
  <c r="BF666" i="109" s="1"/>
  <c r="BC773" i="109"/>
  <c r="BD1170" i="109"/>
  <c r="BD384" i="109"/>
  <c r="BE585" i="109" s="1"/>
  <c r="BD439" i="109"/>
  <c r="BE640" i="109" s="1"/>
  <c r="BD1621" i="109"/>
  <c r="BD393" i="109"/>
  <c r="BE594" i="109" s="1"/>
  <c r="BD1654" i="109"/>
  <c r="BD407" i="109"/>
  <c r="BE608" i="109" s="1"/>
  <c r="BD395" i="109"/>
  <c r="BE596" i="109" s="1"/>
  <c r="BB1867" i="109"/>
  <c r="BD466" i="109"/>
  <c r="BE667" i="109" s="1"/>
  <c r="BD402" i="109"/>
  <c r="BE603" i="109" s="1"/>
  <c r="BD336" i="109"/>
  <c r="BE537" i="109" s="1"/>
  <c r="BD1604" i="109"/>
  <c r="BC779" i="109"/>
  <c r="BE453" i="109"/>
  <c r="BF654" i="109" s="1"/>
  <c r="BE1247" i="109"/>
  <c r="BF1426" i="109" s="1"/>
  <c r="BE1617" i="109"/>
  <c r="BE1317" i="109"/>
  <c r="BF1496" i="109" s="1"/>
  <c r="BE473" i="109"/>
  <c r="BF674" i="109" s="1"/>
  <c r="BC800" i="109"/>
  <c r="BC1757" i="109" s="1"/>
  <c r="BC749" i="109"/>
  <c r="BD351" i="109"/>
  <c r="BE552" i="109" s="1"/>
  <c r="BD454" i="109"/>
  <c r="BE655" i="109" s="1"/>
  <c r="BF1334" i="109"/>
  <c r="BG1513" i="109" s="1"/>
  <c r="BD328" i="109"/>
  <c r="BE529" i="109" s="1"/>
  <c r="BD730" i="109"/>
  <c r="BF1197" i="109"/>
  <c r="BG1376" i="109" s="1"/>
  <c r="BD354" i="109"/>
  <c r="BE555" i="109" s="1"/>
  <c r="BE1253" i="109"/>
  <c r="BF1432" i="109" s="1"/>
  <c r="BD327" i="109"/>
  <c r="BE528" i="109" s="1"/>
  <c r="BE1313" i="109"/>
  <c r="BF1492" i="109" s="1"/>
  <c r="BE477" i="109"/>
  <c r="BF678" i="109" s="1"/>
  <c r="BD1619" i="109"/>
  <c r="BF1308" i="109"/>
  <c r="BG1487" i="109" s="1"/>
  <c r="BD844" i="109"/>
  <c r="BD386" i="109"/>
  <c r="BE587" i="109" s="1"/>
  <c r="BB1937" i="109"/>
  <c r="BD405" i="109"/>
  <c r="BE606" i="109" s="1"/>
  <c r="BE438" i="109"/>
  <c r="BF639" i="109" s="1"/>
  <c r="BB1930" i="109"/>
  <c r="BD435" i="109"/>
  <c r="BE636" i="109" s="1"/>
  <c r="BE1224" i="109"/>
  <c r="BF1403" i="109" s="1"/>
  <c r="BB1906" i="109"/>
  <c r="BD360" i="109"/>
  <c r="BE561" i="109" s="1"/>
  <c r="BD291" i="109"/>
  <c r="BE492" i="109" s="1"/>
  <c r="BE1571" i="109"/>
  <c r="BF1325" i="109"/>
  <c r="BG1504" i="109" s="1"/>
  <c r="BD1652" i="109"/>
  <c r="BD1660" i="109"/>
  <c r="BD860" i="109"/>
  <c r="BD458" i="109"/>
  <c r="BE659" i="109" s="1"/>
  <c r="BE1240" i="109"/>
  <c r="BF1419" i="109" s="1"/>
  <c r="BE1326" i="109"/>
  <c r="BF1505" i="109" s="1"/>
  <c r="BD441" i="109"/>
  <c r="BE642" i="109" s="1"/>
  <c r="BE1321" i="109"/>
  <c r="BF1500" i="109" s="1"/>
  <c r="BD399" i="109"/>
  <c r="BE600" i="109" s="1"/>
  <c r="BD1696" i="109"/>
  <c r="BF1198" i="109"/>
  <c r="BG1377" i="109" s="1"/>
  <c r="BF1291" i="109"/>
  <c r="BG1470" i="109" s="1"/>
  <c r="BE1315" i="109"/>
  <c r="BF1494" i="109" s="1"/>
  <c r="BF1344" i="109"/>
  <c r="BG1523" i="109" s="1"/>
  <c r="BD1620" i="109"/>
  <c r="BD427" i="109"/>
  <c r="BE628" i="109" s="1"/>
  <c r="BE463" i="109"/>
  <c r="BF664" i="109" s="1"/>
  <c r="BD1628" i="109"/>
  <c r="BD1643" i="109"/>
  <c r="BE1309" i="109"/>
  <c r="BF1488" i="109" s="1"/>
  <c r="BE1324" i="109"/>
  <c r="BF1503" i="109" s="1"/>
  <c r="BD1669" i="109"/>
  <c r="BD826" i="109"/>
  <c r="BD424" i="109"/>
  <c r="BE625" i="109" s="1"/>
  <c r="BF1329" i="109"/>
  <c r="BG1508" i="109" s="1"/>
  <c r="BE1242" i="109"/>
  <c r="BF1421" i="109" s="1"/>
  <c r="BD319" i="109"/>
  <c r="BE520" i="109" s="1"/>
  <c r="BB1881" i="109"/>
  <c r="BD431" i="109"/>
  <c r="BE632" i="109" s="1"/>
  <c r="BE1606" i="109"/>
  <c r="BD425" i="109"/>
  <c r="BE626" i="109" s="1"/>
  <c r="BB1857" i="109"/>
  <c r="BD428" i="109"/>
  <c r="BE629" i="109" s="1"/>
  <c r="BE1249" i="109"/>
  <c r="BF1428" i="109" s="1"/>
  <c r="BE1328" i="109"/>
  <c r="BF1507" i="109" s="1"/>
  <c r="BC763" i="109"/>
  <c r="BC1733" i="109" s="1"/>
  <c r="BF1215" i="109"/>
  <c r="BG1394" i="109" s="1"/>
  <c r="BD859" i="109"/>
  <c r="BC786" i="109"/>
  <c r="BC1743" i="109" s="1"/>
  <c r="BD379" i="109"/>
  <c r="BE580" i="109" s="1"/>
  <c r="BC795" i="109"/>
  <c r="BC1752" i="109" s="1"/>
  <c r="BC809" i="109"/>
  <c r="BD357" i="109"/>
  <c r="BE558" i="109" s="1"/>
  <c r="BE836" i="109"/>
  <c r="BE434" i="109"/>
  <c r="BF635" i="109" s="1"/>
  <c r="BC868" i="109"/>
  <c r="BC747" i="109"/>
  <c r="BC1722" i="109" s="1"/>
  <c r="BC804" i="109"/>
  <c r="BC1761" i="109" s="1"/>
  <c r="BD1592" i="109"/>
  <c r="BE1250" i="109"/>
  <c r="BF1429" i="109" s="1"/>
  <c r="BD452" i="109"/>
  <c r="BE653" i="109" s="1"/>
  <c r="BD392" i="109"/>
  <c r="BE593" i="109" s="1"/>
  <c r="BF1691" i="109"/>
  <c r="BF1333" i="109"/>
  <c r="BG1512" i="109" s="1"/>
  <c r="BD307" i="109"/>
  <c r="BE508" i="109" s="1"/>
  <c r="BB1895" i="109"/>
  <c r="BF1204" i="109"/>
  <c r="BG1383" i="109" s="1"/>
  <c r="BD1605" i="109"/>
  <c r="BD1668" i="109"/>
  <c r="BE1260" i="109"/>
  <c r="BF1439" i="109" s="1"/>
  <c r="BD1675" i="109"/>
  <c r="BD409" i="109"/>
  <c r="BE610" i="109" s="1"/>
  <c r="BD437" i="109"/>
  <c r="BE638" i="109" s="1"/>
  <c r="BE482" i="109"/>
  <c r="BF683" i="109" s="1"/>
  <c r="BC753" i="109"/>
  <c r="BC1725" i="109" s="1"/>
  <c r="BC856" i="109"/>
  <c r="BE1602" i="109"/>
  <c r="BE1244" i="109"/>
  <c r="BF1423" i="109" s="1"/>
  <c r="BE1254" i="109"/>
  <c r="BF1433" i="109" s="1"/>
  <c r="BE1222" i="109"/>
  <c r="BF1401" i="109" s="1"/>
  <c r="BD429" i="109"/>
  <c r="BE630" i="109" s="1"/>
  <c r="BD1651" i="109"/>
  <c r="BD358" i="109"/>
  <c r="BE559" i="109" s="1"/>
  <c r="BF1256" i="109"/>
  <c r="BG1435" i="109" s="1"/>
  <c r="BE1286" i="109"/>
  <c r="BF1465" i="109" s="1"/>
  <c r="BE1644" i="109"/>
  <c r="BC756" i="109"/>
  <c r="BC1727" i="109" s="1"/>
  <c r="BD1611" i="109"/>
  <c r="BB1935" i="109"/>
  <c r="BE459" i="109"/>
  <c r="BF660" i="109" s="1"/>
  <c r="BD879" i="109"/>
  <c r="BD479" i="109"/>
  <c r="BE680" i="109" s="1"/>
  <c r="BD397" i="109"/>
  <c r="BE598" i="109" s="1"/>
  <c r="BD1698" i="109"/>
  <c r="BC788" i="109"/>
  <c r="BE847" i="109"/>
  <c r="BE445" i="109"/>
  <c r="BF646" i="109" s="1"/>
  <c r="BC807" i="109"/>
  <c r="BE1223" i="109"/>
  <c r="BF1402" i="109" s="1"/>
  <c r="BD389" i="109"/>
  <c r="BE590" i="109" s="1"/>
  <c r="BE1255" i="109"/>
  <c r="BF1434" i="109" s="1"/>
  <c r="BE461" i="109"/>
  <c r="BF662" i="109" s="1"/>
  <c r="BE863" i="109"/>
  <c r="BC762" i="109"/>
  <c r="BE1331" i="109"/>
  <c r="BF1510" i="109" s="1"/>
  <c r="BC693" i="109"/>
  <c r="BC1708" i="109" s="1"/>
  <c r="BF1213" i="109"/>
  <c r="BG1392" i="109" s="1"/>
  <c r="BE1683" i="109"/>
  <c r="BE1305" i="109"/>
  <c r="BF1484" i="109" s="1"/>
  <c r="BD376" i="109"/>
  <c r="BE577" i="109" s="1"/>
  <c r="BE1327" i="109"/>
  <c r="BF1506" i="109" s="1"/>
  <c r="BD388" i="109"/>
  <c r="BE589" i="109" s="1"/>
  <c r="BC843" i="109"/>
  <c r="BE287" i="109"/>
  <c r="BF488" i="109" s="1"/>
  <c r="BD1679" i="109"/>
  <c r="BD1664" i="109"/>
  <c r="BF1191" i="109"/>
  <c r="BG1370" i="109" s="1"/>
  <c r="BE1251" i="109"/>
  <c r="BF1430" i="109" s="1"/>
  <c r="BB1875" i="109"/>
  <c r="BB1887" i="109"/>
  <c r="BD400" i="109"/>
  <c r="BE601" i="109" s="1"/>
  <c r="BE1257" i="109"/>
  <c r="BF1436" i="109" s="1"/>
  <c r="BD448" i="109"/>
  <c r="BE649" i="109" s="1"/>
  <c r="BE1702" i="109"/>
  <c r="BE1289" i="109"/>
  <c r="BF1468" i="109" s="1"/>
  <c r="BE430" i="109"/>
  <c r="BF631" i="109" s="1"/>
  <c r="BE832" i="109"/>
  <c r="BC829" i="109"/>
  <c r="BE1290" i="109"/>
  <c r="BF1469" i="109" s="1"/>
  <c r="BE474" i="109"/>
  <c r="BF675" i="109" s="1"/>
  <c r="BF1258" i="109"/>
  <c r="BG1437" i="109" s="1"/>
  <c r="BD396" i="109"/>
  <c r="BE597" i="109" s="1"/>
  <c r="BE1301" i="109"/>
  <c r="BF1480" i="109" s="1"/>
  <c r="BE1311" i="109"/>
  <c r="BF1490" i="109" s="1"/>
  <c r="BD460" i="109"/>
  <c r="BE661" i="109" s="1"/>
  <c r="BE483" i="109"/>
  <c r="BF684" i="109" s="1"/>
  <c r="BD401" i="109"/>
  <c r="BE602" i="109" s="1"/>
  <c r="BD391" i="109"/>
  <c r="BE592" i="109" s="1"/>
  <c r="BD436" i="109"/>
  <c r="BE637" i="109" s="1"/>
  <c r="BE1252" i="109"/>
  <c r="BF1431" i="109" s="1"/>
  <c r="BD852" i="109"/>
  <c r="BD450" i="109"/>
  <c r="BE651" i="109" s="1"/>
  <c r="BD739" i="109"/>
  <c r="BD337" i="109"/>
  <c r="BE538" i="109" s="1"/>
  <c r="BC830" i="109"/>
  <c r="BD1607" i="109"/>
  <c r="BD1686" i="109"/>
  <c r="BD349" i="109"/>
  <c r="BE550" i="109" s="1"/>
  <c r="BE1573" i="109"/>
  <c r="BF1217" i="109"/>
  <c r="BG1396" i="109" s="1"/>
  <c r="BD330" i="109"/>
  <c r="BE531" i="109" s="1"/>
  <c r="BD1585" i="109"/>
  <c r="BC781" i="109"/>
  <c r="BE1678" i="109"/>
  <c r="BE1320" i="109"/>
  <c r="BF1499" i="109" s="1"/>
  <c r="BF1207" i="109"/>
  <c r="BB1897" i="109"/>
  <c r="BC874" i="109"/>
  <c r="BD464" i="109"/>
  <c r="BE665" i="109" s="1"/>
  <c r="BD866" i="109"/>
  <c r="BD476" i="109"/>
  <c r="BE677" i="109" s="1"/>
  <c r="BE828" i="109"/>
  <c r="BE426" i="109"/>
  <c r="BF627" i="109" s="1"/>
  <c r="BE1292" i="109"/>
  <c r="BF1471" i="109" s="1"/>
  <c r="BC759" i="109"/>
  <c r="BC1729" i="109" s="1"/>
  <c r="BD314" i="109"/>
  <c r="BE515" i="109" s="1"/>
  <c r="BD345" i="109"/>
  <c r="BE546" i="109" s="1"/>
  <c r="BD381" i="109"/>
  <c r="BE582" i="109" s="1"/>
  <c r="BD462" i="109"/>
  <c r="BE663" i="109" s="1"/>
  <c r="BE470" i="109"/>
  <c r="BF671" i="109" s="1"/>
  <c r="BD1608" i="109"/>
  <c r="BC854" i="109"/>
  <c r="BC794" i="109"/>
  <c r="BC1751" i="109" s="1"/>
  <c r="BE894" i="109"/>
  <c r="BD1026" i="109"/>
  <c r="BC709" i="109"/>
  <c r="BE1237" i="109"/>
  <c r="BF1416" i="109" s="1"/>
  <c r="BD404" i="109"/>
  <c r="BE605" i="109" s="1"/>
  <c r="BE1562" i="109"/>
  <c r="BD1645" i="109"/>
  <c r="BE1319" i="109"/>
  <c r="BF1498" i="109" s="1"/>
  <c r="BE1680" i="109"/>
  <c r="BE1322" i="109"/>
  <c r="BF1501" i="109" s="1"/>
  <c r="BE1310" i="109"/>
  <c r="BF1489" i="109" s="1"/>
  <c r="BD1618" i="109"/>
  <c r="BE1269" i="109"/>
  <c r="BF1448" i="109" s="1"/>
  <c r="BD875" i="109"/>
  <c r="BC811" i="109"/>
  <c r="BC1768" i="109" s="1"/>
  <c r="BC839" i="109"/>
  <c r="BE1288" i="109"/>
  <c r="BF1467" i="109" s="1"/>
  <c r="BD1612" i="109"/>
  <c r="BD1580" i="109"/>
  <c r="BE1293" i="109"/>
  <c r="BF1472" i="109" s="1"/>
  <c r="BD468" i="109"/>
  <c r="BE669" i="109" s="1"/>
  <c r="BE1307" i="109"/>
  <c r="BF1486" i="109" s="1"/>
  <c r="BE1665" i="109"/>
  <c r="BD394" i="109"/>
  <c r="BE595" i="109" s="1"/>
  <c r="BD359" i="109"/>
  <c r="BE560" i="109" s="1"/>
  <c r="BD456" i="109"/>
  <c r="BE657" i="109" s="1"/>
  <c r="BE1343" i="109"/>
  <c r="BF1522" i="109" s="1"/>
  <c r="BD433" i="109"/>
  <c r="BE634" i="109" s="1"/>
  <c r="BE896" i="109"/>
  <c r="BD861" i="109"/>
  <c r="BE1267" i="109"/>
  <c r="BF1446" i="109" s="1"/>
  <c r="BE449" i="109"/>
  <c r="BF650" i="109" s="1"/>
  <c r="BD432" i="109"/>
  <c r="BE633" i="109" s="1"/>
  <c r="BC881" i="109"/>
  <c r="BC799" i="109"/>
  <c r="BE1340" i="109"/>
  <c r="BF1519" i="109" s="1"/>
  <c r="BD387" i="109"/>
  <c r="BE588" i="109" s="1"/>
  <c r="BD406" i="109"/>
  <c r="BE607" i="109" s="1"/>
  <c r="BD1581" i="109"/>
  <c r="BC791" i="109"/>
  <c r="BC1748" i="109" s="1"/>
  <c r="BB1898" i="109"/>
  <c r="BE1337" i="109"/>
  <c r="BF1516" i="109" s="1"/>
  <c r="BD352" i="109"/>
  <c r="BE553" i="109" s="1"/>
  <c r="BD1613" i="109"/>
  <c r="BF1211" i="109"/>
  <c r="BB1868" i="109"/>
  <c r="BE1342" i="109"/>
  <c r="BF1521" i="109" s="1"/>
  <c r="BD1689" i="109"/>
  <c r="BD1663" i="109"/>
  <c r="BC778" i="109"/>
  <c r="BD1685" i="109"/>
  <c r="BE1561" i="109"/>
  <c r="BB1854" i="109"/>
  <c r="BE475" i="109"/>
  <c r="BF676" i="109" s="1"/>
  <c r="BE877" i="109"/>
  <c r="BD689" i="109"/>
  <c r="BD480" i="109"/>
  <c r="BE681" i="109" s="1"/>
  <c r="BE1306" i="109"/>
  <c r="BF1485" i="109" s="1"/>
  <c r="BD385" i="109"/>
  <c r="BE586" i="109" s="1"/>
  <c r="BE1300" i="109"/>
  <c r="BF1479" i="109" s="1"/>
  <c r="BD1609" i="109"/>
  <c r="BC1917" i="109"/>
  <c r="BA1982" i="109"/>
  <c r="BC484" i="109"/>
  <c r="BC485" i="109" s="1"/>
  <c r="BD816" i="109"/>
  <c r="BB886" i="109"/>
  <c r="BD1635" i="109"/>
  <c r="BD1634" i="109"/>
  <c r="BE1275" i="109"/>
  <c r="BF1454" i="109" s="1"/>
  <c r="BE1277" i="109"/>
  <c r="BF1456" i="109" s="1"/>
  <c r="BD1630" i="109"/>
  <c r="BD416" i="109"/>
  <c r="BE617" i="109" s="1"/>
  <c r="BD1631" i="109"/>
  <c r="BE1274" i="109"/>
  <c r="BF1453" i="109" s="1"/>
  <c r="BD1633" i="109"/>
  <c r="BE1281" i="109"/>
  <c r="BF1460" i="109" s="1"/>
  <c r="BE418" i="109"/>
  <c r="BF619" i="109" s="1"/>
  <c r="BD421" i="109"/>
  <c r="BE622" i="109" s="1"/>
  <c r="BB1914" i="109"/>
  <c r="BE1284" i="109"/>
  <c r="BF1463" i="109" s="1"/>
  <c r="BD415" i="109"/>
  <c r="BE616" i="109" s="1"/>
  <c r="BC818" i="109"/>
  <c r="BE1273" i="109"/>
  <c r="BF1452" i="109" s="1"/>
  <c r="BB1915" i="109"/>
  <c r="BF1280" i="109"/>
  <c r="BG1459" i="109" s="1"/>
  <c r="BD420" i="109"/>
  <c r="BE621" i="109" s="1"/>
  <c r="BE1271" i="109"/>
  <c r="BF1450" i="109" s="1"/>
  <c r="BB1913" i="109"/>
  <c r="BE410" i="109"/>
  <c r="BF611" i="109" s="1"/>
  <c r="BC813" i="109"/>
  <c r="BC1770" i="109" s="1"/>
  <c r="BD412" i="109"/>
  <c r="BE613" i="109" s="1"/>
  <c r="BE1638" i="109"/>
  <c r="BC685" i="109"/>
  <c r="CG33" i="119" s="1"/>
  <c r="BD1629" i="109"/>
  <c r="BE1278" i="109"/>
  <c r="BF1457" i="109" s="1"/>
  <c r="BD413" i="109"/>
  <c r="BE614" i="109" s="1"/>
  <c r="BD1640" i="109"/>
  <c r="BE1279" i="109"/>
  <c r="BF1458" i="109" s="1"/>
  <c r="BB485" i="109"/>
  <c r="BD825" i="109"/>
  <c r="BD423" i="109"/>
  <c r="BE624" i="109" s="1"/>
  <c r="BE1282" i="109"/>
  <c r="BF1461" i="109" s="1"/>
  <c r="BE422" i="109"/>
  <c r="BF623" i="109" s="1"/>
  <c r="BE1272" i="109"/>
  <c r="BF1451" i="109" s="1"/>
  <c r="BE1276" i="109"/>
  <c r="BF1455" i="109" s="1"/>
  <c r="BD812" i="109"/>
  <c r="BD411" i="109"/>
  <c r="BE612" i="109" s="1"/>
  <c r="BC814" i="109"/>
  <c r="BE414" i="109"/>
  <c r="BF615" i="109" s="1"/>
  <c r="BD419" i="109"/>
  <c r="BE620" i="109" s="1"/>
  <c r="BD821" i="109"/>
  <c r="BD417" i="109"/>
  <c r="BE618" i="109" s="1"/>
  <c r="BE1283" i="109"/>
  <c r="BF1462" i="109" s="1"/>
  <c r="BB1918" i="109"/>
  <c r="BN23" i="119"/>
  <c r="BI47" i="119"/>
  <c r="BG49" i="119"/>
  <c r="BI42" i="119"/>
  <c r="BM29" i="119"/>
  <c r="BM28" i="119"/>
  <c r="BL29" i="119"/>
  <c r="BL28" i="119"/>
  <c r="BJ41" i="119"/>
  <c r="BJ47" i="119" s="1"/>
  <c r="BK30" i="119"/>
  <c r="BK40" i="119"/>
  <c r="BN1166" i="109"/>
  <c r="BD789" i="109" l="1"/>
  <c r="BF371" i="109"/>
  <c r="BF572" i="109"/>
  <c r="BE343" i="109"/>
  <c r="BE544" i="109"/>
  <c r="BG1386" i="109"/>
  <c r="BG1565" i="109" s="1"/>
  <c r="BG1397" i="109"/>
  <c r="BG1218" i="109"/>
  <c r="BG1379" i="109"/>
  <c r="BG1200" i="109"/>
  <c r="BG1361" i="109"/>
  <c r="BG1182" i="109"/>
  <c r="BG1390" i="109"/>
  <c r="BG1569" i="109" s="1"/>
  <c r="BD1345" i="109"/>
  <c r="BE1349" i="109"/>
  <c r="BG1384" i="109"/>
  <c r="BG1563" i="109" s="1"/>
  <c r="BG1209" i="109"/>
  <c r="BG1388" i="109"/>
  <c r="BG1351" i="109"/>
  <c r="BG1172" i="109"/>
  <c r="BF1399" i="109"/>
  <c r="BF1220" i="109"/>
  <c r="BG1372" i="109"/>
  <c r="BG1193" i="109"/>
  <c r="BE1598" i="109"/>
  <c r="BE1582" i="109"/>
  <c r="BC1846" i="109"/>
  <c r="BD815" i="109"/>
  <c r="BD1772" i="109" s="1"/>
  <c r="BD1911" i="109" s="1"/>
  <c r="BD792" i="109"/>
  <c r="BD1718" i="109"/>
  <c r="BF1601" i="109"/>
  <c r="BD785" i="109"/>
  <c r="BD1749" i="109"/>
  <c r="BE876" i="109"/>
  <c r="BE1632" i="109"/>
  <c r="BD862" i="109"/>
  <c r="BE849" i="109"/>
  <c r="BE1662" i="109"/>
  <c r="BF1662" i="109" s="1"/>
  <c r="BD1719" i="109"/>
  <c r="BD1781" i="109"/>
  <c r="BD801" i="109"/>
  <c r="BD1758" i="109" s="1"/>
  <c r="BD1897" i="109" s="1"/>
  <c r="BD716" i="109"/>
  <c r="BE1659" i="109"/>
  <c r="BE1648" i="109"/>
  <c r="BE845" i="109"/>
  <c r="BC1833" i="109"/>
  <c r="BC1972" i="109" s="1"/>
  <c r="BD1720" i="109"/>
  <c r="BC1703" i="109"/>
  <c r="BD796" i="109"/>
  <c r="BE796" i="109" s="1"/>
  <c r="BC1806" i="109"/>
  <c r="BC1945" i="109" s="1"/>
  <c r="BD850" i="109"/>
  <c r="BD760" i="109"/>
  <c r="BD1730" i="109" s="1"/>
  <c r="BF1687" i="109"/>
  <c r="BG1687" i="109" s="1"/>
  <c r="BD1778" i="109"/>
  <c r="BD1711" i="109"/>
  <c r="BC1784" i="109"/>
  <c r="BC1923" i="109" s="1"/>
  <c r="BC1827" i="109"/>
  <c r="BC1966" i="109" s="1"/>
  <c r="BC1834" i="109"/>
  <c r="BC1973" i="109" s="1"/>
  <c r="BC1812" i="109"/>
  <c r="BC1951" i="109" s="1"/>
  <c r="BC1795" i="109"/>
  <c r="BC1934" i="109" s="1"/>
  <c r="BC1802" i="109"/>
  <c r="BC1941" i="109" s="1"/>
  <c r="BC1825" i="109"/>
  <c r="BC1964" i="109" s="1"/>
  <c r="BC1836" i="109"/>
  <c r="BC1975" i="109" s="1"/>
  <c r="BC1835" i="109"/>
  <c r="BC1974" i="109" s="1"/>
  <c r="BC1793" i="109"/>
  <c r="BC1932" i="109" s="1"/>
  <c r="BC1785" i="109"/>
  <c r="BC1924" i="109" s="1"/>
  <c r="BC1803" i="109"/>
  <c r="BC1816" i="109"/>
  <c r="BC1955" i="109" s="1"/>
  <c r="BC1805" i="109"/>
  <c r="BC1787" i="109"/>
  <c r="BC1926" i="109" s="1"/>
  <c r="BC1800" i="109"/>
  <c r="BC1790" i="109"/>
  <c r="BC1929" i="109" s="1"/>
  <c r="BC1801" i="109"/>
  <c r="BC1940" i="109" s="1"/>
  <c r="BC1824" i="109"/>
  <c r="BC1963" i="109" s="1"/>
  <c r="BC1811" i="109"/>
  <c r="BC1950" i="109" s="1"/>
  <c r="BC1830" i="109"/>
  <c r="BC1969" i="109" s="1"/>
  <c r="BC1792" i="109"/>
  <c r="BC1931" i="109" s="1"/>
  <c r="BC1791" i="109"/>
  <c r="BC1930" i="109" s="1"/>
  <c r="BC1798" i="109"/>
  <c r="BC1937" i="109" s="1"/>
  <c r="BC1809" i="109"/>
  <c r="BC1948" i="109" s="1"/>
  <c r="BC1788" i="109"/>
  <c r="BC1927" i="109" s="1"/>
  <c r="BC1831" i="109"/>
  <c r="BC1970" i="109" s="1"/>
  <c r="BC1822" i="109"/>
  <c r="BC1961" i="109" s="1"/>
  <c r="BC1817" i="109"/>
  <c r="BC1956" i="109" s="1"/>
  <c r="BC1786" i="109"/>
  <c r="BC1925" i="109" s="1"/>
  <c r="BC1828" i="109"/>
  <c r="BC1967" i="109" s="1"/>
  <c r="BC1829" i="109"/>
  <c r="BC1968" i="109" s="1"/>
  <c r="BC1840" i="109"/>
  <c r="BC1979" i="109" s="1"/>
  <c r="BC1823" i="109"/>
  <c r="BC1962" i="109" s="1"/>
  <c r="BC1797" i="109"/>
  <c r="BC1936" i="109" s="1"/>
  <c r="BC1808" i="109"/>
  <c r="BC1947" i="109" s="1"/>
  <c r="BC1807" i="109"/>
  <c r="BC1946" i="109" s="1"/>
  <c r="BC1814" i="109"/>
  <c r="BC1953" i="109" s="1"/>
  <c r="BC1821" i="109"/>
  <c r="BC1960" i="109" s="1"/>
  <c r="BC1804" i="109"/>
  <c r="BC1943" i="109" s="1"/>
  <c r="BC1794" i="109"/>
  <c r="BC1933" i="109" s="1"/>
  <c r="BC1838" i="109"/>
  <c r="BC1977" i="109" s="1"/>
  <c r="BD1746" i="109"/>
  <c r="BD1885" i="109" s="1"/>
  <c r="BD1715" i="109"/>
  <c r="BD1854" i="109" s="1"/>
  <c r="BD1742" i="109"/>
  <c r="BD1881" i="109" s="1"/>
  <c r="BC1783" i="109"/>
  <c r="BC1922" i="109" s="1"/>
  <c r="BC1799" i="109"/>
  <c r="BC1938" i="109" s="1"/>
  <c r="BC1818" i="109"/>
  <c r="BC1957" i="109" s="1"/>
  <c r="BC1796" i="109"/>
  <c r="BC1935" i="109" s="1"/>
  <c r="BC1815" i="109"/>
  <c r="BC1954" i="109" s="1"/>
  <c r="BC1839" i="109"/>
  <c r="BC1978" i="109" s="1"/>
  <c r="BC1813" i="109"/>
  <c r="BC1952" i="109" s="1"/>
  <c r="BC1820" i="109"/>
  <c r="BC1959" i="109" s="1"/>
  <c r="BC1819" i="109"/>
  <c r="BC1958" i="109" s="1"/>
  <c r="BC1826" i="109"/>
  <c r="BC1965" i="109" s="1"/>
  <c r="BC1837" i="109"/>
  <c r="BC1976" i="109" s="1"/>
  <c r="BC1832" i="109"/>
  <c r="BC1971" i="109" s="1"/>
  <c r="BC1810" i="109"/>
  <c r="BC1949" i="109" s="1"/>
  <c r="BC1789" i="109"/>
  <c r="BC1928" i="109" s="1"/>
  <c r="BE1641" i="109"/>
  <c r="BE1615" i="109"/>
  <c r="BF1615" i="109" s="1"/>
  <c r="BF1549" i="109"/>
  <c r="BD1528" i="109"/>
  <c r="BD1703" i="109" s="1"/>
  <c r="BE1591" i="109"/>
  <c r="BF1584" i="109"/>
  <c r="BE824" i="109"/>
  <c r="BD783" i="109"/>
  <c r="BD1740" i="109" s="1"/>
  <c r="BD1879" i="109" s="1"/>
  <c r="BD803" i="109"/>
  <c r="BD1760" i="109" s="1"/>
  <c r="BD1899" i="109" s="1"/>
  <c r="BD1773" i="109"/>
  <c r="BD1912" i="109" s="1"/>
  <c r="BD1753" i="109"/>
  <c r="BD1892" i="109" s="1"/>
  <c r="BD1769" i="109"/>
  <c r="BD1908" i="109" s="1"/>
  <c r="BC1732" i="109"/>
  <c r="BC1871" i="109" s="1"/>
  <c r="BD1841" i="109"/>
  <c r="BD1980" i="109" s="1"/>
  <c r="BC1754" i="109"/>
  <c r="BC1893" i="109" s="1"/>
  <c r="BC1750" i="109"/>
  <c r="BC1889" i="109" s="1"/>
  <c r="BC1775" i="109"/>
  <c r="BC1914" i="109" s="1"/>
  <c r="BC1887" i="109"/>
  <c r="BC1890" i="109"/>
  <c r="BC1716" i="109"/>
  <c r="BC1855" i="109" s="1"/>
  <c r="BC1712" i="109"/>
  <c r="BC1851" i="109" s="1"/>
  <c r="BD1734" i="109"/>
  <c r="BD1873" i="109" s="1"/>
  <c r="BC1747" i="109"/>
  <c r="BC1886" i="109" s="1"/>
  <c r="BC1738" i="109"/>
  <c r="BC1877" i="109" s="1"/>
  <c r="BC1745" i="109"/>
  <c r="BC1884" i="109" s="1"/>
  <c r="BC1756" i="109"/>
  <c r="BC1895" i="109" s="1"/>
  <c r="BC1710" i="109"/>
  <c r="BC1849" i="109" s="1"/>
  <c r="BC1762" i="109"/>
  <c r="BC1901" i="109" s="1"/>
  <c r="BC1776" i="109"/>
  <c r="BC1915" i="109" s="1"/>
  <c r="BC1771" i="109"/>
  <c r="BC1910" i="109" s="1"/>
  <c r="BC1744" i="109"/>
  <c r="BC1883" i="109" s="1"/>
  <c r="BC1766" i="109"/>
  <c r="BC1905" i="109" s="1"/>
  <c r="BC1900" i="109"/>
  <c r="BC1723" i="109"/>
  <c r="BC1862" i="109" s="1"/>
  <c r="BC1713" i="109"/>
  <c r="BC1852" i="109" s="1"/>
  <c r="BC1904" i="109"/>
  <c r="BC1714" i="109"/>
  <c r="BC1853" i="109" s="1"/>
  <c r="BD1981" i="109"/>
  <c r="BC1894" i="109"/>
  <c r="BD1782" i="109"/>
  <c r="BD1921" i="109" s="1"/>
  <c r="BC1728" i="109"/>
  <c r="BC1867" i="109" s="1"/>
  <c r="BC1735" i="109"/>
  <c r="BC1874" i="109" s="1"/>
  <c r="BC1764" i="109"/>
  <c r="BC1903" i="109" s="1"/>
  <c r="BC1780" i="109"/>
  <c r="BC1919" i="109" s="1"/>
  <c r="BC1737" i="109"/>
  <c r="BC1876" i="109" s="1"/>
  <c r="BC1736" i="109"/>
  <c r="BC1875" i="109" s="1"/>
  <c r="BC1759" i="109"/>
  <c r="BC1898" i="109" s="1"/>
  <c r="BC1774" i="109"/>
  <c r="BC1913" i="109" s="1"/>
  <c r="BE1600" i="109"/>
  <c r="BE1578" i="109"/>
  <c r="BF1558" i="109"/>
  <c r="BF1576" i="109"/>
  <c r="BF1555" i="109"/>
  <c r="BD1777" i="109"/>
  <c r="BD1916" i="109" s="1"/>
  <c r="BF1551" i="109"/>
  <c r="BF1530" i="109"/>
  <c r="BF1540" i="109"/>
  <c r="BE298" i="109"/>
  <c r="BF499" i="109" s="1"/>
  <c r="BD810" i="109"/>
  <c r="BD1767" i="109" s="1"/>
  <c r="BD1906" i="109" s="1"/>
  <c r="BE1646" i="109"/>
  <c r="BD797" i="109"/>
  <c r="BD1524" i="109"/>
  <c r="CH34" i="119" s="1"/>
  <c r="BD838" i="109"/>
  <c r="CA21" i="119"/>
  <c r="CA23" i="119" s="1"/>
  <c r="BE1637" i="109"/>
  <c r="BE1777" i="109" s="1"/>
  <c r="BF1672" i="109"/>
  <c r="BE1610" i="109"/>
  <c r="BE884" i="109"/>
  <c r="BE1636" i="109"/>
  <c r="BD802" i="109"/>
  <c r="BD806" i="109"/>
  <c r="BF1575" i="109"/>
  <c r="BD833" i="109"/>
  <c r="BF1674" i="109"/>
  <c r="BE1688" i="109"/>
  <c r="BD758" i="109"/>
  <c r="BD1728" i="109" s="1"/>
  <c r="BE1658" i="109"/>
  <c r="BD864" i="109"/>
  <c r="BD808" i="109"/>
  <c r="BD1765" i="109" s="1"/>
  <c r="BD793" i="109"/>
  <c r="BD1750" i="109" s="1"/>
  <c r="BD700" i="109"/>
  <c r="BE1694" i="109"/>
  <c r="BE857" i="109"/>
  <c r="BE840" i="109"/>
  <c r="BE1682" i="109"/>
  <c r="BD848" i="109"/>
  <c r="BD842" i="109"/>
  <c r="BE1583" i="109"/>
  <c r="BE1642" i="109"/>
  <c r="BD747" i="109"/>
  <c r="BD1722" i="109" s="1"/>
  <c r="BB1843" i="109"/>
  <c r="BF1649" i="109"/>
  <c r="BE855" i="109"/>
  <c r="BE1700" i="109"/>
  <c r="BD870" i="109"/>
  <c r="BD1888" i="109"/>
  <c r="BD761" i="109"/>
  <c r="BD1731" i="109" s="1"/>
  <c r="BD805" i="109"/>
  <c r="BD1762" i="109" s="1"/>
  <c r="BD834" i="109"/>
  <c r="BE1673" i="109"/>
  <c r="BE853" i="109"/>
  <c r="BC1861" i="109"/>
  <c r="BE740" i="109"/>
  <c r="BD1858" i="109"/>
  <c r="BE1698" i="109"/>
  <c r="BD827" i="109"/>
  <c r="BE1653" i="109"/>
  <c r="BE865" i="109"/>
  <c r="BE1596" i="109"/>
  <c r="BE1664" i="109"/>
  <c r="BF1616" i="109"/>
  <c r="BE1639" i="109"/>
  <c r="BE1625" i="109"/>
  <c r="BE1677" i="109"/>
  <c r="BE1650" i="109"/>
  <c r="BE1626" i="109"/>
  <c r="BE1693" i="109"/>
  <c r="BF1697" i="109"/>
  <c r="BE1695" i="109"/>
  <c r="BF1571" i="109"/>
  <c r="BF1692" i="109"/>
  <c r="BE1651" i="109"/>
  <c r="BD721" i="109"/>
  <c r="BD1712" i="109" s="1"/>
  <c r="BF1534" i="109"/>
  <c r="BD835" i="109"/>
  <c r="BD751" i="109"/>
  <c r="BF1614" i="109"/>
  <c r="BF1556" i="109"/>
  <c r="BF1603" i="109"/>
  <c r="BD831" i="109"/>
  <c r="BE1667" i="109"/>
  <c r="BE1701" i="109"/>
  <c r="BD745" i="109"/>
  <c r="BE1624" i="109"/>
  <c r="BD846" i="109"/>
  <c r="BG1567" i="109"/>
  <c r="BD819" i="109"/>
  <c r="BD1776" i="109" s="1"/>
  <c r="BD817" i="109"/>
  <c r="BD1774" i="109" s="1"/>
  <c r="BE1671" i="109"/>
  <c r="BD823" i="109"/>
  <c r="BE851" i="109"/>
  <c r="BE885" i="109"/>
  <c r="BE1842" i="109" s="1"/>
  <c r="BE1669" i="109"/>
  <c r="BD798" i="109"/>
  <c r="BE1647" i="109"/>
  <c r="BF1666" i="109"/>
  <c r="BD738" i="109"/>
  <c r="BF1676" i="109"/>
  <c r="BE871" i="109"/>
  <c r="BD732" i="109"/>
  <c r="BE1690" i="109"/>
  <c r="BE340" i="109"/>
  <c r="BF541" i="109" s="1"/>
  <c r="BE742" i="109"/>
  <c r="BE338" i="109"/>
  <c r="BF539" i="109" s="1"/>
  <c r="BD1869" i="109"/>
  <c r="BC886" i="109"/>
  <c r="BD813" i="109"/>
  <c r="BD1770" i="109" s="1"/>
  <c r="BE1634" i="109"/>
  <c r="BC1939" i="109"/>
  <c r="BC1847" i="109"/>
  <c r="BC1864" i="109"/>
  <c r="BC1907" i="109"/>
  <c r="BC1868" i="109"/>
  <c r="BC1872" i="109"/>
  <c r="BC1866" i="109"/>
  <c r="BC1891" i="109"/>
  <c r="BE385" i="109"/>
  <c r="BF586" i="109" s="1"/>
  <c r="BE480" i="109"/>
  <c r="BF681" i="109" s="1"/>
  <c r="BE359" i="109"/>
  <c r="BF560" i="109" s="1"/>
  <c r="BF1293" i="109"/>
  <c r="BG1472" i="109" s="1"/>
  <c r="BF1269" i="109"/>
  <c r="BG1448" i="109" s="1"/>
  <c r="BF1310" i="109"/>
  <c r="BG1489" i="109" s="1"/>
  <c r="BF1319" i="109"/>
  <c r="BG1498" i="109" s="1"/>
  <c r="BE1595" i="109"/>
  <c r="BF894" i="109"/>
  <c r="BE1026" i="109"/>
  <c r="BF1292" i="109"/>
  <c r="BG1471" i="109" s="1"/>
  <c r="BE476" i="109"/>
  <c r="BF677" i="109" s="1"/>
  <c r="BF1252" i="109"/>
  <c r="BG1431" i="109" s="1"/>
  <c r="BC1870" i="109"/>
  <c r="BF1648" i="109"/>
  <c r="BF1290" i="109"/>
  <c r="BG1469" i="109" s="1"/>
  <c r="BC1860" i="109"/>
  <c r="BF1251" i="109"/>
  <c r="BG1430" i="109" s="1"/>
  <c r="BE1685" i="109"/>
  <c r="BF1331" i="109"/>
  <c r="BG1510" i="109" s="1"/>
  <c r="BF1223" i="109"/>
  <c r="BG1402" i="109" s="1"/>
  <c r="BF847" i="109"/>
  <c r="BF445" i="109"/>
  <c r="BG646" i="109" s="1"/>
  <c r="BE397" i="109"/>
  <c r="BF598" i="109" s="1"/>
  <c r="BE479" i="109"/>
  <c r="BF680" i="109" s="1"/>
  <c r="BE861" i="109"/>
  <c r="BE760" i="109"/>
  <c r="BE358" i="109"/>
  <c r="BF559" i="109" s="1"/>
  <c r="BF1222" i="109"/>
  <c r="BG1401" i="109" s="1"/>
  <c r="BE437" i="109"/>
  <c r="BF638" i="109" s="1"/>
  <c r="BE307" i="109"/>
  <c r="BF508" i="109" s="1"/>
  <c r="BE392" i="109"/>
  <c r="BF593" i="109" s="1"/>
  <c r="BF1250" i="109"/>
  <c r="BG1429" i="109" s="1"/>
  <c r="BF434" i="109"/>
  <c r="BG635" i="109" s="1"/>
  <c r="BF836" i="109"/>
  <c r="BE379" i="109"/>
  <c r="BF580" i="109" s="1"/>
  <c r="BF1328" i="109"/>
  <c r="BG1507" i="109" s="1"/>
  <c r="BD830" i="109"/>
  <c r="BE425" i="109"/>
  <c r="BF626" i="109" s="1"/>
  <c r="BE431" i="109"/>
  <c r="BF632" i="109" s="1"/>
  <c r="BF1242" i="109"/>
  <c r="BG1421" i="109" s="1"/>
  <c r="BE427" i="109"/>
  <c r="BF628" i="109" s="1"/>
  <c r="BE1679" i="109"/>
  <c r="BE441" i="109"/>
  <c r="BF642" i="109" s="1"/>
  <c r="BF1683" i="109"/>
  <c r="BE291" i="109"/>
  <c r="BF492" i="109" s="1"/>
  <c r="BE360" i="109"/>
  <c r="BF561" i="109" s="1"/>
  <c r="BF438" i="109"/>
  <c r="BG639" i="109" s="1"/>
  <c r="BD807" i="109"/>
  <c r="BD1764" i="109" s="1"/>
  <c r="BE386" i="109"/>
  <c r="BF587" i="109" s="1"/>
  <c r="BG1308" i="109"/>
  <c r="BH1487" i="109" s="1"/>
  <c r="BF1313" i="109"/>
  <c r="BG1492" i="109" s="1"/>
  <c r="BD729" i="109"/>
  <c r="BD756" i="109"/>
  <c r="BD1727" i="109" s="1"/>
  <c r="BG1197" i="109"/>
  <c r="BH1376" i="109" s="1"/>
  <c r="BD753" i="109"/>
  <c r="BF1317" i="109"/>
  <c r="BG1496" i="109" s="1"/>
  <c r="BD804" i="109"/>
  <c r="BD1761" i="109" s="1"/>
  <c r="BE466" i="109"/>
  <c r="BF667" i="109" s="1"/>
  <c r="BD841" i="109"/>
  <c r="BE1170" i="109"/>
  <c r="BF457" i="109"/>
  <c r="BG658" i="109" s="1"/>
  <c r="BC1944" i="109"/>
  <c r="BF1606" i="109"/>
  <c r="BF1266" i="109"/>
  <c r="BG1445" i="109" s="1"/>
  <c r="BE1628" i="109"/>
  <c r="BG1205" i="109"/>
  <c r="BE1620" i="109"/>
  <c r="BF1302" i="109"/>
  <c r="BG1481" i="109" s="1"/>
  <c r="BF1656" i="109"/>
  <c r="BF1298" i="109"/>
  <c r="BG1477" i="109" s="1"/>
  <c r="BD873" i="109"/>
  <c r="BE844" i="109"/>
  <c r="BF1261" i="109"/>
  <c r="BG1440" i="109" s="1"/>
  <c r="BD800" i="109"/>
  <c r="BF1323" i="109"/>
  <c r="BG1502" i="109" s="1"/>
  <c r="BF1681" i="109"/>
  <c r="BF1617" i="109"/>
  <c r="BD779" i="109"/>
  <c r="BD1737" i="109" s="1"/>
  <c r="BE356" i="109"/>
  <c r="BF557" i="109" s="1"/>
  <c r="BE1654" i="109"/>
  <c r="BE382" i="109"/>
  <c r="BF583" i="109" s="1"/>
  <c r="BG1318" i="109"/>
  <c r="BH1497" i="109" s="1"/>
  <c r="BF1297" i="109"/>
  <c r="BG1476" i="109" s="1"/>
  <c r="BE321" i="109"/>
  <c r="BF522" i="109" s="1"/>
  <c r="BE444" i="109"/>
  <c r="BF645" i="109" s="1"/>
  <c r="BC1902" i="109"/>
  <c r="BD787" i="109"/>
  <c r="BD882" i="109"/>
  <c r="BF475" i="109"/>
  <c r="BG676" i="109" s="1"/>
  <c r="BF877" i="109"/>
  <c r="BE352" i="109"/>
  <c r="BF553" i="109" s="1"/>
  <c r="BE406" i="109"/>
  <c r="BF607" i="109" s="1"/>
  <c r="BF1340" i="109"/>
  <c r="BG1519" i="109" s="1"/>
  <c r="BE432" i="109"/>
  <c r="BF633" i="109" s="1"/>
  <c r="BF449" i="109"/>
  <c r="BG650" i="109" s="1"/>
  <c r="BE433" i="109"/>
  <c r="BF634" i="109" s="1"/>
  <c r="BE394" i="109"/>
  <c r="BF595" i="109" s="1"/>
  <c r="BF1665" i="109"/>
  <c r="BF1307" i="109"/>
  <c r="BG1486" i="109" s="1"/>
  <c r="BF1288" i="109"/>
  <c r="BG1467" i="109" s="1"/>
  <c r="BE1627" i="109"/>
  <c r="BF1322" i="109"/>
  <c r="BG1501" i="109" s="1"/>
  <c r="BF1680" i="109"/>
  <c r="BE462" i="109"/>
  <c r="BF663" i="109" s="1"/>
  <c r="BE345" i="109"/>
  <c r="BF546" i="109" s="1"/>
  <c r="BE716" i="109"/>
  <c r="BE314" i="109"/>
  <c r="BF515" i="109" s="1"/>
  <c r="BF828" i="109"/>
  <c r="BF426" i="109"/>
  <c r="BG627" i="109" s="1"/>
  <c r="BF1320" i="109"/>
  <c r="BG1499" i="109" s="1"/>
  <c r="BF1678" i="109"/>
  <c r="BE330" i="109"/>
  <c r="BF531" i="109" s="1"/>
  <c r="BG1217" i="109"/>
  <c r="BH1396" i="109" s="1"/>
  <c r="BE436" i="109"/>
  <c r="BF637" i="109" s="1"/>
  <c r="BE401" i="109"/>
  <c r="BF602" i="109" s="1"/>
  <c r="BE396" i="109"/>
  <c r="BF597" i="109" s="1"/>
  <c r="BF832" i="109"/>
  <c r="BF430" i="109"/>
  <c r="BG631" i="109" s="1"/>
  <c r="BE1609" i="109"/>
  <c r="BE388" i="109"/>
  <c r="BF589" i="109" s="1"/>
  <c r="BF1327" i="109"/>
  <c r="BG1506" i="109" s="1"/>
  <c r="BF1305" i="109"/>
  <c r="BG1484" i="109" s="1"/>
  <c r="BE1689" i="109"/>
  <c r="BE1581" i="109"/>
  <c r="BD799" i="109"/>
  <c r="BF459" i="109"/>
  <c r="BG660" i="109" s="1"/>
  <c r="BF1286" i="109"/>
  <c r="BG1465" i="109" s="1"/>
  <c r="BF1644" i="109"/>
  <c r="BE1580" i="109"/>
  <c r="BF1602" i="109"/>
  <c r="BF1244" i="109"/>
  <c r="BG1423" i="109" s="1"/>
  <c r="BD839" i="109"/>
  <c r="BD709" i="109"/>
  <c r="BD794" i="109"/>
  <c r="BD1751" i="109" s="1"/>
  <c r="BE1608" i="109"/>
  <c r="BD781" i="109"/>
  <c r="BD1738" i="109" s="1"/>
  <c r="BE1686" i="109"/>
  <c r="BE428" i="109"/>
  <c r="BF629" i="109" s="1"/>
  <c r="BE826" i="109"/>
  <c r="BE424" i="109"/>
  <c r="BF625" i="109" s="1"/>
  <c r="BD829" i="109"/>
  <c r="BF1315" i="109"/>
  <c r="BG1494" i="109" s="1"/>
  <c r="BF1321" i="109"/>
  <c r="BG1500" i="109" s="1"/>
  <c r="BE1684" i="109"/>
  <c r="BE860" i="109"/>
  <c r="BE458" i="109"/>
  <c r="BF659" i="109" s="1"/>
  <c r="BG1325" i="109"/>
  <c r="BH1504" i="109" s="1"/>
  <c r="BD693" i="109"/>
  <c r="BD762" i="109"/>
  <c r="BD1732" i="109" s="1"/>
  <c r="BF477" i="109"/>
  <c r="BG678" i="109" s="1"/>
  <c r="BF1253" i="109"/>
  <c r="BG1432" i="109" s="1"/>
  <c r="BE354" i="109"/>
  <c r="BF555" i="109" s="1"/>
  <c r="BE351" i="109"/>
  <c r="BF552" i="109" s="1"/>
  <c r="BE1675" i="109"/>
  <c r="BF453" i="109"/>
  <c r="BG654" i="109" s="1"/>
  <c r="BC1854" i="109"/>
  <c r="BE393" i="109"/>
  <c r="BF594" i="109" s="1"/>
  <c r="BE384" i="109"/>
  <c r="BF585" i="109" s="1"/>
  <c r="BE446" i="109"/>
  <c r="BF647" i="109" s="1"/>
  <c r="BF849" i="109"/>
  <c r="BF447" i="109"/>
  <c r="BG648" i="109" s="1"/>
  <c r="BE1643" i="109"/>
  <c r="BF883" i="109"/>
  <c r="BF481" i="109"/>
  <c r="BG682" i="109" s="1"/>
  <c r="BF443" i="109"/>
  <c r="BG644" i="109" s="1"/>
  <c r="BF845" i="109"/>
  <c r="BF1338" i="109"/>
  <c r="BG1517" i="109" s="1"/>
  <c r="BG1203" i="109"/>
  <c r="BH1382" i="109" s="1"/>
  <c r="BE1660" i="109"/>
  <c r="BF442" i="109"/>
  <c r="BG643" i="109" s="1"/>
  <c r="BE1619" i="109"/>
  <c r="BG1243" i="109"/>
  <c r="BH1422" i="109" s="1"/>
  <c r="BG1601" i="109"/>
  <c r="BD749" i="109"/>
  <c r="BE772" i="109"/>
  <c r="BE370" i="109"/>
  <c r="BF571" i="109" s="1"/>
  <c r="BF1287" i="109"/>
  <c r="BG1466" i="109" s="1"/>
  <c r="BE377" i="109"/>
  <c r="BF578" i="109" s="1"/>
  <c r="BF1263" i="109"/>
  <c r="BG1442" i="109" s="1"/>
  <c r="BD773" i="109"/>
  <c r="BD1735" i="109" s="1"/>
  <c r="BD784" i="109"/>
  <c r="BE1655" i="109"/>
  <c r="BG1316" i="109"/>
  <c r="BH1495" i="109" s="1"/>
  <c r="BF1304" i="109"/>
  <c r="BG1483" i="109" s="1"/>
  <c r="BD723" i="109"/>
  <c r="BD1713" i="109" s="1"/>
  <c r="BC1865" i="109"/>
  <c r="BF1300" i="109"/>
  <c r="BG1479" i="109" s="1"/>
  <c r="BF1306" i="109"/>
  <c r="BG1485" i="109" s="1"/>
  <c r="BC1879" i="109"/>
  <c r="BF1342" i="109"/>
  <c r="BG1521" i="109" s="1"/>
  <c r="BG1211" i="109"/>
  <c r="BD754" i="109"/>
  <c r="BF1267" i="109"/>
  <c r="BG1446" i="109" s="1"/>
  <c r="BD858" i="109"/>
  <c r="BC1892" i="109"/>
  <c r="BE468" i="109"/>
  <c r="BF669" i="109" s="1"/>
  <c r="BE872" i="109"/>
  <c r="BE866" i="109"/>
  <c r="BE464" i="109"/>
  <c r="BF665" i="109" s="1"/>
  <c r="BC1863" i="109"/>
  <c r="BE852" i="109"/>
  <c r="BE450" i="109"/>
  <c r="BF651" i="109" s="1"/>
  <c r="BC1899" i="109"/>
  <c r="BE862" i="109"/>
  <c r="BE460" i="109"/>
  <c r="BF661" i="109" s="1"/>
  <c r="BF1301" i="109"/>
  <c r="BG1480" i="109" s="1"/>
  <c r="BF1659" i="109"/>
  <c r="BF876" i="109"/>
  <c r="BF474" i="109"/>
  <c r="BG675" i="109" s="1"/>
  <c r="BF1289" i="109"/>
  <c r="BG1468" i="109" s="1"/>
  <c r="BF1257" i="109"/>
  <c r="BG1436" i="109" s="1"/>
  <c r="BF287" i="109"/>
  <c r="BG488" i="109" s="1"/>
  <c r="BD790" i="109"/>
  <c r="BD1747" i="109" s="1"/>
  <c r="BE376" i="109"/>
  <c r="BF577" i="109" s="1"/>
  <c r="BE1663" i="109"/>
  <c r="BG1213" i="109"/>
  <c r="BH1392" i="109" s="1"/>
  <c r="BF1255" i="109"/>
  <c r="BG1434" i="109" s="1"/>
  <c r="BE389" i="109"/>
  <c r="BF590" i="109" s="1"/>
  <c r="BG1256" i="109"/>
  <c r="BH1435" i="109" s="1"/>
  <c r="BE429" i="109"/>
  <c r="BF630" i="109" s="1"/>
  <c r="BF1254" i="109"/>
  <c r="BG1433" i="109" s="1"/>
  <c r="BF482" i="109"/>
  <c r="BG683" i="109" s="1"/>
  <c r="BE409" i="109"/>
  <c r="BF610" i="109" s="1"/>
  <c r="BF1260" i="109"/>
  <c r="BG1439" i="109" s="1"/>
  <c r="BF1562" i="109"/>
  <c r="BC1880" i="109"/>
  <c r="BG1691" i="109"/>
  <c r="BG1333" i="109"/>
  <c r="BH1512" i="109" s="1"/>
  <c r="BE452" i="109"/>
  <c r="BF653" i="109" s="1"/>
  <c r="BE357" i="109"/>
  <c r="BF558" i="109" s="1"/>
  <c r="BE1585" i="109"/>
  <c r="BG1215" i="109"/>
  <c r="BH1394" i="109" s="1"/>
  <c r="BF1249" i="109"/>
  <c r="BG1428" i="109" s="1"/>
  <c r="BC1857" i="109"/>
  <c r="BE319" i="109"/>
  <c r="BF520" i="109" s="1"/>
  <c r="BF1324" i="109"/>
  <c r="BG1503" i="109" s="1"/>
  <c r="BG1344" i="109"/>
  <c r="BH1523" i="109" s="1"/>
  <c r="BG1198" i="109"/>
  <c r="BH1377" i="109" s="1"/>
  <c r="BE399" i="109"/>
  <c r="BF600" i="109" s="1"/>
  <c r="BF1326" i="109"/>
  <c r="BG1505" i="109" s="1"/>
  <c r="BE435" i="109"/>
  <c r="BF636" i="109" s="1"/>
  <c r="BE405" i="109"/>
  <c r="BF606" i="109" s="1"/>
  <c r="BD788" i="109"/>
  <c r="BD1745" i="109" s="1"/>
  <c r="BE879" i="109"/>
  <c r="BE1611" i="109"/>
  <c r="BE730" i="109"/>
  <c r="BE328" i="109"/>
  <c r="BF529" i="109" s="1"/>
  <c r="BE454" i="109"/>
  <c r="BF655" i="109" s="1"/>
  <c r="BE875" i="109"/>
  <c r="BF1247" i="109"/>
  <c r="BG1426" i="109" s="1"/>
  <c r="BC1856" i="109"/>
  <c r="BE1592" i="109"/>
  <c r="BE407" i="109"/>
  <c r="BF608" i="109" s="1"/>
  <c r="BD795" i="109"/>
  <c r="BD1752" i="109" s="1"/>
  <c r="BD786" i="109"/>
  <c r="BG1339" i="109"/>
  <c r="BH1518" i="109" s="1"/>
  <c r="BD763" i="109"/>
  <c r="BE440" i="109"/>
  <c r="BF641" i="109" s="1"/>
  <c r="BE403" i="109"/>
  <c r="BF604" i="109" s="1"/>
  <c r="BG1245" i="109"/>
  <c r="BH1424" i="109" s="1"/>
  <c r="BF1233" i="109"/>
  <c r="BG1412" i="109" s="1"/>
  <c r="BF451" i="109"/>
  <c r="BG652" i="109" s="1"/>
  <c r="BF1285" i="109"/>
  <c r="BG1464" i="109" s="1"/>
  <c r="BF1295" i="109"/>
  <c r="BG1474" i="109" s="1"/>
  <c r="BF1661" i="109"/>
  <c r="BF1303" i="109"/>
  <c r="BG1482" i="109" s="1"/>
  <c r="BD1850" i="109"/>
  <c r="BG1670" i="109"/>
  <c r="BG1312" i="109"/>
  <c r="BH1491" i="109" s="1"/>
  <c r="BE1696" i="109"/>
  <c r="BF1561" i="109"/>
  <c r="BF1294" i="109"/>
  <c r="BG1473" i="109" s="1"/>
  <c r="BC1873" i="109"/>
  <c r="BE347" i="109"/>
  <c r="BF548" i="109" s="1"/>
  <c r="BE1645" i="109"/>
  <c r="BF1246" i="109"/>
  <c r="BG1425" i="109" s="1"/>
  <c r="BE792" i="109"/>
  <c r="BE390" i="109"/>
  <c r="BF591" i="109" s="1"/>
  <c r="BE472" i="109"/>
  <c r="BF673" i="109" s="1"/>
  <c r="BE1621" i="109"/>
  <c r="BF869" i="109"/>
  <c r="BF467" i="109"/>
  <c r="BG668" i="109" s="1"/>
  <c r="BG1226" i="109"/>
  <c r="BH1405" i="109" s="1"/>
  <c r="BF1546" i="109"/>
  <c r="BF1299" i="109"/>
  <c r="BG1478" i="109" s="1"/>
  <c r="BE785" i="109"/>
  <c r="BE383" i="109"/>
  <c r="BF584" i="109" s="1"/>
  <c r="BF478" i="109"/>
  <c r="BG679" i="109" s="1"/>
  <c r="BC1906" i="109"/>
  <c r="BF1268" i="109"/>
  <c r="BG1447" i="109" s="1"/>
  <c r="BF1335" i="109"/>
  <c r="BG1514" i="109" s="1"/>
  <c r="BE408" i="109"/>
  <c r="BF609" i="109" s="1"/>
  <c r="BC1848" i="109"/>
  <c r="BF1337" i="109"/>
  <c r="BG1516" i="109" s="1"/>
  <c r="BE789" i="109"/>
  <c r="BE387" i="109"/>
  <c r="BF588" i="109" s="1"/>
  <c r="BC1882" i="109"/>
  <c r="BF896" i="109"/>
  <c r="BF1343" i="109"/>
  <c r="BG1522" i="109" s="1"/>
  <c r="BE456" i="109"/>
  <c r="BF657" i="109" s="1"/>
  <c r="BE1668" i="109"/>
  <c r="BE404" i="109"/>
  <c r="BF605" i="109" s="1"/>
  <c r="BF1237" i="109"/>
  <c r="BG1416" i="109" s="1"/>
  <c r="BF470" i="109"/>
  <c r="BG671" i="109" s="1"/>
  <c r="BE381" i="109"/>
  <c r="BF582" i="109" s="1"/>
  <c r="BD878" i="109"/>
  <c r="BG1207" i="109"/>
  <c r="BE349" i="109"/>
  <c r="BF550" i="109" s="1"/>
  <c r="BE337" i="109"/>
  <c r="BF538" i="109" s="1"/>
  <c r="BE739" i="109"/>
  <c r="BE391" i="109"/>
  <c r="BF592" i="109" s="1"/>
  <c r="BF483" i="109"/>
  <c r="BG684" i="109" s="1"/>
  <c r="BF1311" i="109"/>
  <c r="BG1490" i="109" s="1"/>
  <c r="BG1258" i="109"/>
  <c r="BH1437" i="109" s="1"/>
  <c r="BE850" i="109"/>
  <c r="BE448" i="109"/>
  <c r="BF649" i="109" s="1"/>
  <c r="BE400" i="109"/>
  <c r="BF601" i="109" s="1"/>
  <c r="BG1191" i="109"/>
  <c r="BH1370" i="109" s="1"/>
  <c r="BE689" i="109"/>
  <c r="BD778" i="109"/>
  <c r="BD1736" i="109" s="1"/>
  <c r="BF863" i="109"/>
  <c r="BF461" i="109"/>
  <c r="BG662" i="109" s="1"/>
  <c r="BE1613" i="109"/>
  <c r="BD791" i="109"/>
  <c r="BD1748" i="109" s="1"/>
  <c r="BD881" i="109"/>
  <c r="BE1612" i="109"/>
  <c r="BD811" i="109"/>
  <c r="BE1618" i="109"/>
  <c r="BG1204" i="109"/>
  <c r="BH1383" i="109" s="1"/>
  <c r="BD854" i="109"/>
  <c r="BD759" i="109"/>
  <c r="BD1729" i="109" s="1"/>
  <c r="BF1573" i="109"/>
  <c r="BE1607" i="109"/>
  <c r="BG1329" i="109"/>
  <c r="BH1508" i="109" s="1"/>
  <c r="BF1309" i="109"/>
  <c r="BG1488" i="109" s="1"/>
  <c r="BF463" i="109"/>
  <c r="BG664" i="109" s="1"/>
  <c r="BF1702" i="109"/>
  <c r="BG1291" i="109"/>
  <c r="BH1470" i="109" s="1"/>
  <c r="BD843" i="109"/>
  <c r="BF1598" i="109"/>
  <c r="BF1240" i="109"/>
  <c r="BG1419" i="109" s="1"/>
  <c r="BF1582" i="109"/>
  <c r="BF1224" i="109"/>
  <c r="BG1403" i="109" s="1"/>
  <c r="BD837" i="109"/>
  <c r="BE327" i="109"/>
  <c r="BF528" i="109" s="1"/>
  <c r="BG1334" i="109"/>
  <c r="BH1513" i="109" s="1"/>
  <c r="BD856" i="109"/>
  <c r="BF473" i="109"/>
  <c r="BG674" i="109" s="1"/>
  <c r="BE1605" i="109"/>
  <c r="BE336" i="109"/>
  <c r="BF537" i="109" s="1"/>
  <c r="BE402" i="109"/>
  <c r="BF603" i="109" s="1"/>
  <c r="BD868" i="109"/>
  <c r="BE395" i="109"/>
  <c r="BF596" i="109" s="1"/>
  <c r="BD809" i="109"/>
  <c r="BD1766" i="109" s="1"/>
  <c r="BE439" i="109"/>
  <c r="BF640" i="109" s="1"/>
  <c r="BF465" i="109"/>
  <c r="BG666" i="109" s="1"/>
  <c r="BF867" i="109"/>
  <c r="BE859" i="109"/>
  <c r="BF1622" i="109"/>
  <c r="BF1264" i="109"/>
  <c r="BG1443" i="109" s="1"/>
  <c r="BG1248" i="109"/>
  <c r="BH1427" i="109" s="1"/>
  <c r="BF1238" i="109"/>
  <c r="BG1417" i="109" s="1"/>
  <c r="BF1270" i="109"/>
  <c r="BG1449" i="109" s="1"/>
  <c r="BF1262" i="109"/>
  <c r="BG1441" i="109" s="1"/>
  <c r="BF1336" i="109"/>
  <c r="BG1515" i="109" s="1"/>
  <c r="BF1330" i="109"/>
  <c r="BG1509" i="109" s="1"/>
  <c r="BF1225" i="109"/>
  <c r="BG1404" i="109" s="1"/>
  <c r="BE1652" i="109"/>
  <c r="BE471" i="109"/>
  <c r="BF672" i="109" s="1"/>
  <c r="BF1332" i="109"/>
  <c r="BG1511" i="109" s="1"/>
  <c r="BF1623" i="109"/>
  <c r="BF1265" i="109"/>
  <c r="BG1444" i="109" s="1"/>
  <c r="BE398" i="109"/>
  <c r="BF599" i="109" s="1"/>
  <c r="BG1259" i="109"/>
  <c r="BH1438" i="109" s="1"/>
  <c r="BE1604" i="109"/>
  <c r="BF455" i="109"/>
  <c r="BG656" i="109" s="1"/>
  <c r="BF1296" i="109"/>
  <c r="BG1475" i="109" s="1"/>
  <c r="BD874" i="109"/>
  <c r="BG1188" i="109"/>
  <c r="BH1367" i="109" s="1"/>
  <c r="BE1657" i="109"/>
  <c r="BF469" i="109"/>
  <c r="BG670" i="109" s="1"/>
  <c r="BE880" i="109"/>
  <c r="BC1942" i="109"/>
  <c r="BG1699" i="109"/>
  <c r="BG1341" i="109"/>
  <c r="BH1520" i="109" s="1"/>
  <c r="BG1314" i="109"/>
  <c r="BH1493" i="109" s="1"/>
  <c r="BC1896" i="109"/>
  <c r="BE1631" i="109"/>
  <c r="BE816" i="109"/>
  <c r="BD685" i="109"/>
  <c r="CH33" i="119" s="1"/>
  <c r="BE1633" i="109"/>
  <c r="BE1635" i="109"/>
  <c r="BB1982" i="109"/>
  <c r="BC1909" i="109"/>
  <c r="BE411" i="109"/>
  <c r="BF612" i="109" s="1"/>
  <c r="BF1272" i="109"/>
  <c r="BG1451" i="109" s="1"/>
  <c r="BD814" i="109"/>
  <c r="BD1771" i="109" s="1"/>
  <c r="BD822" i="109"/>
  <c r="BF1273" i="109"/>
  <c r="BG1452" i="109" s="1"/>
  <c r="BE415" i="109"/>
  <c r="BF616" i="109" s="1"/>
  <c r="BF1277" i="109"/>
  <c r="BG1456" i="109" s="1"/>
  <c r="BF414" i="109"/>
  <c r="BG615" i="109" s="1"/>
  <c r="BE1630" i="109"/>
  <c r="BF1282" i="109"/>
  <c r="BG1461" i="109" s="1"/>
  <c r="BF1278" i="109"/>
  <c r="BG1457" i="109" s="1"/>
  <c r="BE812" i="109"/>
  <c r="BE420" i="109"/>
  <c r="BF621" i="109" s="1"/>
  <c r="BF1281" i="109"/>
  <c r="BG1460" i="109" s="1"/>
  <c r="BF1276" i="109"/>
  <c r="BG1455" i="109" s="1"/>
  <c r="BE1640" i="109"/>
  <c r="BF1279" i="109"/>
  <c r="BG1458" i="109" s="1"/>
  <c r="BE815" i="109"/>
  <c r="BE413" i="109"/>
  <c r="BF614" i="109" s="1"/>
  <c r="BF410" i="109"/>
  <c r="BG611" i="109" s="1"/>
  <c r="BF1271" i="109"/>
  <c r="BG1450" i="109" s="1"/>
  <c r="BG1280" i="109"/>
  <c r="BH1459" i="109" s="1"/>
  <c r="BF418" i="109"/>
  <c r="BG619" i="109" s="1"/>
  <c r="BF820" i="109"/>
  <c r="BE416" i="109"/>
  <c r="BF617" i="109" s="1"/>
  <c r="BF1275" i="109"/>
  <c r="BG1454" i="109" s="1"/>
  <c r="BF1283" i="109"/>
  <c r="BG1462" i="109" s="1"/>
  <c r="BE821" i="109"/>
  <c r="BE419" i="109"/>
  <c r="BF620" i="109" s="1"/>
  <c r="BE417" i="109"/>
  <c r="BF618" i="109" s="1"/>
  <c r="BF422" i="109"/>
  <c r="BG623" i="109" s="1"/>
  <c r="BE825" i="109"/>
  <c r="BE423" i="109"/>
  <c r="BF624" i="109" s="1"/>
  <c r="BD1920" i="109"/>
  <c r="BE412" i="109"/>
  <c r="BF613" i="109" s="1"/>
  <c r="BD484" i="109"/>
  <c r="BE1629" i="109"/>
  <c r="BF1638" i="109"/>
  <c r="BF1284" i="109"/>
  <c r="BG1463" i="109" s="1"/>
  <c r="BE421" i="109"/>
  <c r="BF622" i="109" s="1"/>
  <c r="BF1632" i="109"/>
  <c r="BF1274" i="109"/>
  <c r="BG1453" i="109" s="1"/>
  <c r="BD818" i="109"/>
  <c r="BN25" i="119"/>
  <c r="BI48" i="119"/>
  <c r="BJ42" i="119"/>
  <c r="BJ48" i="119" s="1"/>
  <c r="BJ49" i="119" s="1"/>
  <c r="BM30" i="119"/>
  <c r="BM40" i="119"/>
  <c r="BL40" i="119"/>
  <c r="BL30" i="119"/>
  <c r="BK41" i="119"/>
  <c r="BK47" i="119" s="1"/>
  <c r="BO1166" i="109"/>
  <c r="BE801" i="109" l="1"/>
  <c r="BF343" i="109"/>
  <c r="BF544" i="109"/>
  <c r="BG371" i="109"/>
  <c r="BG572" i="109"/>
  <c r="BH1372" i="109"/>
  <c r="BI1372" i="109" s="1"/>
  <c r="BH1193" i="109"/>
  <c r="BH1351" i="109"/>
  <c r="BI1351" i="109" s="1"/>
  <c r="BH1172" i="109"/>
  <c r="BH1209" i="109"/>
  <c r="BH1388" i="109"/>
  <c r="BI1388" i="109" s="1"/>
  <c r="BH1379" i="109"/>
  <c r="BI1379" i="109" s="1"/>
  <c r="BH1200" i="109"/>
  <c r="BH1386" i="109"/>
  <c r="BI1386" i="109" s="1"/>
  <c r="BG1399" i="109"/>
  <c r="BG1220" i="109"/>
  <c r="BE1345" i="109"/>
  <c r="BF1349" i="109"/>
  <c r="BH1390" i="109"/>
  <c r="BI1390" i="109" s="1"/>
  <c r="BH1384" i="109"/>
  <c r="BI1384" i="109" s="1"/>
  <c r="BH1361" i="109"/>
  <c r="BI1361" i="109" s="1"/>
  <c r="BH1182" i="109"/>
  <c r="BH1397" i="109"/>
  <c r="BI1397" i="109" s="1"/>
  <c r="BH1218" i="109"/>
  <c r="BF824" i="109"/>
  <c r="BD1901" i="109"/>
  <c r="BF1641" i="109"/>
  <c r="BE803" i="109"/>
  <c r="BF1591" i="109"/>
  <c r="BE1781" i="109"/>
  <c r="BE1920" i="109" s="1"/>
  <c r="BE1720" i="109"/>
  <c r="BE1841" i="109"/>
  <c r="BF1639" i="109"/>
  <c r="BE783" i="109"/>
  <c r="BD1805" i="109"/>
  <c r="BD1944" i="109" s="1"/>
  <c r="BE1778" i="109"/>
  <c r="BE1772" i="109"/>
  <c r="BE1711" i="109"/>
  <c r="BD1833" i="109"/>
  <c r="BD1972" i="109" s="1"/>
  <c r="BG1549" i="109"/>
  <c r="BG1584" i="109"/>
  <c r="BF853" i="109"/>
  <c r="BE842" i="109"/>
  <c r="BE1715" i="109"/>
  <c r="BF1664" i="109"/>
  <c r="BE1734" i="109"/>
  <c r="BE838" i="109"/>
  <c r="BE1742" i="109"/>
  <c r="BD1810" i="109"/>
  <c r="BD1949" i="109" s="1"/>
  <c r="BD1817" i="109"/>
  <c r="BD1956" i="109" s="1"/>
  <c r="BD1784" i="109"/>
  <c r="BD1923" i="109" s="1"/>
  <c r="BD1819" i="109"/>
  <c r="BD1958" i="109" s="1"/>
  <c r="BD1826" i="109"/>
  <c r="BD1965" i="109" s="1"/>
  <c r="BE1746" i="109"/>
  <c r="BE1885" i="109" s="1"/>
  <c r="BE1719" i="109"/>
  <c r="BD1811" i="109"/>
  <c r="BE1718" i="109"/>
  <c r="BF1658" i="109"/>
  <c r="BF840" i="109"/>
  <c r="BE1730" i="109"/>
  <c r="BD1788" i="109"/>
  <c r="BD1927" i="109" s="1"/>
  <c r="BD1821" i="109"/>
  <c r="BD1960" i="109" s="1"/>
  <c r="BD1836" i="109"/>
  <c r="BD1796" i="109"/>
  <c r="BD1789" i="109"/>
  <c r="BD1928" i="109" s="1"/>
  <c r="BD1806" i="109"/>
  <c r="BD1945" i="109" s="1"/>
  <c r="BD1813" i="109"/>
  <c r="BD1818" i="109"/>
  <c r="BD1957" i="109" s="1"/>
  <c r="BD1787" i="109"/>
  <c r="BD1926" i="109" s="1"/>
  <c r="BD1828" i="109"/>
  <c r="BD1967" i="109" s="1"/>
  <c r="BD1804" i="109"/>
  <c r="BD1943" i="109" s="1"/>
  <c r="BD1799" i="109"/>
  <c r="BD1824" i="109"/>
  <c r="BD1963" i="109" s="1"/>
  <c r="BD1831" i="109"/>
  <c r="BD1970" i="109" s="1"/>
  <c r="BD1707" i="109"/>
  <c r="BD1846" i="109" s="1"/>
  <c r="BD1793" i="109"/>
  <c r="BD1932" i="109" s="1"/>
  <c r="BD1827" i="109"/>
  <c r="BD1966" i="109" s="1"/>
  <c r="BD1832" i="109"/>
  <c r="BD1971" i="109" s="1"/>
  <c r="BD1829" i="109"/>
  <c r="BD1968" i="109" s="1"/>
  <c r="BD1798" i="109"/>
  <c r="BE1528" i="109"/>
  <c r="BE1707" i="109" s="1"/>
  <c r="BG1555" i="109"/>
  <c r="BF1600" i="109"/>
  <c r="BD1792" i="109"/>
  <c r="BD1931" i="109" s="1"/>
  <c r="BD1786" i="109"/>
  <c r="BD1925" i="109" s="1"/>
  <c r="BD1837" i="109"/>
  <c r="BD1976" i="109" s="1"/>
  <c r="BD1801" i="109"/>
  <c r="BD1940" i="109" s="1"/>
  <c r="BD1812" i="109"/>
  <c r="BD1951" i="109" s="1"/>
  <c r="BD1807" i="109"/>
  <c r="BD1946" i="109" s="1"/>
  <c r="BD1816" i="109"/>
  <c r="BD1955" i="109" s="1"/>
  <c r="BD1823" i="109"/>
  <c r="BD1962" i="109" s="1"/>
  <c r="BD1834" i="109"/>
  <c r="BD1973" i="109" s="1"/>
  <c r="BD1803" i="109"/>
  <c r="BD1942" i="109" s="1"/>
  <c r="BD1809" i="109"/>
  <c r="BD1948" i="109" s="1"/>
  <c r="BD1830" i="109"/>
  <c r="BD1969" i="109" s="1"/>
  <c r="BD1825" i="109"/>
  <c r="BD1964" i="109" s="1"/>
  <c r="BD1840" i="109"/>
  <c r="BD1979" i="109" s="1"/>
  <c r="BD1800" i="109"/>
  <c r="BD1939" i="109" s="1"/>
  <c r="BD1795" i="109"/>
  <c r="BD1934" i="109" s="1"/>
  <c r="BD1822" i="109"/>
  <c r="BD1961" i="109" s="1"/>
  <c r="BD1839" i="109"/>
  <c r="BD1978" i="109" s="1"/>
  <c r="BD1794" i="109"/>
  <c r="BD1933" i="109" s="1"/>
  <c r="BD1785" i="109"/>
  <c r="BD1924" i="109" s="1"/>
  <c r="BD1820" i="109"/>
  <c r="BD1959" i="109" s="1"/>
  <c r="BD1791" i="109"/>
  <c r="BD1930" i="109" s="1"/>
  <c r="BD1838" i="109"/>
  <c r="BD1977" i="109" s="1"/>
  <c r="BD1797" i="109"/>
  <c r="BD1936" i="109" s="1"/>
  <c r="BD1808" i="109"/>
  <c r="BD1947" i="109" s="1"/>
  <c r="BD1790" i="109"/>
  <c r="BD1929" i="109" s="1"/>
  <c r="BD1802" i="109"/>
  <c r="BD1941" i="109" s="1"/>
  <c r="BD1835" i="109"/>
  <c r="BD1974" i="109" s="1"/>
  <c r="BD1783" i="109"/>
  <c r="BD1922" i="109" s="1"/>
  <c r="BD1814" i="109"/>
  <c r="BD1953" i="109" s="1"/>
  <c r="BD1815" i="109"/>
  <c r="BD1954" i="109" s="1"/>
  <c r="BF1642" i="109"/>
  <c r="BE797" i="109"/>
  <c r="BE1754" i="109" s="1"/>
  <c r="BE1916" i="109"/>
  <c r="BE1769" i="109"/>
  <c r="BE1908" i="109" s="1"/>
  <c r="BF1781" i="109"/>
  <c r="BF1920" i="109" s="1"/>
  <c r="BE1782" i="109"/>
  <c r="BE1921" i="109" s="1"/>
  <c r="BE1753" i="109"/>
  <c r="BE1892" i="109" s="1"/>
  <c r="BD1775" i="109"/>
  <c r="BD1914" i="109" s="1"/>
  <c r="BD1763" i="109"/>
  <c r="BD1902" i="109" s="1"/>
  <c r="BD1768" i="109"/>
  <c r="BD1907" i="109" s="1"/>
  <c r="BD1726" i="109"/>
  <c r="BD1865" i="109" s="1"/>
  <c r="BD1741" i="109"/>
  <c r="BD1880" i="109" s="1"/>
  <c r="BD1744" i="109"/>
  <c r="BD1883" i="109" s="1"/>
  <c r="BD1938" i="109"/>
  <c r="BD1913" i="109"/>
  <c r="BD1710" i="109"/>
  <c r="BD1849" i="109" s="1"/>
  <c r="BD1779" i="109"/>
  <c r="BD1918" i="109" s="1"/>
  <c r="BD1716" i="109"/>
  <c r="BD1855" i="109" s="1"/>
  <c r="BD1733" i="109"/>
  <c r="BD1872" i="109" s="1"/>
  <c r="BE1749" i="109"/>
  <c r="BE1888" i="109" s="1"/>
  <c r="BD1757" i="109"/>
  <c r="BD1896" i="109" s="1"/>
  <c r="BF1636" i="109"/>
  <c r="BE1758" i="109"/>
  <c r="BE1897" i="109" s="1"/>
  <c r="BE810" i="109"/>
  <c r="BE1767" i="109" s="1"/>
  <c r="BD1723" i="109"/>
  <c r="BD1862" i="109" s="1"/>
  <c r="BD1708" i="109"/>
  <c r="BD1847" i="109" s="1"/>
  <c r="BE1760" i="109"/>
  <c r="BD1709" i="109"/>
  <c r="BD1848" i="109" s="1"/>
  <c r="BD1754" i="109"/>
  <c r="BD1893" i="109" s="1"/>
  <c r="BE1773" i="109"/>
  <c r="BE1912" i="109" s="1"/>
  <c r="BD1743" i="109"/>
  <c r="BD1882" i="109" s="1"/>
  <c r="BD1874" i="109"/>
  <c r="BD1877" i="109"/>
  <c r="BD1756" i="109"/>
  <c r="BD1895" i="109" s="1"/>
  <c r="BD1725" i="109"/>
  <c r="BD1864" i="109" s="1"/>
  <c r="BD1714" i="109"/>
  <c r="BD1853" i="109" s="1"/>
  <c r="BD1717" i="109"/>
  <c r="BD1856" i="109" s="1"/>
  <c r="BD1721" i="109"/>
  <c r="BD1860" i="109" s="1"/>
  <c r="BD1724" i="109"/>
  <c r="BD1863" i="109" s="1"/>
  <c r="BD1904" i="109"/>
  <c r="BD1867" i="109"/>
  <c r="BE1740" i="109"/>
  <c r="BE1879" i="109" s="1"/>
  <c r="BD1780" i="109"/>
  <c r="BD1919" i="109" s="1"/>
  <c r="BD1755" i="109"/>
  <c r="BD1894" i="109" s="1"/>
  <c r="BD1759" i="109"/>
  <c r="BD1898" i="109" s="1"/>
  <c r="BF1626" i="109"/>
  <c r="BG1626" i="109" s="1"/>
  <c r="BG1530" i="109"/>
  <c r="BG1576" i="109"/>
  <c r="BF1578" i="109"/>
  <c r="BG1551" i="109"/>
  <c r="BG1558" i="109"/>
  <c r="BG1540" i="109"/>
  <c r="BF1646" i="109"/>
  <c r="BF298" i="109"/>
  <c r="BG499" i="109" s="1"/>
  <c r="BE864" i="109"/>
  <c r="BF1637" i="109"/>
  <c r="BF857" i="109"/>
  <c r="BG1674" i="109"/>
  <c r="CB21" i="119"/>
  <c r="CC21" i="119" s="1"/>
  <c r="BE802" i="109"/>
  <c r="BG1672" i="109"/>
  <c r="BE793" i="109"/>
  <c r="BE1750" i="109" s="1"/>
  <c r="BE1889" i="109" s="1"/>
  <c r="BF1682" i="109"/>
  <c r="BE700" i="109"/>
  <c r="BE833" i="109"/>
  <c r="BF1693" i="109"/>
  <c r="BF884" i="109"/>
  <c r="BG1575" i="109"/>
  <c r="BE1980" i="109"/>
  <c r="BE827" i="109"/>
  <c r="BF1610" i="109"/>
  <c r="BF1596" i="109"/>
  <c r="BF1688" i="109"/>
  <c r="BF1694" i="109"/>
  <c r="BG1606" i="109"/>
  <c r="BE806" i="109"/>
  <c r="BE1763" i="109" s="1"/>
  <c r="BF1634" i="109"/>
  <c r="BE751" i="109"/>
  <c r="BE1724" i="109" s="1"/>
  <c r="BE721" i="109"/>
  <c r="BE1712" i="109" s="1"/>
  <c r="BE1851" i="109" s="1"/>
  <c r="BE831" i="109"/>
  <c r="BF1625" i="109"/>
  <c r="BF871" i="109"/>
  <c r="BG1692" i="109"/>
  <c r="BE819" i="109"/>
  <c r="BF1583" i="109"/>
  <c r="BF1628" i="109"/>
  <c r="BF1653" i="109"/>
  <c r="BE823" i="109"/>
  <c r="BE1780" i="109" s="1"/>
  <c r="BE870" i="109"/>
  <c r="BE758" i="109"/>
  <c r="BE1728" i="109" s="1"/>
  <c r="BE1867" i="109" s="1"/>
  <c r="BF885" i="109"/>
  <c r="BE808" i="109"/>
  <c r="BE1765" i="109" s="1"/>
  <c r="BD1861" i="109"/>
  <c r="BF1673" i="109"/>
  <c r="BF1654" i="109"/>
  <c r="BF855" i="109"/>
  <c r="BE834" i="109"/>
  <c r="BE761" i="109"/>
  <c r="BE1731" i="109" s="1"/>
  <c r="BC1843" i="109"/>
  <c r="BE738" i="109"/>
  <c r="BG1649" i="109"/>
  <c r="BE848" i="109"/>
  <c r="BF861" i="109"/>
  <c r="BE747" i="109"/>
  <c r="BE1722" i="109" s="1"/>
  <c r="BE729" i="109"/>
  <c r="BE1714" i="109" s="1"/>
  <c r="BG1603" i="109"/>
  <c r="BE846" i="109"/>
  <c r="BE835" i="109"/>
  <c r="BE813" i="109"/>
  <c r="BE1770" i="109" s="1"/>
  <c r="BE1909" i="109" s="1"/>
  <c r="BF1690" i="109"/>
  <c r="BF865" i="109"/>
  <c r="BE804" i="109"/>
  <c r="BE805" i="109"/>
  <c r="BF1647" i="109"/>
  <c r="BG1616" i="109"/>
  <c r="BF1700" i="109"/>
  <c r="BF1698" i="109"/>
  <c r="BF740" i="109"/>
  <c r="BE1858" i="109"/>
  <c r="BG1534" i="109"/>
  <c r="BE745" i="109"/>
  <c r="BE756" i="109"/>
  <c r="BE1727" i="109" s="1"/>
  <c r="BE1873" i="109"/>
  <c r="BG1571" i="109"/>
  <c r="BE753" i="109"/>
  <c r="BG1683" i="109"/>
  <c r="BE800" i="109"/>
  <c r="BF844" i="109"/>
  <c r="BG1676" i="109"/>
  <c r="BF1650" i="109"/>
  <c r="BF1684" i="109"/>
  <c r="BF1643" i="109"/>
  <c r="BF1651" i="109"/>
  <c r="CE37" i="119"/>
  <c r="CI37" i="119"/>
  <c r="CB37" i="119"/>
  <c r="CF37" i="119"/>
  <c r="CJ37" i="119"/>
  <c r="CC37" i="119"/>
  <c r="CG37" i="119"/>
  <c r="CK37" i="119"/>
  <c r="CD37" i="119"/>
  <c r="CH37" i="119"/>
  <c r="CA37" i="119"/>
  <c r="CA25" i="119"/>
  <c r="BF1635" i="109"/>
  <c r="BF1667" i="109"/>
  <c r="BF1677" i="109"/>
  <c r="BE1524" i="109"/>
  <c r="CI34" i="119" s="1"/>
  <c r="BF1695" i="109"/>
  <c r="BF1620" i="109"/>
  <c r="BF1595" i="109"/>
  <c r="BG1697" i="109"/>
  <c r="BG1614" i="109"/>
  <c r="BF1679" i="109"/>
  <c r="BG1666" i="109"/>
  <c r="BF1669" i="109"/>
  <c r="BF1701" i="109"/>
  <c r="BG1556" i="109"/>
  <c r="BE732" i="109"/>
  <c r="BE1716" i="109" s="1"/>
  <c r="BE817" i="109"/>
  <c r="BF1624" i="109"/>
  <c r="BH1567" i="109"/>
  <c r="BH1569" i="109"/>
  <c r="BH1563" i="109"/>
  <c r="BH1565" i="109"/>
  <c r="BE841" i="109"/>
  <c r="BE798" i="109"/>
  <c r="BF851" i="109"/>
  <c r="BF1671" i="109"/>
  <c r="BG1546" i="109"/>
  <c r="BE749" i="109"/>
  <c r="BG1562" i="109"/>
  <c r="BF872" i="109"/>
  <c r="BE858" i="109"/>
  <c r="BG1617" i="109"/>
  <c r="BE1869" i="109"/>
  <c r="BF1633" i="109"/>
  <c r="BE873" i="109"/>
  <c r="BF875" i="109"/>
  <c r="BF1685" i="109"/>
  <c r="BF340" i="109"/>
  <c r="BG541" i="109" s="1"/>
  <c r="BF742" i="109"/>
  <c r="BE1854" i="109"/>
  <c r="BF338" i="109"/>
  <c r="BG539" i="109" s="1"/>
  <c r="BF1631" i="109"/>
  <c r="BE1850" i="109"/>
  <c r="BE1857" i="109"/>
  <c r="BE1881" i="109"/>
  <c r="BD1884" i="109"/>
  <c r="BD1871" i="109"/>
  <c r="BD1875" i="109"/>
  <c r="BD1868" i="109"/>
  <c r="BD1887" i="109"/>
  <c r="BD1950" i="109"/>
  <c r="BD1890" i="109"/>
  <c r="BD1905" i="109"/>
  <c r="BD1891" i="109"/>
  <c r="BF816" i="109"/>
  <c r="BC1982" i="109"/>
  <c r="BH1314" i="109"/>
  <c r="BF398" i="109"/>
  <c r="BG599" i="109" s="1"/>
  <c r="BG1225" i="109"/>
  <c r="BH1404" i="109" s="1"/>
  <c r="BG1336" i="109"/>
  <c r="BH1515" i="109" s="1"/>
  <c r="BG1270" i="109"/>
  <c r="BH1449" i="109" s="1"/>
  <c r="BG473" i="109"/>
  <c r="BH674" i="109" s="1"/>
  <c r="BH1334" i="109"/>
  <c r="BG1598" i="109"/>
  <c r="BG1240" i="109"/>
  <c r="BH1419" i="109" s="1"/>
  <c r="BH1204" i="109"/>
  <c r="BF391" i="109"/>
  <c r="BG592" i="109" s="1"/>
  <c r="BD1886" i="109"/>
  <c r="BH1207" i="109"/>
  <c r="BG1343" i="109"/>
  <c r="BH1522" i="109" s="1"/>
  <c r="BF789" i="109"/>
  <c r="BF387" i="109"/>
  <c r="BG588" i="109" s="1"/>
  <c r="BG1337" i="109"/>
  <c r="BH1516" i="109" s="1"/>
  <c r="BG478" i="109"/>
  <c r="BH679" i="109" s="1"/>
  <c r="BF1657" i="109"/>
  <c r="BE874" i="109"/>
  <c r="BG1246" i="109"/>
  <c r="BH1425" i="109" s="1"/>
  <c r="BG1294" i="109"/>
  <c r="BH1473" i="109" s="1"/>
  <c r="BE809" i="109"/>
  <c r="BG1247" i="109"/>
  <c r="BH1426" i="109" s="1"/>
  <c r="BE856" i="109"/>
  <c r="BD1903" i="109"/>
  <c r="BE837" i="109"/>
  <c r="BG1326" i="109"/>
  <c r="BH1505" i="109" s="1"/>
  <c r="BH1198" i="109"/>
  <c r="BG1702" i="109"/>
  <c r="BG1573" i="109"/>
  <c r="BE759" i="109"/>
  <c r="BH1333" i="109"/>
  <c r="BE791" i="109"/>
  <c r="BE1748" i="109" s="1"/>
  <c r="BG1615" i="109"/>
  <c r="BG1257" i="109"/>
  <c r="BH1436" i="109" s="1"/>
  <c r="BG1659" i="109"/>
  <c r="BG1301" i="109"/>
  <c r="BH1480" i="109" s="1"/>
  <c r="BH1211" i="109"/>
  <c r="BG1306" i="109"/>
  <c r="BH1485" i="109" s="1"/>
  <c r="BG1664" i="109"/>
  <c r="BG1662" i="109"/>
  <c r="BG1304" i="109"/>
  <c r="BH1483" i="109" s="1"/>
  <c r="BG1287" i="109"/>
  <c r="BH1466" i="109" s="1"/>
  <c r="BH1203" i="109"/>
  <c r="BG883" i="109"/>
  <c r="BG481" i="109"/>
  <c r="BH682" i="109" s="1"/>
  <c r="BE763" i="109"/>
  <c r="BE1733" i="109" s="1"/>
  <c r="BE795" i="109"/>
  <c r="BE1752" i="109" s="1"/>
  <c r="BF351" i="109"/>
  <c r="BG552" i="109" s="1"/>
  <c r="BF354" i="109"/>
  <c r="BG555" i="109" s="1"/>
  <c r="BG477" i="109"/>
  <c r="BH678" i="109" s="1"/>
  <c r="BG1321" i="109"/>
  <c r="BH1500" i="109" s="1"/>
  <c r="BG1315" i="109"/>
  <c r="BH1494" i="109" s="1"/>
  <c r="BF1663" i="109"/>
  <c r="BE790" i="109"/>
  <c r="BF803" i="109"/>
  <c r="BF401" i="109"/>
  <c r="BG602" i="109" s="1"/>
  <c r="BG1678" i="109"/>
  <c r="BG1320" i="109"/>
  <c r="BH1499" i="109" s="1"/>
  <c r="BG449" i="109"/>
  <c r="BH650" i="109" s="1"/>
  <c r="BF321" i="109"/>
  <c r="BG522" i="109" s="1"/>
  <c r="BG1297" i="109"/>
  <c r="BH1476" i="109" s="1"/>
  <c r="BG1261" i="109"/>
  <c r="BH1440" i="109" s="1"/>
  <c r="BG1656" i="109"/>
  <c r="BG1298" i="109"/>
  <c r="BH1477" i="109" s="1"/>
  <c r="BF1528" i="109"/>
  <c r="BF1170" i="109"/>
  <c r="BG1317" i="109"/>
  <c r="BH1496" i="109" s="1"/>
  <c r="BG1313" i="109"/>
  <c r="BH1492" i="109" s="1"/>
  <c r="BG840" i="109"/>
  <c r="BG438" i="109"/>
  <c r="BH639" i="109" s="1"/>
  <c r="BE762" i="109"/>
  <c r="BG1328" i="109"/>
  <c r="BH1507" i="109" s="1"/>
  <c r="BE781" i="109"/>
  <c r="BE1738" i="109" s="1"/>
  <c r="BF1608" i="109"/>
  <c r="BF1580" i="109"/>
  <c r="BE799" i="109"/>
  <c r="BF1581" i="109"/>
  <c r="BF1609" i="109"/>
  <c r="BG1252" i="109"/>
  <c r="BH1431" i="109" s="1"/>
  <c r="BF476" i="109"/>
  <c r="BG677" i="109" s="1"/>
  <c r="BG1269" i="109"/>
  <c r="BH1448" i="109" s="1"/>
  <c r="BD1870" i="109"/>
  <c r="BE787" i="109"/>
  <c r="BG455" i="109"/>
  <c r="BH656" i="109" s="1"/>
  <c r="BH1259" i="109"/>
  <c r="BG1332" i="109"/>
  <c r="BH1511" i="109" s="1"/>
  <c r="BG1622" i="109"/>
  <c r="BG1264" i="109"/>
  <c r="BH1443" i="109" s="1"/>
  <c r="BG867" i="109"/>
  <c r="BG465" i="109"/>
  <c r="BH666" i="109" s="1"/>
  <c r="BF336" i="109"/>
  <c r="BG537" i="109" s="1"/>
  <c r="BF327" i="109"/>
  <c r="BG528" i="109" s="1"/>
  <c r="BG1582" i="109"/>
  <c r="BG1224" i="109"/>
  <c r="BH1403" i="109" s="1"/>
  <c r="BG1309" i="109"/>
  <c r="BH1488" i="109" s="1"/>
  <c r="BH1191" i="109"/>
  <c r="BF448" i="109"/>
  <c r="BG649" i="109" s="1"/>
  <c r="BF850" i="109"/>
  <c r="BH1258" i="109"/>
  <c r="BG1311" i="109"/>
  <c r="BH1490" i="109" s="1"/>
  <c r="BF349" i="109"/>
  <c r="BG550" i="109" s="1"/>
  <c r="BF783" i="109"/>
  <c r="BF381" i="109"/>
  <c r="BG582" i="109" s="1"/>
  <c r="BG1237" i="109"/>
  <c r="BH1416" i="109" s="1"/>
  <c r="BG1335" i="109"/>
  <c r="BH1514" i="109" s="1"/>
  <c r="BF880" i="109"/>
  <c r="BG1299" i="109"/>
  <c r="BH1478" i="109" s="1"/>
  <c r="BF1604" i="109"/>
  <c r="BG1295" i="109"/>
  <c r="BH1474" i="109" s="1"/>
  <c r="BG853" i="109"/>
  <c r="BG451" i="109"/>
  <c r="BH652" i="109" s="1"/>
  <c r="BH1245" i="109"/>
  <c r="BF440" i="109"/>
  <c r="BG641" i="109" s="1"/>
  <c r="BF1605" i="109"/>
  <c r="BD1859" i="109"/>
  <c r="BE807" i="109"/>
  <c r="BE1764" i="109" s="1"/>
  <c r="BD1851" i="109"/>
  <c r="BG1249" i="109"/>
  <c r="BH1428" i="109" s="1"/>
  <c r="BG1260" i="109"/>
  <c r="BH1439" i="109" s="1"/>
  <c r="BE811" i="109"/>
  <c r="BE1768" i="109" s="1"/>
  <c r="BG1254" i="109"/>
  <c r="BH1433" i="109" s="1"/>
  <c r="BH1256" i="109"/>
  <c r="BG1255" i="109"/>
  <c r="BH1434" i="109" s="1"/>
  <c r="BG474" i="109"/>
  <c r="BH675" i="109" s="1"/>
  <c r="BG876" i="109"/>
  <c r="BF460" i="109"/>
  <c r="BG661" i="109" s="1"/>
  <c r="BF862" i="109"/>
  <c r="BF450" i="109"/>
  <c r="BG651" i="109" s="1"/>
  <c r="BF852" i="109"/>
  <c r="BF464" i="109"/>
  <c r="BG665" i="109" s="1"/>
  <c r="BF866" i="109"/>
  <c r="BG1263" i="109"/>
  <c r="BH1442" i="109" s="1"/>
  <c r="BF377" i="109"/>
  <c r="BG578" i="109" s="1"/>
  <c r="BF1645" i="109"/>
  <c r="BG1561" i="109"/>
  <c r="BG443" i="109"/>
  <c r="BH644" i="109" s="1"/>
  <c r="BG845" i="109"/>
  <c r="BF446" i="109"/>
  <c r="BG647" i="109" s="1"/>
  <c r="BF384" i="109"/>
  <c r="BG585" i="109" s="1"/>
  <c r="BG453" i="109"/>
  <c r="BH654" i="109" s="1"/>
  <c r="BF879" i="109"/>
  <c r="BH1325" i="109"/>
  <c r="BG1286" i="109"/>
  <c r="BH1465" i="109" s="1"/>
  <c r="BG1644" i="109"/>
  <c r="BE1981" i="109"/>
  <c r="BF396" i="109"/>
  <c r="BG597" i="109" s="1"/>
  <c r="BG828" i="109"/>
  <c r="BG426" i="109"/>
  <c r="BH627" i="109" s="1"/>
  <c r="BF462" i="109"/>
  <c r="BG663" i="109" s="1"/>
  <c r="BG1680" i="109"/>
  <c r="BG1322" i="109"/>
  <c r="BH1501" i="109" s="1"/>
  <c r="BG1288" i="109"/>
  <c r="BH1467" i="109" s="1"/>
  <c r="BF796" i="109"/>
  <c r="BF394" i="109"/>
  <c r="BG595" i="109" s="1"/>
  <c r="BG1340" i="109"/>
  <c r="BH1519" i="109" s="1"/>
  <c r="BF352" i="109"/>
  <c r="BG553" i="109" s="1"/>
  <c r="BE723" i="109"/>
  <c r="BF1655" i="109"/>
  <c r="BE773" i="109"/>
  <c r="BE1735" i="109" s="1"/>
  <c r="BF1619" i="109"/>
  <c r="BF466" i="109"/>
  <c r="BG667" i="109" s="1"/>
  <c r="BF1675" i="109"/>
  <c r="BE788" i="109"/>
  <c r="BE1745" i="109" s="1"/>
  <c r="BE829" i="109"/>
  <c r="BG1600" i="109"/>
  <c r="BG1242" i="109"/>
  <c r="BH1421" i="109" s="1"/>
  <c r="BF1686" i="109"/>
  <c r="BF392" i="109"/>
  <c r="BG593" i="109" s="1"/>
  <c r="BE709" i="109"/>
  <c r="BE1710" i="109" s="1"/>
  <c r="BF437" i="109"/>
  <c r="BG638" i="109" s="1"/>
  <c r="BF760" i="109"/>
  <c r="BF358" i="109"/>
  <c r="BG559" i="109" s="1"/>
  <c r="BE881" i="109"/>
  <c r="BG847" i="109"/>
  <c r="BG445" i="109"/>
  <c r="BH646" i="109" s="1"/>
  <c r="BG894" i="109"/>
  <c r="BF1026" i="109"/>
  <c r="BG1319" i="109"/>
  <c r="BH1498" i="109" s="1"/>
  <c r="BF1627" i="109"/>
  <c r="BF359" i="109"/>
  <c r="BG560" i="109" s="1"/>
  <c r="BE882" i="109"/>
  <c r="BH1341" i="109"/>
  <c r="BG469" i="109"/>
  <c r="BH670" i="109" s="1"/>
  <c r="BH1188" i="109"/>
  <c r="BG1296" i="109"/>
  <c r="BH1475" i="109" s="1"/>
  <c r="BG1330" i="109"/>
  <c r="BH1509" i="109" s="1"/>
  <c r="BG1262" i="109"/>
  <c r="BH1441" i="109" s="1"/>
  <c r="BF395" i="109"/>
  <c r="BG596" i="109" s="1"/>
  <c r="BF402" i="109"/>
  <c r="BG603" i="109" s="1"/>
  <c r="BH1291" i="109"/>
  <c r="BF400" i="109"/>
  <c r="BG601" i="109" s="1"/>
  <c r="BG483" i="109"/>
  <c r="BH684" i="109" s="1"/>
  <c r="BF408" i="109"/>
  <c r="BG609" i="109" s="1"/>
  <c r="BF785" i="109"/>
  <c r="BF383" i="109"/>
  <c r="BG584" i="109" s="1"/>
  <c r="BG869" i="109"/>
  <c r="BG467" i="109"/>
  <c r="BH668" i="109" s="1"/>
  <c r="BF792" i="109"/>
  <c r="BF390" i="109"/>
  <c r="BG591" i="109" s="1"/>
  <c r="BF347" i="109"/>
  <c r="BG548" i="109" s="1"/>
  <c r="BG1661" i="109"/>
  <c r="BG1303" i="109"/>
  <c r="BH1482" i="109" s="1"/>
  <c r="BG1285" i="109"/>
  <c r="BH1464" i="109" s="1"/>
  <c r="BH1339" i="109"/>
  <c r="BF328" i="109"/>
  <c r="BG529" i="109" s="1"/>
  <c r="BF730" i="109"/>
  <c r="BF801" i="109"/>
  <c r="BF399" i="109"/>
  <c r="BG600" i="109" s="1"/>
  <c r="BG1324" i="109"/>
  <c r="BH1503" i="109" s="1"/>
  <c r="BF319" i="109"/>
  <c r="BG520" i="109" s="1"/>
  <c r="BF1607" i="109"/>
  <c r="BE854" i="109"/>
  <c r="BF1618" i="109"/>
  <c r="BF1612" i="109"/>
  <c r="BF1613" i="109"/>
  <c r="BF376" i="109"/>
  <c r="BG577" i="109" s="1"/>
  <c r="BF689" i="109"/>
  <c r="BG1300" i="109"/>
  <c r="BH1479" i="109" s="1"/>
  <c r="BG1658" i="109"/>
  <c r="BF1621" i="109"/>
  <c r="BE779" i="109"/>
  <c r="BE1737" i="109" s="1"/>
  <c r="BF772" i="109"/>
  <c r="BF370" i="109"/>
  <c r="BG571" i="109" s="1"/>
  <c r="BH1243" i="109"/>
  <c r="BG442" i="109"/>
  <c r="BH643" i="109" s="1"/>
  <c r="BF1696" i="109"/>
  <c r="BG447" i="109"/>
  <c r="BH648" i="109" s="1"/>
  <c r="BG849" i="109"/>
  <c r="BE786" i="109"/>
  <c r="BE1743" i="109" s="1"/>
  <c r="BG1253" i="109"/>
  <c r="BH1432" i="109" s="1"/>
  <c r="BE830" i="109"/>
  <c r="BF1585" i="109"/>
  <c r="BG1327" i="109"/>
  <c r="BH1506" i="109" s="1"/>
  <c r="BG430" i="109"/>
  <c r="BH631" i="109" s="1"/>
  <c r="BG832" i="109"/>
  <c r="BF436" i="109"/>
  <c r="BG637" i="109" s="1"/>
  <c r="BH1217" i="109"/>
  <c r="BF330" i="109"/>
  <c r="BG531" i="109" s="1"/>
  <c r="BF432" i="109"/>
  <c r="BG633" i="109" s="1"/>
  <c r="BF406" i="109"/>
  <c r="BG607" i="109" s="1"/>
  <c r="BE754" i="109"/>
  <c r="BG475" i="109"/>
  <c r="BH676" i="109" s="1"/>
  <c r="BG877" i="109"/>
  <c r="BF444" i="109"/>
  <c r="BG645" i="109" s="1"/>
  <c r="BH1318" i="109"/>
  <c r="BF382" i="109"/>
  <c r="BG583" i="109" s="1"/>
  <c r="BD1876" i="109"/>
  <c r="BG1681" i="109"/>
  <c r="BG1323" i="109"/>
  <c r="BH1502" i="109" s="1"/>
  <c r="BF1660" i="109"/>
  <c r="BG457" i="109"/>
  <c r="BH658" i="109" s="1"/>
  <c r="BE868" i="109"/>
  <c r="BH1197" i="109"/>
  <c r="BH1308" i="109"/>
  <c r="BE693" i="109"/>
  <c r="BF441" i="109"/>
  <c r="BG642" i="109" s="1"/>
  <c r="BD1975" i="109"/>
  <c r="BF427" i="109"/>
  <c r="BG628" i="109" s="1"/>
  <c r="BF425" i="109"/>
  <c r="BG626" i="109" s="1"/>
  <c r="BG836" i="109"/>
  <c r="BG434" i="109"/>
  <c r="BH635" i="109" s="1"/>
  <c r="BF307" i="109"/>
  <c r="BG508" i="109" s="1"/>
  <c r="BE839" i="109"/>
  <c r="BF479" i="109"/>
  <c r="BG680" i="109" s="1"/>
  <c r="BG1331" i="109"/>
  <c r="BH1510" i="109" s="1"/>
  <c r="BG1292" i="109"/>
  <c r="BH1471" i="109" s="1"/>
  <c r="BG1310" i="109"/>
  <c r="BH1489" i="109" s="1"/>
  <c r="BF480" i="109"/>
  <c r="BG681" i="109" s="1"/>
  <c r="BD1889" i="109"/>
  <c r="BG1623" i="109"/>
  <c r="BG1265" i="109"/>
  <c r="BH1444" i="109" s="1"/>
  <c r="BF471" i="109"/>
  <c r="BG672" i="109" s="1"/>
  <c r="BG1238" i="109"/>
  <c r="BH1417" i="109" s="1"/>
  <c r="BH1248" i="109"/>
  <c r="BF439" i="109"/>
  <c r="BG640" i="109" s="1"/>
  <c r="BD1900" i="109"/>
  <c r="BD1952" i="109"/>
  <c r="BD1935" i="109"/>
  <c r="BG463" i="109"/>
  <c r="BH664" i="109" s="1"/>
  <c r="BH1329" i="109"/>
  <c r="BG863" i="109"/>
  <c r="BG461" i="109"/>
  <c r="BH662" i="109" s="1"/>
  <c r="BF739" i="109"/>
  <c r="BF337" i="109"/>
  <c r="BG538" i="109" s="1"/>
  <c r="BG470" i="109"/>
  <c r="BH671" i="109" s="1"/>
  <c r="BF404" i="109"/>
  <c r="BG605" i="109" s="1"/>
  <c r="BF456" i="109"/>
  <c r="BG657" i="109" s="1"/>
  <c r="BG896" i="109"/>
  <c r="BG1268" i="109"/>
  <c r="BH1447" i="109" s="1"/>
  <c r="BH1226" i="109"/>
  <c r="BF472" i="109"/>
  <c r="BG673" i="109" s="1"/>
  <c r="BF1652" i="109"/>
  <c r="BH1312" i="109"/>
  <c r="BG1591" i="109"/>
  <c r="BG1233" i="109"/>
  <c r="BH1412" i="109" s="1"/>
  <c r="BF403" i="109"/>
  <c r="BG604" i="109" s="1"/>
  <c r="BF407" i="109"/>
  <c r="BG608" i="109" s="1"/>
  <c r="BF454" i="109"/>
  <c r="BG655" i="109" s="1"/>
  <c r="BF405" i="109"/>
  <c r="BG606" i="109" s="1"/>
  <c r="BF435" i="109"/>
  <c r="BG636" i="109" s="1"/>
  <c r="BH1344" i="109"/>
  <c r="BH1215" i="109"/>
  <c r="BF357" i="109"/>
  <c r="BG558" i="109" s="1"/>
  <c r="BF452" i="109"/>
  <c r="BG653" i="109" s="1"/>
  <c r="BF409" i="109"/>
  <c r="BG610" i="109" s="1"/>
  <c r="BG482" i="109"/>
  <c r="BH683" i="109" s="1"/>
  <c r="BF429" i="109"/>
  <c r="BG630" i="109" s="1"/>
  <c r="BF389" i="109"/>
  <c r="BG590" i="109" s="1"/>
  <c r="BH1213" i="109"/>
  <c r="BE778" i="109"/>
  <c r="BE1736" i="109" s="1"/>
  <c r="BG287" i="109"/>
  <c r="BH488" i="109" s="1"/>
  <c r="BG1289" i="109"/>
  <c r="BH1468" i="109" s="1"/>
  <c r="BD1857" i="109"/>
  <c r="BF468" i="109"/>
  <c r="BG669" i="109" s="1"/>
  <c r="BG1267" i="109"/>
  <c r="BH1446" i="109" s="1"/>
  <c r="BG1342" i="109"/>
  <c r="BH1521" i="109" s="1"/>
  <c r="BD1852" i="109"/>
  <c r="BH1316" i="109"/>
  <c r="BG1338" i="109"/>
  <c r="BH1517" i="109" s="1"/>
  <c r="BF393" i="109"/>
  <c r="BG594" i="109" s="1"/>
  <c r="BF1592" i="109"/>
  <c r="BF1611" i="109"/>
  <c r="BF860" i="109"/>
  <c r="BF458" i="109"/>
  <c r="BG659" i="109" s="1"/>
  <c r="BF826" i="109"/>
  <c r="BF424" i="109"/>
  <c r="BG625" i="109" s="1"/>
  <c r="BF428" i="109"/>
  <c r="BG629" i="109" s="1"/>
  <c r="BG1602" i="109"/>
  <c r="BG1244" i="109"/>
  <c r="BH1423" i="109" s="1"/>
  <c r="BG459" i="109"/>
  <c r="BH660" i="109" s="1"/>
  <c r="BG1305" i="109"/>
  <c r="BH1484" i="109" s="1"/>
  <c r="BF388" i="109"/>
  <c r="BG589" i="109" s="1"/>
  <c r="BF314" i="109"/>
  <c r="BG515" i="109" s="1"/>
  <c r="BF716" i="109"/>
  <c r="BF345" i="109"/>
  <c r="BG546" i="109" s="1"/>
  <c r="BG1307" i="109"/>
  <c r="BH1486" i="109" s="1"/>
  <c r="BG1665" i="109"/>
  <c r="BF433" i="109"/>
  <c r="BG634" i="109" s="1"/>
  <c r="BE784" i="109"/>
  <c r="BE1741" i="109" s="1"/>
  <c r="BF356" i="109"/>
  <c r="BG557" i="109" s="1"/>
  <c r="BG1302" i="109"/>
  <c r="BH1481" i="109" s="1"/>
  <c r="BH1205" i="109"/>
  <c r="BG1266" i="109"/>
  <c r="BH1445" i="109" s="1"/>
  <c r="BF859" i="109"/>
  <c r="BF386" i="109"/>
  <c r="BG587" i="109" s="1"/>
  <c r="BF360" i="109"/>
  <c r="BG561" i="109" s="1"/>
  <c r="BF291" i="109"/>
  <c r="BG492" i="109" s="1"/>
  <c r="BE843" i="109"/>
  <c r="BF431" i="109"/>
  <c r="BG632" i="109" s="1"/>
  <c r="BF379" i="109"/>
  <c r="BG580" i="109" s="1"/>
  <c r="BG1250" i="109"/>
  <c r="BH1429" i="109" s="1"/>
  <c r="BE794" i="109"/>
  <c r="BE1751" i="109" s="1"/>
  <c r="BG1222" i="109"/>
  <c r="BH1401" i="109" s="1"/>
  <c r="BF397" i="109"/>
  <c r="BG598" i="109" s="1"/>
  <c r="BG1223" i="109"/>
  <c r="BH1402" i="109" s="1"/>
  <c r="BF1689" i="109"/>
  <c r="BG1251" i="109"/>
  <c r="BH1430" i="109" s="1"/>
  <c r="BG1648" i="109"/>
  <c r="BG1290" i="109"/>
  <c r="BH1469" i="109" s="1"/>
  <c r="BE878" i="109"/>
  <c r="BF1668" i="109"/>
  <c r="BG1293" i="109"/>
  <c r="BH1472" i="109" s="1"/>
  <c r="BD1937" i="109"/>
  <c r="BF385" i="109"/>
  <c r="BG586" i="109" s="1"/>
  <c r="BD1866" i="109"/>
  <c r="BE822" i="109"/>
  <c r="BE814" i="109"/>
  <c r="BE1771" i="109" s="1"/>
  <c r="BG824" i="109"/>
  <c r="BG422" i="109"/>
  <c r="BH623" i="109" s="1"/>
  <c r="BF416" i="109"/>
  <c r="BG617" i="109" s="1"/>
  <c r="BG820" i="109"/>
  <c r="BG418" i="109"/>
  <c r="BH619" i="109" s="1"/>
  <c r="BF815" i="109"/>
  <c r="BF413" i="109"/>
  <c r="BG614" i="109" s="1"/>
  <c r="BE685" i="109"/>
  <c r="CI33" i="119" s="1"/>
  <c r="BE1911" i="109"/>
  <c r="BG1272" i="109"/>
  <c r="BH1451" i="109" s="1"/>
  <c r="BG1274" i="109"/>
  <c r="BH1453" i="109" s="1"/>
  <c r="BG1632" i="109"/>
  <c r="BF421" i="109"/>
  <c r="BG622" i="109" s="1"/>
  <c r="BG1284" i="109"/>
  <c r="BH1463" i="109" s="1"/>
  <c r="BD485" i="109"/>
  <c r="BF821" i="109"/>
  <c r="BF419" i="109"/>
  <c r="BG620" i="109" s="1"/>
  <c r="BG1275" i="109"/>
  <c r="BH1454" i="109" s="1"/>
  <c r="BE818" i="109"/>
  <c r="BE1775" i="109" s="1"/>
  <c r="BG1271" i="109"/>
  <c r="BH1450" i="109" s="1"/>
  <c r="BG410" i="109"/>
  <c r="BH611" i="109" s="1"/>
  <c r="BG1276" i="109"/>
  <c r="BH1455" i="109" s="1"/>
  <c r="BD1910" i="109"/>
  <c r="BG1278" i="109"/>
  <c r="BH1457" i="109" s="1"/>
  <c r="BG414" i="109"/>
  <c r="BH615" i="109" s="1"/>
  <c r="BG1273" i="109"/>
  <c r="BH1452" i="109" s="1"/>
  <c r="BF1630" i="109"/>
  <c r="BF412" i="109"/>
  <c r="BG613" i="109" s="1"/>
  <c r="BF825" i="109"/>
  <c r="BF423" i="109"/>
  <c r="BG624" i="109" s="1"/>
  <c r="BH1280" i="109"/>
  <c r="BF1629" i="109"/>
  <c r="BF812" i="109"/>
  <c r="BG1279" i="109"/>
  <c r="BH1458" i="109" s="1"/>
  <c r="BG1281" i="109"/>
  <c r="BH1460" i="109" s="1"/>
  <c r="BG1639" i="109"/>
  <c r="BF1640" i="109"/>
  <c r="BD886" i="109"/>
  <c r="BD1917" i="109"/>
  <c r="BD1915" i="109"/>
  <c r="BF417" i="109"/>
  <c r="BG618" i="109" s="1"/>
  <c r="BG1641" i="109"/>
  <c r="BG1283" i="109"/>
  <c r="BH1462" i="109" s="1"/>
  <c r="BD1909" i="109"/>
  <c r="BG1638" i="109"/>
  <c r="BE484" i="109"/>
  <c r="BF420" i="109"/>
  <c r="BG621" i="109" s="1"/>
  <c r="BG1282" i="109"/>
  <c r="BH1461" i="109" s="1"/>
  <c r="BG1277" i="109"/>
  <c r="BH1456" i="109" s="1"/>
  <c r="BF415" i="109"/>
  <c r="BG616" i="109" s="1"/>
  <c r="BE1917" i="109"/>
  <c r="BF411" i="109"/>
  <c r="BG612" i="109" s="1"/>
  <c r="BN28" i="119"/>
  <c r="BO28" i="119" s="1"/>
  <c r="BN29" i="119"/>
  <c r="BO29" i="119" s="1"/>
  <c r="BI49" i="119"/>
  <c r="BK42" i="119"/>
  <c r="BK48" i="119" s="1"/>
  <c r="BK49" i="119" s="1"/>
  <c r="BM41" i="119"/>
  <c r="BM47" i="119" s="1"/>
  <c r="BL41" i="119"/>
  <c r="BL47" i="119" s="1"/>
  <c r="BP1166" i="109"/>
  <c r="BE1846" i="109" l="1"/>
  <c r="BH371" i="109"/>
  <c r="BH572" i="109"/>
  <c r="BG343" i="109"/>
  <c r="BG544" i="109"/>
  <c r="BH1399" i="109"/>
  <c r="BI1399" i="109" s="1"/>
  <c r="BH1220" i="109"/>
  <c r="BF1345" i="109"/>
  <c r="BG1349" i="109"/>
  <c r="BE1703" i="109"/>
  <c r="BF842" i="109"/>
  <c r="BF838" i="109"/>
  <c r="BF797" i="109"/>
  <c r="BG1636" i="109"/>
  <c r="BG871" i="109"/>
  <c r="BF827" i="109"/>
  <c r="BE1902" i="109"/>
  <c r="BG1642" i="109"/>
  <c r="BF810" i="109"/>
  <c r="BF1719" i="109"/>
  <c r="BF1742" i="109"/>
  <c r="BF1754" i="109"/>
  <c r="BG1688" i="109"/>
  <c r="BF864" i="109"/>
  <c r="BG1694" i="109"/>
  <c r="BE1853" i="109"/>
  <c r="BF1782" i="109"/>
  <c r="BF1772" i="109"/>
  <c r="BG1625" i="109"/>
  <c r="BF1730" i="109"/>
  <c r="BF1740" i="109"/>
  <c r="BG1634" i="109"/>
  <c r="BD1843" i="109"/>
  <c r="BF870" i="109"/>
  <c r="BF1718" i="109"/>
  <c r="BF1734" i="109"/>
  <c r="BF802" i="109"/>
  <c r="BE1825" i="109"/>
  <c r="BE1823" i="109"/>
  <c r="BE1962" i="109" s="1"/>
  <c r="BE1792" i="109"/>
  <c r="BE1810" i="109"/>
  <c r="BE1949" i="109" s="1"/>
  <c r="BE1815" i="109"/>
  <c r="BE1954" i="109" s="1"/>
  <c r="BE1817" i="109"/>
  <c r="BE1956" i="109" s="1"/>
  <c r="BE1818" i="109"/>
  <c r="BE1957" i="109" s="1"/>
  <c r="BE1824" i="109"/>
  <c r="BE1963" i="109" s="1"/>
  <c r="BE1786" i="109"/>
  <c r="BE1925" i="109" s="1"/>
  <c r="BF1778" i="109"/>
  <c r="BF833" i="109"/>
  <c r="BG857" i="109"/>
  <c r="BE1809" i="109"/>
  <c r="BE1948" i="109" s="1"/>
  <c r="BE1808" i="109"/>
  <c r="BE1947" i="109" s="1"/>
  <c r="BE1799" i="109"/>
  <c r="BE1938" i="109" s="1"/>
  <c r="BE1821" i="109"/>
  <c r="BE1960" i="109" s="1"/>
  <c r="BE1816" i="109"/>
  <c r="BE1955" i="109" s="1"/>
  <c r="BE1831" i="109"/>
  <c r="BE1822" i="109"/>
  <c r="BE1961" i="109" s="1"/>
  <c r="BE1833" i="109"/>
  <c r="BE1972" i="109" s="1"/>
  <c r="BE1800" i="109"/>
  <c r="BE1939" i="109" s="1"/>
  <c r="BE1834" i="109"/>
  <c r="BE1973" i="109" s="1"/>
  <c r="BE1785" i="109"/>
  <c r="BE1924" i="109" s="1"/>
  <c r="BE1840" i="109"/>
  <c r="BE1979" i="109" s="1"/>
  <c r="BE1839" i="109"/>
  <c r="BE1978" i="109" s="1"/>
  <c r="BE1798" i="109"/>
  <c r="BE1937" i="109" s="1"/>
  <c r="BE1820" i="109"/>
  <c r="BE1959" i="109" s="1"/>
  <c r="BE1826" i="109"/>
  <c r="BE1965" i="109" s="1"/>
  <c r="BE1832" i="109"/>
  <c r="BE1971" i="109" s="1"/>
  <c r="BE1783" i="109"/>
  <c r="BE1922" i="109" s="1"/>
  <c r="BE1838" i="109"/>
  <c r="BE1977" i="109" s="1"/>
  <c r="BE1791" i="109"/>
  <c r="BE1930" i="109" s="1"/>
  <c r="BE1827" i="109"/>
  <c r="BE1966" i="109" s="1"/>
  <c r="BE1802" i="109"/>
  <c r="BE1941" i="109" s="1"/>
  <c r="BE1797" i="109"/>
  <c r="BE1936" i="109" s="1"/>
  <c r="BE1796" i="109"/>
  <c r="BE1935" i="109" s="1"/>
  <c r="BE1803" i="109"/>
  <c r="BE1942" i="109" s="1"/>
  <c r="BE1814" i="109"/>
  <c r="BE1953" i="109" s="1"/>
  <c r="BE1964" i="109"/>
  <c r="BE1790" i="109"/>
  <c r="BE1929" i="109" s="1"/>
  <c r="BE1819" i="109"/>
  <c r="BE1958" i="109" s="1"/>
  <c r="BE1837" i="109"/>
  <c r="BE1976" i="109" s="1"/>
  <c r="BF1711" i="109"/>
  <c r="BF1850" i="109" s="1"/>
  <c r="BG1682" i="109"/>
  <c r="BF1715" i="109"/>
  <c r="BG1646" i="109"/>
  <c r="BF1746" i="109"/>
  <c r="BF1720" i="109"/>
  <c r="BE1784" i="109"/>
  <c r="BE1923" i="109" s="1"/>
  <c r="BE1836" i="109"/>
  <c r="BE1975" i="109" s="1"/>
  <c r="BE1835" i="109"/>
  <c r="BE1974" i="109" s="1"/>
  <c r="BE1794" i="109"/>
  <c r="BE1933" i="109" s="1"/>
  <c r="BE1788" i="109"/>
  <c r="BE1927" i="109" s="1"/>
  <c r="BE1804" i="109"/>
  <c r="BE1943" i="109" s="1"/>
  <c r="BE1795" i="109"/>
  <c r="BE1934" i="109" s="1"/>
  <c r="BE1806" i="109"/>
  <c r="BE1945" i="109" s="1"/>
  <c r="BE1801" i="109"/>
  <c r="BE1940" i="109" s="1"/>
  <c r="BE1807" i="109"/>
  <c r="BE1946" i="109" s="1"/>
  <c r="BE1829" i="109"/>
  <c r="BE1968" i="109" s="1"/>
  <c r="BE1813" i="109"/>
  <c r="BE1952" i="109" s="1"/>
  <c r="BE1812" i="109"/>
  <c r="BE1951" i="109" s="1"/>
  <c r="BE1830" i="109"/>
  <c r="BE1969" i="109" s="1"/>
  <c r="BE1793" i="109"/>
  <c r="BE1932" i="109" s="1"/>
  <c r="BE1787" i="109"/>
  <c r="BE1926" i="109" s="1"/>
  <c r="BE1805" i="109"/>
  <c r="BE1944" i="109" s="1"/>
  <c r="BE1811" i="109"/>
  <c r="BE1950" i="109" s="1"/>
  <c r="BE1828" i="109"/>
  <c r="BE1967" i="109" s="1"/>
  <c r="BE1789" i="109"/>
  <c r="BE1928" i="109" s="1"/>
  <c r="BF823" i="109"/>
  <c r="BF1780" i="109" s="1"/>
  <c r="BF1919" i="109" s="1"/>
  <c r="BF758" i="109"/>
  <c r="BF1728" i="109" s="1"/>
  <c r="BF1867" i="109" s="1"/>
  <c r="BG1610" i="109"/>
  <c r="BG884" i="109"/>
  <c r="BF761" i="109"/>
  <c r="BF1731" i="109" s="1"/>
  <c r="BF793" i="109"/>
  <c r="BF1750" i="109" s="1"/>
  <c r="BF1889" i="109" s="1"/>
  <c r="CB23" i="119"/>
  <c r="CB25" i="119" s="1"/>
  <c r="BG1628" i="109"/>
  <c r="BF813" i="109"/>
  <c r="BF1770" i="109" s="1"/>
  <c r="BF1909" i="109" s="1"/>
  <c r="BF1753" i="109"/>
  <c r="BF1892" i="109" s="1"/>
  <c r="BF751" i="109"/>
  <c r="BF1724" i="109" s="1"/>
  <c r="BF1863" i="109" s="1"/>
  <c r="BG1781" i="109"/>
  <c r="BG1920" i="109" s="1"/>
  <c r="BF1767" i="109"/>
  <c r="BF1906" i="109" s="1"/>
  <c r="BE1931" i="109"/>
  <c r="BG1637" i="109"/>
  <c r="BG1777" i="109" s="1"/>
  <c r="BF806" i="109"/>
  <c r="BF1763" i="109" s="1"/>
  <c r="BF1902" i="109" s="1"/>
  <c r="BF1773" i="109"/>
  <c r="BF1912" i="109" s="1"/>
  <c r="BF1769" i="109"/>
  <c r="BF1908" i="109" s="1"/>
  <c r="BF1758" i="109"/>
  <c r="BF1897" i="109" s="1"/>
  <c r="BF1749" i="109"/>
  <c r="BE1732" i="109"/>
  <c r="BE1871" i="109" s="1"/>
  <c r="BF1707" i="109"/>
  <c r="BE1755" i="109"/>
  <c r="BE1894" i="109" s="1"/>
  <c r="BE1757" i="109"/>
  <c r="BE1896" i="109" s="1"/>
  <c r="BE1725" i="109"/>
  <c r="BE1864" i="109" s="1"/>
  <c r="BE1721" i="109"/>
  <c r="BE1860" i="109" s="1"/>
  <c r="BE1717" i="109"/>
  <c r="BE1856" i="109" s="1"/>
  <c r="BF700" i="109"/>
  <c r="BF1709" i="109" s="1"/>
  <c r="BE1709" i="109"/>
  <c r="BE1848" i="109" s="1"/>
  <c r="BE1744" i="109"/>
  <c r="BE1883" i="109" s="1"/>
  <c r="BF1842" i="109"/>
  <c r="BF1981" i="109" s="1"/>
  <c r="BE1761" i="109"/>
  <c r="BE1900" i="109" s="1"/>
  <c r="BE1875" i="109"/>
  <c r="BE1713" i="109"/>
  <c r="BE1852" i="109" s="1"/>
  <c r="BE1903" i="109"/>
  <c r="BE1776" i="109"/>
  <c r="BE1915" i="109" s="1"/>
  <c r="BE1729" i="109"/>
  <c r="BE1868" i="109" s="1"/>
  <c r="BE1708" i="109"/>
  <c r="BE1847" i="109" s="1"/>
  <c r="BF1759" i="109"/>
  <c r="BE1756" i="109"/>
  <c r="BE1895" i="109" s="1"/>
  <c r="BF1760" i="109"/>
  <c r="BF1899" i="109" s="1"/>
  <c r="BE1870" i="109"/>
  <c r="BE1766" i="109"/>
  <c r="BE1905" i="109" s="1"/>
  <c r="BE1910" i="109"/>
  <c r="BE1890" i="109"/>
  <c r="BE1726" i="109"/>
  <c r="BE1865" i="109" s="1"/>
  <c r="BE1874" i="109"/>
  <c r="BE1723" i="109"/>
  <c r="BE1862" i="109" s="1"/>
  <c r="BE1762" i="109"/>
  <c r="BE1901" i="109" s="1"/>
  <c r="BE1904" i="109"/>
  <c r="BE1747" i="109"/>
  <c r="BE1886" i="109" s="1"/>
  <c r="BE1759" i="109"/>
  <c r="BE1898" i="109" s="1"/>
  <c r="BE1774" i="109"/>
  <c r="BE1913" i="109" s="1"/>
  <c r="BE1779" i="109"/>
  <c r="BE1918" i="109" s="1"/>
  <c r="BE1866" i="109"/>
  <c r="BF1841" i="109"/>
  <c r="BF1980" i="109" s="1"/>
  <c r="BF1777" i="109"/>
  <c r="BF1916" i="109" s="1"/>
  <c r="BH1558" i="109"/>
  <c r="BH1530" i="109"/>
  <c r="BH1540" i="109"/>
  <c r="BH1551" i="109"/>
  <c r="BG1578" i="109"/>
  <c r="BH1576" i="109"/>
  <c r="BG1677" i="109"/>
  <c r="BF721" i="109"/>
  <c r="BF1712" i="109" s="1"/>
  <c r="BF1851" i="109" s="1"/>
  <c r="BG1596" i="109"/>
  <c r="BG298" i="109"/>
  <c r="BH499" i="109" s="1"/>
  <c r="BG1693" i="109"/>
  <c r="BG1583" i="109"/>
  <c r="BG885" i="109"/>
  <c r="BG1842" i="109" s="1"/>
  <c r="BF831" i="109"/>
  <c r="BF819" i="109"/>
  <c r="BF1776" i="109" s="1"/>
  <c r="BF817" i="109"/>
  <c r="BF1774" i="109" s="1"/>
  <c r="BG1669" i="109"/>
  <c r="BG1631" i="109"/>
  <c r="BF811" i="109"/>
  <c r="BF1768" i="109" s="1"/>
  <c r="BF759" i="109"/>
  <c r="BF1729" i="109" s="1"/>
  <c r="BF809" i="109"/>
  <c r="BF1766" i="109" s="1"/>
  <c r="BF808" i="109"/>
  <c r="BG861" i="109"/>
  <c r="BG1647" i="109"/>
  <c r="BG1654" i="109"/>
  <c r="BF745" i="109"/>
  <c r="BG1690" i="109"/>
  <c r="BF1524" i="109"/>
  <c r="CJ34" i="119" s="1"/>
  <c r="BG1633" i="109"/>
  <c r="BG1643" i="109"/>
  <c r="BG1653" i="109"/>
  <c r="BF738" i="109"/>
  <c r="BF829" i="109"/>
  <c r="BG844" i="109"/>
  <c r="BF729" i="109"/>
  <c r="BF1714" i="109" s="1"/>
  <c r="BF1853" i="109" s="1"/>
  <c r="BG1673" i="109"/>
  <c r="BG1684" i="109"/>
  <c r="BF848" i="109"/>
  <c r="BF732" i="109"/>
  <c r="BF798" i="109"/>
  <c r="BF846" i="109"/>
  <c r="BG1698" i="109"/>
  <c r="BG865" i="109"/>
  <c r="BG855" i="109"/>
  <c r="BF747" i="109"/>
  <c r="BF1722" i="109" s="1"/>
  <c r="BF835" i="109"/>
  <c r="BE1861" i="109"/>
  <c r="BG1651" i="109"/>
  <c r="BG1624" i="109"/>
  <c r="BF834" i="109"/>
  <c r="BF804" i="109"/>
  <c r="BG1657" i="109"/>
  <c r="BF756" i="109"/>
  <c r="BF1727" i="109" s="1"/>
  <c r="BG1650" i="109"/>
  <c r="BG1635" i="109"/>
  <c r="BF795" i="109"/>
  <c r="BF800" i="109"/>
  <c r="BG1700" i="109"/>
  <c r="BF805" i="109"/>
  <c r="BF749" i="109"/>
  <c r="BF1723" i="109" s="1"/>
  <c r="BF753" i="109"/>
  <c r="BG875" i="109"/>
  <c r="BG740" i="109"/>
  <c r="BG689" i="109"/>
  <c r="BF787" i="109"/>
  <c r="BF1744" i="109" s="1"/>
  <c r="BF858" i="109"/>
  <c r="BG1660" i="109"/>
  <c r="BF873" i="109"/>
  <c r="BG1595" i="109"/>
  <c r="BG1671" i="109"/>
  <c r="BF807" i="109"/>
  <c r="BG1620" i="109"/>
  <c r="CL37" i="119"/>
  <c r="BF799" i="109"/>
  <c r="BG1679" i="109"/>
  <c r="BG1667" i="109"/>
  <c r="BG1695" i="109"/>
  <c r="BG1701" i="109"/>
  <c r="CA28" i="119"/>
  <c r="CA29" i="119"/>
  <c r="CD21" i="119"/>
  <c r="CC23" i="119"/>
  <c r="BF841" i="109"/>
  <c r="BG851" i="109"/>
  <c r="BF790" i="109"/>
  <c r="BF1747" i="109" s="1"/>
  <c r="BF1879" i="109"/>
  <c r="BF874" i="109"/>
  <c r="BF763" i="109"/>
  <c r="BF1733" i="109" s="1"/>
  <c r="BG872" i="109"/>
  <c r="BF781" i="109"/>
  <c r="BF762" i="109"/>
  <c r="BF837" i="109"/>
  <c r="BG816" i="109"/>
  <c r="BG1581" i="109"/>
  <c r="BG1580" i="109"/>
  <c r="BF788" i="109"/>
  <c r="BF1745" i="109" s="1"/>
  <c r="BG1663" i="109"/>
  <c r="BG1696" i="109"/>
  <c r="BF791" i="109"/>
  <c r="BF1748" i="109" s="1"/>
  <c r="BF854" i="109"/>
  <c r="BF882" i="109"/>
  <c r="BG1608" i="109"/>
  <c r="BG1609" i="109"/>
  <c r="BG1685" i="109"/>
  <c r="BF709" i="109"/>
  <c r="BF1857" i="109"/>
  <c r="BG340" i="109"/>
  <c r="BH541" i="109" s="1"/>
  <c r="BG742" i="109"/>
  <c r="BG338" i="109"/>
  <c r="BH539" i="109" s="1"/>
  <c r="BF822" i="109"/>
  <c r="BF1873" i="109"/>
  <c r="BF1881" i="109"/>
  <c r="BF1869" i="109"/>
  <c r="BF830" i="109"/>
  <c r="BF693" i="109"/>
  <c r="BF1708" i="109" s="1"/>
  <c r="BF856" i="109"/>
  <c r="BF881" i="109"/>
  <c r="BF1917" i="109"/>
  <c r="BE886" i="109"/>
  <c r="BE1882" i="109"/>
  <c r="BE1880" i="109"/>
  <c r="BE1876" i="109"/>
  <c r="BE1907" i="109"/>
  <c r="BF1911" i="109"/>
  <c r="BH1290" i="109"/>
  <c r="BG360" i="109"/>
  <c r="BH561" i="109" s="1"/>
  <c r="BH1307" i="109"/>
  <c r="BH1338" i="109"/>
  <c r="BH1267" i="109"/>
  <c r="BG870" i="109"/>
  <c r="BG468" i="109"/>
  <c r="BH669" i="109" s="1"/>
  <c r="BH1289" i="109"/>
  <c r="BH1571" i="109"/>
  <c r="BI1392" i="109"/>
  <c r="BG409" i="109"/>
  <c r="BH610" i="109" s="1"/>
  <c r="BH1573" i="109"/>
  <c r="BI1394" i="109"/>
  <c r="BG435" i="109"/>
  <c r="BH636" i="109" s="1"/>
  <c r="BH1670" i="109"/>
  <c r="BI1491" i="109"/>
  <c r="BG456" i="109"/>
  <c r="BH657" i="109" s="1"/>
  <c r="BG471" i="109"/>
  <c r="BH672" i="109" s="1"/>
  <c r="BH1292" i="109"/>
  <c r="BG479" i="109"/>
  <c r="BH680" i="109" s="1"/>
  <c r="BE1849" i="109"/>
  <c r="BH434" i="109"/>
  <c r="BG859" i="109"/>
  <c r="BG382" i="109"/>
  <c r="BH583" i="109" s="1"/>
  <c r="BH475" i="109"/>
  <c r="BG432" i="109"/>
  <c r="BH633" i="109" s="1"/>
  <c r="BH1575" i="109"/>
  <c r="BI1396" i="109"/>
  <c r="BH430" i="109"/>
  <c r="BH1253" i="109"/>
  <c r="BG1592" i="109"/>
  <c r="BH447" i="109"/>
  <c r="BH442" i="109"/>
  <c r="BG376" i="109"/>
  <c r="BH577" i="109" s="1"/>
  <c r="BH1324" i="109"/>
  <c r="BH483" i="109"/>
  <c r="BJ483" i="109" s="1"/>
  <c r="BH1649" i="109"/>
  <c r="BI1470" i="109"/>
  <c r="BH1330" i="109"/>
  <c r="BG760" i="109"/>
  <c r="BG358" i="109"/>
  <c r="BH559" i="109" s="1"/>
  <c r="BH1242" i="109"/>
  <c r="BF754" i="109"/>
  <c r="BG796" i="109"/>
  <c r="BG394" i="109"/>
  <c r="BH595" i="109" s="1"/>
  <c r="BG864" i="109"/>
  <c r="BG462" i="109"/>
  <c r="BH663" i="109" s="1"/>
  <c r="BE1863" i="109"/>
  <c r="BH1286" i="109"/>
  <c r="BG384" i="109"/>
  <c r="BH585" i="109" s="1"/>
  <c r="BG446" i="109"/>
  <c r="BH647" i="109" s="1"/>
  <c r="BF779" i="109"/>
  <c r="BF1737" i="109" s="1"/>
  <c r="BG1613" i="109"/>
  <c r="BG1612" i="109"/>
  <c r="BG1618" i="109"/>
  <c r="BH1603" i="109"/>
  <c r="BI1424" i="109"/>
  <c r="BH1295" i="109"/>
  <c r="BH1299" i="109"/>
  <c r="BH1335" i="109"/>
  <c r="BG336" i="109"/>
  <c r="BH537" i="109" s="1"/>
  <c r="BH1264" i="109"/>
  <c r="BH1332" i="109"/>
  <c r="BH1269" i="109"/>
  <c r="BG476" i="109"/>
  <c r="BH677" i="109" s="1"/>
  <c r="BE1877" i="109"/>
  <c r="BG1675" i="109"/>
  <c r="BH1534" i="109"/>
  <c r="BI1355" i="109"/>
  <c r="BG1655" i="109"/>
  <c r="BH449" i="109"/>
  <c r="BE1899" i="109"/>
  <c r="BH477" i="109"/>
  <c r="BG1645" i="109"/>
  <c r="BH1247" i="109"/>
  <c r="BG880" i="109"/>
  <c r="BG789" i="109"/>
  <c r="BG387" i="109"/>
  <c r="BH588" i="109" s="1"/>
  <c r="BH1240" i="109"/>
  <c r="BH473" i="109"/>
  <c r="BH1270" i="109"/>
  <c r="BH1225" i="109"/>
  <c r="BE1891" i="109"/>
  <c r="BH1223" i="109"/>
  <c r="BH1222" i="109"/>
  <c r="BH1250" i="109"/>
  <c r="BG833" i="109"/>
  <c r="BG431" i="109"/>
  <c r="BH632" i="109" s="1"/>
  <c r="BG433" i="109"/>
  <c r="BH634" i="109" s="1"/>
  <c r="BE1906" i="109"/>
  <c r="BG388" i="109"/>
  <c r="BH589" i="109" s="1"/>
  <c r="BG428" i="109"/>
  <c r="BH629" i="109" s="1"/>
  <c r="BE1872" i="109"/>
  <c r="BH287" i="109"/>
  <c r="BG429" i="109"/>
  <c r="BH630" i="109" s="1"/>
  <c r="BG357" i="109"/>
  <c r="BH558" i="109" s="1"/>
  <c r="BH1233" i="109"/>
  <c r="BE1970" i="109"/>
  <c r="BH1584" i="109"/>
  <c r="BI1405" i="109"/>
  <c r="BH470" i="109"/>
  <c r="BH461" i="109"/>
  <c r="BG439" i="109"/>
  <c r="BH640" i="109" s="1"/>
  <c r="BH1238" i="109"/>
  <c r="BG480" i="109"/>
  <c r="BH681" i="109" s="1"/>
  <c r="BH1666" i="109"/>
  <c r="BI1487" i="109"/>
  <c r="BG330" i="109"/>
  <c r="BH531" i="109" s="1"/>
  <c r="BH1327" i="109"/>
  <c r="BG1611" i="109"/>
  <c r="BF778" i="109"/>
  <c r="BF1736" i="109" s="1"/>
  <c r="BG801" i="109"/>
  <c r="BG399" i="109"/>
  <c r="BH600" i="109" s="1"/>
  <c r="BG328" i="109"/>
  <c r="BH529" i="109" s="1"/>
  <c r="BG730" i="109"/>
  <c r="BG347" i="109"/>
  <c r="BH548" i="109" s="1"/>
  <c r="BH467" i="109"/>
  <c r="BG810" i="109"/>
  <c r="BG408" i="109"/>
  <c r="BH609" i="109" s="1"/>
  <c r="BE1893" i="109"/>
  <c r="BH1546" i="109"/>
  <c r="BI1367" i="109"/>
  <c r="BH1699" i="109"/>
  <c r="BI1520" i="109"/>
  <c r="BH445" i="109"/>
  <c r="BG392" i="109"/>
  <c r="BH593" i="109" s="1"/>
  <c r="BG466" i="109"/>
  <c r="BH667" i="109" s="1"/>
  <c r="BG352" i="109"/>
  <c r="BH553" i="109" s="1"/>
  <c r="BH1322" i="109"/>
  <c r="BG396" i="109"/>
  <c r="BH597" i="109" s="1"/>
  <c r="BG1585" i="109"/>
  <c r="BH453" i="109"/>
  <c r="BF786" i="109"/>
  <c r="BF1743" i="109" s="1"/>
  <c r="BH1263" i="109"/>
  <c r="BG852" i="109"/>
  <c r="BG450" i="109"/>
  <c r="BH651" i="109" s="1"/>
  <c r="BH474" i="109"/>
  <c r="BH1249" i="109"/>
  <c r="BE1859" i="109"/>
  <c r="BH1237" i="109"/>
  <c r="BH1311" i="109"/>
  <c r="BG850" i="109"/>
  <c r="BG448" i="109"/>
  <c r="BH649" i="109" s="1"/>
  <c r="BG327" i="109"/>
  <c r="BH528" i="109" s="1"/>
  <c r="BH455" i="109"/>
  <c r="BG1627" i="109"/>
  <c r="BH1328" i="109"/>
  <c r="BH1313" i="109"/>
  <c r="BG1170" i="109"/>
  <c r="BG1528" i="109"/>
  <c r="BH1298" i="109"/>
  <c r="BH1261" i="109"/>
  <c r="BG321" i="109"/>
  <c r="BH522" i="109" s="1"/>
  <c r="BE1855" i="109"/>
  <c r="BH1315" i="109"/>
  <c r="BG879" i="109"/>
  <c r="BG351" i="109"/>
  <c r="BH552" i="109" s="1"/>
  <c r="BH1287" i="109"/>
  <c r="BH1556" i="109"/>
  <c r="BI1377" i="109"/>
  <c r="BG1605" i="109"/>
  <c r="BH1294" i="109"/>
  <c r="BH1246" i="109"/>
  <c r="BG391" i="109"/>
  <c r="BH592" i="109" s="1"/>
  <c r="BH1562" i="109"/>
  <c r="BI1383" i="109"/>
  <c r="BE1887" i="109"/>
  <c r="BH1251" i="109"/>
  <c r="BG291" i="109"/>
  <c r="BH492" i="109" s="1"/>
  <c r="BG386" i="109"/>
  <c r="BH587" i="109" s="1"/>
  <c r="BH1266" i="109"/>
  <c r="BH1302" i="109"/>
  <c r="BG356" i="109"/>
  <c r="BH557" i="109" s="1"/>
  <c r="BG314" i="109"/>
  <c r="BH515" i="109" s="1"/>
  <c r="BG716" i="109"/>
  <c r="BH459" i="109"/>
  <c r="BH1244" i="109"/>
  <c r="BG458" i="109"/>
  <c r="BH659" i="109" s="1"/>
  <c r="BG860" i="109"/>
  <c r="BH1674" i="109"/>
  <c r="BI1495" i="109"/>
  <c r="BH1342" i="109"/>
  <c r="BG389" i="109"/>
  <c r="BH590" i="109" s="1"/>
  <c r="BH482" i="109"/>
  <c r="BH1702" i="109"/>
  <c r="BI1523" i="109"/>
  <c r="EJ1523" i="109" s="1"/>
  <c r="BG405" i="109"/>
  <c r="BH606" i="109" s="1"/>
  <c r="BG454" i="109"/>
  <c r="BH655" i="109" s="1"/>
  <c r="BH1268" i="109"/>
  <c r="BH896" i="109"/>
  <c r="BH1687" i="109"/>
  <c r="BI1508" i="109"/>
  <c r="BH1265" i="109"/>
  <c r="BH1310" i="109"/>
  <c r="BH1331" i="109"/>
  <c r="BG307" i="109"/>
  <c r="BH508" i="109" s="1"/>
  <c r="BG425" i="109"/>
  <c r="BH626" i="109" s="1"/>
  <c r="BG827" i="109"/>
  <c r="BG427" i="109"/>
  <c r="BH628" i="109" s="1"/>
  <c r="BG441" i="109"/>
  <c r="BH642" i="109" s="1"/>
  <c r="BH1676" i="109"/>
  <c r="BI1497" i="109"/>
  <c r="BG444" i="109"/>
  <c r="BH645" i="109" s="1"/>
  <c r="BG406" i="109"/>
  <c r="BH607" i="109" s="1"/>
  <c r="BG838" i="109"/>
  <c r="BG436" i="109"/>
  <c r="BH637" i="109" s="1"/>
  <c r="BH1601" i="109"/>
  <c r="BI1422" i="109"/>
  <c r="BG319" i="109"/>
  <c r="BH520" i="109" s="1"/>
  <c r="BH1285" i="109"/>
  <c r="BG797" i="109"/>
  <c r="BG395" i="109"/>
  <c r="BH596" i="109" s="1"/>
  <c r="BF1893" i="109"/>
  <c r="BH1262" i="109"/>
  <c r="BH1319" i="109"/>
  <c r="BH894" i="109"/>
  <c r="BG1026" i="109"/>
  <c r="BF839" i="109"/>
  <c r="BF794" i="109"/>
  <c r="BF1751" i="109" s="1"/>
  <c r="BF868" i="109"/>
  <c r="BH1340" i="109"/>
  <c r="BH426" i="109"/>
  <c r="BH1683" i="109"/>
  <c r="BI1504" i="109"/>
  <c r="BH443" i="109"/>
  <c r="BG1621" i="109"/>
  <c r="BG866" i="109"/>
  <c r="BG464" i="109"/>
  <c r="BH665" i="109" s="1"/>
  <c r="BH1614" i="109"/>
  <c r="BI1435" i="109"/>
  <c r="BG1607" i="109"/>
  <c r="BG440" i="109"/>
  <c r="BH641" i="109" s="1"/>
  <c r="BG842" i="109"/>
  <c r="BH451" i="109"/>
  <c r="BG349" i="109"/>
  <c r="BH550" i="109" s="1"/>
  <c r="BH1549" i="109"/>
  <c r="BI1370" i="109"/>
  <c r="BH1309" i="109"/>
  <c r="BH1224" i="109"/>
  <c r="BH465" i="109"/>
  <c r="BH1252" i="109"/>
  <c r="BG1686" i="109"/>
  <c r="BH438" i="109"/>
  <c r="BG1619" i="109"/>
  <c r="BF773" i="109"/>
  <c r="BF723" i="109"/>
  <c r="BF1713" i="109" s="1"/>
  <c r="BH1321" i="109"/>
  <c r="BG354" i="109"/>
  <c r="BH555" i="109" s="1"/>
  <c r="BH1561" i="109"/>
  <c r="BI1382" i="109"/>
  <c r="BH1306" i="109"/>
  <c r="BH1257" i="109"/>
  <c r="BG1652" i="109"/>
  <c r="BG1604" i="109"/>
  <c r="BH1337" i="109"/>
  <c r="BH1343" i="109"/>
  <c r="BG385" i="109"/>
  <c r="BH586" i="109" s="1"/>
  <c r="BH1293" i="109"/>
  <c r="BG397" i="109"/>
  <c r="BH598" i="109" s="1"/>
  <c r="BG379" i="109"/>
  <c r="BH580" i="109" s="1"/>
  <c r="BG345" i="109"/>
  <c r="BH546" i="109" s="1"/>
  <c r="BH1305" i="109"/>
  <c r="BG826" i="109"/>
  <c r="BG424" i="109"/>
  <c r="BH625" i="109" s="1"/>
  <c r="BG393" i="109"/>
  <c r="BH594" i="109" s="1"/>
  <c r="BG452" i="109"/>
  <c r="BH653" i="109" s="1"/>
  <c r="BG407" i="109"/>
  <c r="BH608" i="109" s="1"/>
  <c r="BG403" i="109"/>
  <c r="BH604" i="109" s="1"/>
  <c r="BG472" i="109"/>
  <c r="BH673" i="109" s="1"/>
  <c r="BG404" i="109"/>
  <c r="BH605" i="109" s="1"/>
  <c r="BG739" i="109"/>
  <c r="BG337" i="109"/>
  <c r="BH538" i="109" s="1"/>
  <c r="BH463" i="109"/>
  <c r="BH1606" i="109"/>
  <c r="BI1427" i="109"/>
  <c r="BG1668" i="109"/>
  <c r="BG1689" i="109"/>
  <c r="BF843" i="109"/>
  <c r="BH1555" i="109"/>
  <c r="BI1376" i="109"/>
  <c r="BH457" i="109"/>
  <c r="BH1323" i="109"/>
  <c r="BF784" i="109"/>
  <c r="BG772" i="109"/>
  <c r="BG370" i="109"/>
  <c r="BH571" i="109" s="1"/>
  <c r="BH1300" i="109"/>
  <c r="BH1697" i="109"/>
  <c r="BI1518" i="109"/>
  <c r="BH1303" i="109"/>
  <c r="BG792" i="109"/>
  <c r="BG390" i="109"/>
  <c r="BH591" i="109" s="1"/>
  <c r="BG785" i="109"/>
  <c r="BG383" i="109"/>
  <c r="BH584" i="109" s="1"/>
  <c r="BG802" i="109"/>
  <c r="BG400" i="109"/>
  <c r="BH601" i="109" s="1"/>
  <c r="BG402" i="109"/>
  <c r="BH603" i="109" s="1"/>
  <c r="BH1296" i="109"/>
  <c r="BH469" i="109"/>
  <c r="BG359" i="109"/>
  <c r="BH560" i="109" s="1"/>
  <c r="BG437" i="109"/>
  <c r="BH638" i="109" s="1"/>
  <c r="BH1288" i="109"/>
  <c r="BG377" i="109"/>
  <c r="BH578" i="109" s="1"/>
  <c r="BG862" i="109"/>
  <c r="BG460" i="109"/>
  <c r="BH661" i="109" s="1"/>
  <c r="BH1255" i="109"/>
  <c r="BH1254" i="109"/>
  <c r="BH1260" i="109"/>
  <c r="BG783" i="109"/>
  <c r="BG381" i="109"/>
  <c r="BH582" i="109" s="1"/>
  <c r="BH1616" i="109"/>
  <c r="BI1437" i="109"/>
  <c r="BH1617" i="109"/>
  <c r="BI1438" i="109"/>
  <c r="BF878" i="109"/>
  <c r="BH1317" i="109"/>
  <c r="BH1297" i="109"/>
  <c r="BH1320" i="109"/>
  <c r="BG803" i="109"/>
  <c r="BG401" i="109"/>
  <c r="BH602" i="109" s="1"/>
  <c r="BH481" i="109"/>
  <c r="BH1304" i="109"/>
  <c r="BH1301" i="109"/>
  <c r="BH1691" i="109"/>
  <c r="BI1512" i="109"/>
  <c r="BH1326" i="109"/>
  <c r="BH478" i="109"/>
  <c r="BH1692" i="109"/>
  <c r="BI1513" i="109"/>
  <c r="BH1336" i="109"/>
  <c r="BG398" i="109"/>
  <c r="BH599" i="109" s="1"/>
  <c r="BH1672" i="109"/>
  <c r="BI1493" i="109"/>
  <c r="BE1884" i="109"/>
  <c r="BF814" i="109"/>
  <c r="BD1982" i="109"/>
  <c r="BG415" i="109"/>
  <c r="BH616" i="109" s="1"/>
  <c r="BH1282" i="109"/>
  <c r="BG1640" i="109"/>
  <c r="BG417" i="109"/>
  <c r="BH618" i="109" s="1"/>
  <c r="BE1914" i="109"/>
  <c r="BH1281" i="109"/>
  <c r="BF685" i="109"/>
  <c r="CJ33" i="119" s="1"/>
  <c r="BH1273" i="109"/>
  <c r="BH1278" i="109"/>
  <c r="BG1629" i="109"/>
  <c r="BH1272" i="109"/>
  <c r="BF818" i="109"/>
  <c r="BF1775" i="109" s="1"/>
  <c r="BG411" i="109"/>
  <c r="BH612" i="109" s="1"/>
  <c r="BH1277" i="109"/>
  <c r="BG420" i="109"/>
  <c r="BH621" i="109" s="1"/>
  <c r="BH1638" i="109"/>
  <c r="BI1459" i="109"/>
  <c r="BG412" i="109"/>
  <c r="BH613" i="109" s="1"/>
  <c r="BH410" i="109"/>
  <c r="BH1271" i="109"/>
  <c r="BG821" i="109"/>
  <c r="BG419" i="109"/>
  <c r="BH620" i="109" s="1"/>
  <c r="BH1284" i="109"/>
  <c r="BG421" i="109"/>
  <c r="BH622" i="109" s="1"/>
  <c r="BG1630" i="109"/>
  <c r="BH418" i="109"/>
  <c r="BH1283" i="109"/>
  <c r="BH1279" i="109"/>
  <c r="BH414" i="109"/>
  <c r="BH1276" i="109"/>
  <c r="BG812" i="109"/>
  <c r="BE1919" i="109"/>
  <c r="BH422" i="109"/>
  <c r="BF1703" i="109"/>
  <c r="BG825" i="109"/>
  <c r="BG423" i="109"/>
  <c r="BH624" i="109" s="1"/>
  <c r="BF484" i="109"/>
  <c r="BF485" i="109" s="1"/>
  <c r="BH1275" i="109"/>
  <c r="BE485" i="109"/>
  <c r="BH1274" i="109"/>
  <c r="BG413" i="109"/>
  <c r="BH614" i="109" s="1"/>
  <c r="BG815" i="109"/>
  <c r="BG416" i="109"/>
  <c r="BH617" i="109" s="1"/>
  <c r="BN30" i="119"/>
  <c r="BN40" i="119"/>
  <c r="BO40" i="119" s="1"/>
  <c r="BO30" i="119"/>
  <c r="BL42" i="119"/>
  <c r="BL48" i="119" s="1"/>
  <c r="BL49" i="119" s="1"/>
  <c r="BM42" i="119"/>
  <c r="BM48" i="119" s="1"/>
  <c r="BM49" i="119" s="1"/>
  <c r="BQ1166" i="109"/>
  <c r="BH343" i="109" l="1"/>
  <c r="BH544" i="109"/>
  <c r="BG1345" i="109"/>
  <c r="BH1349" i="109"/>
  <c r="BG751" i="109"/>
  <c r="BG1724" i="109" s="1"/>
  <c r="BG1863" i="109" s="1"/>
  <c r="BG813" i="109"/>
  <c r="BG761" i="109"/>
  <c r="BG758" i="109"/>
  <c r="BG700" i="109"/>
  <c r="BG806" i="109"/>
  <c r="BG823" i="109"/>
  <c r="BG793" i="109"/>
  <c r="BG1719" i="109"/>
  <c r="BF1868" i="109"/>
  <c r="CC25" i="119"/>
  <c r="BG1782" i="109"/>
  <c r="BG1750" i="109"/>
  <c r="BG1916" i="109"/>
  <c r="BG1740" i="109"/>
  <c r="BG1734" i="109"/>
  <c r="BG1763" i="109"/>
  <c r="BF1835" i="109"/>
  <c r="BG1715" i="109"/>
  <c r="BF1808" i="109"/>
  <c r="BF1947" i="109" s="1"/>
  <c r="BG1711" i="109"/>
  <c r="BG1730" i="109"/>
  <c r="BF1791" i="109"/>
  <c r="BG1720" i="109"/>
  <c r="BG1981" i="109"/>
  <c r="BG1709" i="109"/>
  <c r="BG831" i="109"/>
  <c r="BG1753" i="109"/>
  <c r="BF1831" i="109"/>
  <c r="BF1970" i="109" s="1"/>
  <c r="BF1913" i="109"/>
  <c r="BF1811" i="109"/>
  <c r="BF1824" i="109"/>
  <c r="BF1963" i="109" s="1"/>
  <c r="BF1796" i="109"/>
  <c r="BF1935" i="109" s="1"/>
  <c r="BF1806" i="109"/>
  <c r="BF1945" i="109" s="1"/>
  <c r="BF1787" i="109"/>
  <c r="BF1823" i="109"/>
  <c r="BF1962" i="109" s="1"/>
  <c r="BF1799" i="109"/>
  <c r="BF1938" i="109" s="1"/>
  <c r="BG1742" i="109"/>
  <c r="BG1718" i="109"/>
  <c r="BG1746" i="109"/>
  <c r="BG1885" i="109" s="1"/>
  <c r="BF1786" i="109"/>
  <c r="BF1925" i="109" s="1"/>
  <c r="BF1821" i="109"/>
  <c r="BF1960" i="109" s="1"/>
  <c r="BF1816" i="109"/>
  <c r="BF1955" i="109" s="1"/>
  <c r="BF1813" i="109"/>
  <c r="BF1952" i="109" s="1"/>
  <c r="BF1822" i="109"/>
  <c r="BF1961" i="109" s="1"/>
  <c r="BF1803" i="109"/>
  <c r="BF1832" i="109"/>
  <c r="BF1971" i="109" s="1"/>
  <c r="BF1839" i="109"/>
  <c r="BF1818" i="109"/>
  <c r="BF1957" i="109" s="1"/>
  <c r="BF1829" i="109"/>
  <c r="BF1968" i="109" s="1"/>
  <c r="BF1789" i="109"/>
  <c r="BF1928" i="109" s="1"/>
  <c r="BF1800" i="109"/>
  <c r="BF1939" i="109" s="1"/>
  <c r="BF1825" i="109"/>
  <c r="BF1964" i="109" s="1"/>
  <c r="BF1840" i="109"/>
  <c r="BF1979" i="109" s="1"/>
  <c r="BF1812" i="109"/>
  <c r="BF1951" i="109" s="1"/>
  <c r="BF1978" i="109"/>
  <c r="BF1797" i="109"/>
  <c r="BF1936" i="109" s="1"/>
  <c r="BF1802" i="109"/>
  <c r="BF1941" i="109" s="1"/>
  <c r="BF1815" i="109"/>
  <c r="BF1954" i="109" s="1"/>
  <c r="BF1828" i="109"/>
  <c r="BF1967" i="109" s="1"/>
  <c r="BG1772" i="109"/>
  <c r="BG1911" i="109" s="1"/>
  <c r="BG1778" i="109"/>
  <c r="BG1754" i="109"/>
  <c r="BG1893" i="109" s="1"/>
  <c r="BF1785" i="109"/>
  <c r="BF1924" i="109" s="1"/>
  <c r="BF1837" i="109"/>
  <c r="BF1976" i="109" s="1"/>
  <c r="BF1820" i="109"/>
  <c r="BF1959" i="109" s="1"/>
  <c r="BF1827" i="109"/>
  <c r="BF1966" i="109" s="1"/>
  <c r="BF1838" i="109"/>
  <c r="BF1977" i="109" s="1"/>
  <c r="BF1817" i="109"/>
  <c r="BF1956" i="109" s="1"/>
  <c r="BF1793" i="109"/>
  <c r="BF1932" i="109" s="1"/>
  <c r="BF1788" i="109"/>
  <c r="BF1927" i="109" s="1"/>
  <c r="BF1834" i="109"/>
  <c r="BF1973" i="109" s="1"/>
  <c r="BF1798" i="109"/>
  <c r="BF1937" i="109" s="1"/>
  <c r="BF1805" i="109"/>
  <c r="BF1944" i="109" s="1"/>
  <c r="BF1830" i="109"/>
  <c r="BF1969" i="109" s="1"/>
  <c r="BF1794" i="109"/>
  <c r="BF1933" i="109" s="1"/>
  <c r="BF1801" i="109"/>
  <c r="BF1940" i="109" s="1"/>
  <c r="BF1826" i="109"/>
  <c r="BF1965" i="109" s="1"/>
  <c r="BF1807" i="109"/>
  <c r="BF1946" i="109" s="1"/>
  <c r="BG848" i="109"/>
  <c r="BF1790" i="109"/>
  <c r="BF1929" i="109" s="1"/>
  <c r="BF1836" i="109"/>
  <c r="BF1975" i="109" s="1"/>
  <c r="BF1792" i="109"/>
  <c r="BF1931" i="109" s="1"/>
  <c r="BF1784" i="109"/>
  <c r="BF1923" i="109" s="1"/>
  <c r="BF1833" i="109"/>
  <c r="BF1972" i="109" s="1"/>
  <c r="BF1809" i="109"/>
  <c r="BF1948" i="109" s="1"/>
  <c r="BF1804" i="109"/>
  <c r="BF1943" i="109" s="1"/>
  <c r="BF1783" i="109"/>
  <c r="BF1922" i="109" s="1"/>
  <c r="BF1814" i="109"/>
  <c r="BF1953" i="109" s="1"/>
  <c r="BF1819" i="109"/>
  <c r="BF1958" i="109" s="1"/>
  <c r="BF1795" i="109"/>
  <c r="BF1934" i="109" s="1"/>
  <c r="BF1810" i="109"/>
  <c r="BF1949" i="109" s="1"/>
  <c r="BF1926" i="109"/>
  <c r="BF1950" i="109"/>
  <c r="BG1767" i="109"/>
  <c r="BG1906" i="109" s="1"/>
  <c r="BG1770" i="109"/>
  <c r="BG1909" i="109" s="1"/>
  <c r="BG721" i="109"/>
  <c r="BG1712" i="109" s="1"/>
  <c r="BG1851" i="109" s="1"/>
  <c r="BG1707" i="109"/>
  <c r="BG1846" i="109" s="1"/>
  <c r="BG1769" i="109"/>
  <c r="BG1908" i="109" s="1"/>
  <c r="BG759" i="109"/>
  <c r="BG1729" i="109" s="1"/>
  <c r="BG1868" i="109" s="1"/>
  <c r="BG1759" i="109"/>
  <c r="BG1898" i="109" s="1"/>
  <c r="BG1731" i="109"/>
  <c r="BG1870" i="109" s="1"/>
  <c r="BG800" i="109"/>
  <c r="BG1757" i="109" s="1"/>
  <c r="BF1741" i="109"/>
  <c r="BF1880" i="109" s="1"/>
  <c r="BG787" i="109"/>
  <c r="BG1744" i="109" s="1"/>
  <c r="BG1883" i="109" s="1"/>
  <c r="BG1758" i="109"/>
  <c r="BG1897" i="109" s="1"/>
  <c r="BF1779" i="109"/>
  <c r="BF1918" i="109" s="1"/>
  <c r="BF1738" i="109"/>
  <c r="BF1877" i="109" s="1"/>
  <c r="BF1756" i="109"/>
  <c r="BF1895" i="109" s="1"/>
  <c r="BG1773" i="109"/>
  <c r="BG1912" i="109" s="1"/>
  <c r="BF1721" i="109"/>
  <c r="BF1860" i="109" s="1"/>
  <c r="BF1765" i="109"/>
  <c r="BF1904" i="109" s="1"/>
  <c r="BF1761" i="109"/>
  <c r="BF1900" i="109" s="1"/>
  <c r="BG1760" i="109"/>
  <c r="BG1899" i="109" s="1"/>
  <c r="BF1716" i="109"/>
  <c r="BF1855" i="109" s="1"/>
  <c r="BF1710" i="109"/>
  <c r="BF1849" i="109" s="1"/>
  <c r="BF1883" i="109"/>
  <c r="BF1725" i="109"/>
  <c r="BF1864" i="109" s="1"/>
  <c r="BF1757" i="109"/>
  <c r="BF1896" i="109" s="1"/>
  <c r="BF1755" i="109"/>
  <c r="BF1894" i="109" s="1"/>
  <c r="BF1717" i="109"/>
  <c r="BF1856" i="109" s="1"/>
  <c r="BF1905" i="109"/>
  <c r="BG817" i="109"/>
  <c r="BG1774" i="109" s="1"/>
  <c r="BG1913" i="109" s="1"/>
  <c r="BG753" i="109"/>
  <c r="BG1725" i="109" s="1"/>
  <c r="BF1875" i="109"/>
  <c r="BG1780" i="109"/>
  <c r="BG1919" i="109" s="1"/>
  <c r="BF1876" i="109"/>
  <c r="BF1726" i="109"/>
  <c r="BF1865" i="109" s="1"/>
  <c r="BG1749" i="109"/>
  <c r="BG1888" i="109" s="1"/>
  <c r="BF1887" i="109"/>
  <c r="BG1728" i="109"/>
  <c r="BF1732" i="109"/>
  <c r="BF1871" i="109" s="1"/>
  <c r="BF1762" i="109"/>
  <c r="BF1901" i="109" s="1"/>
  <c r="BF1764" i="109"/>
  <c r="BF1903" i="109" s="1"/>
  <c r="BF1752" i="109"/>
  <c r="BF1891" i="109" s="1"/>
  <c r="BF1735" i="109"/>
  <c r="BF1874" i="109" s="1"/>
  <c r="BF1771" i="109"/>
  <c r="BF1910" i="109" s="1"/>
  <c r="BH1578" i="109"/>
  <c r="BG1841" i="109"/>
  <c r="BG1980" i="109" s="1"/>
  <c r="BG809" i="109"/>
  <c r="BG1766" i="109" s="1"/>
  <c r="BG1905" i="109" s="1"/>
  <c r="BG798" i="109"/>
  <c r="BG1755" i="109" s="1"/>
  <c r="BG835" i="109"/>
  <c r="BG738" i="109"/>
  <c r="BG1717" i="109" s="1"/>
  <c r="BG819" i="109"/>
  <c r="BG1776" i="109" s="1"/>
  <c r="BG1915" i="109" s="1"/>
  <c r="BG834" i="109"/>
  <c r="BG873" i="109"/>
  <c r="BH298" i="109"/>
  <c r="BI499" i="109"/>
  <c r="BG745" i="109"/>
  <c r="BG1721" i="109" s="1"/>
  <c r="BG808" i="109"/>
  <c r="BG1765" i="109" s="1"/>
  <c r="BG811" i="109"/>
  <c r="BG829" i="109"/>
  <c r="BG747" i="109"/>
  <c r="BG1722" i="109" s="1"/>
  <c r="BG1861" i="109" s="1"/>
  <c r="BG729" i="109"/>
  <c r="BG846" i="109"/>
  <c r="BG732" i="109"/>
  <c r="BE1843" i="109"/>
  <c r="BG804" i="109"/>
  <c r="BG1761" i="109" s="1"/>
  <c r="BG841" i="109"/>
  <c r="BF1861" i="109"/>
  <c r="BG693" i="109"/>
  <c r="BG1708" i="109" s="1"/>
  <c r="BG1847" i="109" s="1"/>
  <c r="BG756" i="109"/>
  <c r="BG874" i="109"/>
  <c r="BG807" i="109"/>
  <c r="BG1764" i="109" s="1"/>
  <c r="BJ684" i="109"/>
  <c r="BG795" i="109"/>
  <c r="BG1752" i="109" s="1"/>
  <c r="BG749" i="109"/>
  <c r="BG1723" i="109" s="1"/>
  <c r="BG1862" i="109" s="1"/>
  <c r="BG763" i="109"/>
  <c r="BG856" i="109"/>
  <c r="BG881" i="109"/>
  <c r="BG822" i="109"/>
  <c r="BG709" i="109"/>
  <c r="BG1710" i="109" s="1"/>
  <c r="BG805" i="109"/>
  <c r="BG790" i="109"/>
  <c r="BG1747" i="109" s="1"/>
  <c r="BG1886" i="109" s="1"/>
  <c r="BG799" i="109"/>
  <c r="BG882" i="109"/>
  <c r="BG858" i="109"/>
  <c r="BI539" i="109"/>
  <c r="BG1858" i="109"/>
  <c r="BG1859" i="109"/>
  <c r="BI546" i="109"/>
  <c r="BG779" i="109"/>
  <c r="BH1026" i="109"/>
  <c r="BI1026" i="109" s="1"/>
  <c r="BG1524" i="109"/>
  <c r="CK34" i="119" s="1"/>
  <c r="BG837" i="109"/>
  <c r="BG791" i="109"/>
  <c r="BG762" i="109"/>
  <c r="CC29" i="119"/>
  <c r="CC28" i="119"/>
  <c r="CB29" i="119"/>
  <c r="CB28" i="119"/>
  <c r="CE21" i="119"/>
  <c r="CD23" i="119"/>
  <c r="CD25" i="119" s="1"/>
  <c r="CA30" i="119"/>
  <c r="CA40" i="119"/>
  <c r="BG781" i="109"/>
  <c r="BG1889" i="109"/>
  <c r="BG754" i="109"/>
  <c r="BG1726" i="109" s="1"/>
  <c r="BG788" i="109"/>
  <c r="BG854" i="109"/>
  <c r="BG1869" i="109"/>
  <c r="BH340" i="109"/>
  <c r="BI541" i="109"/>
  <c r="BG839" i="109"/>
  <c r="BG1902" i="109"/>
  <c r="BE1982" i="109"/>
  <c r="BG830" i="109"/>
  <c r="BH338" i="109"/>
  <c r="BG1873" i="109"/>
  <c r="BG1881" i="109"/>
  <c r="BG814" i="109"/>
  <c r="BF886" i="109"/>
  <c r="BG818" i="109"/>
  <c r="BG1775" i="109" s="1"/>
  <c r="BF1974" i="109"/>
  <c r="BF1882" i="109"/>
  <c r="BF1890" i="109"/>
  <c r="BH1684" i="109"/>
  <c r="BI1505" i="109"/>
  <c r="BH1662" i="109"/>
  <c r="BI1483" i="109"/>
  <c r="BH1655" i="109"/>
  <c r="BI1476" i="109"/>
  <c r="BF1930" i="109"/>
  <c r="BF1870" i="109"/>
  <c r="BH1612" i="109"/>
  <c r="BI1433" i="109"/>
  <c r="BH400" i="109"/>
  <c r="BH1658" i="109"/>
  <c r="BI1479" i="109"/>
  <c r="BH865" i="109"/>
  <c r="BI664" i="109"/>
  <c r="BH404" i="109"/>
  <c r="BH472" i="109"/>
  <c r="BH393" i="109"/>
  <c r="BH345" i="109"/>
  <c r="BH397" i="109"/>
  <c r="BH1651" i="109"/>
  <c r="BI1472" i="109"/>
  <c r="BH354" i="109"/>
  <c r="BH1610" i="109"/>
  <c r="BI1431" i="109"/>
  <c r="BH867" i="109"/>
  <c r="BI666" i="109"/>
  <c r="BH440" i="109"/>
  <c r="BH845" i="109"/>
  <c r="BI644" i="109"/>
  <c r="BH395" i="109"/>
  <c r="BH436" i="109"/>
  <c r="BF1942" i="109"/>
  <c r="BH405" i="109"/>
  <c r="BH1602" i="109"/>
  <c r="BI1423" i="109"/>
  <c r="BH314" i="109"/>
  <c r="BG1850" i="109"/>
  <c r="BH386" i="109"/>
  <c r="BH1604" i="109"/>
  <c r="BI1425" i="109"/>
  <c r="BG773" i="109"/>
  <c r="BH448" i="109"/>
  <c r="BH1607" i="109"/>
  <c r="BI1428" i="109"/>
  <c r="BH396" i="109"/>
  <c r="BH466" i="109"/>
  <c r="BG794" i="109"/>
  <c r="BH408" i="109"/>
  <c r="BF1862" i="109"/>
  <c r="BF1854" i="109"/>
  <c r="BH1580" i="109"/>
  <c r="BI1401" i="109"/>
  <c r="BH1628" i="109"/>
  <c r="BI1449" i="109"/>
  <c r="BH1598" i="109"/>
  <c r="BI1419" i="109"/>
  <c r="BH1627" i="109"/>
  <c r="BI1448" i="109"/>
  <c r="BH1622" i="109"/>
  <c r="BI1443" i="109"/>
  <c r="BH1693" i="109"/>
  <c r="BI1514" i="109"/>
  <c r="BH1653" i="109"/>
  <c r="BI1474" i="109"/>
  <c r="BG786" i="109"/>
  <c r="BH1644" i="109"/>
  <c r="BI1465" i="109"/>
  <c r="BH462" i="109"/>
  <c r="BF1898" i="109"/>
  <c r="BH849" i="109"/>
  <c r="BI648" i="109"/>
  <c r="BH1611" i="109"/>
  <c r="BI1432" i="109"/>
  <c r="BG784" i="109"/>
  <c r="BH836" i="109"/>
  <c r="BI635" i="109"/>
  <c r="BH456" i="109"/>
  <c r="BH435" i="109"/>
  <c r="BH409" i="109"/>
  <c r="BH1696" i="109"/>
  <c r="BI1517" i="109"/>
  <c r="BH360" i="109"/>
  <c r="BH880" i="109"/>
  <c r="BI679" i="109"/>
  <c r="BH1659" i="109"/>
  <c r="BI1480" i="109"/>
  <c r="BH1675" i="109"/>
  <c r="BI1496" i="109"/>
  <c r="BH381" i="109"/>
  <c r="BH1646" i="109"/>
  <c r="BI1467" i="109"/>
  <c r="BH402" i="109"/>
  <c r="BH390" i="109"/>
  <c r="BH1592" i="109"/>
  <c r="BI1413" i="109"/>
  <c r="BH407" i="109"/>
  <c r="BH1663" i="109"/>
  <c r="BI1484" i="109"/>
  <c r="BH379" i="109"/>
  <c r="BH385" i="109"/>
  <c r="BH1701" i="109"/>
  <c r="BI1522" i="109"/>
  <c r="BH1615" i="109"/>
  <c r="BI1436" i="109"/>
  <c r="BH1679" i="109"/>
  <c r="BI1500" i="109"/>
  <c r="BH1677" i="109"/>
  <c r="BI1498" i="109"/>
  <c r="BH1643" i="109"/>
  <c r="BI1464" i="109"/>
  <c r="BH444" i="109"/>
  <c r="BH441" i="109"/>
  <c r="BH307" i="109"/>
  <c r="BH1668" i="109"/>
  <c r="BI1489" i="109"/>
  <c r="BH356" i="109"/>
  <c r="BH1660" i="109"/>
  <c r="BI1481" i="109"/>
  <c r="BH1609" i="109"/>
  <c r="BI1430" i="109"/>
  <c r="BH391" i="109"/>
  <c r="BH1645" i="109"/>
  <c r="BI1466" i="109"/>
  <c r="BH321" i="109"/>
  <c r="BH1595" i="109"/>
  <c r="BI1416" i="109"/>
  <c r="BH876" i="109"/>
  <c r="BI675" i="109"/>
  <c r="BH855" i="109"/>
  <c r="BI654" i="109"/>
  <c r="BG1879" i="109"/>
  <c r="BH330" i="109"/>
  <c r="BH480" i="109"/>
  <c r="BH439" i="109"/>
  <c r="BH863" i="109"/>
  <c r="BI662" i="109"/>
  <c r="BH388" i="109"/>
  <c r="BH433" i="109"/>
  <c r="BH387" i="109"/>
  <c r="BH476" i="109"/>
  <c r="BH1657" i="109"/>
  <c r="BI1478" i="109"/>
  <c r="BH446" i="109"/>
  <c r="BH1585" i="109"/>
  <c r="BI1406" i="109"/>
  <c r="BH1688" i="109"/>
  <c r="BI1509" i="109"/>
  <c r="BH832" i="109"/>
  <c r="BI631" i="109"/>
  <c r="BH877" i="109"/>
  <c r="BI676" i="109"/>
  <c r="BH479" i="109"/>
  <c r="BH1647" i="109"/>
  <c r="BI1468" i="109"/>
  <c r="BH1694" i="109"/>
  <c r="BI1515" i="109"/>
  <c r="BH883" i="109"/>
  <c r="BI682" i="109"/>
  <c r="BH1678" i="109"/>
  <c r="BI1499" i="109"/>
  <c r="BH1618" i="109"/>
  <c r="BI1439" i="109"/>
  <c r="BH1613" i="109"/>
  <c r="BI1434" i="109"/>
  <c r="BH377" i="109"/>
  <c r="BH871" i="109"/>
  <c r="BI670" i="109"/>
  <c r="BH370" i="109"/>
  <c r="BH337" i="109"/>
  <c r="BG1857" i="109"/>
  <c r="BH452" i="109"/>
  <c r="BH424" i="109"/>
  <c r="BH1695" i="109"/>
  <c r="BI1516" i="109"/>
  <c r="BH1664" i="109"/>
  <c r="BI1485" i="109"/>
  <c r="BF1866" i="109"/>
  <c r="BF1846" i="109"/>
  <c r="BH1582" i="109"/>
  <c r="BI1403" i="109"/>
  <c r="BH853" i="109"/>
  <c r="BI652" i="109"/>
  <c r="BH828" i="109"/>
  <c r="BI627" i="109"/>
  <c r="BH1698" i="109"/>
  <c r="BI1519" i="109"/>
  <c r="BH1620" i="109"/>
  <c r="BI1441" i="109"/>
  <c r="BH406" i="109"/>
  <c r="BG843" i="109"/>
  <c r="BH425" i="109"/>
  <c r="BH454" i="109"/>
  <c r="BH884" i="109"/>
  <c r="BI683" i="109"/>
  <c r="BH1700" i="109"/>
  <c r="BI1521" i="109"/>
  <c r="BH458" i="109"/>
  <c r="BH861" i="109"/>
  <c r="BI660" i="109"/>
  <c r="BF1847" i="109"/>
  <c r="BH1652" i="109"/>
  <c r="BI1473" i="109"/>
  <c r="BH1673" i="109"/>
  <c r="BI1494" i="109"/>
  <c r="BG723" i="109"/>
  <c r="BH1619" i="109"/>
  <c r="BI1440" i="109"/>
  <c r="BH1170" i="109"/>
  <c r="BH1345" i="109" s="1"/>
  <c r="BI1345" i="109" s="1"/>
  <c r="BH1524" i="109"/>
  <c r="CL34" i="119" s="1"/>
  <c r="BH1686" i="109"/>
  <c r="BI1507" i="109"/>
  <c r="BH857" i="109"/>
  <c r="BI656" i="109"/>
  <c r="BH327" i="109"/>
  <c r="BH1621" i="109"/>
  <c r="BI1442" i="109"/>
  <c r="BH392" i="109"/>
  <c r="BH847" i="109"/>
  <c r="BI646" i="109"/>
  <c r="BH869" i="109"/>
  <c r="BI668" i="109"/>
  <c r="BH347" i="109"/>
  <c r="BH328" i="109"/>
  <c r="BG1854" i="109"/>
  <c r="BF1884" i="109"/>
  <c r="BH1591" i="109"/>
  <c r="BI1412" i="109"/>
  <c r="BH429" i="109"/>
  <c r="BH689" i="109"/>
  <c r="BI488" i="109"/>
  <c r="BH428" i="109"/>
  <c r="BH1608" i="109"/>
  <c r="BI1429" i="109"/>
  <c r="BH1581" i="109"/>
  <c r="BI1402" i="109"/>
  <c r="BH1583" i="109"/>
  <c r="BI1404" i="109"/>
  <c r="BH875" i="109"/>
  <c r="BI674" i="109"/>
  <c r="BF1885" i="109"/>
  <c r="BH1605" i="109"/>
  <c r="BI1426" i="109"/>
  <c r="BH879" i="109"/>
  <c r="BI678" i="109"/>
  <c r="BF1858" i="109"/>
  <c r="BG878" i="109"/>
  <c r="BH1690" i="109"/>
  <c r="BI1511" i="109"/>
  <c r="BH336" i="109"/>
  <c r="BH1600" i="109"/>
  <c r="BI1421" i="109"/>
  <c r="BH885" i="109"/>
  <c r="BH1842" i="109" s="1"/>
  <c r="BI684" i="109"/>
  <c r="BH376" i="109"/>
  <c r="BH471" i="109"/>
  <c r="BH1625" i="109"/>
  <c r="BI1446" i="109"/>
  <c r="BF1848" i="109"/>
  <c r="BF1907" i="109"/>
  <c r="BH398" i="109"/>
  <c r="BH401" i="109"/>
  <c r="BH460" i="109"/>
  <c r="BH437" i="109"/>
  <c r="BH359" i="109"/>
  <c r="BH1654" i="109"/>
  <c r="BI1475" i="109"/>
  <c r="BH383" i="109"/>
  <c r="BH1661" i="109"/>
  <c r="BI1482" i="109"/>
  <c r="BH1681" i="109"/>
  <c r="BI1502" i="109"/>
  <c r="BH859" i="109"/>
  <c r="BI658" i="109"/>
  <c r="BH403" i="109"/>
  <c r="BH840" i="109"/>
  <c r="BI639" i="109"/>
  <c r="BH1667" i="109"/>
  <c r="BI1488" i="109"/>
  <c r="BH349" i="109"/>
  <c r="BH464" i="109"/>
  <c r="BH319" i="109"/>
  <c r="BH427" i="109"/>
  <c r="BH1689" i="109"/>
  <c r="BI1510" i="109"/>
  <c r="BH1623" i="109"/>
  <c r="BI1444" i="109"/>
  <c r="BH1626" i="109"/>
  <c r="BI1447" i="109"/>
  <c r="BH389" i="109"/>
  <c r="BH1624" i="109"/>
  <c r="BI1445" i="109"/>
  <c r="BH291" i="109"/>
  <c r="BH351" i="109"/>
  <c r="BH1656" i="109"/>
  <c r="BI1477" i="109"/>
  <c r="BH1671" i="109"/>
  <c r="BI1492" i="109"/>
  <c r="BF1888" i="109"/>
  <c r="BH1669" i="109"/>
  <c r="BI1490" i="109"/>
  <c r="BH450" i="109"/>
  <c r="BF1859" i="109"/>
  <c r="BH1680" i="109"/>
  <c r="BI1501" i="109"/>
  <c r="BH352" i="109"/>
  <c r="BG868" i="109"/>
  <c r="BF1886" i="109"/>
  <c r="BH399" i="109"/>
  <c r="BH1685" i="109"/>
  <c r="BI1506" i="109"/>
  <c r="BH1596" i="109"/>
  <c r="BI1417" i="109"/>
  <c r="BH872" i="109"/>
  <c r="BI671" i="109"/>
  <c r="BH357" i="109"/>
  <c r="BF1872" i="109"/>
  <c r="BH431" i="109"/>
  <c r="BH851" i="109"/>
  <c r="BI650" i="109"/>
  <c r="BH384" i="109"/>
  <c r="BH394" i="109"/>
  <c r="BF1852" i="109"/>
  <c r="BH358" i="109"/>
  <c r="BH1682" i="109"/>
  <c r="BI1503" i="109"/>
  <c r="BG778" i="109"/>
  <c r="BH844" i="109"/>
  <c r="BI643" i="109"/>
  <c r="BH432" i="109"/>
  <c r="BH382" i="109"/>
  <c r="BH1650" i="109"/>
  <c r="BI1471" i="109"/>
  <c r="BH468" i="109"/>
  <c r="BH1665" i="109"/>
  <c r="BI1486" i="109"/>
  <c r="BH1648" i="109"/>
  <c r="BI1469" i="109"/>
  <c r="BH423" i="109"/>
  <c r="BH824" i="109"/>
  <c r="BI623" i="109"/>
  <c r="BH816" i="109"/>
  <c r="BI615" i="109"/>
  <c r="BH1641" i="109"/>
  <c r="BH1781" i="109" s="1"/>
  <c r="BI1462" i="109"/>
  <c r="BH820" i="109"/>
  <c r="BI619" i="109"/>
  <c r="BH1642" i="109"/>
  <c r="BI1463" i="109"/>
  <c r="BH1635" i="109"/>
  <c r="BI1456" i="109"/>
  <c r="BF1914" i="109"/>
  <c r="BH1630" i="109"/>
  <c r="BI1451" i="109"/>
  <c r="BH1636" i="109"/>
  <c r="BI1457" i="109"/>
  <c r="BG1921" i="109"/>
  <c r="BH1634" i="109"/>
  <c r="BI1455" i="109"/>
  <c r="BH412" i="109"/>
  <c r="BH1639" i="109"/>
  <c r="BI1460" i="109"/>
  <c r="BH1640" i="109"/>
  <c r="BI1461" i="109"/>
  <c r="BH1632" i="109"/>
  <c r="BI1453" i="109"/>
  <c r="BG685" i="109"/>
  <c r="CK33" i="119" s="1"/>
  <c r="BH1637" i="109"/>
  <c r="BI1458" i="109"/>
  <c r="BH421" i="109"/>
  <c r="BH419" i="109"/>
  <c r="BH1629" i="109"/>
  <c r="BI1450" i="109"/>
  <c r="BH812" i="109"/>
  <c r="BI611" i="109"/>
  <c r="BH420" i="109"/>
  <c r="BF1915" i="109"/>
  <c r="BG1703" i="109"/>
  <c r="BH1631" i="109"/>
  <c r="BI1452" i="109"/>
  <c r="BH416" i="109"/>
  <c r="BH413" i="109"/>
  <c r="BH1633" i="109"/>
  <c r="BI1454" i="109"/>
  <c r="BF1921" i="109"/>
  <c r="BG484" i="109"/>
  <c r="BH411" i="109"/>
  <c r="BH417" i="109"/>
  <c r="BG1917" i="109"/>
  <c r="BH415" i="109"/>
  <c r="BN41" i="119"/>
  <c r="BN47" i="119" s="1"/>
  <c r="BO47" i="119" s="1"/>
  <c r="BK684" i="109"/>
  <c r="BK483" i="109"/>
  <c r="BR1166" i="109"/>
  <c r="BG1896" i="109" l="1"/>
  <c r="BG1894" i="109"/>
  <c r="BG1865" i="109"/>
  <c r="BG1891" i="109"/>
  <c r="BH1777" i="109"/>
  <c r="BG1900" i="109"/>
  <c r="BG1856" i="109"/>
  <c r="BG1904" i="109"/>
  <c r="BG1864" i="109"/>
  <c r="BG1849" i="109"/>
  <c r="BG1794" i="109"/>
  <c r="BG1933" i="109" s="1"/>
  <c r="BF1843" i="109"/>
  <c r="BG1789" i="109"/>
  <c r="BG1928" i="109" s="1"/>
  <c r="BG1788" i="109"/>
  <c r="BG1927" i="109" s="1"/>
  <c r="BG1795" i="109"/>
  <c r="BG1934" i="109" s="1"/>
  <c r="BG1816" i="109"/>
  <c r="BG1955" i="109" s="1"/>
  <c r="BG1834" i="109"/>
  <c r="BG1973" i="109" s="1"/>
  <c r="BG1800" i="109"/>
  <c r="BG1939" i="109" s="1"/>
  <c r="BG1819" i="109"/>
  <c r="BG1958" i="109" s="1"/>
  <c r="BG1797" i="109"/>
  <c r="BG1936" i="109" s="1"/>
  <c r="BG1812" i="109"/>
  <c r="BG1951" i="109" s="1"/>
  <c r="BG1803" i="109"/>
  <c r="BG1942" i="109" s="1"/>
  <c r="BG1826" i="109"/>
  <c r="BG1965" i="109" s="1"/>
  <c r="BG1837" i="109"/>
  <c r="BG1976" i="109" s="1"/>
  <c r="BG1836" i="109"/>
  <c r="BG1975" i="109" s="1"/>
  <c r="BG1810" i="109"/>
  <c r="BG1949" i="109" s="1"/>
  <c r="BG1784" i="109"/>
  <c r="BG1923" i="109" s="1"/>
  <c r="BG1805" i="109"/>
  <c r="BG1944" i="109" s="1"/>
  <c r="BG1804" i="109"/>
  <c r="BG1943" i="109" s="1"/>
  <c r="BG1811" i="109"/>
  <c r="BG1790" i="109"/>
  <c r="BG1929" i="109" s="1"/>
  <c r="BG1785" i="109"/>
  <c r="BG1924" i="109" s="1"/>
  <c r="BG1828" i="109"/>
  <c r="BG1967" i="109" s="1"/>
  <c r="BG1835" i="109"/>
  <c r="BG1974" i="109" s="1"/>
  <c r="BG1813" i="109"/>
  <c r="BG1952" i="109" s="1"/>
  <c r="BG1824" i="109"/>
  <c r="BG1963" i="109" s="1"/>
  <c r="BG1831" i="109"/>
  <c r="BG1970" i="109" s="1"/>
  <c r="BG1793" i="109"/>
  <c r="BG1932" i="109" s="1"/>
  <c r="BG1792" i="109"/>
  <c r="BG1931" i="109" s="1"/>
  <c r="BG1799" i="109"/>
  <c r="BG1938" i="109" s="1"/>
  <c r="BG1822" i="109"/>
  <c r="BG1961" i="109" s="1"/>
  <c r="BG1783" i="109"/>
  <c r="BG1922" i="109" s="1"/>
  <c r="BG1817" i="109"/>
  <c r="BG1956" i="109" s="1"/>
  <c r="BG1815" i="109"/>
  <c r="BG1823" i="109"/>
  <c r="BG1962" i="109" s="1"/>
  <c r="BG1806" i="109"/>
  <c r="BG1945" i="109" s="1"/>
  <c r="BG1801" i="109"/>
  <c r="BG1940" i="109" s="1"/>
  <c r="BG1791" i="109"/>
  <c r="BG1930" i="109" s="1"/>
  <c r="BG1802" i="109"/>
  <c r="BG1941" i="109" s="1"/>
  <c r="BG1825" i="109"/>
  <c r="BG1964" i="109" s="1"/>
  <c r="BG1840" i="109"/>
  <c r="BG1979" i="109" s="1"/>
  <c r="BG1798" i="109"/>
  <c r="BG1937" i="109" s="1"/>
  <c r="BG1809" i="109"/>
  <c r="BG1948" i="109" s="1"/>
  <c r="BG1808" i="109"/>
  <c r="BG1947" i="109" s="1"/>
  <c r="BG1827" i="109"/>
  <c r="BG1966" i="109" s="1"/>
  <c r="BG1838" i="109"/>
  <c r="BG1977" i="109" s="1"/>
  <c r="BG1950" i="109"/>
  <c r="BG1786" i="109"/>
  <c r="BG1925" i="109" s="1"/>
  <c r="BG1833" i="109"/>
  <c r="BG1972" i="109" s="1"/>
  <c r="BG1832" i="109"/>
  <c r="BG1971" i="109" s="1"/>
  <c r="BG1839" i="109"/>
  <c r="BG1978" i="109" s="1"/>
  <c r="BG1818" i="109"/>
  <c r="BG1957" i="109" s="1"/>
  <c r="BG1829" i="109"/>
  <c r="BG1968" i="109" s="1"/>
  <c r="BG1807" i="109"/>
  <c r="BG1946" i="109" s="1"/>
  <c r="BG1830" i="109"/>
  <c r="BG1969" i="109" s="1"/>
  <c r="BG1796" i="109"/>
  <c r="BG1935" i="109" s="1"/>
  <c r="BG1787" i="109"/>
  <c r="BG1926" i="109" s="1"/>
  <c r="BG1814" i="109"/>
  <c r="BG1953" i="109" s="1"/>
  <c r="BG1821" i="109"/>
  <c r="BG1960" i="109" s="1"/>
  <c r="BG1820" i="109"/>
  <c r="BG1959" i="109" s="1"/>
  <c r="BH1773" i="109"/>
  <c r="BH1912" i="109" s="1"/>
  <c r="BH1769" i="109"/>
  <c r="BH1841" i="109"/>
  <c r="BH1980" i="109" s="1"/>
  <c r="BG1741" i="109"/>
  <c r="BG1880" i="109" s="1"/>
  <c r="BG1738" i="109"/>
  <c r="BG1877" i="109" s="1"/>
  <c r="BG1756" i="109"/>
  <c r="BG1895" i="109" s="1"/>
  <c r="BG1779" i="109"/>
  <c r="BG1918" i="109" s="1"/>
  <c r="BG1714" i="109"/>
  <c r="BG1853" i="109" s="1"/>
  <c r="BG1768" i="109"/>
  <c r="BG1907" i="109" s="1"/>
  <c r="BG1736" i="109"/>
  <c r="BG1875" i="109" s="1"/>
  <c r="BG1745" i="109"/>
  <c r="BG1884" i="109" s="1"/>
  <c r="BG1713" i="109"/>
  <c r="BG1852" i="109" s="1"/>
  <c r="BG1716" i="109"/>
  <c r="BG1855" i="109" s="1"/>
  <c r="BG1735" i="109"/>
  <c r="BG1874" i="109" s="1"/>
  <c r="BG1737" i="109"/>
  <c r="BG1876" i="109" s="1"/>
  <c r="BH1981" i="109"/>
  <c r="BG1743" i="109"/>
  <c r="BG1882" i="109" s="1"/>
  <c r="BG1732" i="109"/>
  <c r="BG1871" i="109" s="1"/>
  <c r="BG1762" i="109"/>
  <c r="BG1901" i="109" s="1"/>
  <c r="BG1903" i="109"/>
  <c r="BG1727" i="109"/>
  <c r="BG1866" i="109" s="1"/>
  <c r="BG1751" i="109"/>
  <c r="BG1890" i="109" s="1"/>
  <c r="BG1748" i="109"/>
  <c r="BG1887" i="109" s="1"/>
  <c r="BG1771" i="109"/>
  <c r="BG1910" i="109" s="1"/>
  <c r="BG1733" i="109"/>
  <c r="BG1872" i="109" s="1"/>
  <c r="BH1920" i="109"/>
  <c r="BI1920" i="109" s="1"/>
  <c r="BJ885" i="109"/>
  <c r="BK885" i="109" s="1"/>
  <c r="CM34" i="119"/>
  <c r="CA41" i="119"/>
  <c r="CA47" i="119" s="1"/>
  <c r="CF21" i="119"/>
  <c r="CE23" i="119"/>
  <c r="CE25" i="119" s="1"/>
  <c r="CB40" i="119"/>
  <c r="CB41" i="119" s="1"/>
  <c r="CB30" i="119"/>
  <c r="CD28" i="119"/>
  <c r="CD29" i="119"/>
  <c r="CC30" i="119"/>
  <c r="CC40" i="119"/>
  <c r="CC41" i="119" s="1"/>
  <c r="BG886" i="109"/>
  <c r="BH742" i="109"/>
  <c r="BH1720" i="109" s="1"/>
  <c r="BH740" i="109"/>
  <c r="BH484" i="109"/>
  <c r="BH1916" i="109"/>
  <c r="BH870" i="109"/>
  <c r="BI669" i="109"/>
  <c r="BH834" i="109"/>
  <c r="BI633" i="109"/>
  <c r="BH760" i="109"/>
  <c r="BI559" i="109"/>
  <c r="BH796" i="109"/>
  <c r="BH1753" i="109" s="1"/>
  <c r="BI595" i="109"/>
  <c r="BH759" i="109"/>
  <c r="BH1729" i="109" s="1"/>
  <c r="BH1868" i="109" s="1"/>
  <c r="BI558" i="109"/>
  <c r="BH753" i="109"/>
  <c r="BI552" i="109"/>
  <c r="BH791" i="109"/>
  <c r="BI590" i="109"/>
  <c r="BH751" i="109"/>
  <c r="BI550" i="109"/>
  <c r="BH805" i="109"/>
  <c r="BI604" i="109"/>
  <c r="BH862" i="109"/>
  <c r="BI661" i="109"/>
  <c r="BH803" i="109"/>
  <c r="BI602" i="109"/>
  <c r="BH800" i="109"/>
  <c r="BI599" i="109"/>
  <c r="BH873" i="109"/>
  <c r="BI672" i="109"/>
  <c r="BH778" i="109"/>
  <c r="BI577" i="109"/>
  <c r="BH830" i="109"/>
  <c r="BI629" i="109"/>
  <c r="BH831" i="109"/>
  <c r="BI630" i="109"/>
  <c r="BH794" i="109"/>
  <c r="BI593" i="109"/>
  <c r="BH856" i="109"/>
  <c r="BI655" i="109"/>
  <c r="BH835" i="109"/>
  <c r="BI634" i="109"/>
  <c r="BH793" i="109"/>
  <c r="BI592" i="109"/>
  <c r="BH864" i="109"/>
  <c r="BI663" i="109"/>
  <c r="BH798" i="109"/>
  <c r="BI597" i="109"/>
  <c r="BH850" i="109"/>
  <c r="BI649" i="109"/>
  <c r="BH874" i="109"/>
  <c r="BI673" i="109"/>
  <c r="BH754" i="109"/>
  <c r="BI553" i="109"/>
  <c r="BH693" i="109"/>
  <c r="BI492" i="109"/>
  <c r="BH763" i="109"/>
  <c r="BH721" i="109"/>
  <c r="BI520" i="109"/>
  <c r="BH785" i="109"/>
  <c r="BI584" i="109"/>
  <c r="BH761" i="109"/>
  <c r="BI560" i="109"/>
  <c r="BH749" i="109"/>
  <c r="BI548" i="109"/>
  <c r="BH729" i="109"/>
  <c r="BI528" i="109"/>
  <c r="BH826" i="109"/>
  <c r="BI625" i="109"/>
  <c r="BH854" i="109"/>
  <c r="BI653" i="109"/>
  <c r="BH739" i="109"/>
  <c r="BI538" i="109"/>
  <c r="BH772" i="109"/>
  <c r="BH1734" i="109" s="1"/>
  <c r="BI571" i="109"/>
  <c r="BH779" i="109"/>
  <c r="BH1737" i="109" s="1"/>
  <c r="BI578" i="109"/>
  <c r="BH881" i="109"/>
  <c r="BI680" i="109"/>
  <c r="BH878" i="109"/>
  <c r="BI677" i="109"/>
  <c r="BH732" i="109"/>
  <c r="BI531" i="109"/>
  <c r="BH709" i="109"/>
  <c r="BI508" i="109"/>
  <c r="BH846" i="109"/>
  <c r="BI645" i="109"/>
  <c r="BH781" i="109"/>
  <c r="BI580" i="109"/>
  <c r="BH809" i="109"/>
  <c r="BH1766" i="109" s="1"/>
  <c r="BI608" i="109"/>
  <c r="BH858" i="109"/>
  <c r="BI657" i="109"/>
  <c r="BH716" i="109"/>
  <c r="BI515" i="109"/>
  <c r="BH756" i="109"/>
  <c r="BH1727" i="109" s="1"/>
  <c r="BI555" i="109"/>
  <c r="BH747" i="109"/>
  <c r="BH1722" i="109" s="1"/>
  <c r="BH802" i="109"/>
  <c r="BI601" i="109"/>
  <c r="BH784" i="109"/>
  <c r="BI583" i="109"/>
  <c r="BH801" i="109"/>
  <c r="BH1758" i="109" s="1"/>
  <c r="BI600" i="109"/>
  <c r="BH773" i="109"/>
  <c r="BI572" i="109"/>
  <c r="BH829" i="109"/>
  <c r="BI628" i="109"/>
  <c r="BH839" i="109"/>
  <c r="BI638" i="109"/>
  <c r="BG1848" i="109"/>
  <c r="BH738" i="109"/>
  <c r="BI537" i="109"/>
  <c r="BH1528" i="109"/>
  <c r="BI1349" i="109"/>
  <c r="BI1524" i="109" s="1"/>
  <c r="BH860" i="109"/>
  <c r="BI659" i="109"/>
  <c r="BH827" i="109"/>
  <c r="BI626" i="109"/>
  <c r="BH808" i="109"/>
  <c r="BI607" i="109"/>
  <c r="BH789" i="109"/>
  <c r="BI588" i="109"/>
  <c r="BH882" i="109"/>
  <c r="BI681" i="109"/>
  <c r="BG1867" i="109"/>
  <c r="BH843" i="109"/>
  <c r="BI642" i="109"/>
  <c r="BH804" i="109"/>
  <c r="BI603" i="109"/>
  <c r="BH783" i="109"/>
  <c r="BI582" i="109"/>
  <c r="BH837" i="109"/>
  <c r="BI636" i="109"/>
  <c r="BH810" i="109"/>
  <c r="BI609" i="109"/>
  <c r="BH868" i="109"/>
  <c r="BI667" i="109"/>
  <c r="BH788" i="109"/>
  <c r="BI587" i="109"/>
  <c r="BH807" i="109"/>
  <c r="BI606" i="109"/>
  <c r="BH799" i="109"/>
  <c r="BI598" i="109"/>
  <c r="BG1860" i="109"/>
  <c r="BH795" i="109"/>
  <c r="BH1752" i="109" s="1"/>
  <c r="BI594" i="109"/>
  <c r="BH700" i="109"/>
  <c r="BG1892" i="109"/>
  <c r="BH786" i="109"/>
  <c r="BI585" i="109"/>
  <c r="BH833" i="109"/>
  <c r="BI632" i="109"/>
  <c r="BH852" i="109"/>
  <c r="BI651" i="109"/>
  <c r="BH866" i="109"/>
  <c r="BI665" i="109"/>
  <c r="BH730" i="109"/>
  <c r="BI529" i="109"/>
  <c r="BH848" i="109"/>
  <c r="BI647" i="109"/>
  <c r="BH790" i="109"/>
  <c r="BI589" i="109"/>
  <c r="BH841" i="109"/>
  <c r="BI640" i="109"/>
  <c r="BH723" i="109"/>
  <c r="BI522" i="109"/>
  <c r="BH758" i="109"/>
  <c r="BH1728" i="109" s="1"/>
  <c r="BI557" i="109"/>
  <c r="BH787" i="109"/>
  <c r="BI586" i="109"/>
  <c r="BH792" i="109"/>
  <c r="BH1749" i="109" s="1"/>
  <c r="BI591" i="109"/>
  <c r="BH762" i="109"/>
  <c r="BI561" i="109"/>
  <c r="BH811" i="109"/>
  <c r="BI610" i="109"/>
  <c r="BG1954" i="109"/>
  <c r="BH838" i="109"/>
  <c r="BI637" i="109"/>
  <c r="BH797" i="109"/>
  <c r="BI596" i="109"/>
  <c r="BH842" i="109"/>
  <c r="BI641" i="109"/>
  <c r="BH745" i="109"/>
  <c r="BI544" i="109"/>
  <c r="BH806" i="109"/>
  <c r="BI605" i="109"/>
  <c r="BF1982" i="109"/>
  <c r="BH685" i="109"/>
  <c r="CL33" i="119" s="1"/>
  <c r="BH823" i="109"/>
  <c r="BI622" i="109"/>
  <c r="BG485" i="109"/>
  <c r="BH815" i="109"/>
  <c r="BI614" i="109"/>
  <c r="BH825" i="109"/>
  <c r="BH1782" i="109" s="1"/>
  <c r="BI624" i="109"/>
  <c r="BH813" i="109"/>
  <c r="BH1770" i="109" s="1"/>
  <c r="BI612" i="109"/>
  <c r="BH819" i="109"/>
  <c r="BH1776" i="109" s="1"/>
  <c r="BI618" i="109"/>
  <c r="BH814" i="109"/>
  <c r="BI613" i="109"/>
  <c r="BG1914" i="109"/>
  <c r="BH817" i="109"/>
  <c r="BH1774" i="109" s="1"/>
  <c r="BI616" i="109"/>
  <c r="BH818" i="109"/>
  <c r="BI617" i="109"/>
  <c r="BH822" i="109"/>
  <c r="BH1779" i="109" s="1"/>
  <c r="BI621" i="109"/>
  <c r="BH821" i="109"/>
  <c r="BI620" i="109"/>
  <c r="BN42" i="119"/>
  <c r="BN48" i="119" s="1"/>
  <c r="BO41" i="119"/>
  <c r="BL684" i="109"/>
  <c r="BL483" i="109"/>
  <c r="BS1166" i="109"/>
  <c r="BI1981" i="109" l="1"/>
  <c r="BG1843" i="109"/>
  <c r="BH1825" i="109"/>
  <c r="BH1964" i="109" s="1"/>
  <c r="BI1964" i="109" s="1"/>
  <c r="BH1836" i="109"/>
  <c r="BH1975" i="109" s="1"/>
  <c r="BJ1025" i="109"/>
  <c r="BJ1026" i="109" s="1"/>
  <c r="BH1791" i="109"/>
  <c r="BH1930" i="109" s="1"/>
  <c r="BH1784" i="109"/>
  <c r="BH1794" i="109"/>
  <c r="BH1800" i="109"/>
  <c r="BH1939" i="109" s="1"/>
  <c r="BH1806" i="109"/>
  <c r="BH1945" i="109" s="1"/>
  <c r="BH1827" i="109"/>
  <c r="BH1966" i="109" s="1"/>
  <c r="BH1796" i="109"/>
  <c r="BH1935" i="109" s="1"/>
  <c r="BH1795" i="109"/>
  <c r="BH1934" i="109" s="1"/>
  <c r="BH1802" i="109"/>
  <c r="BH1941" i="109" s="1"/>
  <c r="BH1823" i="109"/>
  <c r="BH1962" i="109" s="1"/>
  <c r="BH1818" i="109"/>
  <c r="BH1957" i="109" s="1"/>
  <c r="BH1833" i="109"/>
  <c r="BH1972" i="109" s="1"/>
  <c r="BH1809" i="109"/>
  <c r="BH1948" i="109" s="1"/>
  <c r="BH1804" i="109"/>
  <c r="BH1943" i="109" s="1"/>
  <c r="BI1943" i="109" s="1"/>
  <c r="BH1829" i="109"/>
  <c r="BH1968" i="109" s="1"/>
  <c r="BH1805" i="109"/>
  <c r="BH1944" i="109" s="1"/>
  <c r="BH1783" i="109"/>
  <c r="BH1922" i="109" s="1"/>
  <c r="BH1788" i="109"/>
  <c r="BH1927" i="109" s="1"/>
  <c r="BH1826" i="109"/>
  <c r="BH1965" i="109" s="1"/>
  <c r="BI1965" i="109" s="1"/>
  <c r="BH1816" i="109"/>
  <c r="BH1955" i="109" s="1"/>
  <c r="BH1786" i="109"/>
  <c r="BH1812" i="109"/>
  <c r="BH1951" i="109" s="1"/>
  <c r="BI1951" i="109" s="1"/>
  <c r="BH1811" i="109"/>
  <c r="BH1950" i="109" s="1"/>
  <c r="BI1950" i="109" s="1"/>
  <c r="BH1828" i="109"/>
  <c r="BH1967" i="109" s="1"/>
  <c r="BH1839" i="109"/>
  <c r="BH1978" i="109" s="1"/>
  <c r="BH1834" i="109"/>
  <c r="BH1973" i="109" s="1"/>
  <c r="BH1798" i="109"/>
  <c r="BH1937" i="109" s="1"/>
  <c r="BH1819" i="109"/>
  <c r="BH1958" i="109" s="1"/>
  <c r="BH1814" i="109"/>
  <c r="BH1953" i="109" s="1"/>
  <c r="BH1810" i="109"/>
  <c r="BH1949" i="109" s="1"/>
  <c r="BH1815" i="109"/>
  <c r="BH1954" i="109" s="1"/>
  <c r="BH1790" i="109"/>
  <c r="BH1789" i="109"/>
  <c r="BH1928" i="109" s="1"/>
  <c r="BH1799" i="109"/>
  <c r="BH1938" i="109" s="1"/>
  <c r="BH1832" i="109"/>
  <c r="BH1971" i="109" s="1"/>
  <c r="BH1787" i="109"/>
  <c r="BH1926" i="109" s="1"/>
  <c r="BH1822" i="109"/>
  <c r="BH1961" i="109" s="1"/>
  <c r="BI1961" i="109" s="1"/>
  <c r="BH1821" i="109"/>
  <c r="BH1960" i="109" s="1"/>
  <c r="BH1797" i="109"/>
  <c r="BH1936" i="109" s="1"/>
  <c r="BI1936" i="109" s="1"/>
  <c r="BH1793" i="109"/>
  <c r="BH1932" i="109" s="1"/>
  <c r="BH1807" i="109"/>
  <c r="BH1946" i="109" s="1"/>
  <c r="BH1824" i="109"/>
  <c r="BH1963" i="109" s="1"/>
  <c r="BH1835" i="109"/>
  <c r="BH1974" i="109" s="1"/>
  <c r="BH1830" i="109"/>
  <c r="BH1969" i="109" s="1"/>
  <c r="BH1820" i="109"/>
  <c r="BH1959" i="109" s="1"/>
  <c r="BI1959" i="109" s="1"/>
  <c r="BH1831" i="109"/>
  <c r="BH1970" i="109" s="1"/>
  <c r="BH1801" i="109"/>
  <c r="BH1940" i="109" s="1"/>
  <c r="BH1792" i="109"/>
  <c r="BH1931" i="109" s="1"/>
  <c r="BH1838" i="109"/>
  <c r="BH1977" i="109" s="1"/>
  <c r="BH1837" i="109"/>
  <c r="BH1976" i="109" s="1"/>
  <c r="BI1976" i="109" s="1"/>
  <c r="BH1813" i="109"/>
  <c r="BH1952" i="109" s="1"/>
  <c r="BH1808" i="109"/>
  <c r="BH1947" i="109" s="1"/>
  <c r="BI1947" i="109" s="1"/>
  <c r="BH1817" i="109"/>
  <c r="BH1956" i="109" s="1"/>
  <c r="BH1840" i="109"/>
  <c r="BH1979" i="109" s="1"/>
  <c r="BI1979" i="109" s="1"/>
  <c r="BH1785" i="109"/>
  <c r="BH1924" i="109" s="1"/>
  <c r="BI1924" i="109" s="1"/>
  <c r="BH1803" i="109"/>
  <c r="BH1942" i="109" s="1"/>
  <c r="BH1719" i="109"/>
  <c r="BH1858" i="109" s="1"/>
  <c r="BH1933" i="109"/>
  <c r="BI1933" i="109" s="1"/>
  <c r="BH1923" i="109"/>
  <c r="BH1778" i="109"/>
  <c r="BH1917" i="109" s="1"/>
  <c r="BH1732" i="109"/>
  <c r="BH1871" i="109" s="1"/>
  <c r="BH1713" i="109"/>
  <c r="BH1852" i="109" s="1"/>
  <c r="BH1743" i="109"/>
  <c r="BH1882" i="109" s="1"/>
  <c r="BH1756" i="109"/>
  <c r="BH1895" i="109" s="1"/>
  <c r="BH1741" i="109"/>
  <c r="BH1880" i="109" s="1"/>
  <c r="BH1711" i="109"/>
  <c r="BH1850" i="109" s="1"/>
  <c r="BH1710" i="109"/>
  <c r="BH1849" i="109" s="1"/>
  <c r="BH1714" i="109"/>
  <c r="BH1853" i="109" s="1"/>
  <c r="BH1712" i="109"/>
  <c r="BH1851" i="109" s="1"/>
  <c r="BH1747" i="109"/>
  <c r="BH1886" i="109" s="1"/>
  <c r="BH1740" i="109"/>
  <c r="BH1879" i="109" s="1"/>
  <c r="BH1760" i="109"/>
  <c r="BH1899" i="109" s="1"/>
  <c r="BH1888" i="109"/>
  <c r="BI1888" i="109" s="1"/>
  <c r="BH1746" i="109"/>
  <c r="BH1885" i="109" s="1"/>
  <c r="BH1866" i="109"/>
  <c r="BI1866" i="109" s="1"/>
  <c r="BH1725" i="109"/>
  <c r="BH1864" i="109" s="1"/>
  <c r="BH1721" i="109"/>
  <c r="BH1860" i="109" s="1"/>
  <c r="BH1716" i="109"/>
  <c r="BH1855" i="109" s="1"/>
  <c r="BH1873" i="109"/>
  <c r="BH1708" i="109"/>
  <c r="BH1847" i="109" s="1"/>
  <c r="BH1909" i="109"/>
  <c r="BI1909" i="109" s="1"/>
  <c r="BH1891" i="109"/>
  <c r="BI1891" i="109" s="1"/>
  <c r="BH1717" i="109"/>
  <c r="BH1856" i="109" s="1"/>
  <c r="BH1876" i="109"/>
  <c r="BI1876" i="109" s="1"/>
  <c r="BH1718" i="109"/>
  <c r="BH1857" i="109" s="1"/>
  <c r="BH1726" i="109"/>
  <c r="BH1865" i="109" s="1"/>
  <c r="BH1731" i="109"/>
  <c r="BH1870" i="109" s="1"/>
  <c r="BH1750" i="109"/>
  <c r="BH1889" i="109" s="1"/>
  <c r="BH1751" i="109"/>
  <c r="BH1890" i="109" s="1"/>
  <c r="BH1761" i="109"/>
  <c r="BH1900" i="109" s="1"/>
  <c r="BH1780" i="109"/>
  <c r="BH1919" i="109" s="1"/>
  <c r="BH1738" i="109"/>
  <c r="BH1877" i="109" s="1"/>
  <c r="BH1736" i="109"/>
  <c r="BH1875" i="109" s="1"/>
  <c r="BH1765" i="109"/>
  <c r="BH1904" i="109" s="1"/>
  <c r="BH1748" i="109"/>
  <c r="BH1887" i="109" s="1"/>
  <c r="BH1771" i="109"/>
  <c r="BH1910" i="109" s="1"/>
  <c r="BH1918" i="109"/>
  <c r="BH1913" i="109"/>
  <c r="BI1913" i="109" s="1"/>
  <c r="BH1867" i="109"/>
  <c r="BH1715" i="109"/>
  <c r="BH1854" i="109" s="1"/>
  <c r="BH1709" i="109"/>
  <c r="BH1848" i="109" s="1"/>
  <c r="BH1757" i="109"/>
  <c r="BH1896" i="109" s="1"/>
  <c r="BH1892" i="109"/>
  <c r="BH1768" i="109"/>
  <c r="BH1907" i="109" s="1"/>
  <c r="BH1755" i="109"/>
  <c r="BH1894" i="109" s="1"/>
  <c r="BH1745" i="109"/>
  <c r="BH1884" i="109" s="1"/>
  <c r="BH1762" i="109"/>
  <c r="BH1901" i="109" s="1"/>
  <c r="BH1767" i="109"/>
  <c r="BH1906" i="109" s="1"/>
  <c r="BH1763" i="109"/>
  <c r="BH1902" i="109" s="1"/>
  <c r="BH1897" i="109"/>
  <c r="BI1897" i="109" s="1"/>
  <c r="BH1905" i="109"/>
  <c r="BH1723" i="109"/>
  <c r="BH1862" i="109" s="1"/>
  <c r="BH1724" i="109"/>
  <c r="BH1863" i="109" s="1"/>
  <c r="BH1915" i="109"/>
  <c r="BH1921" i="109"/>
  <c r="BH1754" i="109"/>
  <c r="BH1893" i="109" s="1"/>
  <c r="BH1730" i="109"/>
  <c r="BH1869" i="109" s="1"/>
  <c r="BH1733" i="109"/>
  <c r="BH1872" i="109" s="1"/>
  <c r="BH1744" i="109"/>
  <c r="BH1883" i="109" s="1"/>
  <c r="BH1764" i="109"/>
  <c r="BH1903" i="109" s="1"/>
  <c r="BH1742" i="109"/>
  <c r="BH1881" i="109" s="1"/>
  <c r="BH1759" i="109"/>
  <c r="BH1898" i="109" s="1"/>
  <c r="BH1775" i="109"/>
  <c r="BH1914" i="109" s="1"/>
  <c r="BH1735" i="109"/>
  <c r="BH1874" i="109" s="1"/>
  <c r="BH1772" i="109"/>
  <c r="BH1911" i="109" s="1"/>
  <c r="BH1925" i="109"/>
  <c r="BI1955" i="109"/>
  <c r="BI1953" i="109"/>
  <c r="BH1929" i="109"/>
  <c r="BH1707" i="109"/>
  <c r="BH1846" i="109" s="1"/>
  <c r="BH1859" i="109"/>
  <c r="BH1861" i="109"/>
  <c r="BI1957" i="109"/>
  <c r="BI1975" i="109"/>
  <c r="BI1980" i="109"/>
  <c r="BI484" i="109"/>
  <c r="BI1912" i="109"/>
  <c r="BI1525" i="109"/>
  <c r="BI1868" i="109"/>
  <c r="CM33" i="119"/>
  <c r="BI1967" i="109"/>
  <c r="BI1968" i="109"/>
  <c r="BI1916" i="109"/>
  <c r="CA42" i="119"/>
  <c r="CA48" i="119" s="1"/>
  <c r="CA49" i="119" s="1"/>
  <c r="CC47" i="119"/>
  <c r="CG21" i="119"/>
  <c r="CF23" i="119"/>
  <c r="CF25" i="119" s="1"/>
  <c r="CB47" i="119"/>
  <c r="CE28" i="119"/>
  <c r="CE29" i="119"/>
  <c r="CD30" i="119"/>
  <c r="CD40" i="119"/>
  <c r="CD41" i="119" s="1"/>
  <c r="BH1703" i="109"/>
  <c r="BI1703" i="109" s="1"/>
  <c r="BG1982" i="109"/>
  <c r="BH485" i="109"/>
  <c r="BI685" i="109"/>
  <c r="BH886" i="109"/>
  <c r="BH1908" i="109"/>
  <c r="BK1025" i="109"/>
  <c r="BK1026" i="109" s="1"/>
  <c r="BO42" i="119"/>
  <c r="BN49" i="119"/>
  <c r="BO49" i="119" s="1"/>
  <c r="BO48" i="119"/>
  <c r="BJ1524" i="109"/>
  <c r="BL885" i="109"/>
  <c r="BM483" i="109"/>
  <c r="BM684" i="109"/>
  <c r="BT1166" i="109"/>
  <c r="BI1972" i="109" l="1"/>
  <c r="BI1928" i="109"/>
  <c r="BI1945" i="109"/>
  <c r="BI1932" i="109"/>
  <c r="BI1934" i="109"/>
  <c r="BI1923" i="109"/>
  <c r="BI1973" i="109"/>
  <c r="BI1963" i="109"/>
  <c r="BI1939" i="109"/>
  <c r="BI1960" i="109"/>
  <c r="BI1949" i="109"/>
  <c r="BI1944" i="109"/>
  <c r="BI1937" i="109"/>
  <c r="BI1930" i="109"/>
  <c r="BI1941" i="109"/>
  <c r="BI1940" i="109"/>
  <c r="BI1873" i="109"/>
  <c r="BI1971" i="109"/>
  <c r="BI1918" i="109"/>
  <c r="BI1931" i="109"/>
  <c r="BI1966" i="109"/>
  <c r="BI1927" i="109"/>
  <c r="BI1954" i="109"/>
  <c r="BI1921" i="109"/>
  <c r="BI1905" i="109"/>
  <c r="BI1858" i="109"/>
  <c r="BI1956" i="109"/>
  <c r="BI1977" i="109"/>
  <c r="BI1946" i="109"/>
  <c r="BI1948" i="109"/>
  <c r="BI1942" i="109"/>
  <c r="BI1969" i="109"/>
  <c r="BI1926" i="109"/>
  <c r="BI1952" i="109"/>
  <c r="BI1974" i="109"/>
  <c r="BI1978" i="109"/>
  <c r="BI1935" i="109"/>
  <c r="BI1970" i="109"/>
  <c r="BI1958" i="109"/>
  <c r="BI1962" i="109"/>
  <c r="BI1867" i="109"/>
  <c r="BI1892" i="109"/>
  <c r="BI1925" i="109"/>
  <c r="BI1862" i="109"/>
  <c r="BI1864" i="109"/>
  <c r="BI1922" i="109"/>
  <c r="BI1898" i="109"/>
  <c r="BI1856" i="109"/>
  <c r="BI1853" i="109"/>
  <c r="BI1855" i="109"/>
  <c r="BI1848" i="109"/>
  <c r="BI1889" i="109"/>
  <c r="BI1938" i="109"/>
  <c r="BI1929" i="109"/>
  <c r="BI1911" i="109"/>
  <c r="BI1881" i="109"/>
  <c r="BI1869" i="109"/>
  <c r="BI1863" i="109"/>
  <c r="BI1884" i="109"/>
  <c r="BI1896" i="109"/>
  <c r="BI1854" i="109"/>
  <c r="BI1910" i="109"/>
  <c r="BI1877" i="109"/>
  <c r="BI1857" i="109"/>
  <c r="BI1899" i="109"/>
  <c r="BI1880" i="109"/>
  <c r="BI1871" i="109"/>
  <c r="BI1874" i="109"/>
  <c r="BI1903" i="109"/>
  <c r="BI1893" i="109"/>
  <c r="BI1902" i="109"/>
  <c r="BI1894" i="109"/>
  <c r="BI1887" i="109"/>
  <c r="BI1919" i="109"/>
  <c r="BI1870" i="109"/>
  <c r="BI1879" i="109"/>
  <c r="BI1895" i="109"/>
  <c r="BI1917" i="109"/>
  <c r="BI1914" i="109"/>
  <c r="BI1883" i="109"/>
  <c r="BI1906" i="109"/>
  <c r="BI1907" i="109"/>
  <c r="BI1904" i="109"/>
  <c r="BI1900" i="109"/>
  <c r="BI1847" i="109"/>
  <c r="BI1860" i="109"/>
  <c r="BI1885" i="109"/>
  <c r="BI1886" i="109"/>
  <c r="BI1849" i="109"/>
  <c r="BI1882" i="109"/>
  <c r="BI1872" i="109"/>
  <c r="BI1901" i="109"/>
  <c r="BI1875" i="109"/>
  <c r="BI1890" i="109"/>
  <c r="BI1865" i="109"/>
  <c r="BI1851" i="109"/>
  <c r="BI1850" i="109"/>
  <c r="BI1852" i="109"/>
  <c r="BI1915" i="109"/>
  <c r="BI1846" i="109"/>
  <c r="BH1843" i="109"/>
  <c r="BI1861" i="109"/>
  <c r="BI1859" i="109"/>
  <c r="BI686" i="109"/>
  <c r="CB42" i="119"/>
  <c r="CF29" i="119"/>
  <c r="CF28" i="119"/>
  <c r="CE30" i="119"/>
  <c r="CE40" i="119"/>
  <c r="CE41" i="119" s="1"/>
  <c r="CH21" i="119"/>
  <c r="CG23" i="119"/>
  <c r="CD47" i="119"/>
  <c r="CC42" i="119"/>
  <c r="CC48" i="119" s="1"/>
  <c r="CC49" i="119" s="1"/>
  <c r="BI886" i="109"/>
  <c r="BI1908" i="109"/>
  <c r="BH1982" i="109"/>
  <c r="BI1982" i="109" s="1"/>
  <c r="BL1025" i="109"/>
  <c r="BL1026" i="109" s="1"/>
  <c r="BO50" i="119"/>
  <c r="BM885" i="109"/>
  <c r="BK1524" i="109"/>
  <c r="BJ1345" i="109"/>
  <c r="BN684" i="109"/>
  <c r="BN483" i="109"/>
  <c r="BU1166" i="109"/>
  <c r="CD42" i="119" l="1"/>
  <c r="CD48" i="119" s="1"/>
  <c r="CD49" i="119" s="1"/>
  <c r="CF40" i="119"/>
  <c r="CF41" i="119" s="1"/>
  <c r="CF30" i="119"/>
  <c r="CI21" i="119"/>
  <c r="CH23" i="119"/>
  <c r="CG25" i="119"/>
  <c r="CB48" i="119"/>
  <c r="BM1025" i="109"/>
  <c r="BM1026" i="109" s="1"/>
  <c r="BN885" i="109"/>
  <c r="BL1524" i="109"/>
  <c r="BK1345" i="109"/>
  <c r="BO483" i="109"/>
  <c r="BO684" i="109"/>
  <c r="BV1166" i="109"/>
  <c r="BW1166" i="109"/>
  <c r="BV1524" i="109"/>
  <c r="CE47" i="119" l="1"/>
  <c r="CE42" i="119"/>
  <c r="CF47" i="119"/>
  <c r="CJ21" i="119"/>
  <c r="CI23" i="119"/>
  <c r="CI25" i="119" s="1"/>
  <c r="CB49" i="119"/>
  <c r="CH25" i="119"/>
  <c r="CG29" i="119"/>
  <c r="CG28" i="119"/>
  <c r="BN1025" i="109"/>
  <c r="BN1026" i="109" s="1"/>
  <c r="BO885" i="109"/>
  <c r="BM1524" i="109"/>
  <c r="BL1345" i="109"/>
  <c r="BP483" i="109"/>
  <c r="BP684" i="109"/>
  <c r="BX1166" i="109"/>
  <c r="BJ1703" i="109"/>
  <c r="BV1525" i="109"/>
  <c r="CE48" i="119" l="1"/>
  <c r="CF42" i="119"/>
  <c r="CF48" i="119" s="1"/>
  <c r="CF49" i="119" s="1"/>
  <c r="CI28" i="119"/>
  <c r="CI29" i="119"/>
  <c r="CH28" i="119"/>
  <c r="CH29" i="119"/>
  <c r="CK21" i="119"/>
  <c r="CJ23" i="119"/>
  <c r="CJ25" i="119" s="1"/>
  <c r="CG30" i="119"/>
  <c r="CG40" i="119"/>
  <c r="CG41" i="119" s="1"/>
  <c r="BO1025" i="109"/>
  <c r="BP885" i="109"/>
  <c r="BN1524" i="109"/>
  <c r="BM1345" i="109"/>
  <c r="BO1026" i="109"/>
  <c r="BQ684" i="109"/>
  <c r="BQ483" i="109"/>
  <c r="BY1166" i="109"/>
  <c r="BK685" i="109"/>
  <c r="BJ484" i="109"/>
  <c r="BJ685" i="109"/>
  <c r="BK1703" i="109"/>
  <c r="CE49" i="119" l="1"/>
  <c r="CH30" i="119"/>
  <c r="CH40" i="119"/>
  <c r="CH41" i="119" s="1"/>
  <c r="CJ29" i="119"/>
  <c r="CJ28" i="119"/>
  <c r="CL21" i="119"/>
  <c r="CK23" i="119"/>
  <c r="CK25" i="119" s="1"/>
  <c r="CI30" i="119"/>
  <c r="CI40" i="119"/>
  <c r="CI41" i="119" s="1"/>
  <c r="BP1025" i="109"/>
  <c r="BQ885" i="109"/>
  <c r="BO1524" i="109"/>
  <c r="BN1345" i="109"/>
  <c r="BP1026" i="109"/>
  <c r="BR483" i="109"/>
  <c r="BR684" i="109"/>
  <c r="BL1703" i="109"/>
  <c r="BJ886" i="109"/>
  <c r="BK484" i="109"/>
  <c r="BZ1166" i="109"/>
  <c r="CG47" i="119" l="1"/>
  <c r="CK29" i="119"/>
  <c r="CK28" i="119"/>
  <c r="CH47" i="119"/>
  <c r="CJ40" i="119"/>
  <c r="CJ41" i="119" s="1"/>
  <c r="CJ30" i="119"/>
  <c r="CL23" i="119"/>
  <c r="CI47" i="119"/>
  <c r="CG42" i="119"/>
  <c r="BQ1025" i="109"/>
  <c r="BQ1026" i="109" s="1"/>
  <c r="BR885" i="109"/>
  <c r="BP1524" i="109"/>
  <c r="BO1345" i="109"/>
  <c r="BS483" i="109"/>
  <c r="BS684" i="109"/>
  <c r="BM685" i="109"/>
  <c r="BL484" i="109"/>
  <c r="BK886" i="109"/>
  <c r="BL685" i="109"/>
  <c r="CA1166" i="109"/>
  <c r="BM1703" i="109"/>
  <c r="CG48" i="119" l="1"/>
  <c r="CI42" i="119"/>
  <c r="CI48" i="119" s="1"/>
  <c r="CI49" i="119" s="1"/>
  <c r="CL25" i="119"/>
  <c r="CJ47" i="119"/>
  <c r="CH42" i="119"/>
  <c r="CH48" i="119" s="1"/>
  <c r="CH49" i="119" s="1"/>
  <c r="CK30" i="119"/>
  <c r="CK40" i="119"/>
  <c r="CK41" i="119" s="1"/>
  <c r="BR1025" i="109"/>
  <c r="BR1026" i="109" s="1"/>
  <c r="BS885" i="109"/>
  <c r="BQ1524" i="109"/>
  <c r="BP1345" i="109"/>
  <c r="BT684" i="109"/>
  <c r="BT483" i="109"/>
  <c r="CB1166" i="109"/>
  <c r="BM484" i="109"/>
  <c r="BN1703" i="109"/>
  <c r="BL886" i="109"/>
  <c r="CL28" i="119" l="1"/>
  <c r="CM28" i="119" s="1"/>
  <c r="CG49" i="119"/>
  <c r="CL29" i="119"/>
  <c r="CM29" i="119" s="1"/>
  <c r="CK47" i="119"/>
  <c r="CJ42" i="119"/>
  <c r="CJ48" i="119" s="1"/>
  <c r="CJ49" i="119" s="1"/>
  <c r="BS1025" i="109"/>
  <c r="BS1026" i="109" s="1"/>
  <c r="BT885" i="109"/>
  <c r="BR1524" i="109"/>
  <c r="BQ1345" i="109"/>
  <c r="BU684" i="109"/>
  <c r="BU483" i="109"/>
  <c r="BM886" i="109"/>
  <c r="BO685" i="109"/>
  <c r="BN484" i="109"/>
  <c r="BO1703" i="109"/>
  <c r="BN685" i="109"/>
  <c r="CC1166" i="109"/>
  <c r="CM30" i="119" l="1"/>
  <c r="CL40" i="119"/>
  <c r="CL30" i="119"/>
  <c r="CK42" i="119"/>
  <c r="CK48" i="119" s="1"/>
  <c r="BT1025" i="109"/>
  <c r="BT1026" i="109" s="1"/>
  <c r="BS1524" i="109"/>
  <c r="BR1345" i="109"/>
  <c r="BU885" i="109"/>
  <c r="BV684" i="109"/>
  <c r="BW483" i="109"/>
  <c r="BW684" i="109"/>
  <c r="CD1166" i="109"/>
  <c r="BP1703" i="109"/>
  <c r="BN886" i="109"/>
  <c r="BO484" i="109"/>
  <c r="CM40" i="119" l="1"/>
  <c r="CL41" i="119"/>
  <c r="CL42" i="119" s="1"/>
  <c r="BU1025" i="109"/>
  <c r="BU1026" i="109" s="1"/>
  <c r="CK49" i="119"/>
  <c r="BT1524" i="109"/>
  <c r="BS1345" i="109"/>
  <c r="BW885" i="109"/>
  <c r="BX483" i="109"/>
  <c r="BX684" i="109"/>
  <c r="BQ685" i="109"/>
  <c r="BP484" i="109"/>
  <c r="BO886" i="109"/>
  <c r="BQ1703" i="109"/>
  <c r="BP685" i="109"/>
  <c r="CE1166" i="109"/>
  <c r="BW1025" i="109" l="1"/>
  <c r="BW1026" i="109" s="1"/>
  <c r="CL48" i="119"/>
  <c r="CM42" i="119"/>
  <c r="CL47" i="119"/>
  <c r="CM47" i="119" s="1"/>
  <c r="CM41" i="119"/>
  <c r="BU1524" i="109"/>
  <c r="BT1345" i="109"/>
  <c r="BX885" i="109"/>
  <c r="BY684" i="109"/>
  <c r="BY483" i="109"/>
  <c r="BQ484" i="109"/>
  <c r="CF1166" i="109"/>
  <c r="BP886" i="109"/>
  <c r="BR1703" i="109"/>
  <c r="BX1025" i="109" l="1"/>
  <c r="BX1026" i="109" s="1"/>
  <c r="CL49" i="119"/>
  <c r="CM49" i="119" s="1"/>
  <c r="CM48" i="119"/>
  <c r="BW1524" i="109"/>
  <c r="BU1345" i="109"/>
  <c r="BV1345" i="109" s="1"/>
  <c r="BY885" i="109"/>
  <c r="BZ483" i="109"/>
  <c r="BZ684" i="109"/>
  <c r="CG1166" i="109"/>
  <c r="BS685" i="109"/>
  <c r="BR484" i="109"/>
  <c r="BS1703" i="109"/>
  <c r="BQ886" i="109"/>
  <c r="BR685" i="109"/>
  <c r="BY1025" i="109" l="1"/>
  <c r="CM50" i="119"/>
  <c r="BX1524" i="109"/>
  <c r="BW1345" i="109"/>
  <c r="BY1026" i="109"/>
  <c r="BZ885" i="109"/>
  <c r="BZ1025" i="109" s="1"/>
  <c r="CA483" i="109"/>
  <c r="CA684" i="109"/>
  <c r="BR886" i="109"/>
  <c r="BT1703" i="109"/>
  <c r="CH1166" i="109"/>
  <c r="BT685" i="109"/>
  <c r="BS484" i="109"/>
  <c r="BY1524" i="109" l="1"/>
  <c r="BX1345" i="109"/>
  <c r="CA885" i="109"/>
  <c r="CA1025" i="109" s="1"/>
  <c r="BZ1026" i="109"/>
  <c r="CB684" i="109"/>
  <c r="CB483" i="109"/>
  <c r="BS886" i="109"/>
  <c r="BU1703" i="109"/>
  <c r="BV1703" i="109" s="1"/>
  <c r="CJ1166" i="109"/>
  <c r="BT484" i="109"/>
  <c r="CI1524" i="109"/>
  <c r="CI1166" i="109"/>
  <c r="BZ1524" i="109" l="1"/>
  <c r="BY1345" i="109"/>
  <c r="CB885" i="109"/>
  <c r="CB1025" i="109" s="1"/>
  <c r="CA1026" i="109"/>
  <c r="CC483" i="109"/>
  <c r="CC684" i="109"/>
  <c r="BV685" i="109"/>
  <c r="BU685" i="109"/>
  <c r="BU484" i="109"/>
  <c r="BT886" i="109"/>
  <c r="CK1166" i="109"/>
  <c r="CI1525" i="109"/>
  <c r="BW1703" i="109"/>
  <c r="CA1524" i="109" l="1"/>
  <c r="BZ1345" i="109"/>
  <c r="CC885" i="109"/>
  <c r="CC1025" i="109" s="1"/>
  <c r="CB1026" i="109"/>
  <c r="CD483" i="109"/>
  <c r="CD684" i="109"/>
  <c r="BU886" i="109"/>
  <c r="BV886" i="109" s="1"/>
  <c r="BV1026" i="109" s="1"/>
  <c r="BV484" i="109"/>
  <c r="BX1703" i="109"/>
  <c r="BX685" i="109"/>
  <c r="BW484" i="109"/>
  <c r="CL1166" i="109"/>
  <c r="BW685" i="109"/>
  <c r="BV686" i="109"/>
  <c r="CB1524" i="109" l="1"/>
  <c r="CA1345" i="109"/>
  <c r="CC1026" i="109"/>
  <c r="CD885" i="109"/>
  <c r="CD1025" i="109" s="1"/>
  <c r="CE483" i="109"/>
  <c r="CE684" i="109"/>
  <c r="CM1166" i="109"/>
  <c r="BY1703" i="109"/>
  <c r="BX484" i="109"/>
  <c r="BW886" i="109"/>
  <c r="CC1524" i="109" l="1"/>
  <c r="CB1345" i="109"/>
  <c r="CE885" i="109"/>
  <c r="CE1025" i="109" s="1"/>
  <c r="CD1026" i="109"/>
  <c r="CF483" i="109"/>
  <c r="CF684" i="109"/>
  <c r="BY685" i="109"/>
  <c r="CN1166" i="109"/>
  <c r="BZ1703" i="109"/>
  <c r="BX886" i="109"/>
  <c r="BZ685" i="109"/>
  <c r="BY484" i="109"/>
  <c r="CF885" i="109" l="1"/>
  <c r="CF1025" i="109" s="1"/>
  <c r="CD1524" i="109"/>
  <c r="CC1345" i="109"/>
  <c r="CE1026" i="109"/>
  <c r="CG483" i="109"/>
  <c r="CG684" i="109"/>
  <c r="CA685" i="109"/>
  <c r="BZ484" i="109"/>
  <c r="CA1703" i="109"/>
  <c r="CO1166" i="109"/>
  <c r="BY886" i="109"/>
  <c r="CG885" i="109" l="1"/>
  <c r="CG1025" i="109" s="1"/>
  <c r="CE1524" i="109"/>
  <c r="CD1345" i="109"/>
  <c r="CF1026" i="109"/>
  <c r="CH483" i="109"/>
  <c r="CH684" i="109"/>
  <c r="CP1166" i="109"/>
  <c r="BZ886" i="109"/>
  <c r="CA484" i="109"/>
  <c r="CB1703" i="109"/>
  <c r="CF1524" i="109" l="1"/>
  <c r="CE1345" i="109"/>
  <c r="CG1026" i="109"/>
  <c r="CH885" i="109"/>
  <c r="CH1025" i="109" s="1"/>
  <c r="CI684" i="109"/>
  <c r="CJ483" i="109"/>
  <c r="CJ684" i="109"/>
  <c r="CC1703" i="109"/>
  <c r="CB685" i="109"/>
  <c r="CQ1166" i="109"/>
  <c r="CC685" i="109"/>
  <c r="CB484" i="109"/>
  <c r="CA886" i="109"/>
  <c r="CG1524" i="109" l="1"/>
  <c r="CF1345" i="109"/>
  <c r="CH1026" i="109"/>
  <c r="CK684" i="109"/>
  <c r="CK483" i="109"/>
  <c r="CJ885" i="109"/>
  <c r="CR1166" i="109"/>
  <c r="CB886" i="109"/>
  <c r="CD1703" i="109"/>
  <c r="CD685" i="109"/>
  <c r="CC484" i="109"/>
  <c r="CH1524" i="109" l="1"/>
  <c r="CG1345" i="109"/>
  <c r="CK885" i="109"/>
  <c r="CJ1025" i="109"/>
  <c r="CL483" i="109"/>
  <c r="CL684" i="109"/>
  <c r="CE1703" i="109"/>
  <c r="CE685" i="109"/>
  <c r="CD484" i="109"/>
  <c r="CC886" i="109"/>
  <c r="CS1166" i="109"/>
  <c r="CL885" i="109" l="1"/>
  <c r="CJ1524" i="109"/>
  <c r="CH1345" i="109"/>
  <c r="CI1345" i="109" s="1"/>
  <c r="CJ1026" i="109"/>
  <c r="CK1025" i="109"/>
  <c r="CM684" i="109"/>
  <c r="CM483" i="109"/>
  <c r="CT1166" i="109"/>
  <c r="CF685" i="109"/>
  <c r="CE484" i="109"/>
  <c r="CD886" i="109"/>
  <c r="CF1703" i="109"/>
  <c r="CM885" i="109" l="1"/>
  <c r="CK1524" i="109"/>
  <c r="CJ1345" i="109"/>
  <c r="CL1025" i="109"/>
  <c r="CK1026" i="109"/>
  <c r="CN684" i="109"/>
  <c r="CN483" i="109"/>
  <c r="CE886" i="109"/>
  <c r="CG685" i="109"/>
  <c r="CF484" i="109"/>
  <c r="CG1703" i="109"/>
  <c r="CU1166" i="109"/>
  <c r="CN885" i="109" l="1"/>
  <c r="CL1524" i="109"/>
  <c r="CK1345" i="109"/>
  <c r="CM1025" i="109"/>
  <c r="CL1026" i="109"/>
  <c r="CO684" i="109"/>
  <c r="CO483" i="109"/>
  <c r="CV1524" i="109"/>
  <c r="CV1166" i="109"/>
  <c r="CW1166" i="109"/>
  <c r="CH1703" i="109"/>
  <c r="CI1703" i="109" s="1"/>
  <c r="CG484" i="109"/>
  <c r="CF886" i="109"/>
  <c r="CO885" i="109" l="1"/>
  <c r="CM1524" i="109"/>
  <c r="CL1345" i="109"/>
  <c r="CM1026" i="109"/>
  <c r="CN1025" i="109"/>
  <c r="CV1525" i="109"/>
  <c r="CP684" i="109"/>
  <c r="CP483" i="109"/>
  <c r="CH484" i="109"/>
  <c r="CX1166" i="109"/>
  <c r="CI685" i="109"/>
  <c r="CH685" i="109"/>
  <c r="CG886" i="109"/>
  <c r="CJ1703" i="109"/>
  <c r="CP885" i="109" l="1"/>
  <c r="CN1524" i="109"/>
  <c r="CM1345" i="109"/>
  <c r="CN1026" i="109"/>
  <c r="CO1025" i="109"/>
  <c r="CQ483" i="109"/>
  <c r="CQ684" i="109"/>
  <c r="CI686" i="109"/>
  <c r="CY1166" i="109"/>
  <c r="CI484" i="109"/>
  <c r="CH886" i="109"/>
  <c r="CI886" i="109" s="1"/>
  <c r="CI1026" i="109" s="1"/>
  <c r="CK685" i="109"/>
  <c r="CJ484" i="109"/>
  <c r="CK1703" i="109"/>
  <c r="CJ685" i="109"/>
  <c r="CQ885" i="109" l="1"/>
  <c r="CO1524" i="109"/>
  <c r="CN1345" i="109"/>
  <c r="CP1025" i="109"/>
  <c r="CO1026" i="109"/>
  <c r="CR483" i="109"/>
  <c r="CR684" i="109"/>
  <c r="CK484" i="109"/>
  <c r="CL1703" i="109"/>
  <c r="CJ886" i="109"/>
  <c r="CZ1166" i="109"/>
  <c r="CR885" i="109" l="1"/>
  <c r="CP1524" i="109"/>
  <c r="CO1345" i="109"/>
  <c r="CQ1025" i="109"/>
  <c r="CP1026" i="109"/>
  <c r="CS684" i="109"/>
  <c r="CS483" i="109"/>
  <c r="DA1166" i="109"/>
  <c r="CM1703" i="109"/>
  <c r="CL685" i="109"/>
  <c r="CK886" i="109"/>
  <c r="CM685" i="109"/>
  <c r="CL484" i="109"/>
  <c r="CS885" i="109" l="1"/>
  <c r="CQ1524" i="109"/>
  <c r="CP1345" i="109"/>
  <c r="CQ1026" i="109"/>
  <c r="CR1025" i="109"/>
  <c r="CT684" i="109"/>
  <c r="CT483" i="109"/>
  <c r="CL886" i="109"/>
  <c r="DB1166" i="109"/>
  <c r="CN685" i="109"/>
  <c r="CM484" i="109"/>
  <c r="CN1703" i="109"/>
  <c r="CT885" i="109" l="1"/>
  <c r="CR1524" i="109"/>
  <c r="CQ1345" i="109"/>
  <c r="CR1026" i="109"/>
  <c r="CS1025" i="109"/>
  <c r="CU483" i="109"/>
  <c r="CU684" i="109"/>
  <c r="CN484" i="109"/>
  <c r="CM886" i="109"/>
  <c r="CO1703" i="109"/>
  <c r="DC1166" i="109"/>
  <c r="CS1524" i="109" l="1"/>
  <c r="CR1345" i="109"/>
  <c r="CT1025" i="109"/>
  <c r="CS1026" i="109"/>
  <c r="CU885" i="109"/>
  <c r="CV684" i="109"/>
  <c r="CW483" i="109"/>
  <c r="CW684" i="109"/>
  <c r="DD1166" i="109"/>
  <c r="CN886" i="109"/>
  <c r="CP1703" i="109"/>
  <c r="CP685" i="109"/>
  <c r="CO484" i="109"/>
  <c r="CO685" i="109"/>
  <c r="CT1524" i="109" l="1"/>
  <c r="CS1345" i="109"/>
  <c r="CU1025" i="109"/>
  <c r="CT1026" i="109"/>
  <c r="CX684" i="109"/>
  <c r="CX483" i="109"/>
  <c r="CW885" i="109"/>
  <c r="CQ685" i="109"/>
  <c r="CP484" i="109"/>
  <c r="CO886" i="109"/>
  <c r="DE1166" i="109"/>
  <c r="CQ1703" i="109"/>
  <c r="CU1524" i="109" l="1"/>
  <c r="CT1345" i="109"/>
  <c r="CU1026" i="109"/>
  <c r="CW1025" i="109"/>
  <c r="CX885" i="109"/>
  <c r="CY684" i="109"/>
  <c r="CY483" i="109"/>
  <c r="CR1703" i="109"/>
  <c r="DF1166" i="109"/>
  <c r="CR685" i="109"/>
  <c r="CQ484" i="109"/>
  <c r="CP886" i="109"/>
  <c r="CW1524" i="109" l="1"/>
  <c r="CU1345" i="109"/>
  <c r="CV1345" i="109" s="1"/>
  <c r="CX1025" i="109"/>
  <c r="CW1026" i="109"/>
  <c r="CY885" i="109"/>
  <c r="CZ483" i="109"/>
  <c r="CZ684" i="109"/>
  <c r="DG1166" i="109"/>
  <c r="CS1703" i="109"/>
  <c r="CQ886" i="109"/>
  <c r="CS685" i="109"/>
  <c r="CR484" i="109"/>
  <c r="CX1524" i="109" l="1"/>
  <c r="CW1345" i="109"/>
  <c r="CZ885" i="109"/>
  <c r="CX1026" i="109"/>
  <c r="CY1025" i="109"/>
  <c r="DA483" i="109"/>
  <c r="DA684" i="109"/>
  <c r="CT685" i="109"/>
  <c r="CS484" i="109"/>
  <c r="CR886" i="109"/>
  <c r="DH1166" i="109"/>
  <c r="CT1703" i="109"/>
  <c r="DA885" i="109" l="1"/>
  <c r="CY1524" i="109"/>
  <c r="CX1345" i="109"/>
  <c r="CZ1025" i="109"/>
  <c r="CY1026" i="109"/>
  <c r="DB483" i="109"/>
  <c r="DB684" i="109"/>
  <c r="DI1166" i="109"/>
  <c r="CT484" i="109"/>
  <c r="DI1524" i="109"/>
  <c r="CS886" i="109"/>
  <c r="CU1703" i="109"/>
  <c r="CV1703" i="109" s="1"/>
  <c r="DJ1166" i="109"/>
  <c r="DB885" i="109" l="1"/>
  <c r="CZ1524" i="109"/>
  <c r="CY1345" i="109"/>
  <c r="CZ1026" i="109"/>
  <c r="DA1025" i="109"/>
  <c r="DC684" i="109"/>
  <c r="DC483" i="109"/>
  <c r="CU484" i="109"/>
  <c r="DI1525" i="109"/>
  <c r="DK1166" i="109"/>
  <c r="CW1703" i="109"/>
  <c r="CT886" i="109"/>
  <c r="CV685" i="109"/>
  <c r="CU685" i="109"/>
  <c r="DC885" i="109" l="1"/>
  <c r="DA1524" i="109"/>
  <c r="CZ1345" i="109"/>
  <c r="DB1025" i="109"/>
  <c r="DA1026" i="109"/>
  <c r="DD684" i="109"/>
  <c r="DD483" i="109"/>
  <c r="CU886" i="109"/>
  <c r="CV886" i="109" s="1"/>
  <c r="CV1026" i="109" s="1"/>
  <c r="CW685" i="109"/>
  <c r="CV686" i="109"/>
  <c r="DL1166" i="109"/>
  <c r="CX1703" i="109"/>
  <c r="CV484" i="109"/>
  <c r="CX685" i="109"/>
  <c r="CW484" i="109"/>
  <c r="DD885" i="109" l="1"/>
  <c r="DB1524" i="109"/>
  <c r="DA1345" i="109"/>
  <c r="DC1025" i="109"/>
  <c r="DB1026" i="109"/>
  <c r="DE684" i="109"/>
  <c r="DE483" i="109"/>
  <c r="CY685" i="109"/>
  <c r="CX484" i="109"/>
  <c r="DM1166" i="109"/>
  <c r="CY1703" i="109"/>
  <c r="CW886" i="109"/>
  <c r="DE885" i="109" l="1"/>
  <c r="DC1524" i="109"/>
  <c r="DB1345" i="109"/>
  <c r="DD1025" i="109"/>
  <c r="DC1026" i="109"/>
  <c r="DF684" i="109"/>
  <c r="DF483" i="109"/>
  <c r="CY484" i="109"/>
  <c r="CX886" i="109"/>
  <c r="CZ1703" i="109"/>
  <c r="DN1166" i="109"/>
  <c r="DF885" i="109" l="1"/>
  <c r="DD1524" i="109"/>
  <c r="DC1345" i="109"/>
  <c r="DD1026" i="109"/>
  <c r="DE1025" i="109"/>
  <c r="DG684" i="109"/>
  <c r="DG483" i="109"/>
  <c r="CZ685" i="109"/>
  <c r="CY886" i="109"/>
  <c r="DA685" i="109"/>
  <c r="CZ484" i="109"/>
  <c r="DO1166" i="109"/>
  <c r="DA1703" i="109"/>
  <c r="DG885" i="109" l="1"/>
  <c r="DE1524" i="109"/>
  <c r="DD1345" i="109"/>
  <c r="DE1026" i="109"/>
  <c r="DF1025" i="109"/>
  <c r="DH483" i="109"/>
  <c r="DH684" i="109"/>
  <c r="DB1703" i="109"/>
  <c r="DP1166" i="109"/>
  <c r="DA484" i="109"/>
  <c r="CZ886" i="109"/>
  <c r="DF1524" i="109" l="1"/>
  <c r="DE1345" i="109"/>
  <c r="DF1026" i="109"/>
  <c r="DG1025" i="109"/>
  <c r="DH885" i="109"/>
  <c r="DI684" i="109"/>
  <c r="DJ483" i="109"/>
  <c r="DJ684" i="109"/>
  <c r="DB685" i="109"/>
  <c r="DA886" i="109"/>
  <c r="DC1703" i="109"/>
  <c r="DC685" i="109"/>
  <c r="DB484" i="109"/>
  <c r="DQ1166" i="109"/>
  <c r="DG1524" i="109" l="1"/>
  <c r="DF1345" i="109"/>
  <c r="DH1025" i="109"/>
  <c r="DG1026" i="109"/>
  <c r="DJ885" i="109"/>
  <c r="DK483" i="109"/>
  <c r="DK684" i="109"/>
  <c r="DR1166" i="109"/>
  <c r="DD685" i="109"/>
  <c r="DC484" i="109"/>
  <c r="DD1703" i="109"/>
  <c r="DB886" i="109"/>
  <c r="DH1524" i="109" l="1"/>
  <c r="DG1345" i="109"/>
  <c r="DH1026" i="109"/>
  <c r="DJ1025" i="109"/>
  <c r="DL684" i="109"/>
  <c r="DL483" i="109"/>
  <c r="DK885" i="109"/>
  <c r="DC886" i="109"/>
  <c r="DE1703" i="109"/>
  <c r="DE685" i="109"/>
  <c r="DD484" i="109"/>
  <c r="DS1166" i="109"/>
  <c r="DJ1524" i="109" l="1"/>
  <c r="DH1345" i="109"/>
  <c r="DI1345" i="109" s="1"/>
  <c r="DJ1026" i="109"/>
  <c r="DK1025" i="109"/>
  <c r="DM684" i="109"/>
  <c r="DM483" i="109"/>
  <c r="DL885" i="109"/>
  <c r="DD886" i="109"/>
  <c r="DF1703" i="109"/>
  <c r="DT1166" i="109"/>
  <c r="DF685" i="109"/>
  <c r="DE484" i="109"/>
  <c r="DK1524" i="109" l="1"/>
  <c r="DJ1345" i="109"/>
  <c r="DK1026" i="109"/>
  <c r="DL1025" i="109"/>
  <c r="DN483" i="109"/>
  <c r="DN684" i="109"/>
  <c r="DM885" i="109"/>
  <c r="DE886" i="109"/>
  <c r="DG685" i="109"/>
  <c r="DF484" i="109"/>
  <c r="DU1166" i="109"/>
  <c r="DG1703" i="109"/>
  <c r="DL1524" i="109" l="1"/>
  <c r="DK1345" i="109"/>
  <c r="DL1026" i="109"/>
  <c r="DM1025" i="109"/>
  <c r="DN885" i="109"/>
  <c r="DO684" i="109"/>
  <c r="DO483" i="109"/>
  <c r="DW1166" i="109"/>
  <c r="DG484" i="109"/>
  <c r="DV1524" i="109"/>
  <c r="DH1703" i="109"/>
  <c r="DI1703" i="109" s="1"/>
  <c r="DV1166" i="109"/>
  <c r="DF886" i="109"/>
  <c r="DM1524" i="109" l="1"/>
  <c r="DL1345" i="109"/>
  <c r="DO885" i="109"/>
  <c r="DN1025" i="109"/>
  <c r="DM1026" i="109"/>
  <c r="DP684" i="109"/>
  <c r="DP483" i="109"/>
  <c r="DJ1703" i="109"/>
  <c r="DV1525" i="109"/>
  <c r="DX1166" i="109"/>
  <c r="DG886" i="109"/>
  <c r="DI685" i="109"/>
  <c r="DH685" i="109"/>
  <c r="DH484" i="109"/>
  <c r="DN1524" i="109" l="1"/>
  <c r="DM1345" i="109"/>
  <c r="DP885" i="109"/>
  <c r="DN1026" i="109"/>
  <c r="DO1025" i="109"/>
  <c r="DQ483" i="109"/>
  <c r="DQ684" i="109"/>
  <c r="DJ685" i="109"/>
  <c r="DI686" i="109"/>
  <c r="DH886" i="109"/>
  <c r="DI886" i="109" s="1"/>
  <c r="DI1026" i="109" s="1"/>
  <c r="DY1166" i="109"/>
  <c r="DK1703" i="109"/>
  <c r="DI484" i="109"/>
  <c r="DK685" i="109"/>
  <c r="DJ484" i="109"/>
  <c r="DQ885" i="109" l="1"/>
  <c r="DO1524" i="109"/>
  <c r="DN1345" i="109"/>
  <c r="DO1026" i="109"/>
  <c r="DP1025" i="109"/>
  <c r="DR483" i="109"/>
  <c r="DR684" i="109"/>
  <c r="DZ1166" i="109"/>
  <c r="DJ886" i="109"/>
  <c r="DL685" i="109"/>
  <c r="DK484" i="109"/>
  <c r="DL1703" i="109"/>
  <c r="DR885" i="109" l="1"/>
  <c r="DP1524" i="109"/>
  <c r="DO1345" i="109"/>
  <c r="DP1026" i="109"/>
  <c r="DQ1025" i="109"/>
  <c r="DS483" i="109"/>
  <c r="DS684" i="109"/>
  <c r="DM1703" i="109"/>
  <c r="DL484" i="109"/>
  <c r="DK886" i="109"/>
  <c r="EA1166" i="109"/>
  <c r="DS885" i="109" l="1"/>
  <c r="DQ1524" i="109"/>
  <c r="DP1345" i="109"/>
  <c r="DR1025" i="109"/>
  <c r="DQ1026" i="109"/>
  <c r="DT684" i="109"/>
  <c r="DT483" i="109"/>
  <c r="EB1166" i="109"/>
  <c r="DN685" i="109"/>
  <c r="DM484" i="109"/>
  <c r="DN1703" i="109"/>
  <c r="DL886" i="109"/>
  <c r="DM685" i="109"/>
  <c r="DT885" i="109" l="1"/>
  <c r="DR1524" i="109"/>
  <c r="DQ1345" i="109"/>
  <c r="DR1026" i="109"/>
  <c r="DS1025" i="109"/>
  <c r="DU684" i="109"/>
  <c r="DU483" i="109"/>
  <c r="DN484" i="109"/>
  <c r="DO1703" i="109"/>
  <c r="EC1166" i="109"/>
  <c r="DM886" i="109"/>
  <c r="DS1524" i="109" l="1"/>
  <c r="DR1345" i="109"/>
  <c r="DS1026" i="109"/>
  <c r="DT1025" i="109"/>
  <c r="DU885" i="109"/>
  <c r="DV684" i="109"/>
  <c r="DW483" i="109"/>
  <c r="DW684" i="109"/>
  <c r="DP685" i="109"/>
  <c r="DO484" i="109"/>
  <c r="DO685" i="109"/>
  <c r="ED1166" i="109"/>
  <c r="DN886" i="109"/>
  <c r="DP1703" i="109"/>
  <c r="DT1524" i="109" l="1"/>
  <c r="DS1345" i="109"/>
  <c r="DW885" i="109"/>
  <c r="DT1026" i="109"/>
  <c r="DU1025" i="109"/>
  <c r="DX684" i="109"/>
  <c r="DX483" i="109"/>
  <c r="DO886" i="109"/>
  <c r="EE1166" i="109"/>
  <c r="DP484" i="109"/>
  <c r="DQ1703" i="109"/>
  <c r="DU1524" i="109" l="1"/>
  <c r="DT1345" i="109"/>
  <c r="DX885" i="109"/>
  <c r="DU1026" i="109"/>
  <c r="DW1025" i="109"/>
  <c r="DY684" i="109"/>
  <c r="DY483" i="109"/>
  <c r="DR1703" i="109"/>
  <c r="DP886" i="109"/>
  <c r="DQ685" i="109"/>
  <c r="DR685" i="109"/>
  <c r="DQ484" i="109"/>
  <c r="EF1166" i="109"/>
  <c r="DW1524" i="109" l="1"/>
  <c r="DU1345" i="109"/>
  <c r="DV1345" i="109" s="1"/>
  <c r="DW1026" i="109"/>
  <c r="DX1025" i="109"/>
  <c r="DY885" i="109"/>
  <c r="DZ483" i="109"/>
  <c r="DZ684" i="109"/>
  <c r="EH1166" i="109"/>
  <c r="EI1166" i="109" s="1"/>
  <c r="EG1166" i="109"/>
  <c r="DS1703" i="109"/>
  <c r="DS685" i="109"/>
  <c r="DR484" i="109"/>
  <c r="DQ886" i="109"/>
  <c r="DX1524" i="109" l="1"/>
  <c r="DW1345" i="109"/>
  <c r="DX1026" i="109"/>
  <c r="DY1025" i="109"/>
  <c r="DZ885" i="109"/>
  <c r="EA684" i="109"/>
  <c r="EA483" i="109"/>
  <c r="DT1703" i="109"/>
  <c r="DR886" i="109"/>
  <c r="DT685" i="109"/>
  <c r="DS484" i="109"/>
  <c r="DY1524" i="109" l="1"/>
  <c r="DX1345" i="109"/>
  <c r="EA885" i="109"/>
  <c r="DZ1025" i="109"/>
  <c r="DY1026" i="109"/>
  <c r="EB483" i="109"/>
  <c r="EB684" i="109"/>
  <c r="DU1703" i="109"/>
  <c r="DV1703" i="109" s="1"/>
  <c r="DS886" i="109"/>
  <c r="EI1524" i="109"/>
  <c r="EJ1524" i="109"/>
  <c r="DT484" i="109"/>
  <c r="EB885" i="109" l="1"/>
  <c r="DZ1524" i="109"/>
  <c r="DY1345" i="109"/>
  <c r="DZ1026" i="109"/>
  <c r="EA1025" i="109"/>
  <c r="EC684" i="109"/>
  <c r="EC483" i="109"/>
  <c r="DV685" i="109"/>
  <c r="DU685" i="109"/>
  <c r="DU484" i="109"/>
  <c r="EI1525" i="109"/>
  <c r="DT886" i="109"/>
  <c r="DW1703" i="109"/>
  <c r="EC885" i="109" l="1"/>
  <c r="EA1524" i="109"/>
  <c r="DZ1345" i="109"/>
  <c r="EA1026" i="109"/>
  <c r="EB1025" i="109"/>
  <c r="ED483" i="109"/>
  <c r="ED684" i="109"/>
  <c r="DU886" i="109"/>
  <c r="DV886" i="109" s="1"/>
  <c r="DV1026" i="109" s="1"/>
  <c r="DX685" i="109"/>
  <c r="DW484" i="109"/>
  <c r="DX1703" i="109"/>
  <c r="DV484" i="109"/>
  <c r="DV686" i="109"/>
  <c r="DW685" i="109"/>
  <c r="ED885" i="109" l="1"/>
  <c r="EB1524" i="109"/>
  <c r="EA1345" i="109"/>
  <c r="EB1026" i="109"/>
  <c r="EC1025" i="109"/>
  <c r="EE483" i="109"/>
  <c r="EE684" i="109"/>
  <c r="DW886" i="109"/>
  <c r="DY1703" i="109"/>
  <c r="DX484" i="109"/>
  <c r="EE885" i="109" l="1"/>
  <c r="EC1524" i="109"/>
  <c r="EB1345" i="109"/>
  <c r="ED1025" i="109"/>
  <c r="EC1026" i="109"/>
  <c r="EF483" i="109"/>
  <c r="EF684" i="109"/>
  <c r="DZ685" i="109"/>
  <c r="DY484" i="109"/>
  <c r="DY685" i="109"/>
  <c r="DZ1703" i="109"/>
  <c r="DX886" i="109"/>
  <c r="EF885" i="109" l="1"/>
  <c r="ED1524" i="109"/>
  <c r="EC1345" i="109"/>
  <c r="ED1026" i="109"/>
  <c r="EE1025" i="109"/>
  <c r="EG684" i="109"/>
  <c r="EG483" i="109"/>
  <c r="DY886" i="109"/>
  <c r="EA685" i="109"/>
  <c r="DZ484" i="109"/>
  <c r="EA1703" i="109"/>
  <c r="EG885" i="109" l="1"/>
  <c r="EE1524" i="109"/>
  <c r="ED1345" i="109"/>
  <c r="EE1026" i="109"/>
  <c r="EF1025" i="109"/>
  <c r="EH684" i="109"/>
  <c r="EH483" i="109"/>
  <c r="EB685" i="109"/>
  <c r="EA484" i="109"/>
  <c r="EB1703" i="109"/>
  <c r="DZ886" i="109"/>
  <c r="EF1524" i="109" l="1"/>
  <c r="EE1345" i="109"/>
  <c r="EF1026" i="109"/>
  <c r="EG1025" i="109"/>
  <c r="EH885" i="109"/>
  <c r="EI684" i="109"/>
  <c r="EJ684" i="109" s="1"/>
  <c r="EA886" i="109"/>
  <c r="EB484" i="109"/>
  <c r="EC1703" i="109"/>
  <c r="EG1524" i="109" l="1"/>
  <c r="EF1345" i="109"/>
  <c r="EH1025" i="109"/>
  <c r="EH1026" i="109" s="1"/>
  <c r="EG1026" i="109"/>
  <c r="EB886" i="109"/>
  <c r="ED1703" i="109"/>
  <c r="ED685" i="109"/>
  <c r="EC484" i="109"/>
  <c r="EC685" i="109"/>
  <c r="EH1524" i="109" l="1"/>
  <c r="EH1345" i="109"/>
  <c r="EI1345" i="109" s="1"/>
  <c r="EG1345" i="109"/>
  <c r="EC886" i="109"/>
  <c r="EE685" i="109"/>
  <c r="ED484" i="109"/>
  <c r="EE1703" i="109"/>
  <c r="EF1703" i="109" l="1"/>
  <c r="EF685" i="109"/>
  <c r="EE484" i="109"/>
  <c r="ED886" i="109"/>
  <c r="EG685" i="109" l="1"/>
  <c r="EF484" i="109"/>
  <c r="EE886" i="109"/>
  <c r="EH1703" i="109"/>
  <c r="EI1703" i="109" s="1"/>
  <c r="EG1703" i="109"/>
  <c r="EH484" i="109" l="1"/>
  <c r="EI484" i="109" s="1"/>
  <c r="EG484" i="109"/>
  <c r="EF886" i="109"/>
  <c r="EH685" i="109" l="1"/>
  <c r="EH886" i="109"/>
  <c r="EG886" i="109"/>
  <c r="EJ685" i="109" l="1"/>
  <c r="EI685" i="109"/>
  <c r="EI886" i="109" l="1"/>
  <c r="EI1026" i="109" s="1"/>
  <c r="EI686" i="109"/>
</calcChain>
</file>

<file path=xl/sharedStrings.xml><?xml version="1.0" encoding="utf-8"?>
<sst xmlns="http://schemas.openxmlformats.org/spreadsheetml/2006/main" count="2543" uniqueCount="487">
  <si>
    <t>Tampa Electric Company</t>
  </si>
  <si>
    <t xml:space="preserve"> </t>
  </si>
  <si>
    <t>Line</t>
  </si>
  <si>
    <t>(in Dollars)</t>
  </si>
  <si>
    <t>Total</t>
  </si>
  <si>
    <t>Notes:</t>
  </si>
  <si>
    <t>Demand</t>
  </si>
  <si>
    <t>Energy</t>
  </si>
  <si>
    <t>Return on Capital Investments, Depreciation and Taxes</t>
  </si>
  <si>
    <t>Beginning of</t>
  </si>
  <si>
    <t>Description</t>
  </si>
  <si>
    <t>Period Amount</t>
  </si>
  <si>
    <t>Investments</t>
  </si>
  <si>
    <t>a.  Expenditures/Additions</t>
  </si>
  <si>
    <t>b.  Clearings to Plant</t>
  </si>
  <si>
    <t>c.  Retirements</t>
  </si>
  <si>
    <t>CWIP - Non-Interest Bearing</t>
  </si>
  <si>
    <t>Net Investment (Lines 2 + 3 + 4)</t>
  </si>
  <si>
    <t>Average Net Investment</t>
  </si>
  <si>
    <t>Return on Average Net Investment</t>
  </si>
  <si>
    <t>Investment Expenses</t>
  </si>
  <si>
    <t>Total System Recoverable Expenses (Lines 7 + 8)</t>
  </si>
  <si>
    <t>Total Jurisdictional Recoverable Costs (Lines 12 + 13)</t>
  </si>
  <si>
    <t xml:space="preserve">d. Other </t>
  </si>
  <si>
    <t>Plant-in-Service/Depreciation Base (A)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</si>
  <si>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</si>
  <si>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</si>
  <si>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</si>
  <si>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</si>
  <si>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</si>
  <si>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</si>
  <si>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</si>
  <si>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</si>
  <si>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</si>
  <si>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</si>
  <si>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</si>
  <si>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</si>
  <si>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</si>
  <si>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</si>
  <si>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(In Dollars)</t>
  </si>
  <si>
    <t>(1)</t>
  </si>
  <si>
    <t>(2)</t>
  </si>
  <si>
    <t>(3)</t>
  </si>
  <si>
    <t>(4)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</si>
  <si>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</si>
  <si>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</si>
  <si>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</si>
  <si>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</si>
  <si>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</si>
  <si>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</si>
  <si>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</si>
  <si>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</si>
  <si>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</si>
  <si>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</si>
  <si>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</si>
  <si>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</si>
  <si>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Calculation of Revenue Requirement Rate of Return</t>
  </si>
  <si>
    <t>Jurisdictional</t>
  </si>
  <si>
    <t>Weighted</t>
  </si>
  <si>
    <t>Rate Base</t>
  </si>
  <si>
    <t>Cost</t>
  </si>
  <si>
    <t>Ratio</t>
  </si>
  <si>
    <t>Rate</t>
  </si>
  <si>
    <t>($000)</t>
  </si>
  <si>
    <t>%</t>
  </si>
  <si>
    <t>Long Term Debt</t>
  </si>
  <si>
    <t>Short Term Debt</t>
  </si>
  <si>
    <t>Preferred Stock</t>
  </si>
  <si>
    <t>Customer Deposits</t>
  </si>
  <si>
    <t>Common Equity</t>
  </si>
  <si>
    <t>Deferred ITC - Weighted Cost</t>
  </si>
  <si>
    <t>Equity - Preferred</t>
  </si>
  <si>
    <t>Equity - Common</t>
  </si>
  <si>
    <t>ITC split between Debt and Equity:</t>
  </si>
  <si>
    <t>Deferred ITC - Weighted Cost:</t>
  </si>
  <si>
    <t>Weighted Cost</t>
  </si>
  <si>
    <t>Total Equity Cost Rate:</t>
  </si>
  <si>
    <t xml:space="preserve">Preferred Stock </t>
  </si>
  <si>
    <t>Times Tax Multiplier</t>
  </si>
  <si>
    <t>Total Equity Component</t>
  </si>
  <si>
    <t>Total Debt Cost Rate:</t>
  </si>
  <si>
    <t>Total Debt Component</t>
  </si>
  <si>
    <t>Column (1) - From Order No. PSC-09-0571-FOF-EI</t>
  </si>
  <si>
    <t>Column (2) - Column (1) / Total Column (1)</t>
  </si>
  <si>
    <t>Column (3) - From Order No. PSC-09-0571-FOF-EI</t>
  </si>
  <si>
    <t>Column (4) - Column (2) x Column (3)</t>
  </si>
  <si>
    <t>ck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</si>
  <si>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</si>
  <si>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</si>
  <si>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</si>
  <si>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</si>
  <si>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</si>
  <si>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</si>
  <si>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</si>
  <si>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</si>
  <si>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</si>
  <si>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</si>
  <si>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</si>
  <si>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TOTAL</t>
  </si>
  <si>
    <t>total</t>
  </si>
  <si>
    <t>Calculation of the Projected Period Amount</t>
  </si>
  <si>
    <t>Accum. Deferred Inc. Taxes &amp; Zero Cost ITC's</t>
  </si>
  <si>
    <t>&lt;- Max Equity Cap 54%</t>
  </si>
  <si>
    <t>ROI-Equity Rate</t>
  </si>
  <si>
    <t>ROI-Debt Rate</t>
  </si>
  <si>
    <t>a.  Equity Component Grossed Up For Taxes (A)</t>
  </si>
  <si>
    <t>b.  Debt Component Grossed Up For Taxes (B)</t>
  </si>
  <si>
    <t>a.  Depreciation (C)</t>
  </si>
  <si>
    <t>Project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</si>
  <si>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</si>
  <si>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</si>
  <si>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</si>
  <si>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</si>
  <si>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</si>
  <si>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</si>
  <si>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</si>
  <si>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</si>
  <si>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</si>
  <si>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</si>
  <si>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January 2020 to June 2020</t>
  </si>
  <si>
    <r>
      <t xml:space="preserve">Debt = </t>
    </r>
    <r>
      <rPr>
        <sz val="12"/>
        <color rgb="FF00B050"/>
        <rFont val="Arial"/>
        <family val="2"/>
      </rPr>
      <t>.1110</t>
    </r>
    <r>
      <rPr>
        <sz val="12"/>
        <rFont val="Arial"/>
        <family val="2"/>
      </rPr>
      <t xml:space="preserve">% * </t>
    </r>
    <r>
      <rPr>
        <sz val="12"/>
        <color rgb="FF7030A0"/>
        <rFont val="Arial"/>
        <family val="2"/>
      </rPr>
      <t>46.00</t>
    </r>
    <r>
      <rPr>
        <sz val="12"/>
        <rFont val="Arial"/>
        <family val="2"/>
      </rPr>
      <t>%</t>
    </r>
  </si>
  <si>
    <r>
      <t>Equity  =</t>
    </r>
    <r>
      <rPr>
        <sz val="12"/>
        <color rgb="FF00B050"/>
        <rFont val="Arial"/>
        <family val="2"/>
      </rPr>
      <t xml:space="preserve"> .1110</t>
    </r>
    <r>
      <rPr>
        <sz val="12"/>
        <rFont val="Arial"/>
        <family val="2"/>
      </rPr>
      <t xml:space="preserve">% * </t>
    </r>
    <r>
      <rPr>
        <sz val="12"/>
        <color rgb="FF0066FF"/>
        <rFont val="Arial"/>
        <family val="2"/>
      </rPr>
      <t>54.00</t>
    </r>
    <r>
      <rPr>
        <sz val="12"/>
        <rFont val="Arial"/>
        <family val="2"/>
      </rPr>
      <t>%</t>
    </r>
  </si>
  <si>
    <t>WACC</t>
  </si>
  <si>
    <t>c.  Amortization</t>
  </si>
  <si>
    <t>d.  Dismantlement</t>
  </si>
  <si>
    <t>FP</t>
  </si>
  <si>
    <t>FP Description</t>
  </si>
  <si>
    <t>Depr Grp</t>
  </si>
  <si>
    <t>Retirements</t>
  </si>
  <si>
    <t>Retired Cost Accumulation</t>
  </si>
  <si>
    <t xml:space="preserve">Depreciation Savings (on Retirements) </t>
  </si>
  <si>
    <t>Depr Rate</t>
  </si>
  <si>
    <t>Accumulated Depreciation (Additions)</t>
  </si>
  <si>
    <t xml:space="preserve">FERC / </t>
  </si>
  <si>
    <t>Depreciation (Additions)</t>
  </si>
  <si>
    <t xml:space="preserve">Accumulated Depreciation Savings (on Retirements) </t>
  </si>
  <si>
    <t>Plant In-Service (Depreciable Base)</t>
  </si>
  <si>
    <t>Capital Expenditures - Additions Only</t>
  </si>
  <si>
    <t>Less:  Net Accumulated Depreciation</t>
  </si>
  <si>
    <t>Clearings to Plant In-Service Assumptions</t>
  </si>
  <si>
    <t xml:space="preserve">Total </t>
  </si>
  <si>
    <t>Storm Protection Plan Cost Recovery Clause (SPPCRC)</t>
  </si>
  <si>
    <t xml:space="preserve">f.  Other </t>
  </si>
  <si>
    <t>Calculation of the Current Period Amount</t>
  </si>
  <si>
    <t>In-Svc Date</t>
  </si>
  <si>
    <t>Est. In-Svc</t>
  </si>
  <si>
    <t>PMO</t>
  </si>
  <si>
    <t>PMO Description</t>
  </si>
  <si>
    <t>CWIP</t>
  </si>
  <si>
    <t>CAPEX</t>
  </si>
  <si>
    <t>CLEARINGS</t>
  </si>
  <si>
    <t>IN-SERVICE</t>
  </si>
  <si>
    <t>ACCUM DEPR</t>
  </si>
  <si>
    <t>Total Capex (Additions)</t>
  </si>
  <si>
    <t>Total Clearings to Plant</t>
  </si>
  <si>
    <t>Total Plant In Service</t>
  </si>
  <si>
    <t>Total Depreciation</t>
  </si>
  <si>
    <t>Total Accumulated Depreciation</t>
  </si>
  <si>
    <t>Total CWIP</t>
  </si>
  <si>
    <t>Net Investment</t>
  </si>
  <si>
    <t>Net Invstmt</t>
  </si>
  <si>
    <t>Total Net Investment</t>
  </si>
  <si>
    <t>Total Average Net Investment for All Programs</t>
  </si>
  <si>
    <t>January 2020 to December 2020</t>
  </si>
  <si>
    <t>Dec'19</t>
  </si>
  <si>
    <t>For Program: Transmission Asset Upgrades</t>
  </si>
  <si>
    <t>Transmission Asset Upgrades</t>
  </si>
  <si>
    <t>PRE-09620</t>
  </si>
  <si>
    <t>SPP TAU - Circuit 66654</t>
  </si>
  <si>
    <t>PRE-09620.1</t>
  </si>
  <si>
    <t>PRE-09621</t>
  </si>
  <si>
    <t>SPP TAU - Circuit 66840</t>
  </si>
  <si>
    <t>PRE-09621.1</t>
  </si>
  <si>
    <t>PRE-09622</t>
  </si>
  <si>
    <t>SPP TAU - Circuit 66007</t>
  </si>
  <si>
    <t>PRE-09622.1</t>
  </si>
  <si>
    <t>PRE-09623</t>
  </si>
  <si>
    <t>SPP TAU - Circuit 66019</t>
  </si>
  <si>
    <t>PRE-09623.1</t>
  </si>
  <si>
    <t>PRE-09702</t>
  </si>
  <si>
    <t>SPP TAU - Circuit 66425</t>
  </si>
  <si>
    <t>PRE-09702.1</t>
  </si>
  <si>
    <t>PRE-09703</t>
  </si>
  <si>
    <t>SPP TAU - Circuit 230403</t>
  </si>
  <si>
    <t>PRE-09703.1</t>
  </si>
  <si>
    <t>PRE-09704</t>
  </si>
  <si>
    <t>SPP TAU - Circuit 66413</t>
  </si>
  <si>
    <t>PRE-09704.1</t>
  </si>
  <si>
    <t>PRE-09705</t>
  </si>
  <si>
    <t>SPP TAU - Circuit 66046</t>
  </si>
  <si>
    <t>PRE-09705.1</t>
  </si>
  <si>
    <t>SPP TAU - Circuit 66059</t>
  </si>
  <si>
    <t>SPP TAU - Circuit 230008</t>
  </si>
  <si>
    <t>SPP TAU - Circuit 230010</t>
  </si>
  <si>
    <t>SPP TAU - Circuit 230038</t>
  </si>
  <si>
    <t>SPP TAU - Circuit 230003</t>
  </si>
  <si>
    <t>SPP TAU - Circuit 230005</t>
  </si>
  <si>
    <t>SPP TAU - Circuit 230004</t>
  </si>
  <si>
    <t>SPP TAU - Circuit 230625</t>
  </si>
  <si>
    <t>SPP TAU - Circuit 230021</t>
  </si>
  <si>
    <t>SPP TAU - Circuit 230052</t>
  </si>
  <si>
    <t>SPP TAU - Circuit 66024</t>
  </si>
  <si>
    <t>SPP TAU - Circuit 230608</t>
  </si>
  <si>
    <t>SPP TAU - Circuit 230603</t>
  </si>
  <si>
    <t>Transmission Energy Jurisdictional Factor</t>
  </si>
  <si>
    <t>Transmission Demand Jurisdictional Factor</t>
  </si>
  <si>
    <t>a.  Recoverable Costs Allocated to Demand</t>
  </si>
  <si>
    <t>b.  Recoverable Costs Allocated to Energy</t>
  </si>
  <si>
    <t>Retail Demand-Related Recoverable Costs (F)</t>
  </si>
  <si>
    <t>2019 May Capital Structure</t>
  </si>
  <si>
    <t>2019 May Actual SR</t>
  </si>
  <si>
    <t>July 2020 to December 2020</t>
  </si>
  <si>
    <t>2020 May Capital Structure</t>
  </si>
  <si>
    <t>2020 May Actual SR</t>
  </si>
  <si>
    <r>
      <t xml:space="preserve">Debt = </t>
    </r>
    <r>
      <rPr>
        <sz val="12"/>
        <color rgb="FF00B050"/>
        <rFont val="Arial"/>
        <family val="2"/>
      </rPr>
      <t xml:space="preserve">0.2005% </t>
    </r>
    <r>
      <rPr>
        <sz val="12"/>
        <rFont val="Arial"/>
        <family val="2"/>
      </rPr>
      <t>*</t>
    </r>
    <r>
      <rPr>
        <sz val="12"/>
        <color rgb="FF7030A0"/>
        <rFont val="Arial"/>
        <family val="2"/>
      </rPr>
      <t xml:space="preserve"> 46.00%</t>
    </r>
  </si>
  <si>
    <r>
      <t>Equity  =</t>
    </r>
    <r>
      <rPr>
        <sz val="12"/>
        <color rgb="FF00B050"/>
        <rFont val="Arial"/>
        <family val="2"/>
      </rPr>
      <t xml:space="preserve"> 0.2005%</t>
    </r>
    <r>
      <rPr>
        <sz val="12"/>
        <rFont val="Arial"/>
        <family val="2"/>
      </rPr>
      <t xml:space="preserve"> *</t>
    </r>
    <r>
      <rPr>
        <sz val="12"/>
        <color rgb="FF0066FF"/>
        <rFont val="Arial"/>
        <family val="2"/>
      </rPr>
      <t xml:space="preserve"> 54.00%</t>
    </r>
  </si>
  <si>
    <t>Column (1) - Per WACC Stipulation &amp; Settlement Agreement Dated July 17, 2012, and 2017 Base Rates Settlement Agreement Dated September 27, 2017.</t>
  </si>
  <si>
    <t>Column (3) - Per WACC Stipulation &amp; Settlement Agreement Dated July 17, 2012, and 2017 Base Rates Settlement Agreement Dated September 27, 2017.</t>
  </si>
  <si>
    <t>Retiremts</t>
  </si>
  <si>
    <t>Acum Rtrmt</t>
  </si>
  <si>
    <t>Dpr Svngs</t>
  </si>
  <si>
    <t>Acm DpSvg</t>
  </si>
  <si>
    <t>Avg Nt Invstmt</t>
  </si>
  <si>
    <t>Total Retirements - TAU</t>
  </si>
  <si>
    <t>b.  Depreciation Savings (D)</t>
  </si>
  <si>
    <t>e.  Property Taxes (E)</t>
  </si>
  <si>
    <t>Retail Energy-Related Recoverable Costs (G)</t>
  </si>
  <si>
    <t>Total Accumulated Retirements - TAU</t>
  </si>
  <si>
    <t>Actual</t>
  </si>
  <si>
    <t>January to December 2021</t>
  </si>
  <si>
    <t>January 2021 to December 2021</t>
  </si>
  <si>
    <t>January 2022 to December 2022</t>
  </si>
  <si>
    <t>2022B</t>
  </si>
  <si>
    <t>PRE-2022B</t>
  </si>
  <si>
    <t>SPP TAU - 2022B</t>
  </si>
  <si>
    <t>SPP TAU - Circuit 66407</t>
  </si>
  <si>
    <t>SPP TAU - Circuit 66033</t>
  </si>
  <si>
    <t>SPP TAU - Circuit 66016</t>
  </si>
  <si>
    <t>SPP TAU - Circuit 66427</t>
  </si>
  <si>
    <t>SPP TAU - Circuit 66415</t>
  </si>
  <si>
    <t>SPP TAU - Circuit 66834</t>
  </si>
  <si>
    <t>SPP TAU - Circuit 66022</t>
  </si>
  <si>
    <t>SPP TAU - Circuit 66060</t>
  </si>
  <si>
    <t>SPP TAU - Circuit 66048</t>
  </si>
  <si>
    <t>SPP TAU - Circuit 66031</t>
  </si>
  <si>
    <t>SPP TAU - Circuit 66036</t>
  </si>
  <si>
    <t>SPP TAU - Circuit 230402</t>
  </si>
  <si>
    <t>SPP TAU - Circuit 230401</t>
  </si>
  <si>
    <t>SPP TAU - Circuit 230602</t>
  </si>
  <si>
    <t>SPP TAU - Circuit 230012</t>
  </si>
  <si>
    <t>SPP TAU - Circuit 230606</t>
  </si>
  <si>
    <t>SPP TAU - Circuit 230033</t>
  </si>
  <si>
    <t>SPP TAU - Circuit 230609</t>
  </si>
  <si>
    <t>SPP TAU - Circuit 230013</t>
  </si>
  <si>
    <t>SPP TAU - Circuit 66030</t>
  </si>
  <si>
    <t>SPP TAU - Circuit 66025</t>
  </si>
  <si>
    <t>SPP TAU - Circuit 66020</t>
  </si>
  <si>
    <t>SPP TAU - Circuit 66027</t>
  </si>
  <si>
    <t>SPP TAU - Circuit 66008</t>
  </si>
  <si>
    <t>SPP TAU - Circuit 66001</t>
  </si>
  <si>
    <t>Total 2021</t>
  </si>
  <si>
    <t>Total 2022</t>
  </si>
  <si>
    <t>January to December 2022</t>
  </si>
  <si>
    <t>PRE-09711.1</t>
  </si>
  <si>
    <t>PRE-09711</t>
  </si>
  <si>
    <t>PRE-09712.1</t>
  </si>
  <si>
    <t>PRE-09712</t>
  </si>
  <si>
    <t>PRE-09724.1</t>
  </si>
  <si>
    <t>PRE-09724</t>
  </si>
  <si>
    <t>PRE-09729.1</t>
  </si>
  <si>
    <t>PRE-09729</t>
  </si>
  <si>
    <t>PRE-09727.1</t>
  </si>
  <si>
    <t>PRE-09727</t>
  </si>
  <si>
    <t>PRE-09725</t>
  </si>
  <si>
    <t>PRE-09723.1</t>
  </si>
  <si>
    <t>PRE-09723</t>
  </si>
  <si>
    <t>PRE-09731.1</t>
  </si>
  <si>
    <t>PRE-09731</t>
  </si>
  <si>
    <t>PRE-09732.1</t>
  </si>
  <si>
    <t>PRE-09732</t>
  </si>
  <si>
    <t>PRE-09728.1</t>
  </si>
  <si>
    <t>PRE-09728</t>
  </si>
  <si>
    <t>PRE-09726.1</t>
  </si>
  <si>
    <t>PRE-09726</t>
  </si>
  <si>
    <t>PRE-09730.1</t>
  </si>
  <si>
    <t>PRE-09730</t>
  </si>
  <si>
    <t>PRE-09752.1</t>
  </si>
  <si>
    <t>PRE-09752</t>
  </si>
  <si>
    <t>PRE-09753.1</t>
  </si>
  <si>
    <t>PRE-09753</t>
  </si>
  <si>
    <t>PRE-09754.1</t>
  </si>
  <si>
    <t>PRE-09754</t>
  </si>
  <si>
    <t>PRE-09756.1</t>
  </si>
  <si>
    <t>PRE-09756</t>
  </si>
  <si>
    <t>PRE-09757.1</t>
  </si>
  <si>
    <t>PRE-09757</t>
  </si>
  <si>
    <t>PRE-09758.1</t>
  </si>
  <si>
    <t>PRE-09758</t>
  </si>
  <si>
    <t>PRE-09759.1</t>
  </si>
  <si>
    <t>PRE-09759</t>
  </si>
  <si>
    <t>PRE-09760.1</t>
  </si>
  <si>
    <t>PRE-09760</t>
  </si>
  <si>
    <t>PRE-09761.1</t>
  </si>
  <si>
    <t>PRE-09761</t>
  </si>
  <si>
    <t>PRE-09762.1</t>
  </si>
  <si>
    <t>PRE-09762</t>
  </si>
  <si>
    <t>PRE-09763.1</t>
  </si>
  <si>
    <t>PRE-09763</t>
  </si>
  <si>
    <t>PRE-09764.1</t>
  </si>
  <si>
    <t>PRE-09764</t>
  </si>
  <si>
    <t>PRE-09722</t>
  </si>
  <si>
    <t>PRE-09722.1</t>
  </si>
  <si>
    <t>PRE-09755.1</t>
  </si>
  <si>
    <t>2020-2021</t>
  </si>
  <si>
    <t>PRE-09725.1</t>
  </si>
  <si>
    <t>A2764953</t>
  </si>
  <si>
    <t>SPP TAU - Circuit 230005 - Telecom</t>
  </si>
  <si>
    <t>PRE-09725.1 / A2764953</t>
  </si>
  <si>
    <t>PRE-09824.1</t>
  </si>
  <si>
    <t>PRE-09824</t>
  </si>
  <si>
    <t>PRE-09835.1</t>
  </si>
  <si>
    <t>PRE-09835</t>
  </si>
  <si>
    <t>PRE-09831.1</t>
  </si>
  <si>
    <t>PRE-09831</t>
  </si>
  <si>
    <t>Estimate</t>
  </si>
  <si>
    <t>SPP TAU - Circuit 230412</t>
  </si>
  <si>
    <t>SPP TAU - Circuit 66045</t>
  </si>
  <si>
    <t>SPP TAU - Circuit 66026</t>
  </si>
  <si>
    <t>SPP TAU - Circuit 230006</t>
  </si>
  <si>
    <t>TAU-TBD42</t>
  </si>
  <si>
    <t>SPP TAU - Circuit 66021</t>
  </si>
  <si>
    <t>TAU-TBD43</t>
  </si>
  <si>
    <t>SPP TAU - Circuit 66028</t>
  </si>
  <si>
    <t>TAU-TBD44</t>
  </si>
  <si>
    <t>SPP TAU - Circuit 66032</t>
  </si>
  <si>
    <t>TAU-TBD45</t>
  </si>
  <si>
    <t>SPP TAU - Circuit 66017</t>
  </si>
  <si>
    <t>SPP TAU - Circuit 66011</t>
  </si>
  <si>
    <t>TAU-TBD47</t>
  </si>
  <si>
    <t>SPP TAU - Circuit 66047</t>
  </si>
  <si>
    <t>TAU-TBD48</t>
  </si>
  <si>
    <t>SPP TAU - Circuit 66436</t>
  </si>
  <si>
    <t>TAU-TBD49</t>
  </si>
  <si>
    <t>SPP TAU - Circuit 66098</t>
  </si>
  <si>
    <t>TAU-TBD50</t>
  </si>
  <si>
    <t>SPP TAU - Circuit 230020</t>
  </si>
  <si>
    <t>TAU-TBD51</t>
  </si>
  <si>
    <t>SPP TAU - Circuit 230623</t>
  </si>
  <si>
    <t>TAU-TBD52</t>
  </si>
  <si>
    <t>SPP TAU - Circuit 230604</t>
  </si>
  <si>
    <t>TAU-TBD53</t>
  </si>
  <si>
    <t>SPP TAU - Circuit 66035</t>
  </si>
  <si>
    <t>TAU-TBD42.1</t>
  </si>
  <si>
    <t>TAU-TBD43.1</t>
  </si>
  <si>
    <t>TAU-TBD44.1</t>
  </si>
  <si>
    <t>TAU-TBD45.1</t>
  </si>
  <si>
    <t>TAU-TBD47.1</t>
  </si>
  <si>
    <t>TAU-TBD48.1</t>
  </si>
  <si>
    <t>TAU-TBD49.1</t>
  </si>
  <si>
    <t>TAU-TBD50.1</t>
  </si>
  <si>
    <t>TAU-TBD51.1</t>
  </si>
  <si>
    <t>TAU-TBD52.1</t>
  </si>
  <si>
    <t>TAU-TBD53.1</t>
  </si>
  <si>
    <t>PRE-09825</t>
  </si>
  <si>
    <t>PRE-09825.1</t>
  </si>
  <si>
    <t>PRE-09826</t>
  </si>
  <si>
    <t>PRE-09827</t>
  </si>
  <si>
    <t>PRE-09828</t>
  </si>
  <si>
    <t>PRE-09829</t>
  </si>
  <si>
    <t>PRE-09826.1</t>
  </si>
  <si>
    <t>PRE-09827.1</t>
  </si>
  <si>
    <t>PRE-09828.1</t>
  </si>
  <si>
    <t>PRE-09829.1</t>
  </si>
  <si>
    <t>PRE-09830</t>
  </si>
  <si>
    <t>PRE-09830.1</t>
  </si>
  <si>
    <t>PRE-09832</t>
  </si>
  <si>
    <t>PRE-09833</t>
  </si>
  <si>
    <t>PRE-09834</t>
  </si>
  <si>
    <t>PRE-09832.1</t>
  </si>
  <si>
    <t>PRE-09833.1</t>
  </si>
  <si>
    <t>PRE-09834.1</t>
  </si>
  <si>
    <t>PRE-09755</t>
  </si>
  <si>
    <t>01/01/0000</t>
  </si>
  <si>
    <t>Link: The 2021 CAPEX comes from the" SPPCRC 2021 Act-Est Capital" tab in the "SPPCRC 2021 Act-Est 7 2022 ED Projections_Rev040821" file.</t>
  </si>
  <si>
    <t>Link: The 2022 CAPEX comes from the" SPPCRC 2022 Projection Capital" tab in the "SPPCRC 2021 Act-Est 7 2022 ED Projections_Rev040821" file.</t>
  </si>
  <si>
    <t>See below for 2022</t>
  </si>
  <si>
    <t>Calculation of the Current Period Actual/Estimated Amount</t>
  </si>
  <si>
    <t>2021 FESR with Normalization</t>
  </si>
  <si>
    <r>
      <t xml:space="preserve">Debt = </t>
    </r>
    <r>
      <rPr>
        <sz val="12"/>
        <color rgb="FF00B050"/>
        <rFont val="Arial"/>
        <family val="2"/>
      </rPr>
      <t>0.2123%</t>
    </r>
    <r>
      <rPr>
        <sz val="12"/>
        <rFont val="Arial"/>
        <family val="2"/>
      </rPr>
      <t xml:space="preserve"> * 46.00%</t>
    </r>
  </si>
  <si>
    <r>
      <t xml:space="preserve">Equity  = </t>
    </r>
    <r>
      <rPr>
        <sz val="12"/>
        <color rgb="FF00B050"/>
        <rFont val="Arial"/>
        <family val="2"/>
      </rPr>
      <t>0.2123%</t>
    </r>
    <r>
      <rPr>
        <sz val="12"/>
        <rFont val="Arial"/>
        <family val="2"/>
      </rPr>
      <t xml:space="preserve"> * 54.00%</t>
    </r>
  </si>
  <si>
    <t>2022 Prelim FESR with Normalization</t>
  </si>
  <si>
    <t>2021F</t>
  </si>
  <si>
    <t>PRE-2021F</t>
  </si>
  <si>
    <t>SPP TAU - 2021F</t>
  </si>
  <si>
    <t>PRE-09360</t>
  </si>
  <si>
    <t>SPP TAU PRE-09360 - 2021F</t>
  </si>
  <si>
    <t>Current Month:</t>
  </si>
  <si>
    <t>Actual Project-To-Date Spend:</t>
  </si>
  <si>
    <t>Prior Month:</t>
  </si>
  <si>
    <t>Current Month Clearings:</t>
  </si>
  <si>
    <t>00/00/0000</t>
  </si>
  <si>
    <t>Depreciation Group</t>
  </si>
  <si>
    <t>Depreciation Rate</t>
  </si>
  <si>
    <t>Support:</t>
  </si>
  <si>
    <t>A2786432</t>
  </si>
  <si>
    <t>SPP TAU - Circuit 66036 - EH&amp;S</t>
  </si>
  <si>
    <t>PRE-10043</t>
  </si>
  <si>
    <t>PRE-10043.1</t>
  </si>
  <si>
    <t xml:space="preserve">PRE-10044 </t>
  </si>
  <si>
    <t>PRE-10044.1</t>
  </si>
  <si>
    <t>PRE-10049</t>
  </si>
  <si>
    <t>PRE-10049.1</t>
  </si>
  <si>
    <t>&lt; Reminder: Unhide column for the month closing to input the information and update month #s for checks.</t>
  </si>
  <si>
    <t>TAU-TBD54</t>
  </si>
  <si>
    <t>SPP TAU - Circuit 66067</t>
  </si>
  <si>
    <t>TAU-TBD55</t>
  </si>
  <si>
    <t>SPP TAU - Circuit 66042</t>
  </si>
  <si>
    <t>TAU-TBD56</t>
  </si>
  <si>
    <t>SPP TAU - Circuit 66652</t>
  </si>
  <si>
    <t>TAU-TBD57</t>
  </si>
  <si>
    <t>SPP TAU - Circuit 66034</t>
  </si>
  <si>
    <t>TAU-TBD58</t>
  </si>
  <si>
    <t>SPP TAU - Circuit 66838</t>
  </si>
  <si>
    <t>TAU-TBD59</t>
  </si>
  <si>
    <t>SPP TAU - Circuit 66040</t>
  </si>
  <si>
    <t>TAU-TBD60</t>
  </si>
  <si>
    <t>SPP TAU -  Circuit 66656</t>
  </si>
  <si>
    <t>TAU-TBD61</t>
  </si>
  <si>
    <t>SPP TAU - Circuit 66412</t>
  </si>
  <si>
    <t>TAU-TBD62</t>
  </si>
  <si>
    <t>SPP TAU - Circuit 66830</t>
  </si>
  <si>
    <t>TAU-TBD63</t>
  </si>
  <si>
    <t>SPP TAU - Circuit 66650</t>
  </si>
  <si>
    <t>TAU-TBD64</t>
  </si>
  <si>
    <t>SPP TAU - Circuit 66657</t>
  </si>
  <si>
    <t>TAU-TBD65</t>
  </si>
  <si>
    <t>SPP TAU - Circuit 66043</t>
  </si>
  <si>
    <t>TAU-TBD66</t>
  </si>
  <si>
    <t>SPP TAU - Circuit 66837</t>
  </si>
  <si>
    <t>TAU-TBD67</t>
  </si>
  <si>
    <t>SPP TAU - Circuit 66603</t>
  </si>
  <si>
    <t>TAU-TBD54.1</t>
  </si>
  <si>
    <t>TAU-TBD55.1</t>
  </si>
  <si>
    <t>TAU-TBD56.1</t>
  </si>
  <si>
    <t>TAU-TBD57.1</t>
  </si>
  <si>
    <t>TAU-TBD58.1</t>
  </si>
  <si>
    <t>TAU-TBD59.1</t>
  </si>
  <si>
    <t>TAU-TBD60.1</t>
  </si>
  <si>
    <t>TAU-TBD61.1</t>
  </si>
  <si>
    <t>TAU-TBD62.1</t>
  </si>
  <si>
    <t>TAU-TBD63.1</t>
  </si>
  <si>
    <t>TAU-TBD64.1</t>
  </si>
  <si>
    <t>TAU-TBD65.1</t>
  </si>
  <si>
    <t>TAU-TBD66.1</t>
  </si>
  <si>
    <t>TAU-TBD67.1</t>
  </si>
  <si>
    <t>2022-2023</t>
  </si>
  <si>
    <t>January 2023 to December 2023</t>
  </si>
  <si>
    <t>PRE-10042</t>
  </si>
  <si>
    <t>PRE-10042.1</t>
  </si>
  <si>
    <t>3/15/2022</t>
  </si>
  <si>
    <t>5/15/2022</t>
  </si>
  <si>
    <t>6/15/2022</t>
  </si>
  <si>
    <t>12/15/2022</t>
  </si>
  <si>
    <t>4/15/2024</t>
  </si>
  <si>
    <t>5/15/2024</t>
  </si>
  <si>
    <t>6/15/2024</t>
  </si>
  <si>
    <t>7/15/2024</t>
  </si>
  <si>
    <t>8/15/2024</t>
  </si>
  <si>
    <t>9/15/2024</t>
  </si>
  <si>
    <t>10/15/2024</t>
  </si>
  <si>
    <t>1/15/2025</t>
  </si>
  <si>
    <t>3/15/2025</t>
  </si>
  <si>
    <t>4/15/2025</t>
  </si>
  <si>
    <t>5/15/2025</t>
  </si>
  <si>
    <t>Debt = 0.2543% * 46.00%</t>
  </si>
  <si>
    <t>Equity  = 0.2543% * 54.00%</t>
  </si>
  <si>
    <t>Column (1) - Per Order No. PSC-2020-0165-PAA-EU, issued May 20, 2020, approving amended joint motion modifying WACC methodology.</t>
  </si>
  <si>
    <t>Column (3) - Per Order No. PSC-2020-0165-PAA-EU, issued May 20, 2020, approving amended joint motion modifying WACC methodology..</t>
  </si>
  <si>
    <r>
      <t xml:space="preserve">Copy/Paste </t>
    </r>
    <r>
      <rPr>
        <b/>
        <u/>
        <sz val="11"/>
        <rFont val="Arial"/>
        <family val="2"/>
      </rPr>
      <t>Est. In-Svc &amp; In-Svc Dates</t>
    </r>
    <r>
      <rPr>
        <b/>
        <sz val="11"/>
        <rFont val="Arial"/>
        <family val="2"/>
      </rPr>
      <t xml:space="preserve"> from Actuals each month</t>
    </r>
  </si>
  <si>
    <t>Plant-in-Service/Depreciation Base</t>
  </si>
  <si>
    <t>a.  Equity Component Grossed Up For Taxes</t>
  </si>
  <si>
    <t>b.  Debt Component Grossed Up For Taxes</t>
  </si>
  <si>
    <t>a.  Depreciation</t>
  </si>
  <si>
    <t>b.  Depreciation Savings</t>
  </si>
  <si>
    <t>e.  Property Taxes</t>
  </si>
  <si>
    <t>Retail Demand-Related Recoverable Costs</t>
  </si>
  <si>
    <t>Retail Energy-Related Recoverable Costs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</si>
</sst>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0000_);\(#,##0.0000000\)"/>
    <numFmt numFmtId="165" formatCode="_(&quot;$&quot;* #,##0_);_(&quot;$&quot;* \(#,##0\);_(&quot;$&quot;* &quot;-&quot;??_);_(@_)"/>
    <numFmt numFmtId="166" formatCode="_(* #,##0_);_(* \(#,##0\);_(* &quot;-&quot;??_);_(@_)"/>
    <numFmt numFmtId="167" formatCode=";;;"/>
    <numFmt numFmtId="168" formatCode="0.0000%"/>
    <numFmt numFmtId="169" formatCode="_(* #,##0.0000_);_(* \(#,##0.0000\);_(* &quot;-&quot;??_);_(@_)"/>
    <numFmt numFmtId="170" formatCode="#,##0.00000000_);\(#,##0.00000000\)"/>
    <numFmt numFmtId="171" formatCode="_(* #,##0.0_);_(* \(#,##0.0\);_(* &quot;-&quot;??_);_(@_)"/>
    <numFmt numFmtId="172" formatCode="_(* #,##0.00000_);_(* \(#,##0.00000\);_(* &quot;-&quot;??_);_(@_)"/>
    <numFmt numFmtId="173" formatCode="0.0%"/>
    <numFmt numFmtId="174" formatCode="m/d/yy;@"/>
    <numFmt numFmtId="175" formatCode="mm/dd/yy;@"/>
  </numFmts>
  <fonts count="82" x14ac:knownFonts="1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u/>
      <sz val="14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24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u val="double"/>
      <sz val="12"/>
      <name val="Arial"/>
      <family val="2"/>
    </font>
    <font>
      <sz val="12"/>
      <color rgb="FF0000FF"/>
      <name val="Arial"/>
      <family val="2"/>
    </font>
    <font>
      <sz val="12"/>
      <color rgb="FF7030A0"/>
      <name val="Arial"/>
      <family val="2"/>
    </font>
    <font>
      <b/>
      <sz val="14"/>
      <color rgb="FF0000FF"/>
      <name val="Arial"/>
      <family val="2"/>
    </font>
    <font>
      <sz val="12"/>
      <color rgb="FFFF0000"/>
      <name val="Arial"/>
      <family val="2"/>
    </font>
    <font>
      <b/>
      <u/>
      <sz val="14"/>
      <color rgb="FF0000FF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ourier"/>
      <family val="3"/>
    </font>
    <font>
      <sz val="10"/>
      <name val="Arial"/>
      <family val="2"/>
    </font>
    <font>
      <sz val="12"/>
      <name val="Arial Narrow"/>
      <family val="2"/>
    </font>
    <font>
      <u/>
      <sz val="12"/>
      <color theme="10"/>
      <name val="Arial"/>
      <family val="2"/>
    </font>
    <font>
      <sz val="12"/>
      <color rgb="FFFF3300"/>
      <name val="Arial"/>
      <family val="2"/>
    </font>
    <font>
      <sz val="12"/>
      <color rgb="FF0066FF"/>
      <name val="Arial"/>
      <family val="2"/>
    </font>
    <font>
      <sz val="12"/>
      <color rgb="FF00B050"/>
      <name val="Arial"/>
      <family val="2"/>
    </font>
    <font>
      <u/>
      <sz val="12"/>
      <color rgb="FF0066FF"/>
      <name val="Arial"/>
      <family val="2"/>
    </font>
    <font>
      <b/>
      <sz val="12"/>
      <color rgb="FF0000FF"/>
      <name val="Arial"/>
      <family val="2"/>
    </font>
    <font>
      <u/>
      <sz val="12"/>
      <color rgb="FF00B050"/>
      <name val="Arial"/>
      <family val="2"/>
    </font>
    <font>
      <sz val="12"/>
      <color theme="8" tint="-0.499984740745262"/>
      <name val="Arial"/>
      <family val="2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  <font>
      <u val="double"/>
      <sz val="12"/>
      <color rgb="FF00B050"/>
      <name val="Arial"/>
      <family val="2"/>
    </font>
    <font>
      <sz val="10"/>
      <color rgb="FFC00000"/>
      <name val="Arial"/>
      <family val="2"/>
    </font>
    <font>
      <b/>
      <u val="singleAccounting"/>
      <sz val="11"/>
      <name val="Calibri"/>
      <family val="2"/>
      <scheme val="minor"/>
    </font>
    <font>
      <i/>
      <sz val="12"/>
      <name val="Arial"/>
      <family val="2"/>
    </font>
    <font>
      <b/>
      <u/>
      <sz val="10"/>
      <name val="Arial"/>
      <family val="2"/>
    </font>
    <font>
      <b/>
      <u val="singleAccounting"/>
      <sz val="10"/>
      <name val="Arial"/>
      <family val="2"/>
    </font>
    <font>
      <sz val="8"/>
      <name val="Arial"/>
      <family val="2"/>
    </font>
    <font>
      <i/>
      <sz val="14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4"/>
      <name val="Calibri"/>
      <family val="2"/>
      <scheme val="minor"/>
    </font>
    <font>
      <b/>
      <u/>
      <sz val="16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rgb="FF66FFFF"/>
        <bgColor indexed="64"/>
      </patternFill>
    </fill>
    <fill>
      <patternFill patternType="solid">
        <fgColor theme="8" tint="0.59999389629810485"/>
        <bgColor indexed="64"/>
      </patternFill>
    </fill>
  </fills>
  <borders count="27">
    <border>
      <left/>
      <right/>
      <top/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</borders>
  <cellStyleXfs count="341">
    <xf numFmtId="37" fontId="0" fillId="0" borderId="0"/>
    <xf numFmtId="4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14" fontId="20" fillId="0" borderId="0" applyFont="0" applyFill="0" applyBorder="0" applyAlignment="0" applyProtection="0"/>
    <xf numFmtId="3" fontId="30" fillId="0" borderId="0" applyProtection="0"/>
    <xf numFmtId="3" fontId="31" fillId="0" borderId="0" applyProtection="0"/>
    <xf numFmtId="3" fontId="32" fillId="0" borderId="0" applyProtection="0"/>
    <xf numFmtId="2" fontId="20" fillId="0" borderId="0" applyFont="0" applyFill="0" applyBorder="0" applyAlignment="0" applyProtection="0"/>
    <xf numFmtId="0" fontId="31" fillId="0" borderId="0" applyNumberFormat="0" applyFont="0" applyFill="0" applyAlignment="0" applyProtection="0"/>
    <xf numFmtId="0" fontId="33" fillId="0" borderId="0" applyNumberFormat="0" applyFont="0" applyFill="0" applyAlignment="0" applyProtection="0"/>
    <xf numFmtId="37" fontId="23" fillId="0" borderId="0" applyBorder="0" applyProtection="0"/>
    <xf numFmtId="37" fontId="24" fillId="0" borderId="0" applyBorder="0" applyProtection="0"/>
    <xf numFmtId="9" fontId="20" fillId="0" borderId="0" applyFont="0" applyFill="0" applyBorder="0" applyAlignment="0" applyProtection="0"/>
    <xf numFmtId="0" fontId="20" fillId="0" borderId="1" applyNumberFormat="0" applyFont="0" applyBorder="0" applyAlignment="0" applyProtection="0"/>
    <xf numFmtId="37" fontId="23" fillId="0" borderId="0"/>
    <xf numFmtId="0" fontId="22" fillId="0" borderId="0" applyNumberFormat="0" applyFont="0" applyFill="0" applyAlignment="0" applyProtection="0"/>
    <xf numFmtId="37" fontId="23" fillId="0" borderId="0"/>
    <xf numFmtId="0" fontId="22" fillId="0" borderId="0" applyNumberFormat="0" applyFont="0" applyFill="0" applyAlignment="0" applyProtection="0"/>
    <xf numFmtId="43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0" fontId="23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20" fillId="0" borderId="0"/>
    <xf numFmtId="43" fontId="2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/>
    <xf numFmtId="0" fontId="15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0" applyNumberFormat="0" applyBorder="0" applyAlignment="0" applyProtection="0"/>
    <xf numFmtId="0" fontId="46" fillId="6" borderId="12" applyNumberFormat="0" applyAlignment="0" applyProtection="0"/>
    <xf numFmtId="0" fontId="47" fillId="7" borderId="13" applyNumberFormat="0" applyAlignment="0" applyProtection="0"/>
    <xf numFmtId="0" fontId="48" fillId="7" borderId="12" applyNumberFormat="0" applyAlignment="0" applyProtection="0"/>
    <xf numFmtId="0" fontId="49" fillId="0" borderId="14" applyNumberFormat="0" applyFill="0" applyAlignment="0" applyProtection="0"/>
    <xf numFmtId="0" fontId="50" fillId="8" borderId="15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53" fillId="33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4" fillId="0" borderId="17" applyNumberFormat="0" applyFill="0" applyAlignment="0" applyProtection="0"/>
    <xf numFmtId="0" fontId="55" fillId="0" borderId="18" applyNumberFormat="0" applyFill="0" applyAlignment="0" applyProtection="0"/>
    <xf numFmtId="0" fontId="11" fillId="0" borderId="0"/>
    <xf numFmtId="0" fontId="11" fillId="0" borderId="0"/>
    <xf numFmtId="0" fontId="20" fillId="0" borderId="0"/>
    <xf numFmtId="0" fontId="11" fillId="9" borderId="16" applyNumberFormat="0" applyFont="0" applyAlignment="0" applyProtection="0"/>
    <xf numFmtId="0" fontId="56" fillId="0" borderId="19" applyNumberFormat="0" applyFill="0" applyAlignment="0" applyProtection="0"/>
    <xf numFmtId="44" fontId="20" fillId="0" borderId="0" applyFont="0" applyFill="0" applyBorder="0" applyAlignment="0" applyProtection="0"/>
    <xf numFmtId="0" fontId="11" fillId="9" borderId="16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9" borderId="16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9" borderId="16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9" borderId="16" applyNumberFormat="0" applyFont="0" applyAlignment="0" applyProtection="0"/>
    <xf numFmtId="0" fontId="10" fillId="9" borderId="16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9" borderId="16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9" borderId="16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0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9" borderId="16" applyNumberFormat="0" applyFon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7" fillId="0" borderId="0"/>
    <xf numFmtId="0" fontId="20" fillId="0" borderId="0"/>
    <xf numFmtId="0" fontId="57" fillId="0" borderId="0"/>
    <xf numFmtId="0" fontId="57" fillId="0" borderId="0"/>
    <xf numFmtId="0" fontId="20" fillId="0" borderId="0"/>
    <xf numFmtId="0" fontId="57" fillId="0" borderId="0"/>
    <xf numFmtId="0" fontId="57" fillId="0" borderId="0"/>
    <xf numFmtId="0" fontId="20" fillId="0" borderId="0"/>
    <xf numFmtId="0" fontId="57" fillId="0" borderId="0"/>
    <xf numFmtId="0" fontId="57" fillId="0" borderId="0"/>
    <xf numFmtId="0" fontId="20" fillId="0" borderId="0">
      <alignment wrapText="1"/>
    </xf>
    <xf numFmtId="0" fontId="23" fillId="34" borderId="0"/>
    <xf numFmtId="0" fontId="20" fillId="0" borderId="0"/>
    <xf numFmtId="0" fontId="8" fillId="0" borderId="0"/>
    <xf numFmtId="0" fontId="20" fillId="0" borderId="0"/>
    <xf numFmtId="0" fontId="8" fillId="0" borderId="0"/>
    <xf numFmtId="0" fontId="57" fillId="0" borderId="0"/>
    <xf numFmtId="0" fontId="57" fillId="0" borderId="0"/>
    <xf numFmtId="0" fontId="20" fillId="0" borderId="0"/>
    <xf numFmtId="0" fontId="57" fillId="0" borderId="0"/>
    <xf numFmtId="0" fontId="57" fillId="0" borderId="0"/>
    <xf numFmtId="0" fontId="58" fillId="0" borderId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9" borderId="16" applyNumberFormat="0" applyFont="0" applyAlignment="0" applyProtection="0"/>
    <xf numFmtId="0" fontId="7" fillId="9" borderId="16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16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16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0" borderId="0"/>
    <xf numFmtId="43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7" fillId="0" borderId="0"/>
    <xf numFmtId="43" fontId="59" fillId="0" borderId="0" applyFont="0" applyFill="0" applyBorder="0" applyAlignment="0" applyProtection="0"/>
    <xf numFmtId="0" fontId="23" fillId="34" borderId="0"/>
    <xf numFmtId="9" fontId="7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7" fillId="9" borderId="16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37" fontId="60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0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37" fontId="23" fillId="0" borderId="0"/>
    <xf numFmtId="43" fontId="4" fillId="0" borderId="0" applyFont="0" applyFill="0" applyBorder="0" applyAlignment="0" applyProtection="0"/>
    <xf numFmtId="37" fontId="23" fillId="0" borderId="0" applyBorder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53">
    <xf numFmtId="37" fontId="0" fillId="0" borderId="0" xfId="0"/>
    <xf numFmtId="37" fontId="22" fillId="0" borderId="0" xfId="0" applyFont="1" applyFill="1"/>
    <xf numFmtId="37" fontId="23" fillId="0" borderId="0" xfId="0" applyFont="1" applyFill="1"/>
    <xf numFmtId="37" fontId="25" fillId="0" borderId="0" xfId="0" applyFont="1" applyFill="1"/>
    <xf numFmtId="37" fontId="26" fillId="0" borderId="0" xfId="0" applyFont="1" applyFill="1" applyAlignment="1" applyProtection="1">
      <alignment horizontal="centerContinuous"/>
    </xf>
    <xf numFmtId="37" fontId="25" fillId="0" borderId="0" xfId="0" applyFont="1" applyFill="1" applyAlignment="1">
      <alignment horizontal="right"/>
    </xf>
    <xf numFmtId="37" fontId="25" fillId="0" borderId="4" xfId="0" applyFont="1" applyFill="1" applyBorder="1" applyProtection="1"/>
    <xf numFmtId="164" fontId="25" fillId="0" borderId="0" xfId="0" applyNumberFormat="1" applyFont="1" applyFill="1" applyProtection="1"/>
    <xf numFmtId="37" fontId="27" fillId="0" borderId="0" xfId="0" applyFont="1" applyFill="1" applyAlignment="1">
      <alignment horizontal="right"/>
    </xf>
    <xf numFmtId="37" fontId="26" fillId="0" borderId="0" xfId="0" applyFont="1" applyFill="1" applyBorder="1"/>
    <xf numFmtId="37" fontId="25" fillId="0" borderId="0" xfId="0" applyFont="1" applyFill="1" applyBorder="1"/>
    <xf numFmtId="37" fontId="25" fillId="0" borderId="0" xfId="0" applyFont="1" applyFill="1" applyAlignment="1">
      <alignment horizontal="left"/>
    </xf>
    <xf numFmtId="37" fontId="25" fillId="0" borderId="0" xfId="0" quotePrefix="1" applyFont="1" applyFill="1" applyAlignment="1">
      <alignment horizontal="right"/>
    </xf>
    <xf numFmtId="37" fontId="25" fillId="0" borderId="0" xfId="0" applyFont="1" applyFill="1" applyAlignment="1"/>
    <xf numFmtId="37" fontId="25" fillId="0" borderId="0" xfId="0" applyFont="1" applyFill="1" applyProtection="1"/>
    <xf numFmtId="43" fontId="25" fillId="0" borderId="0" xfId="1" applyFont="1" applyFill="1"/>
    <xf numFmtId="37" fontId="25" fillId="0" borderId="0" xfId="0" applyFont="1" applyFill="1" applyAlignment="1" applyProtection="1">
      <alignment horizontal="centerContinuous"/>
    </xf>
    <xf numFmtId="37" fontId="25" fillId="0" borderId="3" xfId="0" applyFont="1" applyFill="1" applyBorder="1" applyAlignment="1" applyProtection="1">
      <alignment horizontal="left"/>
    </xf>
    <xf numFmtId="37" fontId="25" fillId="0" borderId="0" xfId="0" applyFont="1" applyFill="1" applyBorder="1" applyAlignment="1" applyProtection="1">
      <alignment horizontal="left"/>
    </xf>
    <xf numFmtId="37" fontId="25" fillId="0" borderId="3" xfId="0" applyFont="1" applyFill="1" applyBorder="1" applyAlignment="1" applyProtection="1">
      <alignment horizontal="center"/>
    </xf>
    <xf numFmtId="49" fontId="25" fillId="0" borderId="0" xfId="0" applyNumberFormat="1" applyFont="1" applyFill="1" applyAlignment="1">
      <alignment horizontal="center"/>
    </xf>
    <xf numFmtId="49" fontId="25" fillId="0" borderId="0" xfId="0" applyNumberFormat="1" applyFont="1" applyFill="1" applyAlignment="1" applyProtection="1">
      <alignment horizontal="center"/>
    </xf>
    <xf numFmtId="37" fontId="25" fillId="0" borderId="4" xfId="0" applyNumberFormat="1" applyFont="1" applyFill="1" applyBorder="1" applyProtection="1"/>
    <xf numFmtId="0" fontId="20" fillId="0" borderId="0" xfId="26" quotePrefix="1" applyFont="1" applyFill="1" applyAlignment="1">
      <alignment horizontal="center"/>
    </xf>
    <xf numFmtId="0" fontId="20" fillId="0" borderId="0" xfId="26" applyFont="1" applyFill="1"/>
    <xf numFmtId="0" fontId="23" fillId="0" borderId="0" xfId="26" applyFont="1" applyFill="1"/>
    <xf numFmtId="0" fontId="20" fillId="0" borderId="0" xfId="26" applyFont="1" applyFill="1" applyAlignment="1">
      <alignment horizontal="left"/>
    </xf>
    <xf numFmtId="0" fontId="20" fillId="0" borderId="0" xfId="26" quotePrefix="1" applyFont="1" applyFill="1" applyAlignment="1">
      <alignment horizontal="left"/>
    </xf>
    <xf numFmtId="17" fontId="25" fillId="0" borderId="0" xfId="0" applyNumberFormat="1" applyFont="1" applyFill="1" applyBorder="1" applyAlignment="1">
      <alignment horizontal="center"/>
    </xf>
    <xf numFmtId="0" fontId="23" fillId="0" borderId="2" xfId="26" applyFont="1" applyFill="1" applyBorder="1" applyAlignment="1">
      <alignment horizontal="center"/>
    </xf>
    <xf numFmtId="168" fontId="39" fillId="0" borderId="10" xfId="26" applyNumberFormat="1" applyFont="1" applyFill="1" applyBorder="1"/>
    <xf numFmtId="0" fontId="23" fillId="0" borderId="0" xfId="26" applyFont="1" applyFill="1" applyBorder="1" applyAlignment="1">
      <alignment horizontal="center"/>
    </xf>
    <xf numFmtId="0" fontId="23" fillId="0" borderId="2" xfId="26" quotePrefix="1" applyFont="1" applyFill="1" applyBorder="1" applyAlignment="1">
      <alignment horizontal="center"/>
    </xf>
    <xf numFmtId="168" fontId="25" fillId="0" borderId="0" xfId="14" applyNumberFormat="1" applyFont="1" applyFill="1" applyProtection="1"/>
    <xf numFmtId="37" fontId="25" fillId="0" borderId="9" xfId="12" applyFont="1" applyFill="1" applyBorder="1"/>
    <xf numFmtId="0" fontId="23" fillId="0" borderId="9" xfId="26" applyFont="1" applyFill="1" applyBorder="1"/>
    <xf numFmtId="0" fontId="23" fillId="0" borderId="20" xfId="26" applyFont="1" applyFill="1" applyBorder="1"/>
    <xf numFmtId="0" fontId="23" fillId="0" borderId="0" xfId="26" applyFont="1" applyFill="1" applyBorder="1"/>
    <xf numFmtId="0" fontId="20" fillId="0" borderId="0" xfId="26" quotePrefix="1" applyFont="1" applyFill="1" applyBorder="1" applyAlignment="1">
      <alignment horizontal="center"/>
    </xf>
    <xf numFmtId="0" fontId="65" fillId="2" borderId="0" xfId="26" applyFont="1" applyFill="1" applyBorder="1" applyAlignment="1">
      <alignment horizontal="center"/>
    </xf>
    <xf numFmtId="0" fontId="20" fillId="0" borderId="20" xfId="26" applyFont="1" applyFill="1" applyBorder="1"/>
    <xf numFmtId="0" fontId="23" fillId="0" borderId="0" xfId="26" quotePrefix="1" applyBorder="1" applyAlignment="1">
      <alignment horizontal="left"/>
    </xf>
    <xf numFmtId="168" fontId="23" fillId="0" borderId="0" xfId="26" applyNumberFormat="1" applyFont="1" applyFill="1" applyBorder="1"/>
    <xf numFmtId="0" fontId="23" fillId="0" borderId="0" xfId="26" applyBorder="1"/>
    <xf numFmtId="0" fontId="23" fillId="0" borderId="0" xfId="26" quotePrefix="1" applyFont="1" applyFill="1" applyBorder="1" applyAlignment="1">
      <alignment horizontal="left"/>
    </xf>
    <xf numFmtId="3" fontId="23" fillId="0" borderId="0" xfId="26" applyNumberFormat="1" applyFont="1" applyFill="1" applyBorder="1"/>
    <xf numFmtId="10" fontId="23" fillId="0" borderId="0" xfId="14" applyNumberFormat="1" applyFont="1" applyFill="1" applyBorder="1"/>
    <xf numFmtId="10" fontId="23" fillId="0" borderId="0" xfId="26" applyNumberFormat="1" applyFont="1" applyFill="1" applyBorder="1"/>
    <xf numFmtId="165" fontId="35" fillId="0" borderId="0" xfId="3" applyNumberFormat="1" applyFont="1" applyFill="1" applyBorder="1"/>
    <xf numFmtId="10" fontId="35" fillId="0" borderId="0" xfId="14" applyNumberFormat="1" applyFont="1" applyFill="1" applyBorder="1"/>
    <xf numFmtId="168" fontId="61" fillId="0" borderId="0" xfId="14" applyNumberFormat="1" applyFont="1" applyFill="1" applyBorder="1"/>
    <xf numFmtId="0" fontId="34" fillId="0" borderId="0" xfId="26" quotePrefix="1" applyFont="1" applyFill="1" applyBorder="1" applyAlignment="1">
      <alignment horizontal="left"/>
    </xf>
    <xf numFmtId="165" fontId="23" fillId="0" borderId="0" xfId="26" applyNumberFormat="1" applyFont="1" applyFill="1" applyBorder="1"/>
    <xf numFmtId="10" fontId="37" fillId="0" borderId="0" xfId="14" applyNumberFormat="1" applyFont="1" applyFill="1" applyBorder="1"/>
    <xf numFmtId="37" fontId="23" fillId="0" borderId="0" xfId="26" applyNumberFormat="1" applyFont="1" applyFill="1" applyBorder="1"/>
    <xf numFmtId="10" fontId="62" fillId="0" borderId="0" xfId="14" applyNumberFormat="1" applyFont="1" applyFill="1" applyBorder="1"/>
    <xf numFmtId="37" fontId="21" fillId="0" borderId="0" xfId="26" applyNumberFormat="1" applyFont="1" applyFill="1" applyBorder="1"/>
    <xf numFmtId="10" fontId="64" fillId="0" borderId="0" xfId="14" applyNumberFormat="1" applyFont="1" applyFill="1" applyBorder="1"/>
    <xf numFmtId="0" fontId="67" fillId="0" borderId="9" xfId="26" applyFont="1" applyFill="1" applyBorder="1"/>
    <xf numFmtId="0" fontId="34" fillId="0" borderId="0" xfId="26" applyFont="1" applyFill="1" applyBorder="1"/>
    <xf numFmtId="0" fontId="23" fillId="0" borderId="0" xfId="26" applyFont="1" applyFill="1" applyBorder="1" applyAlignment="1">
      <alignment horizontal="left"/>
    </xf>
    <xf numFmtId="168" fontId="23" fillId="0" borderId="0" xfId="14" applyNumberFormat="1" applyFont="1" applyFill="1" applyBorder="1"/>
    <xf numFmtId="168" fontId="21" fillId="0" borderId="0" xfId="14" applyNumberFormat="1" applyFont="1" applyFill="1" applyBorder="1"/>
    <xf numFmtId="168" fontId="35" fillId="0" borderId="0" xfId="14" applyNumberFormat="1" applyFont="1" applyFill="1" applyBorder="1"/>
    <xf numFmtId="169" fontId="23" fillId="0" borderId="0" xfId="1" applyNumberFormat="1" applyFont="1" applyFill="1" applyBorder="1"/>
    <xf numFmtId="168" fontId="35" fillId="2" borderId="0" xfId="14" applyNumberFormat="1" applyFont="1" applyFill="1" applyBorder="1"/>
    <xf numFmtId="0" fontId="22" fillId="0" borderId="0" xfId="26" quotePrefix="1" applyFont="1" applyFill="1" applyBorder="1" applyAlignment="1">
      <alignment horizontal="left"/>
    </xf>
    <xf numFmtId="0" fontId="20" fillId="0" borderId="20" xfId="26" quotePrefix="1" applyFont="1" applyFill="1" applyBorder="1" applyAlignment="1">
      <alignment horizontal="center"/>
    </xf>
    <xf numFmtId="0" fontId="20" fillId="0" borderId="0" xfId="26" applyFont="1" applyFill="1" applyBorder="1" applyAlignment="1">
      <alignment horizontal="left"/>
    </xf>
    <xf numFmtId="0" fontId="20" fillId="0" borderId="0" xfId="26" applyFont="1" applyFill="1" applyBorder="1"/>
    <xf numFmtId="0" fontId="20" fillId="0" borderId="5" xfId="26" quotePrefix="1" applyFont="1" applyFill="1" applyBorder="1" applyAlignment="1">
      <alignment horizontal="center"/>
    </xf>
    <xf numFmtId="0" fontId="20" fillId="0" borderId="2" xfId="26" quotePrefix="1" applyFont="1" applyFill="1" applyBorder="1" applyAlignment="1">
      <alignment horizontal="left"/>
    </xf>
    <xf numFmtId="0" fontId="23" fillId="0" borderId="2" xfId="26" applyFont="1" applyFill="1" applyBorder="1"/>
    <xf numFmtId="0" fontId="23" fillId="0" borderId="6" xfId="26" applyFont="1" applyFill="1" applyBorder="1"/>
    <xf numFmtId="37" fontId="25" fillId="0" borderId="8" xfId="0" applyFont="1" applyFill="1" applyBorder="1"/>
    <xf numFmtId="172" fontId="36" fillId="0" borderId="0" xfId="1" applyNumberFormat="1" applyFont="1" applyFill="1" applyBorder="1"/>
    <xf numFmtId="37" fontId="28" fillId="0" borderId="0" xfId="0" applyFont="1" applyFill="1" applyAlignment="1">
      <alignment horizontal="center"/>
    </xf>
    <xf numFmtId="9" fontId="25" fillId="0" borderId="0" xfId="14" applyFont="1" applyFill="1" applyAlignment="1">
      <alignment horizontal="center"/>
    </xf>
    <xf numFmtId="37" fontId="25" fillId="0" borderId="0" xfId="0" applyFont="1" applyFill="1" applyAlignment="1">
      <alignment horizontal="right" indent="1"/>
    </xf>
    <xf numFmtId="174" fontId="22" fillId="0" borderId="0" xfId="0" applyNumberFormat="1" applyFont="1" applyFill="1"/>
    <xf numFmtId="166" fontId="22" fillId="0" borderId="8" xfId="0" applyNumberFormat="1" applyFont="1" applyFill="1" applyBorder="1"/>
    <xf numFmtId="37" fontId="22" fillId="0" borderId="0" xfId="0" applyFont="1" applyFill="1" applyAlignment="1">
      <alignment horizontal="left" indent="1"/>
    </xf>
    <xf numFmtId="37" fontId="25" fillId="0" borderId="0" xfId="0" applyFont="1" applyFill="1" applyAlignment="1">
      <alignment horizontal="center"/>
    </xf>
    <xf numFmtId="37" fontId="69" fillId="0" borderId="0" xfId="0" applyFont="1" applyFill="1" applyAlignment="1">
      <alignment horizontal="center"/>
    </xf>
    <xf numFmtId="175" fontId="23" fillId="0" borderId="0" xfId="18" applyNumberFormat="1" applyFont="1" applyFill="1" applyAlignment="1">
      <alignment horizontal="center"/>
    </xf>
    <xf numFmtId="37" fontId="68" fillId="0" borderId="0" xfId="0" applyFont="1" applyFill="1" applyAlignment="1">
      <alignment horizontal="center"/>
    </xf>
    <xf numFmtId="49" fontId="22" fillId="0" borderId="0" xfId="334" applyNumberFormat="1" applyFont="1" applyFill="1"/>
    <xf numFmtId="166" fontId="23" fillId="0" borderId="21" xfId="1" applyNumberFormat="1" applyFont="1" applyFill="1" applyBorder="1"/>
    <xf numFmtId="49" fontId="22" fillId="0" borderId="0" xfId="0" applyNumberFormat="1" applyFont="1" applyFill="1" applyBorder="1" applyAlignment="1">
      <alignment horizontal="center"/>
    </xf>
    <xf numFmtId="5" fontId="25" fillId="0" borderId="25" xfId="0" applyNumberFormat="1" applyFont="1" applyFill="1" applyBorder="1" applyProtection="1"/>
    <xf numFmtId="37" fontId="25" fillId="0" borderId="0" xfId="0" applyFont="1" applyFill="1" applyBorder="1" applyProtection="1"/>
    <xf numFmtId="165" fontId="23" fillId="0" borderId="0" xfId="3" applyNumberFormat="1" applyFont="1" applyFill="1"/>
    <xf numFmtId="10" fontId="23" fillId="0" borderId="0" xfId="14" applyNumberFormat="1" applyFont="1" applyFill="1"/>
    <xf numFmtId="168" fontId="23" fillId="0" borderId="0" xfId="14" applyNumberFormat="1" applyFont="1" applyFill="1"/>
    <xf numFmtId="37" fontId="23" fillId="0" borderId="0" xfId="26" applyNumberFormat="1" applyFont="1" applyFill="1"/>
    <xf numFmtId="37" fontId="21" fillId="0" borderId="0" xfId="26" applyNumberFormat="1" applyFont="1" applyFill="1"/>
    <xf numFmtId="10" fontId="21" fillId="0" borderId="0" xfId="14" applyNumberFormat="1" applyFont="1" applyFill="1"/>
    <xf numFmtId="168" fontId="66" fillId="0" borderId="0" xfId="14" applyNumberFormat="1" applyFont="1" applyFill="1"/>
    <xf numFmtId="43" fontId="23" fillId="0" borderId="0" xfId="1" applyFont="1" applyFill="1" applyBorder="1"/>
    <xf numFmtId="165" fontId="23" fillId="0" borderId="0" xfId="26" applyNumberFormat="1" applyFont="1"/>
    <xf numFmtId="37" fontId="23" fillId="0" borderId="0" xfId="26" applyNumberFormat="1" applyFont="1"/>
    <xf numFmtId="37" fontId="21" fillId="0" borderId="0" xfId="26" applyNumberFormat="1" applyFont="1"/>
    <xf numFmtId="0" fontId="23" fillId="0" borderId="0" xfId="26" applyFont="1"/>
    <xf numFmtId="165" fontId="35" fillId="0" borderId="0" xfId="3" applyNumberFormat="1" applyFont="1"/>
    <xf numFmtId="10" fontId="35" fillId="0" borderId="0" xfId="14" applyNumberFormat="1" applyFont="1"/>
    <xf numFmtId="0" fontId="34" fillId="0" borderId="0" xfId="26" applyFont="1" applyFill="1"/>
    <xf numFmtId="0" fontId="23" fillId="0" borderId="0" xfId="26" applyFont="1" applyFill="1" applyAlignment="1">
      <alignment horizontal="left"/>
    </xf>
    <xf numFmtId="168" fontId="21" fillId="0" borderId="0" xfId="14" applyNumberFormat="1" applyFont="1" applyFill="1"/>
    <xf numFmtId="168" fontId="70" fillId="0" borderId="0" xfId="14" applyNumberFormat="1" applyFont="1" applyFill="1"/>
    <xf numFmtId="0" fontId="71" fillId="0" borderId="0" xfId="26" applyFont="1" applyFill="1" applyAlignment="1">
      <alignment horizontal="left"/>
    </xf>
    <xf numFmtId="0" fontId="71" fillId="0" borderId="0" xfId="26" applyFont="1" applyFill="1"/>
    <xf numFmtId="175" fontId="23" fillId="0" borderId="0" xfId="18" quotePrefix="1" applyNumberFormat="1" applyFont="1" applyFill="1" applyAlignment="1">
      <alignment horizontal="center"/>
    </xf>
    <xf numFmtId="174" fontId="23" fillId="0" borderId="0" xfId="0" applyNumberFormat="1" applyFont="1" applyFill="1" applyAlignment="1">
      <alignment horizontal="center"/>
    </xf>
    <xf numFmtId="0" fontId="39" fillId="0" borderId="0" xfId="26" applyFont="1" applyFill="1"/>
    <xf numFmtId="37" fontId="25" fillId="0" borderId="26" xfId="0" applyNumberFormat="1" applyFont="1" applyFill="1" applyBorder="1" applyProtection="1"/>
    <xf numFmtId="37" fontId="25" fillId="0" borderId="2" xfId="0" applyFont="1" applyFill="1" applyBorder="1"/>
    <xf numFmtId="43" fontId="23" fillId="0" borderId="0" xfId="1" applyFont="1" applyFill="1"/>
    <xf numFmtId="165" fontId="23" fillId="0" borderId="0" xfId="3" applyNumberFormat="1" applyFont="1"/>
    <xf numFmtId="10" fontId="23" fillId="0" borderId="0" xfId="14" applyNumberFormat="1" applyFont="1"/>
    <xf numFmtId="168" fontId="23" fillId="0" borderId="0" xfId="14" applyNumberFormat="1" applyFont="1"/>
    <xf numFmtId="37" fontId="23" fillId="0" borderId="0" xfId="26" applyNumberFormat="1"/>
    <xf numFmtId="10" fontId="21" fillId="0" borderId="0" xfId="14" applyNumberFormat="1" applyFont="1"/>
    <xf numFmtId="168" fontId="66" fillId="0" borderId="0" xfId="14" applyNumberFormat="1" applyFont="1"/>
    <xf numFmtId="39" fontId="23" fillId="0" borderId="0" xfId="0" applyNumberFormat="1" applyFont="1" applyFill="1" applyAlignment="1">
      <alignment horizontal="center"/>
    </xf>
    <xf numFmtId="2" fontId="2" fillId="0" borderId="0" xfId="338" applyNumberFormat="1" applyAlignment="1">
      <alignment horizontal="center"/>
    </xf>
    <xf numFmtId="173" fontId="0" fillId="0" borderId="0" xfId="339" applyNumberFormat="1" applyFont="1" applyAlignment="1">
      <alignment horizontal="center"/>
    </xf>
    <xf numFmtId="0" fontId="2" fillId="0" borderId="0" xfId="338"/>
    <xf numFmtId="2" fontId="2" fillId="0" borderId="0" xfId="338" applyNumberFormat="1"/>
    <xf numFmtId="37" fontId="23" fillId="0" borderId="0" xfId="0" applyFont="1" applyFill="1" applyBorder="1"/>
    <xf numFmtId="10" fontId="0" fillId="0" borderId="0" xfId="339" applyNumberFormat="1" applyFont="1" applyAlignment="1">
      <alignment horizontal="center"/>
    </xf>
    <xf numFmtId="37" fontId="22" fillId="0" borderId="0" xfId="0" applyFont="1" applyFill="1" applyBorder="1"/>
    <xf numFmtId="172" fontId="36" fillId="35" borderId="0" xfId="1" applyNumberFormat="1" applyFont="1" applyFill="1"/>
    <xf numFmtId="2" fontId="2" fillId="36" borderId="0" xfId="338" applyNumberFormat="1" applyFill="1" applyAlignment="1">
      <alignment horizontal="center"/>
    </xf>
    <xf numFmtId="10" fontId="0" fillId="36" borderId="0" xfId="339" applyNumberFormat="1" applyFont="1" applyFill="1" applyAlignment="1">
      <alignment horizontal="center"/>
    </xf>
    <xf numFmtId="43" fontId="2" fillId="0" borderId="0" xfId="1" applyFont="1"/>
    <xf numFmtId="10" fontId="2" fillId="0" borderId="0" xfId="14" applyNumberFormat="1" applyFont="1"/>
    <xf numFmtId="0" fontId="1" fillId="0" borderId="0" xfId="340" applyFill="1" applyAlignment="1">
      <alignment horizontal="center"/>
    </xf>
    <xf numFmtId="0" fontId="2" fillId="0" borderId="0" xfId="338" applyFill="1"/>
    <xf numFmtId="37" fontId="25" fillId="0" borderId="0" xfId="0" applyFont="1" applyFill="1" applyAlignment="1" applyProtection="1">
      <alignment horizontal="center"/>
    </xf>
    <xf numFmtId="37" fontId="27" fillId="0" borderId="0" xfId="13" applyFont="1" applyFill="1" applyAlignment="1" applyProtection="1">
      <alignment horizontal="center"/>
    </xf>
    <xf numFmtId="37" fontId="25" fillId="0" borderId="0" xfId="13" applyFont="1" applyFill="1" applyAlignment="1" applyProtection="1">
      <alignment horizontal="center"/>
    </xf>
    <xf numFmtId="37" fontId="26" fillId="0" borderId="0" xfId="0" applyFont="1" applyFill="1" applyAlignment="1">
      <alignment horizontal="center"/>
    </xf>
    <xf numFmtId="0" fontId="22" fillId="0" borderId="0" xfId="26" applyFont="1" applyFill="1" applyBorder="1" applyAlignment="1">
      <alignment horizontal="center"/>
    </xf>
    <xf numFmtId="17" fontId="25" fillId="0" borderId="0" xfId="0" applyNumberFormat="1" applyFont="1" applyFill="1" applyAlignment="1">
      <alignment horizontal="center"/>
    </xf>
    <xf numFmtId="17" fontId="25" fillId="0" borderId="3" xfId="0" applyNumberFormat="1" applyFont="1" applyFill="1" applyBorder="1" applyAlignment="1">
      <alignment horizontal="center"/>
    </xf>
    <xf numFmtId="5" fontId="25" fillId="0" borderId="0" xfId="0" applyNumberFormat="1" applyFont="1" applyFill="1" applyProtection="1"/>
    <xf numFmtId="5" fontId="25" fillId="0" borderId="0" xfId="0" applyNumberFormat="1" applyFont="1" applyFill="1"/>
    <xf numFmtId="5" fontId="25" fillId="0" borderId="4" xfId="0" applyNumberFormat="1" applyFont="1" applyFill="1" applyBorder="1" applyProtection="1"/>
    <xf numFmtId="37" fontId="25" fillId="0" borderId="4" xfId="0" applyFont="1" applyFill="1" applyBorder="1"/>
    <xf numFmtId="5" fontId="25" fillId="0" borderId="26" xfId="0" applyNumberFormat="1" applyFont="1" applyFill="1" applyBorder="1" applyProtection="1"/>
    <xf numFmtId="164" fontId="25" fillId="0" borderId="0" xfId="0" applyNumberFormat="1" applyFont="1" applyFill="1"/>
    <xf numFmtId="170" fontId="25" fillId="0" borderId="0" xfId="0" applyNumberFormat="1" applyFont="1" applyFill="1" applyProtection="1"/>
    <xf numFmtId="5" fontId="25" fillId="0" borderId="25" xfId="0" applyNumberFormat="1" applyFont="1" applyFill="1" applyBorder="1"/>
    <xf numFmtId="166" fontId="73" fillId="0" borderId="0" xfId="0" applyNumberFormat="1" applyFont="1" applyFill="1"/>
    <xf numFmtId="167" fontId="25" fillId="0" borderId="0" xfId="0" applyNumberFormat="1" applyFont="1" applyFill="1"/>
    <xf numFmtId="37" fontId="77" fillId="0" borderId="0" xfId="0" applyFont="1" applyFill="1"/>
    <xf numFmtId="37" fontId="26" fillId="0" borderId="0" xfId="0" applyFont="1" applyFill="1"/>
    <xf numFmtId="37" fontId="27" fillId="0" borderId="0" xfId="0" applyFont="1" applyFill="1"/>
    <xf numFmtId="10" fontId="21" fillId="0" borderId="0" xfId="14" applyNumberFormat="1" applyFont="1" applyFill="1" applyBorder="1"/>
    <xf numFmtId="172" fontId="23" fillId="0" borderId="0" xfId="1" applyNumberFormat="1" applyFont="1" applyFill="1" applyBorder="1"/>
    <xf numFmtId="168" fontId="23" fillId="0" borderId="10" xfId="26" applyNumberFormat="1" applyFont="1" applyFill="1" applyBorder="1"/>
    <xf numFmtId="166" fontId="72" fillId="0" borderId="0" xfId="0" applyNumberFormat="1" applyFont="1" applyFill="1" applyAlignment="1">
      <alignment horizontal="center"/>
    </xf>
    <xf numFmtId="37" fontId="23" fillId="0" borderId="0" xfId="0" applyFont="1" applyFill="1" applyAlignment="1">
      <alignment horizontal="left" indent="1"/>
    </xf>
    <xf numFmtId="166" fontId="23" fillId="0" borderId="0" xfId="0" applyNumberFormat="1" applyFont="1" applyFill="1"/>
    <xf numFmtId="37" fontId="22" fillId="0" borderId="0" xfId="0" applyFont="1" applyFill="1" applyAlignment="1">
      <alignment horizontal="right"/>
    </xf>
    <xf numFmtId="43" fontId="22" fillId="0" borderId="8" xfId="0" applyNumberFormat="1" applyFont="1" applyFill="1" applyBorder="1"/>
    <xf numFmtId="174" fontId="73" fillId="0" borderId="0" xfId="0" applyNumberFormat="1" applyFont="1" applyFill="1" applyAlignment="1">
      <alignment horizontal="center"/>
    </xf>
    <xf numFmtId="166" fontId="23" fillId="0" borderId="0" xfId="0" applyNumberFormat="1" applyFont="1" applyFill="1" applyBorder="1"/>
    <xf numFmtId="37" fontId="22" fillId="0" borderId="0" xfId="0" applyFont="1" applyFill="1" applyAlignment="1">
      <alignment horizontal="center"/>
    </xf>
    <xf numFmtId="166" fontId="22" fillId="0" borderId="21" xfId="1" applyNumberFormat="1" applyFont="1" applyFill="1" applyBorder="1"/>
    <xf numFmtId="166" fontId="22" fillId="0" borderId="7" xfId="1" applyNumberFormat="1" applyFont="1" applyFill="1" applyBorder="1"/>
    <xf numFmtId="166" fontId="22" fillId="0" borderId="8" xfId="1" applyNumberFormat="1" applyFont="1" applyFill="1" applyBorder="1"/>
    <xf numFmtId="166" fontId="22" fillId="0" borderId="0" xfId="0" applyNumberFormat="1" applyFont="1" applyFill="1"/>
    <xf numFmtId="166" fontId="22" fillId="0" borderId="0" xfId="0" applyNumberFormat="1" applyFont="1" applyFill="1" applyBorder="1"/>
    <xf numFmtId="43" fontId="22" fillId="0" borderId="0" xfId="1" applyFont="1" applyFill="1"/>
    <xf numFmtId="37" fontId="23" fillId="0" borderId="0" xfId="0" applyFont="1" applyFill="1" applyAlignment="1">
      <alignment horizontal="center"/>
    </xf>
    <xf numFmtId="37" fontId="23" fillId="0" borderId="8" xfId="0" applyFont="1" applyFill="1" applyBorder="1"/>
    <xf numFmtId="43" fontId="23" fillId="0" borderId="0" xfId="0" applyNumberFormat="1" applyFont="1" applyFill="1" applyBorder="1"/>
    <xf numFmtId="9" fontId="22" fillId="0" borderId="0" xfId="14" applyFont="1" applyFill="1" applyAlignment="1">
      <alignment horizontal="center"/>
    </xf>
    <xf numFmtId="37" fontId="74" fillId="0" borderId="0" xfId="0" applyFont="1" applyFill="1" applyAlignment="1">
      <alignment horizontal="center"/>
    </xf>
    <xf numFmtId="166" fontId="75" fillId="0" borderId="0" xfId="0" applyNumberFormat="1" applyFont="1" applyFill="1" applyAlignment="1">
      <alignment horizontal="center"/>
    </xf>
    <xf numFmtId="43" fontId="22" fillId="0" borderId="0" xfId="0" applyNumberFormat="1" applyFont="1" applyFill="1" applyBorder="1"/>
    <xf numFmtId="166" fontId="22" fillId="0" borderId="24" xfId="1" applyNumberFormat="1" applyFont="1" applyFill="1" applyBorder="1"/>
    <xf numFmtId="37" fontId="23" fillId="0" borderId="0" xfId="0" quotePrefix="1" applyFont="1" applyFill="1" applyAlignment="1">
      <alignment horizontal="center"/>
    </xf>
    <xf numFmtId="43" fontId="23" fillId="0" borderId="8" xfId="0" applyNumberFormat="1" applyFont="1" applyFill="1" applyBorder="1"/>
    <xf numFmtId="37" fontId="21" fillId="0" borderId="0" xfId="0" applyFont="1" applyFill="1" applyAlignment="1">
      <alignment horizontal="center"/>
    </xf>
    <xf numFmtId="37" fontId="21" fillId="0" borderId="0" xfId="325" applyFont="1" applyFill="1"/>
    <xf numFmtId="37" fontId="21" fillId="0" borderId="0" xfId="325" applyFont="1" applyFill="1" applyAlignment="1"/>
    <xf numFmtId="37" fontId="21" fillId="0" borderId="0" xfId="325" applyFont="1" applyFill="1" applyAlignment="1">
      <alignment horizontal="left" indent="1"/>
    </xf>
    <xf numFmtId="37" fontId="69" fillId="0" borderId="0" xfId="0" applyFont="1" applyFill="1" applyAlignment="1">
      <alignment horizontal="left" indent="1"/>
    </xf>
    <xf numFmtId="37" fontId="20" fillId="0" borderId="0" xfId="0" applyFont="1" applyFill="1" applyAlignment="1">
      <alignment horizontal="center"/>
    </xf>
    <xf numFmtId="166" fontId="23" fillId="0" borderId="0" xfId="1" applyNumberFormat="1" applyFont="1" applyFill="1"/>
    <xf numFmtId="7" fontId="23" fillId="0" borderId="0" xfId="3" applyNumberFormat="1" applyFont="1" applyFill="1" applyAlignment="1">
      <alignment horizontal="center"/>
    </xf>
    <xf numFmtId="7" fontId="23" fillId="0" borderId="2" xfId="3" applyNumberFormat="1" applyFont="1" applyFill="1" applyBorder="1" applyAlignment="1">
      <alignment horizontal="center"/>
    </xf>
    <xf numFmtId="7" fontId="23" fillId="0" borderId="0" xfId="3" applyNumberFormat="1" applyFont="1" applyFill="1" applyBorder="1" applyAlignment="1">
      <alignment horizontal="center"/>
    </xf>
    <xf numFmtId="37" fontId="78" fillId="0" borderId="0" xfId="0" applyFont="1" applyFill="1" applyAlignment="1">
      <alignment horizontal="right" vertical="center"/>
    </xf>
    <xf numFmtId="169" fontId="23" fillId="0" borderId="0" xfId="1" applyNumberFormat="1" applyFont="1" applyFill="1"/>
    <xf numFmtId="14" fontId="23" fillId="0" borderId="0" xfId="0" applyNumberFormat="1" applyFont="1" applyFill="1"/>
    <xf numFmtId="43" fontId="23" fillId="0" borderId="0" xfId="1" applyNumberFormat="1" applyFont="1" applyFill="1"/>
    <xf numFmtId="174" fontId="23" fillId="0" borderId="0" xfId="0" applyNumberFormat="1" applyFont="1" applyFill="1"/>
    <xf numFmtId="174" fontId="23" fillId="0" borderId="0" xfId="0" applyNumberFormat="1" applyFont="1" applyFill="1" applyBorder="1"/>
    <xf numFmtId="39" fontId="69" fillId="0" borderId="0" xfId="0" applyNumberFormat="1" applyFont="1" applyFill="1" applyAlignment="1">
      <alignment horizontal="center"/>
    </xf>
    <xf numFmtId="37" fontId="69" fillId="0" borderId="0" xfId="0" applyFont="1" applyFill="1" applyBorder="1" applyAlignment="1">
      <alignment horizontal="center"/>
    </xf>
    <xf numFmtId="37" fontId="69" fillId="0" borderId="24" xfId="0" applyFont="1" applyFill="1" applyBorder="1" applyAlignment="1">
      <alignment horizontal="center"/>
    </xf>
    <xf numFmtId="173" fontId="23" fillId="0" borderId="0" xfId="14" applyNumberFormat="1" applyFont="1" applyFill="1" applyBorder="1" applyAlignment="1">
      <alignment horizontal="center"/>
    </xf>
    <xf numFmtId="166" fontId="23" fillId="0" borderId="9" xfId="1" applyNumberFormat="1" applyFont="1" applyFill="1" applyBorder="1"/>
    <xf numFmtId="166" fontId="23" fillId="0" borderId="0" xfId="1" applyNumberFormat="1" applyFont="1" applyFill="1" applyBorder="1"/>
    <xf numFmtId="7" fontId="23" fillId="0" borderId="0" xfId="0" applyNumberFormat="1" applyFont="1" applyFill="1" applyAlignment="1">
      <alignment horizontal="center"/>
    </xf>
    <xf numFmtId="10" fontId="23" fillId="0" borderId="0" xfId="14" applyNumberFormat="1" applyFont="1" applyFill="1" applyBorder="1" applyAlignment="1">
      <alignment horizontal="center"/>
    </xf>
    <xf numFmtId="39" fontId="23" fillId="0" borderId="0" xfId="0" applyNumberFormat="1" applyFont="1" applyFill="1"/>
    <xf numFmtId="7" fontId="23" fillId="0" borderId="2" xfId="0" applyNumberFormat="1" applyFont="1" applyFill="1" applyBorder="1" applyAlignment="1">
      <alignment horizontal="center"/>
    </xf>
    <xf numFmtId="7" fontId="23" fillId="0" borderId="0" xfId="0" applyNumberFormat="1" applyFont="1" applyFill="1" applyBorder="1" applyAlignment="1">
      <alignment horizontal="center"/>
    </xf>
    <xf numFmtId="166" fontId="73" fillId="0" borderId="0" xfId="1" applyNumberFormat="1" applyFont="1" applyFill="1"/>
    <xf numFmtId="10" fontId="23" fillId="0" borderId="0" xfId="14" applyNumberFormat="1" applyFont="1" applyFill="1" applyAlignment="1">
      <alignment horizontal="center"/>
    </xf>
    <xf numFmtId="43" fontId="23" fillId="0" borderId="8" xfId="1" applyFont="1" applyFill="1" applyBorder="1"/>
    <xf numFmtId="166" fontId="23" fillId="0" borderId="8" xfId="0" applyNumberFormat="1" applyFont="1" applyFill="1" applyBorder="1"/>
    <xf numFmtId="171" fontId="23" fillId="0" borderId="8" xfId="0" applyNumberFormat="1" applyFont="1" applyFill="1" applyBorder="1"/>
    <xf numFmtId="37" fontId="69" fillId="0" borderId="21" xfId="0" applyFont="1" applyFill="1" applyBorder="1" applyAlignment="1">
      <alignment horizontal="center"/>
    </xf>
    <xf numFmtId="37" fontId="80" fillId="0" borderId="0" xfId="0" applyFont="1" applyFill="1" applyAlignment="1">
      <alignment horizontal="left"/>
    </xf>
    <xf numFmtId="174" fontId="23" fillId="0" borderId="0" xfId="0" applyNumberFormat="1" applyFont="1" applyFill="1" applyBorder="1" applyAlignment="1">
      <alignment horizontal="center"/>
    </xf>
    <xf numFmtId="166" fontId="23" fillId="0" borderId="8" xfId="1" applyNumberFormat="1" applyFont="1" applyFill="1" applyBorder="1"/>
    <xf numFmtId="173" fontId="23" fillId="0" borderId="0" xfId="14" applyNumberFormat="1" applyFont="1" applyFill="1" applyAlignment="1">
      <alignment horizontal="center"/>
    </xf>
    <xf numFmtId="37" fontId="81" fillId="0" borderId="0" xfId="0" applyFont="1" applyFill="1" applyAlignment="1">
      <alignment horizontal="left"/>
    </xf>
    <xf numFmtId="37" fontId="23" fillId="0" borderId="20" xfId="0" applyFont="1" applyFill="1" applyBorder="1"/>
    <xf numFmtId="37" fontId="23" fillId="0" borderId="5" xfId="0" applyFont="1" applyFill="1" applyBorder="1"/>
    <xf numFmtId="37" fontId="25" fillId="0" borderId="0" xfId="0" applyFont="1" applyFill="1" applyAlignment="1" applyProtection="1">
      <alignment horizontal="center"/>
    </xf>
    <xf numFmtId="37" fontId="27" fillId="0" borderId="0" xfId="13" applyFont="1" applyFill="1" applyAlignment="1" applyProtection="1">
      <alignment horizontal="center"/>
    </xf>
    <xf numFmtId="37" fontId="25" fillId="0" borderId="0" xfId="13" applyFont="1" applyFill="1" applyAlignment="1" applyProtection="1">
      <alignment horizontal="center"/>
    </xf>
    <xf numFmtId="37" fontId="26" fillId="0" borderId="0" xfId="0" applyFont="1" applyFill="1" applyAlignment="1">
      <alignment horizontal="center"/>
    </xf>
    <xf numFmtId="49" fontId="22" fillId="0" borderId="22" xfId="0" applyNumberFormat="1" applyFont="1" applyFill="1" applyBorder="1" applyAlignment="1">
      <alignment horizontal="center"/>
    </xf>
    <xf numFmtId="49" fontId="22" fillId="0" borderId="23" xfId="0" applyNumberFormat="1" applyFont="1" applyFill="1" applyBorder="1" applyAlignment="1">
      <alignment horizontal="center"/>
    </xf>
    <xf numFmtId="49" fontId="22" fillId="0" borderId="24" xfId="0" applyNumberFormat="1" applyFont="1" applyFill="1" applyBorder="1" applyAlignment="1">
      <alignment horizontal="center"/>
    </xf>
    <xf numFmtId="37" fontId="29" fillId="0" borderId="2" xfId="0" applyFont="1" applyFill="1" applyBorder="1" applyAlignment="1">
      <alignment horizontal="center"/>
    </xf>
    <xf numFmtId="37" fontId="0" fillId="0" borderId="0" xfId="0" quotePrefix="1" applyAlignment="1">
      <alignment horizontal="center"/>
    </xf>
    <xf numFmtId="37" fontId="0" fillId="0" borderId="0" xfId="0" applyAlignment="1">
      <alignment horizontal="center"/>
    </xf>
    <xf numFmtId="37" fontId="25" fillId="0" borderId="20" xfId="12" applyFont="1" applyFill="1" applyBorder="1" applyAlignment="1" applyProtection="1">
      <alignment horizontal="center"/>
    </xf>
    <xf numFmtId="37" fontId="25" fillId="0" borderId="0" xfId="12" applyFont="1" applyFill="1" applyBorder="1" applyAlignment="1" applyProtection="1">
      <alignment horizontal="center"/>
    </xf>
    <xf numFmtId="37" fontId="27" fillId="0" borderId="7" xfId="18" applyFont="1" applyFill="1" applyBorder="1" applyAlignment="1" applyProtection="1">
      <alignment horizontal="center"/>
    </xf>
    <xf numFmtId="37" fontId="27" fillId="0" borderId="8" xfId="18" applyFont="1" applyFill="1" applyBorder="1" applyAlignment="1" applyProtection="1">
      <alignment horizontal="center"/>
    </xf>
    <xf numFmtId="37" fontId="38" fillId="0" borderId="20" xfId="18" applyFont="1" applyFill="1" applyBorder="1" applyAlignment="1" applyProtection="1">
      <alignment horizontal="center"/>
    </xf>
    <xf numFmtId="37" fontId="38" fillId="0" borderId="0" xfId="18" applyFont="1" applyFill="1" applyBorder="1" applyAlignment="1" applyProtection="1">
      <alignment horizontal="center"/>
    </xf>
    <xf numFmtId="37" fontId="25" fillId="0" borderId="20" xfId="18" applyFont="1" applyFill="1" applyBorder="1" applyAlignment="1" applyProtection="1">
      <alignment horizontal="center"/>
    </xf>
    <xf numFmtId="37" fontId="25" fillId="0" borderId="0" xfId="18" applyFont="1" applyFill="1" applyBorder="1" applyAlignment="1" applyProtection="1">
      <alignment horizontal="center"/>
    </xf>
    <xf numFmtId="37" fontId="40" fillId="0" borderId="20" xfId="18" applyFont="1" applyFill="1" applyBorder="1" applyAlignment="1" applyProtection="1">
      <alignment horizontal="center"/>
    </xf>
    <xf numFmtId="37" fontId="40" fillId="0" borderId="0" xfId="18" applyFont="1" applyFill="1" applyBorder="1" applyAlignment="1" applyProtection="1">
      <alignment horizontal="center"/>
    </xf>
    <xf numFmtId="0" fontId="22" fillId="0" borderId="20" xfId="26" applyFont="1" applyFill="1" applyBorder="1" applyAlignment="1">
      <alignment horizontal="center"/>
    </xf>
    <xf numFmtId="0" fontId="22" fillId="0" borderId="0" xfId="26" applyFont="1" applyFill="1" applyBorder="1" applyAlignment="1">
      <alignment horizontal="center"/>
    </xf>
    <xf numFmtId="0" fontId="38" fillId="2" borderId="20" xfId="26" applyFont="1" applyFill="1" applyBorder="1" applyAlignment="1">
      <alignment horizontal="center"/>
    </xf>
    <xf numFmtId="0" fontId="38" fillId="2" borderId="0" xfId="26" applyFont="1" applyFill="1" applyBorder="1" applyAlignment="1">
      <alignment horizontal="center"/>
    </xf>
    <xf numFmtId="37" fontId="26" fillId="0" borderId="20" xfId="18" applyFont="1" applyFill="1" applyBorder="1" applyAlignment="1" applyProtection="1">
      <alignment horizontal="center"/>
    </xf>
    <xf numFmtId="37" fontId="26" fillId="0" borderId="0" xfId="18" applyFont="1" applyFill="1" applyBorder="1" applyAlignment="1" applyProtection="1">
      <alignment horizontal="center"/>
    </xf>
    <xf numFmtId="37" fontId="27" fillId="0" borderId="20" xfId="18" applyFont="1" applyFill="1" applyBorder="1" applyAlignment="1" applyProtection="1">
      <alignment horizontal="center"/>
    </xf>
    <xf numFmtId="37" fontId="27" fillId="0" borderId="0" xfId="18" applyFont="1" applyFill="1" applyBorder="1" applyAlignment="1" applyProtection="1">
      <alignment horizontal="center"/>
    </xf>
  </cellXfs>
  <cellStyles count="341">
    <cellStyle name="20% - Accent1" xfId="74" builtinId="30" customBuiltin="1"/>
    <cellStyle name="20% - Accent1 2" xfId="108" xr:uid="{00000000-0005-0000-0000-000001000000}"/>
    <cellStyle name="20% - Accent1 2 2" xfId="164" xr:uid="{00000000-0005-0000-0000-000002000000}"/>
    <cellStyle name="20% - Accent1 2 3" xfId="261" xr:uid="{00000000-0005-0000-0000-000003000000}"/>
    <cellStyle name="20% - Accent1 3" xfId="121" xr:uid="{00000000-0005-0000-0000-000004000000}"/>
    <cellStyle name="20% - Accent1 3 2" xfId="177" xr:uid="{00000000-0005-0000-0000-000005000000}"/>
    <cellStyle name="20% - Accent1 3 3" xfId="274" xr:uid="{00000000-0005-0000-0000-000006000000}"/>
    <cellStyle name="20% - Accent1 4" xfId="134" xr:uid="{00000000-0005-0000-0000-000007000000}"/>
    <cellStyle name="20% - Accent1 4 2" xfId="190" xr:uid="{00000000-0005-0000-0000-000008000000}"/>
    <cellStyle name="20% - Accent1 4 3" xfId="287" xr:uid="{00000000-0005-0000-0000-000009000000}"/>
    <cellStyle name="20% - Accent1 5" xfId="146" xr:uid="{00000000-0005-0000-0000-00000A000000}"/>
    <cellStyle name="20% - Accent1 5 2" xfId="311" xr:uid="{00000000-0005-0000-0000-00000B000000}"/>
    <cellStyle name="20% - Accent1 6" xfId="243" xr:uid="{00000000-0005-0000-0000-00000C000000}"/>
    <cellStyle name="20% - Accent2" xfId="78" builtinId="34" customBuiltin="1"/>
    <cellStyle name="20% - Accent2 2" xfId="110" xr:uid="{00000000-0005-0000-0000-00000E000000}"/>
    <cellStyle name="20% - Accent2 2 2" xfId="166" xr:uid="{00000000-0005-0000-0000-00000F000000}"/>
    <cellStyle name="20% - Accent2 2 3" xfId="263" xr:uid="{00000000-0005-0000-0000-000010000000}"/>
    <cellStyle name="20% - Accent2 3" xfId="123" xr:uid="{00000000-0005-0000-0000-000011000000}"/>
    <cellStyle name="20% - Accent2 3 2" xfId="179" xr:uid="{00000000-0005-0000-0000-000012000000}"/>
    <cellStyle name="20% - Accent2 3 3" xfId="276" xr:uid="{00000000-0005-0000-0000-000013000000}"/>
    <cellStyle name="20% - Accent2 4" xfId="136" xr:uid="{00000000-0005-0000-0000-000014000000}"/>
    <cellStyle name="20% - Accent2 4 2" xfId="192" xr:uid="{00000000-0005-0000-0000-000015000000}"/>
    <cellStyle name="20% - Accent2 4 3" xfId="289" xr:uid="{00000000-0005-0000-0000-000016000000}"/>
    <cellStyle name="20% - Accent2 5" xfId="147" xr:uid="{00000000-0005-0000-0000-000017000000}"/>
    <cellStyle name="20% - Accent2 5 2" xfId="313" xr:uid="{00000000-0005-0000-0000-000018000000}"/>
    <cellStyle name="20% - Accent2 6" xfId="244" xr:uid="{00000000-0005-0000-0000-000019000000}"/>
    <cellStyle name="20% - Accent3" xfId="82" builtinId="38" customBuiltin="1"/>
    <cellStyle name="20% - Accent3 2" xfId="112" xr:uid="{00000000-0005-0000-0000-00001B000000}"/>
    <cellStyle name="20% - Accent3 2 2" xfId="168" xr:uid="{00000000-0005-0000-0000-00001C000000}"/>
    <cellStyle name="20% - Accent3 2 3" xfId="265" xr:uid="{00000000-0005-0000-0000-00001D000000}"/>
    <cellStyle name="20% - Accent3 3" xfId="125" xr:uid="{00000000-0005-0000-0000-00001E000000}"/>
    <cellStyle name="20% - Accent3 3 2" xfId="181" xr:uid="{00000000-0005-0000-0000-00001F000000}"/>
    <cellStyle name="20% - Accent3 3 3" xfId="278" xr:uid="{00000000-0005-0000-0000-000020000000}"/>
    <cellStyle name="20% - Accent3 4" xfId="138" xr:uid="{00000000-0005-0000-0000-000021000000}"/>
    <cellStyle name="20% - Accent3 4 2" xfId="194" xr:uid="{00000000-0005-0000-0000-000022000000}"/>
    <cellStyle name="20% - Accent3 4 3" xfId="291" xr:uid="{00000000-0005-0000-0000-000023000000}"/>
    <cellStyle name="20% - Accent3 5" xfId="148" xr:uid="{00000000-0005-0000-0000-000024000000}"/>
    <cellStyle name="20% - Accent3 5 2" xfId="315" xr:uid="{00000000-0005-0000-0000-000025000000}"/>
    <cellStyle name="20% - Accent3 6" xfId="245" xr:uid="{00000000-0005-0000-0000-000026000000}"/>
    <cellStyle name="20% - Accent4" xfId="86" builtinId="42" customBuiltin="1"/>
    <cellStyle name="20% - Accent4 2" xfId="114" xr:uid="{00000000-0005-0000-0000-000028000000}"/>
    <cellStyle name="20% - Accent4 2 2" xfId="170" xr:uid="{00000000-0005-0000-0000-000029000000}"/>
    <cellStyle name="20% - Accent4 2 3" xfId="267" xr:uid="{00000000-0005-0000-0000-00002A000000}"/>
    <cellStyle name="20% - Accent4 3" xfId="127" xr:uid="{00000000-0005-0000-0000-00002B000000}"/>
    <cellStyle name="20% - Accent4 3 2" xfId="183" xr:uid="{00000000-0005-0000-0000-00002C000000}"/>
    <cellStyle name="20% - Accent4 3 3" xfId="280" xr:uid="{00000000-0005-0000-0000-00002D000000}"/>
    <cellStyle name="20% - Accent4 4" xfId="140" xr:uid="{00000000-0005-0000-0000-00002E000000}"/>
    <cellStyle name="20% - Accent4 4 2" xfId="196" xr:uid="{00000000-0005-0000-0000-00002F000000}"/>
    <cellStyle name="20% - Accent4 4 3" xfId="293" xr:uid="{00000000-0005-0000-0000-000030000000}"/>
    <cellStyle name="20% - Accent4 5" xfId="149" xr:uid="{00000000-0005-0000-0000-000031000000}"/>
    <cellStyle name="20% - Accent4 5 2" xfId="317" xr:uid="{00000000-0005-0000-0000-000032000000}"/>
    <cellStyle name="20% - Accent4 6" xfId="246" xr:uid="{00000000-0005-0000-0000-000033000000}"/>
    <cellStyle name="20% - Accent5" xfId="90" builtinId="46" customBuiltin="1"/>
    <cellStyle name="20% - Accent5 2" xfId="116" xr:uid="{00000000-0005-0000-0000-000035000000}"/>
    <cellStyle name="20% - Accent5 2 2" xfId="172" xr:uid="{00000000-0005-0000-0000-000036000000}"/>
    <cellStyle name="20% - Accent5 2 3" xfId="269" xr:uid="{00000000-0005-0000-0000-000037000000}"/>
    <cellStyle name="20% - Accent5 3" xfId="129" xr:uid="{00000000-0005-0000-0000-000038000000}"/>
    <cellStyle name="20% - Accent5 3 2" xfId="185" xr:uid="{00000000-0005-0000-0000-000039000000}"/>
    <cellStyle name="20% - Accent5 3 3" xfId="282" xr:uid="{00000000-0005-0000-0000-00003A000000}"/>
    <cellStyle name="20% - Accent5 4" xfId="142" xr:uid="{00000000-0005-0000-0000-00003B000000}"/>
    <cellStyle name="20% - Accent5 4 2" xfId="198" xr:uid="{00000000-0005-0000-0000-00003C000000}"/>
    <cellStyle name="20% - Accent5 4 3" xfId="295" xr:uid="{00000000-0005-0000-0000-00003D000000}"/>
    <cellStyle name="20% - Accent5 5" xfId="150" xr:uid="{00000000-0005-0000-0000-00003E000000}"/>
    <cellStyle name="20% - Accent5 5 2" xfId="319" xr:uid="{00000000-0005-0000-0000-00003F000000}"/>
    <cellStyle name="20% - Accent5 6" xfId="247" xr:uid="{00000000-0005-0000-0000-000040000000}"/>
    <cellStyle name="20% - Accent6" xfId="94" builtinId="50" customBuiltin="1"/>
    <cellStyle name="20% - Accent6 2" xfId="118" xr:uid="{00000000-0005-0000-0000-000042000000}"/>
    <cellStyle name="20% - Accent6 2 2" xfId="174" xr:uid="{00000000-0005-0000-0000-000043000000}"/>
    <cellStyle name="20% - Accent6 2 3" xfId="271" xr:uid="{00000000-0005-0000-0000-000044000000}"/>
    <cellStyle name="20% - Accent6 3" xfId="131" xr:uid="{00000000-0005-0000-0000-000045000000}"/>
    <cellStyle name="20% - Accent6 3 2" xfId="187" xr:uid="{00000000-0005-0000-0000-000046000000}"/>
    <cellStyle name="20% - Accent6 3 3" xfId="284" xr:uid="{00000000-0005-0000-0000-000047000000}"/>
    <cellStyle name="20% - Accent6 4" xfId="144" xr:uid="{00000000-0005-0000-0000-000048000000}"/>
    <cellStyle name="20% - Accent6 4 2" xfId="200" xr:uid="{00000000-0005-0000-0000-000049000000}"/>
    <cellStyle name="20% - Accent6 4 3" xfId="297" xr:uid="{00000000-0005-0000-0000-00004A000000}"/>
    <cellStyle name="20% - Accent6 5" xfId="151" xr:uid="{00000000-0005-0000-0000-00004B000000}"/>
    <cellStyle name="20% - Accent6 5 2" xfId="321" xr:uid="{00000000-0005-0000-0000-00004C000000}"/>
    <cellStyle name="20% - Accent6 6" xfId="248" xr:uid="{00000000-0005-0000-0000-00004D000000}"/>
    <cellStyle name="40% - Accent1" xfId="75" builtinId="31" customBuiltin="1"/>
    <cellStyle name="40% - Accent1 2" xfId="109" xr:uid="{00000000-0005-0000-0000-00004F000000}"/>
    <cellStyle name="40% - Accent1 2 2" xfId="165" xr:uid="{00000000-0005-0000-0000-000050000000}"/>
    <cellStyle name="40% - Accent1 2 3" xfId="262" xr:uid="{00000000-0005-0000-0000-000051000000}"/>
    <cellStyle name="40% - Accent1 3" xfId="122" xr:uid="{00000000-0005-0000-0000-000052000000}"/>
    <cellStyle name="40% - Accent1 3 2" xfId="178" xr:uid="{00000000-0005-0000-0000-000053000000}"/>
    <cellStyle name="40% - Accent1 3 3" xfId="275" xr:uid="{00000000-0005-0000-0000-000054000000}"/>
    <cellStyle name="40% - Accent1 4" xfId="135" xr:uid="{00000000-0005-0000-0000-000055000000}"/>
    <cellStyle name="40% - Accent1 4 2" xfId="191" xr:uid="{00000000-0005-0000-0000-000056000000}"/>
    <cellStyle name="40% - Accent1 4 3" xfId="288" xr:uid="{00000000-0005-0000-0000-000057000000}"/>
    <cellStyle name="40% - Accent1 5" xfId="152" xr:uid="{00000000-0005-0000-0000-000058000000}"/>
    <cellStyle name="40% - Accent1 5 2" xfId="312" xr:uid="{00000000-0005-0000-0000-000059000000}"/>
    <cellStyle name="40% - Accent1 6" xfId="249" xr:uid="{00000000-0005-0000-0000-00005A000000}"/>
    <cellStyle name="40% - Accent2" xfId="79" builtinId="35" customBuiltin="1"/>
    <cellStyle name="40% - Accent2 2" xfId="111" xr:uid="{00000000-0005-0000-0000-00005C000000}"/>
    <cellStyle name="40% - Accent2 2 2" xfId="167" xr:uid="{00000000-0005-0000-0000-00005D000000}"/>
    <cellStyle name="40% - Accent2 2 3" xfId="264" xr:uid="{00000000-0005-0000-0000-00005E000000}"/>
    <cellStyle name="40% - Accent2 3" xfId="124" xr:uid="{00000000-0005-0000-0000-00005F000000}"/>
    <cellStyle name="40% - Accent2 3 2" xfId="180" xr:uid="{00000000-0005-0000-0000-000060000000}"/>
    <cellStyle name="40% - Accent2 3 3" xfId="277" xr:uid="{00000000-0005-0000-0000-000061000000}"/>
    <cellStyle name="40% - Accent2 4" xfId="137" xr:uid="{00000000-0005-0000-0000-000062000000}"/>
    <cellStyle name="40% - Accent2 4 2" xfId="193" xr:uid="{00000000-0005-0000-0000-000063000000}"/>
    <cellStyle name="40% - Accent2 4 3" xfId="290" xr:uid="{00000000-0005-0000-0000-000064000000}"/>
    <cellStyle name="40% - Accent2 5" xfId="153" xr:uid="{00000000-0005-0000-0000-000065000000}"/>
    <cellStyle name="40% - Accent2 5 2" xfId="314" xr:uid="{00000000-0005-0000-0000-000066000000}"/>
    <cellStyle name="40% - Accent2 6" xfId="250" xr:uid="{00000000-0005-0000-0000-000067000000}"/>
    <cellStyle name="40% - Accent3" xfId="83" builtinId="39" customBuiltin="1"/>
    <cellStyle name="40% - Accent3 2" xfId="113" xr:uid="{00000000-0005-0000-0000-000069000000}"/>
    <cellStyle name="40% - Accent3 2 2" xfId="169" xr:uid="{00000000-0005-0000-0000-00006A000000}"/>
    <cellStyle name="40% - Accent3 2 3" xfId="266" xr:uid="{00000000-0005-0000-0000-00006B000000}"/>
    <cellStyle name="40% - Accent3 3" xfId="126" xr:uid="{00000000-0005-0000-0000-00006C000000}"/>
    <cellStyle name="40% - Accent3 3 2" xfId="182" xr:uid="{00000000-0005-0000-0000-00006D000000}"/>
    <cellStyle name="40% - Accent3 3 3" xfId="279" xr:uid="{00000000-0005-0000-0000-00006E000000}"/>
    <cellStyle name="40% - Accent3 4" xfId="139" xr:uid="{00000000-0005-0000-0000-00006F000000}"/>
    <cellStyle name="40% - Accent3 4 2" xfId="195" xr:uid="{00000000-0005-0000-0000-000070000000}"/>
    <cellStyle name="40% - Accent3 4 3" xfId="292" xr:uid="{00000000-0005-0000-0000-000071000000}"/>
    <cellStyle name="40% - Accent3 5" xfId="154" xr:uid="{00000000-0005-0000-0000-000072000000}"/>
    <cellStyle name="40% - Accent3 5 2" xfId="316" xr:uid="{00000000-0005-0000-0000-000073000000}"/>
    <cellStyle name="40% - Accent3 6" xfId="251" xr:uid="{00000000-0005-0000-0000-000074000000}"/>
    <cellStyle name="40% - Accent4" xfId="87" builtinId="43" customBuiltin="1"/>
    <cellStyle name="40% - Accent4 2" xfId="115" xr:uid="{00000000-0005-0000-0000-000076000000}"/>
    <cellStyle name="40% - Accent4 2 2" xfId="171" xr:uid="{00000000-0005-0000-0000-000077000000}"/>
    <cellStyle name="40% - Accent4 2 3" xfId="268" xr:uid="{00000000-0005-0000-0000-000078000000}"/>
    <cellStyle name="40% - Accent4 3" xfId="128" xr:uid="{00000000-0005-0000-0000-000079000000}"/>
    <cellStyle name="40% - Accent4 3 2" xfId="184" xr:uid="{00000000-0005-0000-0000-00007A000000}"/>
    <cellStyle name="40% - Accent4 3 3" xfId="281" xr:uid="{00000000-0005-0000-0000-00007B000000}"/>
    <cellStyle name="40% - Accent4 4" xfId="141" xr:uid="{00000000-0005-0000-0000-00007C000000}"/>
    <cellStyle name="40% - Accent4 4 2" xfId="197" xr:uid="{00000000-0005-0000-0000-00007D000000}"/>
    <cellStyle name="40% - Accent4 4 3" xfId="294" xr:uid="{00000000-0005-0000-0000-00007E000000}"/>
    <cellStyle name="40% - Accent4 5" xfId="155" xr:uid="{00000000-0005-0000-0000-00007F000000}"/>
    <cellStyle name="40% - Accent4 5 2" xfId="318" xr:uid="{00000000-0005-0000-0000-000080000000}"/>
    <cellStyle name="40% - Accent4 6" xfId="252" xr:uid="{00000000-0005-0000-0000-000081000000}"/>
    <cellStyle name="40% - Accent5" xfId="91" builtinId="47" customBuiltin="1"/>
    <cellStyle name="40% - Accent5 2" xfId="117" xr:uid="{00000000-0005-0000-0000-000083000000}"/>
    <cellStyle name="40% - Accent5 2 2" xfId="173" xr:uid="{00000000-0005-0000-0000-000084000000}"/>
    <cellStyle name="40% - Accent5 2 3" xfId="270" xr:uid="{00000000-0005-0000-0000-000085000000}"/>
    <cellStyle name="40% - Accent5 3" xfId="130" xr:uid="{00000000-0005-0000-0000-000086000000}"/>
    <cellStyle name="40% - Accent5 3 2" xfId="186" xr:uid="{00000000-0005-0000-0000-000087000000}"/>
    <cellStyle name="40% - Accent5 3 3" xfId="283" xr:uid="{00000000-0005-0000-0000-000088000000}"/>
    <cellStyle name="40% - Accent5 4" xfId="143" xr:uid="{00000000-0005-0000-0000-000089000000}"/>
    <cellStyle name="40% - Accent5 4 2" xfId="199" xr:uid="{00000000-0005-0000-0000-00008A000000}"/>
    <cellStyle name="40% - Accent5 4 3" xfId="296" xr:uid="{00000000-0005-0000-0000-00008B000000}"/>
    <cellStyle name="40% - Accent5 5" xfId="156" xr:uid="{00000000-0005-0000-0000-00008C000000}"/>
    <cellStyle name="40% - Accent5 5 2" xfId="320" xr:uid="{00000000-0005-0000-0000-00008D000000}"/>
    <cellStyle name="40% - Accent5 6" xfId="253" xr:uid="{00000000-0005-0000-0000-00008E000000}"/>
    <cellStyle name="40% - Accent6" xfId="95" builtinId="51" customBuiltin="1"/>
    <cellStyle name="40% - Accent6 2" xfId="119" xr:uid="{00000000-0005-0000-0000-000090000000}"/>
    <cellStyle name="40% - Accent6 2 2" xfId="175" xr:uid="{00000000-0005-0000-0000-000091000000}"/>
    <cellStyle name="40% - Accent6 2 3" xfId="272" xr:uid="{00000000-0005-0000-0000-000092000000}"/>
    <cellStyle name="40% - Accent6 3" xfId="132" xr:uid="{00000000-0005-0000-0000-000093000000}"/>
    <cellStyle name="40% - Accent6 3 2" xfId="188" xr:uid="{00000000-0005-0000-0000-000094000000}"/>
    <cellStyle name="40% - Accent6 3 3" xfId="285" xr:uid="{00000000-0005-0000-0000-000095000000}"/>
    <cellStyle name="40% - Accent6 4" xfId="145" xr:uid="{00000000-0005-0000-0000-000096000000}"/>
    <cellStyle name="40% - Accent6 4 2" xfId="201" xr:uid="{00000000-0005-0000-0000-000097000000}"/>
    <cellStyle name="40% - Accent6 4 3" xfId="298" xr:uid="{00000000-0005-0000-0000-000098000000}"/>
    <cellStyle name="40% - Accent6 5" xfId="157" xr:uid="{00000000-0005-0000-0000-000099000000}"/>
    <cellStyle name="40% - Accent6 5 2" xfId="322" xr:uid="{00000000-0005-0000-0000-00009A000000}"/>
    <cellStyle name="40% - Accent6 6" xfId="254" xr:uid="{00000000-0005-0000-0000-00009B000000}"/>
    <cellStyle name="60% - Accent1" xfId="76" builtinId="32" customBuiltin="1"/>
    <cellStyle name="60% - Accent2" xfId="80" builtinId="36" customBuiltin="1"/>
    <cellStyle name="60% - Accent3" xfId="84" builtinId="40" customBuiltin="1"/>
    <cellStyle name="60% - Accent4" xfId="88" builtinId="44" customBuiltin="1"/>
    <cellStyle name="60% - Accent5" xfId="92" builtinId="48" customBuiltin="1"/>
    <cellStyle name="60% - Accent6" xfId="96" builtinId="52" customBuiltin="1"/>
    <cellStyle name="Accent1" xfId="73" builtinId="29" customBuiltin="1"/>
    <cellStyle name="Accent2" xfId="77" builtinId="33" customBuiltin="1"/>
    <cellStyle name="Accent3" xfId="81" builtinId="37" customBuiltin="1"/>
    <cellStyle name="Accent4" xfId="85" builtinId="41" customBuiltin="1"/>
    <cellStyle name="Accent5" xfId="89" builtinId="45" customBuiltin="1"/>
    <cellStyle name="Accent6" xfId="93" builtinId="49" customBuiltin="1"/>
    <cellStyle name="Bad" xfId="64" builtinId="27" customBuiltin="1"/>
    <cellStyle name="Calculation" xfId="68" builtinId="22" customBuiltin="1"/>
    <cellStyle name="Check Cell" xfId="70" builtinId="23" customBuiltin="1"/>
    <cellStyle name="Comma" xfId="1" builtinId="3"/>
    <cellStyle name="Comma 16" xfId="333" xr:uid="{699C14D0-0F05-4E9A-BD07-81CEF3D4ED7D}"/>
    <cellStyle name="Comma 2" xfId="20" xr:uid="{00000000-0005-0000-0000-0000AC000000}"/>
    <cellStyle name="Comma 2 10" xfId="158" xr:uid="{00000000-0005-0000-0000-0000AD000000}"/>
    <cellStyle name="Comma 2 11" xfId="204" xr:uid="{00000000-0005-0000-0000-0000AE000000}"/>
    <cellStyle name="Comma 2 12" xfId="255" xr:uid="{00000000-0005-0000-0000-0000AF000000}"/>
    <cellStyle name="Comma 2 2" xfId="22" xr:uid="{00000000-0005-0000-0000-0000B0000000}"/>
    <cellStyle name="Comma 2 2 2" xfId="29" xr:uid="{00000000-0005-0000-0000-0000B1000000}"/>
    <cellStyle name="Comma 2 2 2 2" xfId="46" xr:uid="{00000000-0005-0000-0000-0000B2000000}"/>
    <cellStyle name="Comma 2 2 2 3" xfId="213" xr:uid="{00000000-0005-0000-0000-0000B3000000}"/>
    <cellStyle name="Comma 2 2 2 4" xfId="305" xr:uid="{00000000-0005-0000-0000-0000B4000000}"/>
    <cellStyle name="Comma 2 2 3" xfId="40" xr:uid="{00000000-0005-0000-0000-0000B5000000}"/>
    <cellStyle name="Comma 2 2 4" xfId="52" xr:uid="{00000000-0005-0000-0000-0000B6000000}"/>
    <cellStyle name="Comma 2 2 5" xfId="98" xr:uid="{00000000-0005-0000-0000-0000B7000000}"/>
    <cellStyle name="Comma 2 2 6" xfId="159" xr:uid="{00000000-0005-0000-0000-0000B8000000}"/>
    <cellStyle name="Comma 2 2 7" xfId="208" xr:uid="{00000000-0005-0000-0000-0000B9000000}"/>
    <cellStyle name="Comma 2 2 8" xfId="256" xr:uid="{00000000-0005-0000-0000-0000BA000000}"/>
    <cellStyle name="Comma 2 3" xfId="24" xr:uid="{00000000-0005-0000-0000-0000BB000000}"/>
    <cellStyle name="Comma 2 3 2" xfId="31" xr:uid="{00000000-0005-0000-0000-0000BC000000}"/>
    <cellStyle name="Comma 2 3 2 2" xfId="48" xr:uid="{00000000-0005-0000-0000-0000BD000000}"/>
    <cellStyle name="Comma 2 3 3" xfId="42" xr:uid="{00000000-0005-0000-0000-0000BE000000}"/>
    <cellStyle name="Comma 2 3 4" xfId="54" xr:uid="{00000000-0005-0000-0000-0000BF000000}"/>
    <cellStyle name="Comma 2 3 5" xfId="212" xr:uid="{00000000-0005-0000-0000-0000C0000000}"/>
    <cellStyle name="Comma 2 3 6" xfId="309" xr:uid="{00000000-0005-0000-0000-0000C1000000}"/>
    <cellStyle name="Comma 2 4" xfId="27" xr:uid="{00000000-0005-0000-0000-0000C2000000}"/>
    <cellStyle name="Comma 2 4 2" xfId="44" xr:uid="{00000000-0005-0000-0000-0000C3000000}"/>
    <cellStyle name="Comma 2 4 3" xfId="300" xr:uid="{00000000-0005-0000-0000-0000C4000000}"/>
    <cellStyle name="Comma 2 5" xfId="34" xr:uid="{00000000-0005-0000-0000-0000C5000000}"/>
    <cellStyle name="Comma 2 6" xfId="38" xr:uid="{00000000-0005-0000-0000-0000C6000000}"/>
    <cellStyle name="Comma 2 7" xfId="50" xr:uid="{00000000-0005-0000-0000-0000C7000000}"/>
    <cellStyle name="Comma 2 8" xfId="58" xr:uid="{00000000-0005-0000-0000-0000C8000000}"/>
    <cellStyle name="Comma 2 9" xfId="97" xr:uid="{00000000-0005-0000-0000-0000C9000000}"/>
    <cellStyle name="Comma 3" xfId="35" xr:uid="{00000000-0005-0000-0000-0000CA000000}"/>
    <cellStyle name="Comma 3 2" xfId="216" xr:uid="{00000000-0005-0000-0000-0000CB000000}"/>
    <cellStyle name="Comma 4" xfId="217" xr:uid="{00000000-0005-0000-0000-0000CC000000}"/>
    <cellStyle name="Comma 5" xfId="218" xr:uid="{00000000-0005-0000-0000-0000CD000000}"/>
    <cellStyle name="Comma 6" xfId="219" xr:uid="{00000000-0005-0000-0000-0000CE000000}"/>
    <cellStyle name="Comma 7" xfId="220" xr:uid="{00000000-0005-0000-0000-0000CF000000}"/>
    <cellStyle name="Comma 8" xfId="327" xr:uid="{00000000-0005-0000-0000-0000D0000000}"/>
    <cellStyle name="Comma 9" xfId="336" xr:uid="{5A00D2CD-2518-448D-A70B-CAE14EFE9F58}"/>
    <cellStyle name="Comma0" xfId="2" xr:uid="{00000000-0005-0000-0000-0000D1000000}"/>
    <cellStyle name="Currency" xfId="3" builtinId="4"/>
    <cellStyle name="Currency 2" xfId="59" xr:uid="{00000000-0005-0000-0000-0000D3000000}"/>
    <cellStyle name="Currency 2 2" xfId="106" xr:uid="{00000000-0005-0000-0000-0000D4000000}"/>
    <cellStyle name="Currency 2 2 2" xfId="209" xr:uid="{00000000-0005-0000-0000-0000D5000000}"/>
    <cellStyle name="Currency 2 3" xfId="205" xr:uid="{00000000-0005-0000-0000-0000D6000000}"/>
    <cellStyle name="Currency 3" xfId="330" xr:uid="{00000000-0005-0000-0000-000052010000}"/>
    <cellStyle name="Currency0" xfId="4" xr:uid="{00000000-0005-0000-0000-0000D7000000}"/>
    <cellStyle name="Date" xfId="5" xr:uid="{00000000-0005-0000-0000-0000D8000000}"/>
    <cellStyle name="Explanatory Text" xfId="72" builtinId="53" customBuiltin="1"/>
    <cellStyle name="F2" xfId="6" xr:uid="{00000000-0005-0000-0000-0000DA000000}"/>
    <cellStyle name="F3" xfId="7" xr:uid="{00000000-0005-0000-0000-0000DB000000}"/>
    <cellStyle name="F8" xfId="8" xr:uid="{00000000-0005-0000-0000-0000DC000000}"/>
    <cellStyle name="Fixed" xfId="9" xr:uid="{00000000-0005-0000-0000-0000DD000000}"/>
    <cellStyle name="Good" xfId="63" builtinId="26" customBuiltin="1"/>
    <cellStyle name="Heading 1" xfId="10" builtinId="16" customBuiltin="1"/>
    <cellStyle name="Heading 1 2" xfId="99" xr:uid="{00000000-0005-0000-0000-0000E0000000}"/>
    <cellStyle name="Heading 2" xfId="11" builtinId="17" customBuiltin="1"/>
    <cellStyle name="Heading 2 2" xfId="19" xr:uid="{00000000-0005-0000-0000-0000E2000000}"/>
    <cellStyle name="Heading 2 3" xfId="17" xr:uid="{00000000-0005-0000-0000-0000E3000000}"/>
    <cellStyle name="Heading 2 4" xfId="100" xr:uid="{00000000-0005-0000-0000-0000E4000000}"/>
    <cellStyle name="Heading 3" xfId="61" builtinId="18" customBuiltin="1"/>
    <cellStyle name="Heading 4" xfId="62" builtinId="19" customBuiltin="1"/>
    <cellStyle name="Hyperlink" xfId="325" builtinId="8"/>
    <cellStyle name="Input" xfId="66" builtinId="20" customBuiltin="1"/>
    <cellStyle name="Linked Cell" xfId="69" builtinId="24" customBuiltin="1"/>
    <cellStyle name="Neutral" xfId="65" builtinId="28" customBuiltin="1"/>
    <cellStyle name="Normal" xfId="0" builtinId="0"/>
    <cellStyle name="Normal 10" xfId="221" xr:uid="{00000000-0005-0000-0000-0000EC000000}"/>
    <cellStyle name="Normal 11" xfId="222" xr:uid="{00000000-0005-0000-0000-0000ED000000}"/>
    <cellStyle name="Normal 12" xfId="223" xr:uid="{00000000-0005-0000-0000-0000EE000000}"/>
    <cellStyle name="Normal 13" xfId="224" xr:uid="{00000000-0005-0000-0000-0000EF000000}"/>
    <cellStyle name="Normal 14" xfId="225" xr:uid="{00000000-0005-0000-0000-0000F0000000}"/>
    <cellStyle name="Normal 15" xfId="226" xr:uid="{00000000-0005-0000-0000-0000F1000000}"/>
    <cellStyle name="Normal 16" xfId="227" xr:uid="{00000000-0005-0000-0000-0000F2000000}"/>
    <cellStyle name="Normal 17" xfId="228" xr:uid="{00000000-0005-0000-0000-0000F3000000}"/>
    <cellStyle name="Normal 18" xfId="229" xr:uid="{00000000-0005-0000-0000-0000F4000000}"/>
    <cellStyle name="Normal 19" xfId="230" xr:uid="{00000000-0005-0000-0000-0000F5000000}"/>
    <cellStyle name="Normal 2" xfId="18" xr:uid="{00000000-0005-0000-0000-0000F6000000}"/>
    <cellStyle name="Normal 2 2" xfId="36" xr:uid="{00000000-0005-0000-0000-0000F7000000}"/>
    <cellStyle name="Normal 2 2 2" xfId="102" xr:uid="{00000000-0005-0000-0000-0000F8000000}"/>
    <cellStyle name="Normal 2 2 3" xfId="161" xr:uid="{00000000-0005-0000-0000-0000F9000000}"/>
    <cellStyle name="Normal 2 2 4" xfId="214" xr:uid="{00000000-0005-0000-0000-0000FA000000}"/>
    <cellStyle name="Normal 2 2 5" xfId="258" xr:uid="{00000000-0005-0000-0000-0000FB000000}"/>
    <cellStyle name="Normal 2 2 6" xfId="328" xr:uid="{421ED986-1C1E-4246-BAFE-A753C4CD4CC6}"/>
    <cellStyle name="Normal 2 3" xfId="101" xr:uid="{00000000-0005-0000-0000-0000FC000000}"/>
    <cellStyle name="Normal 2 3 2" xfId="211" xr:uid="{00000000-0005-0000-0000-0000FD000000}"/>
    <cellStyle name="Normal 2 3 3" xfId="301" xr:uid="{00000000-0005-0000-0000-0000FE000000}"/>
    <cellStyle name="Normal 2 4" xfId="160" xr:uid="{00000000-0005-0000-0000-0000FF000000}"/>
    <cellStyle name="Normal 2 5" xfId="257" xr:uid="{00000000-0005-0000-0000-000000010000}"/>
    <cellStyle name="Normal 20" xfId="231" xr:uid="{00000000-0005-0000-0000-000001010000}"/>
    <cellStyle name="Normal 21" xfId="232" xr:uid="{00000000-0005-0000-0000-000002010000}"/>
    <cellStyle name="Normal 22" xfId="233" xr:uid="{00000000-0005-0000-0000-000003010000}"/>
    <cellStyle name="Normal 23" xfId="242" xr:uid="{00000000-0005-0000-0000-000004010000}"/>
    <cellStyle name="Normal 24" xfId="326" xr:uid="{00000000-0005-0000-0000-000005010000}"/>
    <cellStyle name="Normal 25" xfId="329" xr:uid="{00000000-0005-0000-0000-000053010000}"/>
    <cellStyle name="Normal 26" xfId="335" xr:uid="{58C7F59F-D334-4422-965C-81475E9CE760}"/>
    <cellStyle name="Normal 26 2" xfId="338" xr:uid="{F915DDAA-8F82-4B48-B462-1955B24D790D}"/>
    <cellStyle name="Normal 3" xfId="21" xr:uid="{00000000-0005-0000-0000-000006010000}"/>
    <cellStyle name="Normal 3 10" xfId="202" xr:uid="{00000000-0005-0000-0000-000007010000}"/>
    <cellStyle name="Normal 3 2" xfId="23" xr:uid="{00000000-0005-0000-0000-000008010000}"/>
    <cellStyle name="Normal 3 2 2" xfId="30" xr:uid="{00000000-0005-0000-0000-000009010000}"/>
    <cellStyle name="Normal 3 2 2 2" xfId="47" xr:uid="{00000000-0005-0000-0000-00000A010000}"/>
    <cellStyle name="Normal 3 2 3" xfId="41" xr:uid="{00000000-0005-0000-0000-00000B010000}"/>
    <cellStyle name="Normal 3 2 4" xfId="53" xr:uid="{00000000-0005-0000-0000-00000C010000}"/>
    <cellStyle name="Normal 3 2 5" xfId="206" xr:uid="{00000000-0005-0000-0000-00000D010000}"/>
    <cellStyle name="Normal 3 2 6" xfId="234" xr:uid="{00000000-0005-0000-0000-00000E010000}"/>
    <cellStyle name="Normal 3 3" xfId="25" xr:uid="{00000000-0005-0000-0000-00000F010000}"/>
    <cellStyle name="Normal 3 3 2" xfId="32" xr:uid="{00000000-0005-0000-0000-000010010000}"/>
    <cellStyle name="Normal 3 3 2 2" xfId="49" xr:uid="{00000000-0005-0000-0000-000011010000}"/>
    <cellStyle name="Normal 3 3 3" xfId="43" xr:uid="{00000000-0005-0000-0000-000012010000}"/>
    <cellStyle name="Normal 3 3 4" xfId="55" xr:uid="{00000000-0005-0000-0000-000013010000}"/>
    <cellStyle name="Normal 3 3 5" xfId="210" xr:uid="{00000000-0005-0000-0000-000014010000}"/>
    <cellStyle name="Normal 3 4" xfId="28" xr:uid="{00000000-0005-0000-0000-000015010000}"/>
    <cellStyle name="Normal 3 4 2" xfId="45" xr:uid="{00000000-0005-0000-0000-000016010000}"/>
    <cellStyle name="Normal 3 5" xfId="37" xr:uid="{00000000-0005-0000-0000-000017010000}"/>
    <cellStyle name="Normal 3 5 3" xfId="332" xr:uid="{E7325842-2B6C-4A14-9C49-BFB5A572E447}"/>
    <cellStyle name="Normal 3 6" xfId="39" xr:uid="{00000000-0005-0000-0000-000018010000}"/>
    <cellStyle name="Normal 3 7" xfId="51" xr:uid="{00000000-0005-0000-0000-000019010000}"/>
    <cellStyle name="Normal 3 8" xfId="56" xr:uid="{00000000-0005-0000-0000-00001A010000}"/>
    <cellStyle name="Normal 3 9" xfId="103" xr:uid="{00000000-0005-0000-0000-00001B010000}"/>
    <cellStyle name="Normal 4" xfId="16" xr:uid="{00000000-0005-0000-0000-00001C010000}"/>
    <cellStyle name="Normal 4 2" xfId="57" xr:uid="{00000000-0005-0000-0000-00001D010000}"/>
    <cellStyle name="Normal 4 2 2" xfId="207" xr:uid="{00000000-0005-0000-0000-00001E010000}"/>
    <cellStyle name="Normal 4 2 3" xfId="306" xr:uid="{00000000-0005-0000-0000-00001F010000}"/>
    <cellStyle name="Normal 4 3" xfId="203" xr:uid="{00000000-0005-0000-0000-000020010000}"/>
    <cellStyle name="Normal 4 3 2" xfId="323" xr:uid="{00000000-0005-0000-0000-000021010000}"/>
    <cellStyle name="Normal 4 4" xfId="235" xr:uid="{00000000-0005-0000-0000-000022010000}"/>
    <cellStyle name="Normal 4 5" xfId="236" xr:uid="{00000000-0005-0000-0000-000023010000}"/>
    <cellStyle name="Normal 4 6" xfId="304" xr:uid="{00000000-0005-0000-0000-000024010000}"/>
    <cellStyle name="Normal 47" xfId="340" xr:uid="{E93359FD-E948-4541-9169-5133C5F9638F}"/>
    <cellStyle name="Normal 5" xfId="33" xr:uid="{00000000-0005-0000-0000-000025010000}"/>
    <cellStyle name="Normal 5 2" xfId="237" xr:uid="{00000000-0005-0000-0000-000026010000}"/>
    <cellStyle name="Normal 6" xfId="238" xr:uid="{00000000-0005-0000-0000-000027010000}"/>
    <cellStyle name="Normal 6 2" xfId="308" xr:uid="{00000000-0005-0000-0000-000028010000}"/>
    <cellStyle name="Normal 7" xfId="239" xr:uid="{00000000-0005-0000-0000-000029010000}"/>
    <cellStyle name="Normal 7 2" xfId="299" xr:uid="{00000000-0005-0000-0000-00002A010000}"/>
    <cellStyle name="Normal 8" xfId="240" xr:uid="{00000000-0005-0000-0000-00002B010000}"/>
    <cellStyle name="Normal 9" xfId="241" xr:uid="{00000000-0005-0000-0000-00002C010000}"/>
    <cellStyle name="Normal_2002 True-up Schedules - Final_1 2" xfId="334" xr:uid="{28E33605-87F2-4BCB-9BB7-4480D428CF17}"/>
    <cellStyle name="Normal_2002 True-up Schedules - Final_1_TRUP2009_Dec 09_YE_032910" xfId="12" xr:uid="{00000000-0005-0000-0000-000030010000}"/>
    <cellStyle name="Normal_2005 Act-Est Schedules - FINAL_FILED" xfId="13" xr:uid="{00000000-0005-0000-0000-000031010000}"/>
    <cellStyle name="Normal_ECRC ROI calculation_1994 &amp; 2009 2" xfId="26" xr:uid="{00000000-0005-0000-0000-000033010000}"/>
    <cellStyle name="Note 2" xfId="104" xr:uid="{00000000-0005-0000-0000-000034010000}"/>
    <cellStyle name="Note 2 2" xfId="162" xr:uid="{00000000-0005-0000-0000-000035010000}"/>
    <cellStyle name="Note 2 3" xfId="215" xr:uid="{00000000-0005-0000-0000-000036010000}"/>
    <cellStyle name="Note 2 4" xfId="259" xr:uid="{00000000-0005-0000-0000-000037010000}"/>
    <cellStyle name="Note 3" xfId="107" xr:uid="{00000000-0005-0000-0000-000038010000}"/>
    <cellStyle name="Note 3 2" xfId="163" xr:uid="{00000000-0005-0000-0000-000039010000}"/>
    <cellStyle name="Note 3 3" xfId="260" xr:uid="{00000000-0005-0000-0000-00003A010000}"/>
    <cellStyle name="Note 4" xfId="120" xr:uid="{00000000-0005-0000-0000-00003B010000}"/>
    <cellStyle name="Note 4 2" xfId="176" xr:uid="{00000000-0005-0000-0000-00003C010000}"/>
    <cellStyle name="Note 4 3" xfId="273" xr:uid="{00000000-0005-0000-0000-00003D010000}"/>
    <cellStyle name="Note 5" xfId="133" xr:uid="{00000000-0005-0000-0000-00003E010000}"/>
    <cellStyle name="Note 5 2" xfId="189" xr:uid="{00000000-0005-0000-0000-00003F010000}"/>
    <cellStyle name="Note 5 3" xfId="286" xr:uid="{00000000-0005-0000-0000-000040010000}"/>
    <cellStyle name="Note 6" xfId="310" xr:uid="{00000000-0005-0000-0000-000041010000}"/>
    <cellStyle name="Output" xfId="67" builtinId="21" customBuiltin="1"/>
    <cellStyle name="Percent" xfId="14" builtinId="5"/>
    <cellStyle name="Percent 2" xfId="302" xr:uid="{00000000-0005-0000-0000-000044010000}"/>
    <cellStyle name="Percent 3" xfId="303" xr:uid="{00000000-0005-0000-0000-000045010000}"/>
    <cellStyle name="Percent 4" xfId="307" xr:uid="{00000000-0005-0000-0000-000046010000}"/>
    <cellStyle name="Percent 4 2" xfId="324" xr:uid="{00000000-0005-0000-0000-000047010000}"/>
    <cellStyle name="Percent 5" xfId="331" xr:uid="{00000000-0005-0000-0000-000054010000}"/>
    <cellStyle name="Percent 6" xfId="337" xr:uid="{B50D2955-7C54-4084-A996-428AC3E04411}"/>
    <cellStyle name="Percent 6 2" xfId="339" xr:uid="{6EC2971F-D5CD-4C00-B50C-01DB5221C241}"/>
    <cellStyle name="Title" xfId="60" builtinId="15" customBuiltin="1"/>
    <cellStyle name="Total" xfId="15" builtinId="25" customBuiltin="1"/>
    <cellStyle name="Total 2" xfId="105" xr:uid="{00000000-0005-0000-0000-00004A010000}"/>
    <cellStyle name="Warning Text" xfId="71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FFFFCC"/>
      <color rgb="FF00FF00"/>
      <color rgb="FF66FFFF"/>
      <color rgb="FFC5FFC5"/>
      <color rgb="FFC1FFC1"/>
      <color rgb="FFFFFF8B"/>
      <color rgb="FF008A3E"/>
      <color rgb="FFCF7977"/>
      <color rgb="FF9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10</xdr:col>
      <xdr:colOff>423535</xdr:colOff>
      <xdr:row>23</xdr:row>
      <xdr:rowOff>114479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6BC1B4-A11C-49AA-9119-26844C40C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6246" y="193431"/>
          <a:ext cx="5552381" cy="4428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../../../../2021/2021%20Act-Est%20&amp;%202022%20Projection/Support/SPPCRC%202021%20Act-Est%20&amp;%202022%20ED%20Projections_Rev040821.xlsx" TargetMode="External"/><Relationship Id="rId1" Type="http://schemas.openxmlformats.org/officeDocument/2006/relationships/hyperlink" Target="../../../../2021/2021%20Act-Est%20&amp;%202022%20Projection/Support/SPPCRC%202021%20Act-Est%20&amp;%202022%20ED%20Projections_Rev040821.xlsx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628EC-C493-449A-B35A-2D357CD8D305}">
  <sheetPr transitionEvaluation="1" transitionEntry="1" codeName="Sheet1">
    <pageSetUpPr fitToPage="1"/>
  </sheetPr>
  <dimension ref="A1:CQ70"/>
  <sheetViews>
    <sheetView tabSelected="1" view="pageBreakPreview" zoomScale="60" zoomScaleNormal="70" workbookViewId="0">
      <pane xSplit="5" ySplit="12" topLeftCell="AW13" activePane="bottomRight" state="frozen"/>
      <selection activeCell="B45" sqref="B45"/>
      <selection pane="topRight" activeCell="B45" sqref="B45"/>
      <selection pane="bottomLeft" activeCell="B45" sqref="B45"/>
      <selection pane="bottomRight" activeCell="AW13" sqref="AW13"/>
    </sheetView>
  </sheetViews>
  <sheetFormatPr defaultColWidth="9.77734375" defaultRowHeight="18" outlineLevelCol="2" x14ac:dyDescent="0.25"/>
  <cols>
    <col min="1" max="1" width="7.6640625" style="3" hidden="1" customWidth="1" outlineLevel="2"/>
    <col min="2" max="5" width="9.77734375" style="3" hidden="1" customWidth="1" outlineLevel="2"/>
    <col min="6" max="6" width="17.44140625" style="3" hidden="1" customWidth="1" outlineLevel="2"/>
    <col min="7" max="17" width="12.6640625" style="3" hidden="1" customWidth="1" outlineLevel="2"/>
    <col min="18" max="19" width="14.21875" style="3" hidden="1" customWidth="1" outlineLevel="2"/>
    <col min="20" max="20" width="12.21875" style="3" hidden="1" customWidth="1" outlineLevel="2"/>
    <col min="21" max="21" width="7.77734375" style="2" hidden="1" customWidth="1" outlineLevel="2"/>
    <col min="22" max="22" width="9.77734375" style="3" hidden="1" customWidth="1" outlineLevel="2"/>
    <col min="23" max="23" width="9.77734375" style="2" hidden="1" customWidth="1" outlineLevel="2"/>
    <col min="24" max="24" width="4.5546875" style="3" hidden="1" customWidth="1" outlineLevel="2"/>
    <col min="25" max="25" width="9.77734375" style="3" hidden="1" customWidth="1" outlineLevel="1" collapsed="1"/>
    <col min="26" max="29" width="9.77734375" style="3" hidden="1" customWidth="1" outlineLevel="1"/>
    <col min="30" max="30" width="15.109375" style="3" hidden="1" customWidth="1" outlineLevel="1"/>
    <col min="31" max="31" width="13.33203125" style="3" hidden="1" customWidth="1" outlineLevel="1"/>
    <col min="32" max="32" width="14.44140625" style="3" hidden="1" customWidth="1" outlineLevel="1"/>
    <col min="33" max="33" width="14.109375" style="3" hidden="1" customWidth="1" outlineLevel="1"/>
    <col min="34" max="34" width="14.44140625" style="3" hidden="1" customWidth="1" outlineLevel="1"/>
    <col min="35" max="35" width="14.109375" style="3" hidden="1" customWidth="1" outlineLevel="1"/>
    <col min="36" max="36" width="13.77734375" style="3" hidden="1" customWidth="1" outlineLevel="1"/>
    <col min="37" max="37" width="14.44140625" style="3" hidden="1" customWidth="1" outlineLevel="1"/>
    <col min="38" max="42" width="13.33203125" style="3" hidden="1" customWidth="1" outlineLevel="1"/>
    <col min="43" max="43" width="13.88671875" style="3" hidden="1" customWidth="1" outlineLevel="1"/>
    <col min="44" max="44" width="14.88671875" style="3" hidden="1" customWidth="1" outlineLevel="1"/>
    <col min="45" max="45" width="12.109375" style="3" hidden="1" customWidth="1" outlineLevel="1"/>
    <col min="46" max="47" width="9.77734375" style="3" hidden="1" customWidth="1" outlineLevel="1"/>
    <col min="48" max="48" width="5.6640625" style="3" hidden="1" customWidth="1" outlineLevel="1"/>
    <col min="49" max="49" width="9.77734375" style="3" customWidth="1" collapsed="1"/>
    <col min="50" max="53" width="9.77734375" style="3" customWidth="1"/>
    <col min="54" max="54" width="21.77734375" style="3" customWidth="1"/>
    <col min="55" max="65" width="13.33203125" style="3" customWidth="1"/>
    <col min="66" max="66" width="14" style="3" customWidth="1"/>
    <col min="67" max="67" width="13.88671875" style="3" customWidth="1"/>
    <col min="68" max="68" width="9.77734375" style="3" customWidth="1"/>
    <col min="69" max="69" width="12.21875" style="3" bestFit="1" customWidth="1"/>
    <col min="70" max="71" width="9.77734375" style="3" customWidth="1"/>
    <col min="72" max="72" width="5.6640625" style="3" customWidth="1" outlineLevel="1"/>
    <col min="73" max="77" width="9.77734375" style="3" customWidth="1"/>
    <col min="78" max="78" width="21.77734375" style="3" customWidth="1"/>
    <col min="79" max="89" width="13.33203125" style="3" customWidth="1"/>
    <col min="90" max="90" width="14" style="3" customWidth="1"/>
    <col min="91" max="91" width="13.88671875" style="3" customWidth="1"/>
    <col min="92" max="92" width="17.6640625" style="3" bestFit="1" customWidth="1"/>
    <col min="93" max="93" width="13.6640625" style="3" bestFit="1" customWidth="1"/>
    <col min="94" max="96" width="9.77734375" style="3" customWidth="1"/>
    <col min="97" max="16384" width="9.77734375" style="3"/>
  </cols>
  <sheetData>
    <row r="1" spans="1:95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139"/>
      <c r="T1" s="139"/>
      <c r="Y1" s="226" t="s">
        <v>0</v>
      </c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139"/>
      <c r="AR1" s="139"/>
      <c r="AS1" s="2"/>
      <c r="AU1" s="2"/>
      <c r="AW1" s="226" t="s">
        <v>0</v>
      </c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139"/>
      <c r="BP1" s="139"/>
      <c r="BQ1" s="2"/>
      <c r="BS1" s="2"/>
      <c r="BU1" s="226" t="s">
        <v>0</v>
      </c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139"/>
      <c r="CN1" s="139"/>
      <c r="CO1" s="2"/>
      <c r="CQ1" s="2"/>
    </row>
    <row r="2" spans="1:95" x14ac:dyDescent="0.25">
      <c r="A2" s="227" t="s">
        <v>141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140"/>
      <c r="T2" s="140"/>
      <c r="Y2" s="227" t="s">
        <v>141</v>
      </c>
      <c r="Z2" s="227"/>
      <c r="AA2" s="227"/>
      <c r="AB2" s="227"/>
      <c r="AC2" s="227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140"/>
      <c r="AR2" s="140"/>
      <c r="AS2" s="2"/>
      <c r="AU2" s="2"/>
      <c r="AW2" s="227" t="s">
        <v>141</v>
      </c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140"/>
      <c r="BP2" s="140"/>
      <c r="BQ2" s="2"/>
      <c r="BS2" s="2"/>
      <c r="BU2" s="227" t="s">
        <v>141</v>
      </c>
      <c r="BV2" s="227"/>
      <c r="BW2" s="227"/>
      <c r="BX2" s="227"/>
      <c r="BY2" s="227"/>
      <c r="BZ2" s="227"/>
      <c r="CA2" s="227"/>
      <c r="CB2" s="227"/>
      <c r="CC2" s="227"/>
      <c r="CD2" s="227"/>
      <c r="CE2" s="227"/>
      <c r="CF2" s="227"/>
      <c r="CG2" s="227"/>
      <c r="CH2" s="227"/>
      <c r="CI2" s="227"/>
      <c r="CJ2" s="227"/>
      <c r="CK2" s="227"/>
      <c r="CL2" s="227"/>
      <c r="CM2" s="140"/>
      <c r="CN2" s="140"/>
      <c r="CO2" s="2"/>
      <c r="CQ2" s="2"/>
    </row>
    <row r="3" spans="1:95" x14ac:dyDescent="0.25">
      <c r="A3" s="227" t="s">
        <v>143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40"/>
      <c r="T3" s="140"/>
      <c r="Y3" s="227" t="s">
        <v>100</v>
      </c>
      <c r="Z3" s="227"/>
      <c r="AA3" s="227"/>
      <c r="AB3" s="227"/>
      <c r="AC3" s="227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140"/>
      <c r="AR3" s="140"/>
      <c r="AS3" s="2"/>
      <c r="AU3" s="2"/>
      <c r="AW3" s="227" t="s">
        <v>100</v>
      </c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140"/>
      <c r="BP3" s="140"/>
      <c r="BQ3" s="2"/>
      <c r="BS3" s="2"/>
      <c r="BU3" s="227" t="s">
        <v>100</v>
      </c>
      <c r="BV3" s="227"/>
      <c r="BW3" s="227"/>
      <c r="BX3" s="227"/>
      <c r="BY3" s="227"/>
      <c r="BZ3" s="227"/>
      <c r="CA3" s="227"/>
      <c r="CB3" s="227"/>
      <c r="CC3" s="227"/>
      <c r="CD3" s="227"/>
      <c r="CE3" s="227"/>
      <c r="CF3" s="227"/>
      <c r="CG3" s="227"/>
      <c r="CH3" s="227"/>
      <c r="CI3" s="227"/>
      <c r="CJ3" s="227"/>
      <c r="CK3" s="227"/>
      <c r="CL3" s="227"/>
      <c r="CM3" s="140"/>
      <c r="CN3" s="140"/>
      <c r="CO3" s="2"/>
      <c r="CQ3" s="2"/>
    </row>
    <row r="4" spans="1:95" x14ac:dyDescent="0.25">
      <c r="A4" s="228" t="s">
        <v>163</v>
      </c>
      <c r="B4" s="228"/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  <c r="O4" s="228"/>
      <c r="P4" s="228"/>
      <c r="Q4" s="228"/>
      <c r="R4" s="228"/>
      <c r="S4" s="141"/>
      <c r="T4" s="141"/>
      <c r="Y4" s="228" t="s">
        <v>230</v>
      </c>
      <c r="Z4" s="228"/>
      <c r="AA4" s="228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141"/>
      <c r="AR4" s="141"/>
      <c r="AS4" s="2"/>
      <c r="AU4" s="2"/>
      <c r="AW4" s="228" t="s">
        <v>231</v>
      </c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228"/>
      <c r="BN4" s="228"/>
      <c r="BO4" s="141"/>
      <c r="BP4" s="141"/>
      <c r="BQ4" s="2"/>
      <c r="BS4" s="2"/>
      <c r="BU4" s="228" t="s">
        <v>456</v>
      </c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8"/>
      <c r="CG4" s="228"/>
      <c r="CH4" s="228"/>
      <c r="CI4" s="228"/>
      <c r="CJ4" s="228"/>
      <c r="CK4" s="228"/>
      <c r="CL4" s="228"/>
      <c r="CM4" s="141"/>
      <c r="CN4" s="141"/>
      <c r="CO4" s="2"/>
      <c r="CQ4" s="2"/>
    </row>
    <row r="5" spans="1:95" x14ac:dyDescent="0.25">
      <c r="A5" s="4" t="s">
        <v>1</v>
      </c>
      <c r="B5" s="16"/>
      <c r="C5" s="16"/>
      <c r="D5" s="16"/>
      <c r="E5" s="16"/>
      <c r="F5" s="16"/>
      <c r="G5" s="16"/>
      <c r="H5" s="16"/>
      <c r="I5" s="16"/>
      <c r="J5" s="16"/>
      <c r="K5" s="16"/>
      <c r="Y5" s="4" t="s">
        <v>1</v>
      </c>
      <c r="Z5" s="16"/>
      <c r="AA5" s="16"/>
      <c r="AB5" s="16"/>
      <c r="AC5" s="16"/>
      <c r="AD5" s="16"/>
      <c r="AE5" s="16"/>
      <c r="AF5" s="16"/>
      <c r="AG5" s="16"/>
      <c r="AH5" s="16"/>
      <c r="AI5" s="16"/>
      <c r="AS5" s="2"/>
      <c r="AU5" s="2"/>
      <c r="AW5" s="4" t="s">
        <v>1</v>
      </c>
      <c r="AX5" s="16"/>
      <c r="AY5" s="16"/>
      <c r="AZ5" s="16"/>
      <c r="BA5" s="16"/>
      <c r="BB5" s="16"/>
      <c r="BC5" s="16"/>
      <c r="BD5" s="16"/>
      <c r="BE5" s="16"/>
      <c r="BF5" s="16"/>
      <c r="BG5" s="16"/>
      <c r="BQ5" s="2"/>
      <c r="BS5" s="2"/>
      <c r="BU5" s="4" t="s">
        <v>1</v>
      </c>
      <c r="BV5" s="16"/>
      <c r="BW5" s="16"/>
      <c r="BX5" s="16"/>
      <c r="BY5" s="16"/>
      <c r="BZ5" s="16"/>
      <c r="CA5" s="16"/>
      <c r="CB5" s="16"/>
      <c r="CC5" s="16"/>
      <c r="CD5" s="16"/>
      <c r="CE5" s="16"/>
      <c r="CO5" s="2"/>
      <c r="CQ5" s="2"/>
    </row>
    <row r="6" spans="1:95" x14ac:dyDescent="0.25">
      <c r="A6" s="225" t="s">
        <v>8</v>
      </c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138"/>
      <c r="T6" s="138"/>
      <c r="Y6" s="225" t="s">
        <v>8</v>
      </c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138"/>
      <c r="AR6" s="138"/>
      <c r="AS6" s="2"/>
      <c r="AU6" s="2"/>
      <c r="AW6" s="225" t="s">
        <v>8</v>
      </c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138"/>
      <c r="BP6" s="138"/>
      <c r="BQ6" s="2"/>
      <c r="BS6" s="2"/>
      <c r="BU6" s="225" t="s">
        <v>8</v>
      </c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138"/>
      <c r="CN6" s="138"/>
      <c r="CO6" s="2"/>
      <c r="CQ6" s="2"/>
    </row>
    <row r="7" spans="1:95" x14ac:dyDescent="0.25">
      <c r="A7" s="225" t="s">
        <v>165</v>
      </c>
      <c r="B7" s="225"/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138"/>
      <c r="T7" s="138"/>
      <c r="Y7" s="225" t="s">
        <v>165</v>
      </c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138"/>
      <c r="AR7" s="138"/>
      <c r="AS7" s="2"/>
      <c r="AU7" s="2"/>
      <c r="AW7" s="225" t="s">
        <v>165</v>
      </c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138"/>
      <c r="BP7" s="138"/>
      <c r="BQ7" s="2"/>
      <c r="BS7" s="2"/>
      <c r="BU7" s="225" t="s">
        <v>165</v>
      </c>
      <c r="BV7" s="225"/>
      <c r="BW7" s="225"/>
      <c r="BX7" s="225"/>
      <c r="BY7" s="225"/>
      <c r="BZ7" s="225"/>
      <c r="CA7" s="225"/>
      <c r="CB7" s="225"/>
      <c r="CC7" s="225"/>
      <c r="CD7" s="225"/>
      <c r="CE7" s="225"/>
      <c r="CF7" s="225"/>
      <c r="CG7" s="225"/>
      <c r="CH7" s="225"/>
      <c r="CI7" s="225"/>
      <c r="CJ7" s="225"/>
      <c r="CK7" s="225"/>
      <c r="CL7" s="225"/>
      <c r="CM7" s="138"/>
      <c r="CN7" s="138"/>
      <c r="CO7" s="2"/>
      <c r="CQ7" s="2"/>
    </row>
    <row r="8" spans="1:95" x14ac:dyDescent="0.25">
      <c r="A8" s="225" t="s">
        <v>3</v>
      </c>
      <c r="B8" s="22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138"/>
      <c r="T8" s="138"/>
      <c r="Y8" s="225" t="s">
        <v>3</v>
      </c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138"/>
      <c r="AR8" s="138"/>
      <c r="AS8" s="2"/>
      <c r="AU8" s="2"/>
      <c r="AW8" s="225" t="s">
        <v>3</v>
      </c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K8" s="225"/>
      <c r="BL8" s="225"/>
      <c r="BM8" s="225"/>
      <c r="BN8" s="225"/>
      <c r="BO8" s="138"/>
      <c r="BP8" s="138"/>
      <c r="BQ8" s="2"/>
      <c r="BS8" s="2"/>
      <c r="BU8" s="225" t="s">
        <v>3</v>
      </c>
      <c r="BV8" s="225"/>
      <c r="BW8" s="225"/>
      <c r="BX8" s="225"/>
      <c r="BY8" s="225"/>
      <c r="BZ8" s="225"/>
      <c r="CA8" s="225"/>
      <c r="CB8" s="225"/>
      <c r="CC8" s="225"/>
      <c r="CD8" s="225"/>
      <c r="CE8" s="225"/>
      <c r="CF8" s="225"/>
      <c r="CG8" s="225"/>
      <c r="CH8" s="225"/>
      <c r="CI8" s="225"/>
      <c r="CJ8" s="225"/>
      <c r="CK8" s="225"/>
      <c r="CL8" s="225"/>
      <c r="CM8" s="138"/>
      <c r="CN8" s="138"/>
      <c r="CO8" s="2"/>
      <c r="CQ8" s="2"/>
    </row>
    <row r="9" spans="1:95" x14ac:dyDescent="0.25">
      <c r="AS9" s="2"/>
      <c r="AU9" s="2"/>
      <c r="BQ9" s="2"/>
      <c r="BS9" s="2"/>
      <c r="CO9" s="2"/>
      <c r="CQ9" s="2"/>
    </row>
    <row r="10" spans="1:95" x14ac:dyDescent="0.25">
      <c r="A10" s="16"/>
      <c r="E10" s="9"/>
      <c r="F10" s="10"/>
      <c r="G10" s="28" t="s">
        <v>228</v>
      </c>
      <c r="H10" s="28" t="s">
        <v>228</v>
      </c>
      <c r="I10" s="28" t="s">
        <v>228</v>
      </c>
      <c r="J10" s="28" t="s">
        <v>228</v>
      </c>
      <c r="K10" s="28" t="s">
        <v>228</v>
      </c>
      <c r="L10" s="28" t="s">
        <v>228</v>
      </c>
      <c r="M10" s="28" t="s">
        <v>228</v>
      </c>
      <c r="N10" s="28" t="s">
        <v>228</v>
      </c>
      <c r="O10" s="28" t="s">
        <v>228</v>
      </c>
      <c r="P10" s="28" t="s">
        <v>228</v>
      </c>
      <c r="Q10" s="28" t="s">
        <v>228</v>
      </c>
      <c r="R10" s="28" t="s">
        <v>228</v>
      </c>
      <c r="S10" s="28"/>
      <c r="T10" s="28"/>
      <c r="Y10" s="16"/>
      <c r="AC10" s="9"/>
      <c r="AD10" s="10"/>
      <c r="AE10" s="143" t="s">
        <v>228</v>
      </c>
      <c r="AF10" s="143" t="s">
        <v>228</v>
      </c>
      <c r="AG10" s="143" t="s">
        <v>228</v>
      </c>
      <c r="AH10" s="143" t="s">
        <v>228</v>
      </c>
      <c r="AI10" s="143" t="s">
        <v>228</v>
      </c>
      <c r="AJ10" s="143" t="s">
        <v>228</v>
      </c>
      <c r="AK10" s="143" t="s">
        <v>228</v>
      </c>
      <c r="AL10" s="143" t="s">
        <v>228</v>
      </c>
      <c r="AM10" s="143" t="s">
        <v>228</v>
      </c>
      <c r="AN10" s="143" t="s">
        <v>228</v>
      </c>
      <c r="AO10" s="143" t="s">
        <v>228</v>
      </c>
      <c r="AP10" s="143" t="s">
        <v>228</v>
      </c>
      <c r="AQ10" s="28"/>
      <c r="AR10" s="28"/>
      <c r="AS10" s="2"/>
      <c r="AU10" s="2"/>
      <c r="AW10" s="16"/>
      <c r="BA10" s="9"/>
      <c r="BB10" s="10"/>
      <c r="BC10" s="28" t="s">
        <v>324</v>
      </c>
      <c r="BD10" s="28" t="s">
        <v>324</v>
      </c>
      <c r="BE10" s="28" t="s">
        <v>324</v>
      </c>
      <c r="BF10" s="28" t="s">
        <v>324</v>
      </c>
      <c r="BG10" s="28" t="s">
        <v>324</v>
      </c>
      <c r="BH10" s="28" t="s">
        <v>324</v>
      </c>
      <c r="BI10" s="28" t="s">
        <v>324</v>
      </c>
      <c r="BJ10" s="28" t="s">
        <v>324</v>
      </c>
      <c r="BK10" s="28" t="s">
        <v>324</v>
      </c>
      <c r="BL10" s="28" t="s">
        <v>324</v>
      </c>
      <c r="BM10" s="28" t="s">
        <v>324</v>
      </c>
      <c r="BN10" s="28" t="s">
        <v>324</v>
      </c>
      <c r="BO10" s="28"/>
      <c r="BP10" s="28"/>
      <c r="BQ10" s="2"/>
      <c r="BS10" s="2"/>
      <c r="BU10" s="16"/>
      <c r="BY10" s="9"/>
      <c r="BZ10" s="10"/>
      <c r="CA10" s="28" t="s">
        <v>324</v>
      </c>
      <c r="CB10" s="28" t="s">
        <v>324</v>
      </c>
      <c r="CC10" s="28" t="s">
        <v>324</v>
      </c>
      <c r="CD10" s="28" t="s">
        <v>324</v>
      </c>
      <c r="CE10" s="28" t="s">
        <v>324</v>
      </c>
      <c r="CF10" s="28" t="s">
        <v>324</v>
      </c>
      <c r="CG10" s="28" t="s">
        <v>324</v>
      </c>
      <c r="CH10" s="28" t="s">
        <v>324</v>
      </c>
      <c r="CI10" s="28" t="s">
        <v>324</v>
      </c>
      <c r="CJ10" s="28" t="s">
        <v>324</v>
      </c>
      <c r="CK10" s="28" t="s">
        <v>324</v>
      </c>
      <c r="CL10" s="28" t="s">
        <v>324</v>
      </c>
      <c r="CM10" s="28"/>
      <c r="CN10" s="28"/>
      <c r="CO10" s="2"/>
      <c r="CQ10" s="2"/>
    </row>
    <row r="11" spans="1:95" x14ac:dyDescent="0.25">
      <c r="F11" s="82" t="s">
        <v>9</v>
      </c>
      <c r="G11" s="21">
        <v>2020</v>
      </c>
      <c r="H11" s="21">
        <v>2020</v>
      </c>
      <c r="I11" s="21">
        <v>2020</v>
      </c>
      <c r="J11" s="21">
        <v>2020</v>
      </c>
      <c r="K11" s="21">
        <v>2020</v>
      </c>
      <c r="L11" s="21">
        <v>2020</v>
      </c>
      <c r="M11" s="21">
        <v>2020</v>
      </c>
      <c r="N11" s="21">
        <v>2020</v>
      </c>
      <c r="O11" s="21">
        <v>2020</v>
      </c>
      <c r="P11" s="21">
        <v>2020</v>
      </c>
      <c r="Q11" s="21">
        <v>2020</v>
      </c>
      <c r="R11" s="21">
        <v>2020</v>
      </c>
      <c r="S11" s="21">
        <v>2020</v>
      </c>
      <c r="T11" s="28"/>
      <c r="AD11" s="82" t="s">
        <v>9</v>
      </c>
      <c r="AE11" s="20" t="s">
        <v>110</v>
      </c>
      <c r="AF11" s="20" t="s">
        <v>110</v>
      </c>
      <c r="AG11" s="20" t="s">
        <v>110</v>
      </c>
      <c r="AH11" s="20" t="s">
        <v>110</v>
      </c>
      <c r="AI11" s="20" t="s">
        <v>110</v>
      </c>
      <c r="AJ11" s="20" t="s">
        <v>110</v>
      </c>
      <c r="AK11" s="20" t="s">
        <v>110</v>
      </c>
      <c r="AL11" s="20" t="s">
        <v>110</v>
      </c>
      <c r="AM11" s="20" t="s">
        <v>110</v>
      </c>
      <c r="AN11" s="20" t="s">
        <v>110</v>
      </c>
      <c r="AO11" s="21" t="s">
        <v>110</v>
      </c>
      <c r="AP11" s="21" t="s">
        <v>110</v>
      </c>
      <c r="AQ11" s="21" t="s">
        <v>110</v>
      </c>
      <c r="AR11" s="28"/>
      <c r="AS11" s="2"/>
      <c r="AU11" s="2"/>
      <c r="BB11" s="82" t="s">
        <v>9</v>
      </c>
      <c r="BC11" s="21" t="s">
        <v>111</v>
      </c>
      <c r="BD11" s="21" t="s">
        <v>111</v>
      </c>
      <c r="BE11" s="21" t="s">
        <v>111</v>
      </c>
      <c r="BF11" s="21" t="s">
        <v>111</v>
      </c>
      <c r="BG11" s="21" t="s">
        <v>111</v>
      </c>
      <c r="BH11" s="21" t="s">
        <v>111</v>
      </c>
      <c r="BI11" s="21" t="s">
        <v>111</v>
      </c>
      <c r="BJ11" s="21" t="s">
        <v>111</v>
      </c>
      <c r="BK11" s="21" t="s">
        <v>111</v>
      </c>
      <c r="BL11" s="21" t="s">
        <v>111</v>
      </c>
      <c r="BM11" s="21" t="s">
        <v>111</v>
      </c>
      <c r="BN11" s="21" t="s">
        <v>111</v>
      </c>
      <c r="BO11" s="21" t="s">
        <v>111</v>
      </c>
      <c r="BP11" s="28"/>
      <c r="BQ11" s="2"/>
      <c r="BS11" s="2"/>
      <c r="BZ11" s="82" t="s">
        <v>9</v>
      </c>
      <c r="CA11" s="21">
        <v>2023</v>
      </c>
      <c r="CB11" s="21">
        <v>2023</v>
      </c>
      <c r="CC11" s="21">
        <v>2023</v>
      </c>
      <c r="CD11" s="21">
        <v>2023</v>
      </c>
      <c r="CE11" s="21">
        <v>2023</v>
      </c>
      <c r="CF11" s="21">
        <v>2023</v>
      </c>
      <c r="CG11" s="21">
        <v>2023</v>
      </c>
      <c r="CH11" s="21">
        <v>2023</v>
      </c>
      <c r="CI11" s="21">
        <v>2023</v>
      </c>
      <c r="CJ11" s="21">
        <v>2023</v>
      </c>
      <c r="CK11" s="21">
        <v>2023</v>
      </c>
      <c r="CL11" s="21">
        <v>2023</v>
      </c>
      <c r="CM11" s="21">
        <v>2023</v>
      </c>
      <c r="CN11" s="28"/>
      <c r="CO11" s="2"/>
      <c r="CQ11" s="2"/>
    </row>
    <row r="12" spans="1:95" ht="18.75" thickBot="1" x14ac:dyDescent="0.3">
      <c r="A12" s="17" t="s">
        <v>2</v>
      </c>
      <c r="B12" s="17" t="s">
        <v>10</v>
      </c>
      <c r="C12" s="17"/>
      <c r="E12" s="18"/>
      <c r="F12" s="19" t="s">
        <v>11</v>
      </c>
      <c r="G12" s="144" t="s">
        <v>44</v>
      </c>
      <c r="H12" s="144" t="s">
        <v>45</v>
      </c>
      <c r="I12" s="144" t="s">
        <v>46</v>
      </c>
      <c r="J12" s="144" t="s">
        <v>47</v>
      </c>
      <c r="K12" s="144" t="s">
        <v>48</v>
      </c>
      <c r="L12" s="144" t="s">
        <v>49</v>
      </c>
      <c r="M12" s="144" t="s">
        <v>50</v>
      </c>
      <c r="N12" s="144" t="s">
        <v>51</v>
      </c>
      <c r="O12" s="144" t="s">
        <v>52</v>
      </c>
      <c r="P12" s="144" t="s">
        <v>53</v>
      </c>
      <c r="Q12" s="144" t="s">
        <v>54</v>
      </c>
      <c r="R12" s="144" t="s">
        <v>55</v>
      </c>
      <c r="S12" s="144" t="s">
        <v>98</v>
      </c>
      <c r="T12" s="28"/>
      <c r="V12" s="76" t="s">
        <v>7</v>
      </c>
      <c r="W12" s="76" t="s">
        <v>6</v>
      </c>
      <c r="Y12" s="17" t="s">
        <v>2</v>
      </c>
      <c r="Z12" s="17" t="s">
        <v>10</v>
      </c>
      <c r="AA12" s="17"/>
      <c r="AC12" s="18"/>
      <c r="AD12" s="19" t="s">
        <v>11</v>
      </c>
      <c r="AE12" s="144" t="s">
        <v>44</v>
      </c>
      <c r="AF12" s="144" t="s">
        <v>45</v>
      </c>
      <c r="AG12" s="144" t="s">
        <v>46</v>
      </c>
      <c r="AH12" s="144" t="s">
        <v>47</v>
      </c>
      <c r="AI12" s="144" t="s">
        <v>48</v>
      </c>
      <c r="AJ12" s="144" t="s">
        <v>49</v>
      </c>
      <c r="AK12" s="144" t="s">
        <v>50</v>
      </c>
      <c r="AL12" s="144" t="s">
        <v>51</v>
      </c>
      <c r="AM12" s="144" t="s">
        <v>52</v>
      </c>
      <c r="AN12" s="144" t="s">
        <v>53</v>
      </c>
      <c r="AO12" s="144" t="s">
        <v>54</v>
      </c>
      <c r="AP12" s="144" t="s">
        <v>55</v>
      </c>
      <c r="AQ12" s="144" t="s">
        <v>98</v>
      </c>
      <c r="AR12" s="28"/>
      <c r="AS12" s="2"/>
      <c r="AT12" s="76" t="s">
        <v>7</v>
      </c>
      <c r="AU12" s="76" t="s">
        <v>6</v>
      </c>
      <c r="AW12" s="17" t="s">
        <v>2</v>
      </c>
      <c r="AX12" s="17" t="s">
        <v>10</v>
      </c>
      <c r="AY12" s="17"/>
      <c r="BA12" s="18"/>
      <c r="BB12" s="19" t="s">
        <v>11</v>
      </c>
      <c r="BC12" s="144" t="s">
        <v>44</v>
      </c>
      <c r="BD12" s="144" t="s">
        <v>45</v>
      </c>
      <c r="BE12" s="144" t="s">
        <v>46</v>
      </c>
      <c r="BF12" s="144" t="s">
        <v>47</v>
      </c>
      <c r="BG12" s="144" t="s">
        <v>48</v>
      </c>
      <c r="BH12" s="144" t="s">
        <v>49</v>
      </c>
      <c r="BI12" s="144" t="s">
        <v>50</v>
      </c>
      <c r="BJ12" s="144" t="s">
        <v>51</v>
      </c>
      <c r="BK12" s="144" t="s">
        <v>52</v>
      </c>
      <c r="BL12" s="144" t="s">
        <v>53</v>
      </c>
      <c r="BM12" s="144" t="s">
        <v>54</v>
      </c>
      <c r="BN12" s="144" t="s">
        <v>55</v>
      </c>
      <c r="BO12" s="144" t="s">
        <v>98</v>
      </c>
      <c r="BP12" s="28"/>
      <c r="BQ12" s="2"/>
      <c r="BR12" s="76" t="s">
        <v>7</v>
      </c>
      <c r="BS12" s="76" t="s">
        <v>6</v>
      </c>
      <c r="BU12" s="17" t="s">
        <v>2</v>
      </c>
      <c r="BV12" s="17" t="s">
        <v>10</v>
      </c>
      <c r="BW12" s="17"/>
      <c r="BY12" s="18"/>
      <c r="BZ12" s="19" t="s">
        <v>11</v>
      </c>
      <c r="CA12" s="144" t="s">
        <v>44</v>
      </c>
      <c r="CB12" s="144" t="s">
        <v>45</v>
      </c>
      <c r="CC12" s="144" t="s">
        <v>46</v>
      </c>
      <c r="CD12" s="144" t="s">
        <v>47</v>
      </c>
      <c r="CE12" s="144" t="s">
        <v>48</v>
      </c>
      <c r="CF12" s="144" t="s">
        <v>49</v>
      </c>
      <c r="CG12" s="144" t="s">
        <v>50</v>
      </c>
      <c r="CH12" s="144" t="s">
        <v>51</v>
      </c>
      <c r="CI12" s="144" t="s">
        <v>52</v>
      </c>
      <c r="CJ12" s="144" t="s">
        <v>53</v>
      </c>
      <c r="CK12" s="144" t="s">
        <v>54</v>
      </c>
      <c r="CL12" s="144" t="s">
        <v>55</v>
      </c>
      <c r="CM12" s="144" t="s">
        <v>98</v>
      </c>
      <c r="CN12" s="28"/>
      <c r="CO12" s="2"/>
      <c r="CP12" s="76" t="s">
        <v>7</v>
      </c>
      <c r="CQ12" s="76" t="s">
        <v>6</v>
      </c>
    </row>
    <row r="13" spans="1:95" x14ac:dyDescent="0.25">
      <c r="A13" s="14"/>
      <c r="B13" s="14"/>
      <c r="C13" s="14"/>
      <c r="D13" s="138"/>
      <c r="T13" s="28"/>
      <c r="V13" s="77">
        <v>0</v>
      </c>
      <c r="W13" s="77">
        <v>1</v>
      </c>
      <c r="Y13" s="14"/>
      <c r="Z13" s="14"/>
      <c r="AA13" s="14"/>
      <c r="AB13" s="138"/>
      <c r="AR13" s="28"/>
      <c r="AS13" s="2"/>
      <c r="AT13" s="77">
        <v>0</v>
      </c>
      <c r="AU13" s="77">
        <v>1</v>
      </c>
      <c r="AW13" s="14"/>
      <c r="AX13" s="14"/>
      <c r="AY13" s="14"/>
      <c r="AZ13" s="138"/>
      <c r="BP13" s="28"/>
      <c r="BQ13" s="2"/>
      <c r="BR13" s="77">
        <v>0</v>
      </c>
      <c r="BS13" s="77">
        <v>1</v>
      </c>
      <c r="BU13" s="14"/>
      <c r="BV13" s="14"/>
      <c r="BW13" s="14"/>
      <c r="BX13" s="138"/>
      <c r="CN13" s="28"/>
      <c r="CO13" s="2"/>
      <c r="CP13" s="77">
        <v>0</v>
      </c>
      <c r="CQ13" s="77">
        <v>1</v>
      </c>
    </row>
    <row r="14" spans="1:95" x14ac:dyDescent="0.25">
      <c r="A14" s="20" t="s">
        <v>25</v>
      </c>
      <c r="B14" s="3" t="s">
        <v>12</v>
      </c>
      <c r="T14" s="28"/>
      <c r="Y14" s="20" t="s">
        <v>25</v>
      </c>
      <c r="Z14" s="3" t="s">
        <v>12</v>
      </c>
      <c r="AR14" s="28"/>
      <c r="AS14" s="2"/>
      <c r="AU14" s="2"/>
      <c r="AW14" s="20" t="s">
        <v>25</v>
      </c>
      <c r="AX14" s="3" t="s">
        <v>12</v>
      </c>
      <c r="BP14" s="28"/>
      <c r="BQ14" s="2"/>
      <c r="BS14" s="2"/>
      <c r="BU14" s="20" t="s">
        <v>25</v>
      </c>
      <c r="BV14" s="3" t="s">
        <v>12</v>
      </c>
      <c r="CN14" s="28"/>
      <c r="CO14" s="2"/>
      <c r="CQ14" s="2"/>
    </row>
    <row r="15" spans="1:95" x14ac:dyDescent="0.25">
      <c r="A15" s="21"/>
      <c r="B15" s="14" t="s">
        <v>13</v>
      </c>
      <c r="C15" s="14"/>
      <c r="D15" s="14"/>
      <c r="E15" s="14"/>
      <c r="F15" s="14"/>
      <c r="G15" s="145">
        <f>'Trans Asset Upgrades'!J142</f>
        <v>0</v>
      </c>
      <c r="H15" s="145">
        <f>'Trans Asset Upgrades'!K142</f>
        <v>0</v>
      </c>
      <c r="I15" s="145">
        <f>'Trans Asset Upgrades'!L142</f>
        <v>0</v>
      </c>
      <c r="J15" s="145">
        <f>'Trans Asset Upgrades'!M142</f>
        <v>1360</v>
      </c>
      <c r="K15" s="145">
        <f>'Trans Asset Upgrades'!N142</f>
        <v>17764.38</v>
      </c>
      <c r="L15" s="145">
        <f>'Trans Asset Upgrades'!O142</f>
        <v>266399.01</v>
      </c>
      <c r="M15" s="145">
        <f>'Trans Asset Upgrades'!P142</f>
        <v>585161.96000000008</v>
      </c>
      <c r="N15" s="145">
        <f>'Trans Asset Upgrades'!Q142</f>
        <v>462002.33999999991</v>
      </c>
      <c r="O15" s="145">
        <f>'Trans Asset Upgrades'!R142</f>
        <v>77126.149999999965</v>
      </c>
      <c r="P15" s="145">
        <f>'Trans Asset Upgrades'!S142</f>
        <v>1201032.4000000001</v>
      </c>
      <c r="Q15" s="145">
        <f>'Trans Asset Upgrades'!T142</f>
        <v>722313.16000000015</v>
      </c>
      <c r="R15" s="145">
        <f>'Trans Asset Upgrades'!U142</f>
        <v>1619819.9100000006</v>
      </c>
      <c r="S15" s="145">
        <f>SUM(G15:R15)</f>
        <v>4952979.3100000005</v>
      </c>
      <c r="T15" s="153"/>
      <c r="U15" s="3"/>
      <c r="Y15" s="21"/>
      <c r="Z15" s="14" t="s">
        <v>13</v>
      </c>
      <c r="AA15" s="14"/>
      <c r="AB15" s="14"/>
      <c r="AC15" s="14"/>
      <c r="AD15" s="14"/>
      <c r="AE15" s="146">
        <f>'Trans Asset Upgrades'!W142</f>
        <v>1105175.3600000003</v>
      </c>
      <c r="AF15" s="146">
        <f>'Trans Asset Upgrades'!X142</f>
        <v>811360.34000000008</v>
      </c>
      <c r="AG15" s="146">
        <f>'Trans Asset Upgrades'!Y142</f>
        <v>799609.72999999975</v>
      </c>
      <c r="AH15" s="146">
        <f>'Trans Asset Upgrades'!Z142</f>
        <v>523240.13000000006</v>
      </c>
      <c r="AI15" s="146">
        <f>'Trans Asset Upgrades'!AA142</f>
        <v>1220235.02</v>
      </c>
      <c r="AJ15" s="146">
        <f>'Trans Asset Upgrades'!AB142</f>
        <v>1458738.0699999998</v>
      </c>
      <c r="AK15" s="146">
        <f>'Trans Asset Upgrades'!AC142</f>
        <v>1493133.2799999998</v>
      </c>
      <c r="AL15" s="146">
        <f>'Trans Asset Upgrades'!AD142</f>
        <v>1924189.7399999998</v>
      </c>
      <c r="AM15" s="146">
        <f>'Trans Asset Upgrades'!AE142</f>
        <v>2393373.9799999995</v>
      </c>
      <c r="AN15" s="146">
        <f>'Trans Asset Upgrades'!AF142</f>
        <v>2261976.6999999997</v>
      </c>
      <c r="AO15" s="145">
        <f>'Trans Asset Upgrades'!AG142</f>
        <v>2054725.6900000006</v>
      </c>
      <c r="AP15" s="145">
        <f>'Trans Asset Upgrades'!AH142</f>
        <v>2245340.4900000002</v>
      </c>
      <c r="AQ15" s="145">
        <f>SUM(AE15:AP15)</f>
        <v>18291098.530000001</v>
      </c>
      <c r="AR15" s="153"/>
      <c r="AU15" s="2"/>
      <c r="AW15" s="21"/>
      <c r="AX15" s="14" t="s">
        <v>13</v>
      </c>
      <c r="AY15" s="14"/>
      <c r="AZ15" s="14"/>
      <c r="BA15" s="14"/>
      <c r="BB15" s="14"/>
      <c r="BC15" s="145">
        <f>'Trans Asset Upgrades'!AJ142</f>
        <v>1414824.5</v>
      </c>
      <c r="BD15" s="145">
        <f>'Trans Asset Upgrades'!AK142</f>
        <v>1095257.5</v>
      </c>
      <c r="BE15" s="145">
        <f>'Trans Asset Upgrades'!AL142</f>
        <v>1496512.55</v>
      </c>
      <c r="BF15" s="145">
        <f>'Trans Asset Upgrades'!AM142</f>
        <v>1552687.74</v>
      </c>
      <c r="BG15" s="145">
        <f>'Trans Asset Upgrades'!AN142</f>
        <v>589100.28</v>
      </c>
      <c r="BH15" s="145">
        <f>'Trans Asset Upgrades'!AO142</f>
        <v>1445105.9</v>
      </c>
      <c r="BI15" s="145">
        <f>'Trans Asset Upgrades'!AP142</f>
        <v>1425937.9000000001</v>
      </c>
      <c r="BJ15" s="145">
        <f>'Trans Asset Upgrades'!AQ142</f>
        <v>1312579.8399999999</v>
      </c>
      <c r="BK15" s="145">
        <f>'Trans Asset Upgrades'!AR142</f>
        <v>1425215.1</v>
      </c>
      <c r="BL15" s="145">
        <f>'Trans Asset Upgrades'!AS142</f>
        <v>1711052</v>
      </c>
      <c r="BM15" s="145">
        <f>'Trans Asset Upgrades'!AT142</f>
        <v>1550451</v>
      </c>
      <c r="BN15" s="145">
        <f>'Trans Asset Upgrades'!AU142</f>
        <v>1460273.5</v>
      </c>
      <c r="BO15" s="145">
        <f>SUM(BC15:BN15)</f>
        <v>16478997.810000001</v>
      </c>
      <c r="BP15" s="153"/>
      <c r="BS15" s="2"/>
      <c r="BU15" s="21"/>
      <c r="BV15" s="14" t="s">
        <v>13</v>
      </c>
      <c r="BW15" s="14"/>
      <c r="BX15" s="14"/>
      <c r="BY15" s="14"/>
      <c r="BZ15" s="14"/>
      <c r="CA15" s="145">
        <f>'Trans Asset Upgrades'!AW142</f>
        <v>1392937.3</v>
      </c>
      <c r="CB15" s="145">
        <f>'Trans Asset Upgrades'!AX142</f>
        <v>1591413.4000000001</v>
      </c>
      <c r="CC15" s="145">
        <f>'Trans Asset Upgrades'!AY142</f>
        <v>1293302.5999999999</v>
      </c>
      <c r="CD15" s="145">
        <f>'Trans Asset Upgrades'!AZ142</f>
        <v>1656018.6</v>
      </c>
      <c r="CE15" s="145">
        <f>'Trans Asset Upgrades'!BA142</f>
        <v>1588061.4</v>
      </c>
      <c r="CF15" s="145">
        <f>'Trans Asset Upgrades'!BB142</f>
        <v>1533177.9</v>
      </c>
      <c r="CG15" s="145">
        <f>'Trans Asset Upgrades'!BC142</f>
        <v>1445318.4000000001</v>
      </c>
      <c r="CH15" s="145">
        <f>'Trans Asset Upgrades'!BD142</f>
        <v>1251344.3999999999</v>
      </c>
      <c r="CI15" s="145">
        <f>'Trans Asset Upgrades'!BE142</f>
        <v>1498077.5999999999</v>
      </c>
      <c r="CJ15" s="145">
        <f>'Trans Asset Upgrades'!BF142</f>
        <v>1591531.2000000002</v>
      </c>
      <c r="CK15" s="145">
        <f>'Trans Asset Upgrades'!BG142</f>
        <v>1694428.4</v>
      </c>
      <c r="CL15" s="145">
        <f>'Trans Asset Upgrades'!BH142</f>
        <v>928175.99999999988</v>
      </c>
      <c r="CM15" s="145">
        <f>SUM(CA15:CL15)</f>
        <v>17463787.199999999</v>
      </c>
      <c r="CN15" s="153"/>
      <c r="CQ15" s="2"/>
    </row>
    <row r="16" spans="1:95" x14ac:dyDescent="0.25">
      <c r="A16" s="20"/>
      <c r="B16" s="3" t="s">
        <v>14</v>
      </c>
      <c r="G16" s="145">
        <f>'Trans Asset Upgrades'!J283</f>
        <v>0</v>
      </c>
      <c r="H16" s="145">
        <f>'Trans Asset Upgrades'!K283</f>
        <v>0</v>
      </c>
      <c r="I16" s="145">
        <f>'Trans Asset Upgrades'!L283</f>
        <v>0</v>
      </c>
      <c r="J16" s="145">
        <f>'Trans Asset Upgrades'!M283</f>
        <v>0</v>
      </c>
      <c r="K16" s="145">
        <f>'Trans Asset Upgrades'!N283</f>
        <v>0</v>
      </c>
      <c r="L16" s="145">
        <f>'Trans Asset Upgrades'!O283</f>
        <v>0</v>
      </c>
      <c r="M16" s="145">
        <f>'Trans Asset Upgrades'!P283</f>
        <v>0</v>
      </c>
      <c r="N16" s="145">
        <f>'Trans Asset Upgrades'!Q283</f>
        <v>403440.13000000006</v>
      </c>
      <c r="O16" s="145">
        <f>'Trans Asset Upgrades'!R283</f>
        <v>2285.29</v>
      </c>
      <c r="P16" s="145">
        <f>'Trans Asset Upgrades'!S283</f>
        <v>4820.8100000000004</v>
      </c>
      <c r="Q16" s="145">
        <f>'Trans Asset Upgrades'!T283</f>
        <v>0.05</v>
      </c>
      <c r="R16" s="145">
        <f>'Trans Asset Upgrades'!U283</f>
        <v>3887.1200000000003</v>
      </c>
      <c r="S16" s="145">
        <f>SUM(G16:R16)</f>
        <v>414433.4</v>
      </c>
      <c r="T16" s="153"/>
      <c r="U16" s="3"/>
      <c r="Y16" s="20"/>
      <c r="Z16" s="3" t="s">
        <v>14</v>
      </c>
      <c r="AE16" s="146">
        <f>'Trans Asset Upgrades'!W283</f>
        <v>765824.07000000018</v>
      </c>
      <c r="AF16" s="146">
        <f>'Trans Asset Upgrades'!X283</f>
        <v>119150.76000000002</v>
      </c>
      <c r="AG16" s="146">
        <f>'Trans Asset Upgrades'!Y283</f>
        <v>846.4</v>
      </c>
      <c r="AH16" s="146">
        <f>'Trans Asset Upgrades'!Z283</f>
        <v>9109.9499999999989</v>
      </c>
      <c r="AI16" s="146">
        <f>'Trans Asset Upgrades'!AA283</f>
        <v>-4340.41</v>
      </c>
      <c r="AJ16" s="146">
        <f>'Trans Asset Upgrades'!AB283</f>
        <v>273065.07</v>
      </c>
      <c r="AK16" s="146">
        <f>'Trans Asset Upgrades'!AC283</f>
        <v>1871728.6400000008</v>
      </c>
      <c r="AL16" s="146">
        <f>'Trans Asset Upgrades'!AD283</f>
        <v>-70.900000000000006</v>
      </c>
      <c r="AM16" s="146">
        <f>'Trans Asset Upgrades'!AE283</f>
        <v>1054074.94</v>
      </c>
      <c r="AN16" s="146">
        <f>'Trans Asset Upgrades'!AF283</f>
        <v>46048.149999999994</v>
      </c>
      <c r="AO16" s="145">
        <f>'Trans Asset Upgrades'!AG283</f>
        <v>1338090.0900000001</v>
      </c>
      <c r="AP16" s="145">
        <f>'Trans Asset Upgrades'!AH283</f>
        <v>2587472.7899999996</v>
      </c>
      <c r="AQ16" s="145">
        <f>SUM(AE16:AP16)</f>
        <v>8060999.5500000007</v>
      </c>
      <c r="AR16" s="153"/>
      <c r="AU16" s="2"/>
      <c r="AW16" s="20"/>
      <c r="AX16" s="3" t="s">
        <v>14</v>
      </c>
      <c r="BC16" s="145">
        <f>'Trans Asset Upgrades'!AJ283</f>
        <v>1769972.82</v>
      </c>
      <c r="BD16" s="145">
        <f>'Trans Asset Upgrades'!AK283</f>
        <v>1456495.3800000004</v>
      </c>
      <c r="BE16" s="145">
        <f>'Trans Asset Upgrades'!AL283</f>
        <v>5442916.0599999996</v>
      </c>
      <c r="BF16" s="145">
        <f>'Trans Asset Upgrades'!AM283</f>
        <v>1492929.18</v>
      </c>
      <c r="BG16" s="145">
        <f>'Trans Asset Upgrades'!AN283</f>
        <v>2623784.4300000002</v>
      </c>
      <c r="BH16" s="145">
        <f>'Trans Asset Upgrades'!AO283</f>
        <v>3393439.9400000004</v>
      </c>
      <c r="BI16" s="145">
        <f>'Trans Asset Upgrades'!AP283</f>
        <v>0</v>
      </c>
      <c r="BJ16" s="145">
        <f>'Trans Asset Upgrades'!AQ283</f>
        <v>4400297.830000001</v>
      </c>
      <c r="BK16" s="145">
        <f>'Trans Asset Upgrades'!AR283</f>
        <v>839568.87000000011</v>
      </c>
      <c r="BL16" s="145">
        <f>'Trans Asset Upgrades'!AS283</f>
        <v>0</v>
      </c>
      <c r="BM16" s="145">
        <f>'Trans Asset Upgrades'!AT283</f>
        <v>2452959.4</v>
      </c>
      <c r="BN16" s="145">
        <f>'Trans Asset Upgrades'!AU283</f>
        <v>2026559.09</v>
      </c>
      <c r="BO16" s="145">
        <f>SUM(BC16:BN16)</f>
        <v>25898923</v>
      </c>
      <c r="BP16" s="153"/>
      <c r="BS16" s="2"/>
      <c r="BU16" s="20"/>
      <c r="BV16" s="3" t="s">
        <v>14</v>
      </c>
      <c r="CA16" s="145">
        <f>'Trans Asset Upgrades'!AW283</f>
        <v>0</v>
      </c>
      <c r="CB16" s="145">
        <f>'Trans Asset Upgrades'!AX283</f>
        <v>2583505.31</v>
      </c>
      <c r="CC16" s="145">
        <f>'Trans Asset Upgrades'!AY283</f>
        <v>0</v>
      </c>
      <c r="CD16" s="145">
        <f>'Trans Asset Upgrades'!AZ283</f>
        <v>2111094.4000000004</v>
      </c>
      <c r="CE16" s="145">
        <f>'Trans Asset Upgrades'!BA283</f>
        <v>1429353</v>
      </c>
      <c r="CF16" s="145">
        <f>'Trans Asset Upgrades'!BB283</f>
        <v>1541947.74</v>
      </c>
      <c r="CG16" s="145">
        <f>'Trans Asset Upgrades'!BC283</f>
        <v>1270536</v>
      </c>
      <c r="CH16" s="145">
        <f>'Trans Asset Upgrades'!BD283</f>
        <v>0</v>
      </c>
      <c r="CI16" s="145">
        <f>'Trans Asset Upgrades'!BE283</f>
        <v>3830186.4099999997</v>
      </c>
      <c r="CJ16" s="145">
        <f>'Trans Asset Upgrades'!BF283</f>
        <v>1775413.7400000002</v>
      </c>
      <c r="CK16" s="145">
        <f>'Trans Asset Upgrades'!BG283</f>
        <v>0</v>
      </c>
      <c r="CL16" s="145">
        <f>'Trans Asset Upgrades'!BH283</f>
        <v>1313221.2</v>
      </c>
      <c r="CM16" s="145">
        <f>SUM(CA16:CL16)</f>
        <v>15855257.800000001</v>
      </c>
      <c r="CN16" s="153"/>
      <c r="CQ16" s="2"/>
    </row>
    <row r="17" spans="1:95" x14ac:dyDescent="0.25">
      <c r="A17" s="20"/>
      <c r="B17" s="3" t="s">
        <v>15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f>SUM(G17:R17)</f>
        <v>0</v>
      </c>
      <c r="T17" s="153"/>
      <c r="U17" s="3"/>
      <c r="Y17" s="20"/>
      <c r="Z17" s="3" t="s">
        <v>15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f>SUM(AE17:AP17)</f>
        <v>0</v>
      </c>
      <c r="AR17" s="153"/>
      <c r="AU17" s="2"/>
      <c r="AW17" s="20"/>
      <c r="AX17" s="3" t="s">
        <v>15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f>SUM(BC17:BN17)</f>
        <v>0</v>
      </c>
      <c r="BP17" s="153"/>
      <c r="BS17" s="2"/>
      <c r="BU17" s="20"/>
      <c r="BV17" s="3" t="s">
        <v>15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f>SUM(CA17:CL17)</f>
        <v>0</v>
      </c>
      <c r="CN17" s="153"/>
      <c r="CQ17" s="2"/>
    </row>
    <row r="18" spans="1:95" x14ac:dyDescent="0.25">
      <c r="A18" s="20"/>
      <c r="B18" s="3" t="s">
        <v>23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f>SUM(G18:R18)</f>
        <v>0</v>
      </c>
      <c r="T18" s="153"/>
      <c r="U18" s="3"/>
      <c r="Y18" s="20"/>
      <c r="Z18" s="3" t="s">
        <v>23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f>SUM(AE18:AP18)</f>
        <v>0</v>
      </c>
      <c r="AR18" s="153"/>
      <c r="AU18" s="2"/>
      <c r="AW18" s="20"/>
      <c r="AX18" s="3" t="s">
        <v>23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f>SUM(BC18:BN18)</f>
        <v>0</v>
      </c>
      <c r="BP18" s="153"/>
      <c r="BS18" s="2"/>
      <c r="BU18" s="20"/>
      <c r="BV18" s="3" t="s">
        <v>23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f>SUM(CA18:CL18)</f>
        <v>0</v>
      </c>
      <c r="CN18" s="153"/>
      <c r="CQ18" s="2"/>
    </row>
    <row r="19" spans="1:95" x14ac:dyDescent="0.25">
      <c r="A19" s="20"/>
      <c r="T19" s="153"/>
      <c r="U19" s="3"/>
      <c r="Y19" s="20"/>
      <c r="AR19" s="153"/>
      <c r="AU19" s="2"/>
      <c r="AW19" s="20"/>
      <c r="BP19" s="153"/>
      <c r="BS19" s="2"/>
      <c r="BU19" s="20"/>
      <c r="CN19" s="153"/>
      <c r="CQ19" s="2"/>
    </row>
    <row r="20" spans="1:95" x14ac:dyDescent="0.25">
      <c r="A20" s="21" t="s">
        <v>26</v>
      </c>
      <c r="B20" s="14" t="s">
        <v>24</v>
      </c>
      <c r="C20" s="14"/>
      <c r="D20" s="14"/>
      <c r="E20" s="14"/>
      <c r="F20" s="145">
        <v>0</v>
      </c>
      <c r="G20" s="3">
        <f>F20+G16</f>
        <v>0</v>
      </c>
      <c r="H20" s="3">
        <f t="shared" ref="H20:R20" si="0">G20+H16</f>
        <v>0</v>
      </c>
      <c r="I20" s="3">
        <f t="shared" si="0"/>
        <v>0</v>
      </c>
      <c r="J20" s="3">
        <f t="shared" si="0"/>
        <v>0</v>
      </c>
      <c r="K20" s="3">
        <f t="shared" si="0"/>
        <v>0</v>
      </c>
      <c r="L20" s="3">
        <f t="shared" si="0"/>
        <v>0</v>
      </c>
      <c r="M20" s="3">
        <f t="shared" si="0"/>
        <v>0</v>
      </c>
      <c r="N20" s="3">
        <f t="shared" si="0"/>
        <v>403440.13000000006</v>
      </c>
      <c r="O20" s="3">
        <f t="shared" si="0"/>
        <v>405725.42000000004</v>
      </c>
      <c r="P20" s="3">
        <f t="shared" si="0"/>
        <v>410546.23000000004</v>
      </c>
      <c r="Q20" s="3">
        <f t="shared" si="0"/>
        <v>410546.28</v>
      </c>
      <c r="R20" s="3">
        <f t="shared" si="0"/>
        <v>414433.4</v>
      </c>
      <c r="T20" s="153"/>
      <c r="U20" s="3"/>
      <c r="Y20" s="21" t="s">
        <v>26</v>
      </c>
      <c r="Z20" s="14" t="s">
        <v>24</v>
      </c>
      <c r="AA20" s="14"/>
      <c r="AB20" s="14"/>
      <c r="AC20" s="14"/>
      <c r="AD20" s="145">
        <f>R20</f>
        <v>414433.4</v>
      </c>
      <c r="AE20" s="3">
        <f>AD20+AE16</f>
        <v>1180257.4700000002</v>
      </c>
      <c r="AF20" s="3">
        <f t="shared" ref="AF20:AP20" si="1">AE20+AF16</f>
        <v>1299408.2300000002</v>
      </c>
      <c r="AG20" s="3">
        <f t="shared" si="1"/>
        <v>1300254.6300000001</v>
      </c>
      <c r="AH20" s="3">
        <f t="shared" si="1"/>
        <v>1309364.58</v>
      </c>
      <c r="AI20" s="3">
        <f t="shared" si="1"/>
        <v>1305024.1700000002</v>
      </c>
      <c r="AJ20" s="3">
        <f t="shared" si="1"/>
        <v>1578089.2400000002</v>
      </c>
      <c r="AK20" s="3">
        <f t="shared" si="1"/>
        <v>3449817.8800000008</v>
      </c>
      <c r="AL20" s="3">
        <f t="shared" si="1"/>
        <v>3449746.9800000009</v>
      </c>
      <c r="AM20" s="3">
        <f t="shared" si="1"/>
        <v>4503821.9200000009</v>
      </c>
      <c r="AN20" s="3">
        <f t="shared" si="1"/>
        <v>4549870.0700000012</v>
      </c>
      <c r="AO20" s="3">
        <f t="shared" si="1"/>
        <v>5887960.1600000011</v>
      </c>
      <c r="AP20" s="3">
        <f t="shared" si="1"/>
        <v>8475432.9500000011</v>
      </c>
      <c r="AR20" s="153"/>
      <c r="AU20" s="2"/>
      <c r="AW20" s="21" t="s">
        <v>26</v>
      </c>
      <c r="AX20" s="14" t="s">
        <v>479</v>
      </c>
      <c r="AY20" s="14"/>
      <c r="AZ20" s="14"/>
      <c r="BA20" s="14"/>
      <c r="BB20" s="145">
        <f>AP20</f>
        <v>8475432.9500000011</v>
      </c>
      <c r="BC20" s="3">
        <f>BB20+BC16</f>
        <v>10245405.770000001</v>
      </c>
      <c r="BD20" s="3">
        <f t="shared" ref="BD20:BN20" si="2">BC20+BD16</f>
        <v>11701901.150000002</v>
      </c>
      <c r="BE20" s="3">
        <f t="shared" si="2"/>
        <v>17144817.210000001</v>
      </c>
      <c r="BF20" s="3">
        <f t="shared" si="2"/>
        <v>18637746.390000001</v>
      </c>
      <c r="BG20" s="3">
        <f t="shared" si="2"/>
        <v>21261530.82</v>
      </c>
      <c r="BH20" s="3">
        <f t="shared" si="2"/>
        <v>24654970.760000002</v>
      </c>
      <c r="BI20" s="3">
        <f t="shared" si="2"/>
        <v>24654970.760000002</v>
      </c>
      <c r="BJ20" s="3">
        <f t="shared" si="2"/>
        <v>29055268.590000004</v>
      </c>
      <c r="BK20" s="3">
        <f t="shared" si="2"/>
        <v>29894837.460000005</v>
      </c>
      <c r="BL20" s="3">
        <f t="shared" si="2"/>
        <v>29894837.460000005</v>
      </c>
      <c r="BM20" s="3">
        <f t="shared" si="2"/>
        <v>32347796.860000003</v>
      </c>
      <c r="BN20" s="3">
        <f t="shared" si="2"/>
        <v>34374355.950000003</v>
      </c>
      <c r="BP20" s="153"/>
      <c r="BS20" s="2"/>
      <c r="BU20" s="21" t="s">
        <v>26</v>
      </c>
      <c r="BV20" s="14" t="s">
        <v>479</v>
      </c>
      <c r="BW20" s="14"/>
      <c r="BX20" s="14"/>
      <c r="BY20" s="14"/>
      <c r="BZ20" s="145">
        <f>BN20</f>
        <v>34374355.950000003</v>
      </c>
      <c r="CA20" s="3">
        <f>BZ20+CA16</f>
        <v>34374355.950000003</v>
      </c>
      <c r="CB20" s="3">
        <f t="shared" ref="CB20" si="3">CA20+CB16</f>
        <v>36957861.260000005</v>
      </c>
      <c r="CC20" s="3">
        <f t="shared" ref="CC20" si="4">CB20+CC16</f>
        <v>36957861.260000005</v>
      </c>
      <c r="CD20" s="3">
        <f t="shared" ref="CD20" si="5">CC20+CD16</f>
        <v>39068955.660000004</v>
      </c>
      <c r="CE20" s="3">
        <f t="shared" ref="CE20" si="6">CD20+CE16</f>
        <v>40498308.660000004</v>
      </c>
      <c r="CF20" s="3">
        <f t="shared" ref="CF20" si="7">CE20+CF16</f>
        <v>42040256.400000006</v>
      </c>
      <c r="CG20" s="3">
        <f t="shared" ref="CG20" si="8">CF20+CG16</f>
        <v>43310792.400000006</v>
      </c>
      <c r="CH20" s="3">
        <f t="shared" ref="CH20" si="9">CG20+CH16</f>
        <v>43310792.400000006</v>
      </c>
      <c r="CI20" s="3">
        <f t="shared" ref="CI20" si="10">CH20+CI16</f>
        <v>47140978.810000002</v>
      </c>
      <c r="CJ20" s="3">
        <f t="shared" ref="CJ20" si="11">CI20+CJ16</f>
        <v>48916392.550000004</v>
      </c>
      <c r="CK20" s="3">
        <f t="shared" ref="CK20" si="12">CJ20+CK16</f>
        <v>48916392.550000004</v>
      </c>
      <c r="CL20" s="3">
        <f t="shared" ref="CL20" si="13">CK20+CL16</f>
        <v>50229613.750000007</v>
      </c>
      <c r="CN20" s="153"/>
      <c r="CQ20" s="2"/>
    </row>
    <row r="21" spans="1:95" x14ac:dyDescent="0.25">
      <c r="A21" s="20" t="s">
        <v>27</v>
      </c>
      <c r="B21" s="3" t="s">
        <v>138</v>
      </c>
      <c r="F21" s="3">
        <v>0</v>
      </c>
      <c r="G21" s="3">
        <f>F21-G33-G34</f>
        <v>0</v>
      </c>
      <c r="H21" s="3">
        <f t="shared" ref="H21:R21" si="14">G21-H33-H34</f>
        <v>0</v>
      </c>
      <c r="I21" s="3">
        <f t="shared" si="14"/>
        <v>0</v>
      </c>
      <c r="J21" s="3">
        <f t="shared" si="14"/>
        <v>0</v>
      </c>
      <c r="K21" s="3">
        <f t="shared" si="14"/>
        <v>0</v>
      </c>
      <c r="L21" s="3">
        <f t="shared" si="14"/>
        <v>0</v>
      </c>
      <c r="M21" s="3">
        <f t="shared" si="14"/>
        <v>0</v>
      </c>
      <c r="N21" s="3">
        <f t="shared" si="14"/>
        <v>0</v>
      </c>
      <c r="O21" s="3">
        <f t="shared" si="14"/>
        <v>-1068.5285066666663</v>
      </c>
      <c r="P21" s="3">
        <f t="shared" si="14"/>
        <v>-2143.7670133333327</v>
      </c>
      <c r="Q21" s="3">
        <f t="shared" si="14"/>
        <v>-3233.2055199999991</v>
      </c>
      <c r="R21" s="3">
        <f t="shared" si="14"/>
        <v>-4322.644026666665</v>
      </c>
      <c r="T21" s="153"/>
      <c r="U21" s="3"/>
      <c r="Y21" s="20" t="s">
        <v>27</v>
      </c>
      <c r="Z21" s="3" t="s">
        <v>138</v>
      </c>
      <c r="AD21" s="146">
        <f>R21</f>
        <v>-4322.644026666665</v>
      </c>
      <c r="AE21" s="3">
        <f>AD21-AE33-AE34</f>
        <v>-5430.0425333333314</v>
      </c>
      <c r="AF21" s="3">
        <f t="shared" ref="AF21:AP21" si="15">AE21-AF33-AF34</f>
        <v>-8820.3685466666648</v>
      </c>
      <c r="AG21" s="3">
        <f t="shared" si="15"/>
        <v>-12424.415153333332</v>
      </c>
      <c r="AH21" s="3">
        <f t="shared" si="15"/>
        <v>-16031.061759999999</v>
      </c>
      <c r="AI21" s="3">
        <f t="shared" si="15"/>
        <v>-19664.588366666667</v>
      </c>
      <c r="AJ21" s="3">
        <f t="shared" si="15"/>
        <v>-23284.904973333334</v>
      </c>
      <c r="AK21" s="3">
        <f t="shared" si="15"/>
        <v>-27619.24968666667</v>
      </c>
      <c r="AL21" s="3">
        <f t="shared" si="15"/>
        <v>-36036.435554166674</v>
      </c>
      <c r="AM21" s="3">
        <f t="shared" si="15"/>
        <v>-44453.431421666683</v>
      </c>
      <c r="AN21" s="3">
        <f t="shared" si="15"/>
        <v>-55607.178739166688</v>
      </c>
      <c r="AO21" s="3">
        <f t="shared" si="15"/>
        <v>-66646.623076666699</v>
      </c>
      <c r="AP21" s="3">
        <f t="shared" si="15"/>
        <v>-81069.021737500036</v>
      </c>
      <c r="AR21" s="153"/>
      <c r="AU21" s="2"/>
      <c r="AW21" s="20" t="s">
        <v>27</v>
      </c>
      <c r="AX21" s="3" t="s">
        <v>138</v>
      </c>
      <c r="BB21" s="3">
        <f>AP21</f>
        <v>-81069.021737500036</v>
      </c>
      <c r="BC21" s="3">
        <f>BB21-BC33-BC34</f>
        <v>-97199.935254166718</v>
      </c>
      <c r="BD21" s="3">
        <f t="shared" ref="BD21:BN21" si="16">BC21-BD33-BD34</f>
        <v>-117047.78511283339</v>
      </c>
      <c r="BE21" s="3">
        <f t="shared" si="16"/>
        <v>-140016.23604950006</v>
      </c>
      <c r="BF21" s="3">
        <f t="shared" si="16"/>
        <v>-174414.80323883341</v>
      </c>
      <c r="BG21" s="3">
        <f t="shared" si="16"/>
        <v>-211948.52028616672</v>
      </c>
      <c r="BH21" s="3">
        <f t="shared" si="16"/>
        <v>-254992.18096650008</v>
      </c>
      <c r="BI21" s="3">
        <f t="shared" si="16"/>
        <v>-305162.05899416673</v>
      </c>
      <c r="BJ21" s="3">
        <f t="shared" si="16"/>
        <v>-355331.93702183338</v>
      </c>
      <c r="BK21" s="3">
        <f t="shared" si="16"/>
        <v>-414742.4488891667</v>
      </c>
      <c r="BL21" s="3">
        <f t="shared" si="16"/>
        <v>-475916.05135350005</v>
      </c>
      <c r="BM21" s="3">
        <f t="shared" si="16"/>
        <v>-537089.65381783328</v>
      </c>
      <c r="BN21" s="3">
        <f t="shared" si="16"/>
        <v>-603414.4690888332</v>
      </c>
      <c r="BP21" s="153"/>
      <c r="BS21" s="2"/>
      <c r="BU21" s="20" t="s">
        <v>27</v>
      </c>
      <c r="BV21" s="3" t="s">
        <v>138</v>
      </c>
      <c r="BZ21" s="3">
        <f>BN21</f>
        <v>-603414.4690888332</v>
      </c>
      <c r="CA21" s="3">
        <f>BZ21-CA33-CA34</f>
        <v>-673995.06057216646</v>
      </c>
      <c r="CB21" s="3">
        <f t="shared" ref="CB21" si="17">CA21-CB33-CB34</f>
        <v>-744575.65205549973</v>
      </c>
      <c r="CC21" s="3">
        <f t="shared" ref="CC21" si="18">CB21-CC33-CC34</f>
        <v>-820581.60563316639</v>
      </c>
      <c r="CD21" s="3">
        <f t="shared" ref="CD21" si="19">CC21-CD33-CD34</f>
        <v>-896587.55921083305</v>
      </c>
      <c r="CE21" s="3">
        <f t="shared" ref="CE21" si="20">CD21-CE33-CE34</f>
        <v>-977026.8140951664</v>
      </c>
      <c r="CF21" s="3">
        <f t="shared" ref="CF21" si="21">CE21-CF33-CF34</f>
        <v>-1060467.7132794997</v>
      </c>
      <c r="CG21" s="3">
        <f t="shared" ref="CG21" si="22">CF21-CG33-CG34</f>
        <v>-1147146.7046578331</v>
      </c>
      <c r="CH21" s="3">
        <f t="shared" ref="CH21" si="23">CG21-CH33-CH34</f>
        <v>-1236493.8176361662</v>
      </c>
      <c r="CI21" s="3">
        <f t="shared" ref="CI21" si="24">CH21-CI33-CI34</f>
        <v>-1325840.9306144994</v>
      </c>
      <c r="CJ21" s="3">
        <f t="shared" ref="CJ21" si="25">CI21-CJ33-CJ34</f>
        <v>-1423231.4334304994</v>
      </c>
      <c r="CK21" s="3">
        <f t="shared" ref="CK21" si="26">CJ21-CK33-CK34</f>
        <v>-1524350.3130404993</v>
      </c>
      <c r="CL21" s="3">
        <f t="shared" ref="CL21" si="27">CK21-CL33-CL34</f>
        <v>-1625469.1926504993</v>
      </c>
      <c r="CN21" s="153"/>
      <c r="CQ21" s="2"/>
    </row>
    <row r="22" spans="1:95" x14ac:dyDescent="0.25">
      <c r="A22" s="21" t="s">
        <v>28</v>
      </c>
      <c r="B22" s="14" t="s">
        <v>16</v>
      </c>
      <c r="C22" s="14"/>
      <c r="D22" s="14"/>
      <c r="E22" s="14"/>
      <c r="F22" s="6">
        <v>0</v>
      </c>
      <c r="G22" s="6">
        <f>F22+G15-G16</f>
        <v>0</v>
      </c>
      <c r="H22" s="6">
        <f t="shared" ref="H22:R22" si="28">G22+H15-H16</f>
        <v>0</v>
      </c>
      <c r="I22" s="6">
        <f t="shared" si="28"/>
        <v>0</v>
      </c>
      <c r="J22" s="6">
        <f t="shared" si="28"/>
        <v>1360</v>
      </c>
      <c r="K22" s="6">
        <f t="shared" si="28"/>
        <v>19124.38</v>
      </c>
      <c r="L22" s="6">
        <f t="shared" si="28"/>
        <v>285523.39</v>
      </c>
      <c r="M22" s="6">
        <f t="shared" si="28"/>
        <v>870685.35000000009</v>
      </c>
      <c r="N22" s="6">
        <f t="shared" si="28"/>
        <v>929247.55999999982</v>
      </c>
      <c r="O22" s="6">
        <f t="shared" si="28"/>
        <v>1004088.4199999997</v>
      </c>
      <c r="P22" s="6">
        <f t="shared" si="28"/>
        <v>2200300.0099999998</v>
      </c>
      <c r="Q22" s="6">
        <f t="shared" si="28"/>
        <v>2922613.12</v>
      </c>
      <c r="R22" s="6">
        <f t="shared" si="28"/>
        <v>4538545.9100000011</v>
      </c>
      <c r="T22" s="153"/>
      <c r="U22" s="3"/>
      <c r="Y22" s="21" t="s">
        <v>28</v>
      </c>
      <c r="Z22" s="14" t="s">
        <v>16</v>
      </c>
      <c r="AA22" s="14"/>
      <c r="AB22" s="14"/>
      <c r="AC22" s="14"/>
      <c r="AD22" s="147">
        <f>R22</f>
        <v>4538545.9100000011</v>
      </c>
      <c r="AE22" s="148">
        <f>AD22+AE15-AE16</f>
        <v>4877897.2000000011</v>
      </c>
      <c r="AF22" s="148">
        <f t="shared" ref="AF22:AP22" si="29">AE22+AF15-AF16</f>
        <v>5570106.7800000012</v>
      </c>
      <c r="AG22" s="148">
        <f t="shared" si="29"/>
        <v>6368870.1100000003</v>
      </c>
      <c r="AH22" s="148">
        <f t="shared" si="29"/>
        <v>6883000.29</v>
      </c>
      <c r="AI22" s="148">
        <f t="shared" si="29"/>
        <v>8107575.7200000007</v>
      </c>
      <c r="AJ22" s="148">
        <f t="shared" si="29"/>
        <v>9293248.7200000007</v>
      </c>
      <c r="AK22" s="148">
        <f t="shared" si="29"/>
        <v>8914653.3599999994</v>
      </c>
      <c r="AL22" s="148">
        <f t="shared" si="29"/>
        <v>10838914</v>
      </c>
      <c r="AM22" s="148">
        <f t="shared" si="29"/>
        <v>12178213.040000001</v>
      </c>
      <c r="AN22" s="148">
        <f t="shared" si="29"/>
        <v>14394141.59</v>
      </c>
      <c r="AO22" s="6">
        <f t="shared" si="29"/>
        <v>15110777.190000001</v>
      </c>
      <c r="AP22" s="6">
        <f t="shared" si="29"/>
        <v>14768644.890000001</v>
      </c>
      <c r="AR22" s="153"/>
      <c r="AU22" s="2"/>
      <c r="AW22" s="21" t="s">
        <v>28</v>
      </c>
      <c r="AX22" s="14" t="s">
        <v>16</v>
      </c>
      <c r="AY22" s="14"/>
      <c r="AZ22" s="14"/>
      <c r="BA22" s="14"/>
      <c r="BB22" s="6">
        <f>AP22</f>
        <v>14768644.890000001</v>
      </c>
      <c r="BC22" s="6">
        <f>BB22+BC15-BC16</f>
        <v>14413496.57</v>
      </c>
      <c r="BD22" s="6">
        <f t="shared" ref="BD22:BN22" si="30">BC22+BD15-BD16</f>
        <v>14052258.689999999</v>
      </c>
      <c r="BE22" s="6">
        <f t="shared" si="30"/>
        <v>10105855.18</v>
      </c>
      <c r="BF22" s="6">
        <f t="shared" si="30"/>
        <v>10165613.74</v>
      </c>
      <c r="BG22" s="6">
        <f t="shared" si="30"/>
        <v>8130929.5899999999</v>
      </c>
      <c r="BH22" s="6">
        <f t="shared" si="30"/>
        <v>6182595.5499999998</v>
      </c>
      <c r="BI22" s="6">
        <f t="shared" si="30"/>
        <v>7608533.4500000002</v>
      </c>
      <c r="BJ22" s="6">
        <f t="shared" si="30"/>
        <v>4520815.4599999981</v>
      </c>
      <c r="BK22" s="6">
        <f t="shared" si="30"/>
        <v>5106461.6899999985</v>
      </c>
      <c r="BL22" s="6">
        <f t="shared" si="30"/>
        <v>6817513.6899999985</v>
      </c>
      <c r="BM22" s="6">
        <f t="shared" si="30"/>
        <v>5915005.2899999991</v>
      </c>
      <c r="BN22" s="6">
        <f t="shared" si="30"/>
        <v>5348719.6999999993</v>
      </c>
      <c r="BP22" s="153"/>
      <c r="BS22" s="2"/>
      <c r="BU22" s="21" t="s">
        <v>28</v>
      </c>
      <c r="BV22" s="14" t="s">
        <v>16</v>
      </c>
      <c r="BW22" s="14"/>
      <c r="BX22" s="14"/>
      <c r="BY22" s="14"/>
      <c r="BZ22" s="6">
        <f>BN22</f>
        <v>5348719.6999999993</v>
      </c>
      <c r="CA22" s="6">
        <f>BZ22+CA15-CA16</f>
        <v>6741656.9999999991</v>
      </c>
      <c r="CB22" s="6">
        <f t="shared" ref="CB22" si="31">CA22+CB15-CB16</f>
        <v>5749565.0899999999</v>
      </c>
      <c r="CC22" s="6">
        <f t="shared" ref="CC22" si="32">CB22+CC15-CC16</f>
        <v>7042867.6899999995</v>
      </c>
      <c r="CD22" s="6">
        <f t="shared" ref="CD22" si="33">CC22+CD15-CD16</f>
        <v>6587791.8899999987</v>
      </c>
      <c r="CE22" s="6">
        <f t="shared" ref="CE22" si="34">CD22+CE15-CE16</f>
        <v>6746500.2899999991</v>
      </c>
      <c r="CF22" s="6">
        <f t="shared" ref="CF22" si="35">CE22+CF15-CF16</f>
        <v>6737730.4499999993</v>
      </c>
      <c r="CG22" s="6">
        <f t="shared" ref="CG22" si="36">CF22+CG15-CG16</f>
        <v>6912512.8499999996</v>
      </c>
      <c r="CH22" s="6">
        <f t="shared" ref="CH22" si="37">CG22+CH15-CH16</f>
        <v>8163857.25</v>
      </c>
      <c r="CI22" s="6">
        <f t="shared" ref="CI22" si="38">CH22+CI15-CI16</f>
        <v>5831748.4399999995</v>
      </c>
      <c r="CJ22" s="6">
        <f t="shared" ref="CJ22" si="39">CI22+CJ15-CJ16</f>
        <v>5647865.8999999994</v>
      </c>
      <c r="CK22" s="6">
        <f t="shared" ref="CK22" si="40">CJ22+CK15-CK16</f>
        <v>7342294.2999999989</v>
      </c>
      <c r="CL22" s="6">
        <f t="shared" ref="CL22" si="41">CK22+CL15-CL16</f>
        <v>6957249.0999999987</v>
      </c>
      <c r="CN22" s="153"/>
      <c r="CQ22" s="2"/>
    </row>
    <row r="23" spans="1:95" x14ac:dyDescent="0.25">
      <c r="A23" s="21" t="s">
        <v>29</v>
      </c>
      <c r="B23" s="14" t="s">
        <v>17</v>
      </c>
      <c r="C23" s="14"/>
      <c r="D23" s="14"/>
      <c r="E23" s="14"/>
      <c r="F23" s="147">
        <f>F20+F21+F22</f>
        <v>0</v>
      </c>
      <c r="G23" s="22">
        <f t="shared" ref="G23:R23" si="42">G20+G21+G22</f>
        <v>0</v>
      </c>
      <c r="H23" s="22">
        <f t="shared" si="42"/>
        <v>0</v>
      </c>
      <c r="I23" s="22">
        <f t="shared" si="42"/>
        <v>0</v>
      </c>
      <c r="J23" s="22">
        <f t="shared" si="42"/>
        <v>1360</v>
      </c>
      <c r="K23" s="22">
        <f t="shared" si="42"/>
        <v>19124.38</v>
      </c>
      <c r="L23" s="22">
        <f t="shared" si="42"/>
        <v>285523.39</v>
      </c>
      <c r="M23" s="22">
        <f t="shared" si="42"/>
        <v>870685.35000000009</v>
      </c>
      <c r="N23" s="22">
        <f t="shared" si="42"/>
        <v>1332687.69</v>
      </c>
      <c r="O23" s="22">
        <f t="shared" si="42"/>
        <v>1408745.311493333</v>
      </c>
      <c r="P23" s="22">
        <f t="shared" si="42"/>
        <v>2608702.4729866665</v>
      </c>
      <c r="Q23" s="22">
        <f t="shared" si="42"/>
        <v>3329926.1944800001</v>
      </c>
      <c r="R23" s="22">
        <f t="shared" si="42"/>
        <v>4948656.6659733346</v>
      </c>
      <c r="T23" s="153"/>
      <c r="U23" s="3"/>
      <c r="Y23" s="21" t="s">
        <v>29</v>
      </c>
      <c r="Z23" s="14" t="s">
        <v>17</v>
      </c>
      <c r="AA23" s="14"/>
      <c r="AB23" s="14"/>
      <c r="AC23" s="14"/>
      <c r="AD23" s="149">
        <f>AD20+AD21+AD22</f>
        <v>4948656.6659733346</v>
      </c>
      <c r="AE23" s="148">
        <f t="shared" ref="AE23:AP23" si="43">AE20+AE21+AE22</f>
        <v>6052724.6274666674</v>
      </c>
      <c r="AF23" s="148">
        <f t="shared" si="43"/>
        <v>6860694.6414533351</v>
      </c>
      <c r="AG23" s="148">
        <f t="shared" si="43"/>
        <v>7656700.3248466672</v>
      </c>
      <c r="AH23" s="148">
        <f t="shared" si="43"/>
        <v>8176333.8082400002</v>
      </c>
      <c r="AI23" s="148">
        <f t="shared" si="43"/>
        <v>9392935.3016333338</v>
      </c>
      <c r="AJ23" s="148">
        <f t="shared" si="43"/>
        <v>10848053.055026667</v>
      </c>
      <c r="AK23" s="148">
        <f t="shared" si="43"/>
        <v>12336851.990313333</v>
      </c>
      <c r="AL23" s="148">
        <f t="shared" si="43"/>
        <v>14252624.544445835</v>
      </c>
      <c r="AM23" s="148">
        <f t="shared" si="43"/>
        <v>16637581.528578335</v>
      </c>
      <c r="AN23" s="148">
        <f t="shared" si="43"/>
        <v>18888404.481260836</v>
      </c>
      <c r="AO23" s="114">
        <f t="shared" si="43"/>
        <v>20932090.726923335</v>
      </c>
      <c r="AP23" s="114">
        <f t="shared" si="43"/>
        <v>23163008.818262503</v>
      </c>
      <c r="AR23" s="153"/>
      <c r="AU23" s="2"/>
      <c r="AW23" s="21" t="s">
        <v>29</v>
      </c>
      <c r="AX23" s="14" t="s">
        <v>17</v>
      </c>
      <c r="AY23" s="14"/>
      <c r="AZ23" s="14"/>
      <c r="BA23" s="14"/>
      <c r="BB23" s="147">
        <f>BB20+BB21+BB22</f>
        <v>23163008.818262503</v>
      </c>
      <c r="BC23" s="22">
        <f t="shared" ref="BC23:BN23" si="44">BC20+BC21+BC22</f>
        <v>24561702.404745836</v>
      </c>
      <c r="BD23" s="22">
        <f t="shared" si="44"/>
        <v>25637112.054887168</v>
      </c>
      <c r="BE23" s="22">
        <f t="shared" si="44"/>
        <v>27110656.153950501</v>
      </c>
      <c r="BF23" s="22">
        <f t="shared" si="44"/>
        <v>28628945.326761164</v>
      </c>
      <c r="BG23" s="22">
        <f t="shared" si="44"/>
        <v>29180511.889713835</v>
      </c>
      <c r="BH23" s="22">
        <f t="shared" si="44"/>
        <v>30582574.129033502</v>
      </c>
      <c r="BI23" s="22">
        <f t="shared" si="44"/>
        <v>31958342.151005834</v>
      </c>
      <c r="BJ23" s="22">
        <f t="shared" si="44"/>
        <v>33220752.112978168</v>
      </c>
      <c r="BK23" s="22">
        <f t="shared" si="44"/>
        <v>34586556.70111084</v>
      </c>
      <c r="BL23" s="22">
        <f t="shared" si="44"/>
        <v>36236435.098646507</v>
      </c>
      <c r="BM23" s="22">
        <f t="shared" si="44"/>
        <v>37725712.496182173</v>
      </c>
      <c r="BN23" s="22">
        <f t="shared" si="44"/>
        <v>39119661.180911168</v>
      </c>
      <c r="BP23" s="153"/>
      <c r="BS23" s="2"/>
      <c r="BU23" s="21" t="s">
        <v>29</v>
      </c>
      <c r="BV23" s="14" t="s">
        <v>17</v>
      </c>
      <c r="BW23" s="14"/>
      <c r="BX23" s="14"/>
      <c r="BY23" s="14"/>
      <c r="BZ23" s="147">
        <f>BZ20+BZ21+BZ22</f>
        <v>39119661.180911168</v>
      </c>
      <c r="CA23" s="22">
        <f t="shared" ref="CA23:CL23" si="45">CA20+CA21+CA22</f>
        <v>40442017.889427833</v>
      </c>
      <c r="CB23" s="22">
        <f t="shared" si="45"/>
        <v>41962850.697944507</v>
      </c>
      <c r="CC23" s="22">
        <f t="shared" si="45"/>
        <v>43180147.344366834</v>
      </c>
      <c r="CD23" s="22">
        <f t="shared" si="45"/>
        <v>44760159.990789175</v>
      </c>
      <c r="CE23" s="22">
        <f t="shared" si="45"/>
        <v>46267782.135904834</v>
      </c>
      <c r="CF23" s="22">
        <f t="shared" si="45"/>
        <v>47717519.136720508</v>
      </c>
      <c r="CG23" s="22">
        <f t="shared" si="45"/>
        <v>49076158.545342177</v>
      </c>
      <c r="CH23" s="22">
        <f t="shared" si="45"/>
        <v>50238155.832363836</v>
      </c>
      <c r="CI23" s="22">
        <f t="shared" si="45"/>
        <v>51646886.319385499</v>
      </c>
      <c r="CJ23" s="22">
        <f t="shared" si="45"/>
        <v>53141027.016569503</v>
      </c>
      <c r="CK23" s="22">
        <f t="shared" si="45"/>
        <v>54734336.536959499</v>
      </c>
      <c r="CL23" s="22">
        <f t="shared" si="45"/>
        <v>55561393.657349512</v>
      </c>
      <c r="CN23" s="153"/>
      <c r="CQ23" s="2"/>
    </row>
    <row r="24" spans="1:95" x14ac:dyDescent="0.25">
      <c r="A24" s="20"/>
      <c r="G24" s="153">
        <v>0</v>
      </c>
      <c r="H24" s="153">
        <v>0</v>
      </c>
      <c r="I24" s="153">
        <v>0</v>
      </c>
      <c r="J24" s="153">
        <v>0</v>
      </c>
      <c r="K24" s="153">
        <v>0</v>
      </c>
      <c r="L24" s="153">
        <v>0</v>
      </c>
      <c r="M24" s="153"/>
      <c r="N24" s="153"/>
      <c r="O24" s="153"/>
      <c r="P24" s="153"/>
      <c r="Q24" s="153"/>
      <c r="R24" s="153"/>
      <c r="T24" s="153"/>
      <c r="U24" s="3"/>
      <c r="Y24" s="20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R24" s="153"/>
      <c r="AU24" s="2"/>
      <c r="AW24" s="20"/>
      <c r="BP24" s="153"/>
      <c r="BS24" s="2"/>
      <c r="BU24" s="20"/>
      <c r="CN24" s="153"/>
      <c r="CQ24" s="2"/>
    </row>
    <row r="25" spans="1:95" x14ac:dyDescent="0.25">
      <c r="A25" s="20" t="s">
        <v>30</v>
      </c>
      <c r="B25" s="3" t="s">
        <v>18</v>
      </c>
      <c r="G25" s="3">
        <f>ROUND((+F23+G23)/2,0)</f>
        <v>0</v>
      </c>
      <c r="H25" s="3">
        <f t="shared" ref="H25:R25" si="46">ROUND((+G23+H23)/2,0)</f>
        <v>0</v>
      </c>
      <c r="I25" s="3">
        <f t="shared" si="46"/>
        <v>0</v>
      </c>
      <c r="J25" s="3">
        <f t="shared" si="46"/>
        <v>680</v>
      </c>
      <c r="K25" s="3">
        <f t="shared" si="46"/>
        <v>10242</v>
      </c>
      <c r="L25" s="3">
        <f t="shared" si="46"/>
        <v>152324</v>
      </c>
      <c r="M25" s="3">
        <f t="shared" si="46"/>
        <v>578104</v>
      </c>
      <c r="N25" s="3">
        <f t="shared" si="46"/>
        <v>1101687</v>
      </c>
      <c r="O25" s="3">
        <f t="shared" si="46"/>
        <v>1370717</v>
      </c>
      <c r="P25" s="3">
        <f t="shared" si="46"/>
        <v>2008724</v>
      </c>
      <c r="Q25" s="3">
        <f t="shared" si="46"/>
        <v>2969314</v>
      </c>
      <c r="R25" s="3">
        <f t="shared" si="46"/>
        <v>4139291</v>
      </c>
      <c r="U25" s="3"/>
      <c r="Y25" s="20" t="s">
        <v>30</v>
      </c>
      <c r="Z25" s="3" t="s">
        <v>18</v>
      </c>
      <c r="AE25" s="3">
        <f>ROUND((+AD23+AE23)/2,0)</f>
        <v>5500691</v>
      </c>
      <c r="AF25" s="3">
        <f t="shared" ref="AF25:AP25" si="47">ROUND((+AE23+AF23)/2,0)</f>
        <v>6456710</v>
      </c>
      <c r="AG25" s="3">
        <f t="shared" si="47"/>
        <v>7258697</v>
      </c>
      <c r="AH25" s="3">
        <f t="shared" si="47"/>
        <v>7916517</v>
      </c>
      <c r="AI25" s="3">
        <f t="shared" si="47"/>
        <v>8784635</v>
      </c>
      <c r="AJ25" s="3">
        <f t="shared" si="47"/>
        <v>10120494</v>
      </c>
      <c r="AK25" s="3">
        <f t="shared" si="47"/>
        <v>11592453</v>
      </c>
      <c r="AL25" s="3">
        <f t="shared" si="47"/>
        <v>13294738</v>
      </c>
      <c r="AM25" s="3">
        <f t="shared" si="47"/>
        <v>15445103</v>
      </c>
      <c r="AN25" s="3">
        <f t="shared" si="47"/>
        <v>17762993</v>
      </c>
      <c r="AO25" s="3">
        <f t="shared" si="47"/>
        <v>19910248</v>
      </c>
      <c r="AP25" s="3">
        <f t="shared" si="47"/>
        <v>22047550</v>
      </c>
      <c r="AU25" s="2"/>
      <c r="AW25" s="20" t="s">
        <v>30</v>
      </c>
      <c r="AX25" s="3" t="s">
        <v>18</v>
      </c>
      <c r="BC25" s="3">
        <f>ROUND((+BB23+BC23)/2,0)</f>
        <v>23862356</v>
      </c>
      <c r="BD25" s="3">
        <f t="shared" ref="BD25:BN25" si="48">ROUND((+BC23+BD23)/2,0)</f>
        <v>25099407</v>
      </c>
      <c r="BE25" s="3">
        <f t="shared" si="48"/>
        <v>26373884</v>
      </c>
      <c r="BF25" s="3">
        <f t="shared" si="48"/>
        <v>27869801</v>
      </c>
      <c r="BG25" s="3">
        <f t="shared" si="48"/>
        <v>28904729</v>
      </c>
      <c r="BH25" s="3">
        <f t="shared" si="48"/>
        <v>29881543</v>
      </c>
      <c r="BI25" s="3">
        <f t="shared" si="48"/>
        <v>31270458</v>
      </c>
      <c r="BJ25" s="3">
        <f t="shared" si="48"/>
        <v>32589547</v>
      </c>
      <c r="BK25" s="3">
        <f t="shared" si="48"/>
        <v>33903654</v>
      </c>
      <c r="BL25" s="3">
        <f t="shared" si="48"/>
        <v>35411496</v>
      </c>
      <c r="BM25" s="3">
        <f t="shared" si="48"/>
        <v>36981074</v>
      </c>
      <c r="BN25" s="3">
        <f t="shared" si="48"/>
        <v>38422687</v>
      </c>
      <c r="BS25" s="2"/>
      <c r="BU25" s="20" t="s">
        <v>30</v>
      </c>
      <c r="BV25" s="3" t="s">
        <v>18</v>
      </c>
      <c r="CA25" s="3">
        <f>ROUND((+BZ23+CA23)/2,0)</f>
        <v>39780840</v>
      </c>
      <c r="CB25" s="3">
        <f t="shared" ref="CB25" si="49">ROUND((+CA23+CB23)/2,0)</f>
        <v>41202434</v>
      </c>
      <c r="CC25" s="3">
        <f t="shared" ref="CC25" si="50">ROUND((+CB23+CC23)/2,0)</f>
        <v>42571499</v>
      </c>
      <c r="CD25" s="3">
        <f t="shared" ref="CD25" si="51">ROUND((+CC23+CD23)/2,0)</f>
        <v>43970154</v>
      </c>
      <c r="CE25" s="3">
        <f t="shared" ref="CE25" si="52">ROUND((+CD23+CE23)/2,0)</f>
        <v>45513971</v>
      </c>
      <c r="CF25" s="3">
        <f t="shared" ref="CF25" si="53">ROUND((+CE23+CF23)/2,0)</f>
        <v>46992651</v>
      </c>
      <c r="CG25" s="3">
        <f t="shared" ref="CG25" si="54">ROUND((+CF23+CG23)/2,0)</f>
        <v>48396839</v>
      </c>
      <c r="CH25" s="3">
        <f t="shared" ref="CH25" si="55">ROUND((+CG23+CH23)/2,0)</f>
        <v>49657157</v>
      </c>
      <c r="CI25" s="3">
        <f t="shared" ref="CI25" si="56">ROUND((+CH23+CI23)/2,0)</f>
        <v>50942521</v>
      </c>
      <c r="CJ25" s="3">
        <f t="shared" ref="CJ25" si="57">ROUND((+CI23+CJ23)/2,0)</f>
        <v>52393957</v>
      </c>
      <c r="CK25" s="3">
        <f t="shared" ref="CK25" si="58">ROUND((+CJ23+CK23)/2,0)</f>
        <v>53937682</v>
      </c>
      <c r="CL25" s="3">
        <f t="shared" ref="CL25" si="59">ROUND((+CK23+CL23)/2,0)</f>
        <v>55147865</v>
      </c>
      <c r="CQ25" s="2"/>
    </row>
    <row r="26" spans="1:95" x14ac:dyDescent="0.25">
      <c r="A26" s="20"/>
      <c r="T26" s="153"/>
      <c r="U26" s="3"/>
      <c r="Y26" s="20"/>
      <c r="AR26" s="153"/>
      <c r="AU26" s="2"/>
      <c r="AW26" s="20"/>
      <c r="BP26" s="153"/>
      <c r="BS26" s="2"/>
      <c r="BU26" s="20"/>
      <c r="CN26" s="153"/>
      <c r="CQ26" s="2"/>
    </row>
    <row r="27" spans="1:95" x14ac:dyDescent="0.25">
      <c r="A27" s="20" t="s">
        <v>31</v>
      </c>
      <c r="B27" s="3" t="s">
        <v>19</v>
      </c>
      <c r="G27" s="154">
        <v>1</v>
      </c>
      <c r="H27" s="154">
        <v>2</v>
      </c>
      <c r="I27" s="154">
        <v>3</v>
      </c>
      <c r="J27" s="154">
        <v>4</v>
      </c>
      <c r="K27" s="154">
        <v>5</v>
      </c>
      <c r="L27" s="154">
        <v>6</v>
      </c>
      <c r="M27" s="154">
        <v>7</v>
      </c>
      <c r="N27" s="154">
        <v>8</v>
      </c>
      <c r="O27" s="154">
        <v>9</v>
      </c>
      <c r="P27" s="154">
        <v>10</v>
      </c>
      <c r="Q27" s="154">
        <v>11</v>
      </c>
      <c r="R27" s="154">
        <v>12</v>
      </c>
      <c r="S27" s="154"/>
      <c r="T27" s="153"/>
      <c r="U27" s="3"/>
      <c r="Y27" s="20" t="s">
        <v>31</v>
      </c>
      <c r="Z27" s="3" t="s">
        <v>19</v>
      </c>
      <c r="AE27" s="154">
        <v>1</v>
      </c>
      <c r="AF27" s="154">
        <v>2</v>
      </c>
      <c r="AG27" s="154">
        <v>3</v>
      </c>
      <c r="AH27" s="154">
        <v>4</v>
      </c>
      <c r="AI27" s="154">
        <v>5</v>
      </c>
      <c r="AJ27" s="154">
        <v>6</v>
      </c>
      <c r="AK27" s="154">
        <v>7</v>
      </c>
      <c r="AL27" s="154">
        <v>8</v>
      </c>
      <c r="AM27" s="154">
        <v>9</v>
      </c>
      <c r="AN27" s="154">
        <v>10</v>
      </c>
      <c r="AO27" s="154">
        <v>11</v>
      </c>
      <c r="AP27" s="154">
        <v>12</v>
      </c>
      <c r="AQ27" s="154"/>
      <c r="AR27" s="153"/>
      <c r="AU27" s="2"/>
      <c r="AW27" s="20" t="s">
        <v>31</v>
      </c>
      <c r="AX27" s="3" t="s">
        <v>19</v>
      </c>
      <c r="BC27" s="154">
        <v>1</v>
      </c>
      <c r="BD27" s="154">
        <v>2</v>
      </c>
      <c r="BE27" s="154">
        <v>3</v>
      </c>
      <c r="BF27" s="154">
        <v>4</v>
      </c>
      <c r="BG27" s="154">
        <v>5</v>
      </c>
      <c r="BH27" s="154">
        <v>6</v>
      </c>
      <c r="BI27" s="154">
        <v>7</v>
      </c>
      <c r="BJ27" s="154">
        <v>8</v>
      </c>
      <c r="BK27" s="154">
        <v>9</v>
      </c>
      <c r="BL27" s="154">
        <v>10</v>
      </c>
      <c r="BM27" s="154">
        <v>11</v>
      </c>
      <c r="BN27" s="154">
        <v>12</v>
      </c>
      <c r="BO27" s="154"/>
      <c r="BP27" s="153"/>
      <c r="BS27" s="2"/>
      <c r="BU27" s="20" t="s">
        <v>31</v>
      </c>
      <c r="BV27" s="3" t="s">
        <v>19</v>
      </c>
      <c r="CA27" s="154">
        <v>1</v>
      </c>
      <c r="CB27" s="154">
        <v>2</v>
      </c>
      <c r="CC27" s="154">
        <v>3</v>
      </c>
      <c r="CD27" s="154">
        <v>4</v>
      </c>
      <c r="CE27" s="154">
        <v>5</v>
      </c>
      <c r="CF27" s="154">
        <v>6</v>
      </c>
      <c r="CG27" s="154">
        <v>7</v>
      </c>
      <c r="CH27" s="154">
        <v>8</v>
      </c>
      <c r="CI27" s="154">
        <v>9</v>
      </c>
      <c r="CJ27" s="154">
        <v>10</v>
      </c>
      <c r="CK27" s="154">
        <v>11</v>
      </c>
      <c r="CL27" s="154">
        <v>12</v>
      </c>
      <c r="CM27" s="154"/>
      <c r="CN27" s="153"/>
      <c r="CQ27" s="2"/>
    </row>
    <row r="28" spans="1:95" x14ac:dyDescent="0.25">
      <c r="A28" s="21"/>
      <c r="B28" s="14" t="s">
        <v>105</v>
      </c>
      <c r="C28" s="14"/>
      <c r="D28" s="14"/>
      <c r="E28" s="14"/>
      <c r="F28" s="14"/>
      <c r="G28" s="14">
        <f t="shared" ref="G28:R28" si="60">ROUND(+G25*(G62/12),0)</f>
        <v>0</v>
      </c>
      <c r="H28" s="14">
        <f t="shared" si="60"/>
        <v>0</v>
      </c>
      <c r="I28" s="14">
        <f t="shared" si="60"/>
        <v>0</v>
      </c>
      <c r="J28" s="14">
        <f t="shared" si="60"/>
        <v>3</v>
      </c>
      <c r="K28" s="14">
        <f t="shared" si="60"/>
        <v>51</v>
      </c>
      <c r="L28" s="14">
        <f t="shared" si="60"/>
        <v>757</v>
      </c>
      <c r="M28" s="14">
        <f t="shared" si="60"/>
        <v>2895</v>
      </c>
      <c r="N28" s="14">
        <f t="shared" si="60"/>
        <v>5517</v>
      </c>
      <c r="O28" s="14">
        <f t="shared" si="60"/>
        <v>6865</v>
      </c>
      <c r="P28" s="14">
        <f t="shared" si="60"/>
        <v>10060</v>
      </c>
      <c r="Q28" s="14">
        <f t="shared" si="60"/>
        <v>14870</v>
      </c>
      <c r="R28" s="14">
        <f t="shared" si="60"/>
        <v>20730</v>
      </c>
      <c r="S28" s="14">
        <f>SUM(G28:R28)</f>
        <v>61748</v>
      </c>
      <c r="U28" s="153"/>
      <c r="Y28" s="21"/>
      <c r="Z28" s="14" t="s">
        <v>105</v>
      </c>
      <c r="AA28" s="14"/>
      <c r="AB28" s="14"/>
      <c r="AC28" s="14"/>
      <c r="AD28" s="14"/>
      <c r="AE28" s="3">
        <f t="shared" ref="AE28:AP28" si="61">ROUND(+AE25*(AE62/12),0)</f>
        <v>28153</v>
      </c>
      <c r="AF28" s="3">
        <f t="shared" si="61"/>
        <v>33045</v>
      </c>
      <c r="AG28" s="3">
        <f t="shared" si="61"/>
        <v>37150</v>
      </c>
      <c r="AH28" s="3">
        <f t="shared" si="61"/>
        <v>40517</v>
      </c>
      <c r="AI28" s="3">
        <f t="shared" si="61"/>
        <v>44960</v>
      </c>
      <c r="AJ28" s="3">
        <f t="shared" si="61"/>
        <v>51797</v>
      </c>
      <c r="AK28" s="3">
        <f t="shared" si="61"/>
        <v>59330</v>
      </c>
      <c r="AL28" s="3">
        <f t="shared" si="61"/>
        <v>68042</v>
      </c>
      <c r="AM28" s="3">
        <f t="shared" si="61"/>
        <v>79048</v>
      </c>
      <c r="AN28" s="3">
        <f t="shared" si="61"/>
        <v>90911</v>
      </c>
      <c r="AO28" s="14">
        <f t="shared" si="61"/>
        <v>101901</v>
      </c>
      <c r="AP28" s="14">
        <f t="shared" si="61"/>
        <v>112839</v>
      </c>
      <c r="AQ28" s="14">
        <f>SUM(AE28:AP28)</f>
        <v>747693</v>
      </c>
      <c r="AS28" s="153"/>
      <c r="AU28" s="2"/>
      <c r="AW28" s="21"/>
      <c r="AX28" s="14" t="s">
        <v>480</v>
      </c>
      <c r="AY28" s="14"/>
      <c r="AZ28" s="14"/>
      <c r="BA28" s="14"/>
      <c r="BB28" s="14"/>
      <c r="BC28" s="14">
        <f t="shared" ref="BC28:BN28" si="62">ROUND(+BC25*(BC62/12),0)</f>
        <v>124876</v>
      </c>
      <c r="BD28" s="14">
        <f t="shared" si="62"/>
        <v>131349</v>
      </c>
      <c r="BE28" s="14">
        <f t="shared" si="62"/>
        <v>138019</v>
      </c>
      <c r="BF28" s="14">
        <f t="shared" si="62"/>
        <v>145847</v>
      </c>
      <c r="BG28" s="14">
        <f t="shared" si="62"/>
        <v>151263</v>
      </c>
      <c r="BH28" s="14">
        <f t="shared" si="62"/>
        <v>156375</v>
      </c>
      <c r="BI28" s="14">
        <f t="shared" si="62"/>
        <v>163644</v>
      </c>
      <c r="BJ28" s="14">
        <f t="shared" si="62"/>
        <v>170547</v>
      </c>
      <c r="BK28" s="14">
        <f t="shared" si="62"/>
        <v>177423</v>
      </c>
      <c r="BL28" s="14">
        <f t="shared" si="62"/>
        <v>185314</v>
      </c>
      <c r="BM28" s="14">
        <f t="shared" si="62"/>
        <v>193528</v>
      </c>
      <c r="BN28" s="14">
        <f t="shared" si="62"/>
        <v>201072</v>
      </c>
      <c r="BO28" s="14">
        <f>SUM(BC28:BN28)</f>
        <v>1939257</v>
      </c>
      <c r="BQ28" s="153"/>
      <c r="BS28" s="2"/>
      <c r="BU28" s="21"/>
      <c r="BV28" s="14" t="s">
        <v>480</v>
      </c>
      <c r="BW28" s="14"/>
      <c r="BX28" s="14"/>
      <c r="BY28" s="14"/>
      <c r="BZ28" s="14"/>
      <c r="CA28" s="14">
        <f t="shared" ref="CA28:CL28" si="63">ROUND(+CA25*(CA62/12),0)</f>
        <v>208180</v>
      </c>
      <c r="CB28" s="14">
        <f t="shared" si="63"/>
        <v>215619</v>
      </c>
      <c r="CC28" s="14">
        <f t="shared" si="63"/>
        <v>222784</v>
      </c>
      <c r="CD28" s="14">
        <f t="shared" si="63"/>
        <v>230103</v>
      </c>
      <c r="CE28" s="14">
        <f t="shared" si="63"/>
        <v>238182</v>
      </c>
      <c r="CF28" s="14">
        <f t="shared" si="63"/>
        <v>245920</v>
      </c>
      <c r="CG28" s="14">
        <f t="shared" si="63"/>
        <v>253269</v>
      </c>
      <c r="CH28" s="14">
        <f t="shared" si="63"/>
        <v>259864</v>
      </c>
      <c r="CI28" s="14">
        <f t="shared" si="63"/>
        <v>266591</v>
      </c>
      <c r="CJ28" s="14">
        <f t="shared" si="63"/>
        <v>274186</v>
      </c>
      <c r="CK28" s="14">
        <f t="shared" si="63"/>
        <v>282265</v>
      </c>
      <c r="CL28" s="14">
        <f t="shared" si="63"/>
        <v>288598</v>
      </c>
      <c r="CM28" s="14">
        <f>SUM(CA28:CL28)</f>
        <v>2985561</v>
      </c>
      <c r="CO28" s="153"/>
      <c r="CQ28" s="2"/>
    </row>
    <row r="29" spans="1:95" x14ac:dyDescent="0.25">
      <c r="A29" s="20"/>
      <c r="B29" s="3" t="s">
        <v>106</v>
      </c>
      <c r="G29" s="3">
        <f t="shared" ref="G29:R29" si="64">ROUND(+G25*(G63/12),0)</f>
        <v>0</v>
      </c>
      <c r="H29" s="3">
        <f t="shared" si="64"/>
        <v>0</v>
      </c>
      <c r="I29" s="3">
        <f t="shared" si="64"/>
        <v>0</v>
      </c>
      <c r="J29" s="3">
        <f t="shared" si="64"/>
        <v>1</v>
      </c>
      <c r="K29" s="3">
        <f t="shared" si="64"/>
        <v>15</v>
      </c>
      <c r="L29" s="3">
        <f t="shared" si="64"/>
        <v>220</v>
      </c>
      <c r="M29" s="3">
        <f t="shared" si="64"/>
        <v>864</v>
      </c>
      <c r="N29" s="3">
        <f t="shared" si="64"/>
        <v>1646</v>
      </c>
      <c r="O29" s="3">
        <f t="shared" si="64"/>
        <v>2048</v>
      </c>
      <c r="P29" s="3">
        <f t="shared" si="64"/>
        <v>3001</v>
      </c>
      <c r="Q29" s="3">
        <f t="shared" si="64"/>
        <v>4436</v>
      </c>
      <c r="R29" s="3">
        <f t="shared" si="64"/>
        <v>6183</v>
      </c>
      <c r="S29" s="3">
        <f>SUM(G29:R29)</f>
        <v>18414</v>
      </c>
      <c r="U29" s="153"/>
      <c r="Y29" s="20"/>
      <c r="Z29" s="3" t="s">
        <v>106</v>
      </c>
      <c r="AE29" s="3">
        <f t="shared" ref="AE29:AP29" si="65">ROUND(+AE25*(AE63/12),0)</f>
        <v>7524</v>
      </c>
      <c r="AF29" s="3">
        <f t="shared" si="65"/>
        <v>8832</v>
      </c>
      <c r="AG29" s="3">
        <f t="shared" si="65"/>
        <v>9929</v>
      </c>
      <c r="AH29" s="3">
        <f t="shared" si="65"/>
        <v>10828</v>
      </c>
      <c r="AI29" s="3">
        <f t="shared" si="65"/>
        <v>12016</v>
      </c>
      <c r="AJ29" s="3">
        <f t="shared" si="65"/>
        <v>13843</v>
      </c>
      <c r="AK29" s="3">
        <f t="shared" si="65"/>
        <v>15857</v>
      </c>
      <c r="AL29" s="3">
        <f t="shared" si="65"/>
        <v>18185</v>
      </c>
      <c r="AM29" s="3">
        <f t="shared" si="65"/>
        <v>21126</v>
      </c>
      <c r="AN29" s="3">
        <f t="shared" si="65"/>
        <v>24297</v>
      </c>
      <c r="AO29" s="3">
        <f t="shared" si="65"/>
        <v>27234</v>
      </c>
      <c r="AP29" s="3">
        <f t="shared" si="65"/>
        <v>30157</v>
      </c>
      <c r="AQ29" s="3">
        <f>SUM(AE29:AP29)</f>
        <v>199828</v>
      </c>
      <c r="AS29" s="153"/>
      <c r="AU29" s="2"/>
      <c r="AW29" s="20"/>
      <c r="AX29" s="3" t="s">
        <v>481</v>
      </c>
      <c r="BC29" s="3">
        <f t="shared" ref="BC29:BN29" si="66">ROUND(+BC25*(BC63/12),0)</f>
        <v>32518</v>
      </c>
      <c r="BD29" s="3">
        <f t="shared" si="66"/>
        <v>34204</v>
      </c>
      <c r="BE29" s="3">
        <f t="shared" si="66"/>
        <v>35941</v>
      </c>
      <c r="BF29" s="3">
        <f t="shared" si="66"/>
        <v>37980</v>
      </c>
      <c r="BG29" s="3">
        <f t="shared" si="66"/>
        <v>39390</v>
      </c>
      <c r="BH29" s="3">
        <f t="shared" si="66"/>
        <v>40721</v>
      </c>
      <c r="BI29" s="3">
        <f t="shared" si="66"/>
        <v>42614</v>
      </c>
      <c r="BJ29" s="3">
        <f t="shared" si="66"/>
        <v>44411</v>
      </c>
      <c r="BK29" s="3">
        <f t="shared" si="66"/>
        <v>46202</v>
      </c>
      <c r="BL29" s="3">
        <f t="shared" si="66"/>
        <v>48257</v>
      </c>
      <c r="BM29" s="3">
        <f t="shared" si="66"/>
        <v>50396</v>
      </c>
      <c r="BN29" s="3">
        <f t="shared" si="66"/>
        <v>52361</v>
      </c>
      <c r="BO29" s="3">
        <f>SUM(BC29:BN29)</f>
        <v>504995</v>
      </c>
      <c r="BQ29" s="153"/>
      <c r="BS29" s="2"/>
      <c r="BU29" s="20"/>
      <c r="BV29" s="3" t="s">
        <v>481</v>
      </c>
      <c r="CA29" s="3">
        <f t="shared" ref="CA29:CL29" si="67">ROUND(+CA25*(CA63/12),0)</f>
        <v>54211</v>
      </c>
      <c r="CB29" s="3">
        <f t="shared" si="67"/>
        <v>56149</v>
      </c>
      <c r="CC29" s="3">
        <f t="shared" si="67"/>
        <v>58014</v>
      </c>
      <c r="CD29" s="3">
        <f t="shared" si="67"/>
        <v>59920</v>
      </c>
      <c r="CE29" s="3">
        <f t="shared" si="67"/>
        <v>62024</v>
      </c>
      <c r="CF29" s="3">
        <f t="shared" si="67"/>
        <v>64039</v>
      </c>
      <c r="CG29" s="3">
        <f t="shared" si="67"/>
        <v>65953</v>
      </c>
      <c r="CH29" s="3">
        <f t="shared" si="67"/>
        <v>67670</v>
      </c>
      <c r="CI29" s="3">
        <f t="shared" si="67"/>
        <v>69422</v>
      </c>
      <c r="CJ29" s="3">
        <f t="shared" si="67"/>
        <v>71400</v>
      </c>
      <c r="CK29" s="3">
        <f t="shared" si="67"/>
        <v>73504</v>
      </c>
      <c r="CL29" s="3">
        <f t="shared" si="67"/>
        <v>75153</v>
      </c>
      <c r="CM29" s="3">
        <f>SUM(CA29:CL29)</f>
        <v>777459</v>
      </c>
      <c r="CO29" s="153"/>
      <c r="CQ29" s="2"/>
    </row>
    <row r="30" spans="1:95" x14ac:dyDescent="0.25">
      <c r="A30" s="20"/>
      <c r="G30" s="74">
        <f>SUM(G28:G29)</f>
        <v>0</v>
      </c>
      <c r="H30" s="74">
        <f t="shared" ref="H30:R30" si="68">SUM(H28:H29)</f>
        <v>0</v>
      </c>
      <c r="I30" s="74">
        <f t="shared" si="68"/>
        <v>0</v>
      </c>
      <c r="J30" s="74">
        <f t="shared" si="68"/>
        <v>4</v>
      </c>
      <c r="K30" s="74">
        <f t="shared" si="68"/>
        <v>66</v>
      </c>
      <c r="L30" s="74">
        <f t="shared" si="68"/>
        <v>977</v>
      </c>
      <c r="M30" s="74">
        <f t="shared" si="68"/>
        <v>3759</v>
      </c>
      <c r="N30" s="74">
        <f t="shared" si="68"/>
        <v>7163</v>
      </c>
      <c r="O30" s="74">
        <f t="shared" si="68"/>
        <v>8913</v>
      </c>
      <c r="P30" s="74">
        <f t="shared" si="68"/>
        <v>13061</v>
      </c>
      <c r="Q30" s="74">
        <f t="shared" si="68"/>
        <v>19306</v>
      </c>
      <c r="R30" s="74">
        <f t="shared" si="68"/>
        <v>26913</v>
      </c>
      <c r="S30" s="74">
        <f>SUM(S28:S29)</f>
        <v>80162</v>
      </c>
      <c r="T30" s="153"/>
      <c r="U30" s="3"/>
      <c r="Y30" s="20"/>
      <c r="AE30" s="74">
        <f>SUM(AE28:AE29)</f>
        <v>35677</v>
      </c>
      <c r="AF30" s="74">
        <f t="shared" ref="AF30:AP30" si="69">SUM(AF28:AF29)</f>
        <v>41877</v>
      </c>
      <c r="AG30" s="74">
        <f t="shared" si="69"/>
        <v>47079</v>
      </c>
      <c r="AH30" s="74">
        <f t="shared" si="69"/>
        <v>51345</v>
      </c>
      <c r="AI30" s="74">
        <f t="shared" si="69"/>
        <v>56976</v>
      </c>
      <c r="AJ30" s="74">
        <f t="shared" si="69"/>
        <v>65640</v>
      </c>
      <c r="AK30" s="74">
        <f t="shared" si="69"/>
        <v>75187</v>
      </c>
      <c r="AL30" s="74">
        <f t="shared" si="69"/>
        <v>86227</v>
      </c>
      <c r="AM30" s="74">
        <f t="shared" si="69"/>
        <v>100174</v>
      </c>
      <c r="AN30" s="74">
        <f t="shared" si="69"/>
        <v>115208</v>
      </c>
      <c r="AO30" s="74">
        <f t="shared" si="69"/>
        <v>129135</v>
      </c>
      <c r="AP30" s="74">
        <f t="shared" si="69"/>
        <v>142996</v>
      </c>
      <c r="AQ30" s="74">
        <f>SUM(AQ28:AQ29)</f>
        <v>947521</v>
      </c>
      <c r="AR30" s="153"/>
      <c r="AU30" s="2"/>
      <c r="AW30" s="20"/>
      <c r="BC30" s="74">
        <f>SUM(BC28:BC29)</f>
        <v>157394</v>
      </c>
      <c r="BD30" s="74">
        <f t="shared" ref="BD30:BN30" si="70">SUM(BD28:BD29)</f>
        <v>165553</v>
      </c>
      <c r="BE30" s="74">
        <f t="shared" si="70"/>
        <v>173960</v>
      </c>
      <c r="BF30" s="74">
        <f t="shared" si="70"/>
        <v>183827</v>
      </c>
      <c r="BG30" s="74">
        <f t="shared" si="70"/>
        <v>190653</v>
      </c>
      <c r="BH30" s="74">
        <f t="shared" si="70"/>
        <v>197096</v>
      </c>
      <c r="BI30" s="74">
        <f t="shared" si="70"/>
        <v>206258</v>
      </c>
      <c r="BJ30" s="74">
        <f t="shared" si="70"/>
        <v>214958</v>
      </c>
      <c r="BK30" s="74">
        <f t="shared" si="70"/>
        <v>223625</v>
      </c>
      <c r="BL30" s="74">
        <f t="shared" si="70"/>
        <v>233571</v>
      </c>
      <c r="BM30" s="74">
        <f t="shared" si="70"/>
        <v>243924</v>
      </c>
      <c r="BN30" s="74">
        <f t="shared" si="70"/>
        <v>253433</v>
      </c>
      <c r="BO30" s="74">
        <f>SUM(BO28:BO29)</f>
        <v>2444252</v>
      </c>
      <c r="BP30" s="153"/>
      <c r="BS30" s="2"/>
      <c r="BU30" s="20"/>
      <c r="CA30" s="74">
        <f>SUM(CA28:CA29)</f>
        <v>262391</v>
      </c>
      <c r="CB30" s="74">
        <f t="shared" ref="CB30:CL30" si="71">SUM(CB28:CB29)</f>
        <v>271768</v>
      </c>
      <c r="CC30" s="74">
        <f t="shared" si="71"/>
        <v>280798</v>
      </c>
      <c r="CD30" s="74">
        <f t="shared" si="71"/>
        <v>290023</v>
      </c>
      <c r="CE30" s="74">
        <f t="shared" si="71"/>
        <v>300206</v>
      </c>
      <c r="CF30" s="74">
        <f t="shared" si="71"/>
        <v>309959</v>
      </c>
      <c r="CG30" s="74">
        <f t="shared" si="71"/>
        <v>319222</v>
      </c>
      <c r="CH30" s="74">
        <f t="shared" si="71"/>
        <v>327534</v>
      </c>
      <c r="CI30" s="74">
        <f t="shared" si="71"/>
        <v>336013</v>
      </c>
      <c r="CJ30" s="74">
        <f t="shared" si="71"/>
        <v>345586</v>
      </c>
      <c r="CK30" s="74">
        <f t="shared" si="71"/>
        <v>355769</v>
      </c>
      <c r="CL30" s="74">
        <f t="shared" si="71"/>
        <v>363751</v>
      </c>
      <c r="CM30" s="74">
        <f>SUM(CM28:CM29)</f>
        <v>3763020</v>
      </c>
      <c r="CN30" s="153"/>
      <c r="CQ30" s="2"/>
    </row>
    <row r="31" spans="1:95" x14ac:dyDescent="0.25">
      <c r="A31" s="20"/>
      <c r="U31" s="153"/>
      <c r="Y31" s="20"/>
      <c r="AS31" s="153"/>
      <c r="AU31" s="2"/>
      <c r="AW31" s="20"/>
      <c r="BQ31" s="153"/>
      <c r="BS31" s="2"/>
      <c r="BU31" s="20"/>
      <c r="CO31" s="153"/>
      <c r="CQ31" s="2"/>
    </row>
    <row r="32" spans="1:95" x14ac:dyDescent="0.25">
      <c r="A32" s="20" t="s">
        <v>32</v>
      </c>
      <c r="B32" s="3" t="s">
        <v>20</v>
      </c>
      <c r="T32" s="153"/>
      <c r="U32" s="3"/>
      <c r="Y32" s="20" t="s">
        <v>32</v>
      </c>
      <c r="Z32" s="3" t="s">
        <v>20</v>
      </c>
      <c r="AR32" s="153"/>
      <c r="AU32" s="2"/>
      <c r="AW32" s="20" t="s">
        <v>32</v>
      </c>
      <c r="AX32" s="3" t="s">
        <v>20</v>
      </c>
      <c r="BP32" s="153"/>
      <c r="BS32" s="2"/>
      <c r="BU32" s="20" t="s">
        <v>32</v>
      </c>
      <c r="BV32" s="3" t="s">
        <v>20</v>
      </c>
      <c r="CN32" s="153"/>
      <c r="CQ32" s="2"/>
    </row>
    <row r="33" spans="1:95" x14ac:dyDescent="0.25">
      <c r="A33" s="20"/>
      <c r="B33" s="3" t="s">
        <v>107</v>
      </c>
      <c r="G33" s="3">
        <f>'Trans Asset Upgrades'!J685</f>
        <v>0</v>
      </c>
      <c r="H33" s="3">
        <f>'Trans Asset Upgrades'!K685</f>
        <v>0</v>
      </c>
      <c r="I33" s="3">
        <f>'Trans Asset Upgrades'!L685</f>
        <v>0</v>
      </c>
      <c r="J33" s="3">
        <f>'Trans Asset Upgrades'!M685</f>
        <v>0</v>
      </c>
      <c r="K33" s="3">
        <f>'Trans Asset Upgrades'!N685</f>
        <v>0</v>
      </c>
      <c r="L33" s="3">
        <f>'Trans Asset Upgrades'!O685</f>
        <v>0</v>
      </c>
      <c r="M33" s="3">
        <f>'Trans Asset Upgrades'!P685</f>
        <v>0</v>
      </c>
      <c r="N33" s="3">
        <f>'Trans Asset Upgrades'!Q685</f>
        <v>0</v>
      </c>
      <c r="O33" s="3">
        <f>'Trans Asset Upgrades'!R685</f>
        <v>1186.7899999999997</v>
      </c>
      <c r="P33" s="3">
        <f>'Trans Asset Upgrades'!S685</f>
        <v>1193.4999999999998</v>
      </c>
      <c r="Q33" s="3">
        <f>'Trans Asset Upgrades'!T685</f>
        <v>1207.6999999999998</v>
      </c>
      <c r="R33" s="3">
        <f>'Trans Asset Upgrades'!U685</f>
        <v>1207.6999999999998</v>
      </c>
      <c r="S33" s="3">
        <f>SUM(G33:R33)</f>
        <v>4795.6899999999987</v>
      </c>
      <c r="T33" s="153"/>
      <c r="U33" s="3"/>
      <c r="Y33" s="20"/>
      <c r="Z33" s="3" t="s">
        <v>107</v>
      </c>
      <c r="AE33" s="3">
        <f>'Trans Asset Upgrades'!W685</f>
        <v>1225.6599999999999</v>
      </c>
      <c r="AF33" s="3">
        <f>'Trans Asset Upgrades'!X685</f>
        <v>3522.1299999999997</v>
      </c>
      <c r="AG33" s="3">
        <f>'Trans Asset Upgrades'!Y685</f>
        <v>3860.5</v>
      </c>
      <c r="AH33" s="3">
        <f>'Trans Asset Upgrades'!Z685</f>
        <v>3863.1</v>
      </c>
      <c r="AI33" s="3">
        <f>'Trans Asset Upgrades'!AA685</f>
        <v>3889.9799999999996</v>
      </c>
      <c r="AJ33" s="3">
        <f>'Trans Asset Upgrades'!AB685</f>
        <v>3876.77</v>
      </c>
      <c r="AK33" s="3">
        <f>'Trans Asset Upgrades'!AC685</f>
        <v>4669.1500000000015</v>
      </c>
      <c r="AL33" s="3">
        <f>'Trans Asset Upgrades'!AD685</f>
        <v>10072.730000000003</v>
      </c>
      <c r="AM33" s="3">
        <f>'Trans Asset Upgrades'!AE685</f>
        <v>10072.540000000005</v>
      </c>
      <c r="AN33" s="3">
        <f>'Trans Asset Upgrades'!AF685</f>
        <v>13131.450000000006</v>
      </c>
      <c r="AO33" s="3">
        <f>'Trans Asset Upgrades'!AG685</f>
        <v>13263.380000000008</v>
      </c>
      <c r="AP33" s="3">
        <f>'Trans Asset Upgrades'!AH685</f>
        <v>17230.650000000005</v>
      </c>
      <c r="AQ33" s="3">
        <f>SUM(AE33:AP33)</f>
        <v>88678.040000000037</v>
      </c>
      <c r="AR33" s="153"/>
      <c r="AU33" s="2"/>
      <c r="AW33" s="20"/>
      <c r="AX33" s="3" t="s">
        <v>482</v>
      </c>
      <c r="BC33" s="3">
        <f>'Trans Asset Upgrades'!AJ685</f>
        <v>20396.200000000004</v>
      </c>
      <c r="BD33" s="3">
        <f>'Trans Asset Upgrades'!AK685</f>
        <v>24526.13</v>
      </c>
      <c r="BE33" s="3">
        <f>'Trans Asset Upgrades'!AL685</f>
        <v>27986.58</v>
      </c>
      <c r="BF33" s="3">
        <f>'Trans Asset Upgrades'!AM685</f>
        <v>40686.710000000006</v>
      </c>
      <c r="BG33" s="3">
        <f>'Trans Asset Upgrades'!AN685</f>
        <v>44170.210000000006</v>
      </c>
      <c r="BH33" s="3">
        <f>'Trans Asset Upgrades'!AO685</f>
        <v>50292.37000000001</v>
      </c>
      <c r="BI33" s="3">
        <f>'Trans Asset Upgrades'!AP685</f>
        <v>58210.390000000007</v>
      </c>
      <c r="BJ33" s="3">
        <f>'Trans Asset Upgrades'!AQ685</f>
        <v>58210.390000000007</v>
      </c>
      <c r="BK33" s="3">
        <f>'Trans Asset Upgrades'!AR685</f>
        <v>68477.760000000009</v>
      </c>
      <c r="BL33" s="3">
        <f>'Trans Asset Upgrades'!AS685</f>
        <v>70436.75</v>
      </c>
      <c r="BM33" s="3">
        <f>'Trans Asset Upgrades'!AT685</f>
        <v>70436.75</v>
      </c>
      <c r="BN33" s="3">
        <f>'Trans Asset Upgrades'!AU685</f>
        <v>76160.320000000007</v>
      </c>
      <c r="BO33" s="3">
        <f>SUM(BC33:BN33)</f>
        <v>609990.56000000006</v>
      </c>
      <c r="BP33" s="153"/>
      <c r="BS33" s="2"/>
      <c r="BU33" s="20"/>
      <c r="BV33" s="3" t="s">
        <v>482</v>
      </c>
      <c r="CA33" s="3">
        <f>'Trans Asset Upgrades'!AW685</f>
        <v>80888.959999999992</v>
      </c>
      <c r="CB33" s="3">
        <f>'Trans Asset Upgrades'!AX685</f>
        <v>80888.959999999992</v>
      </c>
      <c r="CC33" s="3">
        <f>'Trans Asset Upgrades'!AY685</f>
        <v>86917.139999999985</v>
      </c>
      <c r="CD33" s="3">
        <f>'Trans Asset Upgrades'!AZ685</f>
        <v>86917.139999999985</v>
      </c>
      <c r="CE33" s="3">
        <f>'Trans Asset Upgrades'!BA685</f>
        <v>91843.029999999984</v>
      </c>
      <c r="CF33" s="3">
        <f>'Trans Asset Upgrades'!BB685</f>
        <v>95178.189999999988</v>
      </c>
      <c r="CG33" s="3">
        <f>'Trans Asset Upgrades'!BC685</f>
        <v>98776.069999999992</v>
      </c>
      <c r="CH33" s="3">
        <f>'Trans Asset Upgrades'!BD685</f>
        <v>101740.65</v>
      </c>
      <c r="CI33" s="3">
        <f>'Trans Asset Upgrades'!BE685</f>
        <v>101740.65</v>
      </c>
      <c r="CJ33" s="3">
        <f>'Trans Asset Upgrades'!BF685</f>
        <v>110677.75</v>
      </c>
      <c r="CK33" s="3">
        <f>'Trans Asset Upgrades'!BG685</f>
        <v>114820.39</v>
      </c>
      <c r="CL33" s="3">
        <f>'Trans Asset Upgrades'!BH685</f>
        <v>114820.39</v>
      </c>
      <c r="CM33" s="3">
        <f>SUM(CA33:CL33)</f>
        <v>1165209.3199999998</v>
      </c>
      <c r="CN33" s="153"/>
      <c r="CQ33" s="2"/>
    </row>
    <row r="34" spans="1:95" x14ac:dyDescent="0.25">
      <c r="A34" s="20"/>
      <c r="B34" s="3" t="s">
        <v>224</v>
      </c>
      <c r="G34" s="3">
        <f>'Trans Asset Upgrades'!J1524</f>
        <v>0</v>
      </c>
      <c r="H34" s="3">
        <f>'Trans Asset Upgrades'!K1524</f>
        <v>0</v>
      </c>
      <c r="I34" s="3">
        <f>'Trans Asset Upgrades'!L1524</f>
        <v>0</v>
      </c>
      <c r="J34" s="3">
        <f>'Trans Asset Upgrades'!M1524</f>
        <v>0</v>
      </c>
      <c r="K34" s="3">
        <f>'Trans Asset Upgrades'!N1524</f>
        <v>0</v>
      </c>
      <c r="L34" s="3">
        <f>'Trans Asset Upgrades'!O1524</f>
        <v>0</v>
      </c>
      <c r="M34" s="3">
        <f>'Trans Asset Upgrades'!P1524</f>
        <v>0</v>
      </c>
      <c r="N34" s="3">
        <f>'Trans Asset Upgrades'!Q1524</f>
        <v>0</v>
      </c>
      <c r="O34" s="3">
        <f>'Trans Asset Upgrades'!R1524</f>
        <v>-118.26149333333335</v>
      </c>
      <c r="P34" s="3">
        <f>'Trans Asset Upgrades'!S1524</f>
        <v>-118.26149333333335</v>
      </c>
      <c r="Q34" s="3">
        <f>'Trans Asset Upgrades'!T1524</f>
        <v>-118.26149333333335</v>
      </c>
      <c r="R34" s="3">
        <f>'Trans Asset Upgrades'!U1524</f>
        <v>-118.26149333333335</v>
      </c>
      <c r="S34" s="3">
        <f t="shared" ref="S34:S38" si="72">SUM(G34:R34)</f>
        <v>-473.04597333333339</v>
      </c>
      <c r="T34" s="153"/>
      <c r="U34" s="3"/>
      <c r="Y34" s="20"/>
      <c r="Z34" s="3" t="s">
        <v>224</v>
      </c>
      <c r="AE34" s="3">
        <f>'Trans Asset Upgrades'!W1524</f>
        <v>-118.26149333333335</v>
      </c>
      <c r="AF34" s="3">
        <f>'Trans Asset Upgrades'!X1524</f>
        <v>-131.80398666666667</v>
      </c>
      <c r="AG34" s="3">
        <f>'Trans Asset Upgrades'!Y1524</f>
        <v>-256.45339333333334</v>
      </c>
      <c r="AH34" s="3">
        <f>'Trans Asset Upgrades'!Z1524</f>
        <v>-256.45339333333334</v>
      </c>
      <c r="AI34" s="3">
        <f>'Trans Asset Upgrades'!AA1524</f>
        <v>-256.45339333333334</v>
      </c>
      <c r="AJ34" s="3">
        <f>'Trans Asset Upgrades'!AB1524</f>
        <v>-256.45339333333334</v>
      </c>
      <c r="AK34" s="3">
        <f>'Trans Asset Upgrades'!AC1524</f>
        <v>-334.80528666666669</v>
      </c>
      <c r="AL34" s="3">
        <f>'Trans Asset Upgrades'!AD1524</f>
        <v>-1655.5441324999997</v>
      </c>
      <c r="AM34" s="3">
        <f>'Trans Asset Upgrades'!AE1524</f>
        <v>-1655.5441324999997</v>
      </c>
      <c r="AN34" s="3">
        <f>'Trans Asset Upgrades'!AF1524</f>
        <v>-1977.7026824999996</v>
      </c>
      <c r="AO34" s="3">
        <f>'Trans Asset Upgrades'!AG1524</f>
        <v>-2223.9356624999996</v>
      </c>
      <c r="AP34" s="3">
        <f>'Trans Asset Upgrades'!AH1524</f>
        <v>-2808.2513391666671</v>
      </c>
      <c r="AQ34" s="3">
        <f t="shared" ref="AQ34" si="73">SUM(AE34:AP34)</f>
        <v>-11931.662289166667</v>
      </c>
      <c r="AR34" s="153"/>
      <c r="AU34" s="2"/>
      <c r="AW34" s="20"/>
      <c r="AX34" s="3" t="s">
        <v>483</v>
      </c>
      <c r="BC34" s="3">
        <f>'Trans Asset Upgrades'!AJ1524</f>
        <v>-4265.2864833333351</v>
      </c>
      <c r="BD34" s="3">
        <f>'Trans Asset Upgrades'!AK1524</f>
        <v>-4678.2801413333336</v>
      </c>
      <c r="BE34" s="3">
        <f>'Trans Asset Upgrades'!AL1524</f>
        <v>-5018.1290633333347</v>
      </c>
      <c r="BF34" s="3">
        <f>'Trans Asset Upgrades'!AM1524</f>
        <v>-6288.142810666669</v>
      </c>
      <c r="BG34" s="3">
        <f>'Trans Asset Upgrades'!AN1524</f>
        <v>-6636.4929526666692</v>
      </c>
      <c r="BH34" s="3">
        <f>'Trans Asset Upgrades'!AO1524</f>
        <v>-7248.7093196666692</v>
      </c>
      <c r="BI34" s="3">
        <f>'Trans Asset Upgrades'!AP1524</f>
        <v>-8040.5119723333364</v>
      </c>
      <c r="BJ34" s="3">
        <f>'Trans Asset Upgrades'!AQ1524</f>
        <v>-8040.5119723333364</v>
      </c>
      <c r="BK34" s="3">
        <f>'Trans Asset Upgrades'!AR1524</f>
        <v>-9067.2481326666693</v>
      </c>
      <c r="BL34" s="3">
        <f>'Trans Asset Upgrades'!AS1524</f>
        <v>-9263.1475356666688</v>
      </c>
      <c r="BM34" s="3">
        <f>'Trans Asset Upgrades'!AT1524</f>
        <v>-9263.1475356666688</v>
      </c>
      <c r="BN34" s="3">
        <f>'Trans Asset Upgrades'!AU1524</f>
        <v>-9835.504729000002</v>
      </c>
      <c r="BO34" s="3">
        <f t="shared" ref="BO34" si="74">SUM(BC34:BN34)</f>
        <v>-87645.112648666676</v>
      </c>
      <c r="BP34" s="153"/>
      <c r="BS34" s="2"/>
      <c r="BU34" s="20"/>
      <c r="BV34" s="3" t="s">
        <v>483</v>
      </c>
      <c r="CA34" s="3">
        <f>'Trans Asset Upgrades'!AW1524</f>
        <v>-10308.368516666669</v>
      </c>
      <c r="CB34" s="3">
        <f>'Trans Asset Upgrades'!AX1524</f>
        <v>-10308.368516666669</v>
      </c>
      <c r="CC34" s="3">
        <f>'Trans Asset Upgrades'!AY1524</f>
        <v>-10911.186422333336</v>
      </c>
      <c r="CD34" s="3">
        <f>'Trans Asset Upgrades'!AZ1524</f>
        <v>-10911.186422333336</v>
      </c>
      <c r="CE34" s="3">
        <f>'Trans Asset Upgrades'!BA1524</f>
        <v>-11403.775115666669</v>
      </c>
      <c r="CF34" s="3">
        <f>'Trans Asset Upgrades'!BB1524</f>
        <v>-11737.290815666669</v>
      </c>
      <c r="CG34" s="3">
        <f>'Trans Asset Upgrades'!BC1524</f>
        <v>-12097.078621666669</v>
      </c>
      <c r="CH34" s="3">
        <f>'Trans Asset Upgrades'!BD1524</f>
        <v>-12393.537021666669</v>
      </c>
      <c r="CI34" s="3">
        <f>'Trans Asset Upgrades'!BE1524</f>
        <v>-12393.537021666669</v>
      </c>
      <c r="CJ34" s="3">
        <f>'Trans Asset Upgrades'!BF1524</f>
        <v>-13287.247184000002</v>
      </c>
      <c r="CK34" s="3">
        <f>'Trans Asset Upgrades'!BG1524</f>
        <v>-13701.510390000001</v>
      </c>
      <c r="CL34" s="3">
        <f>'Trans Asset Upgrades'!BH1524</f>
        <v>-13701.510390000001</v>
      </c>
      <c r="CM34" s="3">
        <f t="shared" ref="CM34" si="75">SUM(CA34:CL34)</f>
        <v>-143154.59643833336</v>
      </c>
      <c r="CN34" s="153"/>
      <c r="CQ34" s="2"/>
    </row>
    <row r="35" spans="1:95" x14ac:dyDescent="0.25">
      <c r="A35" s="20"/>
      <c r="B35" s="3" t="s">
        <v>123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f>SUM(G35:R35)</f>
        <v>0</v>
      </c>
      <c r="T35" s="153"/>
      <c r="U35" s="3"/>
      <c r="Y35" s="20"/>
      <c r="Z35" s="3" t="s">
        <v>123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f>SUM(AE35:AP35)</f>
        <v>0</v>
      </c>
      <c r="AR35" s="153"/>
      <c r="AU35" s="2"/>
      <c r="AW35" s="20"/>
      <c r="AX35" s="3" t="s">
        <v>123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f>SUM(BC35:BN35)</f>
        <v>0</v>
      </c>
      <c r="BP35" s="153"/>
      <c r="BS35" s="2"/>
      <c r="BU35" s="20"/>
      <c r="BV35" s="3" t="s">
        <v>123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f>SUM(CA35:CL35)</f>
        <v>0</v>
      </c>
      <c r="CN35" s="153"/>
      <c r="CQ35" s="2"/>
    </row>
    <row r="36" spans="1:95" x14ac:dyDescent="0.25">
      <c r="A36" s="20"/>
      <c r="B36" s="3" t="s">
        <v>124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f>SUM(G36:R36)</f>
        <v>0</v>
      </c>
      <c r="T36" s="153"/>
      <c r="U36" s="3"/>
      <c r="Y36" s="20"/>
      <c r="Z36" s="3" t="s">
        <v>124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f>SUM(AE36:AP36)</f>
        <v>0</v>
      </c>
      <c r="AR36" s="153"/>
      <c r="AU36" s="2"/>
      <c r="AW36" s="20"/>
      <c r="AX36" s="3" t="s">
        <v>124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f>SUM(BC36:BN36)</f>
        <v>0</v>
      </c>
      <c r="BP36" s="153"/>
      <c r="BS36" s="2"/>
      <c r="BU36" s="20"/>
      <c r="BV36" s="3" t="s">
        <v>124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f>SUM(CA36:CL36)</f>
        <v>0</v>
      </c>
      <c r="CN36" s="153"/>
      <c r="CQ36" s="2"/>
    </row>
    <row r="37" spans="1:95" x14ac:dyDescent="0.25">
      <c r="A37" s="20"/>
      <c r="B37" s="3" t="s">
        <v>225</v>
      </c>
      <c r="G37" s="3">
        <f>ROUND($S$37/12,0)</f>
        <v>0</v>
      </c>
      <c r="H37" s="3">
        <f t="shared" ref="H37:Q37" si="76">ROUND($S$37/12,0)</f>
        <v>0</v>
      </c>
      <c r="I37" s="3">
        <f t="shared" si="76"/>
        <v>0</v>
      </c>
      <c r="J37" s="3">
        <f t="shared" si="76"/>
        <v>0</v>
      </c>
      <c r="K37" s="3">
        <f t="shared" si="76"/>
        <v>0</v>
      </c>
      <c r="L37" s="3">
        <f t="shared" si="76"/>
        <v>0</v>
      </c>
      <c r="M37" s="3">
        <f t="shared" si="76"/>
        <v>0</v>
      </c>
      <c r="N37" s="3">
        <f t="shared" si="76"/>
        <v>0</v>
      </c>
      <c r="O37" s="3">
        <f t="shared" si="76"/>
        <v>0</v>
      </c>
      <c r="P37" s="3">
        <f t="shared" si="76"/>
        <v>0</v>
      </c>
      <c r="Q37" s="3">
        <f t="shared" si="76"/>
        <v>0</v>
      </c>
      <c r="R37" s="3">
        <f>S37-SUM(G37:Q37)</f>
        <v>0</v>
      </c>
      <c r="S37" s="3">
        <f>ROUND(0.0176*(F23-F22),0)</f>
        <v>0</v>
      </c>
      <c r="T37" s="82"/>
      <c r="Y37" s="20"/>
      <c r="Z37" s="3" t="s">
        <v>225</v>
      </c>
      <c r="AE37" s="3">
        <f>ROUND($AQ$37/12,0)</f>
        <v>572</v>
      </c>
      <c r="AF37" s="3">
        <f t="shared" ref="AF37:AO37" si="77">ROUND($AQ$37/12,0)</f>
        <v>572</v>
      </c>
      <c r="AG37" s="3">
        <f t="shared" si="77"/>
        <v>572</v>
      </c>
      <c r="AH37" s="3">
        <f t="shared" si="77"/>
        <v>572</v>
      </c>
      <c r="AI37" s="3">
        <f t="shared" si="77"/>
        <v>572</v>
      </c>
      <c r="AJ37" s="3">
        <f t="shared" si="77"/>
        <v>572</v>
      </c>
      <c r="AK37" s="3">
        <f t="shared" si="77"/>
        <v>572</v>
      </c>
      <c r="AL37" s="3">
        <f t="shared" si="77"/>
        <v>572</v>
      </c>
      <c r="AM37" s="3">
        <f t="shared" si="77"/>
        <v>572</v>
      </c>
      <c r="AN37" s="3">
        <f t="shared" si="77"/>
        <v>572</v>
      </c>
      <c r="AO37" s="3">
        <f t="shared" si="77"/>
        <v>572</v>
      </c>
      <c r="AP37" s="3">
        <f>AQ37-SUM(AE37:AO37)</f>
        <v>577</v>
      </c>
      <c r="AQ37" s="3">
        <f>ROUND(0.01675*(AD23-AD22),0)</f>
        <v>6869</v>
      </c>
      <c r="AR37" s="82"/>
      <c r="AS37" s="2"/>
      <c r="AU37" s="2"/>
      <c r="AW37" s="20"/>
      <c r="AX37" s="3" t="s">
        <v>484</v>
      </c>
      <c r="BC37" s="3">
        <f>ROUND($BO$37/12,0)</f>
        <v>11717</v>
      </c>
      <c r="BD37" s="3">
        <f t="shared" ref="BD37:BM37" si="78">ROUND($BO$37/12,0)</f>
        <v>11717</v>
      </c>
      <c r="BE37" s="3">
        <f t="shared" si="78"/>
        <v>11717</v>
      </c>
      <c r="BF37" s="3">
        <f t="shared" si="78"/>
        <v>11717</v>
      </c>
      <c r="BG37" s="3">
        <f t="shared" si="78"/>
        <v>11717</v>
      </c>
      <c r="BH37" s="3">
        <f t="shared" si="78"/>
        <v>11717</v>
      </c>
      <c r="BI37" s="3">
        <f t="shared" si="78"/>
        <v>11717</v>
      </c>
      <c r="BJ37" s="3">
        <f t="shared" si="78"/>
        <v>11717</v>
      </c>
      <c r="BK37" s="3">
        <f t="shared" si="78"/>
        <v>11717</v>
      </c>
      <c r="BL37" s="3">
        <f t="shared" si="78"/>
        <v>11717</v>
      </c>
      <c r="BM37" s="3">
        <f t="shared" si="78"/>
        <v>11717</v>
      </c>
      <c r="BN37" s="3">
        <f>BO37-SUM(BC37:BM37)</f>
        <v>11719</v>
      </c>
      <c r="BO37" s="3">
        <f>ROUND(0.01675*(BB23-BB22),0)</f>
        <v>140606</v>
      </c>
      <c r="BP37" s="82"/>
      <c r="BQ37" s="2"/>
      <c r="BS37" s="2"/>
      <c r="BU37" s="20"/>
      <c r="BV37" s="3" t="s">
        <v>484</v>
      </c>
      <c r="CA37" s="3">
        <f>ROUND($CM$37/12,0)</f>
        <v>47139</v>
      </c>
      <c r="CB37" s="3">
        <f t="shared" ref="CB37:CK37" si="79">ROUND($CM$37/12,0)</f>
        <v>47139</v>
      </c>
      <c r="CC37" s="3">
        <f t="shared" si="79"/>
        <v>47139</v>
      </c>
      <c r="CD37" s="3">
        <f t="shared" si="79"/>
        <v>47139</v>
      </c>
      <c r="CE37" s="3">
        <f t="shared" si="79"/>
        <v>47139</v>
      </c>
      <c r="CF37" s="3">
        <f t="shared" si="79"/>
        <v>47139</v>
      </c>
      <c r="CG37" s="3">
        <f t="shared" si="79"/>
        <v>47139</v>
      </c>
      <c r="CH37" s="3">
        <f t="shared" si="79"/>
        <v>47139</v>
      </c>
      <c r="CI37" s="3">
        <f t="shared" si="79"/>
        <v>47139</v>
      </c>
      <c r="CJ37" s="3">
        <f t="shared" si="79"/>
        <v>47139</v>
      </c>
      <c r="CK37" s="3">
        <f t="shared" si="79"/>
        <v>47139</v>
      </c>
      <c r="CL37" s="3">
        <f>CM37-SUM(CA37:CK37)</f>
        <v>47134</v>
      </c>
      <c r="CM37" s="3">
        <f>ROUND(0.01675*(BZ23-BZ22),0)</f>
        <v>565663</v>
      </c>
      <c r="CN37" s="82"/>
      <c r="CO37" s="2"/>
      <c r="CQ37" s="2"/>
    </row>
    <row r="38" spans="1:95" x14ac:dyDescent="0.25">
      <c r="A38" s="21"/>
      <c r="B38" s="14" t="s">
        <v>142</v>
      </c>
      <c r="C38" s="14"/>
      <c r="D38" s="14"/>
      <c r="E38" s="14"/>
      <c r="F38" s="14"/>
      <c r="G38" s="6">
        <v>0</v>
      </c>
      <c r="H38" s="6">
        <v>0</v>
      </c>
      <c r="I38" s="6">
        <v>0</v>
      </c>
      <c r="J38" s="6">
        <v>0</v>
      </c>
      <c r="K38" s="6">
        <v>0</v>
      </c>
      <c r="L38" s="6">
        <v>0</v>
      </c>
      <c r="M38" s="6">
        <v>0</v>
      </c>
      <c r="N38" s="6">
        <v>0</v>
      </c>
      <c r="O38" s="6">
        <v>0</v>
      </c>
      <c r="P38" s="6">
        <v>0</v>
      </c>
      <c r="Q38" s="6">
        <v>0</v>
      </c>
      <c r="R38" s="6">
        <v>0</v>
      </c>
      <c r="S38" s="6">
        <f t="shared" si="72"/>
        <v>0</v>
      </c>
      <c r="T38" s="82"/>
      <c r="Y38" s="21"/>
      <c r="Z38" s="14" t="s">
        <v>142</v>
      </c>
      <c r="AA38" s="14"/>
      <c r="AB38" s="14"/>
      <c r="AC38" s="14"/>
      <c r="AD38" s="14"/>
      <c r="AE38" s="148">
        <v>0</v>
      </c>
      <c r="AF38" s="148">
        <v>0</v>
      </c>
      <c r="AG38" s="148">
        <v>0</v>
      </c>
      <c r="AH38" s="148">
        <v>0</v>
      </c>
      <c r="AI38" s="148">
        <v>0</v>
      </c>
      <c r="AJ38" s="148">
        <v>0</v>
      </c>
      <c r="AK38" s="148">
        <v>0</v>
      </c>
      <c r="AL38" s="148">
        <v>0</v>
      </c>
      <c r="AM38" s="148">
        <v>0</v>
      </c>
      <c r="AN38" s="148">
        <v>0</v>
      </c>
      <c r="AO38" s="6">
        <v>0</v>
      </c>
      <c r="AP38" s="6">
        <v>0</v>
      </c>
      <c r="AQ38" s="6">
        <f t="shared" ref="AQ38" si="80">SUM(AE38:AP38)</f>
        <v>0</v>
      </c>
      <c r="AR38" s="82"/>
      <c r="AS38" s="2"/>
      <c r="AU38" s="2"/>
      <c r="AW38" s="21"/>
      <c r="AX38" s="14" t="s">
        <v>142</v>
      </c>
      <c r="AY38" s="14"/>
      <c r="AZ38" s="14"/>
      <c r="BA38" s="14"/>
      <c r="BB38" s="14"/>
      <c r="BC38" s="6">
        <v>0</v>
      </c>
      <c r="BD38" s="6">
        <v>0</v>
      </c>
      <c r="BE38" s="6">
        <v>0</v>
      </c>
      <c r="BF38" s="6">
        <v>0</v>
      </c>
      <c r="BG38" s="6">
        <v>0</v>
      </c>
      <c r="BH38" s="6">
        <v>0</v>
      </c>
      <c r="BI38" s="6">
        <v>0</v>
      </c>
      <c r="BJ38" s="6">
        <v>0</v>
      </c>
      <c r="BK38" s="6">
        <v>0</v>
      </c>
      <c r="BL38" s="6">
        <v>0</v>
      </c>
      <c r="BM38" s="6">
        <v>0</v>
      </c>
      <c r="BN38" s="6">
        <v>0</v>
      </c>
      <c r="BO38" s="6">
        <f t="shared" ref="BO38" si="81">SUM(BC38:BN38)</f>
        <v>0</v>
      </c>
      <c r="BP38" s="82"/>
      <c r="BQ38" s="2"/>
      <c r="BS38" s="2"/>
      <c r="BU38" s="21"/>
      <c r="BV38" s="14" t="s">
        <v>142</v>
      </c>
      <c r="BW38" s="14"/>
      <c r="BX38" s="14"/>
      <c r="BY38" s="14"/>
      <c r="BZ38" s="14"/>
      <c r="CA38" s="6">
        <v>0</v>
      </c>
      <c r="CB38" s="6">
        <v>0</v>
      </c>
      <c r="CC38" s="6">
        <v>0</v>
      </c>
      <c r="CD38" s="6">
        <v>0</v>
      </c>
      <c r="CE38" s="6">
        <v>0</v>
      </c>
      <c r="CF38" s="6">
        <v>0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  <c r="CM38" s="6">
        <f t="shared" ref="CM38" si="82">SUM(CA38:CL38)</f>
        <v>0</v>
      </c>
      <c r="CN38" s="82"/>
      <c r="CO38" s="2"/>
      <c r="CQ38" s="2"/>
    </row>
    <row r="39" spans="1:95" x14ac:dyDescent="0.25">
      <c r="A39" s="20"/>
      <c r="T39" s="28"/>
      <c r="Y39" s="20"/>
      <c r="AR39" s="28"/>
      <c r="AS39" s="2"/>
      <c r="AU39" s="2"/>
      <c r="AW39" s="20"/>
      <c r="BP39" s="28"/>
      <c r="BQ39" s="2"/>
      <c r="BS39" s="2"/>
      <c r="BU39" s="20"/>
      <c r="CN39" s="28"/>
      <c r="CO39" s="2"/>
      <c r="CQ39" s="2"/>
    </row>
    <row r="40" spans="1:95" ht="18.75" x14ac:dyDescent="0.3">
      <c r="A40" s="20" t="s">
        <v>33</v>
      </c>
      <c r="B40" s="3" t="s">
        <v>21</v>
      </c>
      <c r="G40" s="3">
        <f t="shared" ref="G40:R40" si="83">ROUND(+G28+G29+G33+G34+G35+G36+G37+G38,0)</f>
        <v>0</v>
      </c>
      <c r="H40" s="3">
        <f t="shared" si="83"/>
        <v>0</v>
      </c>
      <c r="I40" s="3">
        <f t="shared" si="83"/>
        <v>0</v>
      </c>
      <c r="J40" s="3">
        <f t="shared" si="83"/>
        <v>4</v>
      </c>
      <c r="K40" s="3">
        <f t="shared" si="83"/>
        <v>66</v>
      </c>
      <c r="L40" s="3">
        <f t="shared" si="83"/>
        <v>977</v>
      </c>
      <c r="M40" s="3">
        <f t="shared" si="83"/>
        <v>3759</v>
      </c>
      <c r="N40" s="3">
        <f t="shared" si="83"/>
        <v>7163</v>
      </c>
      <c r="O40" s="3">
        <f t="shared" si="83"/>
        <v>9982</v>
      </c>
      <c r="P40" s="3">
        <f t="shared" si="83"/>
        <v>14136</v>
      </c>
      <c r="Q40" s="3">
        <f t="shared" si="83"/>
        <v>20395</v>
      </c>
      <c r="R40" s="3">
        <f t="shared" si="83"/>
        <v>28002</v>
      </c>
      <c r="S40" s="3">
        <f>SUM(G40:R40)</f>
        <v>84484</v>
      </c>
      <c r="T40" s="28"/>
      <c r="V40" s="155"/>
      <c r="Y40" s="20" t="s">
        <v>33</v>
      </c>
      <c r="Z40" s="3" t="s">
        <v>21</v>
      </c>
      <c r="AE40" s="3">
        <f t="shared" ref="AE40:AP40" si="84">ROUND(+AE28+AE29+AE33+AE34+AE35+AE36+AE37+AE38,0)</f>
        <v>37356</v>
      </c>
      <c r="AF40" s="3">
        <f t="shared" si="84"/>
        <v>45839</v>
      </c>
      <c r="AG40" s="3">
        <f t="shared" si="84"/>
        <v>51255</v>
      </c>
      <c r="AH40" s="3">
        <f t="shared" si="84"/>
        <v>55524</v>
      </c>
      <c r="AI40" s="3">
        <f t="shared" si="84"/>
        <v>61182</v>
      </c>
      <c r="AJ40" s="3">
        <f t="shared" si="84"/>
        <v>69832</v>
      </c>
      <c r="AK40" s="3">
        <f t="shared" si="84"/>
        <v>80093</v>
      </c>
      <c r="AL40" s="3">
        <f t="shared" si="84"/>
        <v>95216</v>
      </c>
      <c r="AM40" s="3">
        <f t="shared" si="84"/>
        <v>109163</v>
      </c>
      <c r="AN40" s="3">
        <f t="shared" si="84"/>
        <v>126934</v>
      </c>
      <c r="AO40" s="3">
        <f t="shared" si="84"/>
        <v>140746</v>
      </c>
      <c r="AP40" s="3">
        <f t="shared" si="84"/>
        <v>157995</v>
      </c>
      <c r="AQ40" s="3">
        <f>SUM(AE40:AP40)</f>
        <v>1031135</v>
      </c>
      <c r="AR40" s="28"/>
      <c r="AS40" s="2"/>
      <c r="AT40" s="155"/>
      <c r="AU40" s="2"/>
      <c r="AW40" s="20" t="s">
        <v>33</v>
      </c>
      <c r="AX40" s="3" t="s">
        <v>21</v>
      </c>
      <c r="BC40" s="3">
        <f t="shared" ref="BC40:BN40" si="85">ROUND(+BC28+BC29+BC33+BC34+BC35+BC36+BC37+BC38,0)</f>
        <v>185242</v>
      </c>
      <c r="BD40" s="3">
        <f t="shared" si="85"/>
        <v>197118</v>
      </c>
      <c r="BE40" s="3">
        <f t="shared" si="85"/>
        <v>208645</v>
      </c>
      <c r="BF40" s="3">
        <f t="shared" si="85"/>
        <v>229943</v>
      </c>
      <c r="BG40" s="3">
        <f t="shared" si="85"/>
        <v>239904</v>
      </c>
      <c r="BH40" s="3">
        <f t="shared" si="85"/>
        <v>251857</v>
      </c>
      <c r="BI40" s="3">
        <f t="shared" si="85"/>
        <v>268145</v>
      </c>
      <c r="BJ40" s="3">
        <f t="shared" si="85"/>
        <v>276845</v>
      </c>
      <c r="BK40" s="3">
        <f t="shared" si="85"/>
        <v>294753</v>
      </c>
      <c r="BL40" s="3">
        <f t="shared" si="85"/>
        <v>306462</v>
      </c>
      <c r="BM40" s="3">
        <f t="shared" si="85"/>
        <v>316815</v>
      </c>
      <c r="BN40" s="3">
        <f t="shared" si="85"/>
        <v>331477</v>
      </c>
      <c r="BO40" s="3">
        <f>SUM(BC40:BN40)</f>
        <v>3107206</v>
      </c>
      <c r="BP40" s="28"/>
      <c r="BQ40" s="2"/>
      <c r="BR40" s="155"/>
      <c r="BS40" s="2"/>
      <c r="BU40" s="20" t="s">
        <v>33</v>
      </c>
      <c r="BV40" s="3" t="s">
        <v>21</v>
      </c>
      <c r="CA40" s="3">
        <f t="shared" ref="CA40:CL40" si="86">ROUND(+CA28+CA29+CA33+CA34+CA35+CA36+CA37+CA38,0)</f>
        <v>380111</v>
      </c>
      <c r="CB40" s="3">
        <f t="shared" si="86"/>
        <v>389488</v>
      </c>
      <c r="CC40" s="3">
        <f t="shared" si="86"/>
        <v>403943</v>
      </c>
      <c r="CD40" s="3">
        <f t="shared" si="86"/>
        <v>413168</v>
      </c>
      <c r="CE40" s="3">
        <f t="shared" si="86"/>
        <v>427784</v>
      </c>
      <c r="CF40" s="3">
        <f t="shared" si="86"/>
        <v>440539</v>
      </c>
      <c r="CG40" s="3">
        <f t="shared" si="86"/>
        <v>453040</v>
      </c>
      <c r="CH40" s="3">
        <f t="shared" si="86"/>
        <v>464020</v>
      </c>
      <c r="CI40" s="3">
        <f t="shared" si="86"/>
        <v>472499</v>
      </c>
      <c r="CJ40" s="3">
        <f t="shared" si="86"/>
        <v>490116</v>
      </c>
      <c r="CK40" s="3">
        <f t="shared" si="86"/>
        <v>504027</v>
      </c>
      <c r="CL40" s="3">
        <f t="shared" si="86"/>
        <v>512004</v>
      </c>
      <c r="CM40" s="3">
        <f>SUM(CA40:CL40)</f>
        <v>5350739</v>
      </c>
      <c r="CN40" s="28"/>
      <c r="CO40" s="2"/>
      <c r="CP40" s="155"/>
      <c r="CQ40" s="2"/>
    </row>
    <row r="41" spans="1:95" x14ac:dyDescent="0.25">
      <c r="A41" s="20"/>
      <c r="B41" s="3" t="s">
        <v>206</v>
      </c>
      <c r="G41" s="3">
        <f>G40*$W$13</f>
        <v>0</v>
      </c>
      <c r="H41" s="3">
        <f t="shared" ref="H41:R41" si="87">H40*$W$13</f>
        <v>0</v>
      </c>
      <c r="I41" s="3">
        <f t="shared" si="87"/>
        <v>0</v>
      </c>
      <c r="J41" s="3">
        <f t="shared" si="87"/>
        <v>4</v>
      </c>
      <c r="K41" s="3">
        <f t="shared" si="87"/>
        <v>66</v>
      </c>
      <c r="L41" s="3">
        <f t="shared" si="87"/>
        <v>977</v>
      </c>
      <c r="M41" s="3">
        <f t="shared" si="87"/>
        <v>3759</v>
      </c>
      <c r="N41" s="3">
        <f t="shared" si="87"/>
        <v>7163</v>
      </c>
      <c r="O41" s="3">
        <f t="shared" si="87"/>
        <v>9982</v>
      </c>
      <c r="P41" s="3">
        <f t="shared" si="87"/>
        <v>14136</v>
      </c>
      <c r="Q41" s="3">
        <f t="shared" si="87"/>
        <v>20395</v>
      </c>
      <c r="R41" s="3">
        <f t="shared" si="87"/>
        <v>28002</v>
      </c>
      <c r="S41" s="3">
        <f>SUM(G41:R41)</f>
        <v>84484</v>
      </c>
      <c r="T41" s="28"/>
      <c r="Y41" s="20"/>
      <c r="Z41" s="3" t="s">
        <v>206</v>
      </c>
      <c r="AE41" s="3">
        <f>AE40*$AU$13</f>
        <v>37356</v>
      </c>
      <c r="AF41" s="3">
        <f t="shared" ref="AF41:AP41" si="88">AF40*$AU$13</f>
        <v>45839</v>
      </c>
      <c r="AG41" s="3">
        <f t="shared" si="88"/>
        <v>51255</v>
      </c>
      <c r="AH41" s="3">
        <f t="shared" si="88"/>
        <v>55524</v>
      </c>
      <c r="AI41" s="3">
        <f t="shared" si="88"/>
        <v>61182</v>
      </c>
      <c r="AJ41" s="3">
        <f t="shared" si="88"/>
        <v>69832</v>
      </c>
      <c r="AK41" s="3">
        <f t="shared" si="88"/>
        <v>80093</v>
      </c>
      <c r="AL41" s="3">
        <f t="shared" si="88"/>
        <v>95216</v>
      </c>
      <c r="AM41" s="3">
        <f t="shared" si="88"/>
        <v>109163</v>
      </c>
      <c r="AN41" s="3">
        <f t="shared" si="88"/>
        <v>126934</v>
      </c>
      <c r="AO41" s="3">
        <f t="shared" si="88"/>
        <v>140746</v>
      </c>
      <c r="AP41" s="3">
        <f t="shared" si="88"/>
        <v>157995</v>
      </c>
      <c r="AQ41" s="3">
        <f>SUM(AE41:AP41)</f>
        <v>1031135</v>
      </c>
      <c r="AR41" s="28"/>
      <c r="AS41" s="2"/>
      <c r="AU41" s="2"/>
      <c r="AW41" s="20"/>
      <c r="AX41" s="3" t="s">
        <v>206</v>
      </c>
      <c r="BC41" s="3">
        <f>BC40*$BS$13</f>
        <v>185242</v>
      </c>
      <c r="BD41" s="3">
        <f t="shared" ref="BD41:BN41" si="89">BD40*$BS$13</f>
        <v>197118</v>
      </c>
      <c r="BE41" s="3">
        <f t="shared" si="89"/>
        <v>208645</v>
      </c>
      <c r="BF41" s="3">
        <f t="shared" si="89"/>
        <v>229943</v>
      </c>
      <c r="BG41" s="3">
        <f t="shared" si="89"/>
        <v>239904</v>
      </c>
      <c r="BH41" s="3">
        <f t="shared" si="89"/>
        <v>251857</v>
      </c>
      <c r="BI41" s="3">
        <f t="shared" si="89"/>
        <v>268145</v>
      </c>
      <c r="BJ41" s="3">
        <f t="shared" si="89"/>
        <v>276845</v>
      </c>
      <c r="BK41" s="3">
        <f t="shared" si="89"/>
        <v>294753</v>
      </c>
      <c r="BL41" s="3">
        <f t="shared" si="89"/>
        <v>306462</v>
      </c>
      <c r="BM41" s="3">
        <f t="shared" si="89"/>
        <v>316815</v>
      </c>
      <c r="BN41" s="3">
        <f t="shared" si="89"/>
        <v>331477</v>
      </c>
      <c r="BO41" s="3">
        <f>SUM(BC41:BN41)</f>
        <v>3107206</v>
      </c>
      <c r="BP41" s="28"/>
      <c r="BQ41" s="2"/>
      <c r="BS41" s="2"/>
      <c r="BU41" s="20"/>
      <c r="BV41" s="3" t="s">
        <v>206</v>
      </c>
      <c r="CA41" s="3">
        <f>CA40*$CQ$13</f>
        <v>380111</v>
      </c>
      <c r="CB41" s="3">
        <f t="shared" ref="CB41:CL41" si="90">CB40*$CQ$13</f>
        <v>389488</v>
      </c>
      <c r="CC41" s="3">
        <f t="shared" si="90"/>
        <v>403943</v>
      </c>
      <c r="CD41" s="3">
        <f t="shared" si="90"/>
        <v>413168</v>
      </c>
      <c r="CE41" s="3">
        <f t="shared" si="90"/>
        <v>427784</v>
      </c>
      <c r="CF41" s="3">
        <f t="shared" si="90"/>
        <v>440539</v>
      </c>
      <c r="CG41" s="3">
        <f t="shared" si="90"/>
        <v>453040</v>
      </c>
      <c r="CH41" s="3">
        <f t="shared" si="90"/>
        <v>464020</v>
      </c>
      <c r="CI41" s="3">
        <f t="shared" si="90"/>
        <v>472499</v>
      </c>
      <c r="CJ41" s="3">
        <f t="shared" si="90"/>
        <v>490116</v>
      </c>
      <c r="CK41" s="3">
        <f t="shared" si="90"/>
        <v>504027</v>
      </c>
      <c r="CL41" s="3">
        <f t="shared" si="90"/>
        <v>512004</v>
      </c>
      <c r="CM41" s="3">
        <f>SUM(CA41:CL41)</f>
        <v>5350739</v>
      </c>
      <c r="CN41" s="28"/>
      <c r="CO41" s="2"/>
      <c r="CQ41" s="2"/>
    </row>
    <row r="42" spans="1:95" ht="18.75" x14ac:dyDescent="0.3">
      <c r="A42" s="20"/>
      <c r="B42" s="3" t="s">
        <v>207</v>
      </c>
      <c r="G42" s="3">
        <f t="shared" ref="G42:R42" si="91">G40-G41</f>
        <v>0</v>
      </c>
      <c r="H42" s="3">
        <f t="shared" si="91"/>
        <v>0</v>
      </c>
      <c r="I42" s="3">
        <f t="shared" si="91"/>
        <v>0</v>
      </c>
      <c r="J42" s="3">
        <f t="shared" si="91"/>
        <v>0</v>
      </c>
      <c r="K42" s="3">
        <f t="shared" si="91"/>
        <v>0</v>
      </c>
      <c r="L42" s="3">
        <f t="shared" si="91"/>
        <v>0</v>
      </c>
      <c r="M42" s="3">
        <f t="shared" si="91"/>
        <v>0</v>
      </c>
      <c r="N42" s="3">
        <f t="shared" si="91"/>
        <v>0</v>
      </c>
      <c r="O42" s="3">
        <f t="shared" si="91"/>
        <v>0</v>
      </c>
      <c r="P42" s="3">
        <f t="shared" si="91"/>
        <v>0</v>
      </c>
      <c r="Q42" s="3">
        <f t="shared" si="91"/>
        <v>0</v>
      </c>
      <c r="R42" s="3">
        <f t="shared" si="91"/>
        <v>0</v>
      </c>
      <c r="S42" s="3">
        <f t="shared" ref="S42" si="92">SUM(G42:R42)</f>
        <v>0</v>
      </c>
      <c r="T42" s="28"/>
      <c r="V42" s="155"/>
      <c r="Y42" s="20"/>
      <c r="Z42" s="3" t="s">
        <v>207</v>
      </c>
      <c r="AE42" s="3">
        <f t="shared" ref="AE42:AP42" si="93">AE40-AE41</f>
        <v>0</v>
      </c>
      <c r="AF42" s="3">
        <f t="shared" si="93"/>
        <v>0</v>
      </c>
      <c r="AG42" s="3">
        <f t="shared" si="93"/>
        <v>0</v>
      </c>
      <c r="AH42" s="3">
        <f t="shared" si="93"/>
        <v>0</v>
      </c>
      <c r="AI42" s="3">
        <f t="shared" si="93"/>
        <v>0</v>
      </c>
      <c r="AJ42" s="3">
        <f t="shared" si="93"/>
        <v>0</v>
      </c>
      <c r="AK42" s="3">
        <f t="shared" si="93"/>
        <v>0</v>
      </c>
      <c r="AL42" s="3">
        <f t="shared" si="93"/>
        <v>0</v>
      </c>
      <c r="AM42" s="3">
        <f t="shared" si="93"/>
        <v>0</v>
      </c>
      <c r="AN42" s="3">
        <f t="shared" si="93"/>
        <v>0</v>
      </c>
      <c r="AO42" s="3">
        <f t="shared" si="93"/>
        <v>0</v>
      </c>
      <c r="AP42" s="3">
        <f t="shared" si="93"/>
        <v>0</v>
      </c>
      <c r="AQ42" s="3">
        <f>SUM(AE42:AP42)</f>
        <v>0</v>
      </c>
      <c r="AR42" s="28"/>
      <c r="AS42" s="2"/>
      <c r="AT42" s="155"/>
      <c r="AU42" s="2"/>
      <c r="AW42" s="20"/>
      <c r="AX42" s="3" t="s">
        <v>207</v>
      </c>
      <c r="BC42" s="3">
        <f t="shared" ref="BC42:BN42" si="94">BC40-BC41</f>
        <v>0</v>
      </c>
      <c r="BD42" s="3">
        <f t="shared" si="94"/>
        <v>0</v>
      </c>
      <c r="BE42" s="3">
        <f t="shared" si="94"/>
        <v>0</v>
      </c>
      <c r="BF42" s="3">
        <f t="shared" si="94"/>
        <v>0</v>
      </c>
      <c r="BG42" s="3">
        <f t="shared" si="94"/>
        <v>0</v>
      </c>
      <c r="BH42" s="3">
        <f t="shared" si="94"/>
        <v>0</v>
      </c>
      <c r="BI42" s="3">
        <f t="shared" si="94"/>
        <v>0</v>
      </c>
      <c r="BJ42" s="3">
        <f t="shared" si="94"/>
        <v>0</v>
      </c>
      <c r="BK42" s="3">
        <f t="shared" si="94"/>
        <v>0</v>
      </c>
      <c r="BL42" s="3">
        <f t="shared" si="94"/>
        <v>0</v>
      </c>
      <c r="BM42" s="3">
        <f t="shared" si="94"/>
        <v>0</v>
      </c>
      <c r="BN42" s="3">
        <f t="shared" si="94"/>
        <v>0</v>
      </c>
      <c r="BO42" s="3">
        <f>SUM(BC42:BN42)</f>
        <v>0</v>
      </c>
      <c r="BP42" s="28"/>
      <c r="BQ42" s="2"/>
      <c r="BR42" s="155"/>
      <c r="BS42" s="2"/>
      <c r="BU42" s="20"/>
      <c r="BV42" s="3" t="s">
        <v>207</v>
      </c>
      <c r="CA42" s="3">
        <f>CA40-CA41</f>
        <v>0</v>
      </c>
      <c r="CB42" s="3">
        <f t="shared" ref="CB42:CL42" si="95">CB40-CB41</f>
        <v>0</v>
      </c>
      <c r="CC42" s="3">
        <f t="shared" si="95"/>
        <v>0</v>
      </c>
      <c r="CD42" s="3">
        <f t="shared" si="95"/>
        <v>0</v>
      </c>
      <c r="CE42" s="3">
        <f t="shared" si="95"/>
        <v>0</v>
      </c>
      <c r="CF42" s="3">
        <f t="shared" si="95"/>
        <v>0</v>
      </c>
      <c r="CG42" s="3">
        <f t="shared" si="95"/>
        <v>0</v>
      </c>
      <c r="CH42" s="3">
        <f t="shared" si="95"/>
        <v>0</v>
      </c>
      <c r="CI42" s="3">
        <f t="shared" si="95"/>
        <v>0</v>
      </c>
      <c r="CJ42" s="3">
        <f t="shared" si="95"/>
        <v>0</v>
      </c>
      <c r="CK42" s="3">
        <f t="shared" si="95"/>
        <v>0</v>
      </c>
      <c r="CL42" s="3">
        <f t="shared" si="95"/>
        <v>0</v>
      </c>
      <c r="CM42" s="3">
        <f>SUM(CA42:CL42)</f>
        <v>0</v>
      </c>
      <c r="CN42" s="28"/>
      <c r="CO42" s="2"/>
      <c r="CP42" s="155"/>
      <c r="CQ42" s="2"/>
    </row>
    <row r="43" spans="1:95" x14ac:dyDescent="0.25">
      <c r="A43" s="20"/>
      <c r="T43" s="28"/>
      <c r="AS43" s="2"/>
      <c r="AU43" s="2"/>
      <c r="BQ43" s="2"/>
      <c r="BS43" s="2"/>
      <c r="CO43" s="2"/>
      <c r="CQ43" s="2"/>
    </row>
    <row r="44" spans="1:95" x14ac:dyDescent="0.25">
      <c r="A44" s="21" t="s">
        <v>34</v>
      </c>
      <c r="B44" s="14" t="s">
        <v>205</v>
      </c>
      <c r="C44" s="14"/>
      <c r="D44" s="14"/>
      <c r="E44" s="14"/>
      <c r="F44" s="7"/>
      <c r="G44" s="7">
        <v>0.925292</v>
      </c>
      <c r="H44" s="7">
        <v>0.925292</v>
      </c>
      <c r="I44" s="7">
        <v>0.925292</v>
      </c>
      <c r="J44" s="7">
        <v>0.925292</v>
      </c>
      <c r="K44" s="7">
        <v>0.925292</v>
      </c>
      <c r="L44" s="7">
        <v>0.925292</v>
      </c>
      <c r="M44" s="7">
        <v>0.925292</v>
      </c>
      <c r="N44" s="7">
        <v>0.925292</v>
      </c>
      <c r="O44" s="7">
        <v>0.925292</v>
      </c>
      <c r="P44" s="7">
        <v>0.925292</v>
      </c>
      <c r="Q44" s="7">
        <v>0.925292</v>
      </c>
      <c r="R44" s="7">
        <v>0.925292</v>
      </c>
      <c r="S44" s="7"/>
      <c r="T44" s="28"/>
      <c r="Y44" s="21" t="s">
        <v>34</v>
      </c>
      <c r="Z44" s="14" t="s">
        <v>205</v>
      </c>
      <c r="AA44" s="14"/>
      <c r="AB44" s="14"/>
      <c r="AC44" s="14"/>
      <c r="AD44" s="7"/>
      <c r="AE44" s="150">
        <v>0.92576322</v>
      </c>
      <c r="AF44" s="150">
        <v>0.92576322</v>
      </c>
      <c r="AG44" s="150">
        <v>0.92576322</v>
      </c>
      <c r="AH44" s="150">
        <v>0.92576322</v>
      </c>
      <c r="AI44" s="150">
        <v>0.92576322</v>
      </c>
      <c r="AJ44" s="150">
        <v>0.92576322</v>
      </c>
      <c r="AK44" s="150">
        <v>0.92576322</v>
      </c>
      <c r="AL44" s="150">
        <v>0.92576322</v>
      </c>
      <c r="AM44" s="150">
        <v>0.92576322</v>
      </c>
      <c r="AN44" s="150">
        <v>0.92576322</v>
      </c>
      <c r="AO44" s="150">
        <v>0.92576322</v>
      </c>
      <c r="AP44" s="150">
        <v>0.92576322</v>
      </c>
      <c r="AQ44" s="7"/>
      <c r="AR44" s="28"/>
      <c r="AS44" s="2"/>
      <c r="AU44" s="2"/>
      <c r="AW44" s="21" t="s">
        <v>34</v>
      </c>
      <c r="AX44" s="14" t="s">
        <v>205</v>
      </c>
      <c r="AY44" s="14"/>
      <c r="AZ44" s="14"/>
      <c r="BA44" s="14"/>
      <c r="BB44" s="7"/>
      <c r="BC44" s="151">
        <v>0.93244581000000004</v>
      </c>
      <c r="BD44" s="151">
        <v>0.93244581000000004</v>
      </c>
      <c r="BE44" s="151">
        <v>0.93244581000000004</v>
      </c>
      <c r="BF44" s="151">
        <v>0.93244581000000004</v>
      </c>
      <c r="BG44" s="151">
        <v>0.93244581000000004</v>
      </c>
      <c r="BH44" s="151">
        <v>0.93244581000000004</v>
      </c>
      <c r="BI44" s="151">
        <v>0.93244581000000004</v>
      </c>
      <c r="BJ44" s="151">
        <v>0.93244581000000004</v>
      </c>
      <c r="BK44" s="151">
        <v>0.93244581000000004</v>
      </c>
      <c r="BL44" s="151">
        <v>0.93244581000000004</v>
      </c>
      <c r="BM44" s="151">
        <v>0.93244581000000004</v>
      </c>
      <c r="BN44" s="151">
        <v>0.93244581000000004</v>
      </c>
      <c r="BO44" s="7"/>
      <c r="BP44" s="28"/>
      <c r="BQ44" s="2"/>
      <c r="BS44" s="2"/>
      <c r="BU44" s="21" t="s">
        <v>34</v>
      </c>
      <c r="BV44" s="14" t="s">
        <v>205</v>
      </c>
      <c r="BW44" s="14"/>
      <c r="BX44" s="14"/>
      <c r="BY44" s="14"/>
      <c r="BZ44" s="7"/>
      <c r="CA44" s="151">
        <v>0.93244581000000004</v>
      </c>
      <c r="CB44" s="151">
        <v>0.93244581000000004</v>
      </c>
      <c r="CC44" s="151">
        <v>0.93244581000000004</v>
      </c>
      <c r="CD44" s="151">
        <v>0.93244581000000004</v>
      </c>
      <c r="CE44" s="151">
        <v>0.93244581000000004</v>
      </c>
      <c r="CF44" s="151">
        <v>0.93244581000000004</v>
      </c>
      <c r="CG44" s="151">
        <v>0.93244581000000004</v>
      </c>
      <c r="CH44" s="151">
        <v>0.93244581000000004</v>
      </c>
      <c r="CI44" s="151">
        <v>0.93244581000000004</v>
      </c>
      <c r="CJ44" s="151">
        <v>0.93244581000000004</v>
      </c>
      <c r="CK44" s="151">
        <v>0.93244581000000004</v>
      </c>
      <c r="CL44" s="151">
        <v>0.93244581000000004</v>
      </c>
      <c r="CM44" s="7"/>
      <c r="CN44" s="28"/>
      <c r="CO44" s="2"/>
      <c r="CQ44" s="2"/>
    </row>
    <row r="45" spans="1:95" x14ac:dyDescent="0.25">
      <c r="A45" s="21" t="s">
        <v>35</v>
      </c>
      <c r="B45" s="14" t="s">
        <v>204</v>
      </c>
      <c r="C45" s="14"/>
      <c r="D45" s="14"/>
      <c r="E45" s="14"/>
      <c r="F45" s="7"/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/>
      <c r="T45" s="28"/>
      <c r="Y45" s="21" t="s">
        <v>35</v>
      </c>
      <c r="Z45" s="14" t="s">
        <v>204</v>
      </c>
      <c r="AA45" s="14"/>
      <c r="AB45" s="14"/>
      <c r="AC45" s="14"/>
      <c r="AD45" s="7"/>
      <c r="AE45" s="150">
        <v>0</v>
      </c>
      <c r="AF45" s="150">
        <v>0</v>
      </c>
      <c r="AG45" s="150">
        <v>0</v>
      </c>
      <c r="AH45" s="150">
        <v>0</v>
      </c>
      <c r="AI45" s="150">
        <v>0</v>
      </c>
      <c r="AJ45" s="150">
        <v>0</v>
      </c>
      <c r="AK45" s="150">
        <v>0</v>
      </c>
      <c r="AL45" s="150">
        <v>0</v>
      </c>
      <c r="AM45" s="150">
        <v>0</v>
      </c>
      <c r="AN45" s="150">
        <v>0</v>
      </c>
      <c r="AO45" s="150">
        <v>0</v>
      </c>
      <c r="AP45" s="150">
        <v>0</v>
      </c>
      <c r="AQ45" s="7"/>
      <c r="AR45" s="28"/>
      <c r="AS45" s="2"/>
      <c r="AU45" s="2"/>
      <c r="AW45" s="21" t="s">
        <v>35</v>
      </c>
      <c r="AX45" s="14" t="s">
        <v>204</v>
      </c>
      <c r="AY45" s="14"/>
      <c r="AZ45" s="14"/>
      <c r="BA45" s="14"/>
      <c r="BB45" s="7"/>
      <c r="BC45" s="151">
        <v>0</v>
      </c>
      <c r="BD45" s="151">
        <v>0</v>
      </c>
      <c r="BE45" s="151">
        <v>0</v>
      </c>
      <c r="BF45" s="151">
        <v>0</v>
      </c>
      <c r="BG45" s="151">
        <v>0</v>
      </c>
      <c r="BH45" s="151">
        <v>0</v>
      </c>
      <c r="BI45" s="151">
        <v>0</v>
      </c>
      <c r="BJ45" s="151">
        <v>0</v>
      </c>
      <c r="BK45" s="151">
        <v>0</v>
      </c>
      <c r="BL45" s="151">
        <v>0</v>
      </c>
      <c r="BM45" s="151">
        <v>0</v>
      </c>
      <c r="BN45" s="151">
        <v>0</v>
      </c>
      <c r="BO45" s="7"/>
      <c r="BP45" s="28"/>
      <c r="BQ45" s="2"/>
      <c r="BS45" s="2"/>
      <c r="BU45" s="21" t="s">
        <v>35</v>
      </c>
      <c r="BV45" s="14" t="s">
        <v>204</v>
      </c>
      <c r="BW45" s="14"/>
      <c r="BX45" s="14"/>
      <c r="BY45" s="14"/>
      <c r="BZ45" s="7"/>
      <c r="CA45" s="151">
        <v>0</v>
      </c>
      <c r="CB45" s="151">
        <v>0</v>
      </c>
      <c r="CC45" s="151">
        <v>0</v>
      </c>
      <c r="CD45" s="151">
        <v>0</v>
      </c>
      <c r="CE45" s="151">
        <v>0</v>
      </c>
      <c r="CF45" s="151">
        <v>0</v>
      </c>
      <c r="CG45" s="151">
        <v>0</v>
      </c>
      <c r="CH45" s="151">
        <v>0</v>
      </c>
      <c r="CI45" s="151">
        <v>0</v>
      </c>
      <c r="CJ45" s="151">
        <v>0</v>
      </c>
      <c r="CK45" s="151">
        <v>0</v>
      </c>
      <c r="CL45" s="151">
        <v>0</v>
      </c>
      <c r="CM45" s="7"/>
      <c r="CN45" s="28"/>
      <c r="CO45" s="2"/>
      <c r="CQ45" s="2"/>
    </row>
    <row r="46" spans="1:95" x14ac:dyDescent="0.25">
      <c r="AS46" s="2"/>
      <c r="AU46" s="2"/>
      <c r="BQ46" s="2"/>
      <c r="BS46" s="2"/>
      <c r="CO46" s="2"/>
      <c r="CQ46" s="2"/>
    </row>
    <row r="47" spans="1:95" x14ac:dyDescent="0.25">
      <c r="A47" s="21" t="s">
        <v>36</v>
      </c>
      <c r="B47" s="14" t="s">
        <v>208</v>
      </c>
      <c r="C47" s="14"/>
      <c r="D47" s="14"/>
      <c r="E47" s="14"/>
      <c r="F47" s="14"/>
      <c r="G47" s="90">
        <f t="shared" ref="G47:R47" si="96">ROUND((+G41*G44),2)</f>
        <v>0</v>
      </c>
      <c r="H47" s="90">
        <f t="shared" si="96"/>
        <v>0</v>
      </c>
      <c r="I47" s="90">
        <f t="shared" si="96"/>
        <v>0</v>
      </c>
      <c r="J47" s="90">
        <f t="shared" si="96"/>
        <v>3.7</v>
      </c>
      <c r="K47" s="90">
        <f t="shared" si="96"/>
        <v>61.07</v>
      </c>
      <c r="L47" s="90">
        <f t="shared" si="96"/>
        <v>904.01</v>
      </c>
      <c r="M47" s="90">
        <f t="shared" si="96"/>
        <v>3478.17</v>
      </c>
      <c r="N47" s="90">
        <f t="shared" si="96"/>
        <v>6627.87</v>
      </c>
      <c r="O47" s="90">
        <f t="shared" si="96"/>
        <v>9236.26</v>
      </c>
      <c r="P47" s="90">
        <f t="shared" si="96"/>
        <v>13079.93</v>
      </c>
      <c r="Q47" s="90">
        <f t="shared" si="96"/>
        <v>18871.330000000002</v>
      </c>
      <c r="R47" s="90">
        <f t="shared" si="96"/>
        <v>25910.03</v>
      </c>
      <c r="S47" s="90">
        <f>SUM(G47:R47)</f>
        <v>78172.37</v>
      </c>
      <c r="T47" s="28"/>
      <c r="Y47" s="21" t="s">
        <v>36</v>
      </c>
      <c r="Z47" s="14" t="s">
        <v>208</v>
      </c>
      <c r="AA47" s="14"/>
      <c r="AB47" s="14"/>
      <c r="AC47" s="14"/>
      <c r="AD47" s="14"/>
      <c r="AE47" s="3">
        <f t="shared" ref="AE47:AP47" si="97">ROUND((+AE41*AE44),2)</f>
        <v>34582.81</v>
      </c>
      <c r="AF47" s="3">
        <f t="shared" si="97"/>
        <v>42436.06</v>
      </c>
      <c r="AG47" s="3">
        <f t="shared" si="97"/>
        <v>47449.99</v>
      </c>
      <c r="AH47" s="3">
        <f t="shared" si="97"/>
        <v>51402.080000000002</v>
      </c>
      <c r="AI47" s="3">
        <f t="shared" si="97"/>
        <v>56640.05</v>
      </c>
      <c r="AJ47" s="3">
        <f t="shared" si="97"/>
        <v>64647.9</v>
      </c>
      <c r="AK47" s="3">
        <f t="shared" si="97"/>
        <v>74147.149999999994</v>
      </c>
      <c r="AL47" s="3">
        <f t="shared" si="97"/>
        <v>88147.47</v>
      </c>
      <c r="AM47" s="3">
        <f t="shared" si="97"/>
        <v>101059.09</v>
      </c>
      <c r="AN47" s="3">
        <f t="shared" si="97"/>
        <v>117510.83</v>
      </c>
      <c r="AO47" s="90">
        <f t="shared" si="97"/>
        <v>130297.47</v>
      </c>
      <c r="AP47" s="90">
        <f t="shared" si="97"/>
        <v>146265.96</v>
      </c>
      <c r="AQ47" s="90">
        <f>SUM(AE47:AP47)</f>
        <v>954586.85999999987</v>
      </c>
      <c r="AR47" s="28"/>
      <c r="AS47" s="2"/>
      <c r="AU47" s="2"/>
      <c r="AW47" s="21" t="s">
        <v>36</v>
      </c>
      <c r="AX47" s="14" t="s">
        <v>485</v>
      </c>
      <c r="AY47" s="14"/>
      <c r="AZ47" s="14"/>
      <c r="BA47" s="14"/>
      <c r="BB47" s="14"/>
      <c r="BC47" s="90">
        <f t="shared" ref="BC47:BN47" si="98">ROUND((+BC41*BC44),2)</f>
        <v>172728.13</v>
      </c>
      <c r="BD47" s="90">
        <f t="shared" si="98"/>
        <v>183801.85</v>
      </c>
      <c r="BE47" s="90">
        <f t="shared" si="98"/>
        <v>194550.16</v>
      </c>
      <c r="BF47" s="90">
        <f t="shared" si="98"/>
        <v>214409.39</v>
      </c>
      <c r="BG47" s="90">
        <f t="shared" si="98"/>
        <v>223697.48</v>
      </c>
      <c r="BH47" s="90">
        <f t="shared" si="98"/>
        <v>234843</v>
      </c>
      <c r="BI47" s="90">
        <f t="shared" si="98"/>
        <v>250030.68</v>
      </c>
      <c r="BJ47" s="90">
        <f t="shared" si="98"/>
        <v>258142.96</v>
      </c>
      <c r="BK47" s="90">
        <f t="shared" si="98"/>
        <v>274841.2</v>
      </c>
      <c r="BL47" s="90">
        <f t="shared" si="98"/>
        <v>285759.21000000002</v>
      </c>
      <c r="BM47" s="90">
        <f t="shared" si="98"/>
        <v>295412.82</v>
      </c>
      <c r="BN47" s="90">
        <f t="shared" si="98"/>
        <v>309084.34000000003</v>
      </c>
      <c r="BO47" s="90">
        <f>SUM(BC47:BN47)</f>
        <v>2897301.2199999997</v>
      </c>
      <c r="BP47" s="28"/>
      <c r="BQ47" s="2"/>
      <c r="BS47" s="2"/>
      <c r="BU47" s="21" t="s">
        <v>36</v>
      </c>
      <c r="BV47" s="14" t="s">
        <v>485</v>
      </c>
      <c r="BW47" s="14"/>
      <c r="BX47" s="14"/>
      <c r="BY47" s="14"/>
      <c r="BZ47" s="14"/>
      <c r="CA47" s="90">
        <f>ROUND((+CA41*CA44),2)</f>
        <v>354432.91</v>
      </c>
      <c r="CB47" s="90">
        <f t="shared" ref="CB47:CL47" si="99">ROUND((+CB41*CB44),2)</f>
        <v>363176.45</v>
      </c>
      <c r="CC47" s="90">
        <f t="shared" si="99"/>
        <v>376654.96</v>
      </c>
      <c r="CD47" s="90">
        <f t="shared" si="99"/>
        <v>385256.77</v>
      </c>
      <c r="CE47" s="90">
        <f t="shared" si="99"/>
        <v>398885.4</v>
      </c>
      <c r="CF47" s="90">
        <f t="shared" si="99"/>
        <v>410778.74</v>
      </c>
      <c r="CG47" s="90">
        <f t="shared" si="99"/>
        <v>422435.25</v>
      </c>
      <c r="CH47" s="90">
        <f t="shared" si="99"/>
        <v>432673.5</v>
      </c>
      <c r="CI47" s="90">
        <f t="shared" si="99"/>
        <v>440579.71</v>
      </c>
      <c r="CJ47" s="90">
        <f t="shared" si="99"/>
        <v>457006.61</v>
      </c>
      <c r="CK47" s="90">
        <f t="shared" si="99"/>
        <v>469977.86</v>
      </c>
      <c r="CL47" s="90">
        <f t="shared" si="99"/>
        <v>477415.98</v>
      </c>
      <c r="CM47" s="90">
        <f>SUM(CA47:CL47)</f>
        <v>4989274.1400000006</v>
      </c>
      <c r="CN47" s="28"/>
      <c r="CO47" s="2"/>
      <c r="CQ47" s="2"/>
    </row>
    <row r="48" spans="1:95" x14ac:dyDescent="0.25">
      <c r="A48" s="20" t="s">
        <v>37</v>
      </c>
      <c r="B48" s="3" t="s">
        <v>226</v>
      </c>
      <c r="G48" s="3">
        <f t="shared" ref="G48:R48" si="100">ROUND(G45*G42,2)</f>
        <v>0</v>
      </c>
      <c r="H48" s="3">
        <f t="shared" si="100"/>
        <v>0</v>
      </c>
      <c r="I48" s="3">
        <f t="shared" si="100"/>
        <v>0</v>
      </c>
      <c r="J48" s="3">
        <f t="shared" si="100"/>
        <v>0</v>
      </c>
      <c r="K48" s="3">
        <f t="shared" si="100"/>
        <v>0</v>
      </c>
      <c r="L48" s="3">
        <f t="shared" si="100"/>
        <v>0</v>
      </c>
      <c r="M48" s="3">
        <f t="shared" si="100"/>
        <v>0</v>
      </c>
      <c r="N48" s="3">
        <f t="shared" si="100"/>
        <v>0</v>
      </c>
      <c r="O48" s="3">
        <f t="shared" si="100"/>
        <v>0</v>
      </c>
      <c r="P48" s="3">
        <f t="shared" si="100"/>
        <v>0</v>
      </c>
      <c r="Q48" s="3">
        <f t="shared" si="100"/>
        <v>0</v>
      </c>
      <c r="R48" s="3">
        <f t="shared" si="100"/>
        <v>0</v>
      </c>
      <c r="S48" s="90">
        <f>SUM(G48:R48)</f>
        <v>0</v>
      </c>
      <c r="T48" s="28"/>
      <c r="Y48" s="20" t="s">
        <v>37</v>
      </c>
      <c r="Z48" s="3" t="s">
        <v>226</v>
      </c>
      <c r="AE48" s="115">
        <f t="shared" ref="AE48:AP48" si="101">ROUND(AE45*AE42,2)</f>
        <v>0</v>
      </c>
      <c r="AF48" s="115">
        <f t="shared" si="101"/>
        <v>0</v>
      </c>
      <c r="AG48" s="115">
        <f t="shared" si="101"/>
        <v>0</v>
      </c>
      <c r="AH48" s="115">
        <f t="shared" si="101"/>
        <v>0</v>
      </c>
      <c r="AI48" s="115">
        <f t="shared" si="101"/>
        <v>0</v>
      </c>
      <c r="AJ48" s="115">
        <f t="shared" si="101"/>
        <v>0</v>
      </c>
      <c r="AK48" s="115">
        <f t="shared" si="101"/>
        <v>0</v>
      </c>
      <c r="AL48" s="115">
        <f t="shared" si="101"/>
        <v>0</v>
      </c>
      <c r="AM48" s="115">
        <f t="shared" si="101"/>
        <v>0</v>
      </c>
      <c r="AN48" s="115">
        <f t="shared" si="101"/>
        <v>0</v>
      </c>
      <c r="AO48" s="115">
        <f t="shared" si="101"/>
        <v>0</v>
      </c>
      <c r="AP48" s="115">
        <f t="shared" si="101"/>
        <v>0</v>
      </c>
      <c r="AQ48" s="90">
        <f>SUM(AE48:AP48)</f>
        <v>0</v>
      </c>
      <c r="AR48" s="28"/>
      <c r="AS48" s="2"/>
      <c r="AU48" s="2"/>
      <c r="AW48" s="20" t="s">
        <v>37</v>
      </c>
      <c r="AX48" s="3" t="s">
        <v>486</v>
      </c>
      <c r="BC48" s="115">
        <f t="shared" ref="BC48:BN48" si="102">ROUND(BC45*BC42,2)</f>
        <v>0</v>
      </c>
      <c r="BD48" s="115">
        <f t="shared" si="102"/>
        <v>0</v>
      </c>
      <c r="BE48" s="115">
        <f t="shared" si="102"/>
        <v>0</v>
      </c>
      <c r="BF48" s="115">
        <f t="shared" si="102"/>
        <v>0</v>
      </c>
      <c r="BG48" s="115">
        <f t="shared" si="102"/>
        <v>0</v>
      </c>
      <c r="BH48" s="115">
        <f t="shared" si="102"/>
        <v>0</v>
      </c>
      <c r="BI48" s="115">
        <f t="shared" si="102"/>
        <v>0</v>
      </c>
      <c r="BJ48" s="115">
        <f t="shared" si="102"/>
        <v>0</v>
      </c>
      <c r="BK48" s="115">
        <f t="shared" si="102"/>
        <v>0</v>
      </c>
      <c r="BL48" s="115">
        <f t="shared" si="102"/>
        <v>0</v>
      </c>
      <c r="BM48" s="115">
        <f t="shared" si="102"/>
        <v>0</v>
      </c>
      <c r="BN48" s="115">
        <f t="shared" si="102"/>
        <v>0</v>
      </c>
      <c r="BO48" s="90">
        <f>SUM(BC48:BN48)</f>
        <v>0</v>
      </c>
      <c r="BP48" s="28"/>
      <c r="BQ48" s="2"/>
      <c r="BS48" s="2"/>
      <c r="BU48" s="20" t="s">
        <v>37</v>
      </c>
      <c r="BV48" s="3" t="s">
        <v>486</v>
      </c>
      <c r="CA48" s="115">
        <f>ROUND(CA45*CA42,2)</f>
        <v>0</v>
      </c>
      <c r="CB48" s="115">
        <f t="shared" ref="CB48:CL48" si="103">ROUND(CB45*CB42,2)</f>
        <v>0</v>
      </c>
      <c r="CC48" s="115">
        <f t="shared" si="103"/>
        <v>0</v>
      </c>
      <c r="CD48" s="115">
        <f t="shared" si="103"/>
        <v>0</v>
      </c>
      <c r="CE48" s="115">
        <f t="shared" si="103"/>
        <v>0</v>
      </c>
      <c r="CF48" s="115">
        <f t="shared" si="103"/>
        <v>0</v>
      </c>
      <c r="CG48" s="115">
        <f t="shared" si="103"/>
        <v>0</v>
      </c>
      <c r="CH48" s="115">
        <f t="shared" si="103"/>
        <v>0</v>
      </c>
      <c r="CI48" s="115">
        <f t="shared" si="103"/>
        <v>0</v>
      </c>
      <c r="CJ48" s="115">
        <f t="shared" si="103"/>
        <v>0</v>
      </c>
      <c r="CK48" s="115">
        <f t="shared" si="103"/>
        <v>0</v>
      </c>
      <c r="CL48" s="115">
        <f t="shared" si="103"/>
        <v>0</v>
      </c>
      <c r="CM48" s="90">
        <f>SUM(CA48:CL48)</f>
        <v>0</v>
      </c>
      <c r="CN48" s="28"/>
      <c r="CO48" s="2"/>
      <c r="CQ48" s="2"/>
    </row>
    <row r="49" spans="1:95" ht="18.75" thickBot="1" x14ac:dyDescent="0.3">
      <c r="A49" s="21" t="s">
        <v>38</v>
      </c>
      <c r="B49" s="14" t="s">
        <v>22</v>
      </c>
      <c r="C49" s="14"/>
      <c r="D49" s="14"/>
      <c r="E49" s="14"/>
      <c r="F49" s="14"/>
      <c r="G49" s="89">
        <f t="shared" ref="G49:R49" si="104">G48+G47</f>
        <v>0</v>
      </c>
      <c r="H49" s="89">
        <f t="shared" si="104"/>
        <v>0</v>
      </c>
      <c r="I49" s="89">
        <f t="shared" si="104"/>
        <v>0</v>
      </c>
      <c r="J49" s="89">
        <f t="shared" si="104"/>
        <v>3.7</v>
      </c>
      <c r="K49" s="89">
        <f t="shared" si="104"/>
        <v>61.07</v>
      </c>
      <c r="L49" s="89">
        <f t="shared" si="104"/>
        <v>904.01</v>
      </c>
      <c r="M49" s="89">
        <f t="shared" si="104"/>
        <v>3478.17</v>
      </c>
      <c r="N49" s="89">
        <f t="shared" si="104"/>
        <v>6627.87</v>
      </c>
      <c r="O49" s="89">
        <f t="shared" si="104"/>
        <v>9236.26</v>
      </c>
      <c r="P49" s="89">
        <f t="shared" si="104"/>
        <v>13079.93</v>
      </c>
      <c r="Q49" s="89">
        <f t="shared" si="104"/>
        <v>18871.330000000002</v>
      </c>
      <c r="R49" s="89">
        <f t="shared" si="104"/>
        <v>25910.03</v>
      </c>
      <c r="S49" s="89">
        <f>SUM(G49:R49)</f>
        <v>78172.37</v>
      </c>
      <c r="T49" s="153"/>
      <c r="U49" s="3"/>
      <c r="Y49" s="21" t="s">
        <v>38</v>
      </c>
      <c r="Z49" s="14" t="s">
        <v>22</v>
      </c>
      <c r="AA49" s="14"/>
      <c r="AB49" s="14"/>
      <c r="AC49" s="14"/>
      <c r="AD49" s="14"/>
      <c r="AE49" s="152">
        <f t="shared" ref="AE49:AP49" si="105">AE48+AE47</f>
        <v>34582.81</v>
      </c>
      <c r="AF49" s="152">
        <f t="shared" si="105"/>
        <v>42436.06</v>
      </c>
      <c r="AG49" s="152">
        <f t="shared" si="105"/>
        <v>47449.99</v>
      </c>
      <c r="AH49" s="152">
        <f t="shared" si="105"/>
        <v>51402.080000000002</v>
      </c>
      <c r="AI49" s="152">
        <f t="shared" si="105"/>
        <v>56640.05</v>
      </c>
      <c r="AJ49" s="152">
        <f t="shared" si="105"/>
        <v>64647.9</v>
      </c>
      <c r="AK49" s="152">
        <f t="shared" si="105"/>
        <v>74147.149999999994</v>
      </c>
      <c r="AL49" s="152">
        <f t="shared" si="105"/>
        <v>88147.47</v>
      </c>
      <c r="AM49" s="152">
        <f t="shared" si="105"/>
        <v>101059.09</v>
      </c>
      <c r="AN49" s="152">
        <f t="shared" si="105"/>
        <v>117510.83</v>
      </c>
      <c r="AO49" s="89">
        <f t="shared" si="105"/>
        <v>130297.47</v>
      </c>
      <c r="AP49" s="89">
        <f t="shared" si="105"/>
        <v>146265.96</v>
      </c>
      <c r="AQ49" s="89">
        <f>SUM(AE49:AP49)</f>
        <v>954586.85999999987</v>
      </c>
      <c r="AR49" s="153"/>
      <c r="AU49" s="2"/>
      <c r="AW49" s="21" t="s">
        <v>38</v>
      </c>
      <c r="AX49" s="14" t="s">
        <v>22</v>
      </c>
      <c r="AY49" s="14"/>
      <c r="AZ49" s="14"/>
      <c r="BA49" s="14"/>
      <c r="BB49" s="14"/>
      <c r="BC49" s="89">
        <f t="shared" ref="BC49:BN49" si="106">BC48+BC47</f>
        <v>172728.13</v>
      </c>
      <c r="BD49" s="89">
        <f t="shared" si="106"/>
        <v>183801.85</v>
      </c>
      <c r="BE49" s="89">
        <f t="shared" si="106"/>
        <v>194550.16</v>
      </c>
      <c r="BF49" s="89">
        <f t="shared" si="106"/>
        <v>214409.39</v>
      </c>
      <c r="BG49" s="89">
        <f t="shared" si="106"/>
        <v>223697.48</v>
      </c>
      <c r="BH49" s="89">
        <f t="shared" si="106"/>
        <v>234843</v>
      </c>
      <c r="BI49" s="89">
        <f t="shared" si="106"/>
        <v>250030.68</v>
      </c>
      <c r="BJ49" s="89">
        <f t="shared" si="106"/>
        <v>258142.96</v>
      </c>
      <c r="BK49" s="89">
        <f t="shared" si="106"/>
        <v>274841.2</v>
      </c>
      <c r="BL49" s="89">
        <f t="shared" si="106"/>
        <v>285759.21000000002</v>
      </c>
      <c r="BM49" s="89">
        <f t="shared" si="106"/>
        <v>295412.82</v>
      </c>
      <c r="BN49" s="89">
        <f t="shared" si="106"/>
        <v>309084.34000000003</v>
      </c>
      <c r="BO49" s="89">
        <f>SUM(BC49:BN49)</f>
        <v>2897301.2199999997</v>
      </c>
      <c r="BP49" s="153"/>
      <c r="BS49" s="2"/>
      <c r="BU49" s="21" t="s">
        <v>38</v>
      </c>
      <c r="BV49" s="14" t="s">
        <v>22</v>
      </c>
      <c r="BW49" s="14"/>
      <c r="BX49" s="14"/>
      <c r="BY49" s="14"/>
      <c r="BZ49" s="14"/>
      <c r="CA49" s="89">
        <f>CA48+CA47</f>
        <v>354432.91</v>
      </c>
      <c r="CB49" s="89">
        <f t="shared" ref="CB49:CL49" si="107">CB48+CB47</f>
        <v>363176.45</v>
      </c>
      <c r="CC49" s="89">
        <f t="shared" si="107"/>
        <v>376654.96</v>
      </c>
      <c r="CD49" s="89">
        <f t="shared" si="107"/>
        <v>385256.77</v>
      </c>
      <c r="CE49" s="89">
        <f t="shared" si="107"/>
        <v>398885.4</v>
      </c>
      <c r="CF49" s="89">
        <f t="shared" si="107"/>
        <v>410778.74</v>
      </c>
      <c r="CG49" s="89">
        <f t="shared" si="107"/>
        <v>422435.25</v>
      </c>
      <c r="CH49" s="89">
        <f t="shared" si="107"/>
        <v>432673.5</v>
      </c>
      <c r="CI49" s="89">
        <f t="shared" si="107"/>
        <v>440579.71</v>
      </c>
      <c r="CJ49" s="89">
        <f t="shared" si="107"/>
        <v>457006.61</v>
      </c>
      <c r="CK49" s="89">
        <f t="shared" si="107"/>
        <v>469977.86</v>
      </c>
      <c r="CL49" s="89">
        <f t="shared" si="107"/>
        <v>477415.98</v>
      </c>
      <c r="CM49" s="89">
        <f>SUM(CA49:CL49)</f>
        <v>4989274.1400000006</v>
      </c>
      <c r="CN49" s="153"/>
      <c r="CQ49" s="2"/>
    </row>
    <row r="50" spans="1:95" x14ac:dyDescent="0.25">
      <c r="G50" s="153">
        <v>0</v>
      </c>
      <c r="H50" s="153">
        <v>0</v>
      </c>
      <c r="I50" s="153">
        <v>0</v>
      </c>
      <c r="J50" s="153">
        <v>0</v>
      </c>
      <c r="K50" s="153">
        <v>0</v>
      </c>
      <c r="L50" s="153">
        <v>0</v>
      </c>
      <c r="M50" s="153"/>
      <c r="N50" s="153"/>
      <c r="O50" s="153"/>
      <c r="P50" s="153"/>
      <c r="Q50" s="153"/>
      <c r="R50" s="153"/>
      <c r="S50" s="153">
        <f>SUM(S47:S48)-S49</f>
        <v>0</v>
      </c>
      <c r="T50" s="28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>
        <f>SUM(AQ47:AQ48)-AQ49</f>
        <v>0</v>
      </c>
      <c r="AR50" s="28"/>
      <c r="AS50" s="2"/>
      <c r="AU50" s="2"/>
      <c r="BK50" s="153"/>
      <c r="BL50" s="153"/>
      <c r="BM50" s="153"/>
      <c r="BN50" s="153"/>
      <c r="BO50" s="153">
        <f>SUM(BO47:BO48)-BO49</f>
        <v>0</v>
      </c>
      <c r="BP50" s="28"/>
      <c r="BQ50" s="2"/>
      <c r="BS50" s="2"/>
      <c r="CI50" s="153"/>
      <c r="CJ50" s="153"/>
      <c r="CK50" s="153"/>
      <c r="CL50" s="153"/>
      <c r="CM50" s="153">
        <f>SUM(CM47:CM48)-CM49</f>
        <v>0</v>
      </c>
      <c r="CN50" s="28"/>
      <c r="CO50" s="2"/>
      <c r="CQ50" s="2"/>
    </row>
    <row r="51" spans="1:95" x14ac:dyDescent="0.25">
      <c r="A51" s="8"/>
      <c r="T51" s="28"/>
      <c r="Y51" s="8"/>
      <c r="AR51" s="28"/>
      <c r="AS51" s="2"/>
      <c r="AU51" s="2"/>
      <c r="AW51" s="8"/>
      <c r="BP51" s="28"/>
      <c r="BQ51" s="2"/>
      <c r="BS51" s="2"/>
      <c r="BU51" s="8"/>
      <c r="CN51" s="28"/>
      <c r="CO51" s="2"/>
      <c r="CQ51" s="2"/>
    </row>
    <row r="52" spans="1:95" x14ac:dyDescent="0.25">
      <c r="A52" s="5"/>
      <c r="B52" s="11"/>
      <c r="T52" s="28"/>
      <c r="W52" s="3"/>
      <c r="Y52" s="5"/>
      <c r="Z52" s="11"/>
      <c r="AR52" s="28"/>
      <c r="AS52" s="2"/>
      <c r="AW52" s="5"/>
      <c r="AX52" s="11"/>
      <c r="BP52" s="28"/>
      <c r="BQ52" s="2"/>
      <c r="BU52" s="5"/>
      <c r="BV52" s="11"/>
      <c r="CN52" s="28"/>
      <c r="CO52" s="2"/>
    </row>
    <row r="53" spans="1:95" x14ac:dyDescent="0.25">
      <c r="A53" s="5"/>
      <c r="B53" s="13"/>
      <c r="W53" s="3"/>
      <c r="Y53" s="5"/>
      <c r="Z53" s="13"/>
      <c r="AS53" s="2"/>
      <c r="AW53" s="5"/>
      <c r="AX53" s="13"/>
      <c r="BQ53" s="2"/>
      <c r="BU53" s="5"/>
      <c r="BV53" s="13"/>
      <c r="CO53" s="2"/>
    </row>
    <row r="54" spans="1:95" x14ac:dyDescent="0.25">
      <c r="A54" s="5"/>
      <c r="Y54" s="5"/>
      <c r="AS54" s="2"/>
      <c r="AU54" s="2"/>
      <c r="AW54" s="5"/>
      <c r="BQ54" s="2"/>
      <c r="BS54" s="2"/>
      <c r="BU54" s="5"/>
      <c r="CO54" s="2"/>
      <c r="CQ54" s="2"/>
    </row>
    <row r="55" spans="1:95" x14ac:dyDescent="0.25">
      <c r="A55" s="12"/>
      <c r="Y55" s="12"/>
      <c r="AS55" s="2"/>
      <c r="AU55" s="2"/>
      <c r="AW55" s="12"/>
      <c r="BQ55" s="2"/>
      <c r="BS55" s="2"/>
      <c r="BU55" s="12"/>
      <c r="CO55" s="2"/>
      <c r="CQ55" s="2"/>
    </row>
    <row r="56" spans="1:95" x14ac:dyDescent="0.25">
      <c r="A56" s="12"/>
      <c r="B56" s="11"/>
      <c r="Y56" s="12"/>
      <c r="Z56" s="11"/>
      <c r="AS56" s="2"/>
      <c r="AU56" s="2"/>
      <c r="AW56" s="12"/>
      <c r="AX56" s="11"/>
      <c r="BQ56" s="2"/>
      <c r="BS56" s="2"/>
      <c r="BU56" s="12"/>
      <c r="BV56" s="11"/>
      <c r="CO56" s="2"/>
      <c r="CQ56" s="2"/>
    </row>
    <row r="57" spans="1:95" x14ac:dyDescent="0.25">
      <c r="A57" s="12"/>
      <c r="Y57" s="12"/>
      <c r="AS57" s="2"/>
      <c r="AU57" s="2"/>
      <c r="AW57" s="12"/>
      <c r="BQ57" s="2"/>
      <c r="BS57" s="2"/>
      <c r="BU57" s="12"/>
      <c r="CO57" s="2"/>
      <c r="CQ57" s="2"/>
    </row>
    <row r="58" spans="1:95" x14ac:dyDescent="0.25">
      <c r="A58" s="12"/>
      <c r="Y58" s="12"/>
      <c r="AS58" s="2"/>
      <c r="AU58" s="2"/>
      <c r="AW58" s="12"/>
      <c r="BQ58" s="2"/>
      <c r="BS58" s="2"/>
      <c r="BU58" s="12"/>
      <c r="CO58" s="2"/>
      <c r="CQ58" s="2"/>
    </row>
    <row r="59" spans="1:95" x14ac:dyDescent="0.25">
      <c r="AS59" s="2"/>
      <c r="AU59" s="2"/>
      <c r="BQ59" s="2"/>
      <c r="BS59" s="2"/>
      <c r="CO59" s="2"/>
      <c r="CQ59" s="2"/>
    </row>
    <row r="60" spans="1:95" x14ac:dyDescent="0.25">
      <c r="AG60" s="156"/>
      <c r="AH60" s="156"/>
      <c r="AS60" s="2"/>
      <c r="AU60" s="2"/>
      <c r="BE60" s="156"/>
      <c r="BF60" s="156"/>
      <c r="BQ60" s="2"/>
      <c r="BS60" s="2"/>
      <c r="CC60" s="156"/>
      <c r="CD60" s="156"/>
      <c r="CO60" s="2"/>
      <c r="CQ60" s="2"/>
    </row>
    <row r="61" spans="1:95" x14ac:dyDescent="0.25">
      <c r="A61" s="12"/>
      <c r="F61" s="157" t="s">
        <v>122</v>
      </c>
      <c r="W61" s="3"/>
      <c r="Y61" s="12"/>
      <c r="AD61" s="157" t="s">
        <v>122</v>
      </c>
      <c r="AS61" s="2"/>
      <c r="AW61" s="12"/>
      <c r="BB61" s="157" t="s">
        <v>122</v>
      </c>
      <c r="BQ61" s="2"/>
      <c r="BU61" s="12"/>
      <c r="BZ61" s="157" t="s">
        <v>122</v>
      </c>
      <c r="CO61" s="2"/>
    </row>
    <row r="62" spans="1:95" x14ac:dyDescent="0.25">
      <c r="F62" s="3" t="s">
        <v>103</v>
      </c>
      <c r="G62" s="33">
        <f>'WACC Jan-June'!$E$50</f>
        <v>5.9635000000000001E-2</v>
      </c>
      <c r="H62" s="33">
        <f>'WACC Jan-June'!$E$50</f>
        <v>5.9635000000000001E-2</v>
      </c>
      <c r="I62" s="33">
        <f>'WACC Jan-June'!$E$50</f>
        <v>5.9635000000000001E-2</v>
      </c>
      <c r="J62" s="33">
        <f>'WACC Jan-June'!$E$50</f>
        <v>5.9635000000000001E-2</v>
      </c>
      <c r="K62" s="33">
        <f>'WACC Jan-June'!$E$50</f>
        <v>5.9635000000000001E-2</v>
      </c>
      <c r="L62" s="33">
        <f>'WACC Jan-June'!$E$50</f>
        <v>5.9635000000000001E-2</v>
      </c>
      <c r="M62" s="33">
        <f>'WACC July-Dec'!$E$50</f>
        <v>6.0095999999999997E-2</v>
      </c>
      <c r="N62" s="33">
        <f>'WACC July-Dec'!$E$50</f>
        <v>6.0095999999999997E-2</v>
      </c>
      <c r="O62" s="33">
        <f>'WACC July-Dec'!$E$50</f>
        <v>6.0095999999999997E-2</v>
      </c>
      <c r="P62" s="33">
        <f>'WACC July-Dec'!$E$50</f>
        <v>6.0095999999999997E-2</v>
      </c>
      <c r="Q62" s="33">
        <f>'WACC July-Dec'!$E$50</f>
        <v>6.0095999999999997E-2</v>
      </c>
      <c r="R62" s="33">
        <f>'WACC July-Dec'!$E$50</f>
        <v>6.0095999999999997E-2</v>
      </c>
      <c r="S62" s="33"/>
      <c r="T62" s="33"/>
      <c r="W62" s="3"/>
      <c r="AD62" s="3" t="s">
        <v>103</v>
      </c>
      <c r="AE62" s="33">
        <f>'WACC 2021'!$E$50</f>
        <v>6.1415999999999998E-2</v>
      </c>
      <c r="AF62" s="33">
        <f>'WACC 2021'!$E$50</f>
        <v>6.1415999999999998E-2</v>
      </c>
      <c r="AG62" s="33">
        <f>'WACC 2021'!$E$50</f>
        <v>6.1415999999999998E-2</v>
      </c>
      <c r="AH62" s="33">
        <f>'WACC 2021'!$E$50</f>
        <v>6.1415999999999998E-2</v>
      </c>
      <c r="AI62" s="33">
        <f>'WACC 2021'!$E$50</f>
        <v>6.1415999999999998E-2</v>
      </c>
      <c r="AJ62" s="33">
        <f>'WACC 2021'!$E$50</f>
        <v>6.1415999999999998E-2</v>
      </c>
      <c r="AK62" s="33">
        <f>'WACC 2021'!$E$50</f>
        <v>6.1415999999999998E-2</v>
      </c>
      <c r="AL62" s="33">
        <f>'WACC 2021'!$E$50</f>
        <v>6.1415999999999998E-2</v>
      </c>
      <c r="AM62" s="33">
        <f>'WACC 2021'!$E$50</f>
        <v>6.1415999999999998E-2</v>
      </c>
      <c r="AN62" s="33">
        <f>'WACC 2021'!$E$50</f>
        <v>6.1415999999999998E-2</v>
      </c>
      <c r="AO62" s="33">
        <f>'WACC 2021'!$E$50</f>
        <v>6.1415999999999998E-2</v>
      </c>
      <c r="AP62" s="33">
        <f>'WACC 2021'!$E$50</f>
        <v>6.1415999999999998E-2</v>
      </c>
      <c r="AQ62" s="33"/>
      <c r="AR62" s="33"/>
      <c r="AS62" s="2"/>
      <c r="BB62" s="3" t="s">
        <v>103</v>
      </c>
      <c r="BC62" s="33">
        <f>'WACC 2022'!$E$50</f>
        <v>6.2798000000000007E-2</v>
      </c>
      <c r="BD62" s="33">
        <f>'WACC 2022'!$E$50</f>
        <v>6.2798000000000007E-2</v>
      </c>
      <c r="BE62" s="33">
        <f>'WACC 2022'!$E$50</f>
        <v>6.2798000000000007E-2</v>
      </c>
      <c r="BF62" s="33">
        <f>'WACC 2022'!$E$50</f>
        <v>6.2798000000000007E-2</v>
      </c>
      <c r="BG62" s="33">
        <f>'WACC 2022'!$E$50</f>
        <v>6.2798000000000007E-2</v>
      </c>
      <c r="BH62" s="33">
        <f>'WACC 2022'!$E$50</f>
        <v>6.2798000000000007E-2</v>
      </c>
      <c r="BI62" s="33">
        <f>'WACC 2022'!$E$50</f>
        <v>6.2798000000000007E-2</v>
      </c>
      <c r="BJ62" s="33">
        <f>'WACC 2022'!$E$50</f>
        <v>6.2798000000000007E-2</v>
      </c>
      <c r="BK62" s="33">
        <f>'WACC 2022'!$E$50</f>
        <v>6.2798000000000007E-2</v>
      </c>
      <c r="BL62" s="33">
        <f>'WACC 2022'!$E$50</f>
        <v>6.2798000000000007E-2</v>
      </c>
      <c r="BM62" s="33">
        <f>'WACC 2022'!$E$50</f>
        <v>6.2798000000000007E-2</v>
      </c>
      <c r="BN62" s="33">
        <f>'WACC 2022'!$E$50</f>
        <v>6.2798000000000007E-2</v>
      </c>
      <c r="BO62" s="33"/>
      <c r="BP62" s="33"/>
      <c r="BQ62" s="2"/>
      <c r="BZ62" s="3" t="s">
        <v>103</v>
      </c>
      <c r="CA62" s="33">
        <f>'WACC 2022'!$E$50</f>
        <v>6.2798000000000007E-2</v>
      </c>
      <c r="CB62" s="33">
        <f>'WACC 2022'!$E$50</f>
        <v>6.2798000000000007E-2</v>
      </c>
      <c r="CC62" s="33">
        <f>'WACC 2022'!$E$50</f>
        <v>6.2798000000000007E-2</v>
      </c>
      <c r="CD62" s="33">
        <f>'WACC 2022'!$E$50</f>
        <v>6.2798000000000007E-2</v>
      </c>
      <c r="CE62" s="33">
        <f>'WACC 2022'!$E$50</f>
        <v>6.2798000000000007E-2</v>
      </c>
      <c r="CF62" s="33">
        <f>'WACC 2022'!$E$50</f>
        <v>6.2798000000000007E-2</v>
      </c>
      <c r="CG62" s="33">
        <f>'WACC 2022'!$E$50</f>
        <v>6.2798000000000007E-2</v>
      </c>
      <c r="CH62" s="33">
        <f>'WACC 2022'!$E$50</f>
        <v>6.2798000000000007E-2</v>
      </c>
      <c r="CI62" s="33">
        <f>'WACC 2022'!$E$50</f>
        <v>6.2798000000000007E-2</v>
      </c>
      <c r="CJ62" s="33">
        <f>'WACC 2022'!$E$50</f>
        <v>6.2798000000000007E-2</v>
      </c>
      <c r="CK62" s="33">
        <f>'WACC 2022'!$E$50</f>
        <v>6.2798000000000007E-2</v>
      </c>
      <c r="CL62" s="33">
        <f>'WACC 2022'!$E$50</f>
        <v>6.2798000000000007E-2</v>
      </c>
      <c r="CM62" s="33"/>
      <c r="CN62" s="33"/>
      <c r="CO62" s="2"/>
    </row>
    <row r="63" spans="1:95" x14ac:dyDescent="0.25">
      <c r="F63" s="3" t="s">
        <v>104</v>
      </c>
      <c r="G63" s="33">
        <f>'WACC Jan-June'!$E$59</f>
        <v>1.7369000000000002E-2</v>
      </c>
      <c r="H63" s="33">
        <f>'WACC Jan-June'!$E$59</f>
        <v>1.7369000000000002E-2</v>
      </c>
      <c r="I63" s="33">
        <f>'WACC Jan-June'!$E$59</f>
        <v>1.7369000000000002E-2</v>
      </c>
      <c r="J63" s="33">
        <f>'WACC Jan-June'!$E$59</f>
        <v>1.7369000000000002E-2</v>
      </c>
      <c r="K63" s="33">
        <f>'WACC Jan-June'!$E$59</f>
        <v>1.7369000000000002E-2</v>
      </c>
      <c r="L63" s="33">
        <f>'WACC Jan-June'!$E$59</f>
        <v>1.7369000000000002E-2</v>
      </c>
      <c r="M63" s="33">
        <f>'WACC July-Dec'!$E$59</f>
        <v>1.7925999999999997E-2</v>
      </c>
      <c r="N63" s="33">
        <f>'WACC July-Dec'!$E$59</f>
        <v>1.7925999999999997E-2</v>
      </c>
      <c r="O63" s="33">
        <f>'WACC July-Dec'!$E$59</f>
        <v>1.7925999999999997E-2</v>
      </c>
      <c r="P63" s="33">
        <f>'WACC July-Dec'!$E$59</f>
        <v>1.7925999999999997E-2</v>
      </c>
      <c r="Q63" s="33">
        <f>'WACC July-Dec'!$E$59</f>
        <v>1.7925999999999997E-2</v>
      </c>
      <c r="R63" s="33">
        <f>'WACC July-Dec'!$E$59</f>
        <v>1.7925999999999997E-2</v>
      </c>
      <c r="S63" s="33"/>
      <c r="T63" s="33"/>
      <c r="W63" s="3"/>
      <c r="AD63" s="3" t="s">
        <v>104</v>
      </c>
      <c r="AE63" s="33">
        <f>'WACC 2021'!$E$59</f>
        <v>1.6414000000000002E-2</v>
      </c>
      <c r="AF63" s="33">
        <f>'WACC 2021'!$E$59</f>
        <v>1.6414000000000002E-2</v>
      </c>
      <c r="AG63" s="33">
        <f>'WACC 2021'!$E$59</f>
        <v>1.6414000000000002E-2</v>
      </c>
      <c r="AH63" s="33">
        <f>'WACC 2021'!$E$59</f>
        <v>1.6414000000000002E-2</v>
      </c>
      <c r="AI63" s="33">
        <f>'WACC 2021'!$E$59</f>
        <v>1.6414000000000002E-2</v>
      </c>
      <c r="AJ63" s="33">
        <f>'WACC 2021'!$E$59</f>
        <v>1.6414000000000002E-2</v>
      </c>
      <c r="AK63" s="33">
        <f>'WACC 2021'!$E$59</f>
        <v>1.6414000000000002E-2</v>
      </c>
      <c r="AL63" s="33">
        <f>'WACC 2021'!$E$59</f>
        <v>1.6414000000000002E-2</v>
      </c>
      <c r="AM63" s="33">
        <f>'WACC 2021'!$E$59</f>
        <v>1.6414000000000002E-2</v>
      </c>
      <c r="AN63" s="33">
        <f>'WACC 2021'!$E$59</f>
        <v>1.6414000000000002E-2</v>
      </c>
      <c r="AO63" s="33">
        <f>'WACC 2021'!$E$59</f>
        <v>1.6414000000000002E-2</v>
      </c>
      <c r="AP63" s="33">
        <f>'WACC 2021'!$E$59</f>
        <v>1.6414000000000002E-2</v>
      </c>
      <c r="AQ63" s="33"/>
      <c r="AR63" s="33"/>
      <c r="AS63" s="2"/>
      <c r="BB63" s="3" t="s">
        <v>104</v>
      </c>
      <c r="BC63" s="33">
        <f>'WACC 2022'!$E$59</f>
        <v>1.6352999999999999E-2</v>
      </c>
      <c r="BD63" s="33">
        <f>'WACC 2022'!$E$59</f>
        <v>1.6352999999999999E-2</v>
      </c>
      <c r="BE63" s="33">
        <f>'WACC 2022'!$E$59</f>
        <v>1.6352999999999999E-2</v>
      </c>
      <c r="BF63" s="33">
        <f>'WACC 2022'!$E$59</f>
        <v>1.6352999999999999E-2</v>
      </c>
      <c r="BG63" s="33">
        <f>'WACC 2022'!$E$59</f>
        <v>1.6352999999999999E-2</v>
      </c>
      <c r="BH63" s="33">
        <f>'WACC 2022'!$E$59</f>
        <v>1.6352999999999999E-2</v>
      </c>
      <c r="BI63" s="33">
        <f>'WACC 2022'!$E$59</f>
        <v>1.6352999999999999E-2</v>
      </c>
      <c r="BJ63" s="33">
        <f>'WACC 2022'!$E$59</f>
        <v>1.6352999999999999E-2</v>
      </c>
      <c r="BK63" s="33">
        <f>'WACC 2022'!$E$59</f>
        <v>1.6352999999999999E-2</v>
      </c>
      <c r="BL63" s="33">
        <f>'WACC 2022'!$E$59</f>
        <v>1.6352999999999999E-2</v>
      </c>
      <c r="BM63" s="33">
        <f>'WACC 2022'!$E$59</f>
        <v>1.6352999999999999E-2</v>
      </c>
      <c r="BN63" s="33">
        <f>'WACC 2022'!$E$59</f>
        <v>1.6352999999999999E-2</v>
      </c>
      <c r="BO63" s="33"/>
      <c r="BP63" s="33"/>
      <c r="BQ63" s="2"/>
      <c r="BZ63" s="3" t="s">
        <v>104</v>
      </c>
      <c r="CA63" s="33">
        <f>'WACC 2022'!$E$59</f>
        <v>1.6352999999999999E-2</v>
      </c>
      <c r="CB63" s="33">
        <f>'WACC 2022'!$E$59</f>
        <v>1.6352999999999999E-2</v>
      </c>
      <c r="CC63" s="33">
        <f>'WACC 2022'!$E$59</f>
        <v>1.6352999999999999E-2</v>
      </c>
      <c r="CD63" s="33">
        <f>'WACC 2022'!$E$59</f>
        <v>1.6352999999999999E-2</v>
      </c>
      <c r="CE63" s="33">
        <f>'WACC 2022'!$E$59</f>
        <v>1.6352999999999999E-2</v>
      </c>
      <c r="CF63" s="33">
        <f>'WACC 2022'!$E$59</f>
        <v>1.6352999999999999E-2</v>
      </c>
      <c r="CG63" s="33">
        <f>'WACC 2022'!$E$59</f>
        <v>1.6352999999999999E-2</v>
      </c>
      <c r="CH63" s="33">
        <f>'WACC 2022'!$E$59</f>
        <v>1.6352999999999999E-2</v>
      </c>
      <c r="CI63" s="33">
        <f>'WACC 2022'!$E$59</f>
        <v>1.6352999999999999E-2</v>
      </c>
      <c r="CJ63" s="33">
        <f>'WACC 2022'!$E$59</f>
        <v>1.6352999999999999E-2</v>
      </c>
      <c r="CK63" s="33">
        <f>'WACC 2022'!$E$59</f>
        <v>1.6352999999999999E-2</v>
      </c>
      <c r="CL63" s="33">
        <f>'WACC 2022'!$E$59</f>
        <v>1.6352999999999999E-2</v>
      </c>
      <c r="CM63" s="33"/>
      <c r="CN63" s="33"/>
      <c r="CO63" s="2"/>
    </row>
    <row r="64" spans="1:95" x14ac:dyDescent="0.25">
      <c r="K64" s="15"/>
      <c r="AI64" s="15"/>
      <c r="AS64" s="2"/>
      <c r="AU64" s="2"/>
      <c r="BG64" s="15"/>
      <c r="BQ64" s="2"/>
      <c r="BS64" s="2"/>
      <c r="CE64" s="15"/>
      <c r="CO64" s="2"/>
      <c r="CQ64" s="2"/>
    </row>
    <row r="65" spans="6:95" x14ac:dyDescent="0.25">
      <c r="K65" s="15"/>
      <c r="AI65" s="15"/>
      <c r="AS65" s="2"/>
      <c r="AU65" s="2"/>
      <c r="BG65" s="15"/>
      <c r="BQ65" s="2"/>
      <c r="BS65" s="2"/>
      <c r="CE65" s="15"/>
      <c r="CO65" s="2"/>
      <c r="CQ65" s="2"/>
    </row>
    <row r="66" spans="6:95" x14ac:dyDescent="0.25">
      <c r="F66" s="78"/>
      <c r="AD66" s="78"/>
      <c r="AS66" s="2"/>
      <c r="AU66" s="2"/>
      <c r="BB66" s="78"/>
      <c r="BQ66" s="2"/>
      <c r="BS66" s="2"/>
      <c r="BZ66" s="78"/>
      <c r="CO66" s="2"/>
      <c r="CQ66" s="2"/>
    </row>
    <row r="67" spans="6:95" x14ac:dyDescent="0.25">
      <c r="F67" s="78"/>
      <c r="AD67" s="78"/>
      <c r="AS67" s="2"/>
      <c r="AU67" s="2"/>
      <c r="BB67" s="78"/>
      <c r="BQ67" s="2"/>
      <c r="BS67" s="2"/>
      <c r="BZ67" s="78"/>
      <c r="CO67" s="2"/>
      <c r="CQ67" s="2"/>
    </row>
    <row r="68" spans="6:95" x14ac:dyDescent="0.25">
      <c r="F68" s="78"/>
      <c r="AD68" s="78"/>
      <c r="AS68" s="2"/>
      <c r="AU68" s="2"/>
      <c r="BB68" s="78"/>
      <c r="BQ68" s="2"/>
      <c r="BS68" s="2"/>
      <c r="BZ68" s="78"/>
      <c r="CO68" s="2"/>
      <c r="CQ68" s="2"/>
    </row>
    <row r="69" spans="6:95" x14ac:dyDescent="0.25">
      <c r="F69" s="78"/>
      <c r="AD69" s="78"/>
      <c r="AS69" s="2"/>
      <c r="AU69" s="2"/>
      <c r="BB69" s="78"/>
      <c r="BQ69" s="2"/>
      <c r="BS69" s="2"/>
      <c r="BZ69" s="78"/>
      <c r="CO69" s="2"/>
      <c r="CQ69" s="2"/>
    </row>
    <row r="70" spans="6:95" x14ac:dyDescent="0.25">
      <c r="K70" s="15"/>
      <c r="AI70" s="15"/>
      <c r="AS70" s="2"/>
      <c r="AU70" s="2"/>
      <c r="BG70" s="15"/>
      <c r="BQ70" s="2"/>
      <c r="BS70" s="2"/>
      <c r="CE70" s="15"/>
      <c r="CO70" s="2"/>
      <c r="CQ70" s="2"/>
    </row>
  </sheetData>
  <mergeCells count="28">
    <mergeCell ref="BU7:CL7"/>
    <mergeCell ref="BU8:CL8"/>
    <mergeCell ref="BU1:CL1"/>
    <mergeCell ref="BU2:CL2"/>
    <mergeCell ref="BU3:CL3"/>
    <mergeCell ref="BU4:CL4"/>
    <mergeCell ref="BU6:CL6"/>
    <mergeCell ref="Y8:AP8"/>
    <mergeCell ref="AW8:BN8"/>
    <mergeCell ref="Y4:AP4"/>
    <mergeCell ref="AW4:BN4"/>
    <mergeCell ref="Y6:AP6"/>
    <mergeCell ref="AW6:BN6"/>
    <mergeCell ref="Y7:AP7"/>
    <mergeCell ref="AW7:BN7"/>
    <mergeCell ref="Y1:AP1"/>
    <mergeCell ref="AW1:BN1"/>
    <mergeCell ref="Y2:AP2"/>
    <mergeCell ref="AW2:BN2"/>
    <mergeCell ref="Y3:AP3"/>
    <mergeCell ref="AW3:BN3"/>
    <mergeCell ref="A8:R8"/>
    <mergeCell ref="A1:R1"/>
    <mergeCell ref="A2:R2"/>
    <mergeCell ref="A3:R3"/>
    <mergeCell ref="A4:R4"/>
    <mergeCell ref="A6:R6"/>
    <mergeCell ref="A7:R7"/>
  </mergeCells>
  <dataValidations disablePrompts="1" count="1">
    <dataValidation type="list" allowBlank="1" showInputMessage="1" showErrorMessage="1" sqref="E62 AC62 BA62 BY62" xr:uid="{447D3025-D7D5-4B84-87B3-BF99EE2B7F84}">
      <formula1>#REF!</formula1>
    </dataValidation>
  </dataValidations>
  <printOptions horizontalCentered="1"/>
  <pageMargins left="0.5" right="0.5" top="0.75" bottom="0.75" header="0.5" footer="0.5"/>
  <pageSetup scale="17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BBD31-4EAB-43A4-9978-FA7C8E0BCE04}">
  <sheetPr codeName="Sheet2">
    <pageSetUpPr fitToPage="1"/>
  </sheetPr>
  <dimension ref="A1:EN1985"/>
  <sheetViews>
    <sheetView view="pageBreakPreview" zoomScale="70" zoomScaleNormal="71" zoomScaleSheetLayoutView="70" workbookViewId="0">
      <pane xSplit="9" ySplit="4" topLeftCell="U5" activePane="bottomRight" state="frozen"/>
      <selection pane="topRight" activeCell="I1" sqref="I1"/>
      <selection pane="bottomLeft" activeCell="A5" sqref="A5"/>
      <selection pane="bottomRight" activeCell="A3" sqref="A3"/>
    </sheetView>
  </sheetViews>
  <sheetFormatPr defaultRowHeight="15" outlineLevelRow="1" outlineLevelCol="2" x14ac:dyDescent="0.2"/>
  <cols>
    <col min="1" max="1" width="8.33203125" style="2" customWidth="1"/>
    <col min="2" max="2" width="13.33203125" style="2" customWidth="1"/>
    <col min="3" max="3" width="25.5546875" style="2" customWidth="1"/>
    <col min="4" max="4" width="13.6640625" style="2" customWidth="1"/>
    <col min="5" max="5" width="25.5546875" style="2" customWidth="1"/>
    <col min="6" max="6" width="9.21875" style="2" customWidth="1"/>
    <col min="7" max="7" width="10" style="2" customWidth="1"/>
    <col min="8" max="8" width="9.5546875" style="2" customWidth="1"/>
    <col min="9" max="9" width="10" style="2" customWidth="1"/>
    <col min="10" max="12" width="11.33203125" style="2" hidden="1" customWidth="1" outlineLevel="2"/>
    <col min="13" max="14" width="11.88671875" style="2" hidden="1" customWidth="1" outlineLevel="2"/>
    <col min="15" max="17" width="13.88671875" style="2" hidden="1" customWidth="1" outlineLevel="2"/>
    <col min="18" max="18" width="11.5546875" style="2" hidden="1" customWidth="1" outlineLevel="2"/>
    <col min="19" max="20" width="12.77734375" style="2" hidden="1" customWidth="1" outlineLevel="2"/>
    <col min="21" max="21" width="12.77734375" style="2" customWidth="1" outlineLevel="2"/>
    <col min="22" max="22" width="13.6640625" style="2" bestFit="1" customWidth="1" outlineLevel="2"/>
    <col min="23" max="23" width="11.77734375" style="2" hidden="1" customWidth="1" outlineLevel="1"/>
    <col min="24" max="24" width="11.21875" style="2" hidden="1" customWidth="1" outlineLevel="1"/>
    <col min="25" max="30" width="12.77734375" style="2" hidden="1" customWidth="1" outlineLevel="1"/>
    <col min="31" max="31" width="12.88671875" style="2" hidden="1" customWidth="1" outlineLevel="1"/>
    <col min="32" max="32" width="12.77734375" style="2" hidden="1" customWidth="1" outlineLevel="1"/>
    <col min="33" max="33" width="13.88671875" style="2" hidden="1" customWidth="1" outlineLevel="1"/>
    <col min="34" max="34" width="13.6640625" style="2" bestFit="1" customWidth="1" outlineLevel="1"/>
    <col min="35" max="35" width="14.21875" style="2" bestFit="1" customWidth="1" outlineLevel="1"/>
    <col min="36" max="45" width="13.44140625" style="2" customWidth="1"/>
    <col min="46" max="47" width="15.109375" style="2" bestFit="1" customWidth="1"/>
    <col min="48" max="48" width="14.5546875" style="2" bestFit="1" customWidth="1"/>
    <col min="49" max="53" width="13.44140625" style="2" customWidth="1"/>
    <col min="54" max="60" width="14.44140625" style="2" customWidth="1"/>
    <col min="61" max="61" width="14.5546875" style="2" bestFit="1" customWidth="1"/>
    <col min="62" max="99" width="14.44140625" style="2" hidden="1" customWidth="1"/>
    <col min="100" max="100" width="13.33203125" style="2" hidden="1" customWidth="1"/>
    <col min="101" max="111" width="14.44140625" style="2" hidden="1" customWidth="1"/>
    <col min="112" max="112" width="14.88671875" style="2" hidden="1" customWidth="1"/>
    <col min="113" max="113" width="13.33203125" style="2" hidden="1" customWidth="1"/>
    <col min="114" max="117" width="14.44140625" style="2" hidden="1" customWidth="1"/>
    <col min="118" max="126" width="15.44140625" style="2" hidden="1" customWidth="1"/>
    <col min="127" max="138" width="15" style="2" hidden="1" customWidth="1"/>
    <col min="139" max="139" width="12.77734375" style="2" hidden="1" customWidth="1"/>
    <col min="140" max="140" width="6.109375" style="2" hidden="1" customWidth="1"/>
    <col min="141" max="141" width="28" style="2" hidden="1" customWidth="1"/>
    <col min="142" max="142" width="6.77734375" style="2" hidden="1" customWidth="1"/>
    <col min="143" max="143" width="3" style="2" hidden="1" customWidth="1"/>
    <col min="144" max="144" width="10.6640625" style="2" hidden="1" customWidth="1"/>
    <col min="145" max="156" width="0" style="2" hidden="1" customWidth="1"/>
    <col min="157" max="16384" width="8.88671875" style="2"/>
  </cols>
  <sheetData>
    <row r="1" spans="1:144" ht="20.25" x14ac:dyDescent="0.3">
      <c r="A1" s="186" t="s">
        <v>149</v>
      </c>
      <c r="B1" s="186" t="s">
        <v>150</v>
      </c>
      <c r="C1" s="186" t="s">
        <v>151</v>
      </c>
      <c r="D1" s="186" t="s">
        <v>152</v>
      </c>
      <c r="E1" s="187" t="s">
        <v>148</v>
      </c>
      <c r="F1" s="186" t="s">
        <v>218</v>
      </c>
      <c r="G1" s="187" t="s">
        <v>220</v>
      </c>
      <c r="H1" s="187"/>
      <c r="I1" s="187" t="s">
        <v>160</v>
      </c>
      <c r="J1" s="232" t="s">
        <v>166</v>
      </c>
      <c r="K1" s="232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188" t="s">
        <v>383</v>
      </c>
      <c r="AJ1" s="188" t="s">
        <v>384</v>
      </c>
      <c r="EK1" s="1" t="s">
        <v>398</v>
      </c>
      <c r="EL1" s="1">
        <v>10</v>
      </c>
      <c r="EN1" s="2" t="s">
        <v>412</v>
      </c>
    </row>
    <row r="2" spans="1:144" s="1" customFormat="1" ht="15.75" x14ac:dyDescent="0.25">
      <c r="A2" s="186" t="s">
        <v>99</v>
      </c>
      <c r="B2" s="186" t="s">
        <v>99</v>
      </c>
      <c r="C2" s="186" t="s">
        <v>99</v>
      </c>
      <c r="D2" s="186" t="s">
        <v>99</v>
      </c>
      <c r="E2" s="186" t="s">
        <v>99</v>
      </c>
      <c r="F2" s="186" t="s">
        <v>219</v>
      </c>
      <c r="G2" s="186" t="s">
        <v>221</v>
      </c>
      <c r="H2" s="186"/>
      <c r="I2" s="186" t="s">
        <v>222</v>
      </c>
      <c r="J2" s="229" t="s">
        <v>109</v>
      </c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1"/>
      <c r="W2" s="229" t="s">
        <v>110</v>
      </c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1"/>
      <c r="AJ2" s="229" t="s">
        <v>111</v>
      </c>
      <c r="AK2" s="230"/>
      <c r="AL2" s="230"/>
      <c r="AM2" s="230"/>
      <c r="AN2" s="230"/>
      <c r="AO2" s="230"/>
      <c r="AP2" s="230"/>
      <c r="AQ2" s="230"/>
      <c r="AR2" s="230"/>
      <c r="AS2" s="230"/>
      <c r="AT2" s="230"/>
      <c r="AU2" s="230"/>
      <c r="AV2" s="231"/>
      <c r="AW2" s="229" t="s">
        <v>112</v>
      </c>
      <c r="AX2" s="230"/>
      <c r="AY2" s="230"/>
      <c r="AZ2" s="230"/>
      <c r="BA2" s="230"/>
      <c r="BB2" s="230"/>
      <c r="BC2" s="230"/>
      <c r="BD2" s="230"/>
      <c r="BE2" s="230"/>
      <c r="BF2" s="230"/>
      <c r="BG2" s="230"/>
      <c r="BH2" s="230"/>
      <c r="BI2" s="231"/>
      <c r="BJ2" s="229" t="s">
        <v>113</v>
      </c>
      <c r="BK2" s="230"/>
      <c r="BL2" s="230"/>
      <c r="BM2" s="230"/>
      <c r="BN2" s="230"/>
      <c r="BO2" s="230"/>
      <c r="BP2" s="230"/>
      <c r="BQ2" s="230"/>
      <c r="BR2" s="230"/>
      <c r="BS2" s="230"/>
      <c r="BT2" s="230"/>
      <c r="BU2" s="230"/>
      <c r="BV2" s="231"/>
      <c r="BW2" s="229" t="s">
        <v>114</v>
      </c>
      <c r="BX2" s="230"/>
      <c r="BY2" s="230"/>
      <c r="BZ2" s="230"/>
      <c r="CA2" s="230"/>
      <c r="CB2" s="230"/>
      <c r="CC2" s="230"/>
      <c r="CD2" s="230"/>
      <c r="CE2" s="230"/>
      <c r="CF2" s="230"/>
      <c r="CG2" s="230"/>
      <c r="CH2" s="230"/>
      <c r="CI2" s="231"/>
      <c r="CJ2" s="229" t="s">
        <v>115</v>
      </c>
      <c r="CK2" s="230"/>
      <c r="CL2" s="230"/>
      <c r="CM2" s="230"/>
      <c r="CN2" s="230"/>
      <c r="CO2" s="230"/>
      <c r="CP2" s="230"/>
      <c r="CQ2" s="230"/>
      <c r="CR2" s="230"/>
      <c r="CS2" s="230"/>
      <c r="CT2" s="230"/>
      <c r="CU2" s="230"/>
      <c r="CV2" s="231"/>
      <c r="CW2" s="229" t="s">
        <v>116</v>
      </c>
      <c r="CX2" s="230"/>
      <c r="CY2" s="230"/>
      <c r="CZ2" s="230"/>
      <c r="DA2" s="230"/>
      <c r="DB2" s="230"/>
      <c r="DC2" s="230"/>
      <c r="DD2" s="230"/>
      <c r="DE2" s="230"/>
      <c r="DF2" s="230"/>
      <c r="DG2" s="230"/>
      <c r="DH2" s="230"/>
      <c r="DI2" s="231"/>
      <c r="DJ2" s="229" t="s">
        <v>117</v>
      </c>
      <c r="DK2" s="230"/>
      <c r="DL2" s="230"/>
      <c r="DM2" s="230"/>
      <c r="DN2" s="230"/>
      <c r="DO2" s="230"/>
      <c r="DP2" s="230"/>
      <c r="DQ2" s="230"/>
      <c r="DR2" s="230"/>
      <c r="DS2" s="230"/>
      <c r="DT2" s="230"/>
      <c r="DU2" s="230"/>
      <c r="DV2" s="231"/>
      <c r="DW2" s="229" t="s">
        <v>118</v>
      </c>
      <c r="DX2" s="230"/>
      <c r="DY2" s="230"/>
      <c r="DZ2" s="230"/>
      <c r="EA2" s="230"/>
      <c r="EB2" s="230"/>
      <c r="EC2" s="230"/>
      <c r="ED2" s="230"/>
      <c r="EE2" s="230"/>
      <c r="EF2" s="230"/>
      <c r="EG2" s="230"/>
      <c r="EH2" s="230"/>
      <c r="EI2" s="231"/>
      <c r="EK2" s="1" t="s">
        <v>396</v>
      </c>
      <c r="EL2" s="1">
        <v>11</v>
      </c>
    </row>
    <row r="3" spans="1:144" s="1" customFormat="1" ht="15.75" x14ac:dyDescent="0.25">
      <c r="B3" s="189" t="s">
        <v>137</v>
      </c>
      <c r="E3" s="81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190">
        <v>1</v>
      </c>
      <c r="X3" s="190">
        <v>2</v>
      </c>
      <c r="Y3" s="190">
        <v>3</v>
      </c>
      <c r="Z3" s="190">
        <v>4</v>
      </c>
      <c r="AA3" s="190">
        <v>5</v>
      </c>
      <c r="AB3" s="190">
        <v>6</v>
      </c>
      <c r="AC3" s="190">
        <v>7</v>
      </c>
      <c r="AD3" s="190">
        <v>8</v>
      </c>
      <c r="AE3" s="190">
        <v>9</v>
      </c>
      <c r="AF3" s="190">
        <v>10</v>
      </c>
      <c r="AG3" s="190">
        <v>11</v>
      </c>
      <c r="AH3" s="190">
        <v>12</v>
      </c>
      <c r="AI3" s="88"/>
      <c r="AJ3" s="88" t="s">
        <v>324</v>
      </c>
      <c r="AK3" s="88" t="s">
        <v>324</v>
      </c>
      <c r="AL3" s="88" t="s">
        <v>324</v>
      </c>
      <c r="AM3" s="88" t="s">
        <v>324</v>
      </c>
      <c r="AN3" s="88" t="s">
        <v>324</v>
      </c>
      <c r="AO3" s="88" t="s">
        <v>324</v>
      </c>
      <c r="AP3" s="88" t="s">
        <v>324</v>
      </c>
      <c r="AQ3" s="88" t="s">
        <v>324</v>
      </c>
      <c r="AR3" s="88" t="s">
        <v>324</v>
      </c>
      <c r="AS3" s="88" t="s">
        <v>324</v>
      </c>
      <c r="AT3" s="88" t="s">
        <v>324</v>
      </c>
      <c r="AU3" s="88" t="s">
        <v>324</v>
      </c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8"/>
      <c r="BY3" s="88"/>
      <c r="BZ3" s="88"/>
      <c r="CA3" s="88"/>
      <c r="CB3" s="88"/>
      <c r="CC3" s="88"/>
      <c r="CD3" s="88"/>
      <c r="CE3" s="88"/>
      <c r="CF3" s="88"/>
      <c r="CG3" s="88"/>
      <c r="CH3" s="88"/>
      <c r="CI3" s="88"/>
      <c r="CJ3" s="88"/>
      <c r="CK3" s="88"/>
      <c r="CL3" s="88"/>
      <c r="CM3" s="88"/>
      <c r="CN3" s="88"/>
      <c r="CO3" s="88"/>
      <c r="CP3" s="88"/>
      <c r="CQ3" s="88"/>
      <c r="CR3" s="88"/>
      <c r="CS3" s="88"/>
      <c r="CT3" s="88"/>
      <c r="CU3" s="88"/>
      <c r="CV3" s="88"/>
      <c r="CW3" s="88"/>
      <c r="CX3" s="88"/>
      <c r="CY3" s="88"/>
      <c r="CZ3" s="88"/>
      <c r="DA3" s="88"/>
      <c r="DB3" s="88"/>
      <c r="DC3" s="88"/>
      <c r="DD3" s="88"/>
      <c r="DE3" s="88"/>
      <c r="DF3" s="88"/>
      <c r="DG3" s="88"/>
      <c r="DH3" s="88"/>
      <c r="DI3" s="88"/>
      <c r="DJ3" s="88"/>
      <c r="DK3" s="88"/>
      <c r="DL3" s="88"/>
      <c r="DM3" s="88"/>
      <c r="DN3" s="88"/>
      <c r="DO3" s="88"/>
      <c r="DP3" s="88"/>
      <c r="DQ3" s="88"/>
      <c r="DR3" s="88"/>
      <c r="DS3" s="88"/>
      <c r="DT3" s="88"/>
      <c r="DU3" s="88"/>
      <c r="DV3" s="88"/>
      <c r="DW3" s="88"/>
      <c r="DX3" s="88"/>
      <c r="DY3" s="88"/>
      <c r="DZ3" s="88"/>
      <c r="EA3" s="88"/>
      <c r="EB3" s="88"/>
      <c r="EC3" s="88"/>
      <c r="ED3" s="88"/>
      <c r="EE3" s="88"/>
      <c r="EF3" s="88"/>
      <c r="EG3" s="88"/>
      <c r="EH3" s="88"/>
      <c r="EI3" s="88"/>
    </row>
    <row r="4" spans="1:144" s="1" customFormat="1" ht="18" x14ac:dyDescent="0.4">
      <c r="A4" s="1" t="s">
        <v>108</v>
      </c>
      <c r="B4" s="1" t="s">
        <v>125</v>
      </c>
      <c r="C4" s="1" t="s">
        <v>126</v>
      </c>
      <c r="D4" s="1" t="s">
        <v>146</v>
      </c>
      <c r="E4" s="1" t="s">
        <v>147</v>
      </c>
      <c r="J4" s="161" t="s">
        <v>87</v>
      </c>
      <c r="K4" s="161" t="s">
        <v>88</v>
      </c>
      <c r="L4" s="161" t="s">
        <v>89</v>
      </c>
      <c r="M4" s="161" t="s">
        <v>90</v>
      </c>
      <c r="N4" s="161" t="s">
        <v>48</v>
      </c>
      <c r="O4" s="161" t="s">
        <v>91</v>
      </c>
      <c r="P4" s="161" t="s">
        <v>92</v>
      </c>
      <c r="Q4" s="161" t="s">
        <v>93</v>
      </c>
      <c r="R4" s="161" t="s">
        <v>94</v>
      </c>
      <c r="S4" s="161" t="s">
        <v>95</v>
      </c>
      <c r="T4" s="161" t="s">
        <v>96</v>
      </c>
      <c r="U4" s="161" t="s">
        <v>97</v>
      </c>
      <c r="V4" s="161" t="s">
        <v>4</v>
      </c>
      <c r="W4" s="161" t="s">
        <v>87</v>
      </c>
      <c r="X4" s="161" t="s">
        <v>88</v>
      </c>
      <c r="Y4" s="161" t="s">
        <v>89</v>
      </c>
      <c r="Z4" s="161" t="s">
        <v>90</v>
      </c>
      <c r="AA4" s="161" t="s">
        <v>48</v>
      </c>
      <c r="AB4" s="161" t="s">
        <v>91</v>
      </c>
      <c r="AC4" s="161" t="s">
        <v>92</v>
      </c>
      <c r="AD4" s="161" t="s">
        <v>93</v>
      </c>
      <c r="AE4" s="161" t="s">
        <v>94</v>
      </c>
      <c r="AF4" s="161" t="s">
        <v>95</v>
      </c>
      <c r="AG4" s="161" t="s">
        <v>96</v>
      </c>
      <c r="AH4" s="161" t="s">
        <v>97</v>
      </c>
      <c r="AI4" s="161" t="s">
        <v>4</v>
      </c>
      <c r="AJ4" s="161" t="s">
        <v>87</v>
      </c>
      <c r="AK4" s="161" t="s">
        <v>88</v>
      </c>
      <c r="AL4" s="161" t="s">
        <v>89</v>
      </c>
      <c r="AM4" s="161" t="s">
        <v>90</v>
      </c>
      <c r="AN4" s="161" t="s">
        <v>48</v>
      </c>
      <c r="AO4" s="161" t="s">
        <v>91</v>
      </c>
      <c r="AP4" s="161" t="s">
        <v>92</v>
      </c>
      <c r="AQ4" s="161" t="s">
        <v>93</v>
      </c>
      <c r="AR4" s="161" t="s">
        <v>94</v>
      </c>
      <c r="AS4" s="161" t="s">
        <v>95</v>
      </c>
      <c r="AT4" s="161" t="s">
        <v>96</v>
      </c>
      <c r="AU4" s="161" t="s">
        <v>97</v>
      </c>
      <c r="AV4" s="161" t="s">
        <v>4</v>
      </c>
      <c r="AW4" s="161" t="s">
        <v>87</v>
      </c>
      <c r="AX4" s="161" t="s">
        <v>88</v>
      </c>
      <c r="AY4" s="161" t="s">
        <v>89</v>
      </c>
      <c r="AZ4" s="161" t="s">
        <v>90</v>
      </c>
      <c r="BA4" s="161" t="s">
        <v>48</v>
      </c>
      <c r="BB4" s="161" t="s">
        <v>91</v>
      </c>
      <c r="BC4" s="161" t="s">
        <v>92</v>
      </c>
      <c r="BD4" s="161" t="s">
        <v>93</v>
      </c>
      <c r="BE4" s="161" t="s">
        <v>94</v>
      </c>
      <c r="BF4" s="161" t="s">
        <v>95</v>
      </c>
      <c r="BG4" s="161" t="s">
        <v>96</v>
      </c>
      <c r="BH4" s="161" t="s">
        <v>97</v>
      </c>
      <c r="BI4" s="161" t="s">
        <v>4</v>
      </c>
      <c r="BJ4" s="161" t="s">
        <v>87</v>
      </c>
      <c r="BK4" s="161" t="s">
        <v>88</v>
      </c>
      <c r="BL4" s="161" t="s">
        <v>89</v>
      </c>
      <c r="BM4" s="161" t="s">
        <v>90</v>
      </c>
      <c r="BN4" s="161" t="s">
        <v>48</v>
      </c>
      <c r="BO4" s="161" t="s">
        <v>91</v>
      </c>
      <c r="BP4" s="161" t="s">
        <v>92</v>
      </c>
      <c r="BQ4" s="161" t="s">
        <v>93</v>
      </c>
      <c r="BR4" s="161" t="s">
        <v>94</v>
      </c>
      <c r="BS4" s="161" t="s">
        <v>95</v>
      </c>
      <c r="BT4" s="161" t="s">
        <v>96</v>
      </c>
      <c r="BU4" s="161" t="s">
        <v>97</v>
      </c>
      <c r="BV4" s="161" t="s">
        <v>4</v>
      </c>
      <c r="BW4" s="161" t="s">
        <v>87</v>
      </c>
      <c r="BX4" s="161" t="s">
        <v>88</v>
      </c>
      <c r="BY4" s="161" t="s">
        <v>89</v>
      </c>
      <c r="BZ4" s="161" t="s">
        <v>90</v>
      </c>
      <c r="CA4" s="161" t="s">
        <v>48</v>
      </c>
      <c r="CB4" s="161" t="s">
        <v>91</v>
      </c>
      <c r="CC4" s="161" t="s">
        <v>92</v>
      </c>
      <c r="CD4" s="161" t="s">
        <v>93</v>
      </c>
      <c r="CE4" s="161" t="s">
        <v>94</v>
      </c>
      <c r="CF4" s="161" t="s">
        <v>95</v>
      </c>
      <c r="CG4" s="161" t="s">
        <v>96</v>
      </c>
      <c r="CH4" s="161" t="s">
        <v>97</v>
      </c>
      <c r="CI4" s="161" t="s">
        <v>4</v>
      </c>
      <c r="CJ4" s="161" t="s">
        <v>87</v>
      </c>
      <c r="CK4" s="161" t="s">
        <v>88</v>
      </c>
      <c r="CL4" s="161" t="s">
        <v>89</v>
      </c>
      <c r="CM4" s="161" t="s">
        <v>90</v>
      </c>
      <c r="CN4" s="161" t="s">
        <v>48</v>
      </c>
      <c r="CO4" s="161" t="s">
        <v>91</v>
      </c>
      <c r="CP4" s="161" t="s">
        <v>92</v>
      </c>
      <c r="CQ4" s="161" t="s">
        <v>93</v>
      </c>
      <c r="CR4" s="161" t="s">
        <v>94</v>
      </c>
      <c r="CS4" s="161" t="s">
        <v>95</v>
      </c>
      <c r="CT4" s="161" t="s">
        <v>96</v>
      </c>
      <c r="CU4" s="161" t="s">
        <v>97</v>
      </c>
      <c r="CV4" s="161" t="s">
        <v>4</v>
      </c>
      <c r="CW4" s="161" t="s">
        <v>87</v>
      </c>
      <c r="CX4" s="161" t="s">
        <v>88</v>
      </c>
      <c r="CY4" s="161" t="s">
        <v>89</v>
      </c>
      <c r="CZ4" s="161" t="s">
        <v>90</v>
      </c>
      <c r="DA4" s="161" t="s">
        <v>48</v>
      </c>
      <c r="DB4" s="161" t="s">
        <v>91</v>
      </c>
      <c r="DC4" s="161" t="s">
        <v>92</v>
      </c>
      <c r="DD4" s="161" t="s">
        <v>93</v>
      </c>
      <c r="DE4" s="161" t="s">
        <v>94</v>
      </c>
      <c r="DF4" s="161" t="s">
        <v>95</v>
      </c>
      <c r="DG4" s="161" t="s">
        <v>96</v>
      </c>
      <c r="DH4" s="161" t="s">
        <v>97</v>
      </c>
      <c r="DI4" s="161" t="s">
        <v>4</v>
      </c>
      <c r="DJ4" s="161" t="s">
        <v>87</v>
      </c>
      <c r="DK4" s="161" t="s">
        <v>88</v>
      </c>
      <c r="DL4" s="161" t="s">
        <v>89</v>
      </c>
      <c r="DM4" s="161" t="s">
        <v>90</v>
      </c>
      <c r="DN4" s="161" t="s">
        <v>48</v>
      </c>
      <c r="DO4" s="161" t="s">
        <v>91</v>
      </c>
      <c r="DP4" s="161" t="s">
        <v>92</v>
      </c>
      <c r="DQ4" s="161" t="s">
        <v>93</v>
      </c>
      <c r="DR4" s="161" t="s">
        <v>94</v>
      </c>
      <c r="DS4" s="161" t="s">
        <v>95</v>
      </c>
      <c r="DT4" s="161" t="s">
        <v>96</v>
      </c>
      <c r="DU4" s="161" t="s">
        <v>97</v>
      </c>
      <c r="DV4" s="161" t="s">
        <v>4</v>
      </c>
      <c r="DW4" s="161" t="s">
        <v>87</v>
      </c>
      <c r="DX4" s="161" t="s">
        <v>88</v>
      </c>
      <c r="DY4" s="161" t="s">
        <v>89</v>
      </c>
      <c r="DZ4" s="161" t="s">
        <v>90</v>
      </c>
      <c r="EA4" s="161" t="s">
        <v>48</v>
      </c>
      <c r="EB4" s="161" t="s">
        <v>91</v>
      </c>
      <c r="EC4" s="161" t="s">
        <v>92</v>
      </c>
      <c r="ED4" s="161" t="s">
        <v>93</v>
      </c>
      <c r="EE4" s="161" t="s">
        <v>94</v>
      </c>
      <c r="EF4" s="161" t="s">
        <v>95</v>
      </c>
      <c r="EG4" s="161" t="s">
        <v>96</v>
      </c>
      <c r="EH4" s="161" t="s">
        <v>97</v>
      </c>
      <c r="EI4" s="161" t="s">
        <v>4</v>
      </c>
      <c r="EK4" s="1" t="s">
        <v>397</v>
      </c>
    </row>
    <row r="5" spans="1:144" ht="15.75" outlineLevel="1" x14ac:dyDescent="0.25">
      <c r="A5" s="2">
        <v>1</v>
      </c>
      <c r="B5" s="86" t="s">
        <v>167</v>
      </c>
      <c r="C5" s="86" t="s">
        <v>168</v>
      </c>
      <c r="D5" s="2" t="s">
        <v>169</v>
      </c>
      <c r="E5" s="162" t="s">
        <v>168</v>
      </c>
      <c r="F5" s="84"/>
      <c r="H5" s="112"/>
      <c r="J5" s="191">
        <v>0</v>
      </c>
      <c r="K5" s="191">
        <v>0</v>
      </c>
      <c r="L5" s="191">
        <v>0</v>
      </c>
      <c r="M5" s="191">
        <v>340</v>
      </c>
      <c r="N5" s="191">
        <v>2517.7399999999998</v>
      </c>
      <c r="O5" s="191">
        <v>192122.87000000002</v>
      </c>
      <c r="P5" s="191">
        <v>220588.52000000005</v>
      </c>
      <c r="Q5" s="191">
        <v>-12129</v>
      </c>
      <c r="R5" s="191">
        <v>2285.29</v>
      </c>
      <c r="S5" s="191">
        <v>4820.8100000000004</v>
      </c>
      <c r="T5" s="191">
        <v>0.05</v>
      </c>
      <c r="U5" s="191">
        <v>3887.1200000000003</v>
      </c>
      <c r="V5" s="163">
        <f>SUM(J5:U5)</f>
        <v>414433.4</v>
      </c>
      <c r="W5" s="191">
        <v>0</v>
      </c>
      <c r="X5" s="191">
        <v>0</v>
      </c>
      <c r="Y5" s="191">
        <v>0</v>
      </c>
      <c r="Z5" s="191">
        <v>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163">
        <f t="shared" ref="AI5:AI36" si="0">SUM(W5:AH5)</f>
        <v>0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  <c r="AO5" s="2">
        <v>0</v>
      </c>
      <c r="AP5" s="2">
        <v>0</v>
      </c>
      <c r="AQ5" s="2">
        <v>0</v>
      </c>
      <c r="AR5" s="2">
        <v>0</v>
      </c>
      <c r="AS5" s="2">
        <v>0</v>
      </c>
      <c r="AT5" s="2">
        <v>0</v>
      </c>
      <c r="AU5" s="2">
        <v>0</v>
      </c>
      <c r="AV5" s="163">
        <f>SUM(AJ5:AU5)</f>
        <v>0</v>
      </c>
      <c r="AW5" s="2">
        <v>0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2">
        <v>0</v>
      </c>
      <c r="BD5" s="2">
        <v>0</v>
      </c>
      <c r="BE5" s="2">
        <v>0</v>
      </c>
      <c r="BF5" s="2">
        <v>0</v>
      </c>
      <c r="BG5" s="2">
        <v>0</v>
      </c>
      <c r="BH5" s="2">
        <v>0</v>
      </c>
      <c r="BI5" s="163">
        <f>SUM(AW5:BH5)</f>
        <v>0</v>
      </c>
      <c r="BV5" s="163"/>
      <c r="CI5" s="163"/>
      <c r="CV5" s="163"/>
      <c r="DI5" s="163"/>
      <c r="DV5" s="163"/>
      <c r="EI5" s="163"/>
      <c r="EK5" s="192">
        <f t="shared" ref="EK5:EK36" si="1">$V5+SUMIFS($W5:$AH5,$W$3:$AH$3,"&lt;="&amp;$EL$2)</f>
        <v>414433.4</v>
      </c>
    </row>
    <row r="6" spans="1:144" ht="15.75" outlineLevel="1" x14ac:dyDescent="0.25">
      <c r="A6" s="2">
        <v>2</v>
      </c>
      <c r="B6" s="86" t="s">
        <v>170</v>
      </c>
      <c r="C6" s="86" t="s">
        <v>171</v>
      </c>
      <c r="D6" s="2" t="s">
        <v>172</v>
      </c>
      <c r="E6" s="162" t="s">
        <v>171</v>
      </c>
      <c r="F6" s="84"/>
      <c r="H6" s="112"/>
      <c r="J6" s="191">
        <v>0</v>
      </c>
      <c r="K6" s="191">
        <v>0</v>
      </c>
      <c r="L6" s="191">
        <v>0</v>
      </c>
      <c r="M6" s="191">
        <v>340</v>
      </c>
      <c r="N6" s="191">
        <v>14018.74</v>
      </c>
      <c r="O6" s="191">
        <v>19012.629999999997</v>
      </c>
      <c r="P6" s="191">
        <v>367819.93</v>
      </c>
      <c r="Q6" s="191">
        <v>185931.97000000003</v>
      </c>
      <c r="R6" s="191">
        <v>8757.0399999999881</v>
      </c>
      <c r="S6" s="191">
        <v>56684.359999999993</v>
      </c>
      <c r="T6" s="191">
        <v>60469.310000000056</v>
      </c>
      <c r="U6" s="191">
        <v>-1577.4699999999891</v>
      </c>
      <c r="V6" s="163">
        <f>SUM(J6:U6)</f>
        <v>711456.51000000013</v>
      </c>
      <c r="W6" s="191">
        <v>5096.7599999999975</v>
      </c>
      <c r="X6" s="191">
        <v>34.78</v>
      </c>
      <c r="Y6" s="191">
        <v>41.29</v>
      </c>
      <c r="Z6" s="191">
        <v>21.8</v>
      </c>
      <c r="AA6" s="2">
        <v>-5055.41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21</v>
      </c>
      <c r="AH6" s="2">
        <v>0</v>
      </c>
      <c r="AI6" s="163">
        <f t="shared" si="0"/>
        <v>160.21999999999753</v>
      </c>
      <c r="AJ6" s="2">
        <v>0</v>
      </c>
      <c r="AK6" s="2">
        <v>0</v>
      </c>
      <c r="AL6" s="2">
        <v>0</v>
      </c>
      <c r="AM6" s="2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2">
        <v>0</v>
      </c>
      <c r="AT6" s="2">
        <v>0</v>
      </c>
      <c r="AU6" s="2">
        <v>0</v>
      </c>
      <c r="AV6" s="163">
        <f t="shared" ref="AV6:AV36" si="2">SUM(AJ6:AU6)</f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2">
        <v>0</v>
      </c>
      <c r="BD6" s="2">
        <v>0</v>
      </c>
      <c r="BE6" s="2">
        <v>0</v>
      </c>
      <c r="BF6" s="2">
        <v>0</v>
      </c>
      <c r="BG6" s="2">
        <v>0</v>
      </c>
      <c r="BH6" s="2">
        <v>0</v>
      </c>
      <c r="BI6" s="163">
        <f t="shared" ref="BI6:BI36" si="3">SUM(AW6:BH6)</f>
        <v>0</v>
      </c>
      <c r="BV6" s="163"/>
      <c r="CI6" s="163"/>
      <c r="CV6" s="163"/>
      <c r="DI6" s="163"/>
      <c r="DV6" s="163"/>
      <c r="EI6" s="163"/>
      <c r="EK6" s="192">
        <f t="shared" si="1"/>
        <v>711616.7300000001</v>
      </c>
    </row>
    <row r="7" spans="1:144" ht="15.75" outlineLevel="1" x14ac:dyDescent="0.25">
      <c r="A7" s="2">
        <v>3</v>
      </c>
      <c r="B7" s="86" t="s">
        <v>173</v>
      </c>
      <c r="C7" s="86" t="s">
        <v>174</v>
      </c>
      <c r="D7" s="2" t="s">
        <v>175</v>
      </c>
      <c r="E7" s="162" t="s">
        <v>174</v>
      </c>
      <c r="F7" s="84"/>
      <c r="H7" s="112"/>
      <c r="J7" s="191">
        <v>0</v>
      </c>
      <c r="K7" s="191">
        <v>0</v>
      </c>
      <c r="L7" s="191">
        <v>0</v>
      </c>
      <c r="M7" s="191">
        <v>340</v>
      </c>
      <c r="N7" s="191">
        <v>719.36</v>
      </c>
      <c r="O7" s="191">
        <v>35326.53</v>
      </c>
      <c r="P7" s="191">
        <v>1182.9899999999998</v>
      </c>
      <c r="Q7" s="191">
        <v>241573.35999999993</v>
      </c>
      <c r="R7" s="191">
        <v>33524.640000000007</v>
      </c>
      <c r="S7" s="191">
        <v>734738.29999999981</v>
      </c>
      <c r="T7" s="191">
        <v>43383.820000000014</v>
      </c>
      <c r="U7" s="191">
        <v>1032.3200000000015</v>
      </c>
      <c r="V7" s="163">
        <f t="shared" ref="V7:V141" si="4">SUM(J7:U7)</f>
        <v>1091821.3199999998</v>
      </c>
      <c r="W7" s="191">
        <v>1705.3699999999953</v>
      </c>
      <c r="X7" s="191">
        <v>-23927.259999999995</v>
      </c>
      <c r="Y7" s="191">
        <v>162.92000000000002</v>
      </c>
      <c r="Z7" s="191">
        <v>92.95</v>
      </c>
      <c r="AA7" s="2">
        <v>147.22</v>
      </c>
      <c r="AB7" s="2">
        <v>3711.1</v>
      </c>
      <c r="AC7" s="2">
        <v>790.96</v>
      </c>
      <c r="AD7" s="2">
        <v>0</v>
      </c>
      <c r="AE7" s="2">
        <v>11057.37</v>
      </c>
      <c r="AF7" s="2">
        <v>0</v>
      </c>
      <c r="AG7" s="2">
        <v>23.130000000000003</v>
      </c>
      <c r="AH7" s="2">
        <v>22.210000000000008</v>
      </c>
      <c r="AI7" s="163">
        <f t="shared" si="0"/>
        <v>-6214.0300000000007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2">
        <v>0</v>
      </c>
      <c r="AT7" s="2">
        <v>0</v>
      </c>
      <c r="AU7" s="2">
        <v>0</v>
      </c>
      <c r="AV7" s="163">
        <f t="shared" si="2"/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2">
        <v>0</v>
      </c>
      <c r="BD7" s="2">
        <v>0</v>
      </c>
      <c r="BE7" s="2">
        <v>0</v>
      </c>
      <c r="BF7" s="2">
        <v>0</v>
      </c>
      <c r="BG7" s="2">
        <v>0</v>
      </c>
      <c r="BH7" s="2">
        <v>0</v>
      </c>
      <c r="BI7" s="163">
        <f t="shared" si="3"/>
        <v>0</v>
      </c>
      <c r="BV7" s="163"/>
      <c r="CI7" s="163"/>
      <c r="CV7" s="163"/>
      <c r="DI7" s="163"/>
      <c r="DV7" s="163"/>
      <c r="EI7" s="163"/>
      <c r="EK7" s="192">
        <f t="shared" si="1"/>
        <v>1085585.0799999998</v>
      </c>
    </row>
    <row r="8" spans="1:144" ht="15.75" outlineLevel="1" x14ac:dyDescent="0.25">
      <c r="A8" s="2">
        <v>4</v>
      </c>
      <c r="B8" s="86" t="s">
        <v>176</v>
      </c>
      <c r="C8" s="86" t="s">
        <v>177</v>
      </c>
      <c r="D8" s="2" t="s">
        <v>178</v>
      </c>
      <c r="E8" s="162" t="s">
        <v>177</v>
      </c>
      <c r="F8" s="84"/>
      <c r="J8" s="191">
        <v>0</v>
      </c>
      <c r="K8" s="191">
        <v>0</v>
      </c>
      <c r="L8" s="191">
        <v>0</v>
      </c>
      <c r="M8" s="191">
        <v>340</v>
      </c>
      <c r="N8" s="191">
        <v>508.53999999999996</v>
      </c>
      <c r="O8" s="191">
        <v>7785.52</v>
      </c>
      <c r="P8" s="191">
        <v>-2411.5</v>
      </c>
      <c r="Q8" s="191">
        <v>12563.849999999999</v>
      </c>
      <c r="R8" s="191">
        <v>163.58999999999858</v>
      </c>
      <c r="S8" s="191">
        <v>20809.310000000005</v>
      </c>
      <c r="T8" s="191">
        <v>211210.05999999994</v>
      </c>
      <c r="U8" s="191">
        <v>227562.5800000001</v>
      </c>
      <c r="V8" s="163">
        <f t="shared" si="4"/>
        <v>478531.95000000007</v>
      </c>
      <c r="W8" s="191">
        <v>66472.150000000038</v>
      </c>
      <c r="X8" s="191">
        <v>-51965.10000000002</v>
      </c>
      <c r="Y8" s="191">
        <v>-3905.5499999999979</v>
      </c>
      <c r="Z8" s="191">
        <v>-5188.38</v>
      </c>
      <c r="AA8" s="2">
        <v>1286.8399999999999</v>
      </c>
      <c r="AB8" s="2">
        <v>0</v>
      </c>
      <c r="AC8" s="2">
        <v>0</v>
      </c>
      <c r="AD8" s="2">
        <v>0</v>
      </c>
      <c r="AE8" s="2">
        <v>0</v>
      </c>
      <c r="AF8" s="2">
        <v>1856.42</v>
      </c>
      <c r="AG8" s="2">
        <v>40.46</v>
      </c>
      <c r="AH8" s="2">
        <v>859.81000000000006</v>
      </c>
      <c r="AI8" s="163">
        <f t="shared" si="0"/>
        <v>9456.6500000000178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2">
        <v>0</v>
      </c>
      <c r="AT8" s="2">
        <v>0</v>
      </c>
      <c r="AU8" s="2">
        <v>0</v>
      </c>
      <c r="AV8" s="163">
        <f t="shared" si="2"/>
        <v>0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2">
        <v>0</v>
      </c>
      <c r="BD8" s="2">
        <v>0</v>
      </c>
      <c r="BE8" s="2">
        <v>0</v>
      </c>
      <c r="BF8" s="2">
        <v>0</v>
      </c>
      <c r="BG8" s="2">
        <v>0</v>
      </c>
      <c r="BH8" s="2">
        <v>0</v>
      </c>
      <c r="BI8" s="163">
        <f t="shared" si="3"/>
        <v>0</v>
      </c>
      <c r="BV8" s="163"/>
      <c r="CI8" s="163"/>
      <c r="CV8" s="163"/>
      <c r="DI8" s="163"/>
      <c r="DV8" s="163"/>
      <c r="EI8" s="163"/>
      <c r="EK8" s="192">
        <f t="shared" si="1"/>
        <v>487128.7900000001</v>
      </c>
    </row>
    <row r="9" spans="1:144" ht="15.75" outlineLevel="1" x14ac:dyDescent="0.25">
      <c r="A9" s="2">
        <v>5</v>
      </c>
      <c r="B9" s="86" t="s">
        <v>179</v>
      </c>
      <c r="C9" s="86" t="s">
        <v>180</v>
      </c>
      <c r="D9" s="2" t="s">
        <v>181</v>
      </c>
      <c r="E9" s="162" t="s">
        <v>180</v>
      </c>
      <c r="F9" s="84"/>
      <c r="J9" s="191">
        <v>0</v>
      </c>
      <c r="K9" s="191">
        <v>0</v>
      </c>
      <c r="L9" s="191">
        <v>0</v>
      </c>
      <c r="M9" s="191">
        <v>0</v>
      </c>
      <c r="N9" s="191">
        <v>0</v>
      </c>
      <c r="O9" s="191">
        <v>1731.88</v>
      </c>
      <c r="P9" s="191">
        <v>-203.77000000000027</v>
      </c>
      <c r="Q9" s="191">
        <v>3602.89</v>
      </c>
      <c r="R9" s="191">
        <v>-103.47999999999996</v>
      </c>
      <c r="S9" s="191">
        <v>246.52</v>
      </c>
      <c r="T9" s="191">
        <v>712.34</v>
      </c>
      <c r="U9" s="191">
        <v>-360.59000000000009</v>
      </c>
      <c r="V9" s="163">
        <f t="shared" si="4"/>
        <v>5625.7900000000009</v>
      </c>
      <c r="W9" s="191">
        <v>35171.279999999999</v>
      </c>
      <c r="X9" s="191">
        <v>42.99</v>
      </c>
      <c r="Y9" s="191">
        <v>805.11</v>
      </c>
      <c r="Z9" s="191">
        <v>9088.15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163">
        <f t="shared" si="0"/>
        <v>45107.53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163">
        <f t="shared" si="2"/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163">
        <f t="shared" si="3"/>
        <v>0</v>
      </c>
      <c r="BV9" s="163"/>
      <c r="CI9" s="163"/>
      <c r="CV9" s="163"/>
      <c r="DI9" s="163"/>
      <c r="DV9" s="163"/>
      <c r="EI9" s="163"/>
      <c r="EK9" s="192">
        <f t="shared" si="1"/>
        <v>50733.32</v>
      </c>
    </row>
    <row r="10" spans="1:144" ht="15.75" outlineLevel="1" x14ac:dyDescent="0.25">
      <c r="A10" s="2">
        <v>6</v>
      </c>
      <c r="B10" s="86" t="s">
        <v>182</v>
      </c>
      <c r="C10" s="86" t="s">
        <v>183</v>
      </c>
      <c r="D10" s="2" t="s">
        <v>184</v>
      </c>
      <c r="E10" s="162" t="s">
        <v>183</v>
      </c>
      <c r="F10" s="84"/>
      <c r="J10" s="191">
        <v>0</v>
      </c>
      <c r="K10" s="191">
        <v>0</v>
      </c>
      <c r="L10" s="191">
        <v>0</v>
      </c>
      <c r="M10" s="191">
        <v>0</v>
      </c>
      <c r="N10" s="191">
        <v>0</v>
      </c>
      <c r="O10" s="191">
        <v>350.62</v>
      </c>
      <c r="P10" s="191">
        <v>451.39999999999986</v>
      </c>
      <c r="Q10" s="191">
        <v>1016.6600000000001</v>
      </c>
      <c r="R10" s="191">
        <v>-11.529999999999973</v>
      </c>
      <c r="S10" s="191">
        <v>187.26</v>
      </c>
      <c r="T10" s="191">
        <v>208.77999999999997</v>
      </c>
      <c r="U10" s="191">
        <v>46937.739999999991</v>
      </c>
      <c r="V10" s="163">
        <f t="shared" si="4"/>
        <v>49140.929999999993</v>
      </c>
      <c r="W10" s="191">
        <v>129.87</v>
      </c>
      <c r="X10" s="191">
        <v>497.96000000000004</v>
      </c>
      <c r="Y10" s="191">
        <v>0</v>
      </c>
      <c r="Z10" s="191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0</v>
      </c>
      <c r="AH10" s="2">
        <v>0</v>
      </c>
      <c r="AI10" s="163">
        <f t="shared" si="0"/>
        <v>627.83000000000004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  <c r="AO10" s="2">
        <v>0</v>
      </c>
      <c r="AP10" s="2">
        <v>0</v>
      </c>
      <c r="AQ10" s="2">
        <v>0</v>
      </c>
      <c r="AR10" s="2">
        <v>0</v>
      </c>
      <c r="AS10" s="2">
        <v>0</v>
      </c>
      <c r="AT10" s="2">
        <v>0</v>
      </c>
      <c r="AU10" s="2">
        <v>0</v>
      </c>
      <c r="AV10" s="163">
        <f t="shared" si="2"/>
        <v>0</v>
      </c>
      <c r="AW10" s="2">
        <v>0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163">
        <f t="shared" si="3"/>
        <v>0</v>
      </c>
      <c r="BV10" s="163"/>
      <c r="CI10" s="163"/>
      <c r="CV10" s="163"/>
      <c r="DI10" s="163"/>
      <c r="DV10" s="163"/>
      <c r="EI10" s="163"/>
      <c r="EK10" s="192">
        <f t="shared" si="1"/>
        <v>49768.759999999995</v>
      </c>
    </row>
    <row r="11" spans="1:144" ht="15.75" outlineLevel="1" x14ac:dyDescent="0.25">
      <c r="A11" s="2">
        <v>7</v>
      </c>
      <c r="B11" s="86" t="s">
        <v>185</v>
      </c>
      <c r="C11" s="86" t="s">
        <v>186</v>
      </c>
      <c r="D11" s="2" t="s">
        <v>187</v>
      </c>
      <c r="E11" s="162" t="s">
        <v>186</v>
      </c>
      <c r="F11" s="84"/>
      <c r="J11" s="191">
        <v>0</v>
      </c>
      <c r="K11" s="191">
        <v>0</v>
      </c>
      <c r="L11" s="191">
        <v>0</v>
      </c>
      <c r="M11" s="191">
        <v>0</v>
      </c>
      <c r="N11" s="191">
        <v>0</v>
      </c>
      <c r="O11" s="191">
        <v>2652.7000000000003</v>
      </c>
      <c r="P11" s="191">
        <v>-1149.28</v>
      </c>
      <c r="Q11" s="191">
        <v>4074.0800000000004</v>
      </c>
      <c r="R11" s="191">
        <v>-316.56000000000017</v>
      </c>
      <c r="S11" s="191">
        <v>105.30000000000001</v>
      </c>
      <c r="T11" s="191">
        <v>409.84000000000003</v>
      </c>
      <c r="U11" s="191">
        <v>73658.23000000001</v>
      </c>
      <c r="V11" s="163">
        <f t="shared" si="4"/>
        <v>79434.310000000012</v>
      </c>
      <c r="W11" s="191">
        <v>44478.499999999993</v>
      </c>
      <c r="X11" s="191">
        <v>-38.72</v>
      </c>
      <c r="Y11" s="191">
        <v>366.39</v>
      </c>
      <c r="Z11" s="191">
        <v>2944.29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163">
        <f t="shared" si="0"/>
        <v>47750.459999999992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163">
        <f t="shared" si="2"/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163">
        <f t="shared" si="3"/>
        <v>0</v>
      </c>
      <c r="BV11" s="163"/>
      <c r="CI11" s="163"/>
      <c r="CV11" s="163"/>
      <c r="DI11" s="163"/>
      <c r="DV11" s="163"/>
      <c r="EI11" s="163"/>
      <c r="EK11" s="192">
        <f t="shared" si="1"/>
        <v>127184.77</v>
      </c>
    </row>
    <row r="12" spans="1:144" ht="15.75" outlineLevel="1" x14ac:dyDescent="0.25">
      <c r="A12" s="2">
        <v>8</v>
      </c>
      <c r="B12" s="86" t="s">
        <v>188</v>
      </c>
      <c r="C12" s="86" t="s">
        <v>189</v>
      </c>
      <c r="D12" s="2" t="s">
        <v>190</v>
      </c>
      <c r="E12" s="162" t="s">
        <v>189</v>
      </c>
      <c r="F12" s="84"/>
      <c r="J12" s="191">
        <v>0</v>
      </c>
      <c r="K12" s="191">
        <v>0</v>
      </c>
      <c r="L12" s="191">
        <v>0</v>
      </c>
      <c r="M12" s="191">
        <v>0</v>
      </c>
      <c r="N12" s="191">
        <v>0</v>
      </c>
      <c r="O12" s="191">
        <v>7416.26</v>
      </c>
      <c r="P12" s="191">
        <v>-2072.579999999999</v>
      </c>
      <c r="Q12" s="191">
        <v>8447.2900000000009</v>
      </c>
      <c r="R12" s="191">
        <v>15405.109999999999</v>
      </c>
      <c r="S12" s="191">
        <v>33543.440000000002</v>
      </c>
      <c r="T12" s="191">
        <v>190446.85000000009</v>
      </c>
      <c r="U12" s="191">
        <v>454097.75000000012</v>
      </c>
      <c r="V12" s="163">
        <f t="shared" si="4"/>
        <v>707284.12000000023</v>
      </c>
      <c r="W12" s="191">
        <v>112055.80000000003</v>
      </c>
      <c r="X12" s="191">
        <v>-18721.399999999991</v>
      </c>
      <c r="Y12" s="191">
        <v>26531.720000000012</v>
      </c>
      <c r="Z12" s="191">
        <v>-11570.28</v>
      </c>
      <c r="AA12" s="2">
        <v>-30160.84</v>
      </c>
      <c r="AB12" s="2">
        <v>-48275.26</v>
      </c>
      <c r="AC12" s="2">
        <v>-9449.6299999999992</v>
      </c>
      <c r="AD12" s="2">
        <v>0</v>
      </c>
      <c r="AE12" s="2">
        <v>0</v>
      </c>
      <c r="AF12" s="2">
        <v>0</v>
      </c>
      <c r="AG12" s="2">
        <v>67.3</v>
      </c>
      <c r="AH12" s="2">
        <v>15834.03</v>
      </c>
      <c r="AI12" s="163">
        <f t="shared" si="0"/>
        <v>36311.440000000061</v>
      </c>
      <c r="AJ12" s="2">
        <v>0</v>
      </c>
      <c r="AK12" s="2">
        <v>0</v>
      </c>
      <c r="AL12" s="2">
        <v>0</v>
      </c>
      <c r="AM12" s="2">
        <v>0</v>
      </c>
      <c r="AN12" s="2">
        <v>0</v>
      </c>
      <c r="AO12" s="2">
        <v>0</v>
      </c>
      <c r="AP12" s="2">
        <v>0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163">
        <f t="shared" si="2"/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163">
        <f t="shared" si="3"/>
        <v>0</v>
      </c>
      <c r="BV12" s="163"/>
      <c r="CI12" s="163"/>
      <c r="CV12" s="163"/>
      <c r="DI12" s="163"/>
      <c r="DV12" s="163"/>
      <c r="EI12" s="163"/>
      <c r="EK12" s="192">
        <f t="shared" si="1"/>
        <v>727761.53000000026</v>
      </c>
    </row>
    <row r="13" spans="1:144" ht="15.75" outlineLevel="1" x14ac:dyDescent="0.25">
      <c r="A13" s="2">
        <v>9</v>
      </c>
      <c r="B13" s="86" t="s">
        <v>264</v>
      </c>
      <c r="C13" s="86" t="s">
        <v>191</v>
      </c>
      <c r="D13" s="2" t="s">
        <v>263</v>
      </c>
      <c r="E13" s="162" t="s">
        <v>191</v>
      </c>
      <c r="F13" s="84"/>
      <c r="J13" s="191">
        <v>0</v>
      </c>
      <c r="K13" s="191">
        <v>0</v>
      </c>
      <c r="L13" s="191">
        <v>0</v>
      </c>
      <c r="M13" s="191">
        <v>0</v>
      </c>
      <c r="N13" s="191">
        <v>0</v>
      </c>
      <c r="O13" s="191">
        <v>0</v>
      </c>
      <c r="P13" s="191">
        <v>191.25</v>
      </c>
      <c r="Q13" s="191">
        <v>1107.7</v>
      </c>
      <c r="R13" s="191">
        <v>0</v>
      </c>
      <c r="S13" s="191">
        <v>67.53</v>
      </c>
      <c r="T13" s="191">
        <v>27523.170000000006</v>
      </c>
      <c r="U13" s="191">
        <v>223.85</v>
      </c>
      <c r="V13" s="163">
        <f t="shared" si="4"/>
        <v>29113.500000000004</v>
      </c>
      <c r="W13" s="191">
        <v>42459.230000000018</v>
      </c>
      <c r="X13" s="191">
        <v>-76.760000000000005</v>
      </c>
      <c r="Y13" s="191">
        <v>0</v>
      </c>
      <c r="Z13" s="191">
        <v>0</v>
      </c>
      <c r="AA13" s="2">
        <v>715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163">
        <f t="shared" si="0"/>
        <v>43097.470000000016</v>
      </c>
      <c r="AJ13" s="2">
        <v>0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163">
        <f t="shared" si="2"/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163">
        <f t="shared" si="3"/>
        <v>0</v>
      </c>
      <c r="BV13" s="163"/>
      <c r="CI13" s="163"/>
      <c r="CV13" s="163"/>
      <c r="DI13" s="163"/>
      <c r="DV13" s="163"/>
      <c r="EI13" s="163"/>
      <c r="EK13" s="192">
        <f t="shared" si="1"/>
        <v>72210.970000000016</v>
      </c>
    </row>
    <row r="14" spans="1:144" ht="15.75" outlineLevel="1" x14ac:dyDescent="0.25">
      <c r="A14" s="2">
        <v>10</v>
      </c>
      <c r="B14" s="86" t="s">
        <v>266</v>
      </c>
      <c r="C14" s="86" t="s">
        <v>192</v>
      </c>
      <c r="D14" s="2" t="s">
        <v>265</v>
      </c>
      <c r="E14" s="162" t="s">
        <v>192</v>
      </c>
      <c r="F14" s="84"/>
      <c r="J14" s="191">
        <v>0</v>
      </c>
      <c r="K14" s="191">
        <v>0</v>
      </c>
      <c r="L14" s="191">
        <v>0</v>
      </c>
      <c r="M14" s="191">
        <v>0</v>
      </c>
      <c r="N14" s="191">
        <v>0</v>
      </c>
      <c r="O14" s="191">
        <v>0</v>
      </c>
      <c r="P14" s="191">
        <v>765</v>
      </c>
      <c r="Q14" s="191">
        <v>11128.07</v>
      </c>
      <c r="R14" s="191">
        <v>10035.349999999995</v>
      </c>
      <c r="S14" s="191">
        <v>337567.95999999996</v>
      </c>
      <c r="T14" s="191">
        <v>169835.81</v>
      </c>
      <c r="U14" s="191">
        <v>788398.38000000059</v>
      </c>
      <c r="V14" s="163">
        <f t="shared" si="4"/>
        <v>1317730.5700000005</v>
      </c>
      <c r="W14" s="191">
        <v>82956.610000000015</v>
      </c>
      <c r="X14" s="191">
        <v>-6843.8499999999976</v>
      </c>
      <c r="Y14" s="191">
        <v>36.590000000000011</v>
      </c>
      <c r="Z14" s="191">
        <v>176.96</v>
      </c>
      <c r="AA14" s="2">
        <v>0</v>
      </c>
      <c r="AB14" s="2">
        <v>-7545.5</v>
      </c>
      <c r="AC14" s="2">
        <v>0</v>
      </c>
      <c r="AD14" s="2">
        <v>-136.30000000000001</v>
      </c>
      <c r="AE14" s="2">
        <v>0</v>
      </c>
      <c r="AF14" s="2">
        <v>0</v>
      </c>
      <c r="AG14" s="2">
        <v>0</v>
      </c>
      <c r="AH14" s="2">
        <v>18171.7</v>
      </c>
      <c r="AI14" s="163">
        <f t="shared" si="0"/>
        <v>86816.210000000021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163">
        <f t="shared" si="2"/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163">
        <f t="shared" si="3"/>
        <v>0</v>
      </c>
      <c r="BV14" s="163"/>
      <c r="CI14" s="163"/>
      <c r="CV14" s="163"/>
      <c r="DI14" s="163"/>
      <c r="DV14" s="163"/>
      <c r="EI14" s="163"/>
      <c r="EK14" s="192">
        <f t="shared" si="1"/>
        <v>1386375.0800000005</v>
      </c>
    </row>
    <row r="15" spans="1:144" ht="15.75" outlineLevel="1" x14ac:dyDescent="0.25">
      <c r="A15" s="2">
        <v>11</v>
      </c>
      <c r="B15" s="86" t="s">
        <v>310</v>
      </c>
      <c r="C15" s="86" t="s">
        <v>193</v>
      </c>
      <c r="D15" s="2" t="s">
        <v>311</v>
      </c>
      <c r="E15" s="162" t="s">
        <v>193</v>
      </c>
      <c r="F15" s="84"/>
      <c r="J15" s="191">
        <v>0</v>
      </c>
      <c r="K15" s="191">
        <v>0</v>
      </c>
      <c r="L15" s="191">
        <v>0</v>
      </c>
      <c r="M15" s="191">
        <v>0</v>
      </c>
      <c r="N15" s="191">
        <v>0</v>
      </c>
      <c r="O15" s="191">
        <v>0</v>
      </c>
      <c r="P15" s="191">
        <v>0</v>
      </c>
      <c r="Q15" s="191">
        <v>0</v>
      </c>
      <c r="R15" s="191">
        <v>0</v>
      </c>
      <c r="S15" s="191">
        <v>0</v>
      </c>
      <c r="T15" s="191">
        <v>0</v>
      </c>
      <c r="U15" s="191">
        <v>0</v>
      </c>
      <c r="V15" s="163">
        <f t="shared" si="4"/>
        <v>0</v>
      </c>
      <c r="W15" s="191">
        <v>0</v>
      </c>
      <c r="X15" s="191">
        <v>0</v>
      </c>
      <c r="Y15" s="191">
        <v>0</v>
      </c>
      <c r="Z15" s="191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163">
        <f t="shared" si="0"/>
        <v>0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163">
        <f t="shared" si="2"/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163">
        <f t="shared" si="3"/>
        <v>0</v>
      </c>
      <c r="BV15" s="163"/>
      <c r="CI15" s="163"/>
      <c r="CV15" s="163"/>
      <c r="DI15" s="163"/>
      <c r="DV15" s="163"/>
      <c r="EI15" s="163"/>
      <c r="EK15" s="192">
        <f t="shared" si="1"/>
        <v>0</v>
      </c>
    </row>
    <row r="16" spans="1:144" ht="15.75" outlineLevel="1" x14ac:dyDescent="0.25">
      <c r="A16" s="2">
        <v>12</v>
      </c>
      <c r="B16" s="86" t="s">
        <v>275</v>
      </c>
      <c r="C16" s="86" t="s">
        <v>194</v>
      </c>
      <c r="D16" s="2" t="s">
        <v>274</v>
      </c>
      <c r="E16" s="162" t="s">
        <v>194</v>
      </c>
      <c r="F16" s="84"/>
      <c r="J16" s="191">
        <v>0</v>
      </c>
      <c r="K16" s="191">
        <v>0</v>
      </c>
      <c r="L16" s="191">
        <v>0</v>
      </c>
      <c r="M16" s="191">
        <v>0</v>
      </c>
      <c r="N16" s="191">
        <v>0</v>
      </c>
      <c r="O16" s="191">
        <v>0</v>
      </c>
      <c r="P16" s="191">
        <v>0</v>
      </c>
      <c r="Q16" s="191">
        <v>207.19</v>
      </c>
      <c r="R16" s="191">
        <v>-207.19</v>
      </c>
      <c r="S16" s="191">
        <v>0</v>
      </c>
      <c r="T16" s="191">
        <v>93.12</v>
      </c>
      <c r="U16" s="191">
        <v>73.33</v>
      </c>
      <c r="V16" s="163">
        <f t="shared" si="4"/>
        <v>166.45</v>
      </c>
      <c r="W16" s="191">
        <v>-166.45</v>
      </c>
      <c r="X16" s="191">
        <v>0</v>
      </c>
      <c r="Y16" s="191">
        <v>0</v>
      </c>
      <c r="Z16" s="191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163">
        <f t="shared" si="0"/>
        <v>-166.45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163">
        <f t="shared" si="2"/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163">
        <f t="shared" si="3"/>
        <v>0</v>
      </c>
      <c r="BV16" s="163"/>
      <c r="CI16" s="163"/>
      <c r="CV16" s="163"/>
      <c r="DI16" s="163"/>
      <c r="DV16" s="163"/>
      <c r="EI16" s="163"/>
      <c r="EK16" s="192">
        <f t="shared" si="1"/>
        <v>0</v>
      </c>
    </row>
    <row r="17" spans="1:141" ht="15.75" outlineLevel="1" x14ac:dyDescent="0.25">
      <c r="A17" s="2">
        <v>13</v>
      </c>
      <c r="B17" s="86" t="s">
        <v>268</v>
      </c>
      <c r="C17" s="86" t="s">
        <v>195</v>
      </c>
      <c r="D17" s="2" t="s">
        <v>267</v>
      </c>
      <c r="E17" s="162" t="s">
        <v>195</v>
      </c>
      <c r="F17" s="84"/>
      <c r="J17" s="191">
        <v>0</v>
      </c>
      <c r="K17" s="191">
        <v>0</v>
      </c>
      <c r="L17" s="191">
        <v>0</v>
      </c>
      <c r="M17" s="191">
        <v>0</v>
      </c>
      <c r="N17" s="191">
        <v>0</v>
      </c>
      <c r="O17" s="191">
        <v>0</v>
      </c>
      <c r="P17" s="191">
        <v>0</v>
      </c>
      <c r="Q17" s="191">
        <v>550.38</v>
      </c>
      <c r="R17" s="191">
        <v>0</v>
      </c>
      <c r="S17" s="191">
        <v>478.97</v>
      </c>
      <c r="T17" s="191">
        <v>6072.5699999999988</v>
      </c>
      <c r="U17" s="191">
        <v>1229.6800000000005</v>
      </c>
      <c r="V17" s="163">
        <f t="shared" si="4"/>
        <v>8331.5999999999985</v>
      </c>
      <c r="W17" s="191">
        <v>650901.16000000027</v>
      </c>
      <c r="X17" s="191">
        <v>46071.689999999959</v>
      </c>
      <c r="Y17" s="191">
        <v>193307.19</v>
      </c>
      <c r="Z17" s="191">
        <v>-197175.67</v>
      </c>
      <c r="AA17" s="2">
        <v>284.70999999999998</v>
      </c>
      <c r="AB17" s="2">
        <v>-3.27</v>
      </c>
      <c r="AC17" s="2">
        <v>-3452.96</v>
      </c>
      <c r="AD17" s="2">
        <v>0</v>
      </c>
      <c r="AE17" s="2">
        <v>0</v>
      </c>
      <c r="AF17" s="2">
        <v>15183.13</v>
      </c>
      <c r="AG17" s="2">
        <v>3092.82</v>
      </c>
      <c r="AH17" s="2">
        <v>0</v>
      </c>
      <c r="AI17" s="163">
        <f t="shared" si="0"/>
        <v>708208.80000000016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163">
        <f t="shared" si="2"/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163">
        <f t="shared" si="3"/>
        <v>0</v>
      </c>
      <c r="BV17" s="163"/>
      <c r="CI17" s="163"/>
      <c r="CV17" s="163"/>
      <c r="DI17" s="163"/>
      <c r="DV17" s="163"/>
      <c r="EI17" s="163"/>
      <c r="EK17" s="192">
        <f t="shared" si="1"/>
        <v>716540.40000000014</v>
      </c>
    </row>
    <row r="18" spans="1:141" ht="15.75" outlineLevel="1" x14ac:dyDescent="0.25">
      <c r="A18" s="2">
        <v>14</v>
      </c>
      <c r="B18" s="86" t="s">
        <v>273</v>
      </c>
      <c r="C18" s="86" t="s">
        <v>196</v>
      </c>
      <c r="D18" s="2" t="s">
        <v>314</v>
      </c>
      <c r="E18" s="162" t="s">
        <v>196</v>
      </c>
      <c r="F18" s="84"/>
      <c r="J18" s="191">
        <v>0</v>
      </c>
      <c r="K18" s="191">
        <v>0</v>
      </c>
      <c r="L18" s="191">
        <v>0</v>
      </c>
      <c r="M18" s="191">
        <v>0</v>
      </c>
      <c r="N18" s="191">
        <v>0</v>
      </c>
      <c r="O18" s="191">
        <v>0</v>
      </c>
      <c r="P18" s="191">
        <v>0</v>
      </c>
      <c r="Q18" s="191">
        <v>541.88</v>
      </c>
      <c r="R18" s="191">
        <v>0</v>
      </c>
      <c r="S18" s="191">
        <v>4816.51</v>
      </c>
      <c r="T18" s="191">
        <v>34.32</v>
      </c>
      <c r="U18" s="191">
        <v>0</v>
      </c>
      <c r="V18" s="163">
        <f t="shared" si="4"/>
        <v>5392.71</v>
      </c>
      <c r="W18" s="191">
        <v>40203.690000000024</v>
      </c>
      <c r="X18" s="191">
        <v>294533.82999999996</v>
      </c>
      <c r="Y18" s="191">
        <v>38879.450000000012</v>
      </c>
      <c r="Z18" s="191">
        <v>-5640.94</v>
      </c>
      <c r="AA18" s="2">
        <v>482.15</v>
      </c>
      <c r="AB18" s="2">
        <v>0</v>
      </c>
      <c r="AC18" s="2">
        <v>0</v>
      </c>
      <c r="AD18" s="2">
        <v>0</v>
      </c>
      <c r="AE18" s="2">
        <v>0</v>
      </c>
      <c r="AF18" s="2">
        <v>-4162.87</v>
      </c>
      <c r="AG18" s="2">
        <v>-1713.6799999999998</v>
      </c>
      <c r="AH18" s="2">
        <v>0</v>
      </c>
      <c r="AI18" s="163">
        <f t="shared" si="0"/>
        <v>362581.63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163">
        <f t="shared" si="2"/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163">
        <f t="shared" si="3"/>
        <v>0</v>
      </c>
      <c r="BV18" s="163"/>
      <c r="CI18" s="163"/>
      <c r="CV18" s="163"/>
      <c r="DI18" s="163"/>
      <c r="DV18" s="163"/>
      <c r="EI18" s="163"/>
      <c r="EK18" s="192">
        <f t="shared" si="1"/>
        <v>367974.34</v>
      </c>
    </row>
    <row r="19" spans="1:141" ht="15.75" outlineLevel="1" x14ac:dyDescent="0.25">
      <c r="A19" s="2">
        <v>14</v>
      </c>
      <c r="B19" s="86" t="s">
        <v>273</v>
      </c>
      <c r="C19" s="86" t="s">
        <v>196</v>
      </c>
      <c r="D19" s="2" t="s">
        <v>315</v>
      </c>
      <c r="E19" s="162" t="s">
        <v>316</v>
      </c>
      <c r="F19" s="84"/>
      <c r="J19" s="191">
        <v>0</v>
      </c>
      <c r="K19" s="191">
        <v>0</v>
      </c>
      <c r="L19" s="191">
        <v>0</v>
      </c>
      <c r="M19" s="191">
        <v>0</v>
      </c>
      <c r="N19" s="191">
        <v>0</v>
      </c>
      <c r="O19" s="191">
        <v>0</v>
      </c>
      <c r="P19" s="191">
        <v>0</v>
      </c>
      <c r="Q19" s="191">
        <v>0</v>
      </c>
      <c r="R19" s="191">
        <v>0</v>
      </c>
      <c r="S19" s="191">
        <v>0</v>
      </c>
      <c r="T19" s="191">
        <v>0</v>
      </c>
      <c r="U19" s="191">
        <v>0</v>
      </c>
      <c r="V19" s="163">
        <f t="shared" ref="V19" si="5">SUM(J19:U19)</f>
        <v>0</v>
      </c>
      <c r="W19" s="191">
        <v>2063.2699999999995</v>
      </c>
      <c r="X19" s="191">
        <v>4218.7199999999993</v>
      </c>
      <c r="Y19" s="191">
        <v>0</v>
      </c>
      <c r="Z19" s="191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2">
        <v>0</v>
      </c>
      <c r="AI19" s="163">
        <f t="shared" si="0"/>
        <v>6281.9899999999989</v>
      </c>
      <c r="AJ19" s="2">
        <v>0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163">
        <f t="shared" ref="AV19" si="6">SUM(AJ19:AU19)</f>
        <v>0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163">
        <f t="shared" si="3"/>
        <v>0</v>
      </c>
      <c r="BV19" s="163"/>
      <c r="CI19" s="163"/>
      <c r="CV19" s="163"/>
      <c r="DI19" s="163"/>
      <c r="DV19" s="163"/>
      <c r="EI19" s="163"/>
      <c r="EK19" s="192">
        <f t="shared" si="1"/>
        <v>6281.9899999999989</v>
      </c>
    </row>
    <row r="20" spans="1:141" ht="15.75" outlineLevel="1" x14ac:dyDescent="0.25">
      <c r="A20" s="2">
        <v>15</v>
      </c>
      <c r="B20" s="86" t="s">
        <v>283</v>
      </c>
      <c r="C20" s="86" t="s">
        <v>197</v>
      </c>
      <c r="D20" s="2" t="s">
        <v>282</v>
      </c>
      <c r="E20" s="162" t="s">
        <v>197</v>
      </c>
      <c r="F20" s="84"/>
      <c r="J20" s="191">
        <v>0</v>
      </c>
      <c r="K20" s="191">
        <v>0</v>
      </c>
      <c r="L20" s="191">
        <v>0</v>
      </c>
      <c r="M20" s="191">
        <v>0</v>
      </c>
      <c r="N20" s="191">
        <v>0</v>
      </c>
      <c r="O20" s="191">
        <v>0</v>
      </c>
      <c r="P20" s="191">
        <v>0</v>
      </c>
      <c r="Q20" s="191">
        <v>407.19</v>
      </c>
      <c r="R20" s="191">
        <v>7718.0399999999991</v>
      </c>
      <c r="S20" s="191">
        <v>414.30999999999972</v>
      </c>
      <c r="T20" s="191">
        <v>34.459999999999994</v>
      </c>
      <c r="U20" s="191">
        <v>0</v>
      </c>
      <c r="V20" s="163">
        <f t="shared" si="4"/>
        <v>8573.9999999999982</v>
      </c>
      <c r="W20" s="191">
        <v>3279.2900000000004</v>
      </c>
      <c r="X20" s="191">
        <v>519328.63000000006</v>
      </c>
      <c r="Y20" s="191">
        <v>230578.81999999995</v>
      </c>
      <c r="Z20" s="191">
        <v>-28570.25</v>
      </c>
      <c r="AA20" s="2">
        <v>13544.31</v>
      </c>
      <c r="AB20" s="2">
        <v>-27100.77</v>
      </c>
      <c r="AC20" s="2">
        <v>-56444.79</v>
      </c>
      <c r="AD20" s="2">
        <v>10776</v>
      </c>
      <c r="AE20" s="2">
        <v>0</v>
      </c>
      <c r="AF20" s="2">
        <v>0</v>
      </c>
      <c r="AG20" s="2">
        <v>1900.32</v>
      </c>
      <c r="AH20" s="2">
        <v>0</v>
      </c>
      <c r="AI20" s="163">
        <f t="shared" si="0"/>
        <v>667291.55999999994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163">
        <f t="shared" si="2"/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2">
        <v>0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163">
        <f t="shared" si="3"/>
        <v>0</v>
      </c>
      <c r="BV20" s="163"/>
      <c r="CI20" s="163"/>
      <c r="CV20" s="163"/>
      <c r="DI20" s="163"/>
      <c r="DV20" s="163"/>
      <c r="EI20" s="163"/>
      <c r="EK20" s="192">
        <f t="shared" si="1"/>
        <v>675865.55999999994</v>
      </c>
    </row>
    <row r="21" spans="1:141" ht="15.75" outlineLevel="1" x14ac:dyDescent="0.25">
      <c r="A21" s="2">
        <v>16</v>
      </c>
      <c r="B21" s="86" t="s">
        <v>272</v>
      </c>
      <c r="C21" s="86" t="s">
        <v>198</v>
      </c>
      <c r="D21" s="2" t="s">
        <v>271</v>
      </c>
      <c r="E21" s="162" t="s">
        <v>198</v>
      </c>
      <c r="F21" s="84"/>
      <c r="J21" s="191">
        <v>0</v>
      </c>
      <c r="K21" s="191">
        <v>0</v>
      </c>
      <c r="L21" s="191">
        <v>0</v>
      </c>
      <c r="M21" s="191">
        <v>0</v>
      </c>
      <c r="N21" s="191">
        <v>0</v>
      </c>
      <c r="O21" s="191">
        <v>0</v>
      </c>
      <c r="P21" s="191">
        <v>0</v>
      </c>
      <c r="Q21" s="191">
        <v>510</v>
      </c>
      <c r="R21" s="191">
        <v>31.870000000000005</v>
      </c>
      <c r="S21" s="191">
        <v>0</v>
      </c>
      <c r="T21" s="191">
        <v>2709.59</v>
      </c>
      <c r="U21" s="191">
        <v>-26.549999999999955</v>
      </c>
      <c r="V21" s="163">
        <f t="shared" si="4"/>
        <v>3224.91</v>
      </c>
      <c r="W21" s="191">
        <v>0</v>
      </c>
      <c r="X21" s="191">
        <v>9025.67</v>
      </c>
      <c r="Y21" s="191">
        <v>-3942.08</v>
      </c>
      <c r="Z21" s="191">
        <v>147283.13</v>
      </c>
      <c r="AA21" s="2">
        <v>61751.72</v>
      </c>
      <c r="AB21" s="2">
        <v>-6757.23</v>
      </c>
      <c r="AC21" s="2">
        <v>7672.32</v>
      </c>
      <c r="AD21" s="2">
        <v>152.34</v>
      </c>
      <c r="AE21" s="2">
        <v>31677.85</v>
      </c>
      <c r="AF21" s="2">
        <v>3312.16</v>
      </c>
      <c r="AG21" s="2">
        <v>0</v>
      </c>
      <c r="AH21" s="2">
        <v>0</v>
      </c>
      <c r="AI21" s="163">
        <f t="shared" si="0"/>
        <v>250175.88</v>
      </c>
      <c r="AJ21" s="2">
        <v>0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2"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163">
        <f t="shared" si="2"/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163">
        <f t="shared" si="3"/>
        <v>0</v>
      </c>
      <c r="BV21" s="163"/>
      <c r="CI21" s="163"/>
      <c r="CV21" s="163"/>
      <c r="DI21" s="163"/>
      <c r="DV21" s="163"/>
      <c r="EI21" s="163"/>
      <c r="EK21" s="192">
        <f t="shared" si="1"/>
        <v>253400.79</v>
      </c>
    </row>
    <row r="22" spans="1:141" ht="15.75" outlineLevel="1" x14ac:dyDescent="0.25">
      <c r="A22" s="2">
        <v>17</v>
      </c>
      <c r="B22" s="86" t="s">
        <v>281</v>
      </c>
      <c r="C22" s="86" t="s">
        <v>199</v>
      </c>
      <c r="D22" s="2" t="s">
        <v>280</v>
      </c>
      <c r="E22" s="162" t="s">
        <v>199</v>
      </c>
      <c r="F22" s="84"/>
      <c r="J22" s="191">
        <v>0</v>
      </c>
      <c r="K22" s="191">
        <v>0</v>
      </c>
      <c r="L22" s="191">
        <v>0</v>
      </c>
      <c r="M22" s="191">
        <v>0</v>
      </c>
      <c r="N22" s="191">
        <v>0</v>
      </c>
      <c r="O22" s="191">
        <v>0</v>
      </c>
      <c r="P22" s="191">
        <v>0</v>
      </c>
      <c r="Q22" s="191">
        <v>599.68000000000006</v>
      </c>
      <c r="R22" s="191">
        <v>-156.02000000000001</v>
      </c>
      <c r="S22" s="191">
        <v>3196.1400000000003</v>
      </c>
      <c r="T22" s="191">
        <v>1.1368683772161603E-13</v>
      </c>
      <c r="U22" s="191">
        <v>0</v>
      </c>
      <c r="V22" s="163">
        <f t="shared" si="4"/>
        <v>3639.8</v>
      </c>
      <c r="W22" s="191">
        <v>30.61</v>
      </c>
      <c r="X22" s="191">
        <v>10342.340000000002</v>
      </c>
      <c r="Y22" s="191">
        <v>-1290.1200000000001</v>
      </c>
      <c r="Z22" s="191">
        <v>311127.95</v>
      </c>
      <c r="AA22" s="2">
        <v>29304.14</v>
      </c>
      <c r="AB22" s="2">
        <v>-362.42</v>
      </c>
      <c r="AC22" s="2">
        <v>-13708.98</v>
      </c>
      <c r="AD22" s="2">
        <v>62834.67</v>
      </c>
      <c r="AE22" s="2">
        <v>59.37</v>
      </c>
      <c r="AF22" s="2">
        <v>0</v>
      </c>
      <c r="AG22" s="2">
        <v>0</v>
      </c>
      <c r="AH22" s="2">
        <v>0</v>
      </c>
      <c r="AI22" s="163">
        <f t="shared" si="0"/>
        <v>398337.56000000006</v>
      </c>
      <c r="AJ22" s="2">
        <v>0</v>
      </c>
      <c r="AK22" s="2">
        <v>0</v>
      </c>
      <c r="AL22" s="2">
        <v>0</v>
      </c>
      <c r="AM22" s="2">
        <v>0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163">
        <f t="shared" si="2"/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163">
        <f t="shared" si="3"/>
        <v>0</v>
      </c>
      <c r="BV22" s="163"/>
      <c r="CI22" s="163"/>
      <c r="CV22" s="163"/>
      <c r="DI22" s="163"/>
      <c r="DV22" s="163"/>
      <c r="EI22" s="163"/>
      <c r="EK22" s="192">
        <f t="shared" si="1"/>
        <v>401977.36000000004</v>
      </c>
    </row>
    <row r="23" spans="1:141" ht="15.75" outlineLevel="1" x14ac:dyDescent="0.25">
      <c r="A23" s="2">
        <v>18</v>
      </c>
      <c r="B23" s="86" t="s">
        <v>270</v>
      </c>
      <c r="C23" s="86" t="s">
        <v>200</v>
      </c>
      <c r="D23" s="2" t="s">
        <v>269</v>
      </c>
      <c r="E23" s="162" t="s">
        <v>200</v>
      </c>
      <c r="F23" s="84"/>
      <c r="J23" s="191">
        <v>0</v>
      </c>
      <c r="K23" s="191">
        <v>0</v>
      </c>
      <c r="L23" s="191">
        <v>0</v>
      </c>
      <c r="M23" s="191">
        <v>0</v>
      </c>
      <c r="N23" s="191">
        <v>0</v>
      </c>
      <c r="O23" s="191">
        <v>0</v>
      </c>
      <c r="P23" s="191">
        <v>0</v>
      </c>
      <c r="Q23" s="191">
        <v>534.23</v>
      </c>
      <c r="R23" s="191">
        <v>0</v>
      </c>
      <c r="S23" s="191">
        <v>324.11</v>
      </c>
      <c r="T23" s="191">
        <v>1388.92</v>
      </c>
      <c r="U23" s="191">
        <v>5.6499999999999773</v>
      </c>
      <c r="V23" s="163">
        <f t="shared" si="4"/>
        <v>2252.9100000000003</v>
      </c>
      <c r="W23" s="191">
        <v>30.61</v>
      </c>
      <c r="X23" s="191">
        <v>-2.04</v>
      </c>
      <c r="Y23" s="191">
        <v>2389.3599999999997</v>
      </c>
      <c r="Z23" s="191">
        <v>1681.83</v>
      </c>
      <c r="AA23" s="2">
        <v>138202.29</v>
      </c>
      <c r="AB23" s="2">
        <v>1325.34</v>
      </c>
      <c r="AC23" s="2">
        <v>-14.65</v>
      </c>
      <c r="AD23" s="2">
        <v>65.400000000000006</v>
      </c>
      <c r="AE23" s="2">
        <v>29.56</v>
      </c>
      <c r="AF23" s="2">
        <v>0</v>
      </c>
      <c r="AG23" s="2">
        <v>0</v>
      </c>
      <c r="AH23" s="2">
        <v>0</v>
      </c>
      <c r="AI23" s="163">
        <f t="shared" si="0"/>
        <v>143707.70000000001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163">
        <f t="shared" si="2"/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163">
        <f t="shared" si="3"/>
        <v>0</v>
      </c>
      <c r="BV23" s="163"/>
      <c r="CI23" s="163"/>
      <c r="CV23" s="163"/>
      <c r="DI23" s="163"/>
      <c r="DV23" s="163"/>
      <c r="EI23" s="163"/>
      <c r="EK23" s="192">
        <f t="shared" si="1"/>
        <v>145960.61000000002</v>
      </c>
    </row>
    <row r="24" spans="1:141" ht="15.75" outlineLevel="1" x14ac:dyDescent="0.25">
      <c r="A24" s="2">
        <v>19</v>
      </c>
      <c r="B24" s="86" t="s">
        <v>285</v>
      </c>
      <c r="C24" s="86" t="s">
        <v>201</v>
      </c>
      <c r="D24" s="2" t="s">
        <v>284</v>
      </c>
      <c r="E24" s="162" t="s">
        <v>201</v>
      </c>
      <c r="F24" s="84"/>
      <c r="J24" s="191">
        <v>0</v>
      </c>
      <c r="K24" s="191">
        <v>0</v>
      </c>
      <c r="L24" s="191">
        <v>0</v>
      </c>
      <c r="M24" s="191">
        <v>0</v>
      </c>
      <c r="N24" s="191">
        <v>0</v>
      </c>
      <c r="O24" s="191">
        <v>0</v>
      </c>
      <c r="P24" s="191">
        <v>0</v>
      </c>
      <c r="Q24" s="191">
        <v>458.57</v>
      </c>
      <c r="R24" s="191">
        <v>0</v>
      </c>
      <c r="S24" s="191">
        <v>-131.64000000000001</v>
      </c>
      <c r="T24" s="191">
        <v>0</v>
      </c>
      <c r="U24" s="191">
        <v>16546.009999999998</v>
      </c>
      <c r="V24" s="163">
        <f t="shared" si="4"/>
        <v>16872.939999999999</v>
      </c>
      <c r="W24" s="191">
        <v>-19.23999999999819</v>
      </c>
      <c r="X24" s="191">
        <v>5478.1</v>
      </c>
      <c r="Y24" s="191">
        <v>13301.330000000004</v>
      </c>
      <c r="Z24" s="191">
        <v>16526.34</v>
      </c>
      <c r="AA24" s="2">
        <v>4986.75</v>
      </c>
      <c r="AB24" s="2">
        <v>304181.46000000002</v>
      </c>
      <c r="AC24" s="2">
        <v>286072.68</v>
      </c>
      <c r="AD24" s="2">
        <v>57699.49</v>
      </c>
      <c r="AE24" s="2">
        <v>2729.16</v>
      </c>
      <c r="AF24" s="2">
        <v>41.75</v>
      </c>
      <c r="AG24" s="2">
        <v>2532.6400000000003</v>
      </c>
      <c r="AH24" s="2">
        <v>2496.42</v>
      </c>
      <c r="AI24" s="163">
        <f t="shared" si="0"/>
        <v>696026.88000000012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163">
        <f t="shared" si="2"/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163">
        <f t="shared" si="3"/>
        <v>0</v>
      </c>
      <c r="BV24" s="163"/>
      <c r="CI24" s="163"/>
      <c r="CV24" s="163"/>
      <c r="DI24" s="163"/>
      <c r="DV24" s="163"/>
      <c r="EI24" s="163"/>
      <c r="EK24" s="192">
        <f t="shared" si="1"/>
        <v>710403.4</v>
      </c>
    </row>
    <row r="25" spans="1:141" ht="15.75" outlineLevel="1" x14ac:dyDescent="0.25">
      <c r="A25" s="2">
        <v>20</v>
      </c>
      <c r="B25" s="86" t="s">
        <v>277</v>
      </c>
      <c r="C25" s="86" t="s">
        <v>202</v>
      </c>
      <c r="D25" s="2" t="s">
        <v>276</v>
      </c>
      <c r="E25" s="162" t="s">
        <v>202</v>
      </c>
      <c r="F25" s="84"/>
      <c r="J25" s="191">
        <v>0</v>
      </c>
      <c r="K25" s="191">
        <v>0</v>
      </c>
      <c r="L25" s="191">
        <v>0</v>
      </c>
      <c r="M25" s="191">
        <v>0</v>
      </c>
      <c r="N25" s="191">
        <v>0</v>
      </c>
      <c r="O25" s="191">
        <v>0</v>
      </c>
      <c r="P25" s="191">
        <v>0</v>
      </c>
      <c r="Q25" s="191">
        <v>525.73</v>
      </c>
      <c r="R25" s="191">
        <v>0</v>
      </c>
      <c r="S25" s="191">
        <v>3163.21</v>
      </c>
      <c r="T25" s="191">
        <v>2.2737367544323206E-13</v>
      </c>
      <c r="U25" s="191">
        <v>0</v>
      </c>
      <c r="V25" s="163">
        <f t="shared" si="4"/>
        <v>3688.9400000000005</v>
      </c>
      <c r="W25" s="191">
        <v>0</v>
      </c>
      <c r="X25" s="191">
        <v>808.30000000000007</v>
      </c>
      <c r="Y25" s="191">
        <v>275296.94999999995</v>
      </c>
      <c r="Z25" s="191">
        <v>64343.96</v>
      </c>
      <c r="AA25" s="2">
        <v>4117.22</v>
      </c>
      <c r="AB25" s="2">
        <v>5878.88</v>
      </c>
      <c r="AC25" s="2">
        <v>-7765.24</v>
      </c>
      <c r="AD25" s="2">
        <v>32546.6</v>
      </c>
      <c r="AE25" s="2">
        <v>13545.44</v>
      </c>
      <c r="AF25" s="2">
        <v>55.35</v>
      </c>
      <c r="AG25" s="2">
        <v>113.10000000000001</v>
      </c>
      <c r="AH25" s="2">
        <v>-113.10000000000001</v>
      </c>
      <c r="AI25" s="163">
        <f t="shared" si="0"/>
        <v>388827.4599999999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2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163">
        <f t="shared" si="2"/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163">
        <f t="shared" si="3"/>
        <v>0</v>
      </c>
      <c r="BV25" s="163"/>
      <c r="CI25" s="163"/>
      <c r="CV25" s="163"/>
      <c r="DI25" s="163"/>
      <c r="DV25" s="163"/>
      <c r="EI25" s="163"/>
      <c r="EK25" s="192">
        <f t="shared" si="1"/>
        <v>392629.49999999988</v>
      </c>
    </row>
    <row r="26" spans="1:141" ht="15.75" outlineLevel="1" x14ac:dyDescent="0.25">
      <c r="A26" s="2">
        <v>21</v>
      </c>
      <c r="B26" s="86" t="s">
        <v>279</v>
      </c>
      <c r="C26" s="86" t="s">
        <v>203</v>
      </c>
      <c r="D26" s="2" t="s">
        <v>278</v>
      </c>
      <c r="E26" s="162" t="s">
        <v>203</v>
      </c>
      <c r="F26" s="84"/>
      <c r="J26" s="191">
        <v>0</v>
      </c>
      <c r="K26" s="191">
        <v>0</v>
      </c>
      <c r="L26" s="191">
        <v>0</v>
      </c>
      <c r="M26" s="191">
        <v>0</v>
      </c>
      <c r="N26" s="191">
        <v>0</v>
      </c>
      <c r="O26" s="191">
        <v>0</v>
      </c>
      <c r="P26" s="191">
        <v>0</v>
      </c>
      <c r="Q26" s="191">
        <v>350.62</v>
      </c>
      <c r="R26" s="191">
        <v>0</v>
      </c>
      <c r="S26" s="191">
        <v>0</v>
      </c>
      <c r="T26" s="191">
        <v>3026.09</v>
      </c>
      <c r="U26" s="191">
        <v>21.270000000000039</v>
      </c>
      <c r="V26" s="163">
        <f t="shared" si="4"/>
        <v>3397.98</v>
      </c>
      <c r="W26" s="191">
        <v>0</v>
      </c>
      <c r="X26" s="191">
        <v>6067.59</v>
      </c>
      <c r="Y26" s="191">
        <v>6392.35</v>
      </c>
      <c r="Z26" s="191">
        <v>136730.79999999999</v>
      </c>
      <c r="AA26" s="2">
        <v>131423.22</v>
      </c>
      <c r="AB26" s="2">
        <v>-25616.19</v>
      </c>
      <c r="AC26" s="2">
        <v>604.32000000000005</v>
      </c>
      <c r="AD26" s="2">
        <v>606.9</v>
      </c>
      <c r="AE26" s="2">
        <v>0</v>
      </c>
      <c r="AF26" s="2">
        <v>0</v>
      </c>
      <c r="AG26" s="2">
        <v>0</v>
      </c>
      <c r="AH26" s="2">
        <v>0</v>
      </c>
      <c r="AI26" s="163">
        <f t="shared" si="0"/>
        <v>256208.98999999996</v>
      </c>
      <c r="AJ26" s="2">
        <v>0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163">
        <f t="shared" si="2"/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163">
        <f t="shared" si="3"/>
        <v>0</v>
      </c>
      <c r="BV26" s="163"/>
      <c r="CI26" s="163"/>
      <c r="CV26" s="163"/>
      <c r="DI26" s="163"/>
      <c r="DV26" s="163"/>
      <c r="EI26" s="163"/>
      <c r="EK26" s="192">
        <f t="shared" si="1"/>
        <v>259606.96999999997</v>
      </c>
    </row>
    <row r="27" spans="1:141" ht="15.75" outlineLevel="1" x14ac:dyDescent="0.25">
      <c r="A27" s="2">
        <v>22</v>
      </c>
      <c r="B27" s="86" t="s">
        <v>287</v>
      </c>
      <c r="C27" s="86" t="s">
        <v>235</v>
      </c>
      <c r="D27" s="2" t="s">
        <v>286</v>
      </c>
      <c r="E27" s="162" t="s">
        <v>235</v>
      </c>
      <c r="F27" s="84"/>
      <c r="J27" s="191">
        <v>0</v>
      </c>
      <c r="K27" s="191">
        <v>0</v>
      </c>
      <c r="L27" s="191">
        <v>0</v>
      </c>
      <c r="M27" s="191">
        <v>0</v>
      </c>
      <c r="N27" s="191">
        <v>0</v>
      </c>
      <c r="O27" s="191">
        <v>0</v>
      </c>
      <c r="P27" s="191">
        <v>0</v>
      </c>
      <c r="Q27" s="191">
        <v>0</v>
      </c>
      <c r="R27" s="191">
        <v>0</v>
      </c>
      <c r="S27" s="191">
        <v>0</v>
      </c>
      <c r="T27" s="191">
        <v>308.13</v>
      </c>
      <c r="U27" s="191">
        <v>0</v>
      </c>
      <c r="V27" s="163">
        <f t="shared" si="4"/>
        <v>308.13</v>
      </c>
      <c r="W27" s="191">
        <v>7510.2200000000012</v>
      </c>
      <c r="X27" s="191">
        <v>182.9200000000003</v>
      </c>
      <c r="Y27" s="191">
        <v>161.89000000000004</v>
      </c>
      <c r="Z27" s="191">
        <v>41725.629999999997</v>
      </c>
      <c r="AA27" s="2">
        <v>377935.2</v>
      </c>
      <c r="AB27" s="2">
        <v>278184.83</v>
      </c>
      <c r="AC27" s="2">
        <v>1951.75</v>
      </c>
      <c r="AD27" s="2">
        <v>90866.91</v>
      </c>
      <c r="AE27" s="2">
        <v>8874.84</v>
      </c>
      <c r="AF27" s="2">
        <v>17511.18</v>
      </c>
      <c r="AG27" s="2">
        <v>5560.25</v>
      </c>
      <c r="AH27" s="2">
        <v>10037.349999999999</v>
      </c>
      <c r="AI27" s="163">
        <f t="shared" si="0"/>
        <v>840502.97</v>
      </c>
      <c r="AJ27" s="2">
        <v>10000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163">
        <f t="shared" si="2"/>
        <v>10000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2">
        <v>0</v>
      </c>
      <c r="BH27" s="2">
        <v>0</v>
      </c>
      <c r="BI27" s="163">
        <f t="shared" si="3"/>
        <v>0</v>
      </c>
      <c r="BV27" s="163"/>
      <c r="CI27" s="163"/>
      <c r="CV27" s="163"/>
      <c r="DI27" s="163"/>
      <c r="DV27" s="163"/>
      <c r="EI27" s="163"/>
      <c r="EK27" s="192">
        <f t="shared" si="1"/>
        <v>830773.75</v>
      </c>
    </row>
    <row r="28" spans="1:141" ht="15.75" outlineLevel="1" x14ac:dyDescent="0.25">
      <c r="A28" s="2">
        <v>23</v>
      </c>
      <c r="B28" s="86" t="s">
        <v>289</v>
      </c>
      <c r="C28" s="86" t="s">
        <v>236</v>
      </c>
      <c r="D28" s="2" t="s">
        <v>288</v>
      </c>
      <c r="E28" s="162" t="s">
        <v>236</v>
      </c>
      <c r="F28" s="84"/>
      <c r="J28" s="191">
        <v>0</v>
      </c>
      <c r="K28" s="191">
        <v>0</v>
      </c>
      <c r="L28" s="191">
        <v>0</v>
      </c>
      <c r="M28" s="191">
        <v>0</v>
      </c>
      <c r="N28" s="191">
        <v>0</v>
      </c>
      <c r="O28" s="191">
        <v>0</v>
      </c>
      <c r="P28" s="191">
        <v>0</v>
      </c>
      <c r="Q28" s="191">
        <v>0</v>
      </c>
      <c r="R28" s="191">
        <v>0</v>
      </c>
      <c r="S28" s="191">
        <v>0</v>
      </c>
      <c r="T28" s="191">
        <v>254.58</v>
      </c>
      <c r="U28" s="191">
        <v>8056.28</v>
      </c>
      <c r="V28" s="163">
        <f t="shared" si="4"/>
        <v>8310.86</v>
      </c>
      <c r="W28" s="191">
        <v>-525.80999999999995</v>
      </c>
      <c r="X28" s="191">
        <v>0</v>
      </c>
      <c r="Y28" s="191">
        <v>1380.3600000000001</v>
      </c>
      <c r="Z28" s="191">
        <v>15884.21</v>
      </c>
      <c r="AA28" s="2">
        <v>13781.34</v>
      </c>
      <c r="AB28" s="2">
        <v>4742.1000000000004</v>
      </c>
      <c r="AC28" s="2">
        <v>294164</v>
      </c>
      <c r="AD28" s="2">
        <v>44507.74</v>
      </c>
      <c r="AE28" s="2">
        <v>-26540.93</v>
      </c>
      <c r="AF28" s="2">
        <v>775.5</v>
      </c>
      <c r="AG28" s="2">
        <v>97197.42</v>
      </c>
      <c r="AH28" s="2">
        <v>124545.23000000007</v>
      </c>
      <c r="AI28" s="163">
        <f t="shared" si="0"/>
        <v>569911.16</v>
      </c>
      <c r="AJ28" s="2">
        <v>50000</v>
      </c>
      <c r="AK28" s="2">
        <v>0</v>
      </c>
      <c r="AL28" s="2">
        <v>0</v>
      </c>
      <c r="AM28" s="2">
        <v>0</v>
      </c>
      <c r="AN28" s="2">
        <v>0</v>
      </c>
      <c r="AO28" s="2">
        <v>0</v>
      </c>
      <c r="AP28" s="2">
        <v>0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163">
        <f t="shared" si="2"/>
        <v>50000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163">
        <f t="shared" si="3"/>
        <v>0</v>
      </c>
      <c r="BV28" s="163"/>
      <c r="CI28" s="163"/>
      <c r="CV28" s="163"/>
      <c r="DI28" s="163"/>
      <c r="DV28" s="163"/>
      <c r="EI28" s="163"/>
      <c r="EK28" s="192">
        <f t="shared" si="1"/>
        <v>453676.79</v>
      </c>
    </row>
    <row r="29" spans="1:141" ht="15.75" outlineLevel="1" x14ac:dyDescent="0.25">
      <c r="A29" s="2">
        <v>24</v>
      </c>
      <c r="B29" s="86" t="s">
        <v>291</v>
      </c>
      <c r="C29" s="86" t="s">
        <v>237</v>
      </c>
      <c r="D29" s="2" t="s">
        <v>290</v>
      </c>
      <c r="E29" s="162" t="s">
        <v>237</v>
      </c>
      <c r="F29" s="84"/>
      <c r="J29" s="191">
        <v>0</v>
      </c>
      <c r="K29" s="191">
        <v>0</v>
      </c>
      <c r="L29" s="191">
        <v>0</v>
      </c>
      <c r="M29" s="191">
        <v>0</v>
      </c>
      <c r="N29" s="191">
        <v>0</v>
      </c>
      <c r="O29" s="191">
        <v>0</v>
      </c>
      <c r="P29" s="191">
        <v>0</v>
      </c>
      <c r="Q29" s="191">
        <v>0</v>
      </c>
      <c r="R29" s="191">
        <v>0</v>
      </c>
      <c r="S29" s="191">
        <v>0</v>
      </c>
      <c r="T29" s="191">
        <v>361.68</v>
      </c>
      <c r="U29" s="191">
        <v>0</v>
      </c>
      <c r="V29" s="163">
        <f t="shared" si="4"/>
        <v>361.68</v>
      </c>
      <c r="W29" s="191">
        <v>11342.440000000002</v>
      </c>
      <c r="X29" s="191">
        <v>-251.70999999999981</v>
      </c>
      <c r="Y29" s="191">
        <v>1983.8099999999997</v>
      </c>
      <c r="Z29" s="191">
        <v>3775.45</v>
      </c>
      <c r="AA29" s="2">
        <v>10915.28</v>
      </c>
      <c r="AB29" s="2">
        <v>425094.97</v>
      </c>
      <c r="AC29" s="2">
        <v>584692.81999999995</v>
      </c>
      <c r="AD29" s="2">
        <v>358778.5</v>
      </c>
      <c r="AE29" s="2">
        <v>-40669.410000000003</v>
      </c>
      <c r="AF29" s="2">
        <v>57228.18</v>
      </c>
      <c r="AG29" s="2">
        <v>67292.87</v>
      </c>
      <c r="AH29" s="2">
        <v>-3065.789999999979</v>
      </c>
      <c r="AI29" s="163">
        <f t="shared" si="0"/>
        <v>1477117.4100000001</v>
      </c>
      <c r="AJ29" s="2">
        <v>0</v>
      </c>
      <c r="AK29" s="2">
        <v>0</v>
      </c>
      <c r="AL29" s="2">
        <v>200000</v>
      </c>
      <c r="AM29" s="2">
        <v>200000</v>
      </c>
      <c r="AN29" s="2">
        <v>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163">
        <f t="shared" si="2"/>
        <v>400000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163">
        <f t="shared" si="3"/>
        <v>0</v>
      </c>
      <c r="BV29" s="163"/>
      <c r="CI29" s="163"/>
      <c r="CV29" s="163"/>
      <c r="DI29" s="163"/>
      <c r="DV29" s="163"/>
      <c r="EI29" s="163"/>
      <c r="EK29" s="192">
        <f t="shared" si="1"/>
        <v>1480544.8800000001</v>
      </c>
    </row>
    <row r="30" spans="1:141" ht="15.75" outlineLevel="1" x14ac:dyDescent="0.25">
      <c r="A30" s="2">
        <v>25</v>
      </c>
      <c r="B30" s="86" t="s">
        <v>381</v>
      </c>
      <c r="C30" s="86" t="s">
        <v>238</v>
      </c>
      <c r="D30" s="2" t="s">
        <v>312</v>
      </c>
      <c r="E30" s="162" t="s">
        <v>238</v>
      </c>
      <c r="F30" s="84"/>
      <c r="J30" s="191">
        <v>0</v>
      </c>
      <c r="K30" s="191">
        <v>0</v>
      </c>
      <c r="L30" s="191">
        <v>0</v>
      </c>
      <c r="M30" s="191">
        <v>0</v>
      </c>
      <c r="N30" s="191">
        <v>0</v>
      </c>
      <c r="O30" s="191">
        <v>0</v>
      </c>
      <c r="P30" s="191">
        <v>0</v>
      </c>
      <c r="Q30" s="191">
        <v>0</v>
      </c>
      <c r="R30" s="191">
        <v>0</v>
      </c>
      <c r="S30" s="191">
        <v>0</v>
      </c>
      <c r="T30" s="191">
        <v>0</v>
      </c>
      <c r="U30" s="191">
        <v>0</v>
      </c>
      <c r="V30" s="163">
        <f t="shared" si="4"/>
        <v>0</v>
      </c>
      <c r="W30" s="191">
        <v>0</v>
      </c>
      <c r="X30" s="191">
        <v>0</v>
      </c>
      <c r="Y30" s="191">
        <v>0</v>
      </c>
      <c r="Z30" s="191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163">
        <f t="shared" si="0"/>
        <v>0</v>
      </c>
      <c r="AJ30" s="2">
        <v>10000</v>
      </c>
      <c r="AK30" s="2">
        <v>0</v>
      </c>
      <c r="AL30" s="2">
        <v>0</v>
      </c>
      <c r="AM30" s="2">
        <v>0</v>
      </c>
      <c r="AN30" s="2">
        <v>0</v>
      </c>
      <c r="AO30" s="2">
        <v>0</v>
      </c>
      <c r="AP30" s="2">
        <v>0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163">
        <f t="shared" si="2"/>
        <v>10000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2">
        <v>0</v>
      </c>
      <c r="BH30" s="2">
        <v>0</v>
      </c>
      <c r="BI30" s="163">
        <f t="shared" si="3"/>
        <v>0</v>
      </c>
      <c r="BV30" s="163"/>
      <c r="CI30" s="163"/>
      <c r="CV30" s="163"/>
      <c r="DI30" s="163"/>
      <c r="DV30" s="163"/>
      <c r="EI30" s="163"/>
      <c r="EK30" s="192">
        <f t="shared" si="1"/>
        <v>0</v>
      </c>
    </row>
    <row r="31" spans="1:141" ht="15.75" outlineLevel="1" x14ac:dyDescent="0.25">
      <c r="A31" s="2">
        <v>26</v>
      </c>
      <c r="B31" s="86" t="s">
        <v>293</v>
      </c>
      <c r="C31" s="86" t="s">
        <v>239</v>
      </c>
      <c r="D31" s="2" t="s">
        <v>292</v>
      </c>
      <c r="E31" s="162" t="s">
        <v>239</v>
      </c>
      <c r="F31" s="84"/>
      <c r="J31" s="191">
        <v>0</v>
      </c>
      <c r="K31" s="191">
        <v>0</v>
      </c>
      <c r="L31" s="191">
        <v>0</v>
      </c>
      <c r="M31" s="191">
        <v>0</v>
      </c>
      <c r="N31" s="191">
        <v>0</v>
      </c>
      <c r="O31" s="191">
        <v>0</v>
      </c>
      <c r="P31" s="191">
        <v>0</v>
      </c>
      <c r="Q31" s="191">
        <v>0</v>
      </c>
      <c r="R31" s="191">
        <v>0</v>
      </c>
      <c r="S31" s="191">
        <v>0</v>
      </c>
      <c r="T31" s="191">
        <v>712.09</v>
      </c>
      <c r="U31" s="191">
        <v>0</v>
      </c>
      <c r="V31" s="163">
        <f t="shared" si="4"/>
        <v>712.09</v>
      </c>
      <c r="W31" s="191">
        <v>0</v>
      </c>
      <c r="X31" s="191">
        <v>0</v>
      </c>
      <c r="Y31" s="191">
        <v>1615.7700000000002</v>
      </c>
      <c r="Z31" s="191">
        <v>1595.69</v>
      </c>
      <c r="AA31" s="2">
        <v>13487.95</v>
      </c>
      <c r="AB31" s="2">
        <v>236148.25</v>
      </c>
      <c r="AC31" s="2">
        <v>84744.98</v>
      </c>
      <c r="AD31" s="2">
        <v>46423.46</v>
      </c>
      <c r="AE31" s="2">
        <v>-68621.320000000007</v>
      </c>
      <c r="AF31" s="2">
        <v>26986.11</v>
      </c>
      <c r="AG31" s="2">
        <v>4597.5800000000008</v>
      </c>
      <c r="AH31" s="2">
        <v>10852.79</v>
      </c>
      <c r="AI31" s="163">
        <f t="shared" si="0"/>
        <v>357831.26</v>
      </c>
      <c r="AJ31" s="2">
        <v>0</v>
      </c>
      <c r="AK31" s="2">
        <v>307490</v>
      </c>
      <c r="AL31" s="2">
        <v>9510</v>
      </c>
      <c r="AM31" s="2">
        <v>0</v>
      </c>
      <c r="AN31" s="2">
        <v>0</v>
      </c>
      <c r="AO31" s="2">
        <v>0</v>
      </c>
      <c r="AP31" s="2">
        <v>0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163">
        <f t="shared" si="2"/>
        <v>317000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163">
        <f t="shared" si="3"/>
        <v>0</v>
      </c>
      <c r="BV31" s="163"/>
      <c r="CI31" s="163"/>
      <c r="CV31" s="163"/>
      <c r="DI31" s="163"/>
      <c r="DV31" s="163"/>
      <c r="EI31" s="163"/>
      <c r="EK31" s="192">
        <f t="shared" si="1"/>
        <v>347690.56000000006</v>
      </c>
    </row>
    <row r="32" spans="1:141" ht="15.75" outlineLevel="1" x14ac:dyDescent="0.25">
      <c r="A32" s="2">
        <v>27</v>
      </c>
      <c r="B32" s="86" t="s">
        <v>295</v>
      </c>
      <c r="C32" s="86" t="s">
        <v>240</v>
      </c>
      <c r="D32" s="2" t="s">
        <v>294</v>
      </c>
      <c r="E32" s="162" t="s">
        <v>240</v>
      </c>
      <c r="F32" s="84"/>
      <c r="J32" s="191">
        <v>0</v>
      </c>
      <c r="K32" s="191">
        <v>0</v>
      </c>
      <c r="L32" s="191">
        <v>0</v>
      </c>
      <c r="M32" s="191">
        <v>0</v>
      </c>
      <c r="N32" s="191">
        <v>0</v>
      </c>
      <c r="O32" s="191">
        <v>0</v>
      </c>
      <c r="P32" s="191">
        <v>0</v>
      </c>
      <c r="Q32" s="191">
        <v>0</v>
      </c>
      <c r="R32" s="191">
        <v>0</v>
      </c>
      <c r="S32" s="191">
        <v>0</v>
      </c>
      <c r="T32" s="191">
        <v>468.78000000000003</v>
      </c>
      <c r="U32" s="191">
        <v>0</v>
      </c>
      <c r="V32" s="163">
        <f t="shared" si="4"/>
        <v>468.78000000000003</v>
      </c>
      <c r="W32" s="191">
        <v>0</v>
      </c>
      <c r="X32" s="191">
        <v>4742.4600000000009</v>
      </c>
      <c r="Y32" s="191">
        <v>19.95</v>
      </c>
      <c r="Z32" s="191">
        <v>2098.64</v>
      </c>
      <c r="AA32" s="2">
        <v>363953.67</v>
      </c>
      <c r="AB32" s="2">
        <v>132181.81</v>
      </c>
      <c r="AC32" s="2">
        <v>-18273.96</v>
      </c>
      <c r="AD32" s="2">
        <v>1692.05</v>
      </c>
      <c r="AE32" s="2">
        <v>74644.91</v>
      </c>
      <c r="AF32" s="2">
        <v>52330.37</v>
      </c>
      <c r="AG32" s="2">
        <v>4664.7999999999993</v>
      </c>
      <c r="AH32" s="2">
        <v>1511.2400000000002</v>
      </c>
      <c r="AI32" s="163">
        <f t="shared" si="0"/>
        <v>619565.93999999994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2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163">
        <f t="shared" si="2"/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2">
        <v>0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163">
        <f t="shared" si="3"/>
        <v>0</v>
      </c>
      <c r="BV32" s="163"/>
      <c r="CI32" s="163"/>
      <c r="CV32" s="163"/>
      <c r="DI32" s="163"/>
      <c r="DV32" s="163"/>
      <c r="EI32" s="163"/>
      <c r="EK32" s="192">
        <f t="shared" si="1"/>
        <v>618523.48</v>
      </c>
    </row>
    <row r="33" spans="1:141" ht="15.75" outlineLevel="1" x14ac:dyDescent="0.25">
      <c r="A33" s="2">
        <v>28</v>
      </c>
      <c r="B33" s="86" t="s">
        <v>297</v>
      </c>
      <c r="C33" s="86" t="s">
        <v>241</v>
      </c>
      <c r="D33" s="2" t="s">
        <v>296</v>
      </c>
      <c r="E33" s="162" t="s">
        <v>241</v>
      </c>
      <c r="F33" s="84"/>
      <c r="J33" s="191">
        <v>0</v>
      </c>
      <c r="K33" s="191">
        <v>0</v>
      </c>
      <c r="L33" s="191">
        <v>0</v>
      </c>
      <c r="M33" s="191">
        <v>0</v>
      </c>
      <c r="N33" s="191">
        <v>0</v>
      </c>
      <c r="O33" s="191">
        <v>0</v>
      </c>
      <c r="P33" s="191">
        <v>0</v>
      </c>
      <c r="Q33" s="191">
        <v>0</v>
      </c>
      <c r="R33" s="191">
        <v>0</v>
      </c>
      <c r="S33" s="191">
        <v>0</v>
      </c>
      <c r="T33" s="191">
        <v>274.76</v>
      </c>
      <c r="U33" s="191">
        <v>0</v>
      </c>
      <c r="V33" s="163">
        <f t="shared" si="4"/>
        <v>274.76</v>
      </c>
      <c r="W33" s="191">
        <v>0</v>
      </c>
      <c r="X33" s="191">
        <v>11940.26</v>
      </c>
      <c r="Y33" s="191">
        <v>890.62</v>
      </c>
      <c r="Z33" s="191">
        <v>135.38</v>
      </c>
      <c r="AA33" s="2">
        <v>5595.82</v>
      </c>
      <c r="AB33" s="2">
        <v>13041.97</v>
      </c>
      <c r="AC33" s="2">
        <v>21016.39</v>
      </c>
      <c r="AD33" s="2">
        <v>311692.94</v>
      </c>
      <c r="AE33" s="2">
        <v>123370.01</v>
      </c>
      <c r="AF33" s="2">
        <v>560076.55000000005</v>
      </c>
      <c r="AG33" s="2">
        <v>182238.50000000003</v>
      </c>
      <c r="AH33" s="2">
        <v>283941.09999999998</v>
      </c>
      <c r="AI33" s="163">
        <f t="shared" si="0"/>
        <v>1513939.54</v>
      </c>
      <c r="AJ33" s="2">
        <v>672980</v>
      </c>
      <c r="AK33" s="2">
        <v>0</v>
      </c>
      <c r="AL33" s="2">
        <v>0</v>
      </c>
      <c r="AM33" s="2">
        <v>0</v>
      </c>
      <c r="AN33" s="2">
        <v>0</v>
      </c>
      <c r="AO33" s="2">
        <v>0</v>
      </c>
      <c r="AP33" s="2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163">
        <f t="shared" si="2"/>
        <v>672980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163">
        <f t="shared" si="3"/>
        <v>0</v>
      </c>
      <c r="BV33" s="163"/>
      <c r="CI33" s="163"/>
      <c r="CV33" s="163"/>
      <c r="DI33" s="163"/>
      <c r="DV33" s="163"/>
      <c r="EI33" s="163"/>
      <c r="EK33" s="192">
        <f t="shared" si="1"/>
        <v>1230273.2000000002</v>
      </c>
    </row>
    <row r="34" spans="1:141" ht="15.75" outlineLevel="1" x14ac:dyDescent="0.25">
      <c r="A34" s="2">
        <v>29</v>
      </c>
      <c r="B34" s="86" t="s">
        <v>299</v>
      </c>
      <c r="C34" s="86" t="s">
        <v>242</v>
      </c>
      <c r="D34" s="2" t="s">
        <v>298</v>
      </c>
      <c r="E34" s="162" t="s">
        <v>242</v>
      </c>
      <c r="F34" s="84"/>
      <c r="J34" s="191">
        <v>0</v>
      </c>
      <c r="K34" s="191">
        <v>0</v>
      </c>
      <c r="L34" s="191">
        <v>0</v>
      </c>
      <c r="M34" s="191">
        <v>0</v>
      </c>
      <c r="N34" s="191">
        <v>0</v>
      </c>
      <c r="O34" s="191">
        <v>0</v>
      </c>
      <c r="P34" s="191">
        <v>0</v>
      </c>
      <c r="Q34" s="191">
        <v>0</v>
      </c>
      <c r="R34" s="191">
        <v>0</v>
      </c>
      <c r="S34" s="191">
        <v>0</v>
      </c>
      <c r="T34" s="191">
        <v>226.52</v>
      </c>
      <c r="U34" s="191">
        <v>0</v>
      </c>
      <c r="V34" s="163">
        <f t="shared" si="4"/>
        <v>226.52</v>
      </c>
      <c r="W34" s="191">
        <v>0</v>
      </c>
      <c r="X34" s="191">
        <v>-55.32</v>
      </c>
      <c r="Y34" s="191">
        <v>1389.92</v>
      </c>
      <c r="Z34" s="191">
        <v>-1389.91</v>
      </c>
      <c r="AA34" s="2">
        <v>0</v>
      </c>
      <c r="AB34" s="2">
        <v>3981.74</v>
      </c>
      <c r="AC34" s="2">
        <v>23541.65</v>
      </c>
      <c r="AD34" s="2">
        <v>114154.25</v>
      </c>
      <c r="AE34" s="2">
        <v>9730.01</v>
      </c>
      <c r="AF34" s="2">
        <v>14103.01</v>
      </c>
      <c r="AG34" s="2">
        <v>17626.489999999994</v>
      </c>
      <c r="AH34" s="2">
        <v>3738.4500000000003</v>
      </c>
      <c r="AI34" s="163">
        <f t="shared" si="0"/>
        <v>186820.29000000004</v>
      </c>
      <c r="AJ34" s="2">
        <v>10000</v>
      </c>
      <c r="AK34" s="2">
        <v>0</v>
      </c>
      <c r="AL34" s="2">
        <v>0</v>
      </c>
      <c r="AM34" s="2">
        <v>0</v>
      </c>
      <c r="AN34" s="2">
        <v>0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163">
        <f t="shared" si="2"/>
        <v>10000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163">
        <f t="shared" si="3"/>
        <v>0</v>
      </c>
      <c r="BV34" s="163"/>
      <c r="CI34" s="163"/>
      <c r="CV34" s="163"/>
      <c r="DI34" s="163"/>
      <c r="DV34" s="163"/>
      <c r="EI34" s="163"/>
      <c r="EK34" s="192">
        <f t="shared" si="1"/>
        <v>183308.36000000002</v>
      </c>
    </row>
    <row r="35" spans="1:141" ht="15.75" outlineLevel="1" x14ac:dyDescent="0.25">
      <c r="A35" s="2">
        <v>30</v>
      </c>
      <c r="B35" s="86" t="s">
        <v>301</v>
      </c>
      <c r="C35" s="86" t="s">
        <v>243</v>
      </c>
      <c r="D35" s="2" t="s">
        <v>300</v>
      </c>
      <c r="E35" s="162" t="s">
        <v>243</v>
      </c>
      <c r="F35" s="84"/>
      <c r="J35" s="191">
        <v>0</v>
      </c>
      <c r="K35" s="191">
        <v>0</v>
      </c>
      <c r="L35" s="191">
        <v>0</v>
      </c>
      <c r="M35" s="191">
        <v>0</v>
      </c>
      <c r="N35" s="191">
        <v>0</v>
      </c>
      <c r="O35" s="191">
        <v>0</v>
      </c>
      <c r="P35" s="191">
        <v>0</v>
      </c>
      <c r="Q35" s="191">
        <v>0</v>
      </c>
      <c r="R35" s="191">
        <v>0</v>
      </c>
      <c r="S35" s="191">
        <v>0</v>
      </c>
      <c r="T35" s="191">
        <v>201.03</v>
      </c>
      <c r="U35" s="191">
        <v>0</v>
      </c>
      <c r="V35" s="163">
        <f t="shared" si="4"/>
        <v>201.03</v>
      </c>
      <c r="W35" s="191">
        <v>0</v>
      </c>
      <c r="X35" s="191">
        <v>-40.33</v>
      </c>
      <c r="Y35" s="191">
        <v>1238.82</v>
      </c>
      <c r="Z35" s="191">
        <v>-405.38</v>
      </c>
      <c r="AA35" s="2">
        <v>0</v>
      </c>
      <c r="AB35" s="2">
        <v>0</v>
      </c>
      <c r="AC35" s="2">
        <v>138.38</v>
      </c>
      <c r="AD35" s="2">
        <v>0</v>
      </c>
      <c r="AE35" s="2">
        <v>0</v>
      </c>
      <c r="AF35" s="2">
        <v>2900.77</v>
      </c>
      <c r="AG35" s="2">
        <v>14554.66</v>
      </c>
      <c r="AH35" s="2">
        <v>11437.01</v>
      </c>
      <c r="AI35" s="163">
        <f t="shared" si="0"/>
        <v>29823.93</v>
      </c>
      <c r="AJ35" s="2">
        <v>50000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163">
        <f t="shared" si="2"/>
        <v>50000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163">
        <f t="shared" si="3"/>
        <v>0</v>
      </c>
      <c r="BV35" s="163"/>
      <c r="CI35" s="163"/>
      <c r="CV35" s="163"/>
      <c r="DI35" s="163"/>
      <c r="DV35" s="163"/>
      <c r="EI35" s="163"/>
      <c r="EK35" s="192">
        <f t="shared" si="1"/>
        <v>18587.949999999997</v>
      </c>
    </row>
    <row r="36" spans="1:141" ht="15.75" outlineLevel="1" x14ac:dyDescent="0.25">
      <c r="A36" s="2">
        <v>31</v>
      </c>
      <c r="B36" s="86" t="s">
        <v>303</v>
      </c>
      <c r="C36" s="86" t="s">
        <v>244</v>
      </c>
      <c r="D36" s="2" t="s">
        <v>302</v>
      </c>
      <c r="E36" s="162" t="s">
        <v>244</v>
      </c>
      <c r="F36" s="84"/>
      <c r="J36" s="191">
        <v>0</v>
      </c>
      <c r="K36" s="191">
        <v>0</v>
      </c>
      <c r="L36" s="191">
        <v>0</v>
      </c>
      <c r="M36" s="191">
        <v>0</v>
      </c>
      <c r="N36" s="191">
        <v>0</v>
      </c>
      <c r="O36" s="191">
        <v>0</v>
      </c>
      <c r="P36" s="191">
        <v>0</v>
      </c>
      <c r="Q36" s="191">
        <v>0</v>
      </c>
      <c r="R36" s="191">
        <v>0</v>
      </c>
      <c r="S36" s="191">
        <v>0</v>
      </c>
      <c r="T36" s="191">
        <v>201.02</v>
      </c>
      <c r="U36" s="191">
        <v>0</v>
      </c>
      <c r="V36" s="163">
        <f t="shared" si="4"/>
        <v>201.02</v>
      </c>
      <c r="W36" s="191">
        <v>0</v>
      </c>
      <c r="X36" s="191">
        <v>-33.410000000000004</v>
      </c>
      <c r="Y36" s="191">
        <v>475.45000000000005</v>
      </c>
      <c r="Z36" s="191">
        <v>-475.45</v>
      </c>
      <c r="AA36" s="2">
        <v>0</v>
      </c>
      <c r="AB36" s="2">
        <v>0</v>
      </c>
      <c r="AC36" s="2">
        <v>16943.87</v>
      </c>
      <c r="AD36" s="2">
        <v>26110.69</v>
      </c>
      <c r="AE36" s="2">
        <v>914.21</v>
      </c>
      <c r="AF36" s="2">
        <v>0</v>
      </c>
      <c r="AG36" s="2">
        <v>0</v>
      </c>
      <c r="AH36" s="2">
        <v>0</v>
      </c>
      <c r="AI36" s="163">
        <f t="shared" si="0"/>
        <v>43935.359999999993</v>
      </c>
      <c r="AJ36" s="2">
        <v>0</v>
      </c>
      <c r="AK36" s="2">
        <v>0</v>
      </c>
      <c r="AL36" s="2">
        <v>0</v>
      </c>
      <c r="AM36" s="2">
        <v>0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163">
        <f t="shared" si="2"/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163">
        <f t="shared" si="3"/>
        <v>0</v>
      </c>
      <c r="BV36" s="163"/>
      <c r="CI36" s="163"/>
      <c r="CV36" s="163"/>
      <c r="DI36" s="163"/>
      <c r="DV36" s="163"/>
      <c r="EI36" s="163"/>
      <c r="EK36" s="192">
        <f t="shared" si="1"/>
        <v>44136.37999999999</v>
      </c>
    </row>
    <row r="37" spans="1:141" ht="15.75" outlineLevel="1" x14ac:dyDescent="0.25">
      <c r="A37" s="2">
        <v>32</v>
      </c>
      <c r="B37" s="86" t="s">
        <v>305</v>
      </c>
      <c r="C37" s="86" t="s">
        <v>245</v>
      </c>
      <c r="D37" s="2" t="s">
        <v>304</v>
      </c>
      <c r="E37" s="162" t="s">
        <v>245</v>
      </c>
      <c r="F37" s="84"/>
      <c r="J37" s="191">
        <v>0</v>
      </c>
      <c r="K37" s="191">
        <v>0</v>
      </c>
      <c r="L37" s="191">
        <v>0</v>
      </c>
      <c r="M37" s="191">
        <v>0</v>
      </c>
      <c r="N37" s="191">
        <v>0</v>
      </c>
      <c r="O37" s="191">
        <v>0</v>
      </c>
      <c r="P37" s="191">
        <v>0</v>
      </c>
      <c r="Q37" s="191">
        <v>0</v>
      </c>
      <c r="R37" s="191">
        <v>0</v>
      </c>
      <c r="S37" s="191">
        <v>0</v>
      </c>
      <c r="T37" s="191">
        <v>557.6</v>
      </c>
      <c r="U37" s="191">
        <v>0</v>
      </c>
      <c r="V37" s="163">
        <f t="shared" si="4"/>
        <v>557.6</v>
      </c>
      <c r="W37" s="191">
        <v>0</v>
      </c>
      <c r="X37" s="191">
        <v>0</v>
      </c>
      <c r="Y37" s="191">
        <v>7937.58</v>
      </c>
      <c r="Z37" s="191">
        <v>5483.83</v>
      </c>
      <c r="AA37" s="2">
        <v>0</v>
      </c>
      <c r="AB37" s="2">
        <v>141038.51</v>
      </c>
      <c r="AC37" s="2">
        <v>242069.02</v>
      </c>
      <c r="AD37" s="2">
        <v>13737.05</v>
      </c>
      <c r="AE37" s="2">
        <v>21947.82</v>
      </c>
      <c r="AF37" s="2">
        <v>129571.73</v>
      </c>
      <c r="AG37" s="2">
        <v>34282.03</v>
      </c>
      <c r="AH37" s="2">
        <v>-5269.3399999999992</v>
      </c>
      <c r="AI37" s="163">
        <f t="shared" ref="AI37:AI68" si="7">SUM(W37:AH37)</f>
        <v>590798.2300000001</v>
      </c>
      <c r="AJ37" s="2">
        <v>0</v>
      </c>
      <c r="AK37" s="2">
        <v>0</v>
      </c>
      <c r="AL37" s="2">
        <v>300000</v>
      </c>
      <c r="AM37" s="2">
        <v>0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163">
        <f>SUM(AJ37:AU37)</f>
        <v>300000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163">
        <f>SUM(AW37:BH37)</f>
        <v>0</v>
      </c>
      <c r="BV37" s="163"/>
      <c r="CI37" s="163"/>
      <c r="CV37" s="163"/>
      <c r="DI37" s="163"/>
      <c r="DV37" s="163"/>
      <c r="EI37" s="163"/>
      <c r="EK37" s="192">
        <f t="shared" ref="EK37:EK68" si="8">$V37+SUMIFS($W37:$AH37,$W$3:$AH$3,"&lt;="&amp;$EL$2)</f>
        <v>596625.17000000004</v>
      </c>
    </row>
    <row r="38" spans="1:141" ht="15.75" outlineLevel="1" x14ac:dyDescent="0.25">
      <c r="A38" s="2">
        <v>32</v>
      </c>
      <c r="B38" s="86" t="s">
        <v>305</v>
      </c>
      <c r="C38" s="86" t="s">
        <v>245</v>
      </c>
      <c r="D38" s="2" t="s">
        <v>404</v>
      </c>
      <c r="E38" s="162" t="s">
        <v>405</v>
      </c>
      <c r="F38" s="84"/>
      <c r="J38" s="191">
        <v>0</v>
      </c>
      <c r="K38" s="191">
        <v>0</v>
      </c>
      <c r="L38" s="191">
        <v>0</v>
      </c>
      <c r="M38" s="191">
        <v>0</v>
      </c>
      <c r="N38" s="191">
        <v>0</v>
      </c>
      <c r="O38" s="191">
        <v>0</v>
      </c>
      <c r="P38" s="191">
        <v>0</v>
      </c>
      <c r="Q38" s="191">
        <v>0</v>
      </c>
      <c r="R38" s="191">
        <v>0</v>
      </c>
      <c r="S38" s="191">
        <v>0</v>
      </c>
      <c r="T38" s="191">
        <v>0</v>
      </c>
      <c r="U38" s="191">
        <v>0</v>
      </c>
      <c r="V38" s="163">
        <f t="shared" ref="V38" si="9">SUM(J38:U38)</f>
        <v>0</v>
      </c>
      <c r="W38" s="191">
        <v>0</v>
      </c>
      <c r="X38" s="191">
        <v>0</v>
      </c>
      <c r="Y38" s="191">
        <v>0</v>
      </c>
      <c r="Z38" s="191">
        <v>0</v>
      </c>
      <c r="AA38" s="191">
        <v>0</v>
      </c>
      <c r="AB38" s="191">
        <v>0</v>
      </c>
      <c r="AC38" s="191">
        <v>0</v>
      </c>
      <c r="AD38" s="191">
        <v>377.81</v>
      </c>
      <c r="AE38" s="191">
        <v>8193.48</v>
      </c>
      <c r="AF38" s="191">
        <v>0</v>
      </c>
      <c r="AG38" s="2">
        <v>0</v>
      </c>
      <c r="AH38" s="2">
        <v>0</v>
      </c>
      <c r="AI38" s="163">
        <f t="shared" si="7"/>
        <v>8571.2899999999991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163">
        <f>SUM(AJ38:AU38)</f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163">
        <f>SUM(AW38:BH38)</f>
        <v>0</v>
      </c>
      <c r="BV38" s="163"/>
      <c r="CI38" s="163"/>
      <c r="CV38" s="163"/>
      <c r="DI38" s="163"/>
      <c r="DV38" s="163"/>
      <c r="EI38" s="163"/>
      <c r="EK38" s="192">
        <f t="shared" si="8"/>
        <v>8571.2899999999991</v>
      </c>
    </row>
    <row r="39" spans="1:141" ht="15.75" outlineLevel="1" x14ac:dyDescent="0.25">
      <c r="A39" s="2">
        <v>33</v>
      </c>
      <c r="B39" s="86" t="s">
        <v>307</v>
      </c>
      <c r="C39" s="86" t="s">
        <v>246</v>
      </c>
      <c r="D39" s="2" t="s">
        <v>306</v>
      </c>
      <c r="E39" s="162" t="s">
        <v>246</v>
      </c>
      <c r="F39" s="84"/>
      <c r="J39" s="191">
        <v>0</v>
      </c>
      <c r="K39" s="191">
        <v>0</v>
      </c>
      <c r="L39" s="191">
        <v>0</v>
      </c>
      <c r="M39" s="191">
        <v>0</v>
      </c>
      <c r="N39" s="191">
        <v>0</v>
      </c>
      <c r="O39" s="191">
        <v>0</v>
      </c>
      <c r="P39" s="191">
        <v>0</v>
      </c>
      <c r="Q39" s="191">
        <v>0</v>
      </c>
      <c r="R39" s="191">
        <v>0</v>
      </c>
      <c r="S39" s="191">
        <v>0</v>
      </c>
      <c r="T39" s="191">
        <v>316.62</v>
      </c>
      <c r="U39" s="191">
        <v>0</v>
      </c>
      <c r="V39" s="163">
        <f t="shared" si="4"/>
        <v>316.62</v>
      </c>
      <c r="W39" s="191">
        <v>0</v>
      </c>
      <c r="X39" s="191">
        <v>0</v>
      </c>
      <c r="Y39" s="191">
        <v>0</v>
      </c>
      <c r="Z39" s="191">
        <v>0</v>
      </c>
      <c r="AA39" s="2">
        <v>0</v>
      </c>
      <c r="AB39" s="2">
        <v>0</v>
      </c>
      <c r="AC39" s="2">
        <v>1130.5</v>
      </c>
      <c r="AD39" s="2">
        <v>-0.34</v>
      </c>
      <c r="AE39" s="2">
        <v>0</v>
      </c>
      <c r="AF39" s="2">
        <v>0</v>
      </c>
      <c r="AG39" s="2">
        <v>0</v>
      </c>
      <c r="AH39" s="2">
        <v>0</v>
      </c>
      <c r="AI39" s="163">
        <f t="shared" si="7"/>
        <v>1130.1600000000001</v>
      </c>
      <c r="AJ39" s="2">
        <v>0</v>
      </c>
      <c r="AK39" s="2">
        <v>0</v>
      </c>
      <c r="AL39" s="2">
        <v>0</v>
      </c>
      <c r="AM39" s="2">
        <v>5400</v>
      </c>
      <c r="AN39" s="2">
        <v>0</v>
      </c>
      <c r="AO39" s="2">
        <v>0</v>
      </c>
      <c r="AP39" s="2">
        <v>0</v>
      </c>
      <c r="AQ39" s="2">
        <v>0</v>
      </c>
      <c r="AR39" s="2">
        <v>0</v>
      </c>
      <c r="AS39" s="2">
        <v>294700</v>
      </c>
      <c r="AT39" s="2">
        <v>0</v>
      </c>
      <c r="AU39" s="2">
        <v>0</v>
      </c>
      <c r="AV39" s="163">
        <f t="shared" ref="AV39:AV102" si="10">SUM(AJ39:AU39)</f>
        <v>300100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163">
        <f t="shared" ref="BI39:BI102" si="11">SUM(AW39:BH39)</f>
        <v>0</v>
      </c>
      <c r="BV39" s="163"/>
      <c r="CI39" s="163"/>
      <c r="CV39" s="163"/>
      <c r="DI39" s="163"/>
      <c r="DV39" s="163"/>
      <c r="EI39" s="163"/>
      <c r="EK39" s="192">
        <f t="shared" si="8"/>
        <v>1446.7800000000002</v>
      </c>
    </row>
    <row r="40" spans="1:141" ht="15.75" outlineLevel="1" x14ac:dyDescent="0.25">
      <c r="A40" s="2">
        <v>34</v>
      </c>
      <c r="B40" s="86" t="s">
        <v>309</v>
      </c>
      <c r="C40" s="86" t="s">
        <v>247</v>
      </c>
      <c r="D40" s="2" t="s">
        <v>308</v>
      </c>
      <c r="E40" s="162" t="s">
        <v>325</v>
      </c>
      <c r="F40" s="84"/>
      <c r="J40" s="191">
        <v>0</v>
      </c>
      <c r="K40" s="191">
        <v>0</v>
      </c>
      <c r="L40" s="191">
        <v>0</v>
      </c>
      <c r="M40" s="191">
        <v>0</v>
      </c>
      <c r="N40" s="191">
        <v>0</v>
      </c>
      <c r="O40" s="191">
        <v>0</v>
      </c>
      <c r="P40" s="191">
        <v>0</v>
      </c>
      <c r="Q40" s="191">
        <v>0</v>
      </c>
      <c r="R40" s="191">
        <v>0</v>
      </c>
      <c r="S40" s="191">
        <v>0</v>
      </c>
      <c r="T40" s="191">
        <v>871.25</v>
      </c>
      <c r="U40" s="191">
        <v>54.329999999999956</v>
      </c>
      <c r="V40" s="163">
        <f t="shared" si="4"/>
        <v>925.57999999999993</v>
      </c>
      <c r="W40" s="191">
        <v>0</v>
      </c>
      <c r="X40" s="191">
        <v>0</v>
      </c>
      <c r="Y40" s="191">
        <v>1708.88</v>
      </c>
      <c r="Z40" s="191">
        <v>12939.4</v>
      </c>
      <c r="AA40" s="2">
        <v>0</v>
      </c>
      <c r="AB40" s="2">
        <v>-26.62</v>
      </c>
      <c r="AC40" s="2">
        <v>685.44</v>
      </c>
      <c r="AD40" s="2">
        <v>458622.39</v>
      </c>
      <c r="AE40" s="2">
        <v>1412160.26</v>
      </c>
      <c r="AF40" s="2">
        <v>-174115.31</v>
      </c>
      <c r="AG40" s="2">
        <v>10168.01</v>
      </c>
      <c r="AH40" s="2">
        <v>28333.5</v>
      </c>
      <c r="AI40" s="163">
        <f t="shared" si="7"/>
        <v>1750475.95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163">
        <f t="shared" si="10"/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163">
        <f t="shared" si="11"/>
        <v>0</v>
      </c>
      <c r="BV40" s="163"/>
      <c r="CI40" s="163"/>
      <c r="CV40" s="163"/>
      <c r="DI40" s="163"/>
      <c r="DV40" s="163"/>
      <c r="EI40" s="163"/>
      <c r="EK40" s="192">
        <f t="shared" si="8"/>
        <v>1723068.03</v>
      </c>
    </row>
    <row r="41" spans="1:141" ht="15.75" outlineLevel="1" x14ac:dyDescent="0.25">
      <c r="A41" s="2">
        <v>35</v>
      </c>
      <c r="B41" s="86" t="s">
        <v>319</v>
      </c>
      <c r="C41" s="86" t="s">
        <v>248</v>
      </c>
      <c r="D41" s="2" t="s">
        <v>318</v>
      </c>
      <c r="E41" s="162" t="s">
        <v>248</v>
      </c>
      <c r="F41" s="84"/>
      <c r="J41" s="191">
        <v>0</v>
      </c>
      <c r="K41" s="191">
        <v>0</v>
      </c>
      <c r="L41" s="191">
        <v>0</v>
      </c>
      <c r="M41" s="191">
        <v>0</v>
      </c>
      <c r="N41" s="191">
        <v>0</v>
      </c>
      <c r="O41" s="191">
        <v>0</v>
      </c>
      <c r="P41" s="191">
        <v>0</v>
      </c>
      <c r="Q41" s="191">
        <v>0</v>
      </c>
      <c r="R41" s="191">
        <v>0</v>
      </c>
      <c r="S41" s="191">
        <v>0</v>
      </c>
      <c r="T41" s="191">
        <v>0</v>
      </c>
      <c r="U41" s="191">
        <v>0</v>
      </c>
      <c r="V41" s="163">
        <f t="shared" si="4"/>
        <v>0</v>
      </c>
      <c r="W41" s="191">
        <v>0</v>
      </c>
      <c r="X41" s="191">
        <v>0</v>
      </c>
      <c r="Y41" s="191">
        <v>492.47</v>
      </c>
      <c r="Z41" s="191">
        <v>0</v>
      </c>
      <c r="AA41" s="2">
        <v>62733.01</v>
      </c>
      <c r="AB41" s="2">
        <v>15308.53</v>
      </c>
      <c r="AC41" s="2">
        <v>8140.37</v>
      </c>
      <c r="AD41" s="2">
        <v>91521.18</v>
      </c>
      <c r="AE41" s="2">
        <v>463181.99</v>
      </c>
      <c r="AF41" s="2">
        <v>685616.71</v>
      </c>
      <c r="AG41" s="2">
        <v>466622.36999999994</v>
      </c>
      <c r="AH41" s="2">
        <v>163368.32000000007</v>
      </c>
      <c r="AI41" s="163">
        <f t="shared" si="7"/>
        <v>1956984.95</v>
      </c>
      <c r="AJ41" s="2">
        <v>50000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2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163">
        <f t="shared" si="10"/>
        <v>50000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2">
        <v>0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163">
        <f t="shared" si="11"/>
        <v>0</v>
      </c>
      <c r="BV41" s="163"/>
      <c r="CI41" s="163"/>
      <c r="CV41" s="163"/>
      <c r="DI41" s="163"/>
      <c r="DV41" s="163"/>
      <c r="EI41" s="163"/>
      <c r="EK41" s="192">
        <f t="shared" si="8"/>
        <v>1793616.63</v>
      </c>
    </row>
    <row r="42" spans="1:141" ht="15.75" outlineLevel="1" x14ac:dyDescent="0.25">
      <c r="A42" s="2">
        <v>36</v>
      </c>
      <c r="B42" s="86" t="s">
        <v>363</v>
      </c>
      <c r="C42" s="86" t="s">
        <v>249</v>
      </c>
      <c r="D42" s="2" t="s">
        <v>364</v>
      </c>
      <c r="E42" s="162" t="s">
        <v>249</v>
      </c>
      <c r="F42" s="84"/>
      <c r="J42" s="191">
        <v>0</v>
      </c>
      <c r="K42" s="191">
        <v>0</v>
      </c>
      <c r="L42" s="191">
        <v>0</v>
      </c>
      <c r="M42" s="191">
        <v>0</v>
      </c>
      <c r="N42" s="191">
        <v>0</v>
      </c>
      <c r="O42" s="191">
        <v>0</v>
      </c>
      <c r="P42" s="191">
        <v>0</v>
      </c>
      <c r="Q42" s="191">
        <v>0</v>
      </c>
      <c r="R42" s="191">
        <v>0</v>
      </c>
      <c r="S42" s="191">
        <v>0</v>
      </c>
      <c r="T42" s="191">
        <v>0</v>
      </c>
      <c r="U42" s="191">
        <v>0</v>
      </c>
      <c r="V42" s="163">
        <f t="shared" si="4"/>
        <v>0</v>
      </c>
      <c r="W42" s="191">
        <v>0</v>
      </c>
      <c r="X42" s="191">
        <v>0</v>
      </c>
      <c r="Y42" s="191">
        <v>0</v>
      </c>
      <c r="Z42" s="191">
        <v>0</v>
      </c>
      <c r="AA42" s="2">
        <v>0</v>
      </c>
      <c r="AB42" s="2">
        <v>0</v>
      </c>
      <c r="AC42" s="2">
        <v>0</v>
      </c>
      <c r="AD42" s="2">
        <v>717.03</v>
      </c>
      <c r="AE42" s="2">
        <v>3332.29</v>
      </c>
      <c r="AF42" s="2">
        <v>896.79</v>
      </c>
      <c r="AG42" s="2">
        <v>2822.7699999999995</v>
      </c>
      <c r="AH42" s="2">
        <v>250131.87000000011</v>
      </c>
      <c r="AI42" s="163">
        <f t="shared" si="7"/>
        <v>257900.75000000012</v>
      </c>
      <c r="AJ42" s="2">
        <v>50000</v>
      </c>
      <c r="AK42" s="2">
        <v>0</v>
      </c>
      <c r="AL42" s="2">
        <v>0</v>
      </c>
      <c r="AM42" s="2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163">
        <f t="shared" si="10"/>
        <v>50000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163">
        <f t="shared" si="11"/>
        <v>0</v>
      </c>
      <c r="BV42" s="163"/>
      <c r="CI42" s="163"/>
      <c r="CV42" s="163"/>
      <c r="DI42" s="163"/>
      <c r="DV42" s="163"/>
      <c r="EI42" s="163"/>
      <c r="EK42" s="192">
        <f t="shared" si="8"/>
        <v>7768.8799999999992</v>
      </c>
    </row>
    <row r="43" spans="1:141" ht="15.75" outlineLevel="1" x14ac:dyDescent="0.25">
      <c r="A43" s="2">
        <v>37</v>
      </c>
      <c r="B43" s="86" t="s">
        <v>365</v>
      </c>
      <c r="C43" s="86" t="s">
        <v>250</v>
      </c>
      <c r="D43" s="2" t="s">
        <v>369</v>
      </c>
      <c r="E43" s="162" t="s">
        <v>250</v>
      </c>
      <c r="F43" s="84"/>
      <c r="J43" s="191">
        <v>0</v>
      </c>
      <c r="K43" s="191">
        <v>0</v>
      </c>
      <c r="L43" s="191">
        <v>0</v>
      </c>
      <c r="M43" s="191">
        <v>0</v>
      </c>
      <c r="N43" s="191">
        <v>0</v>
      </c>
      <c r="O43" s="191">
        <v>0</v>
      </c>
      <c r="P43" s="191">
        <v>0</v>
      </c>
      <c r="Q43" s="191">
        <v>0</v>
      </c>
      <c r="R43" s="191">
        <v>0</v>
      </c>
      <c r="S43" s="191">
        <v>0</v>
      </c>
      <c r="T43" s="191">
        <v>0</v>
      </c>
      <c r="U43" s="191">
        <v>0</v>
      </c>
      <c r="V43" s="163">
        <f t="shared" si="4"/>
        <v>0</v>
      </c>
      <c r="W43" s="191">
        <v>0</v>
      </c>
      <c r="X43" s="191">
        <v>0</v>
      </c>
      <c r="Y43" s="191">
        <v>0</v>
      </c>
      <c r="Z43" s="191">
        <v>0</v>
      </c>
      <c r="AA43" s="2">
        <v>0</v>
      </c>
      <c r="AB43" s="2">
        <v>0</v>
      </c>
      <c r="AC43" s="2">
        <v>262.64999999999998</v>
      </c>
      <c r="AD43" s="2">
        <v>-53.64</v>
      </c>
      <c r="AE43" s="2">
        <v>5202.34</v>
      </c>
      <c r="AF43" s="2">
        <v>365831.93</v>
      </c>
      <c r="AG43" s="2">
        <v>225765.25999999998</v>
      </c>
      <c r="AH43" s="2">
        <v>99373.340000000011</v>
      </c>
      <c r="AI43" s="163">
        <f t="shared" si="7"/>
        <v>696381.87999999989</v>
      </c>
      <c r="AJ43" s="2">
        <v>0</v>
      </c>
      <c r="AK43" s="2">
        <v>210000</v>
      </c>
      <c r="AL43" s="2">
        <v>0</v>
      </c>
      <c r="AM43" s="2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163">
        <f t="shared" si="10"/>
        <v>210000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163">
        <f t="shared" si="11"/>
        <v>0</v>
      </c>
      <c r="BV43" s="163"/>
      <c r="CI43" s="163"/>
      <c r="CV43" s="163"/>
      <c r="DI43" s="163"/>
      <c r="DV43" s="163"/>
      <c r="EI43" s="163"/>
      <c r="EK43" s="192">
        <f t="shared" si="8"/>
        <v>597008.53999999992</v>
      </c>
    </row>
    <row r="44" spans="1:141" ht="15.75" outlineLevel="1" x14ac:dyDescent="0.25">
      <c r="A44" s="2">
        <v>38</v>
      </c>
      <c r="B44" s="86" t="s">
        <v>366</v>
      </c>
      <c r="C44" s="86" t="s">
        <v>251</v>
      </c>
      <c r="D44" s="2" t="s">
        <v>370</v>
      </c>
      <c r="E44" s="162" t="s">
        <v>251</v>
      </c>
      <c r="F44" s="84"/>
      <c r="J44" s="191">
        <v>0</v>
      </c>
      <c r="K44" s="191">
        <v>0</v>
      </c>
      <c r="L44" s="191">
        <v>0</v>
      </c>
      <c r="M44" s="191">
        <v>0</v>
      </c>
      <c r="N44" s="191">
        <v>0</v>
      </c>
      <c r="O44" s="191">
        <v>0</v>
      </c>
      <c r="P44" s="191">
        <v>0</v>
      </c>
      <c r="Q44" s="191">
        <v>0</v>
      </c>
      <c r="R44" s="191">
        <v>0</v>
      </c>
      <c r="S44" s="191">
        <v>0</v>
      </c>
      <c r="T44" s="191">
        <v>0</v>
      </c>
      <c r="U44" s="191">
        <v>0</v>
      </c>
      <c r="V44" s="163">
        <f t="shared" si="4"/>
        <v>0</v>
      </c>
      <c r="W44" s="191">
        <v>0</v>
      </c>
      <c r="X44" s="191">
        <v>0</v>
      </c>
      <c r="Y44" s="191">
        <v>0</v>
      </c>
      <c r="Z44" s="191">
        <v>0</v>
      </c>
      <c r="AA44" s="2">
        <v>0</v>
      </c>
      <c r="AB44" s="2">
        <v>0</v>
      </c>
      <c r="AC44" s="2">
        <v>441.25</v>
      </c>
      <c r="AD44" s="2">
        <v>-81.66</v>
      </c>
      <c r="AE44" s="2">
        <v>3023.42</v>
      </c>
      <c r="AF44" s="2">
        <v>0</v>
      </c>
      <c r="AG44" s="2">
        <v>737.73000000000013</v>
      </c>
      <c r="AH44" s="2">
        <v>3418.5099999999993</v>
      </c>
      <c r="AI44" s="163">
        <f t="shared" si="7"/>
        <v>7539.25</v>
      </c>
      <c r="AJ44" s="2">
        <v>0</v>
      </c>
      <c r="AK44" s="2">
        <v>0</v>
      </c>
      <c r="AL44" s="2">
        <v>294699.52000000002</v>
      </c>
      <c r="AM44" s="2">
        <v>0</v>
      </c>
      <c r="AN44" s="2">
        <v>0</v>
      </c>
      <c r="AO44" s="2">
        <v>0</v>
      </c>
      <c r="AP44" s="2"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163">
        <f t="shared" si="10"/>
        <v>294699.52000000002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163">
        <f t="shared" si="11"/>
        <v>0</v>
      </c>
      <c r="BV44" s="163"/>
      <c r="CI44" s="163"/>
      <c r="CV44" s="163"/>
      <c r="DI44" s="163"/>
      <c r="DV44" s="163"/>
      <c r="EI44" s="163"/>
      <c r="EK44" s="192">
        <f t="shared" si="8"/>
        <v>4120.7400000000007</v>
      </c>
    </row>
    <row r="45" spans="1:141" ht="15.75" outlineLevel="1" x14ac:dyDescent="0.25">
      <c r="A45" s="2">
        <v>39</v>
      </c>
      <c r="B45" s="86" t="s">
        <v>367</v>
      </c>
      <c r="C45" s="86" t="s">
        <v>252</v>
      </c>
      <c r="D45" s="2" t="s">
        <v>371</v>
      </c>
      <c r="E45" s="162" t="s">
        <v>252</v>
      </c>
      <c r="F45" s="84"/>
      <c r="J45" s="191">
        <v>0</v>
      </c>
      <c r="K45" s="191">
        <v>0</v>
      </c>
      <c r="L45" s="191">
        <v>0</v>
      </c>
      <c r="M45" s="191">
        <v>0</v>
      </c>
      <c r="N45" s="191">
        <v>0</v>
      </c>
      <c r="O45" s="191">
        <v>0</v>
      </c>
      <c r="P45" s="191">
        <v>0</v>
      </c>
      <c r="Q45" s="191">
        <v>0</v>
      </c>
      <c r="R45" s="191">
        <v>0</v>
      </c>
      <c r="S45" s="191">
        <v>0</v>
      </c>
      <c r="T45" s="191">
        <v>0</v>
      </c>
      <c r="U45" s="191">
        <v>0</v>
      </c>
      <c r="V45" s="163">
        <f t="shared" si="4"/>
        <v>0</v>
      </c>
      <c r="W45" s="191">
        <v>0</v>
      </c>
      <c r="X45" s="191">
        <v>0</v>
      </c>
      <c r="Y45" s="191">
        <v>0</v>
      </c>
      <c r="Z45" s="191">
        <v>0</v>
      </c>
      <c r="AA45" s="2">
        <v>0</v>
      </c>
      <c r="AB45" s="2">
        <v>0</v>
      </c>
      <c r="AC45" s="2">
        <v>262.64999999999998</v>
      </c>
      <c r="AD45" s="2">
        <v>1012.72</v>
      </c>
      <c r="AE45" s="2">
        <v>313.64</v>
      </c>
      <c r="AF45" s="2">
        <v>0</v>
      </c>
      <c r="AG45" s="2">
        <v>124636.13</v>
      </c>
      <c r="AH45" s="2">
        <v>52833.36</v>
      </c>
      <c r="AI45" s="163">
        <f t="shared" si="7"/>
        <v>179058.5</v>
      </c>
      <c r="AJ45" s="2">
        <v>0</v>
      </c>
      <c r="AK45" s="2">
        <v>0</v>
      </c>
      <c r="AL45" s="2">
        <v>105250.03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163">
        <f t="shared" si="10"/>
        <v>105250.03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163">
        <f t="shared" si="11"/>
        <v>0</v>
      </c>
      <c r="BV45" s="163"/>
      <c r="CI45" s="163"/>
      <c r="CV45" s="163"/>
      <c r="DI45" s="163"/>
      <c r="DV45" s="163"/>
      <c r="EI45" s="163"/>
      <c r="EK45" s="192">
        <f t="shared" si="8"/>
        <v>126225.14</v>
      </c>
    </row>
    <row r="46" spans="1:141" ht="15.75" outlineLevel="1" x14ac:dyDescent="0.25">
      <c r="A46" s="2">
        <v>40</v>
      </c>
      <c r="B46" s="86" t="s">
        <v>368</v>
      </c>
      <c r="C46" s="86" t="s">
        <v>253</v>
      </c>
      <c r="D46" s="2" t="s">
        <v>372</v>
      </c>
      <c r="E46" s="162" t="s">
        <v>253</v>
      </c>
      <c r="F46" s="84"/>
      <c r="J46" s="191">
        <v>0</v>
      </c>
      <c r="K46" s="191">
        <v>0</v>
      </c>
      <c r="L46" s="191">
        <v>0</v>
      </c>
      <c r="M46" s="191">
        <v>0</v>
      </c>
      <c r="N46" s="191">
        <v>0</v>
      </c>
      <c r="O46" s="191">
        <v>0</v>
      </c>
      <c r="P46" s="191">
        <v>0</v>
      </c>
      <c r="Q46" s="191">
        <v>0</v>
      </c>
      <c r="R46" s="191">
        <v>0</v>
      </c>
      <c r="S46" s="191">
        <v>0</v>
      </c>
      <c r="T46" s="191">
        <v>0</v>
      </c>
      <c r="U46" s="191">
        <v>0</v>
      </c>
      <c r="V46" s="163">
        <f t="shared" si="4"/>
        <v>0</v>
      </c>
      <c r="W46" s="191">
        <v>0</v>
      </c>
      <c r="X46" s="191">
        <v>0</v>
      </c>
      <c r="Y46" s="191">
        <v>0</v>
      </c>
      <c r="Z46" s="191">
        <v>0</v>
      </c>
      <c r="AA46" s="2">
        <v>0</v>
      </c>
      <c r="AB46" s="2">
        <v>0</v>
      </c>
      <c r="AC46" s="2">
        <v>165.47</v>
      </c>
      <c r="AD46" s="2">
        <v>449.93</v>
      </c>
      <c r="AE46" s="2">
        <v>3844.97</v>
      </c>
      <c r="AF46" s="2">
        <v>572.4</v>
      </c>
      <c r="AG46" s="2">
        <v>825.5</v>
      </c>
      <c r="AH46" s="2">
        <v>1804.9600000000005</v>
      </c>
      <c r="AI46" s="163">
        <f t="shared" si="7"/>
        <v>7663.23</v>
      </c>
      <c r="AJ46" s="2">
        <v>0</v>
      </c>
      <c r="AK46" s="2">
        <v>0</v>
      </c>
      <c r="AL46" s="2">
        <v>84200</v>
      </c>
      <c r="AM46" s="2">
        <v>336800</v>
      </c>
      <c r="AN46" s="2">
        <v>0</v>
      </c>
      <c r="AO46" s="2">
        <v>0</v>
      </c>
      <c r="AP46" s="2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163">
        <f t="shared" si="10"/>
        <v>421000</v>
      </c>
      <c r="AW46" s="2">
        <v>0</v>
      </c>
      <c r="AX46" s="2">
        <v>0</v>
      </c>
      <c r="AY46" s="2">
        <v>0</v>
      </c>
      <c r="AZ46" s="2">
        <v>0</v>
      </c>
      <c r="BA46" s="2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163">
        <f t="shared" si="11"/>
        <v>0</v>
      </c>
      <c r="BV46" s="163"/>
      <c r="CI46" s="163"/>
      <c r="CV46" s="163"/>
      <c r="DI46" s="163"/>
      <c r="DV46" s="163"/>
      <c r="EI46" s="163"/>
      <c r="EK46" s="192">
        <f t="shared" si="8"/>
        <v>5858.2699999999995</v>
      </c>
    </row>
    <row r="47" spans="1:141" ht="15.75" outlineLevel="1" x14ac:dyDescent="0.25">
      <c r="A47" s="2">
        <v>41</v>
      </c>
      <c r="B47" s="86" t="s">
        <v>373</v>
      </c>
      <c r="C47" s="86" t="s">
        <v>254</v>
      </c>
      <c r="D47" s="2" t="s">
        <v>374</v>
      </c>
      <c r="E47" s="162" t="s">
        <v>254</v>
      </c>
      <c r="F47" s="84"/>
      <c r="J47" s="191">
        <v>0</v>
      </c>
      <c r="K47" s="191">
        <v>0</v>
      </c>
      <c r="L47" s="191">
        <v>0</v>
      </c>
      <c r="M47" s="191">
        <v>0</v>
      </c>
      <c r="N47" s="191">
        <v>0</v>
      </c>
      <c r="O47" s="191">
        <v>0</v>
      </c>
      <c r="P47" s="191">
        <v>0</v>
      </c>
      <c r="Q47" s="191">
        <v>0</v>
      </c>
      <c r="R47" s="191">
        <v>0</v>
      </c>
      <c r="S47" s="191">
        <v>0</v>
      </c>
      <c r="T47" s="191">
        <v>0</v>
      </c>
      <c r="U47" s="191">
        <v>0</v>
      </c>
      <c r="V47" s="163">
        <f t="shared" si="4"/>
        <v>0</v>
      </c>
      <c r="W47" s="191">
        <v>0</v>
      </c>
      <c r="X47" s="191">
        <v>0</v>
      </c>
      <c r="Y47" s="191">
        <v>0</v>
      </c>
      <c r="Z47" s="191">
        <v>0</v>
      </c>
      <c r="AA47" s="2">
        <v>0</v>
      </c>
      <c r="AB47" s="2">
        <v>0</v>
      </c>
      <c r="AC47" s="2">
        <v>131.32</v>
      </c>
      <c r="AD47" s="2">
        <v>0</v>
      </c>
      <c r="AE47" s="2">
        <v>0</v>
      </c>
      <c r="AF47" s="2">
        <v>9334.3799999999992</v>
      </c>
      <c r="AG47" s="2">
        <v>4766.2900000000009</v>
      </c>
      <c r="AH47" s="2">
        <v>2818.8600000000006</v>
      </c>
      <c r="AI47" s="163">
        <f t="shared" si="7"/>
        <v>17050.849999999999</v>
      </c>
      <c r="AJ47" s="2">
        <v>0</v>
      </c>
      <c r="AK47" s="2">
        <v>0</v>
      </c>
      <c r="AL47" s="2">
        <v>0</v>
      </c>
      <c r="AM47" s="2">
        <v>978880</v>
      </c>
      <c r="AN47" s="2">
        <v>520030</v>
      </c>
      <c r="AO47" s="2">
        <v>0</v>
      </c>
      <c r="AP47" s="2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163">
        <f t="shared" si="10"/>
        <v>1498910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163">
        <f t="shared" si="11"/>
        <v>0</v>
      </c>
      <c r="BV47" s="163"/>
      <c r="CI47" s="163"/>
      <c r="CV47" s="163"/>
      <c r="DI47" s="163"/>
      <c r="DV47" s="163"/>
      <c r="EI47" s="163"/>
      <c r="EK47" s="192">
        <f t="shared" si="8"/>
        <v>14231.99</v>
      </c>
    </row>
    <row r="48" spans="1:141" ht="15.75" outlineLevel="1" x14ac:dyDescent="0.25">
      <c r="A48" s="2">
        <v>42</v>
      </c>
      <c r="B48" s="86" t="s">
        <v>323</v>
      </c>
      <c r="C48" s="86" t="s">
        <v>255</v>
      </c>
      <c r="D48" s="2" t="s">
        <v>322</v>
      </c>
      <c r="E48" s="162" t="s">
        <v>255</v>
      </c>
      <c r="F48" s="84"/>
      <c r="J48" s="191">
        <v>0</v>
      </c>
      <c r="K48" s="191">
        <v>0</v>
      </c>
      <c r="L48" s="191">
        <v>0</v>
      </c>
      <c r="M48" s="191">
        <v>0</v>
      </c>
      <c r="N48" s="191">
        <v>0</v>
      </c>
      <c r="O48" s="191">
        <v>0</v>
      </c>
      <c r="P48" s="191">
        <v>0</v>
      </c>
      <c r="Q48" s="191">
        <v>0</v>
      </c>
      <c r="R48" s="191">
        <v>0</v>
      </c>
      <c r="S48" s="191">
        <v>0</v>
      </c>
      <c r="T48" s="191">
        <v>0</v>
      </c>
      <c r="U48" s="191">
        <v>0</v>
      </c>
      <c r="V48" s="163">
        <f t="shared" si="4"/>
        <v>0</v>
      </c>
      <c r="W48" s="191">
        <v>0</v>
      </c>
      <c r="X48" s="191">
        <v>0</v>
      </c>
      <c r="Y48" s="191">
        <v>705.87</v>
      </c>
      <c r="Z48" s="191">
        <v>0</v>
      </c>
      <c r="AA48" s="2">
        <v>0</v>
      </c>
      <c r="AB48" s="2">
        <v>12052.64</v>
      </c>
      <c r="AC48" s="2">
        <v>15643.67</v>
      </c>
      <c r="AD48" s="2">
        <v>72937.69</v>
      </c>
      <c r="AE48" s="2">
        <v>314704.53000000003</v>
      </c>
      <c r="AF48" s="2">
        <v>401804.37</v>
      </c>
      <c r="AG48" s="2">
        <v>726579.62000000046</v>
      </c>
      <c r="AH48" s="2">
        <v>221015.54000000004</v>
      </c>
      <c r="AI48" s="163">
        <f t="shared" si="7"/>
        <v>1765443.9300000006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  <c r="AO48" s="2">
        <v>1376550</v>
      </c>
      <c r="AP48" s="2">
        <v>948290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163">
        <f t="shared" si="10"/>
        <v>2324840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2">
        <v>0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163">
        <f t="shared" si="11"/>
        <v>0</v>
      </c>
      <c r="BV48" s="163"/>
      <c r="CI48" s="163"/>
      <c r="CV48" s="163"/>
      <c r="DI48" s="163"/>
      <c r="DV48" s="163"/>
      <c r="EI48" s="163"/>
      <c r="EK48" s="192">
        <f t="shared" si="8"/>
        <v>1544428.3900000006</v>
      </c>
    </row>
    <row r="49" spans="1:141" ht="15.75" outlineLevel="1" x14ac:dyDescent="0.25">
      <c r="A49" s="2">
        <v>43</v>
      </c>
      <c r="B49" s="86" t="s">
        <v>375</v>
      </c>
      <c r="C49" s="86" t="s">
        <v>256</v>
      </c>
      <c r="D49" s="2" t="s">
        <v>378</v>
      </c>
      <c r="E49" s="162" t="s">
        <v>256</v>
      </c>
      <c r="F49" s="84"/>
      <c r="J49" s="191">
        <v>0</v>
      </c>
      <c r="K49" s="191">
        <v>0</v>
      </c>
      <c r="L49" s="191">
        <v>0</v>
      </c>
      <c r="M49" s="191">
        <v>0</v>
      </c>
      <c r="N49" s="191">
        <v>0</v>
      </c>
      <c r="O49" s="191">
        <v>0</v>
      </c>
      <c r="P49" s="191">
        <v>0</v>
      </c>
      <c r="Q49" s="191">
        <v>0</v>
      </c>
      <c r="R49" s="191">
        <v>0</v>
      </c>
      <c r="S49" s="191">
        <v>0</v>
      </c>
      <c r="T49" s="191">
        <v>0</v>
      </c>
      <c r="U49" s="191">
        <v>0</v>
      </c>
      <c r="V49" s="163">
        <f t="shared" si="4"/>
        <v>0</v>
      </c>
      <c r="W49" s="191">
        <v>0</v>
      </c>
      <c r="X49" s="191">
        <v>0</v>
      </c>
      <c r="Y49" s="191">
        <v>0</v>
      </c>
      <c r="Z49" s="191">
        <v>0</v>
      </c>
      <c r="AA49" s="2">
        <v>0</v>
      </c>
      <c r="AB49" s="2">
        <v>0</v>
      </c>
      <c r="AC49" s="2">
        <v>393.97</v>
      </c>
      <c r="AD49" s="2">
        <v>0</v>
      </c>
      <c r="AE49" s="2">
        <v>-96.22</v>
      </c>
      <c r="AF49" s="2">
        <v>3532.88</v>
      </c>
      <c r="AG49" s="2">
        <v>283.02000000000015</v>
      </c>
      <c r="AH49" s="2">
        <v>0</v>
      </c>
      <c r="AI49" s="163">
        <f t="shared" si="7"/>
        <v>4113.6500000000005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305900.25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163">
        <f t="shared" si="10"/>
        <v>305900.25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163">
        <f t="shared" si="11"/>
        <v>0</v>
      </c>
      <c r="BV49" s="163"/>
      <c r="CI49" s="163"/>
      <c r="CV49" s="163"/>
      <c r="DI49" s="163"/>
      <c r="DV49" s="163"/>
      <c r="EI49" s="163"/>
      <c r="EK49" s="192">
        <f t="shared" si="8"/>
        <v>4113.6500000000005</v>
      </c>
    </row>
    <row r="50" spans="1:141" ht="15.75" outlineLevel="1" x14ac:dyDescent="0.25">
      <c r="A50" s="2">
        <v>44</v>
      </c>
      <c r="B50" s="86" t="s">
        <v>376</v>
      </c>
      <c r="C50" s="86" t="s">
        <v>257</v>
      </c>
      <c r="D50" s="2" t="s">
        <v>379</v>
      </c>
      <c r="E50" s="162" t="s">
        <v>257</v>
      </c>
      <c r="F50" s="84"/>
      <c r="J50" s="191">
        <v>0</v>
      </c>
      <c r="K50" s="191">
        <v>0</v>
      </c>
      <c r="L50" s="191">
        <v>0</v>
      </c>
      <c r="M50" s="191">
        <v>0</v>
      </c>
      <c r="N50" s="191">
        <v>0</v>
      </c>
      <c r="O50" s="191">
        <v>0</v>
      </c>
      <c r="P50" s="191">
        <v>0</v>
      </c>
      <c r="Q50" s="191">
        <v>0</v>
      </c>
      <c r="R50" s="191">
        <v>0</v>
      </c>
      <c r="S50" s="191">
        <v>0</v>
      </c>
      <c r="T50" s="191">
        <v>0</v>
      </c>
      <c r="U50" s="191">
        <v>0</v>
      </c>
      <c r="V50" s="163">
        <f t="shared" si="4"/>
        <v>0</v>
      </c>
      <c r="W50" s="191">
        <v>0</v>
      </c>
      <c r="X50" s="191">
        <v>0</v>
      </c>
      <c r="Y50" s="191">
        <v>0</v>
      </c>
      <c r="Z50" s="191">
        <v>0</v>
      </c>
      <c r="AA50" s="2">
        <v>0</v>
      </c>
      <c r="AB50" s="2">
        <v>0</v>
      </c>
      <c r="AC50" s="2">
        <v>328.31</v>
      </c>
      <c r="AD50" s="2">
        <v>-62.97</v>
      </c>
      <c r="AE50" s="2">
        <v>0</v>
      </c>
      <c r="AF50" s="2">
        <v>4428.4799999999996</v>
      </c>
      <c r="AG50" s="2">
        <v>0</v>
      </c>
      <c r="AH50" s="2">
        <v>0</v>
      </c>
      <c r="AI50" s="163">
        <f t="shared" si="7"/>
        <v>4693.82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2">
        <v>122360</v>
      </c>
      <c r="AQ50" s="2">
        <v>428260</v>
      </c>
      <c r="AR50" s="2">
        <v>0</v>
      </c>
      <c r="AS50" s="2">
        <v>0</v>
      </c>
      <c r="AT50" s="2">
        <v>0</v>
      </c>
      <c r="AU50" s="2">
        <v>0</v>
      </c>
      <c r="AV50" s="163">
        <f t="shared" si="10"/>
        <v>550620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163">
        <f t="shared" si="11"/>
        <v>0</v>
      </c>
      <c r="BV50" s="163"/>
      <c r="CI50" s="163"/>
      <c r="CV50" s="163"/>
      <c r="DI50" s="163"/>
      <c r="DV50" s="163"/>
      <c r="EI50" s="163"/>
      <c r="EK50" s="192">
        <f t="shared" si="8"/>
        <v>4693.82</v>
      </c>
    </row>
    <row r="51" spans="1:141" ht="15.75" outlineLevel="1" x14ac:dyDescent="0.25">
      <c r="A51" s="2">
        <v>45</v>
      </c>
      <c r="B51" s="86" t="s">
        <v>377</v>
      </c>
      <c r="C51" s="86" t="s">
        <v>258</v>
      </c>
      <c r="D51" s="2" t="s">
        <v>380</v>
      </c>
      <c r="E51" s="162" t="s">
        <v>258</v>
      </c>
      <c r="F51" s="84"/>
      <c r="J51" s="191"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191">
        <v>0</v>
      </c>
      <c r="Q51" s="191">
        <v>0</v>
      </c>
      <c r="R51" s="191">
        <v>0</v>
      </c>
      <c r="S51" s="191">
        <v>0</v>
      </c>
      <c r="T51" s="191">
        <v>0</v>
      </c>
      <c r="U51" s="191">
        <v>0</v>
      </c>
      <c r="V51" s="163">
        <f t="shared" si="4"/>
        <v>0</v>
      </c>
      <c r="W51" s="191">
        <v>0</v>
      </c>
      <c r="X51" s="191">
        <v>0</v>
      </c>
      <c r="Y51" s="191">
        <v>0</v>
      </c>
      <c r="Z51" s="191">
        <v>0</v>
      </c>
      <c r="AA51" s="2">
        <v>0</v>
      </c>
      <c r="AB51" s="2">
        <v>0</v>
      </c>
      <c r="AC51" s="2">
        <v>393.97</v>
      </c>
      <c r="AD51" s="2">
        <v>0</v>
      </c>
      <c r="AE51" s="2">
        <v>0</v>
      </c>
      <c r="AF51" s="2">
        <v>0</v>
      </c>
      <c r="AG51" s="2">
        <v>1891.08</v>
      </c>
      <c r="AH51" s="2">
        <v>0</v>
      </c>
      <c r="AI51" s="163">
        <f t="shared" si="7"/>
        <v>2285.0500000000002</v>
      </c>
      <c r="AJ51" s="2">
        <v>6660</v>
      </c>
      <c r="AK51" s="2">
        <v>0</v>
      </c>
      <c r="AL51" s="2">
        <v>0</v>
      </c>
      <c r="AM51" s="2">
        <v>0</v>
      </c>
      <c r="AN51" s="2">
        <v>0</v>
      </c>
      <c r="AO51" s="2">
        <v>0</v>
      </c>
      <c r="AP51" s="2">
        <v>0</v>
      </c>
      <c r="AQ51" s="2">
        <v>275310</v>
      </c>
      <c r="AR51" s="2">
        <v>0</v>
      </c>
      <c r="AS51" s="2">
        <v>0</v>
      </c>
      <c r="AT51" s="2">
        <v>0</v>
      </c>
      <c r="AU51" s="2">
        <v>0</v>
      </c>
      <c r="AV51" s="163">
        <f t="shared" si="10"/>
        <v>281970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2">
        <v>0</v>
      </c>
      <c r="BH51" s="2">
        <v>0</v>
      </c>
      <c r="BI51" s="163">
        <f t="shared" si="11"/>
        <v>0</v>
      </c>
      <c r="BV51" s="163"/>
      <c r="CI51" s="163"/>
      <c r="CV51" s="163"/>
      <c r="DI51" s="163"/>
      <c r="DV51" s="163"/>
      <c r="EI51" s="163"/>
      <c r="EK51" s="192">
        <f t="shared" si="8"/>
        <v>2285.0500000000002</v>
      </c>
    </row>
    <row r="52" spans="1:141" ht="15.75" outlineLevel="1" x14ac:dyDescent="0.25">
      <c r="A52" s="2">
        <v>46</v>
      </c>
      <c r="B52" s="86" t="s">
        <v>321</v>
      </c>
      <c r="C52" s="86" t="s">
        <v>259</v>
      </c>
      <c r="D52" s="2" t="s">
        <v>320</v>
      </c>
      <c r="E52" s="162" t="s">
        <v>259</v>
      </c>
      <c r="F52" s="84"/>
      <c r="J52" s="191">
        <v>0</v>
      </c>
      <c r="K52" s="191">
        <v>0</v>
      </c>
      <c r="L52" s="191">
        <v>0</v>
      </c>
      <c r="M52" s="191">
        <v>0</v>
      </c>
      <c r="N52" s="191">
        <v>0</v>
      </c>
      <c r="O52" s="191">
        <v>0</v>
      </c>
      <c r="P52" s="191">
        <v>0</v>
      </c>
      <c r="Q52" s="191">
        <v>0</v>
      </c>
      <c r="R52" s="191">
        <v>0</v>
      </c>
      <c r="S52" s="191">
        <v>0</v>
      </c>
      <c r="T52" s="191">
        <v>0</v>
      </c>
      <c r="U52" s="191">
        <v>0</v>
      </c>
      <c r="V52" s="163">
        <f t="shared" si="4"/>
        <v>0</v>
      </c>
      <c r="W52" s="191">
        <v>0</v>
      </c>
      <c r="X52" s="191">
        <v>0</v>
      </c>
      <c r="Y52" s="191">
        <v>656.62</v>
      </c>
      <c r="Z52" s="191">
        <v>0</v>
      </c>
      <c r="AA52" s="2">
        <v>20803.43</v>
      </c>
      <c r="AB52" s="2">
        <v>-2446.8000000000002</v>
      </c>
      <c r="AC52" s="2">
        <v>9860.7800000000007</v>
      </c>
      <c r="AD52" s="2">
        <v>126240.91</v>
      </c>
      <c r="AE52" s="2">
        <v>14841.79</v>
      </c>
      <c r="AF52" s="2">
        <v>81198.3</v>
      </c>
      <c r="AG52" s="2">
        <v>25228.18</v>
      </c>
      <c r="AH52" s="2">
        <v>299103.18999999977</v>
      </c>
      <c r="AI52" s="163">
        <f t="shared" si="7"/>
        <v>575486.39999999979</v>
      </c>
      <c r="AJ52" s="2">
        <v>0</v>
      </c>
      <c r="AK52" s="2">
        <v>0</v>
      </c>
      <c r="AL52" s="2">
        <v>0</v>
      </c>
      <c r="AM52" s="2">
        <v>0</v>
      </c>
      <c r="AN52" s="2">
        <v>0</v>
      </c>
      <c r="AO52" s="2">
        <v>0</v>
      </c>
      <c r="AP52" s="2">
        <v>0</v>
      </c>
      <c r="AQ52" s="2">
        <v>403603</v>
      </c>
      <c r="AR52" s="2">
        <v>1376550</v>
      </c>
      <c r="AS52" s="2">
        <v>97320</v>
      </c>
      <c r="AT52" s="2">
        <v>0</v>
      </c>
      <c r="AU52" s="2">
        <v>0</v>
      </c>
      <c r="AV52" s="163">
        <f t="shared" si="10"/>
        <v>1877473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2">
        <v>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163">
        <f t="shared" si="11"/>
        <v>0</v>
      </c>
      <c r="BV52" s="163"/>
      <c r="CI52" s="163"/>
      <c r="CV52" s="163"/>
      <c r="DI52" s="163"/>
      <c r="DV52" s="163"/>
      <c r="EI52" s="163"/>
      <c r="EK52" s="192">
        <f t="shared" si="8"/>
        <v>276383.21000000002</v>
      </c>
    </row>
    <row r="53" spans="1:141" ht="15.75" customHeight="1" outlineLevel="1" x14ac:dyDescent="0.25">
      <c r="A53" s="2">
        <v>47</v>
      </c>
      <c r="B53" s="86" t="s">
        <v>457</v>
      </c>
      <c r="C53" s="86" t="s">
        <v>326</v>
      </c>
      <c r="D53" s="2" t="s">
        <v>458</v>
      </c>
      <c r="E53" s="162" t="s">
        <v>326</v>
      </c>
      <c r="F53" s="84"/>
      <c r="J53" s="191">
        <v>0</v>
      </c>
      <c r="K53" s="191">
        <v>0</v>
      </c>
      <c r="L53" s="191">
        <v>0</v>
      </c>
      <c r="M53" s="191">
        <v>0</v>
      </c>
      <c r="N53" s="191">
        <v>0</v>
      </c>
      <c r="O53" s="191">
        <v>0</v>
      </c>
      <c r="P53" s="191">
        <v>0</v>
      </c>
      <c r="Q53" s="191">
        <v>0</v>
      </c>
      <c r="R53" s="191">
        <v>0</v>
      </c>
      <c r="S53" s="191">
        <v>0</v>
      </c>
      <c r="T53" s="191">
        <v>0</v>
      </c>
      <c r="U53" s="191">
        <v>0</v>
      </c>
      <c r="V53" s="163">
        <f t="shared" si="4"/>
        <v>0</v>
      </c>
      <c r="W53" s="191"/>
      <c r="X53" s="191">
        <v>0</v>
      </c>
      <c r="Y53" s="191">
        <v>0</v>
      </c>
      <c r="Z53" s="191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2">
        <v>16636.310000000001</v>
      </c>
      <c r="AI53" s="163">
        <f t="shared" si="7"/>
        <v>16636.310000000001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2">
        <v>1283850</v>
      </c>
      <c r="AT53" s="2">
        <v>256770</v>
      </c>
      <c r="AU53" s="2">
        <v>167756</v>
      </c>
      <c r="AV53" s="163">
        <f t="shared" si="10"/>
        <v>1708376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163">
        <f t="shared" si="11"/>
        <v>0</v>
      </c>
      <c r="BV53" s="163"/>
      <c r="CI53" s="163"/>
      <c r="CV53" s="163"/>
      <c r="DI53" s="163"/>
      <c r="DV53" s="163"/>
      <c r="EI53" s="163"/>
      <c r="EK53" s="192">
        <f t="shared" si="8"/>
        <v>0</v>
      </c>
    </row>
    <row r="54" spans="1:141" ht="15.75" customHeight="1" outlineLevel="1" x14ac:dyDescent="0.25">
      <c r="A54" s="2">
        <v>48</v>
      </c>
      <c r="B54" s="86" t="s">
        <v>406</v>
      </c>
      <c r="C54" s="86" t="s">
        <v>327</v>
      </c>
      <c r="D54" s="2" t="s">
        <v>407</v>
      </c>
      <c r="E54" s="162" t="s">
        <v>327</v>
      </c>
      <c r="F54" s="84"/>
      <c r="J54" s="191">
        <v>0</v>
      </c>
      <c r="K54" s="191">
        <v>0</v>
      </c>
      <c r="L54" s="191">
        <v>0</v>
      </c>
      <c r="M54" s="191">
        <v>0</v>
      </c>
      <c r="N54" s="191">
        <v>0</v>
      </c>
      <c r="O54" s="191">
        <v>0</v>
      </c>
      <c r="P54" s="191">
        <v>0</v>
      </c>
      <c r="Q54" s="191">
        <v>0</v>
      </c>
      <c r="R54" s="191">
        <v>0</v>
      </c>
      <c r="S54" s="191">
        <v>0</v>
      </c>
      <c r="T54" s="191">
        <v>0</v>
      </c>
      <c r="U54" s="191">
        <v>0</v>
      </c>
      <c r="V54" s="163">
        <f t="shared" si="4"/>
        <v>0</v>
      </c>
      <c r="W54" s="191"/>
      <c r="X54" s="191">
        <v>0</v>
      </c>
      <c r="Y54" s="191">
        <v>0</v>
      </c>
      <c r="Z54" s="191">
        <v>0</v>
      </c>
      <c r="AA54" s="2">
        <v>0</v>
      </c>
      <c r="AB54" s="2">
        <v>0</v>
      </c>
      <c r="AC54" s="2">
        <v>0</v>
      </c>
      <c r="AD54" s="2">
        <v>0</v>
      </c>
      <c r="AE54" s="2">
        <v>661.88</v>
      </c>
      <c r="AF54" s="2">
        <v>0</v>
      </c>
      <c r="AG54" s="2">
        <v>0</v>
      </c>
      <c r="AH54" s="2">
        <v>-108.57000000000005</v>
      </c>
      <c r="AI54" s="163">
        <f t="shared" si="7"/>
        <v>553.30999999999995</v>
      </c>
      <c r="AJ54" s="2">
        <v>5184.5</v>
      </c>
      <c r="AK54" s="2">
        <v>77767.5</v>
      </c>
      <c r="AL54" s="2">
        <v>0</v>
      </c>
      <c r="AM54" s="2">
        <v>0</v>
      </c>
      <c r="AN54" s="2">
        <v>0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1250000</v>
      </c>
      <c r="AU54" s="2">
        <v>1250000</v>
      </c>
      <c r="AV54" s="163">
        <f t="shared" si="10"/>
        <v>2582952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163">
        <f t="shared" si="11"/>
        <v>0</v>
      </c>
      <c r="BV54" s="163"/>
      <c r="CI54" s="163"/>
      <c r="CV54" s="163"/>
      <c r="DI54" s="163"/>
      <c r="DV54" s="163"/>
      <c r="EI54" s="163"/>
      <c r="EK54" s="192">
        <f t="shared" si="8"/>
        <v>661.88</v>
      </c>
    </row>
    <row r="55" spans="1:141" ht="15.75" customHeight="1" outlineLevel="1" x14ac:dyDescent="0.25">
      <c r="A55" s="2">
        <v>49</v>
      </c>
      <c r="B55" s="86" t="s">
        <v>408</v>
      </c>
      <c r="C55" s="86" t="s">
        <v>328</v>
      </c>
      <c r="D55" s="2" t="s">
        <v>409</v>
      </c>
      <c r="E55" s="162" t="s">
        <v>328</v>
      </c>
      <c r="F55" s="84"/>
      <c r="J55" s="191">
        <v>0</v>
      </c>
      <c r="K55" s="191">
        <v>0</v>
      </c>
      <c r="L55" s="191">
        <v>0</v>
      </c>
      <c r="M55" s="191">
        <v>0</v>
      </c>
      <c r="N55" s="191">
        <v>0</v>
      </c>
      <c r="O55" s="191">
        <v>0</v>
      </c>
      <c r="P55" s="191">
        <v>0</v>
      </c>
      <c r="Q55" s="191">
        <v>0</v>
      </c>
      <c r="R55" s="191">
        <v>0</v>
      </c>
      <c r="S55" s="191">
        <v>0</v>
      </c>
      <c r="T55" s="191">
        <v>0</v>
      </c>
      <c r="U55" s="191">
        <v>0</v>
      </c>
      <c r="V55" s="163">
        <f t="shared" si="4"/>
        <v>0</v>
      </c>
      <c r="W55" s="191"/>
      <c r="X55" s="191">
        <v>0</v>
      </c>
      <c r="Y55" s="191">
        <v>0</v>
      </c>
      <c r="Z55" s="191">
        <v>0</v>
      </c>
      <c r="AA55" s="2">
        <v>0</v>
      </c>
      <c r="AB55" s="2">
        <v>0</v>
      </c>
      <c r="AC55" s="2">
        <v>0</v>
      </c>
      <c r="AD55" s="2">
        <v>0</v>
      </c>
      <c r="AE55" s="2">
        <v>1260.72</v>
      </c>
      <c r="AF55" s="2">
        <v>0</v>
      </c>
      <c r="AG55" s="2">
        <v>22972.280000000002</v>
      </c>
      <c r="AH55" s="2">
        <v>586861.40000000037</v>
      </c>
      <c r="AI55" s="163">
        <f t="shared" si="7"/>
        <v>611094.40000000037</v>
      </c>
      <c r="AJ55" s="2">
        <v>500000</v>
      </c>
      <c r="AK55" s="2">
        <v>500000</v>
      </c>
      <c r="AL55" s="2">
        <v>500000</v>
      </c>
      <c r="AM55" s="2">
        <v>0</v>
      </c>
      <c r="AN55" s="2">
        <v>0</v>
      </c>
      <c r="AO55" s="2">
        <v>0</v>
      </c>
      <c r="AP55" s="2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163">
        <f t="shared" si="10"/>
        <v>1500000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163">
        <f t="shared" si="11"/>
        <v>0</v>
      </c>
      <c r="BV55" s="163"/>
      <c r="CI55" s="163"/>
      <c r="CV55" s="163"/>
      <c r="DI55" s="163"/>
      <c r="DV55" s="163"/>
      <c r="EI55" s="163"/>
      <c r="EK55" s="192">
        <f t="shared" si="8"/>
        <v>24233.000000000004</v>
      </c>
    </row>
    <row r="56" spans="1:141" ht="15.75" customHeight="1" outlineLevel="1" x14ac:dyDescent="0.25">
      <c r="A56" s="2">
        <v>50</v>
      </c>
      <c r="B56" s="86" t="s">
        <v>329</v>
      </c>
      <c r="C56" s="86" t="s">
        <v>330</v>
      </c>
      <c r="D56" s="2" t="s">
        <v>352</v>
      </c>
      <c r="E56" s="162" t="s">
        <v>330</v>
      </c>
      <c r="F56" s="84"/>
      <c r="J56" s="191">
        <v>0</v>
      </c>
      <c r="K56" s="191">
        <v>0</v>
      </c>
      <c r="L56" s="191">
        <v>0</v>
      </c>
      <c r="M56" s="191">
        <v>0</v>
      </c>
      <c r="N56" s="191">
        <v>0</v>
      </c>
      <c r="O56" s="191">
        <v>0</v>
      </c>
      <c r="P56" s="191">
        <v>0</v>
      </c>
      <c r="Q56" s="191">
        <v>0</v>
      </c>
      <c r="R56" s="191">
        <v>0</v>
      </c>
      <c r="S56" s="191">
        <v>0</v>
      </c>
      <c r="T56" s="191">
        <v>0</v>
      </c>
      <c r="U56" s="191">
        <v>0</v>
      </c>
      <c r="V56" s="163">
        <f t="shared" si="4"/>
        <v>0</v>
      </c>
      <c r="W56" s="191"/>
      <c r="X56" s="191">
        <v>0</v>
      </c>
      <c r="Y56" s="191">
        <v>0</v>
      </c>
      <c r="Z56" s="191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163">
        <f t="shared" si="7"/>
        <v>0</v>
      </c>
      <c r="AJ56" s="2">
        <v>0</v>
      </c>
      <c r="AK56" s="2">
        <v>0</v>
      </c>
      <c r="AL56" s="2">
        <v>2853</v>
      </c>
      <c r="AM56" s="2">
        <v>28530</v>
      </c>
      <c r="AN56" s="2">
        <v>14265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163">
        <f t="shared" si="10"/>
        <v>45648</v>
      </c>
      <c r="AW56" s="2">
        <v>1283850</v>
      </c>
      <c r="AX56" s="2">
        <v>99855</v>
      </c>
      <c r="AY56" s="2">
        <v>0</v>
      </c>
      <c r="AZ56" s="2">
        <v>0</v>
      </c>
      <c r="BA56" s="2">
        <v>0</v>
      </c>
      <c r="BB56" s="2">
        <v>0</v>
      </c>
      <c r="BC56" s="2">
        <v>0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163">
        <f t="shared" si="11"/>
        <v>1383705</v>
      </c>
      <c r="BV56" s="163"/>
      <c r="CI56" s="163"/>
      <c r="CV56" s="163"/>
      <c r="DI56" s="163"/>
      <c r="DV56" s="163"/>
      <c r="EI56" s="163"/>
      <c r="EK56" s="192">
        <f t="shared" si="8"/>
        <v>0</v>
      </c>
    </row>
    <row r="57" spans="1:141" ht="15.75" customHeight="1" outlineLevel="1" x14ac:dyDescent="0.25">
      <c r="A57" s="2">
        <v>51</v>
      </c>
      <c r="B57" s="86" t="s">
        <v>331</v>
      </c>
      <c r="C57" s="86" t="s">
        <v>332</v>
      </c>
      <c r="D57" s="2" t="s">
        <v>353</v>
      </c>
      <c r="E57" s="162" t="s">
        <v>332</v>
      </c>
      <c r="F57" s="84"/>
      <c r="J57" s="191">
        <v>0</v>
      </c>
      <c r="K57" s="191">
        <v>0</v>
      </c>
      <c r="L57" s="191">
        <v>0</v>
      </c>
      <c r="M57" s="191">
        <v>0</v>
      </c>
      <c r="N57" s="191">
        <v>0</v>
      </c>
      <c r="O57" s="191">
        <v>0</v>
      </c>
      <c r="P57" s="191">
        <v>0</v>
      </c>
      <c r="Q57" s="191">
        <v>0</v>
      </c>
      <c r="R57" s="191">
        <v>0</v>
      </c>
      <c r="S57" s="191">
        <v>0</v>
      </c>
      <c r="T57" s="191">
        <v>0</v>
      </c>
      <c r="U57" s="191">
        <v>0</v>
      </c>
      <c r="V57" s="163">
        <f t="shared" si="4"/>
        <v>0</v>
      </c>
      <c r="W57" s="191"/>
      <c r="X57" s="191">
        <v>0</v>
      </c>
      <c r="Y57" s="191">
        <v>0</v>
      </c>
      <c r="Z57" s="191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163">
        <f t="shared" si="7"/>
        <v>0</v>
      </c>
      <c r="AJ57" s="2">
        <v>0</v>
      </c>
      <c r="AK57" s="2">
        <v>0</v>
      </c>
      <c r="AL57" s="2">
        <v>0</v>
      </c>
      <c r="AM57" s="2">
        <v>3077.74</v>
      </c>
      <c r="AN57" s="2">
        <v>46166.1</v>
      </c>
      <c r="AO57" s="2">
        <v>0</v>
      </c>
      <c r="AP57" s="2"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163">
        <f t="shared" si="10"/>
        <v>49243.839999999997</v>
      </c>
      <c r="AW57" s="2">
        <v>76943.5</v>
      </c>
      <c r="AX57" s="2">
        <v>1384983</v>
      </c>
      <c r="AY57" s="2">
        <v>30777.4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163">
        <f t="shared" si="11"/>
        <v>1492703.9</v>
      </c>
      <c r="BV57" s="163"/>
      <c r="CI57" s="163"/>
      <c r="CV57" s="163"/>
      <c r="DI57" s="163"/>
      <c r="DV57" s="163"/>
      <c r="EI57" s="163"/>
      <c r="EK57" s="192">
        <f t="shared" si="8"/>
        <v>0</v>
      </c>
    </row>
    <row r="58" spans="1:141" ht="15.75" customHeight="1" outlineLevel="1" x14ac:dyDescent="0.25">
      <c r="A58" s="2">
        <v>52</v>
      </c>
      <c r="B58" s="86" t="s">
        <v>333</v>
      </c>
      <c r="C58" s="86" t="s">
        <v>334</v>
      </c>
      <c r="D58" s="2" t="s">
        <v>354</v>
      </c>
      <c r="E58" s="162" t="s">
        <v>334</v>
      </c>
      <c r="F58" s="84"/>
      <c r="J58" s="191">
        <v>0</v>
      </c>
      <c r="K58" s="191">
        <v>0</v>
      </c>
      <c r="L58" s="191">
        <v>0</v>
      </c>
      <c r="M58" s="191">
        <v>0</v>
      </c>
      <c r="N58" s="191">
        <v>0</v>
      </c>
      <c r="O58" s="191">
        <v>0</v>
      </c>
      <c r="P58" s="191">
        <v>0</v>
      </c>
      <c r="Q58" s="191">
        <v>0</v>
      </c>
      <c r="R58" s="191">
        <v>0</v>
      </c>
      <c r="S58" s="191">
        <v>0</v>
      </c>
      <c r="T58" s="191">
        <v>0</v>
      </c>
      <c r="U58" s="191">
        <v>0</v>
      </c>
      <c r="V58" s="163">
        <f t="shared" si="4"/>
        <v>0</v>
      </c>
      <c r="W58" s="191"/>
      <c r="X58" s="191">
        <v>0</v>
      </c>
      <c r="Y58" s="191">
        <v>0</v>
      </c>
      <c r="Z58" s="191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163">
        <f t="shared" si="7"/>
        <v>0</v>
      </c>
      <c r="AJ58" s="2">
        <v>0</v>
      </c>
      <c r="AK58" s="2">
        <v>0</v>
      </c>
      <c r="AL58" s="2">
        <v>0</v>
      </c>
      <c r="AM58" s="2">
        <v>0</v>
      </c>
      <c r="AN58" s="2">
        <v>2536</v>
      </c>
      <c r="AO58" s="2">
        <v>38040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163">
        <f t="shared" si="10"/>
        <v>40576</v>
      </c>
      <c r="AW58" s="2">
        <v>0</v>
      </c>
      <c r="AX58" s="2">
        <v>63400</v>
      </c>
      <c r="AY58" s="2">
        <v>1141200</v>
      </c>
      <c r="AZ58" s="2">
        <v>25360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163">
        <f t="shared" si="11"/>
        <v>1229960</v>
      </c>
      <c r="BV58" s="163"/>
      <c r="CI58" s="163"/>
      <c r="CV58" s="163"/>
      <c r="DI58" s="163"/>
      <c r="DV58" s="163"/>
      <c r="EI58" s="163"/>
      <c r="EK58" s="192">
        <f t="shared" si="8"/>
        <v>0</v>
      </c>
    </row>
    <row r="59" spans="1:141" ht="15.75" customHeight="1" outlineLevel="1" x14ac:dyDescent="0.25">
      <c r="A59" s="2">
        <v>53</v>
      </c>
      <c r="B59" s="86" t="s">
        <v>335</v>
      </c>
      <c r="C59" s="86" t="s">
        <v>336</v>
      </c>
      <c r="D59" s="2" t="s">
        <v>355</v>
      </c>
      <c r="E59" s="162" t="s">
        <v>336</v>
      </c>
      <c r="F59" s="84"/>
      <c r="J59" s="191">
        <v>0</v>
      </c>
      <c r="K59" s="191">
        <v>0</v>
      </c>
      <c r="L59" s="191">
        <v>0</v>
      </c>
      <c r="M59" s="191">
        <v>0</v>
      </c>
      <c r="N59" s="191">
        <v>0</v>
      </c>
      <c r="O59" s="191">
        <v>0</v>
      </c>
      <c r="P59" s="191">
        <v>0</v>
      </c>
      <c r="Q59" s="191">
        <v>0</v>
      </c>
      <c r="R59" s="191">
        <v>0</v>
      </c>
      <c r="S59" s="191">
        <v>0</v>
      </c>
      <c r="T59" s="191">
        <v>0</v>
      </c>
      <c r="U59" s="191">
        <v>0</v>
      </c>
      <c r="V59" s="163">
        <f t="shared" si="4"/>
        <v>0</v>
      </c>
      <c r="W59" s="191"/>
      <c r="X59" s="191">
        <v>0</v>
      </c>
      <c r="Y59" s="191">
        <v>0</v>
      </c>
      <c r="Z59" s="191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163">
        <f t="shared" si="7"/>
        <v>0</v>
      </c>
      <c r="AJ59" s="2">
        <v>0</v>
      </c>
      <c r="AK59" s="2">
        <v>0</v>
      </c>
      <c r="AL59" s="2">
        <v>0</v>
      </c>
      <c r="AM59" s="2">
        <v>0</v>
      </c>
      <c r="AN59" s="2">
        <v>6103.18</v>
      </c>
      <c r="AO59" s="2">
        <v>30515.9</v>
      </c>
      <c r="AP59" s="2">
        <v>45773.85</v>
      </c>
      <c r="AQ59" s="2">
        <v>152579.5</v>
      </c>
      <c r="AR59" s="2">
        <v>0</v>
      </c>
      <c r="AS59" s="2">
        <v>0</v>
      </c>
      <c r="AT59" s="2">
        <v>0</v>
      </c>
      <c r="AU59" s="2">
        <v>0</v>
      </c>
      <c r="AV59" s="163">
        <f t="shared" si="10"/>
        <v>234972.43</v>
      </c>
      <c r="AW59" s="2">
        <v>0</v>
      </c>
      <c r="AX59" s="2">
        <v>0</v>
      </c>
      <c r="AY59" s="2">
        <v>61031.8</v>
      </c>
      <c r="AZ59" s="2">
        <v>1525795</v>
      </c>
      <c r="BA59" s="2">
        <v>1159604.2</v>
      </c>
      <c r="BB59" s="2">
        <v>61031.8</v>
      </c>
      <c r="BC59" s="2">
        <v>0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163">
        <f t="shared" si="11"/>
        <v>2807462.8</v>
      </c>
      <c r="BV59" s="163"/>
      <c r="CI59" s="163"/>
      <c r="CV59" s="163"/>
      <c r="DI59" s="163"/>
      <c r="DV59" s="163"/>
      <c r="EI59" s="163"/>
      <c r="EK59" s="192">
        <f t="shared" si="8"/>
        <v>0</v>
      </c>
    </row>
    <row r="60" spans="1:141" ht="15.75" customHeight="1" outlineLevel="1" x14ac:dyDescent="0.25">
      <c r="A60" s="2">
        <v>54</v>
      </c>
      <c r="B60" s="86" t="s">
        <v>410</v>
      </c>
      <c r="C60" s="86" t="s">
        <v>337</v>
      </c>
      <c r="D60" s="2" t="s">
        <v>411</v>
      </c>
      <c r="E60" s="162" t="s">
        <v>337</v>
      </c>
      <c r="F60" s="84"/>
      <c r="J60" s="191">
        <v>0</v>
      </c>
      <c r="K60" s="191">
        <v>0</v>
      </c>
      <c r="L60" s="191">
        <v>0</v>
      </c>
      <c r="M60" s="191">
        <v>0</v>
      </c>
      <c r="N60" s="191">
        <v>0</v>
      </c>
      <c r="O60" s="191">
        <v>0</v>
      </c>
      <c r="P60" s="191">
        <v>0</v>
      </c>
      <c r="Q60" s="191">
        <v>0</v>
      </c>
      <c r="R60" s="191">
        <v>0</v>
      </c>
      <c r="S60" s="191">
        <v>0</v>
      </c>
      <c r="T60" s="191">
        <v>0</v>
      </c>
      <c r="U60" s="191">
        <v>0</v>
      </c>
      <c r="V60" s="163">
        <f t="shared" si="4"/>
        <v>0</v>
      </c>
      <c r="W60" s="191"/>
      <c r="X60" s="191">
        <v>0</v>
      </c>
      <c r="Y60" s="191">
        <v>0</v>
      </c>
      <c r="Z60" s="191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5106.43</v>
      </c>
      <c r="AG60" s="2">
        <v>7335.7599999999993</v>
      </c>
      <c r="AH60" s="2">
        <v>44750.79</v>
      </c>
      <c r="AI60" s="163">
        <f t="shared" si="7"/>
        <v>57192.979999999996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  <c r="AO60" s="2">
        <v>0</v>
      </c>
      <c r="AP60" s="2">
        <v>1394.8</v>
      </c>
      <c r="AQ60" s="2">
        <v>20922</v>
      </c>
      <c r="AR60" s="2">
        <v>0</v>
      </c>
      <c r="AS60" s="2">
        <v>0</v>
      </c>
      <c r="AT60" s="2">
        <v>0</v>
      </c>
      <c r="AU60" s="2">
        <v>0</v>
      </c>
      <c r="AV60" s="163">
        <f t="shared" si="10"/>
        <v>22316.799999999999</v>
      </c>
      <c r="AW60" s="2">
        <v>0</v>
      </c>
      <c r="AX60" s="2">
        <v>0</v>
      </c>
      <c r="AY60" s="2">
        <v>0</v>
      </c>
      <c r="AZ60" s="2">
        <v>34870</v>
      </c>
      <c r="BA60" s="2">
        <v>313830</v>
      </c>
      <c r="BB60" s="2">
        <v>313830</v>
      </c>
      <c r="BC60" s="2">
        <v>13948</v>
      </c>
      <c r="BD60" s="2">
        <v>0</v>
      </c>
      <c r="BE60" s="2">
        <v>0</v>
      </c>
      <c r="BF60" s="2">
        <v>0</v>
      </c>
      <c r="BG60" s="2">
        <v>0</v>
      </c>
      <c r="BH60" s="2">
        <v>0</v>
      </c>
      <c r="BI60" s="163">
        <f t="shared" si="11"/>
        <v>676478</v>
      </c>
      <c r="BV60" s="163"/>
      <c r="CI60" s="163"/>
      <c r="CV60" s="163"/>
      <c r="DI60" s="163"/>
      <c r="DV60" s="163"/>
      <c r="EI60" s="163"/>
      <c r="EK60" s="192">
        <f t="shared" si="8"/>
        <v>12442.189999999999</v>
      </c>
    </row>
    <row r="61" spans="1:141" ht="15.75" customHeight="1" outlineLevel="1" x14ac:dyDescent="0.25">
      <c r="A61" s="2">
        <v>55</v>
      </c>
      <c r="B61" s="86" t="s">
        <v>338</v>
      </c>
      <c r="C61" s="86" t="s">
        <v>339</v>
      </c>
      <c r="D61" s="2" t="s">
        <v>356</v>
      </c>
      <c r="E61" s="162" t="s">
        <v>339</v>
      </c>
      <c r="F61" s="84"/>
      <c r="J61" s="191">
        <v>0</v>
      </c>
      <c r="K61" s="191">
        <v>0</v>
      </c>
      <c r="L61" s="191">
        <v>0</v>
      </c>
      <c r="M61" s="191">
        <v>0</v>
      </c>
      <c r="N61" s="191">
        <v>0</v>
      </c>
      <c r="O61" s="191">
        <v>0</v>
      </c>
      <c r="P61" s="191">
        <v>0</v>
      </c>
      <c r="Q61" s="191">
        <v>0</v>
      </c>
      <c r="R61" s="191">
        <v>0</v>
      </c>
      <c r="S61" s="191">
        <v>0</v>
      </c>
      <c r="T61" s="191">
        <v>0</v>
      </c>
      <c r="U61" s="191">
        <v>0</v>
      </c>
      <c r="V61" s="163">
        <f t="shared" si="4"/>
        <v>0</v>
      </c>
      <c r="W61" s="191"/>
      <c r="X61" s="191">
        <v>0</v>
      </c>
      <c r="Y61" s="191">
        <v>0</v>
      </c>
      <c r="Z61" s="191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163">
        <f t="shared" si="7"/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63.4</v>
      </c>
      <c r="AQ61" s="2">
        <v>951</v>
      </c>
      <c r="AR61" s="2">
        <v>0</v>
      </c>
      <c r="AS61" s="2">
        <v>0</v>
      </c>
      <c r="AT61" s="2">
        <v>0</v>
      </c>
      <c r="AU61" s="2">
        <v>0</v>
      </c>
      <c r="AV61" s="163">
        <f t="shared" si="10"/>
        <v>1014.4</v>
      </c>
      <c r="AW61" s="2">
        <v>0</v>
      </c>
      <c r="AX61" s="2">
        <v>0</v>
      </c>
      <c r="AY61" s="2">
        <v>0</v>
      </c>
      <c r="AZ61" s="2">
        <v>0</v>
      </c>
      <c r="BA61" s="2">
        <v>1585</v>
      </c>
      <c r="BB61" s="2">
        <v>28530</v>
      </c>
      <c r="BC61" s="2">
        <v>634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163">
        <f t="shared" si="11"/>
        <v>30749</v>
      </c>
      <c r="BV61" s="163"/>
      <c r="CI61" s="163"/>
      <c r="CV61" s="163"/>
      <c r="DI61" s="163"/>
      <c r="DV61" s="163"/>
      <c r="EI61" s="163"/>
      <c r="EK61" s="192">
        <f t="shared" si="8"/>
        <v>0</v>
      </c>
    </row>
    <row r="62" spans="1:141" ht="15.75" customHeight="1" outlineLevel="1" x14ac:dyDescent="0.25">
      <c r="A62" s="2">
        <v>56</v>
      </c>
      <c r="B62" s="86" t="s">
        <v>340</v>
      </c>
      <c r="C62" s="86" t="s">
        <v>341</v>
      </c>
      <c r="D62" s="2" t="s">
        <v>357</v>
      </c>
      <c r="E62" s="162" t="s">
        <v>341</v>
      </c>
      <c r="F62" s="84"/>
      <c r="J62" s="191">
        <v>0</v>
      </c>
      <c r="K62" s="191">
        <v>0</v>
      </c>
      <c r="L62" s="191">
        <v>0</v>
      </c>
      <c r="M62" s="191">
        <v>0</v>
      </c>
      <c r="N62" s="191">
        <v>0</v>
      </c>
      <c r="O62" s="191">
        <v>0</v>
      </c>
      <c r="P62" s="191">
        <v>0</v>
      </c>
      <c r="Q62" s="191">
        <v>0</v>
      </c>
      <c r="R62" s="191">
        <v>0</v>
      </c>
      <c r="S62" s="191">
        <v>0</v>
      </c>
      <c r="T62" s="191">
        <v>0</v>
      </c>
      <c r="U62" s="191">
        <v>0</v>
      </c>
      <c r="V62" s="163">
        <f t="shared" si="4"/>
        <v>0</v>
      </c>
      <c r="W62" s="191"/>
      <c r="X62" s="191">
        <v>0</v>
      </c>
      <c r="Y62" s="191">
        <v>0</v>
      </c>
      <c r="Z62" s="191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163">
        <f t="shared" si="7"/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2">
        <v>2155.6</v>
      </c>
      <c r="AQ62" s="2">
        <v>26945</v>
      </c>
      <c r="AR62" s="2">
        <v>5389</v>
      </c>
      <c r="AS62" s="2">
        <v>0</v>
      </c>
      <c r="AT62" s="2">
        <v>0</v>
      </c>
      <c r="AU62" s="2">
        <v>0</v>
      </c>
      <c r="AV62" s="163">
        <f t="shared" si="10"/>
        <v>34489.599999999999</v>
      </c>
      <c r="AW62" s="2">
        <v>0</v>
      </c>
      <c r="AX62" s="2">
        <v>0</v>
      </c>
      <c r="AY62" s="2">
        <v>0</v>
      </c>
      <c r="AZ62" s="2">
        <v>0</v>
      </c>
      <c r="BA62" s="2">
        <v>53890</v>
      </c>
      <c r="BB62" s="2">
        <v>970020</v>
      </c>
      <c r="BC62" s="2">
        <v>21556</v>
      </c>
      <c r="BD62" s="2">
        <v>0</v>
      </c>
      <c r="BE62" s="2">
        <v>0</v>
      </c>
      <c r="BF62" s="2">
        <v>0</v>
      </c>
      <c r="BG62" s="2">
        <v>0</v>
      </c>
      <c r="BH62" s="2">
        <v>0</v>
      </c>
      <c r="BI62" s="163">
        <f t="shared" si="11"/>
        <v>1045466</v>
      </c>
      <c r="BV62" s="163"/>
      <c r="CI62" s="163"/>
      <c r="CV62" s="163"/>
      <c r="DI62" s="163"/>
      <c r="DV62" s="163"/>
      <c r="EI62" s="163"/>
      <c r="EK62" s="192">
        <f t="shared" si="8"/>
        <v>0</v>
      </c>
    </row>
    <row r="63" spans="1:141" ht="15.75" customHeight="1" outlineLevel="1" x14ac:dyDescent="0.25">
      <c r="A63" s="2">
        <v>57</v>
      </c>
      <c r="B63" s="86" t="s">
        <v>342</v>
      </c>
      <c r="C63" s="86" t="s">
        <v>343</v>
      </c>
      <c r="D63" s="2" t="s">
        <v>358</v>
      </c>
      <c r="E63" s="162" t="s">
        <v>343</v>
      </c>
      <c r="F63" s="84"/>
      <c r="J63" s="191">
        <v>0</v>
      </c>
      <c r="K63" s="191">
        <v>0</v>
      </c>
      <c r="L63" s="191">
        <v>0</v>
      </c>
      <c r="M63" s="191">
        <v>0</v>
      </c>
      <c r="N63" s="191">
        <v>0</v>
      </c>
      <c r="O63" s="191">
        <v>0</v>
      </c>
      <c r="P63" s="191">
        <v>0</v>
      </c>
      <c r="Q63" s="191">
        <v>0</v>
      </c>
      <c r="R63" s="191">
        <v>0</v>
      </c>
      <c r="S63" s="191">
        <v>0</v>
      </c>
      <c r="T63" s="191">
        <v>0</v>
      </c>
      <c r="U63" s="191">
        <v>0</v>
      </c>
      <c r="V63" s="163">
        <f t="shared" si="4"/>
        <v>0</v>
      </c>
      <c r="W63" s="191"/>
      <c r="X63" s="191">
        <v>0</v>
      </c>
      <c r="Y63" s="191">
        <v>0</v>
      </c>
      <c r="Z63" s="191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163">
        <f t="shared" si="7"/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2">
        <v>0</v>
      </c>
      <c r="AQ63" s="2">
        <v>1388.14</v>
      </c>
      <c r="AR63" s="2">
        <v>20822.099999999999</v>
      </c>
      <c r="AS63" s="2">
        <v>0</v>
      </c>
      <c r="AT63" s="2">
        <v>0</v>
      </c>
      <c r="AU63" s="2">
        <v>0</v>
      </c>
      <c r="AV63" s="163">
        <f t="shared" si="10"/>
        <v>22210.239999999998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34703.5</v>
      </c>
      <c r="BC63" s="2">
        <v>624663</v>
      </c>
      <c r="BD63" s="2">
        <v>13881.4</v>
      </c>
      <c r="BE63" s="2">
        <v>0</v>
      </c>
      <c r="BF63" s="2">
        <v>0</v>
      </c>
      <c r="BG63" s="2">
        <v>0</v>
      </c>
      <c r="BH63" s="2">
        <v>0</v>
      </c>
      <c r="BI63" s="163">
        <f t="shared" si="11"/>
        <v>673247.9</v>
      </c>
      <c r="BV63" s="163"/>
      <c r="CI63" s="163"/>
      <c r="CV63" s="163"/>
      <c r="DI63" s="163"/>
      <c r="DV63" s="163"/>
      <c r="EI63" s="163"/>
      <c r="EK63" s="192">
        <f t="shared" si="8"/>
        <v>0</v>
      </c>
    </row>
    <row r="64" spans="1:141" ht="15.75" customHeight="1" outlineLevel="1" x14ac:dyDescent="0.25">
      <c r="A64" s="2">
        <v>58</v>
      </c>
      <c r="B64" s="86" t="s">
        <v>344</v>
      </c>
      <c r="C64" s="86" t="s">
        <v>345</v>
      </c>
      <c r="D64" s="2" t="s">
        <v>359</v>
      </c>
      <c r="E64" s="162" t="s">
        <v>345</v>
      </c>
      <c r="F64" s="84"/>
      <c r="J64" s="191">
        <v>0</v>
      </c>
      <c r="K64" s="191">
        <v>0</v>
      </c>
      <c r="L64" s="191">
        <v>0</v>
      </c>
      <c r="M64" s="191">
        <v>0</v>
      </c>
      <c r="N64" s="191">
        <v>0</v>
      </c>
      <c r="O64" s="191">
        <v>0</v>
      </c>
      <c r="P64" s="191">
        <v>0</v>
      </c>
      <c r="Q64" s="191">
        <v>0</v>
      </c>
      <c r="R64" s="191">
        <v>0</v>
      </c>
      <c r="S64" s="191">
        <v>0</v>
      </c>
      <c r="T64" s="191">
        <v>0</v>
      </c>
      <c r="U64" s="191">
        <v>0</v>
      </c>
      <c r="V64" s="163">
        <f t="shared" si="4"/>
        <v>0</v>
      </c>
      <c r="W64" s="191"/>
      <c r="X64" s="191">
        <v>0</v>
      </c>
      <c r="Y64" s="191">
        <v>0</v>
      </c>
      <c r="Z64" s="191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163">
        <f t="shared" si="7"/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2">
        <v>0</v>
      </c>
      <c r="AQ64" s="2">
        <v>2621.1999999999998</v>
      </c>
      <c r="AR64" s="2">
        <v>19659</v>
      </c>
      <c r="AS64" s="2">
        <v>19659</v>
      </c>
      <c r="AT64" s="2">
        <v>0</v>
      </c>
      <c r="AU64" s="2">
        <v>0</v>
      </c>
      <c r="AV64" s="163">
        <f t="shared" si="10"/>
        <v>41939.199999999997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65530</v>
      </c>
      <c r="BC64" s="2">
        <v>655300</v>
      </c>
      <c r="BD64" s="2">
        <v>524240</v>
      </c>
      <c r="BE64" s="2">
        <v>26212</v>
      </c>
      <c r="BF64" s="2">
        <v>0</v>
      </c>
      <c r="BG64" s="2">
        <v>0</v>
      </c>
      <c r="BH64" s="2">
        <v>0</v>
      </c>
      <c r="BI64" s="163">
        <f t="shared" si="11"/>
        <v>1271282</v>
      </c>
      <c r="BV64" s="163"/>
      <c r="CI64" s="163"/>
      <c r="CV64" s="163"/>
      <c r="DI64" s="163"/>
      <c r="DV64" s="163"/>
      <c r="EI64" s="163"/>
      <c r="EK64" s="192">
        <f t="shared" si="8"/>
        <v>0</v>
      </c>
    </row>
    <row r="65" spans="1:141" ht="15.75" customHeight="1" outlineLevel="1" x14ac:dyDescent="0.25">
      <c r="A65" s="2">
        <v>59</v>
      </c>
      <c r="B65" s="86" t="s">
        <v>346</v>
      </c>
      <c r="C65" s="86" t="s">
        <v>347</v>
      </c>
      <c r="D65" s="2" t="s">
        <v>360</v>
      </c>
      <c r="E65" s="162" t="s">
        <v>347</v>
      </c>
      <c r="F65" s="84"/>
      <c r="J65" s="191">
        <v>0</v>
      </c>
      <c r="K65" s="191">
        <v>0</v>
      </c>
      <c r="L65" s="191">
        <v>0</v>
      </c>
      <c r="M65" s="191">
        <v>0</v>
      </c>
      <c r="N65" s="191">
        <v>0</v>
      </c>
      <c r="O65" s="191">
        <v>0</v>
      </c>
      <c r="P65" s="191">
        <v>0</v>
      </c>
      <c r="Q65" s="191">
        <v>0</v>
      </c>
      <c r="R65" s="191">
        <v>0</v>
      </c>
      <c r="S65" s="191">
        <v>0</v>
      </c>
      <c r="T65" s="191">
        <v>0</v>
      </c>
      <c r="U65" s="191">
        <v>0</v>
      </c>
      <c r="V65" s="163">
        <f t="shared" si="4"/>
        <v>0</v>
      </c>
      <c r="W65" s="191"/>
      <c r="X65" s="191">
        <v>0</v>
      </c>
      <c r="Y65" s="191">
        <v>0</v>
      </c>
      <c r="Z65" s="191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163">
        <f t="shared" si="7"/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2">
        <v>0</v>
      </c>
      <c r="AQ65" s="2">
        <v>0</v>
      </c>
      <c r="AR65" s="2">
        <v>2795</v>
      </c>
      <c r="AS65" s="2">
        <v>13975</v>
      </c>
      <c r="AT65" s="2">
        <v>27950</v>
      </c>
      <c r="AU65" s="2">
        <v>0</v>
      </c>
      <c r="AV65" s="163">
        <f t="shared" si="10"/>
        <v>44720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2">
        <v>0</v>
      </c>
      <c r="BC65" s="2">
        <v>69875</v>
      </c>
      <c r="BD65" s="2">
        <v>628875</v>
      </c>
      <c r="BE65" s="2">
        <v>628875</v>
      </c>
      <c r="BF65" s="2">
        <v>27950</v>
      </c>
      <c r="BG65" s="2">
        <v>0</v>
      </c>
      <c r="BH65" s="2">
        <v>0</v>
      </c>
      <c r="BI65" s="163">
        <f t="shared" si="11"/>
        <v>1355575</v>
      </c>
      <c r="BV65" s="163"/>
      <c r="CI65" s="163"/>
      <c r="CV65" s="163"/>
      <c r="DI65" s="163"/>
      <c r="DV65" s="163"/>
      <c r="EI65" s="163"/>
      <c r="EK65" s="192">
        <f t="shared" si="8"/>
        <v>0</v>
      </c>
    </row>
    <row r="66" spans="1:141" ht="15.75" customHeight="1" outlineLevel="1" x14ac:dyDescent="0.25">
      <c r="A66" s="2">
        <v>60</v>
      </c>
      <c r="B66" s="86" t="s">
        <v>348</v>
      </c>
      <c r="C66" s="86" t="s">
        <v>349</v>
      </c>
      <c r="D66" s="2" t="s">
        <v>361</v>
      </c>
      <c r="E66" s="162" t="s">
        <v>349</v>
      </c>
      <c r="F66" s="84"/>
      <c r="J66" s="191">
        <v>0</v>
      </c>
      <c r="K66" s="191">
        <v>0</v>
      </c>
      <c r="L66" s="191">
        <v>0</v>
      </c>
      <c r="M66" s="191">
        <v>0</v>
      </c>
      <c r="N66" s="191">
        <v>0</v>
      </c>
      <c r="O66" s="191">
        <v>0</v>
      </c>
      <c r="P66" s="191">
        <v>0</v>
      </c>
      <c r="Q66" s="191">
        <v>0</v>
      </c>
      <c r="R66" s="191">
        <v>0</v>
      </c>
      <c r="S66" s="191">
        <v>0</v>
      </c>
      <c r="T66" s="191">
        <v>0</v>
      </c>
      <c r="U66" s="191">
        <v>0</v>
      </c>
      <c r="V66" s="163">
        <f t="shared" si="4"/>
        <v>0</v>
      </c>
      <c r="W66" s="191"/>
      <c r="X66" s="191">
        <v>0</v>
      </c>
      <c r="Y66" s="191">
        <v>0</v>
      </c>
      <c r="Z66" s="191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163">
        <f t="shared" si="7"/>
        <v>0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  <c r="AO66" s="2">
        <v>0</v>
      </c>
      <c r="AP66" s="2">
        <v>0</v>
      </c>
      <c r="AQ66" s="2">
        <v>0</v>
      </c>
      <c r="AR66" s="2">
        <v>0</v>
      </c>
      <c r="AS66" s="2">
        <v>1548</v>
      </c>
      <c r="AT66" s="2">
        <v>11610</v>
      </c>
      <c r="AU66" s="2">
        <v>11610</v>
      </c>
      <c r="AV66" s="163">
        <f t="shared" si="10"/>
        <v>24768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2">
        <v>0</v>
      </c>
      <c r="BD66" s="2">
        <v>38700</v>
      </c>
      <c r="BE66" s="2">
        <v>696600</v>
      </c>
      <c r="BF66" s="2">
        <v>15480</v>
      </c>
      <c r="BG66" s="2">
        <v>0</v>
      </c>
      <c r="BH66" s="2">
        <v>0</v>
      </c>
      <c r="BI66" s="163">
        <f t="shared" si="11"/>
        <v>750780</v>
      </c>
      <c r="BV66" s="163"/>
      <c r="CI66" s="163"/>
      <c r="CV66" s="163"/>
      <c r="DI66" s="163"/>
      <c r="DV66" s="163"/>
      <c r="EI66" s="163"/>
      <c r="EK66" s="192">
        <f t="shared" si="8"/>
        <v>0</v>
      </c>
    </row>
    <row r="67" spans="1:141" ht="15.75" customHeight="1" outlineLevel="1" x14ac:dyDescent="0.25">
      <c r="A67" s="2">
        <v>61</v>
      </c>
      <c r="B67" s="86" t="s">
        <v>350</v>
      </c>
      <c r="C67" s="86" t="s">
        <v>351</v>
      </c>
      <c r="D67" s="2" t="s">
        <v>362</v>
      </c>
      <c r="E67" s="162" t="s">
        <v>351</v>
      </c>
      <c r="F67" s="84"/>
      <c r="J67" s="191">
        <v>0</v>
      </c>
      <c r="K67" s="191">
        <v>0</v>
      </c>
      <c r="L67" s="191">
        <v>0</v>
      </c>
      <c r="M67" s="191">
        <v>0</v>
      </c>
      <c r="N67" s="191">
        <v>0</v>
      </c>
      <c r="O67" s="191">
        <v>0</v>
      </c>
      <c r="P67" s="191">
        <v>0</v>
      </c>
      <c r="Q67" s="191">
        <v>0</v>
      </c>
      <c r="R67" s="191">
        <v>0</v>
      </c>
      <c r="S67" s="191">
        <v>0</v>
      </c>
      <c r="T67" s="191">
        <v>0</v>
      </c>
      <c r="U67" s="191">
        <v>0</v>
      </c>
      <c r="V67" s="163">
        <f t="shared" si="4"/>
        <v>0</v>
      </c>
      <c r="W67" s="191"/>
      <c r="X67" s="191">
        <v>0</v>
      </c>
      <c r="Y67" s="191">
        <v>0</v>
      </c>
      <c r="Z67" s="191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163">
        <f t="shared" si="7"/>
        <v>0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4121</v>
      </c>
      <c r="AU67" s="2">
        <v>30907.5</v>
      </c>
      <c r="AV67" s="163">
        <f t="shared" si="10"/>
        <v>35028.5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2">
        <v>0</v>
      </c>
      <c r="BC67" s="2">
        <v>0</v>
      </c>
      <c r="BD67" s="2">
        <v>0</v>
      </c>
      <c r="BE67" s="2">
        <v>103025</v>
      </c>
      <c r="BF67" s="2">
        <v>1442350</v>
      </c>
      <c r="BG67" s="2">
        <v>412100</v>
      </c>
      <c r="BH67" s="2">
        <v>61815</v>
      </c>
      <c r="BI67" s="163">
        <f t="shared" si="11"/>
        <v>2019290</v>
      </c>
      <c r="BV67" s="163"/>
      <c r="CI67" s="163"/>
      <c r="CV67" s="163"/>
      <c r="DI67" s="163"/>
      <c r="DV67" s="163"/>
      <c r="EI67" s="163"/>
      <c r="EK67" s="192">
        <f t="shared" si="8"/>
        <v>0</v>
      </c>
    </row>
    <row r="68" spans="1:141" ht="15.75" customHeight="1" outlineLevel="1" x14ac:dyDescent="0.25">
      <c r="A68" s="2">
        <v>62</v>
      </c>
      <c r="B68" s="86" t="s">
        <v>413</v>
      </c>
      <c r="C68" s="86" t="s">
        <v>414</v>
      </c>
      <c r="D68" s="2" t="s">
        <v>441</v>
      </c>
      <c r="E68" s="162" t="s">
        <v>414</v>
      </c>
      <c r="F68" s="84"/>
      <c r="J68" s="191">
        <v>0</v>
      </c>
      <c r="K68" s="191">
        <v>0</v>
      </c>
      <c r="L68" s="191">
        <v>0</v>
      </c>
      <c r="M68" s="191">
        <v>0</v>
      </c>
      <c r="N68" s="191">
        <v>0</v>
      </c>
      <c r="O68" s="191">
        <v>0</v>
      </c>
      <c r="P68" s="191">
        <v>0</v>
      </c>
      <c r="Q68" s="191">
        <v>0</v>
      </c>
      <c r="R68" s="191">
        <v>0</v>
      </c>
      <c r="S68" s="191">
        <v>0</v>
      </c>
      <c r="T68" s="191">
        <v>0</v>
      </c>
      <c r="U68" s="191">
        <v>0</v>
      </c>
      <c r="V68" s="163">
        <f t="shared" si="4"/>
        <v>0</v>
      </c>
      <c r="W68" s="191"/>
      <c r="X68" s="191">
        <v>0</v>
      </c>
      <c r="Y68" s="191">
        <v>0</v>
      </c>
      <c r="Z68" s="191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163">
        <f t="shared" si="7"/>
        <v>0</v>
      </c>
      <c r="AJ68" s="2">
        <v>0</v>
      </c>
      <c r="AK68" s="2">
        <v>0</v>
      </c>
      <c r="AL68" s="2">
        <v>0</v>
      </c>
      <c r="AM68" s="2">
        <v>0</v>
      </c>
      <c r="AN68" s="2">
        <v>0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163">
        <f t="shared" si="10"/>
        <v>0</v>
      </c>
      <c r="AW68" s="2">
        <v>25867.200000000001</v>
      </c>
      <c r="AX68" s="2">
        <v>12933.6</v>
      </c>
      <c r="AY68" s="2">
        <v>0</v>
      </c>
      <c r="AZ68" s="2">
        <v>0</v>
      </c>
      <c r="BA68" s="2">
        <v>0</v>
      </c>
      <c r="BB68" s="2">
        <v>0</v>
      </c>
      <c r="BC68" s="2">
        <v>0</v>
      </c>
      <c r="BD68" s="2">
        <v>0</v>
      </c>
      <c r="BE68" s="2">
        <v>0</v>
      </c>
      <c r="BF68" s="2">
        <v>64668</v>
      </c>
      <c r="BG68" s="2">
        <v>1164024</v>
      </c>
      <c r="BH68" s="2">
        <v>25867.200000000001</v>
      </c>
      <c r="BI68" s="163">
        <f t="shared" si="11"/>
        <v>1293360</v>
      </c>
      <c r="BV68" s="163"/>
      <c r="CI68" s="163"/>
      <c r="CV68" s="163"/>
      <c r="DI68" s="163"/>
      <c r="DV68" s="163"/>
      <c r="EI68" s="163"/>
      <c r="EK68" s="192">
        <f t="shared" si="8"/>
        <v>0</v>
      </c>
    </row>
    <row r="69" spans="1:141" ht="15.75" customHeight="1" outlineLevel="1" x14ac:dyDescent="0.25">
      <c r="A69" s="2">
        <v>63</v>
      </c>
      <c r="B69" s="86" t="s">
        <v>415</v>
      </c>
      <c r="C69" s="86" t="s">
        <v>416</v>
      </c>
      <c r="D69" s="2" t="s">
        <v>442</v>
      </c>
      <c r="E69" s="162" t="s">
        <v>416</v>
      </c>
      <c r="F69" s="84"/>
      <c r="J69" s="191">
        <v>0</v>
      </c>
      <c r="K69" s="191">
        <v>0</v>
      </c>
      <c r="L69" s="191">
        <v>0</v>
      </c>
      <c r="M69" s="191">
        <v>0</v>
      </c>
      <c r="N69" s="191">
        <v>0</v>
      </c>
      <c r="O69" s="191">
        <v>0</v>
      </c>
      <c r="P69" s="191">
        <v>0</v>
      </c>
      <c r="Q69" s="191">
        <v>0</v>
      </c>
      <c r="R69" s="191">
        <v>0</v>
      </c>
      <c r="S69" s="191">
        <v>0</v>
      </c>
      <c r="T69" s="191">
        <v>0</v>
      </c>
      <c r="U69" s="191">
        <v>0</v>
      </c>
      <c r="V69" s="163">
        <f t="shared" si="4"/>
        <v>0</v>
      </c>
      <c r="W69" s="191"/>
      <c r="X69" s="191">
        <v>0</v>
      </c>
      <c r="Y69" s="191">
        <v>0</v>
      </c>
      <c r="Z69" s="191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163">
        <f t="shared" ref="AI69:AI100" si="12">SUM(W69:AH69)</f>
        <v>0</v>
      </c>
      <c r="AJ69" s="2">
        <v>0</v>
      </c>
      <c r="AK69" s="2">
        <v>0</v>
      </c>
      <c r="AL69" s="2">
        <v>0</v>
      </c>
      <c r="AM69" s="2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163">
        <f t="shared" si="10"/>
        <v>0</v>
      </c>
      <c r="AW69" s="2">
        <v>6276.6</v>
      </c>
      <c r="AX69" s="2">
        <v>18829.8</v>
      </c>
      <c r="AY69" s="2">
        <v>12553.2</v>
      </c>
      <c r="AZ69" s="2">
        <v>0</v>
      </c>
      <c r="BA69" s="2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2">
        <v>62766</v>
      </c>
      <c r="BH69" s="2">
        <v>753192</v>
      </c>
      <c r="BI69" s="163">
        <f t="shared" si="11"/>
        <v>853617.6</v>
      </c>
      <c r="BV69" s="163"/>
      <c r="CI69" s="163"/>
      <c r="CV69" s="163"/>
      <c r="DI69" s="163"/>
      <c r="DV69" s="163"/>
      <c r="EI69" s="163"/>
      <c r="EK69" s="192">
        <f t="shared" ref="EK69:EK100" si="13">$V69+SUMIFS($W69:$AH69,$W$3:$AH$3,"&lt;="&amp;$EL$2)</f>
        <v>0</v>
      </c>
    </row>
    <row r="70" spans="1:141" ht="15.75" customHeight="1" outlineLevel="1" x14ac:dyDescent="0.25">
      <c r="A70" s="2">
        <v>64</v>
      </c>
      <c r="B70" s="86" t="s">
        <v>417</v>
      </c>
      <c r="C70" s="86" t="s">
        <v>418</v>
      </c>
      <c r="D70" s="2" t="s">
        <v>443</v>
      </c>
      <c r="E70" s="162" t="s">
        <v>418</v>
      </c>
      <c r="F70" s="84"/>
      <c r="J70" s="191">
        <v>0</v>
      </c>
      <c r="K70" s="191">
        <v>0</v>
      </c>
      <c r="L70" s="191">
        <v>0</v>
      </c>
      <c r="M70" s="191">
        <v>0</v>
      </c>
      <c r="N70" s="191">
        <v>0</v>
      </c>
      <c r="O70" s="191">
        <v>0</v>
      </c>
      <c r="P70" s="191">
        <v>0</v>
      </c>
      <c r="Q70" s="191">
        <v>0</v>
      </c>
      <c r="R70" s="191">
        <v>0</v>
      </c>
      <c r="S70" s="191">
        <v>0</v>
      </c>
      <c r="T70" s="191">
        <v>0</v>
      </c>
      <c r="U70" s="191">
        <v>0</v>
      </c>
      <c r="V70" s="163">
        <f t="shared" si="4"/>
        <v>0</v>
      </c>
      <c r="W70" s="191"/>
      <c r="X70" s="191">
        <v>0</v>
      </c>
      <c r="Y70" s="191">
        <v>0</v>
      </c>
      <c r="Z70" s="191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163">
        <f t="shared" si="12"/>
        <v>0</v>
      </c>
      <c r="AJ70" s="2">
        <v>0</v>
      </c>
      <c r="AK70" s="2">
        <v>0</v>
      </c>
      <c r="AL70" s="2">
        <v>0</v>
      </c>
      <c r="AM70" s="2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163">
        <f t="shared" si="10"/>
        <v>0</v>
      </c>
      <c r="AW70" s="2">
        <v>0</v>
      </c>
      <c r="AX70" s="2">
        <v>11412</v>
      </c>
      <c r="AY70" s="2">
        <v>34236</v>
      </c>
      <c r="AZ70" s="2">
        <v>22824</v>
      </c>
      <c r="BA70" s="2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163">
        <f t="shared" si="11"/>
        <v>68472</v>
      </c>
      <c r="BV70" s="163"/>
      <c r="CI70" s="163"/>
      <c r="CV70" s="163"/>
      <c r="DI70" s="163"/>
      <c r="DV70" s="163"/>
      <c r="EI70" s="163"/>
      <c r="EK70" s="192">
        <f t="shared" si="13"/>
        <v>0</v>
      </c>
    </row>
    <row r="71" spans="1:141" ht="15.75" customHeight="1" outlineLevel="1" x14ac:dyDescent="0.25">
      <c r="A71" s="2">
        <v>65</v>
      </c>
      <c r="B71" s="86" t="s">
        <v>419</v>
      </c>
      <c r="C71" s="86" t="s">
        <v>420</v>
      </c>
      <c r="D71" s="2" t="s">
        <v>444</v>
      </c>
      <c r="E71" s="162" t="s">
        <v>420</v>
      </c>
      <c r="F71" s="84"/>
      <c r="J71" s="191">
        <v>0</v>
      </c>
      <c r="K71" s="191">
        <v>0</v>
      </c>
      <c r="L71" s="191">
        <v>0</v>
      </c>
      <c r="M71" s="191">
        <v>0</v>
      </c>
      <c r="N71" s="191">
        <v>0</v>
      </c>
      <c r="O71" s="191">
        <v>0</v>
      </c>
      <c r="P71" s="191">
        <v>0</v>
      </c>
      <c r="Q71" s="191">
        <v>0</v>
      </c>
      <c r="R71" s="191">
        <v>0</v>
      </c>
      <c r="S71" s="191">
        <v>0</v>
      </c>
      <c r="T71" s="191">
        <v>0</v>
      </c>
      <c r="U71" s="191">
        <v>0</v>
      </c>
      <c r="V71" s="163">
        <f t="shared" si="4"/>
        <v>0</v>
      </c>
      <c r="W71" s="191"/>
      <c r="X71" s="191">
        <v>0</v>
      </c>
      <c r="Y71" s="191">
        <v>0</v>
      </c>
      <c r="Z71" s="191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163">
        <f t="shared" si="12"/>
        <v>0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163">
        <f t="shared" si="10"/>
        <v>0</v>
      </c>
      <c r="AW71" s="2">
        <v>0</v>
      </c>
      <c r="AX71" s="2">
        <v>0</v>
      </c>
      <c r="AY71" s="2">
        <v>13504.2</v>
      </c>
      <c r="AZ71" s="2">
        <v>40512.6</v>
      </c>
      <c r="BA71" s="2">
        <v>27008.400000000001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163">
        <f t="shared" si="11"/>
        <v>81025.200000000012</v>
      </c>
      <c r="BV71" s="163"/>
      <c r="CI71" s="163"/>
      <c r="CV71" s="163"/>
      <c r="DI71" s="163"/>
      <c r="DV71" s="163"/>
      <c r="EI71" s="163"/>
      <c r="EK71" s="192">
        <f t="shared" si="13"/>
        <v>0</v>
      </c>
    </row>
    <row r="72" spans="1:141" ht="15.75" customHeight="1" outlineLevel="1" x14ac:dyDescent="0.25">
      <c r="A72" s="2">
        <v>66</v>
      </c>
      <c r="B72" s="86" t="s">
        <v>421</v>
      </c>
      <c r="C72" s="86" t="s">
        <v>422</v>
      </c>
      <c r="D72" s="2" t="s">
        <v>445</v>
      </c>
      <c r="E72" s="162" t="s">
        <v>422</v>
      </c>
      <c r="F72" s="84"/>
      <c r="J72" s="191">
        <v>0</v>
      </c>
      <c r="K72" s="191">
        <v>0</v>
      </c>
      <c r="L72" s="191">
        <v>0</v>
      </c>
      <c r="M72" s="191">
        <v>0</v>
      </c>
      <c r="N72" s="191">
        <v>0</v>
      </c>
      <c r="O72" s="191">
        <v>0</v>
      </c>
      <c r="P72" s="191">
        <v>0</v>
      </c>
      <c r="Q72" s="191">
        <v>0</v>
      </c>
      <c r="R72" s="191">
        <v>0</v>
      </c>
      <c r="S72" s="191">
        <v>0</v>
      </c>
      <c r="T72" s="191">
        <v>0</v>
      </c>
      <c r="U72" s="191">
        <v>0</v>
      </c>
      <c r="V72" s="163">
        <f t="shared" si="4"/>
        <v>0</v>
      </c>
      <c r="W72" s="191"/>
      <c r="X72" s="191">
        <v>0</v>
      </c>
      <c r="Y72" s="191">
        <v>0</v>
      </c>
      <c r="Z72" s="191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163">
        <f t="shared" si="12"/>
        <v>0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2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163">
        <f t="shared" si="10"/>
        <v>0</v>
      </c>
      <c r="AW72" s="2">
        <v>0</v>
      </c>
      <c r="AX72" s="2">
        <v>0</v>
      </c>
      <c r="AY72" s="2">
        <v>0</v>
      </c>
      <c r="AZ72" s="2">
        <v>6657</v>
      </c>
      <c r="BA72" s="2">
        <v>19971</v>
      </c>
      <c r="BB72" s="2">
        <v>13314</v>
      </c>
      <c r="BC72" s="2">
        <v>0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163">
        <f t="shared" si="11"/>
        <v>39942</v>
      </c>
      <c r="BV72" s="163"/>
      <c r="CI72" s="163"/>
      <c r="CV72" s="163"/>
      <c r="DI72" s="163"/>
      <c r="DV72" s="163"/>
      <c r="EI72" s="163"/>
      <c r="EK72" s="192">
        <f t="shared" si="13"/>
        <v>0</v>
      </c>
    </row>
    <row r="73" spans="1:141" ht="15.75" customHeight="1" outlineLevel="1" x14ac:dyDescent="0.25">
      <c r="A73" s="2">
        <v>67</v>
      </c>
      <c r="B73" s="86" t="s">
        <v>423</v>
      </c>
      <c r="C73" s="86" t="s">
        <v>424</v>
      </c>
      <c r="D73" s="2" t="s">
        <v>446</v>
      </c>
      <c r="E73" s="162" t="s">
        <v>424</v>
      </c>
      <c r="F73" s="84"/>
      <c r="J73" s="191">
        <v>0</v>
      </c>
      <c r="K73" s="191">
        <v>0</v>
      </c>
      <c r="L73" s="191">
        <v>0</v>
      </c>
      <c r="M73" s="191">
        <v>0</v>
      </c>
      <c r="N73" s="191">
        <v>0</v>
      </c>
      <c r="O73" s="191">
        <v>0</v>
      </c>
      <c r="P73" s="191">
        <v>0</v>
      </c>
      <c r="Q73" s="191">
        <v>0</v>
      </c>
      <c r="R73" s="191">
        <v>0</v>
      </c>
      <c r="S73" s="191">
        <v>0</v>
      </c>
      <c r="T73" s="191">
        <v>0</v>
      </c>
      <c r="U73" s="191">
        <v>0</v>
      </c>
      <c r="V73" s="163">
        <f t="shared" si="4"/>
        <v>0</v>
      </c>
      <c r="W73" s="191"/>
      <c r="X73" s="191">
        <v>0</v>
      </c>
      <c r="Y73" s="191">
        <v>0</v>
      </c>
      <c r="Z73" s="191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163">
        <f t="shared" si="12"/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163">
        <f t="shared" si="10"/>
        <v>0</v>
      </c>
      <c r="AW73" s="2">
        <v>0</v>
      </c>
      <c r="AX73" s="2">
        <v>0</v>
      </c>
      <c r="AY73" s="2">
        <v>0</v>
      </c>
      <c r="AZ73" s="2">
        <v>0</v>
      </c>
      <c r="BA73" s="2">
        <v>12172.8</v>
      </c>
      <c r="BB73" s="2">
        <v>36518.400000000001</v>
      </c>
      <c r="BC73" s="2">
        <v>24345.599999999999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163">
        <f t="shared" si="11"/>
        <v>73036.799999999988</v>
      </c>
      <c r="BV73" s="163"/>
      <c r="CI73" s="163"/>
      <c r="CV73" s="163"/>
      <c r="DI73" s="163"/>
      <c r="DV73" s="163"/>
      <c r="EI73" s="163"/>
      <c r="EK73" s="192">
        <f t="shared" si="13"/>
        <v>0</v>
      </c>
    </row>
    <row r="74" spans="1:141" ht="15.75" customHeight="1" outlineLevel="1" x14ac:dyDescent="0.25">
      <c r="A74" s="2">
        <v>68</v>
      </c>
      <c r="B74" s="86" t="s">
        <v>425</v>
      </c>
      <c r="C74" s="86" t="s">
        <v>426</v>
      </c>
      <c r="D74" s="2" t="s">
        <v>447</v>
      </c>
      <c r="E74" s="162" t="s">
        <v>426</v>
      </c>
      <c r="F74" s="84"/>
      <c r="J74" s="191">
        <v>0</v>
      </c>
      <c r="K74" s="191">
        <v>0</v>
      </c>
      <c r="L74" s="191">
        <v>0</v>
      </c>
      <c r="M74" s="191">
        <v>0</v>
      </c>
      <c r="N74" s="191">
        <v>0</v>
      </c>
      <c r="O74" s="191">
        <v>0</v>
      </c>
      <c r="P74" s="191">
        <v>0</v>
      </c>
      <c r="Q74" s="191">
        <v>0</v>
      </c>
      <c r="R74" s="191">
        <v>0</v>
      </c>
      <c r="S74" s="191">
        <v>0</v>
      </c>
      <c r="T74" s="191">
        <v>0</v>
      </c>
      <c r="U74" s="191">
        <v>0</v>
      </c>
      <c r="V74" s="163">
        <f t="shared" si="4"/>
        <v>0</v>
      </c>
      <c r="W74" s="191"/>
      <c r="X74" s="191">
        <v>0</v>
      </c>
      <c r="Y74" s="191">
        <v>0</v>
      </c>
      <c r="Z74" s="191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163">
        <f t="shared" si="12"/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163">
        <f t="shared" si="10"/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9700.2000000000007</v>
      </c>
      <c r="BC74" s="2">
        <v>29100.6</v>
      </c>
      <c r="BD74" s="2">
        <v>19400.400000000001</v>
      </c>
      <c r="BE74" s="2">
        <v>0</v>
      </c>
      <c r="BF74" s="2">
        <v>0</v>
      </c>
      <c r="BG74" s="2">
        <v>0</v>
      </c>
      <c r="BH74" s="2">
        <v>0</v>
      </c>
      <c r="BI74" s="163">
        <f t="shared" si="11"/>
        <v>58201.200000000004</v>
      </c>
      <c r="BV74" s="163"/>
      <c r="CI74" s="163"/>
      <c r="CV74" s="163"/>
      <c r="DI74" s="163"/>
      <c r="DV74" s="163"/>
      <c r="EI74" s="163"/>
      <c r="EK74" s="192">
        <f t="shared" si="13"/>
        <v>0</v>
      </c>
    </row>
    <row r="75" spans="1:141" ht="15.75" customHeight="1" outlineLevel="1" x14ac:dyDescent="0.25">
      <c r="A75" s="2">
        <v>69</v>
      </c>
      <c r="B75" s="86" t="s">
        <v>427</v>
      </c>
      <c r="C75" s="86" t="s">
        <v>428</v>
      </c>
      <c r="D75" s="2" t="s">
        <v>448</v>
      </c>
      <c r="E75" s="162" t="s">
        <v>428</v>
      </c>
      <c r="F75" s="84"/>
      <c r="J75" s="191">
        <v>0</v>
      </c>
      <c r="K75" s="191">
        <v>0</v>
      </c>
      <c r="L75" s="191">
        <v>0</v>
      </c>
      <c r="M75" s="191">
        <v>0</v>
      </c>
      <c r="N75" s="191">
        <v>0</v>
      </c>
      <c r="O75" s="191">
        <v>0</v>
      </c>
      <c r="P75" s="191">
        <v>0</v>
      </c>
      <c r="Q75" s="191">
        <v>0</v>
      </c>
      <c r="R75" s="191">
        <v>0</v>
      </c>
      <c r="S75" s="191">
        <v>0</v>
      </c>
      <c r="T75" s="191">
        <v>0</v>
      </c>
      <c r="U75" s="191">
        <v>0</v>
      </c>
      <c r="V75" s="163">
        <f t="shared" si="4"/>
        <v>0</v>
      </c>
      <c r="W75" s="191"/>
      <c r="X75" s="191">
        <v>0</v>
      </c>
      <c r="Y75" s="191">
        <v>0</v>
      </c>
      <c r="Z75" s="191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163">
        <f t="shared" si="12"/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2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163">
        <f t="shared" si="10"/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2">
        <v>5896.2</v>
      </c>
      <c r="BD75" s="2">
        <v>17688.599999999999</v>
      </c>
      <c r="BE75" s="2">
        <v>11792.4</v>
      </c>
      <c r="BF75" s="2">
        <v>0</v>
      </c>
      <c r="BG75" s="2">
        <v>0</v>
      </c>
      <c r="BH75" s="2">
        <v>0</v>
      </c>
      <c r="BI75" s="163">
        <f t="shared" si="11"/>
        <v>35377.199999999997</v>
      </c>
      <c r="BV75" s="163"/>
      <c r="CI75" s="163"/>
      <c r="CV75" s="163"/>
      <c r="DI75" s="163"/>
      <c r="DV75" s="163"/>
      <c r="EI75" s="163"/>
      <c r="EK75" s="192">
        <f t="shared" si="13"/>
        <v>0</v>
      </c>
    </row>
    <row r="76" spans="1:141" ht="15.75" customHeight="1" outlineLevel="1" x14ac:dyDescent="0.25">
      <c r="A76" s="2">
        <v>70</v>
      </c>
      <c r="B76" s="86" t="s">
        <v>429</v>
      </c>
      <c r="C76" s="86" t="s">
        <v>430</v>
      </c>
      <c r="D76" s="2" t="s">
        <v>449</v>
      </c>
      <c r="E76" s="162" t="s">
        <v>430</v>
      </c>
      <c r="F76" s="84"/>
      <c r="J76" s="191">
        <v>0</v>
      </c>
      <c r="K76" s="191">
        <v>0</v>
      </c>
      <c r="L76" s="191">
        <v>0</v>
      </c>
      <c r="M76" s="191">
        <v>0</v>
      </c>
      <c r="N76" s="191">
        <v>0</v>
      </c>
      <c r="O76" s="191">
        <v>0</v>
      </c>
      <c r="P76" s="191">
        <v>0</v>
      </c>
      <c r="Q76" s="191">
        <v>0</v>
      </c>
      <c r="R76" s="191">
        <v>0</v>
      </c>
      <c r="S76" s="191">
        <v>0</v>
      </c>
      <c r="T76" s="191">
        <v>0</v>
      </c>
      <c r="U76" s="191">
        <v>0</v>
      </c>
      <c r="V76" s="163">
        <f t="shared" si="4"/>
        <v>0</v>
      </c>
      <c r="W76" s="191"/>
      <c r="X76" s="191">
        <v>0</v>
      </c>
      <c r="Y76" s="191">
        <v>0</v>
      </c>
      <c r="Z76" s="191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163">
        <f t="shared" si="12"/>
        <v>0</v>
      </c>
      <c r="AJ76" s="2">
        <v>0</v>
      </c>
      <c r="AK76" s="2">
        <v>0</v>
      </c>
      <c r="AL76" s="2">
        <v>0</v>
      </c>
      <c r="AM76" s="2">
        <v>0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163">
        <f t="shared" si="10"/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2">
        <v>0</v>
      </c>
      <c r="BD76" s="2">
        <v>2662.8</v>
      </c>
      <c r="BE76" s="2">
        <v>7988.4</v>
      </c>
      <c r="BF76" s="2">
        <v>5325.6</v>
      </c>
      <c r="BG76" s="2">
        <v>0</v>
      </c>
      <c r="BH76" s="2">
        <v>0</v>
      </c>
      <c r="BI76" s="163">
        <f t="shared" si="11"/>
        <v>15976.800000000001</v>
      </c>
      <c r="BV76" s="163"/>
      <c r="CI76" s="163"/>
      <c r="CV76" s="163"/>
      <c r="DI76" s="163"/>
      <c r="DV76" s="163"/>
      <c r="EI76" s="163"/>
      <c r="EK76" s="192">
        <f t="shared" si="13"/>
        <v>0</v>
      </c>
    </row>
    <row r="77" spans="1:141" ht="15.75" customHeight="1" outlineLevel="1" x14ac:dyDescent="0.25">
      <c r="A77" s="2">
        <v>71</v>
      </c>
      <c r="B77" s="86" t="s">
        <v>431</v>
      </c>
      <c r="C77" s="86" t="s">
        <v>432</v>
      </c>
      <c r="D77" s="2" t="s">
        <v>450</v>
      </c>
      <c r="E77" s="162" t="s">
        <v>432</v>
      </c>
      <c r="F77" s="84"/>
      <c r="J77" s="191">
        <v>0</v>
      </c>
      <c r="K77" s="191">
        <v>0</v>
      </c>
      <c r="L77" s="191">
        <v>0</v>
      </c>
      <c r="M77" s="191">
        <v>0</v>
      </c>
      <c r="N77" s="191">
        <v>0</v>
      </c>
      <c r="O77" s="191">
        <v>0</v>
      </c>
      <c r="P77" s="191">
        <v>0</v>
      </c>
      <c r="Q77" s="191">
        <v>0</v>
      </c>
      <c r="R77" s="191">
        <v>0</v>
      </c>
      <c r="S77" s="191">
        <v>0</v>
      </c>
      <c r="T77" s="191">
        <v>0</v>
      </c>
      <c r="U77" s="191">
        <v>0</v>
      </c>
      <c r="V77" s="163">
        <f t="shared" si="4"/>
        <v>0</v>
      </c>
      <c r="W77" s="191"/>
      <c r="X77" s="191">
        <v>0</v>
      </c>
      <c r="Y77" s="191">
        <v>0</v>
      </c>
      <c r="Z77" s="191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163">
        <f t="shared" si="12"/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163">
        <f t="shared" si="10"/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2">
        <v>0</v>
      </c>
      <c r="BC77" s="2">
        <v>0</v>
      </c>
      <c r="BD77" s="2">
        <v>5896.2</v>
      </c>
      <c r="BE77" s="2">
        <v>17688.599999999999</v>
      </c>
      <c r="BF77" s="2">
        <v>11792.4</v>
      </c>
      <c r="BG77" s="2">
        <v>0</v>
      </c>
      <c r="BH77" s="2">
        <v>0</v>
      </c>
      <c r="BI77" s="163">
        <f t="shared" si="11"/>
        <v>35377.199999999997</v>
      </c>
      <c r="BV77" s="163"/>
      <c r="CI77" s="163"/>
      <c r="CV77" s="163"/>
      <c r="DI77" s="163"/>
      <c r="DV77" s="163"/>
      <c r="EI77" s="163"/>
      <c r="EK77" s="192">
        <f t="shared" si="13"/>
        <v>0</v>
      </c>
    </row>
    <row r="78" spans="1:141" ht="15.75" customHeight="1" outlineLevel="1" x14ac:dyDescent="0.25">
      <c r="A78" s="2">
        <v>72</v>
      </c>
      <c r="B78" s="86" t="s">
        <v>433</v>
      </c>
      <c r="C78" s="86" t="s">
        <v>434</v>
      </c>
      <c r="D78" s="2" t="s">
        <v>451</v>
      </c>
      <c r="E78" s="162" t="s">
        <v>434</v>
      </c>
      <c r="F78" s="84"/>
      <c r="J78" s="191">
        <v>0</v>
      </c>
      <c r="K78" s="191">
        <v>0</v>
      </c>
      <c r="L78" s="191">
        <v>0</v>
      </c>
      <c r="M78" s="191">
        <v>0</v>
      </c>
      <c r="N78" s="191">
        <v>0</v>
      </c>
      <c r="O78" s="191">
        <v>0</v>
      </c>
      <c r="P78" s="191">
        <v>0</v>
      </c>
      <c r="Q78" s="191">
        <v>0</v>
      </c>
      <c r="R78" s="191">
        <v>0</v>
      </c>
      <c r="S78" s="191">
        <v>0</v>
      </c>
      <c r="T78" s="191">
        <v>0</v>
      </c>
      <c r="U78" s="191">
        <v>0</v>
      </c>
      <c r="V78" s="163">
        <f t="shared" si="4"/>
        <v>0</v>
      </c>
      <c r="W78" s="191"/>
      <c r="X78" s="191">
        <v>0</v>
      </c>
      <c r="Y78" s="191">
        <v>0</v>
      </c>
      <c r="Z78" s="191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163">
        <f t="shared" si="12"/>
        <v>0</v>
      </c>
      <c r="AJ78" s="2">
        <v>0</v>
      </c>
      <c r="AK78" s="2">
        <v>0</v>
      </c>
      <c r="AL78" s="2">
        <v>0</v>
      </c>
      <c r="AM78" s="2">
        <v>0</v>
      </c>
      <c r="AN78" s="2">
        <v>0</v>
      </c>
      <c r="AO78" s="2">
        <v>0</v>
      </c>
      <c r="AP78" s="2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163">
        <f t="shared" si="10"/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2">
        <v>0</v>
      </c>
      <c r="BC78" s="2">
        <v>0</v>
      </c>
      <c r="BD78" s="2">
        <v>0</v>
      </c>
      <c r="BE78" s="2">
        <v>5896.2</v>
      </c>
      <c r="BF78" s="2">
        <v>17688.599999999999</v>
      </c>
      <c r="BG78" s="2">
        <v>11792.4</v>
      </c>
      <c r="BH78" s="2">
        <v>0</v>
      </c>
      <c r="BI78" s="163">
        <f t="shared" si="11"/>
        <v>35377.199999999997</v>
      </c>
      <c r="BV78" s="163"/>
      <c r="CI78" s="163"/>
      <c r="CV78" s="163"/>
      <c r="DI78" s="163"/>
      <c r="DV78" s="163"/>
      <c r="EI78" s="163"/>
      <c r="EK78" s="192">
        <f t="shared" si="13"/>
        <v>0</v>
      </c>
    </row>
    <row r="79" spans="1:141" ht="15.75" customHeight="1" outlineLevel="1" x14ac:dyDescent="0.25">
      <c r="A79" s="2">
        <v>73</v>
      </c>
      <c r="B79" s="86" t="s">
        <v>435</v>
      </c>
      <c r="C79" s="86" t="s">
        <v>436</v>
      </c>
      <c r="D79" s="2" t="s">
        <v>452</v>
      </c>
      <c r="E79" s="162" t="s">
        <v>436</v>
      </c>
      <c r="F79" s="84"/>
      <c r="J79" s="191">
        <v>0</v>
      </c>
      <c r="K79" s="191">
        <v>0</v>
      </c>
      <c r="L79" s="191">
        <v>0</v>
      </c>
      <c r="M79" s="191">
        <v>0</v>
      </c>
      <c r="N79" s="191">
        <v>0</v>
      </c>
      <c r="O79" s="191">
        <v>0</v>
      </c>
      <c r="P79" s="191">
        <v>0</v>
      </c>
      <c r="Q79" s="191">
        <v>0</v>
      </c>
      <c r="R79" s="191">
        <v>0</v>
      </c>
      <c r="S79" s="191">
        <v>0</v>
      </c>
      <c r="T79" s="191">
        <v>0</v>
      </c>
      <c r="U79" s="191">
        <v>0</v>
      </c>
      <c r="V79" s="163">
        <f t="shared" si="4"/>
        <v>0</v>
      </c>
      <c r="W79" s="191"/>
      <c r="X79" s="191">
        <v>0</v>
      </c>
      <c r="Y79" s="191">
        <v>0</v>
      </c>
      <c r="Z79" s="191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163">
        <f t="shared" si="12"/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163">
        <f t="shared" si="10"/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2">
        <v>0</v>
      </c>
      <c r="BD79" s="2">
        <v>0</v>
      </c>
      <c r="BE79" s="2">
        <v>0</v>
      </c>
      <c r="BF79" s="2">
        <v>6276.6</v>
      </c>
      <c r="BG79" s="2">
        <v>18829.8</v>
      </c>
      <c r="BH79" s="2">
        <v>12553.2</v>
      </c>
      <c r="BI79" s="163">
        <f t="shared" si="11"/>
        <v>37659.600000000006</v>
      </c>
      <c r="BV79" s="163"/>
      <c r="CI79" s="163"/>
      <c r="CV79" s="163"/>
      <c r="DI79" s="163"/>
      <c r="DV79" s="163"/>
      <c r="EI79" s="163"/>
      <c r="EK79" s="192">
        <f t="shared" si="13"/>
        <v>0</v>
      </c>
    </row>
    <row r="80" spans="1:141" ht="15.75" customHeight="1" outlineLevel="1" x14ac:dyDescent="0.25">
      <c r="A80" s="2">
        <v>74</v>
      </c>
      <c r="B80" s="86" t="s">
        <v>437</v>
      </c>
      <c r="C80" s="86" t="s">
        <v>438</v>
      </c>
      <c r="D80" s="2" t="s">
        <v>453</v>
      </c>
      <c r="E80" s="162" t="s">
        <v>438</v>
      </c>
      <c r="F80" s="84"/>
      <c r="J80" s="191">
        <v>0</v>
      </c>
      <c r="K80" s="191">
        <v>0</v>
      </c>
      <c r="L80" s="191">
        <v>0</v>
      </c>
      <c r="M80" s="191">
        <v>0</v>
      </c>
      <c r="N80" s="191">
        <v>0</v>
      </c>
      <c r="O80" s="191">
        <v>0</v>
      </c>
      <c r="P80" s="191">
        <v>0</v>
      </c>
      <c r="Q80" s="191">
        <v>0</v>
      </c>
      <c r="R80" s="191">
        <v>0</v>
      </c>
      <c r="S80" s="191">
        <v>0</v>
      </c>
      <c r="T80" s="191">
        <v>0</v>
      </c>
      <c r="U80" s="191">
        <v>0</v>
      </c>
      <c r="V80" s="163">
        <f t="shared" si="4"/>
        <v>0</v>
      </c>
      <c r="W80" s="191"/>
      <c r="X80" s="191">
        <v>0</v>
      </c>
      <c r="Y80" s="191">
        <v>0</v>
      </c>
      <c r="Z80" s="191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163">
        <f t="shared" si="12"/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163">
        <f t="shared" si="10"/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0</v>
      </c>
      <c r="BF80" s="2">
        <v>0</v>
      </c>
      <c r="BG80" s="2">
        <v>3043.2</v>
      </c>
      <c r="BH80" s="2">
        <v>9129.6</v>
      </c>
      <c r="BI80" s="163">
        <f t="shared" si="11"/>
        <v>12172.8</v>
      </c>
      <c r="BV80" s="163"/>
      <c r="CI80" s="163"/>
      <c r="CV80" s="163"/>
      <c r="DI80" s="163"/>
      <c r="DV80" s="163"/>
      <c r="EI80" s="163"/>
      <c r="EK80" s="192">
        <f t="shared" si="13"/>
        <v>0</v>
      </c>
    </row>
    <row r="81" spans="1:141" ht="15.75" customHeight="1" outlineLevel="1" x14ac:dyDescent="0.25">
      <c r="A81" s="2">
        <v>75</v>
      </c>
      <c r="B81" s="86" t="s">
        <v>439</v>
      </c>
      <c r="C81" s="86" t="s">
        <v>440</v>
      </c>
      <c r="D81" s="2" t="s">
        <v>454</v>
      </c>
      <c r="E81" s="162" t="s">
        <v>440</v>
      </c>
      <c r="F81" s="84"/>
      <c r="J81" s="191">
        <v>0</v>
      </c>
      <c r="K81" s="191">
        <v>0</v>
      </c>
      <c r="L81" s="191">
        <v>0</v>
      </c>
      <c r="M81" s="191">
        <v>0</v>
      </c>
      <c r="N81" s="191">
        <v>0</v>
      </c>
      <c r="O81" s="191">
        <v>0</v>
      </c>
      <c r="P81" s="191">
        <v>0</v>
      </c>
      <c r="Q81" s="191">
        <v>0</v>
      </c>
      <c r="R81" s="191">
        <v>0</v>
      </c>
      <c r="S81" s="191">
        <v>0</v>
      </c>
      <c r="T81" s="191">
        <v>0</v>
      </c>
      <c r="U81" s="191">
        <v>0</v>
      </c>
      <c r="V81" s="163">
        <f t="shared" si="4"/>
        <v>0</v>
      </c>
      <c r="W81" s="191"/>
      <c r="X81" s="191">
        <v>0</v>
      </c>
      <c r="Y81" s="191">
        <v>0</v>
      </c>
      <c r="Z81" s="191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163">
        <f t="shared" si="12"/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2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163">
        <f t="shared" si="10"/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2">
        <v>21873</v>
      </c>
      <c r="BH81" s="2">
        <v>65619</v>
      </c>
      <c r="BI81" s="163">
        <f t="shared" si="11"/>
        <v>87492</v>
      </c>
      <c r="BV81" s="163"/>
      <c r="CI81" s="163"/>
      <c r="CV81" s="163"/>
      <c r="DI81" s="163"/>
      <c r="DV81" s="163"/>
      <c r="EI81" s="163"/>
      <c r="EK81" s="192">
        <f t="shared" si="13"/>
        <v>0</v>
      </c>
    </row>
    <row r="82" spans="1:141" ht="15.75" hidden="1" customHeight="1" outlineLevel="1" x14ac:dyDescent="0.25">
      <c r="A82" s="2">
        <v>76</v>
      </c>
      <c r="B82" s="86"/>
      <c r="C82" s="86"/>
      <c r="E82" s="162"/>
      <c r="F82" s="84"/>
      <c r="J82" s="191">
        <v>0</v>
      </c>
      <c r="K82" s="191">
        <v>0</v>
      </c>
      <c r="L82" s="191">
        <v>0</v>
      </c>
      <c r="M82" s="191">
        <v>0</v>
      </c>
      <c r="N82" s="191">
        <v>0</v>
      </c>
      <c r="O82" s="191">
        <v>0</v>
      </c>
      <c r="P82" s="191">
        <v>0</v>
      </c>
      <c r="Q82" s="191">
        <v>0</v>
      </c>
      <c r="R82" s="191">
        <v>0</v>
      </c>
      <c r="S82" s="191">
        <v>0</v>
      </c>
      <c r="T82" s="191">
        <v>0</v>
      </c>
      <c r="U82" s="191">
        <v>0</v>
      </c>
      <c r="V82" s="163">
        <f t="shared" si="4"/>
        <v>0</v>
      </c>
      <c r="W82" s="191"/>
      <c r="X82" s="191">
        <v>0</v>
      </c>
      <c r="Y82" s="191">
        <v>0</v>
      </c>
      <c r="Z82" s="191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163">
        <f t="shared" si="12"/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163">
        <f t="shared" si="10"/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163">
        <f t="shared" si="11"/>
        <v>0</v>
      </c>
      <c r="BV82" s="163"/>
      <c r="CI82" s="163"/>
      <c r="CV82" s="163"/>
      <c r="DI82" s="163"/>
      <c r="DV82" s="163"/>
      <c r="EI82" s="163"/>
      <c r="EK82" s="192">
        <f t="shared" si="13"/>
        <v>0</v>
      </c>
    </row>
    <row r="83" spans="1:141" ht="15.75" hidden="1" customHeight="1" outlineLevel="1" x14ac:dyDescent="0.25">
      <c r="A83" s="2">
        <v>77</v>
      </c>
      <c r="B83" s="86"/>
      <c r="C83" s="86"/>
      <c r="E83" s="162"/>
      <c r="F83" s="84"/>
      <c r="J83" s="191">
        <v>0</v>
      </c>
      <c r="K83" s="191">
        <v>0</v>
      </c>
      <c r="L83" s="191">
        <v>0</v>
      </c>
      <c r="M83" s="191">
        <v>0</v>
      </c>
      <c r="N83" s="191">
        <v>0</v>
      </c>
      <c r="O83" s="191">
        <v>0</v>
      </c>
      <c r="P83" s="191">
        <v>0</v>
      </c>
      <c r="Q83" s="191">
        <v>0</v>
      </c>
      <c r="R83" s="191">
        <v>0</v>
      </c>
      <c r="S83" s="191">
        <v>0</v>
      </c>
      <c r="T83" s="191">
        <v>0</v>
      </c>
      <c r="U83" s="191">
        <v>0</v>
      </c>
      <c r="V83" s="163">
        <f t="shared" si="4"/>
        <v>0</v>
      </c>
      <c r="W83" s="191"/>
      <c r="X83" s="191">
        <v>0</v>
      </c>
      <c r="Y83" s="191">
        <v>0</v>
      </c>
      <c r="Z83" s="191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163">
        <f t="shared" si="12"/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163">
        <f t="shared" si="10"/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2">
        <v>0</v>
      </c>
      <c r="BH83" s="2">
        <v>0</v>
      </c>
      <c r="BI83" s="163">
        <f t="shared" si="11"/>
        <v>0</v>
      </c>
      <c r="BV83" s="163"/>
      <c r="CI83" s="163"/>
      <c r="CV83" s="163"/>
      <c r="DI83" s="163"/>
      <c r="DV83" s="163"/>
      <c r="EI83" s="163"/>
      <c r="EK83" s="192">
        <f t="shared" si="13"/>
        <v>0</v>
      </c>
    </row>
    <row r="84" spans="1:141" ht="15.75" hidden="1" customHeight="1" outlineLevel="1" x14ac:dyDescent="0.25">
      <c r="A84" s="2">
        <v>78</v>
      </c>
      <c r="B84" s="86"/>
      <c r="C84" s="86"/>
      <c r="E84" s="162"/>
      <c r="F84" s="84"/>
      <c r="J84" s="191">
        <v>0</v>
      </c>
      <c r="K84" s="191">
        <v>0</v>
      </c>
      <c r="L84" s="191">
        <v>0</v>
      </c>
      <c r="M84" s="191">
        <v>0</v>
      </c>
      <c r="N84" s="191">
        <v>0</v>
      </c>
      <c r="O84" s="191">
        <v>0</v>
      </c>
      <c r="P84" s="191">
        <v>0</v>
      </c>
      <c r="Q84" s="191">
        <v>0</v>
      </c>
      <c r="R84" s="191">
        <v>0</v>
      </c>
      <c r="S84" s="191">
        <v>0</v>
      </c>
      <c r="T84" s="191">
        <v>0</v>
      </c>
      <c r="U84" s="191">
        <v>0</v>
      </c>
      <c r="V84" s="163">
        <f t="shared" si="4"/>
        <v>0</v>
      </c>
      <c r="W84" s="191"/>
      <c r="X84" s="191">
        <v>0</v>
      </c>
      <c r="Y84" s="191">
        <v>0</v>
      </c>
      <c r="Z84" s="191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163">
        <f t="shared" si="12"/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163">
        <f t="shared" si="10"/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163">
        <f t="shared" si="11"/>
        <v>0</v>
      </c>
      <c r="BV84" s="163"/>
      <c r="CI84" s="163"/>
      <c r="CV84" s="163"/>
      <c r="DI84" s="163"/>
      <c r="DV84" s="163"/>
      <c r="EI84" s="163"/>
      <c r="EK84" s="192">
        <f t="shared" si="13"/>
        <v>0</v>
      </c>
    </row>
    <row r="85" spans="1:141" ht="15.75" hidden="1" customHeight="1" outlineLevel="1" x14ac:dyDescent="0.25">
      <c r="A85" s="2">
        <v>79</v>
      </c>
      <c r="B85" s="86"/>
      <c r="C85" s="86"/>
      <c r="E85" s="162"/>
      <c r="F85" s="84"/>
      <c r="J85" s="191">
        <v>0</v>
      </c>
      <c r="K85" s="191">
        <v>0</v>
      </c>
      <c r="L85" s="191">
        <v>0</v>
      </c>
      <c r="M85" s="191">
        <v>0</v>
      </c>
      <c r="N85" s="191">
        <v>0</v>
      </c>
      <c r="O85" s="191">
        <v>0</v>
      </c>
      <c r="P85" s="191">
        <v>0</v>
      </c>
      <c r="Q85" s="191">
        <v>0</v>
      </c>
      <c r="R85" s="191">
        <v>0</v>
      </c>
      <c r="S85" s="191">
        <v>0</v>
      </c>
      <c r="T85" s="191">
        <v>0</v>
      </c>
      <c r="U85" s="191">
        <v>0</v>
      </c>
      <c r="V85" s="163">
        <f t="shared" si="4"/>
        <v>0</v>
      </c>
      <c r="W85" s="191"/>
      <c r="X85" s="191">
        <v>0</v>
      </c>
      <c r="Y85" s="191">
        <v>0</v>
      </c>
      <c r="Z85" s="191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163">
        <f t="shared" si="12"/>
        <v>0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163">
        <f t="shared" si="10"/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163">
        <f t="shared" si="11"/>
        <v>0</v>
      </c>
      <c r="BV85" s="163"/>
      <c r="CI85" s="163"/>
      <c r="CV85" s="163"/>
      <c r="DI85" s="163"/>
      <c r="DV85" s="163"/>
      <c r="EI85" s="163"/>
      <c r="EK85" s="192">
        <f t="shared" si="13"/>
        <v>0</v>
      </c>
    </row>
    <row r="86" spans="1:141" ht="15.75" hidden="1" customHeight="1" outlineLevel="1" x14ac:dyDescent="0.25">
      <c r="A86" s="2">
        <v>80</v>
      </c>
      <c r="B86" s="86"/>
      <c r="C86" s="86"/>
      <c r="E86" s="162"/>
      <c r="F86" s="84"/>
      <c r="J86" s="191">
        <v>0</v>
      </c>
      <c r="K86" s="191">
        <v>0</v>
      </c>
      <c r="L86" s="191">
        <v>0</v>
      </c>
      <c r="M86" s="191">
        <v>0</v>
      </c>
      <c r="N86" s="191">
        <v>0</v>
      </c>
      <c r="O86" s="191">
        <v>0</v>
      </c>
      <c r="P86" s="191">
        <v>0</v>
      </c>
      <c r="Q86" s="191">
        <v>0</v>
      </c>
      <c r="R86" s="191">
        <v>0</v>
      </c>
      <c r="S86" s="191">
        <v>0</v>
      </c>
      <c r="T86" s="191">
        <v>0</v>
      </c>
      <c r="U86" s="191">
        <v>0</v>
      </c>
      <c r="V86" s="163">
        <f t="shared" si="4"/>
        <v>0</v>
      </c>
      <c r="W86" s="191"/>
      <c r="X86" s="191">
        <v>0</v>
      </c>
      <c r="Y86" s="191">
        <v>0</v>
      </c>
      <c r="Z86" s="191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163">
        <f t="shared" si="12"/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163">
        <f t="shared" si="10"/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2">
        <v>0</v>
      </c>
      <c r="BH86" s="2">
        <v>0</v>
      </c>
      <c r="BI86" s="163">
        <f t="shared" si="11"/>
        <v>0</v>
      </c>
      <c r="BV86" s="163"/>
      <c r="CI86" s="163"/>
      <c r="CV86" s="163"/>
      <c r="DI86" s="163"/>
      <c r="DV86" s="163"/>
      <c r="EI86" s="163"/>
      <c r="EK86" s="192">
        <f t="shared" si="13"/>
        <v>0</v>
      </c>
    </row>
    <row r="87" spans="1:141" ht="15.75" hidden="1" customHeight="1" outlineLevel="1" x14ac:dyDescent="0.25">
      <c r="A87" s="2">
        <v>81</v>
      </c>
      <c r="B87" s="86"/>
      <c r="C87" s="86"/>
      <c r="E87" s="162"/>
      <c r="F87" s="84"/>
      <c r="J87" s="191">
        <v>0</v>
      </c>
      <c r="K87" s="191">
        <v>0</v>
      </c>
      <c r="L87" s="191">
        <v>0</v>
      </c>
      <c r="M87" s="191">
        <v>0</v>
      </c>
      <c r="N87" s="191">
        <v>0</v>
      </c>
      <c r="O87" s="191">
        <v>0</v>
      </c>
      <c r="P87" s="191">
        <v>0</v>
      </c>
      <c r="Q87" s="191">
        <v>0</v>
      </c>
      <c r="R87" s="191">
        <v>0</v>
      </c>
      <c r="S87" s="191">
        <v>0</v>
      </c>
      <c r="T87" s="191">
        <v>0</v>
      </c>
      <c r="U87" s="191">
        <v>0</v>
      </c>
      <c r="V87" s="163">
        <f t="shared" si="4"/>
        <v>0</v>
      </c>
      <c r="W87" s="191"/>
      <c r="X87" s="191">
        <v>0</v>
      </c>
      <c r="Y87" s="191">
        <v>0</v>
      </c>
      <c r="Z87" s="191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163">
        <f t="shared" si="12"/>
        <v>0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163">
        <f t="shared" si="10"/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163">
        <f t="shared" si="11"/>
        <v>0</v>
      </c>
      <c r="BV87" s="163"/>
      <c r="CI87" s="163"/>
      <c r="CV87" s="163"/>
      <c r="DI87" s="163"/>
      <c r="DV87" s="163"/>
      <c r="EI87" s="163"/>
      <c r="EK87" s="192">
        <f t="shared" si="13"/>
        <v>0</v>
      </c>
    </row>
    <row r="88" spans="1:141" ht="15.75" hidden="1" customHeight="1" outlineLevel="1" x14ac:dyDescent="0.25">
      <c r="A88" s="2">
        <v>82</v>
      </c>
      <c r="B88" s="86"/>
      <c r="C88" s="86"/>
      <c r="E88" s="162"/>
      <c r="F88" s="84"/>
      <c r="J88" s="191">
        <v>0</v>
      </c>
      <c r="K88" s="191">
        <v>0</v>
      </c>
      <c r="L88" s="191">
        <v>0</v>
      </c>
      <c r="M88" s="191">
        <v>0</v>
      </c>
      <c r="N88" s="191">
        <v>0</v>
      </c>
      <c r="O88" s="191">
        <v>0</v>
      </c>
      <c r="P88" s="191">
        <v>0</v>
      </c>
      <c r="Q88" s="191">
        <v>0</v>
      </c>
      <c r="R88" s="191">
        <v>0</v>
      </c>
      <c r="S88" s="191">
        <v>0</v>
      </c>
      <c r="T88" s="191">
        <v>0</v>
      </c>
      <c r="U88" s="191">
        <v>0</v>
      </c>
      <c r="V88" s="163">
        <f t="shared" si="4"/>
        <v>0</v>
      </c>
      <c r="W88" s="191"/>
      <c r="X88" s="191">
        <v>0</v>
      </c>
      <c r="Y88" s="191">
        <v>0</v>
      </c>
      <c r="Z88" s="191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163">
        <f t="shared" si="12"/>
        <v>0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163">
        <f t="shared" si="10"/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2">
        <v>0</v>
      </c>
      <c r="BH88" s="2">
        <v>0</v>
      </c>
      <c r="BI88" s="163">
        <f t="shared" si="11"/>
        <v>0</v>
      </c>
      <c r="BV88" s="163"/>
      <c r="CI88" s="163"/>
      <c r="CV88" s="163"/>
      <c r="DI88" s="163"/>
      <c r="DV88" s="163"/>
      <c r="EI88" s="163"/>
      <c r="EK88" s="192">
        <f t="shared" si="13"/>
        <v>0</v>
      </c>
    </row>
    <row r="89" spans="1:141" ht="15.75" hidden="1" customHeight="1" outlineLevel="1" x14ac:dyDescent="0.25">
      <c r="A89" s="2">
        <v>83</v>
      </c>
      <c r="B89" s="86"/>
      <c r="C89" s="86"/>
      <c r="E89" s="162"/>
      <c r="F89" s="84"/>
      <c r="J89" s="191">
        <v>0</v>
      </c>
      <c r="K89" s="191">
        <v>0</v>
      </c>
      <c r="L89" s="191">
        <v>0</v>
      </c>
      <c r="M89" s="191">
        <v>0</v>
      </c>
      <c r="N89" s="191">
        <v>0</v>
      </c>
      <c r="O89" s="191">
        <v>0</v>
      </c>
      <c r="P89" s="191">
        <v>0</v>
      </c>
      <c r="Q89" s="191">
        <v>0</v>
      </c>
      <c r="R89" s="191">
        <v>0</v>
      </c>
      <c r="S89" s="191">
        <v>0</v>
      </c>
      <c r="T89" s="191">
        <v>0</v>
      </c>
      <c r="U89" s="191">
        <v>0</v>
      </c>
      <c r="V89" s="163">
        <f t="shared" si="4"/>
        <v>0</v>
      </c>
      <c r="W89" s="191"/>
      <c r="X89" s="191">
        <v>0</v>
      </c>
      <c r="Y89" s="191">
        <v>0</v>
      </c>
      <c r="Z89" s="191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163">
        <f t="shared" si="12"/>
        <v>0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163">
        <f t="shared" si="10"/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2">
        <v>0</v>
      </c>
      <c r="BH89" s="2">
        <v>0</v>
      </c>
      <c r="BI89" s="163">
        <f t="shared" si="11"/>
        <v>0</v>
      </c>
      <c r="BV89" s="163"/>
      <c r="CI89" s="163"/>
      <c r="CV89" s="163"/>
      <c r="DI89" s="163"/>
      <c r="DV89" s="163"/>
      <c r="EI89" s="163"/>
      <c r="EK89" s="192">
        <f t="shared" si="13"/>
        <v>0</v>
      </c>
    </row>
    <row r="90" spans="1:141" ht="15.75" hidden="1" customHeight="1" outlineLevel="1" x14ac:dyDescent="0.25">
      <c r="A90" s="2">
        <v>84</v>
      </c>
      <c r="B90" s="86"/>
      <c r="C90" s="86"/>
      <c r="E90" s="162"/>
      <c r="F90" s="84"/>
      <c r="J90" s="191">
        <v>0</v>
      </c>
      <c r="K90" s="191">
        <v>0</v>
      </c>
      <c r="L90" s="191">
        <v>0</v>
      </c>
      <c r="M90" s="191">
        <v>0</v>
      </c>
      <c r="N90" s="191">
        <v>0</v>
      </c>
      <c r="O90" s="191">
        <v>0</v>
      </c>
      <c r="P90" s="191">
        <v>0</v>
      </c>
      <c r="Q90" s="191">
        <v>0</v>
      </c>
      <c r="R90" s="191">
        <v>0</v>
      </c>
      <c r="S90" s="191">
        <v>0</v>
      </c>
      <c r="T90" s="191">
        <v>0</v>
      </c>
      <c r="U90" s="191">
        <v>0</v>
      </c>
      <c r="V90" s="163">
        <f t="shared" si="4"/>
        <v>0</v>
      </c>
      <c r="W90" s="191"/>
      <c r="X90" s="191">
        <v>0</v>
      </c>
      <c r="Y90" s="191">
        <v>0</v>
      </c>
      <c r="Z90" s="191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163">
        <f t="shared" si="12"/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163">
        <f t="shared" si="10"/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163">
        <f t="shared" si="11"/>
        <v>0</v>
      </c>
      <c r="BV90" s="163"/>
      <c r="CI90" s="163"/>
      <c r="CV90" s="163"/>
      <c r="DI90" s="163"/>
      <c r="DV90" s="163"/>
      <c r="EI90" s="163"/>
      <c r="EK90" s="192">
        <f t="shared" si="13"/>
        <v>0</v>
      </c>
    </row>
    <row r="91" spans="1:141" ht="15.75" hidden="1" customHeight="1" outlineLevel="1" x14ac:dyDescent="0.25">
      <c r="A91" s="2">
        <v>85</v>
      </c>
      <c r="B91" s="86"/>
      <c r="C91" s="86"/>
      <c r="E91" s="162"/>
      <c r="F91" s="84"/>
      <c r="J91" s="191">
        <v>0</v>
      </c>
      <c r="K91" s="191">
        <v>0</v>
      </c>
      <c r="L91" s="191">
        <v>0</v>
      </c>
      <c r="M91" s="191">
        <v>0</v>
      </c>
      <c r="N91" s="191">
        <v>0</v>
      </c>
      <c r="O91" s="191">
        <v>0</v>
      </c>
      <c r="P91" s="191">
        <v>0</v>
      </c>
      <c r="Q91" s="191">
        <v>0</v>
      </c>
      <c r="R91" s="191">
        <v>0</v>
      </c>
      <c r="S91" s="191">
        <v>0</v>
      </c>
      <c r="T91" s="191">
        <v>0</v>
      </c>
      <c r="U91" s="191">
        <v>0</v>
      </c>
      <c r="V91" s="163">
        <f t="shared" si="4"/>
        <v>0</v>
      </c>
      <c r="W91" s="191"/>
      <c r="X91" s="191">
        <v>0</v>
      </c>
      <c r="Y91" s="191">
        <v>0</v>
      </c>
      <c r="Z91" s="191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163">
        <f t="shared" si="12"/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163">
        <f t="shared" si="10"/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163">
        <f t="shared" si="11"/>
        <v>0</v>
      </c>
      <c r="BV91" s="163"/>
      <c r="CI91" s="163"/>
      <c r="CV91" s="163"/>
      <c r="DI91" s="163"/>
      <c r="DV91" s="163"/>
      <c r="EI91" s="163"/>
      <c r="EK91" s="192">
        <f t="shared" si="13"/>
        <v>0</v>
      </c>
    </row>
    <row r="92" spans="1:141" ht="15.75" hidden="1" customHeight="1" outlineLevel="1" x14ac:dyDescent="0.25">
      <c r="A92" s="2">
        <v>86</v>
      </c>
      <c r="B92" s="86"/>
      <c r="C92" s="86"/>
      <c r="E92" s="162"/>
      <c r="F92" s="84"/>
      <c r="J92" s="191">
        <v>0</v>
      </c>
      <c r="K92" s="191">
        <v>0</v>
      </c>
      <c r="L92" s="191">
        <v>0</v>
      </c>
      <c r="M92" s="191">
        <v>0</v>
      </c>
      <c r="N92" s="191">
        <v>0</v>
      </c>
      <c r="O92" s="191">
        <v>0</v>
      </c>
      <c r="P92" s="191">
        <v>0</v>
      </c>
      <c r="Q92" s="191">
        <v>0</v>
      </c>
      <c r="R92" s="191">
        <v>0</v>
      </c>
      <c r="S92" s="191">
        <v>0</v>
      </c>
      <c r="T92" s="191">
        <v>0</v>
      </c>
      <c r="U92" s="191">
        <v>0</v>
      </c>
      <c r="V92" s="163">
        <f t="shared" si="4"/>
        <v>0</v>
      </c>
      <c r="W92" s="191"/>
      <c r="X92" s="191">
        <v>0</v>
      </c>
      <c r="Y92" s="191">
        <v>0</v>
      </c>
      <c r="Z92" s="191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163">
        <f t="shared" si="12"/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163">
        <f t="shared" si="10"/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163">
        <f t="shared" si="11"/>
        <v>0</v>
      </c>
      <c r="BV92" s="163"/>
      <c r="CI92" s="163"/>
      <c r="CV92" s="163"/>
      <c r="DI92" s="163"/>
      <c r="DV92" s="163"/>
      <c r="EI92" s="163"/>
      <c r="EK92" s="192">
        <f t="shared" si="13"/>
        <v>0</v>
      </c>
    </row>
    <row r="93" spans="1:141" ht="15.75" hidden="1" customHeight="1" outlineLevel="1" x14ac:dyDescent="0.25">
      <c r="A93" s="2">
        <v>87</v>
      </c>
      <c r="B93" s="86"/>
      <c r="C93" s="86"/>
      <c r="E93" s="162"/>
      <c r="F93" s="84"/>
      <c r="J93" s="191">
        <v>0</v>
      </c>
      <c r="K93" s="191">
        <v>0</v>
      </c>
      <c r="L93" s="191">
        <v>0</v>
      </c>
      <c r="M93" s="191">
        <v>0</v>
      </c>
      <c r="N93" s="191">
        <v>0</v>
      </c>
      <c r="O93" s="191">
        <v>0</v>
      </c>
      <c r="P93" s="191">
        <v>0</v>
      </c>
      <c r="Q93" s="191">
        <v>0</v>
      </c>
      <c r="R93" s="191">
        <v>0</v>
      </c>
      <c r="S93" s="191">
        <v>0</v>
      </c>
      <c r="T93" s="191">
        <v>0</v>
      </c>
      <c r="U93" s="191">
        <v>0</v>
      </c>
      <c r="V93" s="163">
        <f t="shared" si="4"/>
        <v>0</v>
      </c>
      <c r="W93" s="191"/>
      <c r="X93" s="191">
        <v>0</v>
      </c>
      <c r="Y93" s="191">
        <v>0</v>
      </c>
      <c r="Z93" s="191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163">
        <f t="shared" si="12"/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163">
        <f t="shared" si="10"/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163">
        <f t="shared" si="11"/>
        <v>0</v>
      </c>
      <c r="BV93" s="163"/>
      <c r="CI93" s="163"/>
      <c r="CV93" s="163"/>
      <c r="DI93" s="163"/>
      <c r="DV93" s="163"/>
      <c r="EI93" s="163"/>
      <c r="EK93" s="192">
        <f t="shared" si="13"/>
        <v>0</v>
      </c>
    </row>
    <row r="94" spans="1:141" ht="15.75" hidden="1" customHeight="1" outlineLevel="1" x14ac:dyDescent="0.25">
      <c r="A94" s="2">
        <v>88</v>
      </c>
      <c r="B94" s="86"/>
      <c r="C94" s="86"/>
      <c r="E94" s="162"/>
      <c r="F94" s="84"/>
      <c r="J94" s="191">
        <v>0</v>
      </c>
      <c r="K94" s="191">
        <v>0</v>
      </c>
      <c r="L94" s="191">
        <v>0</v>
      </c>
      <c r="M94" s="191">
        <v>0</v>
      </c>
      <c r="N94" s="191">
        <v>0</v>
      </c>
      <c r="O94" s="191">
        <v>0</v>
      </c>
      <c r="P94" s="191">
        <v>0</v>
      </c>
      <c r="Q94" s="191">
        <v>0</v>
      </c>
      <c r="R94" s="191">
        <v>0</v>
      </c>
      <c r="S94" s="191">
        <v>0</v>
      </c>
      <c r="T94" s="191">
        <v>0</v>
      </c>
      <c r="U94" s="191">
        <v>0</v>
      </c>
      <c r="V94" s="163">
        <f t="shared" si="4"/>
        <v>0</v>
      </c>
      <c r="W94" s="191"/>
      <c r="X94" s="191">
        <v>0</v>
      </c>
      <c r="Y94" s="191">
        <v>0</v>
      </c>
      <c r="Z94" s="191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163">
        <f t="shared" si="12"/>
        <v>0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163">
        <f t="shared" si="10"/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163">
        <f t="shared" si="11"/>
        <v>0</v>
      </c>
      <c r="BV94" s="163"/>
      <c r="CI94" s="163"/>
      <c r="CV94" s="163"/>
      <c r="DI94" s="163"/>
      <c r="DV94" s="163"/>
      <c r="EI94" s="163"/>
      <c r="EK94" s="192">
        <f t="shared" si="13"/>
        <v>0</v>
      </c>
    </row>
    <row r="95" spans="1:141" ht="15.75" hidden="1" customHeight="1" outlineLevel="1" x14ac:dyDescent="0.25">
      <c r="A95" s="2">
        <v>89</v>
      </c>
      <c r="B95" s="86"/>
      <c r="C95" s="86"/>
      <c r="E95" s="162"/>
      <c r="F95" s="84"/>
      <c r="J95" s="191">
        <v>0</v>
      </c>
      <c r="K95" s="191">
        <v>0</v>
      </c>
      <c r="L95" s="191">
        <v>0</v>
      </c>
      <c r="M95" s="191">
        <v>0</v>
      </c>
      <c r="N95" s="191">
        <v>0</v>
      </c>
      <c r="O95" s="191">
        <v>0</v>
      </c>
      <c r="P95" s="191">
        <v>0</v>
      </c>
      <c r="Q95" s="191">
        <v>0</v>
      </c>
      <c r="R95" s="191">
        <v>0</v>
      </c>
      <c r="S95" s="191">
        <v>0</v>
      </c>
      <c r="T95" s="191">
        <v>0</v>
      </c>
      <c r="U95" s="191">
        <v>0</v>
      </c>
      <c r="V95" s="163">
        <f t="shared" si="4"/>
        <v>0</v>
      </c>
      <c r="W95" s="191"/>
      <c r="X95" s="191">
        <v>0</v>
      </c>
      <c r="Y95" s="191">
        <v>0</v>
      </c>
      <c r="Z95" s="191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163">
        <f t="shared" si="12"/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163">
        <f t="shared" si="10"/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163">
        <f t="shared" si="11"/>
        <v>0</v>
      </c>
      <c r="BV95" s="163"/>
      <c r="CI95" s="163"/>
      <c r="CV95" s="163"/>
      <c r="DI95" s="163"/>
      <c r="DV95" s="163"/>
      <c r="EI95" s="163"/>
      <c r="EK95" s="192">
        <f t="shared" si="13"/>
        <v>0</v>
      </c>
    </row>
    <row r="96" spans="1:141" ht="15.75" hidden="1" customHeight="1" outlineLevel="1" x14ac:dyDescent="0.25">
      <c r="A96" s="2">
        <v>90</v>
      </c>
      <c r="B96" s="86"/>
      <c r="C96" s="86"/>
      <c r="E96" s="162"/>
      <c r="F96" s="84"/>
      <c r="J96" s="191">
        <v>0</v>
      </c>
      <c r="K96" s="191">
        <v>0</v>
      </c>
      <c r="L96" s="191">
        <v>0</v>
      </c>
      <c r="M96" s="191">
        <v>0</v>
      </c>
      <c r="N96" s="191">
        <v>0</v>
      </c>
      <c r="O96" s="191">
        <v>0</v>
      </c>
      <c r="P96" s="191">
        <v>0</v>
      </c>
      <c r="Q96" s="191">
        <v>0</v>
      </c>
      <c r="R96" s="191">
        <v>0</v>
      </c>
      <c r="S96" s="191">
        <v>0</v>
      </c>
      <c r="T96" s="191">
        <v>0</v>
      </c>
      <c r="U96" s="191">
        <v>0</v>
      </c>
      <c r="V96" s="163">
        <f t="shared" si="4"/>
        <v>0</v>
      </c>
      <c r="W96" s="191"/>
      <c r="X96" s="191">
        <v>0</v>
      </c>
      <c r="Y96" s="191">
        <v>0</v>
      </c>
      <c r="Z96" s="191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163">
        <f t="shared" si="12"/>
        <v>0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163">
        <f t="shared" si="10"/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2">
        <v>0</v>
      </c>
      <c r="BH96" s="2">
        <v>0</v>
      </c>
      <c r="BI96" s="163">
        <f t="shared" si="11"/>
        <v>0</v>
      </c>
      <c r="BV96" s="163"/>
      <c r="CI96" s="163"/>
      <c r="CV96" s="163"/>
      <c r="DI96" s="163"/>
      <c r="DV96" s="163"/>
      <c r="EI96" s="163"/>
      <c r="EK96" s="192">
        <f t="shared" si="13"/>
        <v>0</v>
      </c>
    </row>
    <row r="97" spans="1:141" ht="15.75" hidden="1" customHeight="1" outlineLevel="1" x14ac:dyDescent="0.25">
      <c r="A97" s="2">
        <v>91</v>
      </c>
      <c r="B97" s="86"/>
      <c r="C97" s="86"/>
      <c r="E97" s="162"/>
      <c r="F97" s="84"/>
      <c r="J97" s="191">
        <v>0</v>
      </c>
      <c r="K97" s="191">
        <v>0</v>
      </c>
      <c r="L97" s="191">
        <v>0</v>
      </c>
      <c r="M97" s="191">
        <v>0</v>
      </c>
      <c r="N97" s="191">
        <v>0</v>
      </c>
      <c r="O97" s="191">
        <v>0</v>
      </c>
      <c r="P97" s="191">
        <v>0</v>
      </c>
      <c r="Q97" s="191">
        <v>0</v>
      </c>
      <c r="R97" s="191">
        <v>0</v>
      </c>
      <c r="S97" s="191">
        <v>0</v>
      </c>
      <c r="T97" s="191">
        <v>0</v>
      </c>
      <c r="U97" s="191">
        <v>0</v>
      </c>
      <c r="V97" s="163">
        <f t="shared" si="4"/>
        <v>0</v>
      </c>
      <c r="W97" s="191"/>
      <c r="X97" s="191">
        <v>0</v>
      </c>
      <c r="Y97" s="191">
        <v>0</v>
      </c>
      <c r="Z97" s="191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163">
        <f t="shared" si="12"/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163">
        <f t="shared" si="10"/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163">
        <f t="shared" si="11"/>
        <v>0</v>
      </c>
      <c r="BV97" s="163"/>
      <c r="CI97" s="163"/>
      <c r="CV97" s="163"/>
      <c r="DI97" s="163"/>
      <c r="DV97" s="163"/>
      <c r="EI97" s="163"/>
      <c r="EK97" s="192">
        <f t="shared" si="13"/>
        <v>0</v>
      </c>
    </row>
    <row r="98" spans="1:141" ht="15.75" hidden="1" customHeight="1" outlineLevel="1" x14ac:dyDescent="0.25">
      <c r="A98" s="2">
        <v>92</v>
      </c>
      <c r="B98" s="86"/>
      <c r="C98" s="86"/>
      <c r="E98" s="162"/>
      <c r="F98" s="84"/>
      <c r="J98" s="191">
        <v>0</v>
      </c>
      <c r="K98" s="191">
        <v>0</v>
      </c>
      <c r="L98" s="191">
        <v>0</v>
      </c>
      <c r="M98" s="191">
        <v>0</v>
      </c>
      <c r="N98" s="191">
        <v>0</v>
      </c>
      <c r="O98" s="191">
        <v>0</v>
      </c>
      <c r="P98" s="191">
        <v>0</v>
      </c>
      <c r="Q98" s="191">
        <v>0</v>
      </c>
      <c r="R98" s="191">
        <v>0</v>
      </c>
      <c r="S98" s="191">
        <v>0</v>
      </c>
      <c r="T98" s="191">
        <v>0</v>
      </c>
      <c r="U98" s="191">
        <v>0</v>
      </c>
      <c r="V98" s="163">
        <f t="shared" si="4"/>
        <v>0</v>
      </c>
      <c r="W98" s="191"/>
      <c r="X98" s="191">
        <v>0</v>
      </c>
      <c r="Y98" s="191">
        <v>0</v>
      </c>
      <c r="Z98" s="191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163">
        <f t="shared" si="12"/>
        <v>0</v>
      </c>
      <c r="AJ98" s="2">
        <v>0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163">
        <f t="shared" si="10"/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2">
        <v>0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163">
        <f t="shared" si="11"/>
        <v>0</v>
      </c>
      <c r="BV98" s="163"/>
      <c r="CI98" s="163"/>
      <c r="CV98" s="163"/>
      <c r="DI98" s="163"/>
      <c r="DV98" s="163"/>
      <c r="EI98" s="163"/>
      <c r="EK98" s="192">
        <f t="shared" si="13"/>
        <v>0</v>
      </c>
    </row>
    <row r="99" spans="1:141" ht="15.75" hidden="1" customHeight="1" outlineLevel="1" x14ac:dyDescent="0.25">
      <c r="A99" s="2">
        <v>93</v>
      </c>
      <c r="B99" s="86"/>
      <c r="C99" s="86"/>
      <c r="E99" s="162"/>
      <c r="F99" s="84"/>
      <c r="J99" s="191">
        <v>0</v>
      </c>
      <c r="K99" s="191">
        <v>0</v>
      </c>
      <c r="L99" s="191">
        <v>0</v>
      </c>
      <c r="M99" s="191">
        <v>0</v>
      </c>
      <c r="N99" s="191">
        <v>0</v>
      </c>
      <c r="O99" s="191">
        <v>0</v>
      </c>
      <c r="P99" s="191">
        <v>0</v>
      </c>
      <c r="Q99" s="191">
        <v>0</v>
      </c>
      <c r="R99" s="191">
        <v>0</v>
      </c>
      <c r="S99" s="191">
        <v>0</v>
      </c>
      <c r="T99" s="191">
        <v>0</v>
      </c>
      <c r="U99" s="191">
        <v>0</v>
      </c>
      <c r="V99" s="163">
        <f t="shared" si="4"/>
        <v>0</v>
      </c>
      <c r="W99" s="191"/>
      <c r="X99" s="191">
        <v>0</v>
      </c>
      <c r="Y99" s="191">
        <v>0</v>
      </c>
      <c r="Z99" s="191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163">
        <f t="shared" si="12"/>
        <v>0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163">
        <f t="shared" si="10"/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163">
        <f t="shared" si="11"/>
        <v>0</v>
      </c>
      <c r="BV99" s="163"/>
      <c r="CI99" s="163"/>
      <c r="CV99" s="163"/>
      <c r="DI99" s="163"/>
      <c r="DV99" s="163"/>
      <c r="EI99" s="163"/>
      <c r="EK99" s="192">
        <f t="shared" si="13"/>
        <v>0</v>
      </c>
    </row>
    <row r="100" spans="1:141" ht="15.75" hidden="1" customHeight="1" outlineLevel="1" x14ac:dyDescent="0.25">
      <c r="A100" s="2">
        <v>94</v>
      </c>
      <c r="B100" s="86"/>
      <c r="C100" s="86"/>
      <c r="E100" s="162"/>
      <c r="F100" s="84"/>
      <c r="J100" s="191">
        <v>0</v>
      </c>
      <c r="K100" s="191">
        <v>0</v>
      </c>
      <c r="L100" s="191">
        <v>0</v>
      </c>
      <c r="M100" s="191">
        <v>0</v>
      </c>
      <c r="N100" s="191">
        <v>0</v>
      </c>
      <c r="O100" s="191">
        <v>0</v>
      </c>
      <c r="P100" s="191">
        <v>0</v>
      </c>
      <c r="Q100" s="191">
        <v>0</v>
      </c>
      <c r="R100" s="191">
        <v>0</v>
      </c>
      <c r="S100" s="191">
        <v>0</v>
      </c>
      <c r="T100" s="191">
        <v>0</v>
      </c>
      <c r="U100" s="191">
        <v>0</v>
      </c>
      <c r="V100" s="163">
        <f t="shared" si="4"/>
        <v>0</v>
      </c>
      <c r="W100" s="191"/>
      <c r="X100" s="191">
        <v>0</v>
      </c>
      <c r="Y100" s="191">
        <v>0</v>
      </c>
      <c r="Z100" s="191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163">
        <f t="shared" si="12"/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163">
        <f t="shared" si="10"/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2">
        <v>0</v>
      </c>
      <c r="BD100" s="2">
        <v>0</v>
      </c>
      <c r="BE100" s="2">
        <v>0</v>
      </c>
      <c r="BF100" s="2">
        <v>0</v>
      </c>
      <c r="BG100" s="2">
        <v>0</v>
      </c>
      <c r="BH100" s="2">
        <v>0</v>
      </c>
      <c r="BI100" s="163">
        <f t="shared" si="11"/>
        <v>0</v>
      </c>
      <c r="BV100" s="163"/>
      <c r="CI100" s="163"/>
      <c r="CV100" s="163"/>
      <c r="DI100" s="163"/>
      <c r="DV100" s="163"/>
      <c r="EI100" s="163"/>
      <c r="EK100" s="192">
        <f t="shared" si="13"/>
        <v>0</v>
      </c>
    </row>
    <row r="101" spans="1:141" ht="15.75" hidden="1" customHeight="1" outlineLevel="1" x14ac:dyDescent="0.25">
      <c r="A101" s="2">
        <v>95</v>
      </c>
      <c r="B101" s="86"/>
      <c r="C101" s="86"/>
      <c r="E101" s="162"/>
      <c r="F101" s="84"/>
      <c r="J101" s="191">
        <v>0</v>
      </c>
      <c r="K101" s="191">
        <v>0</v>
      </c>
      <c r="L101" s="191">
        <v>0</v>
      </c>
      <c r="M101" s="191">
        <v>0</v>
      </c>
      <c r="N101" s="191">
        <v>0</v>
      </c>
      <c r="O101" s="191">
        <v>0</v>
      </c>
      <c r="P101" s="191">
        <v>0</v>
      </c>
      <c r="Q101" s="191">
        <v>0</v>
      </c>
      <c r="R101" s="191">
        <v>0</v>
      </c>
      <c r="S101" s="191">
        <v>0</v>
      </c>
      <c r="T101" s="191">
        <v>0</v>
      </c>
      <c r="U101" s="191">
        <v>0</v>
      </c>
      <c r="V101" s="163">
        <f t="shared" si="4"/>
        <v>0</v>
      </c>
      <c r="W101" s="191"/>
      <c r="X101" s="191">
        <v>0</v>
      </c>
      <c r="Y101" s="191">
        <v>0</v>
      </c>
      <c r="Z101" s="191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2">
        <v>0</v>
      </c>
      <c r="AI101" s="163">
        <f t="shared" ref="AI101:AI132" si="14">SUM(W101:AH101)</f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163">
        <f t="shared" si="10"/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163">
        <f t="shared" si="11"/>
        <v>0</v>
      </c>
      <c r="BV101" s="163"/>
      <c r="CI101" s="163"/>
      <c r="CV101" s="163"/>
      <c r="DI101" s="163"/>
      <c r="DV101" s="163"/>
      <c r="EI101" s="163"/>
      <c r="EK101" s="192">
        <f t="shared" ref="EK101:EK132" si="15">$V101+SUMIFS($W101:$AH101,$W$3:$AH$3,"&lt;="&amp;$EL$2)</f>
        <v>0</v>
      </c>
    </row>
    <row r="102" spans="1:141" ht="15.75" hidden="1" customHeight="1" outlineLevel="1" x14ac:dyDescent="0.25">
      <c r="A102" s="2">
        <v>96</v>
      </c>
      <c r="B102" s="86"/>
      <c r="C102" s="86"/>
      <c r="E102" s="162"/>
      <c r="F102" s="84"/>
      <c r="J102" s="191">
        <v>0</v>
      </c>
      <c r="K102" s="191">
        <v>0</v>
      </c>
      <c r="L102" s="191">
        <v>0</v>
      </c>
      <c r="M102" s="191">
        <v>0</v>
      </c>
      <c r="N102" s="191">
        <v>0</v>
      </c>
      <c r="O102" s="191">
        <v>0</v>
      </c>
      <c r="P102" s="191">
        <v>0</v>
      </c>
      <c r="Q102" s="191">
        <v>0</v>
      </c>
      <c r="R102" s="191">
        <v>0</v>
      </c>
      <c r="S102" s="191">
        <v>0</v>
      </c>
      <c r="T102" s="191">
        <v>0</v>
      </c>
      <c r="U102" s="191">
        <v>0</v>
      </c>
      <c r="V102" s="163">
        <f t="shared" si="4"/>
        <v>0</v>
      </c>
      <c r="W102" s="191"/>
      <c r="X102" s="191">
        <v>0</v>
      </c>
      <c r="Y102" s="191">
        <v>0</v>
      </c>
      <c r="Z102" s="191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163">
        <f t="shared" si="14"/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163">
        <f t="shared" si="10"/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0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163">
        <f t="shared" si="11"/>
        <v>0</v>
      </c>
      <c r="BV102" s="163"/>
      <c r="CI102" s="163"/>
      <c r="CV102" s="163"/>
      <c r="DI102" s="163"/>
      <c r="DV102" s="163"/>
      <c r="EI102" s="163"/>
      <c r="EK102" s="192">
        <f t="shared" si="15"/>
        <v>0</v>
      </c>
    </row>
    <row r="103" spans="1:141" ht="15.75" hidden="1" customHeight="1" outlineLevel="1" x14ac:dyDescent="0.25">
      <c r="A103" s="2">
        <v>97</v>
      </c>
      <c r="B103" s="86"/>
      <c r="C103" s="86"/>
      <c r="E103" s="162"/>
      <c r="F103" s="84"/>
      <c r="J103" s="191">
        <v>0</v>
      </c>
      <c r="K103" s="191">
        <v>0</v>
      </c>
      <c r="L103" s="191">
        <v>0</v>
      </c>
      <c r="M103" s="191">
        <v>0</v>
      </c>
      <c r="N103" s="191">
        <v>0</v>
      </c>
      <c r="O103" s="191">
        <v>0</v>
      </c>
      <c r="P103" s="191">
        <v>0</v>
      </c>
      <c r="Q103" s="191">
        <v>0</v>
      </c>
      <c r="R103" s="191">
        <v>0</v>
      </c>
      <c r="S103" s="191">
        <v>0</v>
      </c>
      <c r="T103" s="191">
        <v>0</v>
      </c>
      <c r="U103" s="191">
        <v>0</v>
      </c>
      <c r="V103" s="163">
        <f t="shared" si="4"/>
        <v>0</v>
      </c>
      <c r="W103" s="191"/>
      <c r="X103" s="191">
        <v>0</v>
      </c>
      <c r="Y103" s="191">
        <v>0</v>
      </c>
      <c r="Z103" s="191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163">
        <f t="shared" si="14"/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163">
        <f t="shared" ref="AV103:AV141" si="16">SUM(AJ103:AU103)</f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2">
        <v>0</v>
      </c>
      <c r="BH103" s="2">
        <v>0</v>
      </c>
      <c r="BI103" s="163">
        <f t="shared" ref="BI103:BI141" si="17">SUM(AW103:BH103)</f>
        <v>0</v>
      </c>
      <c r="BV103" s="163"/>
      <c r="CI103" s="163"/>
      <c r="CV103" s="163"/>
      <c r="DI103" s="163"/>
      <c r="DV103" s="163"/>
      <c r="EI103" s="163"/>
      <c r="EK103" s="192">
        <f t="shared" si="15"/>
        <v>0</v>
      </c>
    </row>
    <row r="104" spans="1:141" ht="15.75" hidden="1" customHeight="1" outlineLevel="1" x14ac:dyDescent="0.25">
      <c r="A104" s="2">
        <v>98</v>
      </c>
      <c r="B104" s="86"/>
      <c r="C104" s="86"/>
      <c r="E104" s="162"/>
      <c r="F104" s="84"/>
      <c r="J104" s="191">
        <v>0</v>
      </c>
      <c r="K104" s="191">
        <v>0</v>
      </c>
      <c r="L104" s="191">
        <v>0</v>
      </c>
      <c r="M104" s="191">
        <v>0</v>
      </c>
      <c r="N104" s="191">
        <v>0</v>
      </c>
      <c r="O104" s="191">
        <v>0</v>
      </c>
      <c r="P104" s="191">
        <v>0</v>
      </c>
      <c r="Q104" s="191">
        <v>0</v>
      </c>
      <c r="R104" s="191">
        <v>0</v>
      </c>
      <c r="S104" s="191">
        <v>0</v>
      </c>
      <c r="T104" s="191">
        <v>0</v>
      </c>
      <c r="U104" s="191">
        <v>0</v>
      </c>
      <c r="V104" s="163">
        <f t="shared" si="4"/>
        <v>0</v>
      </c>
      <c r="W104" s="191"/>
      <c r="X104" s="191">
        <v>0</v>
      </c>
      <c r="Y104" s="191">
        <v>0</v>
      </c>
      <c r="Z104" s="191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163">
        <f t="shared" si="14"/>
        <v>0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163">
        <f t="shared" si="16"/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2">
        <v>0</v>
      </c>
      <c r="BH104" s="2">
        <v>0</v>
      </c>
      <c r="BI104" s="163">
        <f t="shared" si="17"/>
        <v>0</v>
      </c>
      <c r="BV104" s="163"/>
      <c r="CI104" s="163"/>
      <c r="CV104" s="163"/>
      <c r="DI104" s="163"/>
      <c r="DV104" s="163"/>
      <c r="EI104" s="163"/>
      <c r="EK104" s="192">
        <f t="shared" si="15"/>
        <v>0</v>
      </c>
    </row>
    <row r="105" spans="1:141" ht="15.75" hidden="1" customHeight="1" outlineLevel="1" x14ac:dyDescent="0.25">
      <c r="A105" s="2">
        <v>99</v>
      </c>
      <c r="B105" s="86"/>
      <c r="C105" s="86"/>
      <c r="E105" s="162"/>
      <c r="F105" s="84"/>
      <c r="J105" s="191">
        <v>0</v>
      </c>
      <c r="K105" s="191">
        <v>0</v>
      </c>
      <c r="L105" s="191">
        <v>0</v>
      </c>
      <c r="M105" s="191">
        <v>0</v>
      </c>
      <c r="N105" s="191">
        <v>0</v>
      </c>
      <c r="O105" s="191">
        <v>0</v>
      </c>
      <c r="P105" s="191">
        <v>0</v>
      </c>
      <c r="Q105" s="191">
        <v>0</v>
      </c>
      <c r="R105" s="191">
        <v>0</v>
      </c>
      <c r="S105" s="191">
        <v>0</v>
      </c>
      <c r="T105" s="191">
        <v>0</v>
      </c>
      <c r="U105" s="191">
        <v>0</v>
      </c>
      <c r="V105" s="163">
        <f t="shared" si="4"/>
        <v>0</v>
      </c>
      <c r="W105" s="191"/>
      <c r="X105" s="191">
        <v>0</v>
      </c>
      <c r="Y105" s="191">
        <v>0</v>
      </c>
      <c r="Z105" s="191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163">
        <f t="shared" si="14"/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163">
        <f t="shared" si="16"/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0</v>
      </c>
      <c r="BI105" s="163">
        <f t="shared" si="17"/>
        <v>0</v>
      </c>
      <c r="BV105" s="163"/>
      <c r="CI105" s="163"/>
      <c r="CV105" s="163"/>
      <c r="DI105" s="163"/>
      <c r="DV105" s="163"/>
      <c r="EI105" s="163"/>
      <c r="EK105" s="192">
        <f t="shared" si="15"/>
        <v>0</v>
      </c>
    </row>
    <row r="106" spans="1:141" ht="15.75" hidden="1" customHeight="1" outlineLevel="1" x14ac:dyDescent="0.25">
      <c r="A106" s="2">
        <v>100</v>
      </c>
      <c r="B106" s="86"/>
      <c r="C106" s="86"/>
      <c r="E106" s="162"/>
      <c r="F106" s="84"/>
      <c r="J106" s="191">
        <v>0</v>
      </c>
      <c r="K106" s="191">
        <v>0</v>
      </c>
      <c r="L106" s="191">
        <v>0</v>
      </c>
      <c r="M106" s="191">
        <v>0</v>
      </c>
      <c r="N106" s="191">
        <v>0</v>
      </c>
      <c r="O106" s="191">
        <v>0</v>
      </c>
      <c r="P106" s="191">
        <v>0</v>
      </c>
      <c r="Q106" s="191">
        <v>0</v>
      </c>
      <c r="R106" s="191">
        <v>0</v>
      </c>
      <c r="S106" s="191">
        <v>0</v>
      </c>
      <c r="T106" s="191">
        <v>0</v>
      </c>
      <c r="U106" s="191">
        <v>0</v>
      </c>
      <c r="V106" s="163">
        <f t="shared" si="4"/>
        <v>0</v>
      </c>
      <c r="W106" s="191"/>
      <c r="X106" s="191">
        <v>0</v>
      </c>
      <c r="Y106" s="191">
        <v>0</v>
      </c>
      <c r="Z106" s="191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163">
        <f t="shared" si="14"/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2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163">
        <f t="shared" si="16"/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2">
        <v>0</v>
      </c>
      <c r="BH106" s="2">
        <v>0</v>
      </c>
      <c r="BI106" s="163">
        <f t="shared" si="17"/>
        <v>0</v>
      </c>
      <c r="BV106" s="163"/>
      <c r="CI106" s="163"/>
      <c r="CV106" s="163"/>
      <c r="DI106" s="163"/>
      <c r="DV106" s="163"/>
      <c r="EI106" s="163"/>
      <c r="EK106" s="192">
        <f t="shared" si="15"/>
        <v>0</v>
      </c>
    </row>
    <row r="107" spans="1:141" ht="15.75" hidden="1" customHeight="1" outlineLevel="1" x14ac:dyDescent="0.25">
      <c r="A107" s="2">
        <v>101</v>
      </c>
      <c r="B107" s="86"/>
      <c r="C107" s="86"/>
      <c r="E107" s="162"/>
      <c r="F107" s="84"/>
      <c r="J107" s="191">
        <v>0</v>
      </c>
      <c r="K107" s="191">
        <v>0</v>
      </c>
      <c r="L107" s="191">
        <v>0</v>
      </c>
      <c r="M107" s="191">
        <v>0</v>
      </c>
      <c r="N107" s="191">
        <v>0</v>
      </c>
      <c r="O107" s="191">
        <v>0</v>
      </c>
      <c r="P107" s="191">
        <v>0</v>
      </c>
      <c r="Q107" s="191">
        <v>0</v>
      </c>
      <c r="R107" s="191">
        <v>0</v>
      </c>
      <c r="S107" s="191">
        <v>0</v>
      </c>
      <c r="T107" s="191">
        <v>0</v>
      </c>
      <c r="U107" s="191">
        <v>0</v>
      </c>
      <c r="V107" s="163">
        <f t="shared" si="4"/>
        <v>0</v>
      </c>
      <c r="W107" s="191"/>
      <c r="X107" s="191">
        <v>0</v>
      </c>
      <c r="Y107" s="191">
        <v>0</v>
      </c>
      <c r="Z107" s="191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163">
        <f t="shared" si="14"/>
        <v>0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163">
        <f t="shared" si="16"/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2">
        <v>0</v>
      </c>
      <c r="BH107" s="2">
        <v>0</v>
      </c>
      <c r="BI107" s="163">
        <f t="shared" si="17"/>
        <v>0</v>
      </c>
      <c r="BV107" s="163"/>
      <c r="CI107" s="163"/>
      <c r="CV107" s="163"/>
      <c r="DI107" s="163"/>
      <c r="DV107" s="163"/>
      <c r="EI107" s="163"/>
      <c r="EK107" s="192">
        <f t="shared" si="15"/>
        <v>0</v>
      </c>
    </row>
    <row r="108" spans="1:141" ht="15.75" hidden="1" customHeight="1" outlineLevel="1" x14ac:dyDescent="0.25">
      <c r="A108" s="2">
        <v>102</v>
      </c>
      <c r="B108" s="86"/>
      <c r="C108" s="86"/>
      <c r="E108" s="162"/>
      <c r="F108" s="84"/>
      <c r="J108" s="191"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191">
        <v>0</v>
      </c>
      <c r="Q108" s="191">
        <v>0</v>
      </c>
      <c r="R108" s="191">
        <v>0</v>
      </c>
      <c r="S108" s="191">
        <v>0</v>
      </c>
      <c r="T108" s="191">
        <v>0</v>
      </c>
      <c r="U108" s="191">
        <v>0</v>
      </c>
      <c r="V108" s="163">
        <f t="shared" si="4"/>
        <v>0</v>
      </c>
      <c r="W108" s="191"/>
      <c r="X108" s="191">
        <v>0</v>
      </c>
      <c r="Y108" s="191">
        <v>0</v>
      </c>
      <c r="Z108" s="191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163">
        <f t="shared" si="14"/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163">
        <f t="shared" si="16"/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2">
        <v>0</v>
      </c>
      <c r="BD108" s="2">
        <v>0</v>
      </c>
      <c r="BE108" s="2">
        <v>0</v>
      </c>
      <c r="BF108" s="2">
        <v>0</v>
      </c>
      <c r="BG108" s="2">
        <v>0</v>
      </c>
      <c r="BH108" s="2">
        <v>0</v>
      </c>
      <c r="BI108" s="163">
        <f t="shared" si="17"/>
        <v>0</v>
      </c>
      <c r="BV108" s="163"/>
      <c r="CI108" s="163"/>
      <c r="CV108" s="163"/>
      <c r="DI108" s="163"/>
      <c r="DV108" s="163"/>
      <c r="EI108" s="163"/>
      <c r="EK108" s="192">
        <f t="shared" si="15"/>
        <v>0</v>
      </c>
    </row>
    <row r="109" spans="1:141" ht="15.75" hidden="1" customHeight="1" outlineLevel="1" x14ac:dyDescent="0.25">
      <c r="A109" s="2">
        <v>103</v>
      </c>
      <c r="B109" s="86"/>
      <c r="C109" s="86"/>
      <c r="E109" s="162"/>
      <c r="F109" s="84"/>
      <c r="J109" s="191">
        <v>0</v>
      </c>
      <c r="K109" s="191">
        <v>0</v>
      </c>
      <c r="L109" s="191">
        <v>0</v>
      </c>
      <c r="M109" s="191">
        <v>0</v>
      </c>
      <c r="N109" s="191">
        <v>0</v>
      </c>
      <c r="O109" s="191">
        <v>0</v>
      </c>
      <c r="P109" s="191">
        <v>0</v>
      </c>
      <c r="Q109" s="191">
        <v>0</v>
      </c>
      <c r="R109" s="191">
        <v>0</v>
      </c>
      <c r="S109" s="191">
        <v>0</v>
      </c>
      <c r="T109" s="191">
        <v>0</v>
      </c>
      <c r="U109" s="191">
        <v>0</v>
      </c>
      <c r="V109" s="163">
        <f t="shared" si="4"/>
        <v>0</v>
      </c>
      <c r="W109" s="191"/>
      <c r="X109" s="191">
        <v>0</v>
      </c>
      <c r="Y109" s="191">
        <v>0</v>
      </c>
      <c r="Z109" s="191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163">
        <f t="shared" si="14"/>
        <v>0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  <c r="AO109" s="2">
        <v>0</v>
      </c>
      <c r="AP109" s="2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163">
        <f t="shared" si="16"/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163">
        <f t="shared" si="17"/>
        <v>0</v>
      </c>
      <c r="BV109" s="163"/>
      <c r="CI109" s="163"/>
      <c r="CV109" s="163"/>
      <c r="DI109" s="163"/>
      <c r="DV109" s="163"/>
      <c r="EI109" s="163"/>
      <c r="EK109" s="192">
        <f t="shared" si="15"/>
        <v>0</v>
      </c>
    </row>
    <row r="110" spans="1:141" ht="15.75" hidden="1" customHeight="1" outlineLevel="1" x14ac:dyDescent="0.25">
      <c r="A110" s="2">
        <v>104</v>
      </c>
      <c r="B110" s="86"/>
      <c r="C110" s="86"/>
      <c r="E110" s="162"/>
      <c r="F110" s="84"/>
      <c r="J110" s="191">
        <v>0</v>
      </c>
      <c r="K110" s="191">
        <v>0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1">
        <v>0</v>
      </c>
      <c r="R110" s="191">
        <v>0</v>
      </c>
      <c r="S110" s="191">
        <v>0</v>
      </c>
      <c r="T110" s="191">
        <v>0</v>
      </c>
      <c r="U110" s="191">
        <v>0</v>
      </c>
      <c r="V110" s="163">
        <f t="shared" si="4"/>
        <v>0</v>
      </c>
      <c r="W110" s="191"/>
      <c r="X110" s="191">
        <v>0</v>
      </c>
      <c r="Y110" s="191">
        <v>0</v>
      </c>
      <c r="Z110" s="191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163">
        <f t="shared" si="14"/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163">
        <f t="shared" si="16"/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2">
        <v>0</v>
      </c>
      <c r="BH110" s="2">
        <v>0</v>
      </c>
      <c r="BI110" s="163">
        <f t="shared" si="17"/>
        <v>0</v>
      </c>
      <c r="BV110" s="163"/>
      <c r="CI110" s="163"/>
      <c r="CV110" s="163"/>
      <c r="DI110" s="163"/>
      <c r="DV110" s="163"/>
      <c r="EI110" s="163"/>
      <c r="EK110" s="192">
        <f t="shared" si="15"/>
        <v>0</v>
      </c>
    </row>
    <row r="111" spans="1:141" ht="15.75" hidden="1" customHeight="1" outlineLevel="1" x14ac:dyDescent="0.25">
      <c r="A111" s="2">
        <v>105</v>
      </c>
      <c r="B111" s="86"/>
      <c r="C111" s="86"/>
      <c r="E111" s="162"/>
      <c r="F111" s="84"/>
      <c r="J111" s="191"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1">
        <v>0</v>
      </c>
      <c r="Q111" s="191">
        <v>0</v>
      </c>
      <c r="R111" s="191">
        <v>0</v>
      </c>
      <c r="S111" s="191">
        <v>0</v>
      </c>
      <c r="T111" s="191">
        <v>0</v>
      </c>
      <c r="U111" s="191">
        <v>0</v>
      </c>
      <c r="V111" s="163">
        <f t="shared" si="4"/>
        <v>0</v>
      </c>
      <c r="W111" s="191"/>
      <c r="X111" s="191">
        <v>0</v>
      </c>
      <c r="Y111" s="191">
        <v>0</v>
      </c>
      <c r="Z111" s="191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163">
        <f t="shared" si="14"/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163">
        <f t="shared" si="16"/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163">
        <f t="shared" si="17"/>
        <v>0</v>
      </c>
      <c r="BV111" s="163"/>
      <c r="CI111" s="163"/>
      <c r="CV111" s="163"/>
      <c r="DI111" s="163"/>
      <c r="DV111" s="163"/>
      <c r="EI111" s="163"/>
      <c r="EK111" s="192">
        <f t="shared" si="15"/>
        <v>0</v>
      </c>
    </row>
    <row r="112" spans="1:141" ht="15.75" hidden="1" customHeight="1" outlineLevel="1" x14ac:dyDescent="0.25">
      <c r="A112" s="2">
        <v>106</v>
      </c>
      <c r="B112" s="86"/>
      <c r="C112" s="86"/>
      <c r="E112" s="162"/>
      <c r="F112" s="84"/>
      <c r="J112" s="191">
        <v>0</v>
      </c>
      <c r="K112" s="191">
        <v>0</v>
      </c>
      <c r="L112" s="191">
        <v>0</v>
      </c>
      <c r="M112" s="191">
        <v>0</v>
      </c>
      <c r="N112" s="191">
        <v>0</v>
      </c>
      <c r="O112" s="191">
        <v>0</v>
      </c>
      <c r="P112" s="191">
        <v>0</v>
      </c>
      <c r="Q112" s="191">
        <v>0</v>
      </c>
      <c r="R112" s="191">
        <v>0</v>
      </c>
      <c r="S112" s="191">
        <v>0</v>
      </c>
      <c r="T112" s="191">
        <v>0</v>
      </c>
      <c r="U112" s="191">
        <v>0</v>
      </c>
      <c r="V112" s="163">
        <f t="shared" si="4"/>
        <v>0</v>
      </c>
      <c r="W112" s="191"/>
      <c r="X112" s="191">
        <v>0</v>
      </c>
      <c r="Y112" s="191">
        <v>0</v>
      </c>
      <c r="Z112" s="191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163">
        <f t="shared" si="14"/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163">
        <f t="shared" si="16"/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0</v>
      </c>
      <c r="BI112" s="163">
        <f t="shared" si="17"/>
        <v>0</v>
      </c>
      <c r="BV112" s="163"/>
      <c r="CI112" s="163"/>
      <c r="CV112" s="163"/>
      <c r="DI112" s="163"/>
      <c r="DV112" s="163"/>
      <c r="EI112" s="163"/>
      <c r="EK112" s="192">
        <f t="shared" si="15"/>
        <v>0</v>
      </c>
    </row>
    <row r="113" spans="1:141" ht="15.75" hidden="1" customHeight="1" outlineLevel="1" x14ac:dyDescent="0.25">
      <c r="A113" s="2">
        <v>107</v>
      </c>
      <c r="B113" s="86"/>
      <c r="C113" s="86"/>
      <c r="E113" s="162"/>
      <c r="F113" s="84"/>
      <c r="J113" s="191">
        <v>0</v>
      </c>
      <c r="K113" s="191">
        <v>0</v>
      </c>
      <c r="L113" s="191">
        <v>0</v>
      </c>
      <c r="M113" s="191">
        <v>0</v>
      </c>
      <c r="N113" s="191">
        <v>0</v>
      </c>
      <c r="O113" s="191">
        <v>0</v>
      </c>
      <c r="P113" s="191">
        <v>0</v>
      </c>
      <c r="Q113" s="191">
        <v>0</v>
      </c>
      <c r="R113" s="191">
        <v>0</v>
      </c>
      <c r="S113" s="191">
        <v>0</v>
      </c>
      <c r="T113" s="191">
        <v>0</v>
      </c>
      <c r="U113" s="191">
        <v>0</v>
      </c>
      <c r="V113" s="163">
        <f t="shared" si="4"/>
        <v>0</v>
      </c>
      <c r="W113" s="191"/>
      <c r="X113" s="191">
        <v>0</v>
      </c>
      <c r="Y113" s="191">
        <v>0</v>
      </c>
      <c r="Z113" s="191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163">
        <f t="shared" si="14"/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163">
        <f t="shared" si="16"/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163">
        <f t="shared" si="17"/>
        <v>0</v>
      </c>
      <c r="BV113" s="163"/>
      <c r="CI113" s="163"/>
      <c r="CV113" s="163"/>
      <c r="DI113" s="163"/>
      <c r="DV113" s="163"/>
      <c r="EI113" s="163"/>
      <c r="EK113" s="192">
        <f t="shared" si="15"/>
        <v>0</v>
      </c>
    </row>
    <row r="114" spans="1:141" ht="15.75" hidden="1" customHeight="1" outlineLevel="1" x14ac:dyDescent="0.25">
      <c r="A114" s="2">
        <v>108</v>
      </c>
      <c r="B114" s="86"/>
      <c r="C114" s="86"/>
      <c r="E114" s="162"/>
      <c r="F114" s="84"/>
      <c r="J114" s="191">
        <v>0</v>
      </c>
      <c r="K114" s="191">
        <v>0</v>
      </c>
      <c r="L114" s="191">
        <v>0</v>
      </c>
      <c r="M114" s="191">
        <v>0</v>
      </c>
      <c r="N114" s="191">
        <v>0</v>
      </c>
      <c r="O114" s="191">
        <v>0</v>
      </c>
      <c r="P114" s="191">
        <v>0</v>
      </c>
      <c r="Q114" s="191">
        <v>0</v>
      </c>
      <c r="R114" s="191">
        <v>0</v>
      </c>
      <c r="S114" s="191">
        <v>0</v>
      </c>
      <c r="T114" s="191">
        <v>0</v>
      </c>
      <c r="U114" s="191">
        <v>0</v>
      </c>
      <c r="V114" s="163">
        <f t="shared" si="4"/>
        <v>0</v>
      </c>
      <c r="W114" s="191"/>
      <c r="X114" s="191">
        <v>0</v>
      </c>
      <c r="Y114" s="191">
        <v>0</v>
      </c>
      <c r="Z114" s="191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163">
        <f t="shared" si="14"/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163">
        <f t="shared" si="16"/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163">
        <f t="shared" si="17"/>
        <v>0</v>
      </c>
      <c r="BV114" s="163"/>
      <c r="CI114" s="163"/>
      <c r="CV114" s="163"/>
      <c r="DI114" s="163"/>
      <c r="DV114" s="163"/>
      <c r="EI114" s="163"/>
      <c r="EK114" s="192">
        <f t="shared" si="15"/>
        <v>0</v>
      </c>
    </row>
    <row r="115" spans="1:141" ht="15.75" hidden="1" customHeight="1" outlineLevel="1" x14ac:dyDescent="0.25">
      <c r="A115" s="2">
        <v>109</v>
      </c>
      <c r="B115" s="86"/>
      <c r="C115" s="86"/>
      <c r="E115" s="162"/>
      <c r="F115" s="84"/>
      <c r="J115" s="191">
        <v>0</v>
      </c>
      <c r="K115" s="191">
        <v>0</v>
      </c>
      <c r="L115" s="191">
        <v>0</v>
      </c>
      <c r="M115" s="191">
        <v>0</v>
      </c>
      <c r="N115" s="191">
        <v>0</v>
      </c>
      <c r="O115" s="191">
        <v>0</v>
      </c>
      <c r="P115" s="191">
        <v>0</v>
      </c>
      <c r="Q115" s="191">
        <v>0</v>
      </c>
      <c r="R115" s="191">
        <v>0</v>
      </c>
      <c r="S115" s="191">
        <v>0</v>
      </c>
      <c r="T115" s="191">
        <v>0</v>
      </c>
      <c r="U115" s="191">
        <v>0</v>
      </c>
      <c r="V115" s="163">
        <f t="shared" si="4"/>
        <v>0</v>
      </c>
      <c r="W115" s="191"/>
      <c r="X115" s="191">
        <v>0</v>
      </c>
      <c r="Y115" s="191">
        <v>0</v>
      </c>
      <c r="Z115" s="191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163">
        <f t="shared" si="14"/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163">
        <f t="shared" si="16"/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163">
        <f t="shared" si="17"/>
        <v>0</v>
      </c>
      <c r="BV115" s="163"/>
      <c r="CI115" s="163"/>
      <c r="CV115" s="163"/>
      <c r="DI115" s="163"/>
      <c r="DV115" s="163"/>
      <c r="EI115" s="163"/>
      <c r="EK115" s="192">
        <f t="shared" si="15"/>
        <v>0</v>
      </c>
    </row>
    <row r="116" spans="1:141" ht="15.75" hidden="1" customHeight="1" outlineLevel="1" x14ac:dyDescent="0.25">
      <c r="A116" s="2">
        <v>110</v>
      </c>
      <c r="B116" s="86"/>
      <c r="C116" s="86"/>
      <c r="E116" s="162"/>
      <c r="F116" s="84"/>
      <c r="J116" s="191">
        <v>0</v>
      </c>
      <c r="K116" s="191">
        <v>0</v>
      </c>
      <c r="L116" s="191">
        <v>0</v>
      </c>
      <c r="M116" s="191">
        <v>0</v>
      </c>
      <c r="N116" s="191">
        <v>0</v>
      </c>
      <c r="O116" s="191">
        <v>0</v>
      </c>
      <c r="P116" s="191">
        <v>0</v>
      </c>
      <c r="Q116" s="191">
        <v>0</v>
      </c>
      <c r="R116" s="191">
        <v>0</v>
      </c>
      <c r="S116" s="191">
        <v>0</v>
      </c>
      <c r="T116" s="191">
        <v>0</v>
      </c>
      <c r="U116" s="191">
        <v>0</v>
      </c>
      <c r="V116" s="163">
        <f t="shared" si="4"/>
        <v>0</v>
      </c>
      <c r="W116" s="191"/>
      <c r="X116" s="191">
        <v>0</v>
      </c>
      <c r="Y116" s="191">
        <v>0</v>
      </c>
      <c r="Z116" s="191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163">
        <f t="shared" si="14"/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163">
        <f t="shared" si="16"/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163">
        <f t="shared" si="17"/>
        <v>0</v>
      </c>
      <c r="BV116" s="163"/>
      <c r="CI116" s="163"/>
      <c r="CV116" s="163"/>
      <c r="DI116" s="163"/>
      <c r="DV116" s="163"/>
      <c r="EI116" s="163"/>
      <c r="EK116" s="192">
        <f t="shared" si="15"/>
        <v>0</v>
      </c>
    </row>
    <row r="117" spans="1:141" ht="15.75" hidden="1" customHeight="1" outlineLevel="1" x14ac:dyDescent="0.25">
      <c r="A117" s="2">
        <v>111</v>
      </c>
      <c r="B117" s="86"/>
      <c r="C117" s="86"/>
      <c r="E117" s="162"/>
      <c r="F117" s="84"/>
      <c r="J117" s="191">
        <v>0</v>
      </c>
      <c r="K117" s="191">
        <v>0</v>
      </c>
      <c r="L117" s="191">
        <v>0</v>
      </c>
      <c r="M117" s="191">
        <v>0</v>
      </c>
      <c r="N117" s="191">
        <v>0</v>
      </c>
      <c r="O117" s="191">
        <v>0</v>
      </c>
      <c r="P117" s="191">
        <v>0</v>
      </c>
      <c r="Q117" s="191">
        <v>0</v>
      </c>
      <c r="R117" s="191">
        <v>0</v>
      </c>
      <c r="S117" s="191">
        <v>0</v>
      </c>
      <c r="T117" s="191">
        <v>0</v>
      </c>
      <c r="U117" s="191">
        <v>0</v>
      </c>
      <c r="V117" s="163">
        <f t="shared" si="4"/>
        <v>0</v>
      </c>
      <c r="W117" s="191"/>
      <c r="X117" s="191">
        <v>0</v>
      </c>
      <c r="Y117" s="191">
        <v>0</v>
      </c>
      <c r="Z117" s="191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163">
        <f t="shared" si="14"/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163">
        <f t="shared" si="16"/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163">
        <f t="shared" si="17"/>
        <v>0</v>
      </c>
      <c r="BV117" s="163"/>
      <c r="CI117" s="163"/>
      <c r="CV117" s="163"/>
      <c r="DI117" s="163"/>
      <c r="DV117" s="163"/>
      <c r="EI117" s="163"/>
      <c r="EK117" s="192">
        <f t="shared" si="15"/>
        <v>0</v>
      </c>
    </row>
    <row r="118" spans="1:141" ht="15.75" hidden="1" customHeight="1" outlineLevel="1" x14ac:dyDescent="0.25">
      <c r="A118" s="2">
        <v>112</v>
      </c>
      <c r="B118" s="86"/>
      <c r="C118" s="86"/>
      <c r="E118" s="162"/>
      <c r="F118" s="84"/>
      <c r="J118" s="191">
        <v>0</v>
      </c>
      <c r="K118" s="191">
        <v>0</v>
      </c>
      <c r="L118" s="191">
        <v>0</v>
      </c>
      <c r="M118" s="191">
        <v>0</v>
      </c>
      <c r="N118" s="191">
        <v>0</v>
      </c>
      <c r="O118" s="191">
        <v>0</v>
      </c>
      <c r="P118" s="191">
        <v>0</v>
      </c>
      <c r="Q118" s="191">
        <v>0</v>
      </c>
      <c r="R118" s="191">
        <v>0</v>
      </c>
      <c r="S118" s="191">
        <v>0</v>
      </c>
      <c r="T118" s="191">
        <v>0</v>
      </c>
      <c r="U118" s="191">
        <v>0</v>
      </c>
      <c r="V118" s="163">
        <f t="shared" si="4"/>
        <v>0</v>
      </c>
      <c r="W118" s="191"/>
      <c r="X118" s="191">
        <v>0</v>
      </c>
      <c r="Y118" s="191">
        <v>0</v>
      </c>
      <c r="Z118" s="191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163">
        <f t="shared" si="14"/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163">
        <f t="shared" si="16"/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2">
        <v>0</v>
      </c>
      <c r="BH118" s="2">
        <v>0</v>
      </c>
      <c r="BI118" s="163">
        <f t="shared" si="17"/>
        <v>0</v>
      </c>
      <c r="BV118" s="163"/>
      <c r="CI118" s="163"/>
      <c r="CV118" s="163"/>
      <c r="DI118" s="163"/>
      <c r="DV118" s="163"/>
      <c r="EI118" s="163"/>
      <c r="EK118" s="192">
        <f t="shared" si="15"/>
        <v>0</v>
      </c>
    </row>
    <row r="119" spans="1:141" ht="15.75" hidden="1" customHeight="1" outlineLevel="1" x14ac:dyDescent="0.25">
      <c r="A119" s="2">
        <v>113</v>
      </c>
      <c r="B119" s="86"/>
      <c r="C119" s="86"/>
      <c r="E119" s="162"/>
      <c r="F119" s="84"/>
      <c r="J119" s="191">
        <v>0</v>
      </c>
      <c r="K119" s="191">
        <v>0</v>
      </c>
      <c r="L119" s="191">
        <v>0</v>
      </c>
      <c r="M119" s="191">
        <v>0</v>
      </c>
      <c r="N119" s="191">
        <v>0</v>
      </c>
      <c r="O119" s="191">
        <v>0</v>
      </c>
      <c r="P119" s="191">
        <v>0</v>
      </c>
      <c r="Q119" s="191">
        <v>0</v>
      </c>
      <c r="R119" s="191">
        <v>0</v>
      </c>
      <c r="S119" s="191">
        <v>0</v>
      </c>
      <c r="T119" s="191">
        <v>0</v>
      </c>
      <c r="U119" s="191">
        <v>0</v>
      </c>
      <c r="V119" s="163">
        <f t="shared" si="4"/>
        <v>0</v>
      </c>
      <c r="W119" s="191"/>
      <c r="X119" s="191">
        <v>0</v>
      </c>
      <c r="Y119" s="191">
        <v>0</v>
      </c>
      <c r="Z119" s="191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163">
        <f t="shared" si="14"/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163">
        <f t="shared" si="16"/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2">
        <v>0</v>
      </c>
      <c r="BH119" s="2">
        <v>0</v>
      </c>
      <c r="BI119" s="163">
        <f t="shared" si="17"/>
        <v>0</v>
      </c>
      <c r="BV119" s="163"/>
      <c r="CI119" s="163"/>
      <c r="CV119" s="163"/>
      <c r="DI119" s="163"/>
      <c r="DV119" s="163"/>
      <c r="EI119" s="163"/>
      <c r="EK119" s="192">
        <f t="shared" si="15"/>
        <v>0</v>
      </c>
    </row>
    <row r="120" spans="1:141" ht="15.75" hidden="1" customHeight="1" outlineLevel="1" x14ac:dyDescent="0.25">
      <c r="A120" s="2">
        <v>114</v>
      </c>
      <c r="B120" s="86"/>
      <c r="C120" s="86"/>
      <c r="E120" s="162"/>
      <c r="F120" s="84"/>
      <c r="J120" s="191">
        <v>0</v>
      </c>
      <c r="K120" s="191">
        <v>0</v>
      </c>
      <c r="L120" s="191">
        <v>0</v>
      </c>
      <c r="M120" s="191">
        <v>0</v>
      </c>
      <c r="N120" s="191">
        <v>0</v>
      </c>
      <c r="O120" s="191">
        <v>0</v>
      </c>
      <c r="P120" s="191">
        <v>0</v>
      </c>
      <c r="Q120" s="191">
        <v>0</v>
      </c>
      <c r="R120" s="191">
        <v>0</v>
      </c>
      <c r="S120" s="191">
        <v>0</v>
      </c>
      <c r="T120" s="191">
        <v>0</v>
      </c>
      <c r="U120" s="191">
        <v>0</v>
      </c>
      <c r="V120" s="163">
        <f t="shared" si="4"/>
        <v>0</v>
      </c>
      <c r="W120" s="191"/>
      <c r="X120" s="191">
        <v>0</v>
      </c>
      <c r="Y120" s="191">
        <v>0</v>
      </c>
      <c r="Z120" s="191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163">
        <f t="shared" si="14"/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163">
        <f t="shared" si="16"/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163">
        <f t="shared" si="17"/>
        <v>0</v>
      </c>
      <c r="BV120" s="163"/>
      <c r="CI120" s="163"/>
      <c r="CV120" s="163"/>
      <c r="DI120" s="163"/>
      <c r="DV120" s="163"/>
      <c r="EI120" s="163"/>
      <c r="EK120" s="192">
        <f t="shared" si="15"/>
        <v>0</v>
      </c>
    </row>
    <row r="121" spans="1:141" ht="15.75" hidden="1" customHeight="1" outlineLevel="1" x14ac:dyDescent="0.25">
      <c r="A121" s="2">
        <v>115</v>
      </c>
      <c r="B121" s="86"/>
      <c r="C121" s="86"/>
      <c r="E121" s="162"/>
      <c r="F121" s="84"/>
      <c r="J121" s="191">
        <v>0</v>
      </c>
      <c r="K121" s="191">
        <v>0</v>
      </c>
      <c r="L121" s="191">
        <v>0</v>
      </c>
      <c r="M121" s="191">
        <v>0</v>
      </c>
      <c r="N121" s="191">
        <v>0</v>
      </c>
      <c r="O121" s="191">
        <v>0</v>
      </c>
      <c r="P121" s="191">
        <v>0</v>
      </c>
      <c r="Q121" s="191">
        <v>0</v>
      </c>
      <c r="R121" s="191">
        <v>0</v>
      </c>
      <c r="S121" s="191">
        <v>0</v>
      </c>
      <c r="T121" s="191">
        <v>0</v>
      </c>
      <c r="U121" s="191">
        <v>0</v>
      </c>
      <c r="V121" s="163">
        <f t="shared" si="4"/>
        <v>0</v>
      </c>
      <c r="W121" s="191"/>
      <c r="X121" s="191">
        <v>0</v>
      </c>
      <c r="Y121" s="191">
        <v>0</v>
      </c>
      <c r="Z121" s="191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163">
        <f t="shared" si="14"/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163">
        <f t="shared" si="16"/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2">
        <v>0</v>
      </c>
      <c r="BH121" s="2">
        <v>0</v>
      </c>
      <c r="BI121" s="163">
        <f t="shared" si="17"/>
        <v>0</v>
      </c>
      <c r="BV121" s="163"/>
      <c r="CI121" s="163"/>
      <c r="CV121" s="163"/>
      <c r="DI121" s="163"/>
      <c r="DV121" s="163"/>
      <c r="EI121" s="163"/>
      <c r="EK121" s="192">
        <f t="shared" si="15"/>
        <v>0</v>
      </c>
    </row>
    <row r="122" spans="1:141" ht="15.75" hidden="1" customHeight="1" outlineLevel="1" x14ac:dyDescent="0.25">
      <c r="A122" s="2">
        <v>116</v>
      </c>
      <c r="B122" s="86"/>
      <c r="C122" s="86"/>
      <c r="E122" s="162"/>
      <c r="F122" s="84"/>
      <c r="J122" s="191">
        <v>0</v>
      </c>
      <c r="K122" s="191">
        <v>0</v>
      </c>
      <c r="L122" s="191">
        <v>0</v>
      </c>
      <c r="M122" s="191">
        <v>0</v>
      </c>
      <c r="N122" s="191">
        <v>0</v>
      </c>
      <c r="O122" s="191">
        <v>0</v>
      </c>
      <c r="P122" s="191">
        <v>0</v>
      </c>
      <c r="Q122" s="191">
        <v>0</v>
      </c>
      <c r="R122" s="191">
        <v>0</v>
      </c>
      <c r="S122" s="191">
        <v>0</v>
      </c>
      <c r="T122" s="191">
        <v>0</v>
      </c>
      <c r="U122" s="191">
        <v>0</v>
      </c>
      <c r="V122" s="163">
        <f t="shared" si="4"/>
        <v>0</v>
      </c>
      <c r="W122" s="191"/>
      <c r="X122" s="191">
        <v>0</v>
      </c>
      <c r="Y122" s="191">
        <v>0</v>
      </c>
      <c r="Z122" s="191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163">
        <f t="shared" si="14"/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163">
        <f t="shared" si="16"/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163">
        <f t="shared" si="17"/>
        <v>0</v>
      </c>
      <c r="BV122" s="163"/>
      <c r="CI122" s="163"/>
      <c r="CV122" s="163"/>
      <c r="DI122" s="163"/>
      <c r="DV122" s="163"/>
      <c r="EI122" s="163"/>
      <c r="EK122" s="192">
        <f t="shared" si="15"/>
        <v>0</v>
      </c>
    </row>
    <row r="123" spans="1:141" ht="15.75" hidden="1" customHeight="1" outlineLevel="1" x14ac:dyDescent="0.25">
      <c r="A123" s="2">
        <v>117</v>
      </c>
      <c r="B123" s="86"/>
      <c r="C123" s="86"/>
      <c r="E123" s="162"/>
      <c r="F123" s="84"/>
      <c r="J123" s="191">
        <v>0</v>
      </c>
      <c r="K123" s="191">
        <v>0</v>
      </c>
      <c r="L123" s="191">
        <v>0</v>
      </c>
      <c r="M123" s="191">
        <v>0</v>
      </c>
      <c r="N123" s="191">
        <v>0</v>
      </c>
      <c r="O123" s="191">
        <v>0</v>
      </c>
      <c r="P123" s="191">
        <v>0</v>
      </c>
      <c r="Q123" s="191">
        <v>0</v>
      </c>
      <c r="R123" s="191">
        <v>0</v>
      </c>
      <c r="S123" s="191">
        <v>0</v>
      </c>
      <c r="T123" s="191">
        <v>0</v>
      </c>
      <c r="U123" s="191">
        <v>0</v>
      </c>
      <c r="V123" s="163">
        <f t="shared" si="4"/>
        <v>0</v>
      </c>
      <c r="W123" s="191"/>
      <c r="X123" s="191">
        <v>0</v>
      </c>
      <c r="Y123" s="191">
        <v>0</v>
      </c>
      <c r="Z123" s="191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163">
        <f t="shared" si="14"/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2"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163">
        <f t="shared" si="16"/>
        <v>0</v>
      </c>
      <c r="AW123" s="2">
        <v>0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2">
        <v>0</v>
      </c>
      <c r="BH123" s="2">
        <v>0</v>
      </c>
      <c r="BI123" s="163">
        <f t="shared" si="17"/>
        <v>0</v>
      </c>
      <c r="BV123" s="163"/>
      <c r="CI123" s="163"/>
      <c r="CV123" s="163"/>
      <c r="DI123" s="163"/>
      <c r="DV123" s="163"/>
      <c r="EI123" s="163"/>
      <c r="EK123" s="192">
        <f t="shared" si="15"/>
        <v>0</v>
      </c>
    </row>
    <row r="124" spans="1:141" ht="15.75" hidden="1" customHeight="1" outlineLevel="1" x14ac:dyDescent="0.25">
      <c r="A124" s="2">
        <v>118</v>
      </c>
      <c r="B124" s="86"/>
      <c r="C124" s="86"/>
      <c r="E124" s="162"/>
      <c r="F124" s="84"/>
      <c r="J124" s="191">
        <v>0</v>
      </c>
      <c r="K124" s="191">
        <v>0</v>
      </c>
      <c r="L124" s="191">
        <v>0</v>
      </c>
      <c r="M124" s="191">
        <v>0</v>
      </c>
      <c r="N124" s="191">
        <v>0</v>
      </c>
      <c r="O124" s="191">
        <v>0</v>
      </c>
      <c r="P124" s="191">
        <v>0</v>
      </c>
      <c r="Q124" s="191">
        <v>0</v>
      </c>
      <c r="R124" s="191">
        <v>0</v>
      </c>
      <c r="S124" s="191">
        <v>0</v>
      </c>
      <c r="T124" s="191">
        <v>0</v>
      </c>
      <c r="U124" s="191">
        <v>0</v>
      </c>
      <c r="V124" s="163">
        <f t="shared" si="4"/>
        <v>0</v>
      </c>
      <c r="W124" s="191"/>
      <c r="X124" s="191">
        <v>0</v>
      </c>
      <c r="Y124" s="191">
        <v>0</v>
      </c>
      <c r="Z124" s="191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163">
        <f t="shared" si="14"/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2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163">
        <f t="shared" si="16"/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163">
        <f t="shared" si="17"/>
        <v>0</v>
      </c>
      <c r="BV124" s="163"/>
      <c r="CI124" s="163"/>
      <c r="CV124" s="163"/>
      <c r="DI124" s="163"/>
      <c r="DV124" s="163"/>
      <c r="EI124" s="163"/>
      <c r="EK124" s="192">
        <f t="shared" si="15"/>
        <v>0</v>
      </c>
    </row>
    <row r="125" spans="1:141" ht="15.75" hidden="1" customHeight="1" outlineLevel="1" x14ac:dyDescent="0.25">
      <c r="A125" s="2">
        <v>119</v>
      </c>
      <c r="B125" s="86"/>
      <c r="C125" s="86"/>
      <c r="E125" s="162"/>
      <c r="F125" s="84"/>
      <c r="J125" s="191">
        <v>0</v>
      </c>
      <c r="K125" s="191">
        <v>0</v>
      </c>
      <c r="L125" s="191">
        <v>0</v>
      </c>
      <c r="M125" s="191">
        <v>0</v>
      </c>
      <c r="N125" s="191">
        <v>0</v>
      </c>
      <c r="O125" s="191">
        <v>0</v>
      </c>
      <c r="P125" s="191">
        <v>0</v>
      </c>
      <c r="Q125" s="191">
        <v>0</v>
      </c>
      <c r="R125" s="191">
        <v>0</v>
      </c>
      <c r="S125" s="191">
        <v>0</v>
      </c>
      <c r="T125" s="191">
        <v>0</v>
      </c>
      <c r="U125" s="191">
        <v>0</v>
      </c>
      <c r="V125" s="163">
        <f t="shared" si="4"/>
        <v>0</v>
      </c>
      <c r="W125" s="191"/>
      <c r="X125" s="191">
        <v>0</v>
      </c>
      <c r="Y125" s="191">
        <v>0</v>
      </c>
      <c r="Z125" s="191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163">
        <f t="shared" si="14"/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163">
        <f t="shared" si="16"/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163">
        <f t="shared" si="17"/>
        <v>0</v>
      </c>
      <c r="BV125" s="163"/>
      <c r="CI125" s="163"/>
      <c r="CV125" s="163"/>
      <c r="DI125" s="163"/>
      <c r="DV125" s="163"/>
      <c r="EI125" s="163"/>
      <c r="EK125" s="192">
        <f t="shared" si="15"/>
        <v>0</v>
      </c>
    </row>
    <row r="126" spans="1:141" ht="15.75" hidden="1" customHeight="1" outlineLevel="1" x14ac:dyDescent="0.25">
      <c r="A126" s="2">
        <v>120</v>
      </c>
      <c r="B126" s="86"/>
      <c r="C126" s="86"/>
      <c r="E126" s="162"/>
      <c r="F126" s="84"/>
      <c r="J126" s="191">
        <v>0</v>
      </c>
      <c r="K126" s="191">
        <v>0</v>
      </c>
      <c r="L126" s="191">
        <v>0</v>
      </c>
      <c r="M126" s="191">
        <v>0</v>
      </c>
      <c r="N126" s="191">
        <v>0</v>
      </c>
      <c r="O126" s="191">
        <v>0</v>
      </c>
      <c r="P126" s="191">
        <v>0</v>
      </c>
      <c r="Q126" s="191">
        <v>0</v>
      </c>
      <c r="R126" s="191">
        <v>0</v>
      </c>
      <c r="S126" s="191">
        <v>0</v>
      </c>
      <c r="T126" s="191">
        <v>0</v>
      </c>
      <c r="U126" s="191">
        <v>0</v>
      </c>
      <c r="V126" s="163">
        <f t="shared" si="4"/>
        <v>0</v>
      </c>
      <c r="W126" s="191"/>
      <c r="X126" s="191">
        <v>0</v>
      </c>
      <c r="Y126" s="191">
        <v>0</v>
      </c>
      <c r="Z126" s="191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163">
        <f t="shared" si="14"/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2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163">
        <f t="shared" si="16"/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2">
        <v>0</v>
      </c>
      <c r="BD126" s="2">
        <v>0</v>
      </c>
      <c r="BE126" s="2">
        <v>0</v>
      </c>
      <c r="BF126" s="2">
        <v>0</v>
      </c>
      <c r="BG126" s="2">
        <v>0</v>
      </c>
      <c r="BH126" s="2">
        <v>0</v>
      </c>
      <c r="BI126" s="163">
        <f t="shared" si="17"/>
        <v>0</v>
      </c>
      <c r="BV126" s="163"/>
      <c r="CI126" s="163"/>
      <c r="CV126" s="163"/>
      <c r="DI126" s="163"/>
      <c r="DV126" s="163"/>
      <c r="EI126" s="163"/>
      <c r="EK126" s="192">
        <f t="shared" si="15"/>
        <v>0</v>
      </c>
    </row>
    <row r="127" spans="1:141" ht="15.75" hidden="1" customHeight="1" outlineLevel="1" x14ac:dyDescent="0.25">
      <c r="A127" s="2">
        <v>121</v>
      </c>
      <c r="B127" s="86"/>
      <c r="C127" s="86"/>
      <c r="E127" s="162"/>
      <c r="F127" s="84"/>
      <c r="J127" s="191">
        <v>0</v>
      </c>
      <c r="K127" s="191">
        <v>0</v>
      </c>
      <c r="L127" s="191">
        <v>0</v>
      </c>
      <c r="M127" s="191">
        <v>0</v>
      </c>
      <c r="N127" s="191">
        <v>0</v>
      </c>
      <c r="O127" s="191">
        <v>0</v>
      </c>
      <c r="P127" s="191">
        <v>0</v>
      </c>
      <c r="Q127" s="191">
        <v>0</v>
      </c>
      <c r="R127" s="191">
        <v>0</v>
      </c>
      <c r="S127" s="191">
        <v>0</v>
      </c>
      <c r="T127" s="191">
        <v>0</v>
      </c>
      <c r="U127" s="191">
        <v>0</v>
      </c>
      <c r="V127" s="163">
        <f t="shared" si="4"/>
        <v>0</v>
      </c>
      <c r="W127" s="191"/>
      <c r="X127" s="191">
        <v>0</v>
      </c>
      <c r="Y127" s="191">
        <v>0</v>
      </c>
      <c r="Z127" s="191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163">
        <f t="shared" si="14"/>
        <v>0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  <c r="AO127" s="2">
        <v>0</v>
      </c>
      <c r="AP127" s="2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163">
        <f t="shared" si="16"/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163">
        <f t="shared" si="17"/>
        <v>0</v>
      </c>
      <c r="BV127" s="163"/>
      <c r="CI127" s="163"/>
      <c r="CV127" s="163"/>
      <c r="DI127" s="163"/>
      <c r="DV127" s="163"/>
      <c r="EI127" s="163"/>
      <c r="EK127" s="192">
        <f t="shared" si="15"/>
        <v>0</v>
      </c>
    </row>
    <row r="128" spans="1:141" ht="15.75" hidden="1" customHeight="1" outlineLevel="1" x14ac:dyDescent="0.25">
      <c r="A128" s="2">
        <v>122</v>
      </c>
      <c r="B128" s="86"/>
      <c r="C128" s="86"/>
      <c r="E128" s="162"/>
      <c r="F128" s="84"/>
      <c r="J128" s="191">
        <v>0</v>
      </c>
      <c r="K128" s="191">
        <v>0</v>
      </c>
      <c r="L128" s="191">
        <v>0</v>
      </c>
      <c r="M128" s="191">
        <v>0</v>
      </c>
      <c r="N128" s="191">
        <v>0</v>
      </c>
      <c r="O128" s="191">
        <v>0</v>
      </c>
      <c r="P128" s="191">
        <v>0</v>
      </c>
      <c r="Q128" s="191">
        <v>0</v>
      </c>
      <c r="R128" s="191">
        <v>0</v>
      </c>
      <c r="S128" s="191">
        <v>0</v>
      </c>
      <c r="T128" s="191">
        <v>0</v>
      </c>
      <c r="U128" s="191">
        <v>0</v>
      </c>
      <c r="V128" s="163">
        <f t="shared" si="4"/>
        <v>0</v>
      </c>
      <c r="W128" s="191"/>
      <c r="X128" s="191">
        <v>0</v>
      </c>
      <c r="Y128" s="191">
        <v>0</v>
      </c>
      <c r="Z128" s="191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163">
        <f t="shared" si="14"/>
        <v>0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163">
        <f t="shared" si="16"/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2">
        <v>0</v>
      </c>
      <c r="BH128" s="2">
        <v>0</v>
      </c>
      <c r="BI128" s="163">
        <f t="shared" si="17"/>
        <v>0</v>
      </c>
      <c r="BV128" s="163"/>
      <c r="CI128" s="163"/>
      <c r="CV128" s="163"/>
      <c r="DI128" s="163"/>
      <c r="DV128" s="163"/>
      <c r="EI128" s="163"/>
      <c r="EK128" s="192">
        <f t="shared" si="15"/>
        <v>0</v>
      </c>
    </row>
    <row r="129" spans="1:141" ht="15.75" hidden="1" customHeight="1" outlineLevel="1" x14ac:dyDescent="0.25">
      <c r="A129" s="2">
        <v>123</v>
      </c>
      <c r="B129" s="86"/>
      <c r="C129" s="86"/>
      <c r="E129" s="162"/>
      <c r="F129" s="84"/>
      <c r="J129" s="191">
        <v>0</v>
      </c>
      <c r="K129" s="191">
        <v>0</v>
      </c>
      <c r="L129" s="191">
        <v>0</v>
      </c>
      <c r="M129" s="191">
        <v>0</v>
      </c>
      <c r="N129" s="191">
        <v>0</v>
      </c>
      <c r="O129" s="191">
        <v>0</v>
      </c>
      <c r="P129" s="191">
        <v>0</v>
      </c>
      <c r="Q129" s="191">
        <v>0</v>
      </c>
      <c r="R129" s="191">
        <v>0</v>
      </c>
      <c r="S129" s="191">
        <v>0</v>
      </c>
      <c r="T129" s="191">
        <v>0</v>
      </c>
      <c r="U129" s="191">
        <v>0</v>
      </c>
      <c r="V129" s="163">
        <f t="shared" si="4"/>
        <v>0</v>
      </c>
      <c r="W129" s="191"/>
      <c r="X129" s="191">
        <v>0</v>
      </c>
      <c r="Y129" s="191">
        <v>0</v>
      </c>
      <c r="Z129" s="191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163">
        <f t="shared" si="14"/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2">
        <v>0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163">
        <f t="shared" si="16"/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163">
        <f t="shared" si="17"/>
        <v>0</v>
      </c>
      <c r="BV129" s="163"/>
      <c r="CI129" s="163"/>
      <c r="CV129" s="163"/>
      <c r="DI129" s="163"/>
      <c r="DV129" s="163"/>
      <c r="EI129" s="163"/>
      <c r="EK129" s="192">
        <f t="shared" si="15"/>
        <v>0</v>
      </c>
    </row>
    <row r="130" spans="1:141" ht="15.75" hidden="1" customHeight="1" outlineLevel="1" x14ac:dyDescent="0.25">
      <c r="A130" s="2">
        <v>124</v>
      </c>
      <c r="B130" s="86"/>
      <c r="C130" s="86"/>
      <c r="E130" s="162"/>
      <c r="F130" s="84"/>
      <c r="J130" s="191">
        <v>0</v>
      </c>
      <c r="K130" s="191">
        <v>0</v>
      </c>
      <c r="L130" s="191">
        <v>0</v>
      </c>
      <c r="M130" s="191">
        <v>0</v>
      </c>
      <c r="N130" s="191">
        <v>0</v>
      </c>
      <c r="O130" s="191">
        <v>0</v>
      </c>
      <c r="P130" s="191">
        <v>0</v>
      </c>
      <c r="Q130" s="191">
        <v>0</v>
      </c>
      <c r="R130" s="191">
        <v>0</v>
      </c>
      <c r="S130" s="191">
        <v>0</v>
      </c>
      <c r="T130" s="191">
        <v>0</v>
      </c>
      <c r="U130" s="191">
        <v>0</v>
      </c>
      <c r="V130" s="163">
        <f t="shared" si="4"/>
        <v>0</v>
      </c>
      <c r="W130" s="191"/>
      <c r="X130" s="191">
        <v>0</v>
      </c>
      <c r="Y130" s="191">
        <v>0</v>
      </c>
      <c r="Z130" s="191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163">
        <f t="shared" si="14"/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0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163">
        <f t="shared" si="16"/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2">
        <v>0</v>
      </c>
      <c r="BH130" s="2">
        <v>0</v>
      </c>
      <c r="BI130" s="163">
        <f t="shared" si="17"/>
        <v>0</v>
      </c>
      <c r="BV130" s="163"/>
      <c r="CI130" s="163"/>
      <c r="CV130" s="163"/>
      <c r="DI130" s="163"/>
      <c r="DV130" s="163"/>
      <c r="EI130" s="163"/>
      <c r="EK130" s="192">
        <f t="shared" si="15"/>
        <v>0</v>
      </c>
    </row>
    <row r="131" spans="1:141" ht="15.75" hidden="1" customHeight="1" outlineLevel="1" x14ac:dyDescent="0.25">
      <c r="A131" s="2">
        <v>125</v>
      </c>
      <c r="B131" s="86"/>
      <c r="C131" s="86"/>
      <c r="E131" s="162"/>
      <c r="F131" s="84"/>
      <c r="J131" s="191">
        <v>0</v>
      </c>
      <c r="K131" s="191">
        <v>0</v>
      </c>
      <c r="L131" s="191">
        <v>0</v>
      </c>
      <c r="M131" s="191">
        <v>0</v>
      </c>
      <c r="N131" s="191">
        <v>0</v>
      </c>
      <c r="O131" s="191">
        <v>0</v>
      </c>
      <c r="P131" s="191">
        <v>0</v>
      </c>
      <c r="Q131" s="191">
        <v>0</v>
      </c>
      <c r="R131" s="191">
        <v>0</v>
      </c>
      <c r="S131" s="191">
        <v>0</v>
      </c>
      <c r="T131" s="191">
        <v>0</v>
      </c>
      <c r="U131" s="191">
        <v>0</v>
      </c>
      <c r="V131" s="163">
        <f t="shared" si="4"/>
        <v>0</v>
      </c>
      <c r="W131" s="191"/>
      <c r="X131" s="191">
        <v>0</v>
      </c>
      <c r="Y131" s="191">
        <v>0</v>
      </c>
      <c r="Z131" s="191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163">
        <f t="shared" si="14"/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163">
        <f t="shared" si="16"/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2">
        <v>0</v>
      </c>
      <c r="BH131" s="2">
        <v>0</v>
      </c>
      <c r="BI131" s="163">
        <f t="shared" si="17"/>
        <v>0</v>
      </c>
      <c r="BV131" s="163"/>
      <c r="CI131" s="163"/>
      <c r="CV131" s="163"/>
      <c r="DI131" s="163"/>
      <c r="DV131" s="163"/>
      <c r="EI131" s="163"/>
      <c r="EK131" s="192">
        <f t="shared" si="15"/>
        <v>0</v>
      </c>
    </row>
    <row r="132" spans="1:141" ht="15.75" hidden="1" customHeight="1" outlineLevel="1" x14ac:dyDescent="0.25">
      <c r="A132" s="2">
        <v>126</v>
      </c>
      <c r="B132" s="86"/>
      <c r="C132" s="86"/>
      <c r="E132" s="162"/>
      <c r="F132" s="84"/>
      <c r="J132" s="191">
        <v>0</v>
      </c>
      <c r="K132" s="191">
        <v>0</v>
      </c>
      <c r="L132" s="191">
        <v>0</v>
      </c>
      <c r="M132" s="191">
        <v>0</v>
      </c>
      <c r="N132" s="191">
        <v>0</v>
      </c>
      <c r="O132" s="191">
        <v>0</v>
      </c>
      <c r="P132" s="191">
        <v>0</v>
      </c>
      <c r="Q132" s="191">
        <v>0</v>
      </c>
      <c r="R132" s="191">
        <v>0</v>
      </c>
      <c r="S132" s="191">
        <v>0</v>
      </c>
      <c r="T132" s="191">
        <v>0</v>
      </c>
      <c r="U132" s="191">
        <v>0</v>
      </c>
      <c r="V132" s="163">
        <f t="shared" si="4"/>
        <v>0</v>
      </c>
      <c r="W132" s="191"/>
      <c r="X132" s="191">
        <v>0</v>
      </c>
      <c r="Y132" s="191">
        <v>0</v>
      </c>
      <c r="Z132" s="191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163">
        <f t="shared" si="14"/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0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163">
        <f t="shared" si="16"/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2">
        <v>0</v>
      </c>
      <c r="BH132" s="2">
        <v>0</v>
      </c>
      <c r="BI132" s="163">
        <f t="shared" si="17"/>
        <v>0</v>
      </c>
      <c r="BV132" s="163"/>
      <c r="CI132" s="163"/>
      <c r="CV132" s="163"/>
      <c r="DI132" s="163"/>
      <c r="DV132" s="163"/>
      <c r="EI132" s="163"/>
      <c r="EK132" s="192">
        <f t="shared" si="15"/>
        <v>0</v>
      </c>
    </row>
    <row r="133" spans="1:141" ht="15.75" hidden="1" customHeight="1" outlineLevel="1" x14ac:dyDescent="0.25">
      <c r="A133" s="2">
        <v>127</v>
      </c>
      <c r="B133" s="86"/>
      <c r="C133" s="86"/>
      <c r="E133" s="162"/>
      <c r="F133" s="84"/>
      <c r="J133" s="191">
        <v>0</v>
      </c>
      <c r="K133" s="191">
        <v>0</v>
      </c>
      <c r="L133" s="191">
        <v>0</v>
      </c>
      <c r="M133" s="191">
        <v>0</v>
      </c>
      <c r="N133" s="191">
        <v>0</v>
      </c>
      <c r="O133" s="191">
        <v>0</v>
      </c>
      <c r="P133" s="191">
        <v>0</v>
      </c>
      <c r="Q133" s="191">
        <v>0</v>
      </c>
      <c r="R133" s="191">
        <v>0</v>
      </c>
      <c r="S133" s="191">
        <v>0</v>
      </c>
      <c r="T133" s="191">
        <v>0</v>
      </c>
      <c r="U133" s="191">
        <v>0</v>
      </c>
      <c r="V133" s="163">
        <f t="shared" si="4"/>
        <v>0</v>
      </c>
      <c r="W133" s="191"/>
      <c r="X133" s="191">
        <v>0</v>
      </c>
      <c r="Y133" s="191">
        <v>0</v>
      </c>
      <c r="Z133" s="191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163">
        <f t="shared" ref="AI133:AI140" si="18">SUM(W133:AH133)</f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163">
        <f t="shared" si="16"/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163">
        <f t="shared" si="17"/>
        <v>0</v>
      </c>
      <c r="BV133" s="163"/>
      <c r="CI133" s="163"/>
      <c r="CV133" s="163"/>
      <c r="DI133" s="163"/>
      <c r="DV133" s="163"/>
      <c r="EI133" s="163"/>
      <c r="EK133" s="192">
        <f t="shared" ref="EK133:EK141" si="19">$V133+SUMIFS($W133:$AH133,$W$3:$AH$3,"&lt;="&amp;$EL$2)</f>
        <v>0</v>
      </c>
    </row>
    <row r="134" spans="1:141" ht="15.75" hidden="1" customHeight="1" outlineLevel="1" x14ac:dyDescent="0.25">
      <c r="A134" s="2">
        <v>128</v>
      </c>
      <c r="B134" s="86"/>
      <c r="C134" s="86"/>
      <c r="E134" s="162"/>
      <c r="F134" s="84"/>
      <c r="J134" s="191">
        <v>0</v>
      </c>
      <c r="K134" s="191">
        <v>0</v>
      </c>
      <c r="L134" s="191">
        <v>0</v>
      </c>
      <c r="M134" s="191">
        <v>0</v>
      </c>
      <c r="N134" s="191">
        <v>0</v>
      </c>
      <c r="O134" s="191">
        <v>0</v>
      </c>
      <c r="P134" s="191">
        <v>0</v>
      </c>
      <c r="Q134" s="191">
        <v>0</v>
      </c>
      <c r="R134" s="191">
        <v>0</v>
      </c>
      <c r="S134" s="191">
        <v>0</v>
      </c>
      <c r="T134" s="191">
        <v>0</v>
      </c>
      <c r="U134" s="191">
        <v>0</v>
      </c>
      <c r="V134" s="163">
        <f t="shared" si="4"/>
        <v>0</v>
      </c>
      <c r="W134" s="191"/>
      <c r="X134" s="191">
        <v>0</v>
      </c>
      <c r="Y134" s="191">
        <v>0</v>
      </c>
      <c r="Z134" s="191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163">
        <f t="shared" si="18"/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163">
        <f t="shared" si="16"/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163">
        <f t="shared" si="17"/>
        <v>0</v>
      </c>
      <c r="BV134" s="163"/>
      <c r="CI134" s="163"/>
      <c r="CV134" s="163"/>
      <c r="DI134" s="163"/>
      <c r="DV134" s="163"/>
      <c r="EI134" s="163"/>
      <c r="EK134" s="192">
        <f t="shared" si="19"/>
        <v>0</v>
      </c>
    </row>
    <row r="135" spans="1:141" ht="15.75" hidden="1" customHeight="1" outlineLevel="1" x14ac:dyDescent="0.25">
      <c r="A135" s="2">
        <v>129</v>
      </c>
      <c r="B135" s="86"/>
      <c r="C135" s="86"/>
      <c r="E135" s="162"/>
      <c r="F135" s="84"/>
      <c r="J135" s="191">
        <v>0</v>
      </c>
      <c r="K135" s="191">
        <v>0</v>
      </c>
      <c r="L135" s="191">
        <v>0</v>
      </c>
      <c r="M135" s="191">
        <v>0</v>
      </c>
      <c r="N135" s="191">
        <v>0</v>
      </c>
      <c r="O135" s="191">
        <v>0</v>
      </c>
      <c r="P135" s="191">
        <v>0</v>
      </c>
      <c r="Q135" s="191">
        <v>0</v>
      </c>
      <c r="R135" s="191">
        <v>0</v>
      </c>
      <c r="S135" s="191">
        <v>0</v>
      </c>
      <c r="T135" s="191">
        <v>0</v>
      </c>
      <c r="U135" s="191">
        <v>0</v>
      </c>
      <c r="V135" s="163">
        <f t="shared" si="4"/>
        <v>0</v>
      </c>
      <c r="W135" s="191"/>
      <c r="X135" s="191">
        <v>0</v>
      </c>
      <c r="Y135" s="191">
        <v>0</v>
      </c>
      <c r="Z135" s="191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163">
        <f t="shared" si="18"/>
        <v>0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163">
        <f t="shared" si="16"/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2">
        <v>0</v>
      </c>
      <c r="BH135" s="2">
        <v>0</v>
      </c>
      <c r="BI135" s="163">
        <f t="shared" si="17"/>
        <v>0</v>
      </c>
      <c r="BV135" s="163"/>
      <c r="CI135" s="163"/>
      <c r="CV135" s="163"/>
      <c r="DI135" s="163"/>
      <c r="DV135" s="163"/>
      <c r="EI135" s="163"/>
      <c r="EK135" s="192">
        <f t="shared" si="19"/>
        <v>0</v>
      </c>
    </row>
    <row r="136" spans="1:141" ht="15.75" hidden="1" customHeight="1" outlineLevel="1" x14ac:dyDescent="0.25">
      <c r="A136" s="2">
        <v>130</v>
      </c>
      <c r="B136" s="86"/>
      <c r="C136" s="86"/>
      <c r="E136" s="162"/>
      <c r="F136" s="84"/>
      <c r="J136" s="191">
        <v>0</v>
      </c>
      <c r="K136" s="191">
        <v>0</v>
      </c>
      <c r="L136" s="191">
        <v>0</v>
      </c>
      <c r="M136" s="191">
        <v>0</v>
      </c>
      <c r="N136" s="191">
        <v>0</v>
      </c>
      <c r="O136" s="191">
        <v>0</v>
      </c>
      <c r="P136" s="191">
        <v>0</v>
      </c>
      <c r="Q136" s="191">
        <v>0</v>
      </c>
      <c r="R136" s="191">
        <v>0</v>
      </c>
      <c r="S136" s="191">
        <v>0</v>
      </c>
      <c r="T136" s="191">
        <v>0</v>
      </c>
      <c r="U136" s="191">
        <v>0</v>
      </c>
      <c r="V136" s="163">
        <f t="shared" si="4"/>
        <v>0</v>
      </c>
      <c r="W136" s="191"/>
      <c r="X136" s="191">
        <v>0</v>
      </c>
      <c r="Y136" s="191">
        <v>0</v>
      </c>
      <c r="Z136" s="191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163">
        <f t="shared" si="18"/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163">
        <f t="shared" si="16"/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2">
        <v>0</v>
      </c>
      <c r="BH136" s="2">
        <v>0</v>
      </c>
      <c r="BI136" s="163">
        <f t="shared" si="17"/>
        <v>0</v>
      </c>
      <c r="BV136" s="163"/>
      <c r="CI136" s="163"/>
      <c r="CV136" s="163"/>
      <c r="DI136" s="163"/>
      <c r="DV136" s="163"/>
      <c r="EI136" s="163"/>
      <c r="EK136" s="192">
        <f t="shared" si="19"/>
        <v>0</v>
      </c>
    </row>
    <row r="137" spans="1:141" ht="15.75" hidden="1" customHeight="1" outlineLevel="1" x14ac:dyDescent="0.25">
      <c r="A137" s="2">
        <v>131</v>
      </c>
      <c r="B137" s="86"/>
      <c r="C137" s="86"/>
      <c r="E137" s="162"/>
      <c r="F137" s="84"/>
      <c r="J137" s="191">
        <v>0</v>
      </c>
      <c r="K137" s="191">
        <v>0</v>
      </c>
      <c r="L137" s="191">
        <v>0</v>
      </c>
      <c r="M137" s="191">
        <v>0</v>
      </c>
      <c r="N137" s="191">
        <v>0</v>
      </c>
      <c r="O137" s="191">
        <v>0</v>
      </c>
      <c r="P137" s="191">
        <v>0</v>
      </c>
      <c r="Q137" s="191">
        <v>0</v>
      </c>
      <c r="R137" s="191">
        <v>0</v>
      </c>
      <c r="S137" s="191">
        <v>0</v>
      </c>
      <c r="T137" s="191">
        <v>0</v>
      </c>
      <c r="U137" s="191">
        <v>0</v>
      </c>
      <c r="V137" s="163">
        <f t="shared" si="4"/>
        <v>0</v>
      </c>
      <c r="W137" s="191"/>
      <c r="X137" s="191">
        <v>0</v>
      </c>
      <c r="Y137" s="191">
        <v>0</v>
      </c>
      <c r="Z137" s="191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163">
        <f t="shared" si="18"/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163">
        <f t="shared" si="16"/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2">
        <v>0</v>
      </c>
      <c r="BH137" s="2">
        <v>0</v>
      </c>
      <c r="BI137" s="163">
        <f t="shared" si="17"/>
        <v>0</v>
      </c>
      <c r="BV137" s="163"/>
      <c r="CI137" s="163"/>
      <c r="CV137" s="163"/>
      <c r="DI137" s="163"/>
      <c r="DV137" s="163"/>
      <c r="EI137" s="163"/>
      <c r="EK137" s="192">
        <f t="shared" si="19"/>
        <v>0</v>
      </c>
    </row>
    <row r="138" spans="1:141" ht="15.75" hidden="1" customHeight="1" outlineLevel="1" x14ac:dyDescent="0.25">
      <c r="A138" s="2">
        <v>132</v>
      </c>
      <c r="B138" s="86"/>
      <c r="C138" s="86"/>
      <c r="E138" s="162"/>
      <c r="F138" s="84"/>
      <c r="J138" s="191">
        <v>0</v>
      </c>
      <c r="K138" s="191">
        <v>0</v>
      </c>
      <c r="L138" s="191">
        <v>0</v>
      </c>
      <c r="M138" s="191">
        <v>0</v>
      </c>
      <c r="N138" s="191">
        <v>0</v>
      </c>
      <c r="O138" s="191">
        <v>0</v>
      </c>
      <c r="P138" s="191">
        <v>0</v>
      </c>
      <c r="Q138" s="191">
        <v>0</v>
      </c>
      <c r="R138" s="191">
        <v>0</v>
      </c>
      <c r="S138" s="191">
        <v>0</v>
      </c>
      <c r="T138" s="191">
        <v>0</v>
      </c>
      <c r="U138" s="191">
        <v>0</v>
      </c>
      <c r="V138" s="163">
        <f t="shared" si="4"/>
        <v>0</v>
      </c>
      <c r="W138" s="191"/>
      <c r="X138" s="191">
        <v>0</v>
      </c>
      <c r="Y138" s="191">
        <v>0</v>
      </c>
      <c r="Z138" s="191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163">
        <f t="shared" si="18"/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163">
        <f t="shared" si="16"/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0</v>
      </c>
      <c r="BH138" s="2">
        <v>0</v>
      </c>
      <c r="BI138" s="163">
        <f t="shared" si="17"/>
        <v>0</v>
      </c>
      <c r="BV138" s="163"/>
      <c r="CI138" s="163"/>
      <c r="CV138" s="163"/>
      <c r="DI138" s="163"/>
      <c r="DV138" s="163"/>
      <c r="EI138" s="163"/>
      <c r="EK138" s="192">
        <f t="shared" si="19"/>
        <v>0</v>
      </c>
    </row>
    <row r="139" spans="1:141" ht="15.75" hidden="1" customHeight="1" outlineLevel="1" x14ac:dyDescent="0.25">
      <c r="A139" s="2">
        <v>133</v>
      </c>
      <c r="B139" s="86"/>
      <c r="C139" s="86"/>
      <c r="E139" s="162"/>
      <c r="F139" s="84"/>
      <c r="J139" s="191">
        <v>0</v>
      </c>
      <c r="K139" s="191">
        <v>0</v>
      </c>
      <c r="L139" s="191">
        <v>0</v>
      </c>
      <c r="M139" s="191">
        <v>0</v>
      </c>
      <c r="N139" s="191">
        <v>0</v>
      </c>
      <c r="O139" s="191">
        <v>0</v>
      </c>
      <c r="P139" s="191">
        <v>0</v>
      </c>
      <c r="Q139" s="191">
        <v>0</v>
      </c>
      <c r="R139" s="191">
        <v>0</v>
      </c>
      <c r="S139" s="191">
        <v>0</v>
      </c>
      <c r="T139" s="191">
        <v>0</v>
      </c>
      <c r="U139" s="191">
        <v>0</v>
      </c>
      <c r="V139" s="163">
        <f t="shared" si="4"/>
        <v>0</v>
      </c>
      <c r="W139" s="191"/>
      <c r="X139" s="191">
        <v>0</v>
      </c>
      <c r="Y139" s="191">
        <v>0</v>
      </c>
      <c r="Z139" s="191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163">
        <f t="shared" si="18"/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163">
        <f t="shared" si="16"/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2">
        <v>0</v>
      </c>
      <c r="BD139" s="2">
        <v>0</v>
      </c>
      <c r="BE139" s="2">
        <v>0</v>
      </c>
      <c r="BF139" s="2">
        <v>0</v>
      </c>
      <c r="BG139" s="2">
        <v>0</v>
      </c>
      <c r="BH139" s="2">
        <v>0</v>
      </c>
      <c r="BI139" s="163">
        <f t="shared" si="17"/>
        <v>0</v>
      </c>
      <c r="BV139" s="163"/>
      <c r="CI139" s="163"/>
      <c r="CV139" s="163"/>
      <c r="DI139" s="163"/>
      <c r="DV139" s="163"/>
      <c r="EI139" s="163"/>
      <c r="EK139" s="192">
        <f t="shared" si="19"/>
        <v>0</v>
      </c>
    </row>
    <row r="140" spans="1:141" ht="15.75" hidden="1" customHeight="1" x14ac:dyDescent="0.25">
      <c r="A140" s="2" t="s">
        <v>391</v>
      </c>
      <c r="B140" s="86" t="s">
        <v>394</v>
      </c>
      <c r="C140" s="86" t="s">
        <v>395</v>
      </c>
      <c r="D140" s="2" t="s">
        <v>392</v>
      </c>
      <c r="E140" s="162" t="s">
        <v>393</v>
      </c>
      <c r="F140" s="84"/>
      <c r="J140" s="191">
        <v>0</v>
      </c>
      <c r="K140" s="191">
        <v>0</v>
      </c>
      <c r="L140" s="191">
        <v>0</v>
      </c>
      <c r="M140" s="191">
        <v>0</v>
      </c>
      <c r="N140" s="191">
        <v>0</v>
      </c>
      <c r="O140" s="191">
        <v>0</v>
      </c>
      <c r="P140" s="191">
        <v>0</v>
      </c>
      <c r="Q140" s="191">
        <v>0</v>
      </c>
      <c r="R140" s="191">
        <v>0</v>
      </c>
      <c r="S140" s="191">
        <v>0</v>
      </c>
      <c r="T140" s="191">
        <v>0</v>
      </c>
      <c r="U140" s="191">
        <v>0</v>
      </c>
      <c r="V140" s="163">
        <f t="shared" si="4"/>
        <v>0</v>
      </c>
      <c r="W140" s="191"/>
      <c r="X140" s="191">
        <v>0</v>
      </c>
      <c r="Y140" s="191">
        <v>0</v>
      </c>
      <c r="Z140" s="191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163">
        <f t="shared" si="18"/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163">
        <f t="shared" si="16"/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0</v>
      </c>
      <c r="BI140" s="163">
        <f t="shared" si="17"/>
        <v>0</v>
      </c>
      <c r="BV140" s="163"/>
      <c r="CI140" s="163"/>
      <c r="CV140" s="163"/>
      <c r="DI140" s="163"/>
      <c r="DV140" s="163"/>
      <c r="EI140" s="163"/>
      <c r="EK140" s="192">
        <f t="shared" si="19"/>
        <v>0</v>
      </c>
    </row>
    <row r="141" spans="1:141" hidden="1" x14ac:dyDescent="0.2">
      <c r="A141" s="2" t="s">
        <v>232</v>
      </c>
      <c r="B141" s="2" t="s">
        <v>233</v>
      </c>
      <c r="C141" s="2" t="s">
        <v>234</v>
      </c>
      <c r="D141" s="2" t="s">
        <v>233</v>
      </c>
      <c r="E141" s="162" t="str">
        <f>C141</f>
        <v>SPP TAU - 2022B</v>
      </c>
      <c r="F141" s="112"/>
      <c r="G141" s="112"/>
      <c r="H141" s="112"/>
      <c r="J141" s="191">
        <v>0</v>
      </c>
      <c r="K141" s="191">
        <v>0</v>
      </c>
      <c r="L141" s="191">
        <v>0</v>
      </c>
      <c r="M141" s="191">
        <v>0</v>
      </c>
      <c r="N141" s="191">
        <v>0</v>
      </c>
      <c r="O141" s="191">
        <v>0</v>
      </c>
      <c r="P141" s="191">
        <v>0</v>
      </c>
      <c r="Q141" s="191">
        <v>0</v>
      </c>
      <c r="R141" s="191">
        <v>0</v>
      </c>
      <c r="S141" s="191">
        <v>0</v>
      </c>
      <c r="T141" s="191">
        <v>0</v>
      </c>
      <c r="U141" s="191">
        <v>0</v>
      </c>
      <c r="V141" s="163">
        <f t="shared" si="4"/>
        <v>0</v>
      </c>
      <c r="W141" s="191">
        <v>0</v>
      </c>
      <c r="X141" s="191">
        <v>0</v>
      </c>
      <c r="Y141" s="191">
        <v>0</v>
      </c>
      <c r="Z141" s="191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163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163">
        <f t="shared" si="16"/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163">
        <f t="shared" si="17"/>
        <v>0</v>
      </c>
      <c r="BJ141" s="2" t="e">
        <f>#REF!</f>
        <v>#REF!</v>
      </c>
      <c r="BK141" s="2" t="e">
        <f>#REF!</f>
        <v>#REF!</v>
      </c>
      <c r="BL141" s="2" t="e">
        <f>#REF!</f>
        <v>#REF!</v>
      </c>
      <c r="BM141" s="2" t="e">
        <f>#REF!</f>
        <v>#REF!</v>
      </c>
      <c r="BN141" s="2" t="e">
        <f>#REF!</f>
        <v>#REF!</v>
      </c>
      <c r="BO141" s="2" t="e">
        <f>#REF!</f>
        <v>#REF!</v>
      </c>
      <c r="BP141" s="2" t="e">
        <f>#REF!</f>
        <v>#REF!</v>
      </c>
      <c r="BQ141" s="2" t="e">
        <f>#REF!</f>
        <v>#REF!</v>
      </c>
      <c r="BR141" s="2" t="e">
        <f>#REF!</f>
        <v>#REF!</v>
      </c>
      <c r="BS141" s="2" t="e">
        <f>#REF!</f>
        <v>#REF!</v>
      </c>
      <c r="BT141" s="2" t="e">
        <f>#REF!</f>
        <v>#REF!</v>
      </c>
      <c r="BU141" s="2" t="e">
        <f>#REF!</f>
        <v>#REF!</v>
      </c>
      <c r="BV141" s="163" t="e">
        <f t="shared" ref="BV141" si="20">SUM(BJ141:BU141)</f>
        <v>#REF!</v>
      </c>
      <c r="BW141" s="2" t="e">
        <f>#REF!</f>
        <v>#REF!</v>
      </c>
      <c r="BX141" s="2" t="e">
        <f>#REF!</f>
        <v>#REF!</v>
      </c>
      <c r="BY141" s="2" t="e">
        <f>#REF!</f>
        <v>#REF!</v>
      </c>
      <c r="BZ141" s="2" t="e">
        <f>#REF!</f>
        <v>#REF!</v>
      </c>
      <c r="CA141" s="2" t="e">
        <f>#REF!</f>
        <v>#REF!</v>
      </c>
      <c r="CB141" s="2" t="e">
        <f>#REF!</f>
        <v>#REF!</v>
      </c>
      <c r="CC141" s="2" t="e">
        <f>#REF!</f>
        <v>#REF!</v>
      </c>
      <c r="CD141" s="2" t="e">
        <f>#REF!</f>
        <v>#REF!</v>
      </c>
      <c r="CE141" s="2" t="e">
        <f>#REF!</f>
        <v>#REF!</v>
      </c>
      <c r="CF141" s="2" t="e">
        <f>#REF!</f>
        <v>#REF!</v>
      </c>
      <c r="CG141" s="2" t="e">
        <f>#REF!</f>
        <v>#REF!</v>
      </c>
      <c r="CH141" s="2" t="e">
        <f>#REF!</f>
        <v>#REF!</v>
      </c>
      <c r="CI141" s="163" t="e">
        <f t="shared" ref="CI141" si="21">SUM(BW141:CH141)</f>
        <v>#REF!</v>
      </c>
      <c r="CJ141" s="2" t="e">
        <f>#REF!</f>
        <v>#REF!</v>
      </c>
      <c r="CK141" s="2" t="e">
        <f>#REF!</f>
        <v>#REF!</v>
      </c>
      <c r="CL141" s="2" t="e">
        <f>#REF!</f>
        <v>#REF!</v>
      </c>
      <c r="CM141" s="2" t="e">
        <f>#REF!</f>
        <v>#REF!</v>
      </c>
      <c r="CN141" s="2" t="e">
        <f>#REF!</f>
        <v>#REF!</v>
      </c>
      <c r="CO141" s="2" t="e">
        <f>#REF!</f>
        <v>#REF!</v>
      </c>
      <c r="CP141" s="2" t="e">
        <f>#REF!</f>
        <v>#REF!</v>
      </c>
      <c r="CQ141" s="2" t="e">
        <f>#REF!</f>
        <v>#REF!</v>
      </c>
      <c r="CR141" s="2" t="e">
        <f>#REF!</f>
        <v>#REF!</v>
      </c>
      <c r="CS141" s="2" t="e">
        <f>#REF!</f>
        <v>#REF!</v>
      </c>
      <c r="CT141" s="2" t="e">
        <f>#REF!</f>
        <v>#REF!</v>
      </c>
      <c r="CU141" s="2" t="e">
        <f>#REF!</f>
        <v>#REF!</v>
      </c>
      <c r="CV141" s="163" t="e">
        <f t="shared" ref="CV141" si="22">SUM(CJ141:CU141)</f>
        <v>#REF!</v>
      </c>
      <c r="CW141" s="2" t="e">
        <f>#REF!</f>
        <v>#REF!</v>
      </c>
      <c r="CX141" s="2" t="e">
        <f>#REF!</f>
        <v>#REF!</v>
      </c>
      <c r="CY141" s="2" t="e">
        <f>#REF!</f>
        <v>#REF!</v>
      </c>
      <c r="CZ141" s="2" t="e">
        <f>#REF!</f>
        <v>#REF!</v>
      </c>
      <c r="DA141" s="2" t="e">
        <f>#REF!</f>
        <v>#REF!</v>
      </c>
      <c r="DB141" s="2" t="e">
        <f>#REF!</f>
        <v>#REF!</v>
      </c>
      <c r="DC141" s="2" t="e">
        <f>#REF!</f>
        <v>#REF!</v>
      </c>
      <c r="DD141" s="2" t="e">
        <f>#REF!</f>
        <v>#REF!</v>
      </c>
      <c r="DE141" s="2" t="e">
        <f>#REF!</f>
        <v>#REF!</v>
      </c>
      <c r="DF141" s="2" t="e">
        <f>#REF!</f>
        <v>#REF!</v>
      </c>
      <c r="DG141" s="2" t="e">
        <f>#REF!</f>
        <v>#REF!</v>
      </c>
      <c r="DH141" s="2" t="e">
        <f>#REF!</f>
        <v>#REF!</v>
      </c>
      <c r="DI141" s="163" t="e">
        <f t="shared" ref="DI141" si="23">SUM(CW141:DH141)</f>
        <v>#REF!</v>
      </c>
      <c r="DJ141" s="2" t="e">
        <f>#REF!</f>
        <v>#REF!</v>
      </c>
      <c r="DK141" s="2" t="e">
        <f>#REF!</f>
        <v>#REF!</v>
      </c>
      <c r="DL141" s="2" t="e">
        <f>#REF!</f>
        <v>#REF!</v>
      </c>
      <c r="DM141" s="2" t="e">
        <f>#REF!</f>
        <v>#REF!</v>
      </c>
      <c r="DN141" s="2" t="e">
        <f>#REF!</f>
        <v>#REF!</v>
      </c>
      <c r="DO141" s="2" t="e">
        <f>#REF!</f>
        <v>#REF!</v>
      </c>
      <c r="DP141" s="2" t="e">
        <f>#REF!</f>
        <v>#REF!</v>
      </c>
      <c r="DQ141" s="2" t="e">
        <f>#REF!</f>
        <v>#REF!</v>
      </c>
      <c r="DR141" s="2" t="e">
        <f>#REF!</f>
        <v>#REF!</v>
      </c>
      <c r="DS141" s="2" t="e">
        <f>#REF!</f>
        <v>#REF!</v>
      </c>
      <c r="DT141" s="2" t="e">
        <f>#REF!</f>
        <v>#REF!</v>
      </c>
      <c r="DU141" s="2" t="e">
        <f>#REF!</f>
        <v>#REF!</v>
      </c>
      <c r="DV141" s="163" t="e">
        <f t="shared" ref="DV141" si="24">SUM(DJ141:DU141)</f>
        <v>#REF!</v>
      </c>
      <c r="DW141" s="2" t="e">
        <f>#REF!</f>
        <v>#REF!</v>
      </c>
      <c r="DX141" s="2" t="e">
        <f>#REF!</f>
        <v>#REF!</v>
      </c>
      <c r="DY141" s="2" t="e">
        <f>#REF!</f>
        <v>#REF!</v>
      </c>
      <c r="DZ141" s="2" t="e">
        <f>#REF!</f>
        <v>#REF!</v>
      </c>
      <c r="EA141" s="2" t="e">
        <f>#REF!</f>
        <v>#REF!</v>
      </c>
      <c r="EB141" s="2" t="e">
        <f>#REF!</f>
        <v>#REF!</v>
      </c>
      <c r="EC141" s="2" t="e">
        <f>#REF!</f>
        <v>#REF!</v>
      </c>
      <c r="ED141" s="2" t="e">
        <f>#REF!</f>
        <v>#REF!</v>
      </c>
      <c r="EE141" s="2" t="e">
        <f>#REF!</f>
        <v>#REF!</v>
      </c>
      <c r="EF141" s="2" t="e">
        <f>#REF!</f>
        <v>#REF!</v>
      </c>
      <c r="EG141" s="2" t="e">
        <f>#REF!</f>
        <v>#REF!</v>
      </c>
      <c r="EH141" s="2" t="e">
        <f>#REF!</f>
        <v>#REF!</v>
      </c>
      <c r="EI141" s="163" t="e">
        <f t="shared" ref="EI141" si="25">SUM(DW141:EH141)</f>
        <v>#REF!</v>
      </c>
      <c r="EJ141" s="2" t="e">
        <f>EI141+DV141+DI141+CV141+CI141+BV141+BI141+AV141+AI141+V141</f>
        <v>#REF!</v>
      </c>
      <c r="EK141" s="193">
        <f t="shared" si="19"/>
        <v>0</v>
      </c>
    </row>
    <row r="142" spans="1:141" s="1" customFormat="1" ht="15.75" x14ac:dyDescent="0.25">
      <c r="B142" s="1" t="s">
        <v>153</v>
      </c>
      <c r="E142" s="81"/>
      <c r="I142" s="164"/>
      <c r="J142" s="80">
        <f t="shared" ref="J142:AO142" si="26">SUM(J5:J141)</f>
        <v>0</v>
      </c>
      <c r="K142" s="80">
        <f t="shared" si="26"/>
        <v>0</v>
      </c>
      <c r="L142" s="80">
        <f t="shared" si="26"/>
        <v>0</v>
      </c>
      <c r="M142" s="80">
        <f t="shared" si="26"/>
        <v>1360</v>
      </c>
      <c r="N142" s="80">
        <f t="shared" si="26"/>
        <v>17764.38</v>
      </c>
      <c r="O142" s="80">
        <f t="shared" si="26"/>
        <v>266399.01</v>
      </c>
      <c r="P142" s="80">
        <f t="shared" si="26"/>
        <v>585161.96000000008</v>
      </c>
      <c r="Q142" s="80">
        <f t="shared" si="26"/>
        <v>462002.33999999991</v>
      </c>
      <c r="R142" s="80">
        <f t="shared" si="26"/>
        <v>77126.149999999965</v>
      </c>
      <c r="S142" s="80">
        <f t="shared" si="26"/>
        <v>1201032.4000000001</v>
      </c>
      <c r="T142" s="80">
        <f t="shared" si="26"/>
        <v>722313.16000000015</v>
      </c>
      <c r="U142" s="80">
        <f t="shared" si="26"/>
        <v>1619819.9100000006</v>
      </c>
      <c r="V142" s="80">
        <f t="shared" si="26"/>
        <v>4952979.3100000015</v>
      </c>
      <c r="W142" s="80">
        <f t="shared" si="26"/>
        <v>1105175.3600000003</v>
      </c>
      <c r="X142" s="165">
        <f t="shared" si="26"/>
        <v>811360.34000000008</v>
      </c>
      <c r="Y142" s="165">
        <f t="shared" si="26"/>
        <v>799609.72999999975</v>
      </c>
      <c r="Z142" s="80">
        <f t="shared" si="26"/>
        <v>523240.13000000006</v>
      </c>
      <c r="AA142" s="80">
        <f t="shared" si="26"/>
        <v>1220235.02</v>
      </c>
      <c r="AB142" s="80">
        <f t="shared" si="26"/>
        <v>1458738.0699999998</v>
      </c>
      <c r="AC142" s="80">
        <f t="shared" si="26"/>
        <v>1493133.2799999998</v>
      </c>
      <c r="AD142" s="80">
        <f t="shared" si="26"/>
        <v>1924189.7399999998</v>
      </c>
      <c r="AE142" s="80">
        <f t="shared" si="26"/>
        <v>2393373.9799999995</v>
      </c>
      <c r="AF142" s="80">
        <f t="shared" si="26"/>
        <v>2261976.6999999997</v>
      </c>
      <c r="AG142" s="80">
        <f t="shared" si="26"/>
        <v>2054725.6900000006</v>
      </c>
      <c r="AH142" s="80">
        <f t="shared" si="26"/>
        <v>2245340.4900000002</v>
      </c>
      <c r="AI142" s="80">
        <f t="shared" si="26"/>
        <v>18291098.52999999</v>
      </c>
      <c r="AJ142" s="80">
        <f t="shared" si="26"/>
        <v>1414824.5</v>
      </c>
      <c r="AK142" s="80">
        <f t="shared" si="26"/>
        <v>1095257.5</v>
      </c>
      <c r="AL142" s="80">
        <f t="shared" si="26"/>
        <v>1496512.55</v>
      </c>
      <c r="AM142" s="80">
        <f t="shared" si="26"/>
        <v>1552687.74</v>
      </c>
      <c r="AN142" s="80">
        <f t="shared" si="26"/>
        <v>589100.28</v>
      </c>
      <c r="AO142" s="80">
        <f t="shared" si="26"/>
        <v>1445105.9</v>
      </c>
      <c r="AP142" s="80">
        <f t="shared" ref="AP142:BU142" si="27">SUM(AP5:AP141)</f>
        <v>1425937.9000000001</v>
      </c>
      <c r="AQ142" s="80">
        <f t="shared" si="27"/>
        <v>1312579.8399999999</v>
      </c>
      <c r="AR142" s="80">
        <f t="shared" si="27"/>
        <v>1425215.1</v>
      </c>
      <c r="AS142" s="80">
        <f t="shared" si="27"/>
        <v>1711052</v>
      </c>
      <c r="AT142" s="80">
        <f t="shared" si="27"/>
        <v>1550451</v>
      </c>
      <c r="AU142" s="80">
        <f t="shared" si="27"/>
        <v>1460273.5</v>
      </c>
      <c r="AV142" s="80">
        <f t="shared" si="27"/>
        <v>16478997.810000001</v>
      </c>
      <c r="AW142" s="80">
        <f t="shared" si="27"/>
        <v>1392937.3</v>
      </c>
      <c r="AX142" s="80">
        <f t="shared" si="27"/>
        <v>1591413.4000000001</v>
      </c>
      <c r="AY142" s="80">
        <f t="shared" si="27"/>
        <v>1293302.5999999999</v>
      </c>
      <c r="AZ142" s="80">
        <f t="shared" si="27"/>
        <v>1656018.6</v>
      </c>
      <c r="BA142" s="80">
        <f t="shared" si="27"/>
        <v>1588061.4</v>
      </c>
      <c r="BB142" s="80">
        <f t="shared" si="27"/>
        <v>1533177.9</v>
      </c>
      <c r="BC142" s="80">
        <f t="shared" ref="BC142:BI142" si="28">SUM(BC5:BC141)</f>
        <v>1445318.4000000001</v>
      </c>
      <c r="BD142" s="80">
        <f t="shared" si="28"/>
        <v>1251344.3999999999</v>
      </c>
      <c r="BE142" s="80">
        <f t="shared" si="28"/>
        <v>1498077.5999999999</v>
      </c>
      <c r="BF142" s="80">
        <f t="shared" si="28"/>
        <v>1591531.2000000002</v>
      </c>
      <c r="BG142" s="80">
        <f t="shared" si="28"/>
        <v>1694428.4</v>
      </c>
      <c r="BH142" s="80">
        <f t="shared" si="28"/>
        <v>928175.99999999988</v>
      </c>
      <c r="BI142" s="80">
        <f t="shared" si="28"/>
        <v>17463787.199999999</v>
      </c>
      <c r="BJ142" s="80" t="e">
        <f t="shared" si="27"/>
        <v>#REF!</v>
      </c>
      <c r="BK142" s="80" t="e">
        <f t="shared" si="27"/>
        <v>#REF!</v>
      </c>
      <c r="BL142" s="80" t="e">
        <f t="shared" si="27"/>
        <v>#REF!</v>
      </c>
      <c r="BM142" s="80" t="e">
        <f t="shared" si="27"/>
        <v>#REF!</v>
      </c>
      <c r="BN142" s="80" t="e">
        <f t="shared" si="27"/>
        <v>#REF!</v>
      </c>
      <c r="BO142" s="80" t="e">
        <f t="shared" si="27"/>
        <v>#REF!</v>
      </c>
      <c r="BP142" s="80" t="e">
        <f t="shared" si="27"/>
        <v>#REF!</v>
      </c>
      <c r="BQ142" s="80" t="e">
        <f t="shared" si="27"/>
        <v>#REF!</v>
      </c>
      <c r="BR142" s="80" t="e">
        <f t="shared" si="27"/>
        <v>#REF!</v>
      </c>
      <c r="BS142" s="80" t="e">
        <f t="shared" si="27"/>
        <v>#REF!</v>
      </c>
      <c r="BT142" s="80" t="e">
        <f t="shared" si="27"/>
        <v>#REF!</v>
      </c>
      <c r="BU142" s="80" t="e">
        <f t="shared" si="27"/>
        <v>#REF!</v>
      </c>
      <c r="BV142" s="80" t="e">
        <f t="shared" ref="BV142:DA142" si="29">SUM(BV5:BV141)</f>
        <v>#REF!</v>
      </c>
      <c r="BW142" s="80" t="e">
        <f t="shared" si="29"/>
        <v>#REF!</v>
      </c>
      <c r="BX142" s="80" t="e">
        <f t="shared" si="29"/>
        <v>#REF!</v>
      </c>
      <c r="BY142" s="80" t="e">
        <f t="shared" si="29"/>
        <v>#REF!</v>
      </c>
      <c r="BZ142" s="80" t="e">
        <f t="shared" si="29"/>
        <v>#REF!</v>
      </c>
      <c r="CA142" s="80" t="e">
        <f t="shared" si="29"/>
        <v>#REF!</v>
      </c>
      <c r="CB142" s="80" t="e">
        <f t="shared" si="29"/>
        <v>#REF!</v>
      </c>
      <c r="CC142" s="80" t="e">
        <f t="shared" si="29"/>
        <v>#REF!</v>
      </c>
      <c r="CD142" s="80" t="e">
        <f t="shared" si="29"/>
        <v>#REF!</v>
      </c>
      <c r="CE142" s="80" t="e">
        <f t="shared" si="29"/>
        <v>#REF!</v>
      </c>
      <c r="CF142" s="80" t="e">
        <f t="shared" si="29"/>
        <v>#REF!</v>
      </c>
      <c r="CG142" s="80" t="e">
        <f t="shared" si="29"/>
        <v>#REF!</v>
      </c>
      <c r="CH142" s="80" t="e">
        <f t="shared" si="29"/>
        <v>#REF!</v>
      </c>
      <c r="CI142" s="80" t="e">
        <f t="shared" si="29"/>
        <v>#REF!</v>
      </c>
      <c r="CJ142" s="80" t="e">
        <f t="shared" si="29"/>
        <v>#REF!</v>
      </c>
      <c r="CK142" s="80" t="e">
        <f t="shared" si="29"/>
        <v>#REF!</v>
      </c>
      <c r="CL142" s="80" t="e">
        <f t="shared" si="29"/>
        <v>#REF!</v>
      </c>
      <c r="CM142" s="80" t="e">
        <f t="shared" si="29"/>
        <v>#REF!</v>
      </c>
      <c r="CN142" s="80" t="e">
        <f t="shared" si="29"/>
        <v>#REF!</v>
      </c>
      <c r="CO142" s="80" t="e">
        <f t="shared" si="29"/>
        <v>#REF!</v>
      </c>
      <c r="CP142" s="80" t="e">
        <f t="shared" si="29"/>
        <v>#REF!</v>
      </c>
      <c r="CQ142" s="80" t="e">
        <f t="shared" si="29"/>
        <v>#REF!</v>
      </c>
      <c r="CR142" s="80" t="e">
        <f t="shared" si="29"/>
        <v>#REF!</v>
      </c>
      <c r="CS142" s="80" t="e">
        <f t="shared" si="29"/>
        <v>#REF!</v>
      </c>
      <c r="CT142" s="80" t="e">
        <f t="shared" si="29"/>
        <v>#REF!</v>
      </c>
      <c r="CU142" s="80" t="e">
        <f t="shared" si="29"/>
        <v>#REF!</v>
      </c>
      <c r="CV142" s="80" t="e">
        <f t="shared" si="29"/>
        <v>#REF!</v>
      </c>
      <c r="CW142" s="80" t="e">
        <f t="shared" si="29"/>
        <v>#REF!</v>
      </c>
      <c r="CX142" s="80" t="e">
        <f t="shared" si="29"/>
        <v>#REF!</v>
      </c>
      <c r="CY142" s="80" t="e">
        <f t="shared" si="29"/>
        <v>#REF!</v>
      </c>
      <c r="CZ142" s="80" t="e">
        <f t="shared" si="29"/>
        <v>#REF!</v>
      </c>
      <c r="DA142" s="80" t="e">
        <f t="shared" si="29"/>
        <v>#REF!</v>
      </c>
      <c r="DB142" s="80" t="e">
        <f t="shared" ref="DB142:EG142" si="30">SUM(DB5:DB141)</f>
        <v>#REF!</v>
      </c>
      <c r="DC142" s="80" t="e">
        <f t="shared" si="30"/>
        <v>#REF!</v>
      </c>
      <c r="DD142" s="80" t="e">
        <f t="shared" si="30"/>
        <v>#REF!</v>
      </c>
      <c r="DE142" s="80" t="e">
        <f t="shared" si="30"/>
        <v>#REF!</v>
      </c>
      <c r="DF142" s="80" t="e">
        <f t="shared" si="30"/>
        <v>#REF!</v>
      </c>
      <c r="DG142" s="80" t="e">
        <f t="shared" si="30"/>
        <v>#REF!</v>
      </c>
      <c r="DH142" s="80" t="e">
        <f t="shared" si="30"/>
        <v>#REF!</v>
      </c>
      <c r="DI142" s="80" t="e">
        <f t="shared" si="30"/>
        <v>#REF!</v>
      </c>
      <c r="DJ142" s="80" t="e">
        <f t="shared" si="30"/>
        <v>#REF!</v>
      </c>
      <c r="DK142" s="80" t="e">
        <f t="shared" si="30"/>
        <v>#REF!</v>
      </c>
      <c r="DL142" s="80" t="e">
        <f t="shared" si="30"/>
        <v>#REF!</v>
      </c>
      <c r="DM142" s="80" t="e">
        <f t="shared" si="30"/>
        <v>#REF!</v>
      </c>
      <c r="DN142" s="80" t="e">
        <f t="shared" si="30"/>
        <v>#REF!</v>
      </c>
      <c r="DO142" s="80" t="e">
        <f t="shared" si="30"/>
        <v>#REF!</v>
      </c>
      <c r="DP142" s="80" t="e">
        <f t="shared" si="30"/>
        <v>#REF!</v>
      </c>
      <c r="DQ142" s="80" t="e">
        <f t="shared" si="30"/>
        <v>#REF!</v>
      </c>
      <c r="DR142" s="80" t="e">
        <f t="shared" si="30"/>
        <v>#REF!</v>
      </c>
      <c r="DS142" s="80" t="e">
        <f t="shared" si="30"/>
        <v>#REF!</v>
      </c>
      <c r="DT142" s="80" t="e">
        <f t="shared" si="30"/>
        <v>#REF!</v>
      </c>
      <c r="DU142" s="80" t="e">
        <f t="shared" si="30"/>
        <v>#REF!</v>
      </c>
      <c r="DV142" s="80" t="e">
        <f t="shared" si="30"/>
        <v>#REF!</v>
      </c>
      <c r="DW142" s="80" t="e">
        <f t="shared" si="30"/>
        <v>#REF!</v>
      </c>
      <c r="DX142" s="80" t="e">
        <f t="shared" si="30"/>
        <v>#REF!</v>
      </c>
      <c r="DY142" s="80" t="e">
        <f t="shared" si="30"/>
        <v>#REF!</v>
      </c>
      <c r="DZ142" s="80" t="e">
        <f t="shared" si="30"/>
        <v>#REF!</v>
      </c>
      <c r="EA142" s="80" t="e">
        <f t="shared" si="30"/>
        <v>#REF!</v>
      </c>
      <c r="EB142" s="80" t="e">
        <f t="shared" si="30"/>
        <v>#REF!</v>
      </c>
      <c r="EC142" s="80" t="e">
        <f t="shared" si="30"/>
        <v>#REF!</v>
      </c>
      <c r="ED142" s="80" t="e">
        <f t="shared" si="30"/>
        <v>#REF!</v>
      </c>
      <c r="EE142" s="80" t="e">
        <f t="shared" si="30"/>
        <v>#REF!</v>
      </c>
      <c r="EF142" s="80" t="e">
        <f t="shared" si="30"/>
        <v>#REF!</v>
      </c>
      <c r="EG142" s="80" t="e">
        <f t="shared" si="30"/>
        <v>#REF!</v>
      </c>
      <c r="EH142" s="80" t="e">
        <f t="shared" ref="EH142:EJ142" si="31">SUM(EH5:EH141)</f>
        <v>#REF!</v>
      </c>
      <c r="EI142" s="80" t="e">
        <f t="shared" si="31"/>
        <v>#REF!</v>
      </c>
      <c r="EJ142" s="80" t="e">
        <f t="shared" si="31"/>
        <v>#REF!</v>
      </c>
      <c r="EK142" s="194">
        <f>SUM(EK5:EK141)</f>
        <v>20998737.349999994</v>
      </c>
    </row>
    <row r="143" spans="1:141" x14ac:dyDescent="0.2">
      <c r="E143" s="162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V143" s="167"/>
      <c r="CI143" s="167"/>
      <c r="CV143" s="167"/>
      <c r="DI143" s="167"/>
      <c r="DV143" s="167"/>
      <c r="EI143" s="167"/>
    </row>
    <row r="144" spans="1:141" ht="15.75" x14ac:dyDescent="0.25">
      <c r="B144" s="189" t="s">
        <v>139</v>
      </c>
      <c r="C144" s="1"/>
      <c r="E144" s="162"/>
      <c r="F144" s="83" t="s">
        <v>145</v>
      </c>
      <c r="G144" s="83" t="s">
        <v>144</v>
      </c>
      <c r="H144" s="83"/>
      <c r="I144" s="166"/>
      <c r="J144" s="166">
        <v>43831</v>
      </c>
      <c r="K144" s="166">
        <v>43862</v>
      </c>
      <c r="L144" s="166">
        <v>43891</v>
      </c>
      <c r="M144" s="166">
        <v>43922</v>
      </c>
      <c r="N144" s="166">
        <v>43952</v>
      </c>
      <c r="O144" s="166">
        <v>43983</v>
      </c>
      <c r="P144" s="166">
        <v>44013</v>
      </c>
      <c r="Q144" s="166">
        <v>44044</v>
      </c>
      <c r="R144" s="166">
        <v>44075</v>
      </c>
      <c r="S144" s="166">
        <v>44105</v>
      </c>
      <c r="T144" s="166">
        <v>44136</v>
      </c>
      <c r="U144" s="166">
        <v>44166</v>
      </c>
      <c r="V144" s="166">
        <v>44197</v>
      </c>
      <c r="W144" s="166">
        <v>44197</v>
      </c>
      <c r="X144" s="166">
        <v>44228</v>
      </c>
      <c r="Y144" s="166">
        <v>44256</v>
      </c>
      <c r="Z144" s="166">
        <v>44287</v>
      </c>
      <c r="AA144" s="166">
        <v>44317</v>
      </c>
      <c r="AB144" s="166">
        <v>44348</v>
      </c>
      <c r="AC144" s="166">
        <v>44378</v>
      </c>
      <c r="AD144" s="166">
        <v>44409</v>
      </c>
      <c r="AE144" s="166">
        <v>44440</v>
      </c>
      <c r="AF144" s="166">
        <v>44470</v>
      </c>
      <c r="AG144" s="166">
        <v>44501</v>
      </c>
      <c r="AH144" s="166">
        <v>44531</v>
      </c>
      <c r="AI144" s="166">
        <v>44562</v>
      </c>
      <c r="AJ144" s="166">
        <v>44562</v>
      </c>
      <c r="AK144" s="166">
        <v>44593</v>
      </c>
      <c r="AL144" s="166">
        <v>44621</v>
      </c>
      <c r="AM144" s="166">
        <v>44652</v>
      </c>
      <c r="AN144" s="166">
        <v>44682</v>
      </c>
      <c r="AO144" s="166">
        <v>44713</v>
      </c>
      <c r="AP144" s="166">
        <v>44743</v>
      </c>
      <c r="AQ144" s="166">
        <v>44774</v>
      </c>
      <c r="AR144" s="166">
        <v>44805</v>
      </c>
      <c r="AS144" s="166">
        <v>44835</v>
      </c>
      <c r="AT144" s="166">
        <v>44866</v>
      </c>
      <c r="AU144" s="166">
        <v>44896</v>
      </c>
      <c r="AV144" s="166">
        <v>44927</v>
      </c>
      <c r="AW144" s="166">
        <v>44927</v>
      </c>
      <c r="AX144" s="166">
        <v>44958</v>
      </c>
      <c r="AY144" s="166">
        <v>44986</v>
      </c>
      <c r="AZ144" s="166">
        <v>45017</v>
      </c>
      <c r="BA144" s="166">
        <v>45047</v>
      </c>
      <c r="BB144" s="166">
        <v>45078</v>
      </c>
      <c r="BC144" s="166">
        <v>45108</v>
      </c>
      <c r="BD144" s="166">
        <v>45139</v>
      </c>
      <c r="BE144" s="166">
        <v>45170</v>
      </c>
      <c r="BF144" s="166">
        <v>45200</v>
      </c>
      <c r="BG144" s="166">
        <v>45231</v>
      </c>
      <c r="BH144" s="166">
        <v>45261</v>
      </c>
      <c r="BI144" s="166">
        <v>45292</v>
      </c>
      <c r="BV144" s="167" t="e">
        <f>SUM(BJ142:BU142)-BV142</f>
        <v>#REF!</v>
      </c>
      <c r="CI144" s="167" t="e">
        <f>SUM(BW142:CH142)-CI142</f>
        <v>#REF!</v>
      </c>
      <c r="CV144" s="167" t="e">
        <f>SUM(CJ142:CU142)-CV142</f>
        <v>#REF!</v>
      </c>
      <c r="DI144" s="167" t="e">
        <f>SUM(CW142:DH142)-DI142</f>
        <v>#REF!</v>
      </c>
      <c r="DV144" s="167" t="e">
        <f>SUM(DJ142:DU142)-DV142</f>
        <v>#REF!</v>
      </c>
      <c r="EI144" s="167" t="e">
        <f>SUM(DW142:EH142)-EI142</f>
        <v>#REF!</v>
      </c>
    </row>
    <row r="145" spans="1:140" s="1" customFormat="1" ht="18" x14ac:dyDescent="0.4">
      <c r="G145" s="195" t="s">
        <v>478</v>
      </c>
      <c r="H145" s="195"/>
      <c r="J145" s="161" t="s">
        <v>87</v>
      </c>
      <c r="K145" s="161" t="s">
        <v>88</v>
      </c>
      <c r="L145" s="161" t="s">
        <v>89</v>
      </c>
      <c r="M145" s="161" t="s">
        <v>90</v>
      </c>
      <c r="N145" s="161" t="s">
        <v>48</v>
      </c>
      <c r="O145" s="161" t="s">
        <v>91</v>
      </c>
      <c r="P145" s="161" t="s">
        <v>92</v>
      </c>
      <c r="Q145" s="161" t="s">
        <v>93</v>
      </c>
      <c r="R145" s="161" t="s">
        <v>94</v>
      </c>
      <c r="S145" s="161" t="s">
        <v>95</v>
      </c>
      <c r="T145" s="161" t="s">
        <v>96</v>
      </c>
      <c r="U145" s="161" t="s">
        <v>97</v>
      </c>
      <c r="V145" s="161" t="s">
        <v>4</v>
      </c>
      <c r="W145" s="161" t="s">
        <v>87</v>
      </c>
      <c r="X145" s="161" t="s">
        <v>88</v>
      </c>
      <c r="Y145" s="161" t="s">
        <v>89</v>
      </c>
      <c r="Z145" s="161" t="s">
        <v>90</v>
      </c>
      <c r="AA145" s="161" t="s">
        <v>48</v>
      </c>
      <c r="AB145" s="161" t="s">
        <v>91</v>
      </c>
      <c r="AC145" s="161" t="s">
        <v>92</v>
      </c>
      <c r="AD145" s="161" t="s">
        <v>93</v>
      </c>
      <c r="AE145" s="161" t="s">
        <v>94</v>
      </c>
      <c r="AF145" s="161" t="s">
        <v>95</v>
      </c>
      <c r="AG145" s="161" t="s">
        <v>96</v>
      </c>
      <c r="AH145" s="161" t="s">
        <v>97</v>
      </c>
      <c r="AI145" s="161" t="s">
        <v>4</v>
      </c>
      <c r="AJ145" s="161" t="s">
        <v>87</v>
      </c>
      <c r="AK145" s="161" t="s">
        <v>88</v>
      </c>
      <c r="AL145" s="161" t="s">
        <v>89</v>
      </c>
      <c r="AM145" s="161" t="s">
        <v>90</v>
      </c>
      <c r="AN145" s="161" t="s">
        <v>48</v>
      </c>
      <c r="AO145" s="161" t="s">
        <v>91</v>
      </c>
      <c r="AP145" s="161" t="s">
        <v>92</v>
      </c>
      <c r="AQ145" s="161" t="s">
        <v>93</v>
      </c>
      <c r="AR145" s="161" t="s">
        <v>94</v>
      </c>
      <c r="AS145" s="161" t="s">
        <v>95</v>
      </c>
      <c r="AT145" s="161" t="s">
        <v>96</v>
      </c>
      <c r="AU145" s="161" t="s">
        <v>97</v>
      </c>
      <c r="AV145" s="161" t="s">
        <v>4</v>
      </c>
      <c r="AW145" s="161" t="s">
        <v>87</v>
      </c>
      <c r="AX145" s="161" t="s">
        <v>88</v>
      </c>
      <c r="AY145" s="161" t="s">
        <v>89</v>
      </c>
      <c r="AZ145" s="161" t="s">
        <v>90</v>
      </c>
      <c r="BA145" s="161" t="s">
        <v>48</v>
      </c>
      <c r="BB145" s="161" t="s">
        <v>91</v>
      </c>
      <c r="BC145" s="161" t="s">
        <v>92</v>
      </c>
      <c r="BD145" s="161" t="s">
        <v>93</v>
      </c>
      <c r="BE145" s="161" t="s">
        <v>94</v>
      </c>
      <c r="BF145" s="161" t="s">
        <v>95</v>
      </c>
      <c r="BG145" s="161" t="s">
        <v>96</v>
      </c>
      <c r="BH145" s="161" t="s">
        <v>97</v>
      </c>
      <c r="BI145" s="161" t="s">
        <v>4</v>
      </c>
      <c r="BJ145" s="161" t="s">
        <v>87</v>
      </c>
      <c r="BK145" s="161" t="s">
        <v>88</v>
      </c>
      <c r="BL145" s="161" t="s">
        <v>89</v>
      </c>
      <c r="BM145" s="161" t="s">
        <v>90</v>
      </c>
      <c r="BN145" s="161" t="s">
        <v>48</v>
      </c>
      <c r="BO145" s="161" t="s">
        <v>91</v>
      </c>
      <c r="BP145" s="161" t="s">
        <v>92</v>
      </c>
      <c r="BQ145" s="161" t="s">
        <v>93</v>
      </c>
      <c r="BR145" s="161" t="s">
        <v>94</v>
      </c>
      <c r="BS145" s="161" t="s">
        <v>95</v>
      </c>
      <c r="BT145" s="161" t="s">
        <v>96</v>
      </c>
      <c r="BU145" s="161" t="s">
        <v>97</v>
      </c>
      <c r="BV145" s="161" t="s">
        <v>4</v>
      </c>
      <c r="BW145" s="161" t="s">
        <v>87</v>
      </c>
      <c r="BX145" s="161" t="s">
        <v>88</v>
      </c>
      <c r="BY145" s="161" t="s">
        <v>89</v>
      </c>
      <c r="BZ145" s="161" t="s">
        <v>90</v>
      </c>
      <c r="CA145" s="161" t="s">
        <v>48</v>
      </c>
      <c r="CB145" s="161" t="s">
        <v>91</v>
      </c>
      <c r="CC145" s="161" t="s">
        <v>92</v>
      </c>
      <c r="CD145" s="161" t="s">
        <v>93</v>
      </c>
      <c r="CE145" s="161" t="s">
        <v>94</v>
      </c>
      <c r="CF145" s="161" t="s">
        <v>95</v>
      </c>
      <c r="CG145" s="161" t="s">
        <v>96</v>
      </c>
      <c r="CH145" s="161" t="s">
        <v>97</v>
      </c>
      <c r="CI145" s="161" t="s">
        <v>4</v>
      </c>
      <c r="CJ145" s="161" t="s">
        <v>87</v>
      </c>
      <c r="CK145" s="161" t="s">
        <v>88</v>
      </c>
      <c r="CL145" s="161" t="s">
        <v>89</v>
      </c>
      <c r="CM145" s="161" t="s">
        <v>90</v>
      </c>
      <c r="CN145" s="161" t="s">
        <v>48</v>
      </c>
      <c r="CO145" s="161" t="s">
        <v>91</v>
      </c>
      <c r="CP145" s="161" t="s">
        <v>92</v>
      </c>
      <c r="CQ145" s="161" t="s">
        <v>93</v>
      </c>
      <c r="CR145" s="161" t="s">
        <v>94</v>
      </c>
      <c r="CS145" s="161" t="s">
        <v>95</v>
      </c>
      <c r="CT145" s="161" t="s">
        <v>96</v>
      </c>
      <c r="CU145" s="161" t="s">
        <v>97</v>
      </c>
      <c r="CV145" s="161" t="s">
        <v>4</v>
      </c>
      <c r="CW145" s="161" t="s">
        <v>87</v>
      </c>
      <c r="CX145" s="161" t="s">
        <v>88</v>
      </c>
      <c r="CY145" s="161" t="s">
        <v>89</v>
      </c>
      <c r="CZ145" s="161" t="s">
        <v>90</v>
      </c>
      <c r="DA145" s="161" t="s">
        <v>48</v>
      </c>
      <c r="DB145" s="161" t="s">
        <v>91</v>
      </c>
      <c r="DC145" s="161" t="s">
        <v>92</v>
      </c>
      <c r="DD145" s="161" t="s">
        <v>93</v>
      </c>
      <c r="DE145" s="161" t="s">
        <v>94</v>
      </c>
      <c r="DF145" s="161" t="s">
        <v>95</v>
      </c>
      <c r="DG145" s="161" t="s">
        <v>96</v>
      </c>
      <c r="DH145" s="161" t="s">
        <v>97</v>
      </c>
      <c r="DI145" s="161" t="s">
        <v>4</v>
      </c>
      <c r="DJ145" s="161" t="s">
        <v>87</v>
      </c>
      <c r="DK145" s="161" t="s">
        <v>88</v>
      </c>
      <c r="DL145" s="161" t="s">
        <v>89</v>
      </c>
      <c r="DM145" s="161" t="s">
        <v>90</v>
      </c>
      <c r="DN145" s="161" t="s">
        <v>48</v>
      </c>
      <c r="DO145" s="161" t="s">
        <v>91</v>
      </c>
      <c r="DP145" s="161" t="s">
        <v>92</v>
      </c>
      <c r="DQ145" s="161" t="s">
        <v>93</v>
      </c>
      <c r="DR145" s="161" t="s">
        <v>94</v>
      </c>
      <c r="DS145" s="161" t="s">
        <v>95</v>
      </c>
      <c r="DT145" s="161" t="s">
        <v>96</v>
      </c>
      <c r="DU145" s="161" t="s">
        <v>97</v>
      </c>
      <c r="DV145" s="161" t="s">
        <v>4</v>
      </c>
      <c r="DW145" s="161" t="s">
        <v>87</v>
      </c>
      <c r="DX145" s="161" t="s">
        <v>88</v>
      </c>
      <c r="DY145" s="161" t="s">
        <v>89</v>
      </c>
      <c r="DZ145" s="161" t="s">
        <v>90</v>
      </c>
      <c r="EA145" s="161" t="s">
        <v>48</v>
      </c>
      <c r="EB145" s="161" t="s">
        <v>91</v>
      </c>
      <c r="EC145" s="161" t="s">
        <v>92</v>
      </c>
      <c r="ED145" s="161" t="s">
        <v>93</v>
      </c>
      <c r="EE145" s="161" t="s">
        <v>94</v>
      </c>
      <c r="EF145" s="161" t="s">
        <v>95</v>
      </c>
      <c r="EG145" s="161" t="s">
        <v>96</v>
      </c>
      <c r="EH145" s="161" t="s">
        <v>97</v>
      </c>
      <c r="EI145" s="161" t="s">
        <v>4</v>
      </c>
      <c r="EJ145" s="2"/>
    </row>
    <row r="146" spans="1:140" ht="15.75" outlineLevel="1" x14ac:dyDescent="0.25">
      <c r="A146" s="2">
        <f t="shared" ref="A146:E155" si="32">A5</f>
        <v>1</v>
      </c>
      <c r="B146" s="1" t="str">
        <f t="shared" si="32"/>
        <v>PRE-09620</v>
      </c>
      <c r="C146" s="1" t="str">
        <f t="shared" si="32"/>
        <v>SPP TAU - Circuit 66654</v>
      </c>
      <c r="D146" s="2" t="str">
        <f t="shared" si="32"/>
        <v>PRE-09620.1</v>
      </c>
      <c r="E146" s="162" t="str">
        <f t="shared" si="32"/>
        <v>SPP TAU - Circuit 66654</v>
      </c>
      <c r="F146" s="84">
        <v>44058</v>
      </c>
      <c r="G146" s="84"/>
      <c r="H146" s="112"/>
      <c r="J146" s="191">
        <v>0</v>
      </c>
      <c r="K146" s="191">
        <v>0</v>
      </c>
      <c r="L146" s="191">
        <v>0</v>
      </c>
      <c r="M146" s="116">
        <v>0</v>
      </c>
      <c r="N146" s="116">
        <v>0</v>
      </c>
      <c r="O146" s="116">
        <v>0</v>
      </c>
      <c r="P146" s="116">
        <v>0</v>
      </c>
      <c r="Q146" s="116">
        <f>IF($F146&lt;R$144,(IF($F146&gt;Q$144-1,SUM($J5:Q5)+$I287,Q5)),0)</f>
        <v>403440.13000000006</v>
      </c>
      <c r="R146" s="116">
        <f>IF($F146&lt;S$144,(IF($F146&gt;R$144-1,SUM($J5:R5)+$I287,R5)),0)</f>
        <v>2285.29</v>
      </c>
      <c r="S146" s="116">
        <f>IF($F146&lt;T$144,(IF($F146&gt;S$144-1,SUM($J5:S5)+$I287,S5)),0)</f>
        <v>4820.8100000000004</v>
      </c>
      <c r="T146" s="116">
        <f>IF($F146&lt;U$144,(IF($F146&gt;T$144-1,SUM($J5:T5)+$I287,T5)),0)</f>
        <v>0.05</v>
      </c>
      <c r="U146" s="116">
        <f>IF($F146&lt;V$144,(IF($F146&gt;U$144-1,SUM($J5:U5)+$I287,U5)),0)</f>
        <v>3887.1200000000003</v>
      </c>
      <c r="V146" s="116">
        <f t="shared" ref="V146:V282" si="33">SUM(J146:U146)</f>
        <v>414433.4</v>
      </c>
      <c r="W146" s="116">
        <f>IF($F146&lt;X$144,(IF($F146&gt;W$144-1,SUM($V5,$W5:W5),W5)),0)</f>
        <v>0</v>
      </c>
      <c r="X146" s="116">
        <f>IF($F146&lt;Y$144,(IF($F146&gt;X$144-1,SUM($V5,$W5:X5),X5)),0)</f>
        <v>0</v>
      </c>
      <c r="Y146" s="196">
        <f>IF($F146&lt;Z$144,(IF($F146&gt;Y$144-1,SUM($V5,$W5:Y5),Y5)),0)</f>
        <v>0</v>
      </c>
      <c r="Z146" s="196">
        <f>IF($F146&lt;AA$144,(IF($F146&gt;Z$144-1,SUM($V5,$W5:Z5),Z5)),0)</f>
        <v>0</v>
      </c>
      <c r="AA146" s="196">
        <f>IF($F146&lt;AB$144,(IF($F146&gt;AA$144-1,SUM($V5,$W5:AA5),AA5)),0)</f>
        <v>0</v>
      </c>
      <c r="AB146" s="196">
        <f>IF($F146&lt;AC$144,(IF($F146&gt;AB$144-1,SUM($V5,$W5:AB5),AB5)),0)</f>
        <v>0</v>
      </c>
      <c r="AC146" s="191">
        <f>IF($F146&lt;AD$144,(IF($F146&gt;AC$144-1,SUM($V5,$W5:AC5),AC5)),0)</f>
        <v>0</v>
      </c>
      <c r="AD146" s="191">
        <f>IF($F146&lt;AE$144,(IF($F146&gt;AD$144-1,SUM($V5,$W5:AD5),AD5)),0)</f>
        <v>0</v>
      </c>
      <c r="AE146" s="191">
        <f>IF($F146&lt;AF$144,(IF($F146&gt;AE$144-1,SUM($V5,$W5:AE5),AE5)),0)</f>
        <v>0</v>
      </c>
      <c r="AF146" s="191">
        <f>IF($F146&lt;AG$144,(IF($F146&gt;AF$144-1,SUM($V5,$W5:AF5),AF5)),0)</f>
        <v>0</v>
      </c>
      <c r="AG146" s="191">
        <f>IF($F146&lt;AH$144,(IF($F146&gt;AG$144-1,SUM($V5,$W5:AG5),AG5)),0)</f>
        <v>0</v>
      </c>
      <c r="AH146" s="191">
        <f>IF($F146&lt;AI$144,(IF($F146&gt;AH$144-1,SUM($V5,$W5:AH5),AH5)),0)</f>
        <v>0</v>
      </c>
      <c r="AI146" s="163">
        <f t="shared" ref="AI146:AI177" si="34">SUM(W146:AH146)</f>
        <v>0</v>
      </c>
      <c r="AJ146" s="191">
        <f>IFERROR(IF(VALUE($F146)&lt;AK$144,(IF(VALUE($F146)&gt;AJ$144-1,SUM($AI5,$V5,$AJ5:AJ5),AJ5)),0),0)</f>
        <v>0</v>
      </c>
      <c r="AK146" s="191">
        <f>IFERROR(IF(VALUE($F146)&lt;AL$144,(IF(VALUE($F146)&gt;AK$144-1,SUM($AI5,$V5,$AJ5:AK5),AK5)),0),0)</f>
        <v>0</v>
      </c>
      <c r="AL146" s="191">
        <f>IFERROR(IF(VALUE($F146)&lt;AM$144,(IF(VALUE($F146)&gt;AL$144-1,SUM($AI5,$V5,$AJ5:AL5),AL5)),0),0)</f>
        <v>0</v>
      </c>
      <c r="AM146" s="191">
        <f>IFERROR(IF(VALUE($F146)&lt;AN$144,(IF(VALUE($F146)&gt;AM$144-1,SUM($AI5,$V5,$AJ5:AM5),AM5)),0),0)</f>
        <v>0</v>
      </c>
      <c r="AN146" s="191">
        <f>IFERROR(IF(VALUE($F146)&lt;AO$144,(IF(VALUE($F146)&gt;AN$144-1,SUM($AI5,$V5,$AJ5:AN5),AN5)),0),0)</f>
        <v>0</v>
      </c>
      <c r="AO146" s="191">
        <f>IFERROR(IF(VALUE($F146)&lt;AP$144,(IF(VALUE($F146)&gt;AO$144-1,SUM($AI5,$V5,$AJ5:AO5),AO5)),0),0)</f>
        <v>0</v>
      </c>
      <c r="AP146" s="191">
        <f>IFERROR(IF(VALUE($F146)&lt;AQ$144,(IF(VALUE($F146)&gt;AP$144-1,SUM($AI5,$V5,$AJ5:AP5),AP5)),0),0)</f>
        <v>0</v>
      </c>
      <c r="AQ146" s="191">
        <f>IFERROR(IF(VALUE($F146)&lt;AR$144,(IF(VALUE($F146)&gt;AQ$144-1,SUM($AI5,$V5,$AJ5:AQ5),AQ5)),0),0)</f>
        <v>0</v>
      </c>
      <c r="AR146" s="191">
        <f>IFERROR(IF(VALUE($F146)&lt;AS$144,(IF(VALUE($F146)&gt;AR$144-1,SUM($AI5,$V5,$AJ5:AR5),AR5)),0),0)</f>
        <v>0</v>
      </c>
      <c r="AS146" s="191">
        <f>IFERROR(IF(VALUE($F146)&lt;AT$144,(IF(VALUE($F146)&gt;AS$144-1,SUM($AI5,$V5,$AJ5:AS5),AS5)),0),0)</f>
        <v>0</v>
      </c>
      <c r="AT146" s="191">
        <f>IFERROR(IF(VALUE($F146)&lt;AU$144,(IF(VALUE($F146)&gt;AT$144-1,SUM($AI5,$V5,$AJ5:AT5),AT5)),0),0)</f>
        <v>0</v>
      </c>
      <c r="AU146" s="191">
        <f>IFERROR(IF(VALUE($F146)&lt;AV$144,(IF(VALUE($F146)&gt;AU$144-1,SUM($AI5,$V5,$AJ5:AU5),AU5)),0),0)</f>
        <v>0</v>
      </c>
      <c r="AV146" s="163">
        <f t="shared" ref="AV146:AV177" si="35">SUM(AJ146:AU146)</f>
        <v>0</v>
      </c>
      <c r="AW146" s="191">
        <f>IFERROR(IF(VALUE($F146)&lt;AX$144,(IF(VALUE($F146)&gt;AW$144-1,SUM($AV5,$AI5,$V5,$AW5:AW5),AW5)),0),0)</f>
        <v>0</v>
      </c>
      <c r="AX146" s="191">
        <f>IFERROR(IF(VALUE($F146)&lt;AY$144,(IF(VALUE($F146)&gt;AX$144-1,SUM($AV5,$AI5,$V5,$AW5:AX5),AX5)),0),0)</f>
        <v>0</v>
      </c>
      <c r="AY146" s="191">
        <f>IFERROR(IF(VALUE($F146)&lt;AZ$144,(IF(VALUE($F146)&gt;AY$144-1,SUM($AV5,$AI5,$V5,$AW5:AY5),AY5)),0),0)</f>
        <v>0</v>
      </c>
      <c r="AZ146" s="191">
        <f>IFERROR(IF(VALUE($F146)&lt;BA$144,(IF(VALUE($F146)&gt;AZ$144-1,SUM($AV5,$AI5,$V5,$AW5:AZ5),AZ5)),0),0)</f>
        <v>0</v>
      </c>
      <c r="BA146" s="191">
        <f>IFERROR(IF(VALUE($F146)&lt;BB$144,(IF(VALUE($F146)&gt;BA$144-1,SUM($AV5,$AI5,$V5,$AW5:BA5),BA5)),0),0)</f>
        <v>0</v>
      </c>
      <c r="BB146" s="191">
        <f>IFERROR(IF(VALUE($F146)&lt;BC$144,(IF(VALUE($F146)&gt;BB$144-1,SUM($AV5,$AI5,$V5,$AW5:BB5),BB5)),0),0)</f>
        <v>0</v>
      </c>
      <c r="BC146" s="191">
        <f>IFERROR(IF(VALUE($F146)&lt;BD$144,(IF(VALUE($F146)&gt;BC$144-1,SUM($AV5,$AI5,$V5,$AW5:BC5),BC5)),0),0)</f>
        <v>0</v>
      </c>
      <c r="BD146" s="191">
        <f>IFERROR(IF(VALUE($F146)&lt;BE$144,(IF(VALUE($F146)&gt;BD$144-1,SUM($AV5,$AI5,$V5,$AW5:BD5),BD5)),0),0)</f>
        <v>0</v>
      </c>
      <c r="BE146" s="191">
        <f>IFERROR(IF(VALUE($F146)&lt;BF$144,(IF(VALUE($F146)&gt;BE$144-1,SUM($AV5,$AI5,$V5,$AW5:BE5),BE5)),0),0)</f>
        <v>0</v>
      </c>
      <c r="BF146" s="191">
        <f>IFERROR(IF(VALUE($F146)&lt;BG$144,(IF(VALUE($F146)&gt;BF$144-1,SUM($AV5,$AI5,$V5,$AW5:BF5),BF5)),0),0)</f>
        <v>0</v>
      </c>
      <c r="BG146" s="191">
        <f>IFERROR(IF(VALUE($F146)&lt;BH$144,(IF(VALUE($F146)&gt;BG$144-1,SUM($AV5,$AI5,$V5,$AW5:BG5),BG5)),0),0)</f>
        <v>0</v>
      </c>
      <c r="BH146" s="191">
        <f>IFERROR(IF(VALUE($F146)&lt;BI$144,(IF(VALUE($F146)&gt;BH$144-1,SUM($AV5,$AI5,$V5,$AW5:BH5),BH5)),0),0)</f>
        <v>0</v>
      </c>
      <c r="BI146" s="163">
        <f t="shared" ref="BI146:BI177" si="36">SUM(AW146:BH146)</f>
        <v>0</v>
      </c>
      <c r="BV146" s="163"/>
      <c r="CI146" s="163"/>
      <c r="CV146" s="163"/>
      <c r="DI146" s="163"/>
      <c r="DV146" s="163"/>
      <c r="EI146" s="163"/>
    </row>
    <row r="147" spans="1:140" ht="15.75" outlineLevel="1" x14ac:dyDescent="0.25">
      <c r="A147" s="2">
        <f t="shared" si="32"/>
        <v>2</v>
      </c>
      <c r="B147" s="1" t="str">
        <f t="shared" si="32"/>
        <v>PRE-09621</v>
      </c>
      <c r="C147" s="1" t="str">
        <f t="shared" si="32"/>
        <v>SPP TAU - Circuit 66840</v>
      </c>
      <c r="D147" s="2" t="str">
        <f t="shared" si="32"/>
        <v>PRE-09621.1</v>
      </c>
      <c r="E147" s="162" t="str">
        <f t="shared" si="32"/>
        <v>SPP TAU - Circuit 66840</v>
      </c>
      <c r="F147" s="84">
        <v>44211</v>
      </c>
      <c r="G147" s="84"/>
      <c r="H147" s="112"/>
      <c r="I147" s="197"/>
      <c r="J147" s="163">
        <v>0</v>
      </c>
      <c r="K147" s="163">
        <v>0</v>
      </c>
      <c r="L147" s="163">
        <v>0</v>
      </c>
      <c r="M147" s="163">
        <v>0</v>
      </c>
      <c r="N147" s="163">
        <v>0</v>
      </c>
      <c r="O147" s="163">
        <v>0</v>
      </c>
      <c r="P147" s="163">
        <v>0</v>
      </c>
      <c r="Q147" s="163">
        <f>IF($F147&lt;R$144,(IF($F147&gt;Q$144-1,SUM($J6:Q6)+$I291,Q6)),0)</f>
        <v>0</v>
      </c>
      <c r="R147" s="163">
        <f>IF($F147&lt;S$144,(IF($F147&gt;R$144-1,SUM($J6:R6)+$I291,R6)),0)</f>
        <v>0</v>
      </c>
      <c r="S147" s="163">
        <f>IF($F147&lt;T$144,(IF($F147&gt;S$144-1,SUM($J6:S6)+$I291,S6)),0)</f>
        <v>0</v>
      </c>
      <c r="T147" s="163">
        <f>IF($F147&lt;U$144,(IF($F147&gt;T$144-1,SUM($J6:T6)+$I291,T6)),0)</f>
        <v>0</v>
      </c>
      <c r="U147" s="163">
        <f>IF($F147&lt;V$144,(IF($F147&gt;U$144-1,SUM($J6:U6)+$I291,U6)),0)</f>
        <v>0</v>
      </c>
      <c r="V147" s="116">
        <f t="shared" si="33"/>
        <v>0</v>
      </c>
      <c r="W147" s="163">
        <f>IF($F147&lt;X$144,(IF($F147&gt;W$144-1,SUM($V6,$W6:W6),W6)),0)</f>
        <v>716553.27000000014</v>
      </c>
      <c r="X147" s="163">
        <f>IF($F147&lt;Y$144,(IF($F147&gt;X$144-1,SUM($V6,$W6:X6),X6)),0)</f>
        <v>34.78</v>
      </c>
      <c r="Y147" s="163">
        <f>IF($F147&lt;Z$144,(IF($F147&gt;Y$144-1,SUM($V6,$W6:Y6),Y6)),0)</f>
        <v>41.29</v>
      </c>
      <c r="Z147" s="163">
        <f>IF($F147&lt;AA$144,(IF($F147&gt;Z$144-1,SUM($V6,$W6:Z6),Z6)),0)</f>
        <v>21.8</v>
      </c>
      <c r="AA147" s="163">
        <f>IF($F147&lt;AB$144,(IF($F147&gt;AA$144-1,SUM($V6,$W6:AA6),AA6)),0)</f>
        <v>-5055.41</v>
      </c>
      <c r="AB147" s="163">
        <f>IF($F147&lt;AC$144,(IF($F147&gt;AB$144-1,SUM($V6,$W6:AB6),AB6)),0)</f>
        <v>0</v>
      </c>
      <c r="AC147" s="191">
        <f>IF($F147&lt;AD$144,(IF($F147&gt;AC$144-1,SUM($V6,$W6:AC6),AC6)),0)</f>
        <v>0</v>
      </c>
      <c r="AD147" s="191">
        <f>IF($F147&lt;AE$144,(IF($F147&gt;AD$144-1,SUM($V6,$W6:AD6),AD6)),0)</f>
        <v>0</v>
      </c>
      <c r="AE147" s="191">
        <f>IF($F147&lt;AF$144,(IF($F147&gt;AE$144-1,SUM($V6,$W6:AE6),AE6)),0)</f>
        <v>0</v>
      </c>
      <c r="AF147" s="191">
        <f>IF($F147&lt;AG$144,(IF($F147&gt;AF$144-1,SUM($V6,$W6:AF6),AF6)),0)</f>
        <v>0</v>
      </c>
      <c r="AG147" s="191">
        <f>IF($F147&lt;AH$144,(IF($F147&gt;AG$144-1,SUM($V6,$W6:AG6),AG6)),0)</f>
        <v>21</v>
      </c>
      <c r="AH147" s="191">
        <f>IF($F147&lt;AI$144,(IF($F147&gt;AH$144-1,SUM($V6,$W6:AH6),AH6)),0)</f>
        <v>0</v>
      </c>
      <c r="AI147" s="163">
        <f t="shared" si="34"/>
        <v>711616.73000000021</v>
      </c>
      <c r="AJ147" s="191">
        <f>IFERROR(IF(VALUE($F147)&lt;AK$144,(IF(VALUE($F147)&gt;AJ$144-1,SUM($AI6,$V6,$AJ6:AJ6),AJ6)),0),0)</f>
        <v>0</v>
      </c>
      <c r="AK147" s="191">
        <f>IFERROR(IF(VALUE($F147)&lt;AL$144,(IF(VALUE($F147)&gt;AK$144-1,SUM($AI6,$V6,$AJ6:AK6),AK6)),0),0)</f>
        <v>0</v>
      </c>
      <c r="AL147" s="191">
        <f>IFERROR(IF(VALUE($F147)&lt;AM$144,(IF(VALUE($F147)&gt;AL$144-1,SUM($AI6,$V6,$AJ6:AL6),AL6)),0),0)</f>
        <v>0</v>
      </c>
      <c r="AM147" s="191">
        <f>IFERROR(IF(VALUE($F147)&lt;AN$144,(IF(VALUE($F147)&gt;AM$144-1,SUM($AI6,$V6,$AJ6:AM6),AM6)),0),0)</f>
        <v>0</v>
      </c>
      <c r="AN147" s="191">
        <f>IFERROR(IF(VALUE($F147)&lt;AO$144,(IF(VALUE($F147)&gt;AN$144-1,SUM($AI6,$V6,$AJ6:AN6),AN6)),0),0)</f>
        <v>0</v>
      </c>
      <c r="AO147" s="191">
        <f>IFERROR(IF(VALUE($F147)&lt;AP$144,(IF(VALUE($F147)&gt;AO$144-1,SUM($AI6,$V6,$AJ6:AO6),AO6)),0),0)</f>
        <v>0</v>
      </c>
      <c r="AP147" s="191">
        <f>IFERROR(IF(VALUE($F147)&lt;AQ$144,(IF(VALUE($F147)&gt;AP$144-1,SUM($AI6,$V6,$AJ6:AP6),AP6)),0),0)</f>
        <v>0</v>
      </c>
      <c r="AQ147" s="191">
        <f>IFERROR(IF(VALUE($F147)&lt;AR$144,(IF(VALUE($F147)&gt;AQ$144-1,SUM($AI6,$V6,$AJ6:AQ6),AQ6)),0),0)</f>
        <v>0</v>
      </c>
      <c r="AR147" s="191">
        <f>IFERROR(IF(VALUE($F147)&lt;AS$144,(IF(VALUE($F147)&gt;AR$144-1,SUM($AI6,$V6,$AJ6:AR6),AR6)),0),0)</f>
        <v>0</v>
      </c>
      <c r="AS147" s="191">
        <f>IFERROR(IF(VALUE($F147)&lt;AT$144,(IF(VALUE($F147)&gt;AS$144-1,SUM($AI6,$V6,$AJ6:AS6),AS6)),0),0)</f>
        <v>0</v>
      </c>
      <c r="AT147" s="191">
        <f>IFERROR(IF(VALUE($F147)&lt;AU$144,(IF(VALUE($F147)&gt;AT$144-1,SUM($AI6,$V6,$AJ6:AT6),AT6)),0),0)</f>
        <v>0</v>
      </c>
      <c r="AU147" s="191">
        <f>IFERROR(IF(VALUE($F147)&lt;AV$144,(IF(VALUE($F147)&gt;AU$144-1,SUM($AI6,$V6,$AJ6:AU6),AU6)),0),0)</f>
        <v>0</v>
      </c>
      <c r="AV147" s="163">
        <f t="shared" si="35"/>
        <v>0</v>
      </c>
      <c r="AW147" s="191">
        <f>IFERROR(IF(VALUE($F147)&lt;AX$144,(IF(VALUE($F147)&gt;AW$144-1,SUM($AV6,$AI6,$V6,$AW6:AW6),AW6)),0),0)</f>
        <v>0</v>
      </c>
      <c r="AX147" s="191">
        <f>IFERROR(IF(VALUE($F147)&lt;AY$144,(IF(VALUE($F147)&gt;AX$144-1,SUM($AV6,$AI6,$V6,$AW6:AX6),AX6)),0),0)</f>
        <v>0</v>
      </c>
      <c r="AY147" s="191">
        <f>IFERROR(IF(VALUE($F147)&lt;AZ$144,(IF(VALUE($F147)&gt;AY$144-1,SUM($AV6,$AI6,$V6,$AW6:AY6),AY6)),0),0)</f>
        <v>0</v>
      </c>
      <c r="AZ147" s="191">
        <f>IFERROR(IF(VALUE($F147)&lt;BA$144,(IF(VALUE($F147)&gt;AZ$144-1,SUM($AV6,$AI6,$V6,$AW6:AZ6),AZ6)),0),0)</f>
        <v>0</v>
      </c>
      <c r="BA147" s="191">
        <f>IFERROR(IF(VALUE($F147)&lt;BB$144,(IF(VALUE($F147)&gt;BA$144-1,SUM($AV6,$AI6,$V6,$AW6:BA6),BA6)),0),0)</f>
        <v>0</v>
      </c>
      <c r="BB147" s="191">
        <f>IFERROR(IF(VALUE($F147)&lt;BC$144,(IF(VALUE($F147)&gt;BB$144-1,SUM($AV6,$AI6,$V6,$AW6:BB6),BB6)),0),0)</f>
        <v>0</v>
      </c>
      <c r="BC147" s="191">
        <f>IFERROR(IF(VALUE($F147)&lt;BD$144,(IF(VALUE($F147)&gt;BC$144-1,SUM($AV6,$AI6,$V6,$AW6:BC6),BC6)),0),0)</f>
        <v>0</v>
      </c>
      <c r="BD147" s="191">
        <f>IFERROR(IF(VALUE($F147)&lt;BE$144,(IF(VALUE($F147)&gt;BD$144-1,SUM($AV6,$AI6,$V6,$AW6:BD6),BD6)),0),0)</f>
        <v>0</v>
      </c>
      <c r="BE147" s="191">
        <f>IFERROR(IF(VALUE($F147)&lt;BF$144,(IF(VALUE($F147)&gt;BE$144-1,SUM($AV6,$AI6,$V6,$AW6:BE6),BE6)),0),0)</f>
        <v>0</v>
      </c>
      <c r="BF147" s="191">
        <f>IFERROR(IF(VALUE($F147)&lt;BG$144,(IF(VALUE($F147)&gt;BF$144-1,SUM($AV6,$AI6,$V6,$AW6:BF6),BF6)),0),0)</f>
        <v>0</v>
      </c>
      <c r="BG147" s="191">
        <f>IFERROR(IF(VALUE($F147)&lt;BH$144,(IF(VALUE($F147)&gt;BG$144-1,SUM($AV6,$AI6,$V6,$AW6:BG6),BG6)),0),0)</f>
        <v>0</v>
      </c>
      <c r="BH147" s="191">
        <f>IFERROR(IF(VALUE($F147)&lt;BI$144,(IF(VALUE($F147)&gt;BH$144-1,SUM($AV6,$AI6,$V6,$AW6:BH6),BH6)),0),0)</f>
        <v>0</v>
      </c>
      <c r="BI147" s="163">
        <f t="shared" si="36"/>
        <v>0</v>
      </c>
      <c r="BV147" s="163"/>
      <c r="CI147" s="163"/>
      <c r="CV147" s="163"/>
      <c r="DI147" s="163"/>
      <c r="DV147" s="163"/>
      <c r="EI147" s="163"/>
    </row>
    <row r="148" spans="1:140" ht="15.75" outlineLevel="1" x14ac:dyDescent="0.25">
      <c r="A148" s="2">
        <f t="shared" si="32"/>
        <v>3</v>
      </c>
      <c r="B148" s="1" t="str">
        <f t="shared" si="32"/>
        <v>PRE-09622</v>
      </c>
      <c r="C148" s="1" t="str">
        <f t="shared" si="32"/>
        <v>SPP TAU - Circuit 66007</v>
      </c>
      <c r="D148" s="2" t="str">
        <f t="shared" si="32"/>
        <v>PRE-09622.1</v>
      </c>
      <c r="E148" s="162" t="str">
        <f t="shared" si="32"/>
        <v>SPP TAU - Circuit 66007</v>
      </c>
      <c r="F148" s="84">
        <v>44545</v>
      </c>
      <c r="G148" s="84"/>
      <c r="H148" s="112"/>
      <c r="I148" s="197"/>
      <c r="J148" s="163">
        <v>0</v>
      </c>
      <c r="K148" s="163">
        <v>0</v>
      </c>
      <c r="L148" s="163">
        <v>0</v>
      </c>
      <c r="M148" s="163">
        <v>0</v>
      </c>
      <c r="N148" s="163">
        <v>0</v>
      </c>
      <c r="O148" s="163">
        <v>0</v>
      </c>
      <c r="P148" s="163">
        <v>0</v>
      </c>
      <c r="Q148" s="163">
        <f>IF($F148&lt;R$144,(IF($F148&gt;Q$144-1,SUM($J7:Q7)+$I298,Q7)),0)</f>
        <v>0</v>
      </c>
      <c r="R148" s="163">
        <f>IF($F148&lt;S$144,(IF($F148&gt;R$144-1,SUM($J7:R7)+$I298,R7)),0)</f>
        <v>0</v>
      </c>
      <c r="S148" s="163">
        <f>IF($F148&lt;T$144,(IF($F148&gt;S$144-1,SUM($J7:S7)+$I298,S7)),0)</f>
        <v>0</v>
      </c>
      <c r="T148" s="163">
        <f>IF($F148&lt;U$144,(IF($F148&gt;T$144-1,SUM($J7:T7)+$I298,T7)),0)</f>
        <v>0</v>
      </c>
      <c r="U148" s="163">
        <f>IF($F148&lt;V$144,(IF($F148&gt;U$144-1,SUM($J7:U7)+$I298,U7)),0)</f>
        <v>0</v>
      </c>
      <c r="V148" s="116">
        <f t="shared" si="33"/>
        <v>0</v>
      </c>
      <c r="W148" s="163">
        <f>IF($F148&lt;X$144,(IF($F148&gt;W$144-1,SUM($V7,$W7:W7),W7)),0)</f>
        <v>0</v>
      </c>
      <c r="X148" s="163">
        <f>IF($F148&lt;Y$144,(IF($F148&gt;X$144-1,SUM($V7,$W7:X7),X7)),0)</f>
        <v>0</v>
      </c>
      <c r="Y148" s="163">
        <f>IF($F148&lt;Z$144,(IF($F148&gt;Y$144-1,SUM($V7,$W7:Y7),Y7)),0)</f>
        <v>0</v>
      </c>
      <c r="Z148" s="163">
        <f>IF($F148&lt;AA$144,(IF($F148&gt;Z$144-1,SUM($V7,$W7:Z7),Z7)),0)</f>
        <v>0</v>
      </c>
      <c r="AA148" s="163">
        <f>IF($F148&lt;AB$144,(IF($F148&gt;AA$144-1,SUM($V7,$W7:AA7),AA7)),0)</f>
        <v>0</v>
      </c>
      <c r="AB148" s="163">
        <f>IF($F148&lt;AC$144,(IF($F148&gt;AB$144-1,SUM($V7,$W7:AB7),AB7)),0)</f>
        <v>0</v>
      </c>
      <c r="AC148" s="191">
        <f>IF($F148&lt;AD$144,(IF($F148&gt;AC$144-1,SUM($V7,$W7:AC7),AC7)),0)</f>
        <v>0</v>
      </c>
      <c r="AD148" s="191">
        <f>IF($F148&lt;AE$144,(IF($F148&gt;AD$144-1,SUM($V7,$W7:AD7),AD7)),0)</f>
        <v>0</v>
      </c>
      <c r="AE148" s="191">
        <f>IF($F148&lt;AF$144,(IF($F148&gt;AE$144-1,SUM($V7,$W7:AE7),AE7)),0)</f>
        <v>0</v>
      </c>
      <c r="AF148" s="191">
        <f>IF($F148&lt;AG$144,(IF($F148&gt;AF$144-1,SUM($V7,$W7:AF7),AF7)),0)</f>
        <v>0</v>
      </c>
      <c r="AG148" s="191">
        <f>IF($F148&lt;AH$144,(IF($F148&gt;AG$144-1,SUM($V7,$W7:AG7),AG7)),0)</f>
        <v>0</v>
      </c>
      <c r="AH148" s="191">
        <f>IF($F148&lt;AI$144,(IF($F148&gt;AH$144-1,SUM($V7,$W7:AH7),AH7)),0)</f>
        <v>1085607.2899999998</v>
      </c>
      <c r="AI148" s="163">
        <f t="shared" si="34"/>
        <v>1085607.2899999998</v>
      </c>
      <c r="AJ148" s="191">
        <f>IFERROR(IF(VALUE($F148)&lt;AK$144,(IF(VALUE($F148)&gt;AJ$144-1,SUM($AI7,$V7,$AJ7:AJ7),AJ7)),0),0)</f>
        <v>0</v>
      </c>
      <c r="AK148" s="191">
        <f>IFERROR(IF(VALUE($F148)&lt;AL$144,(IF(VALUE($F148)&gt;AK$144-1,SUM($AI7,$V7,$AJ7:AK7),AK7)),0),0)</f>
        <v>0</v>
      </c>
      <c r="AL148" s="191">
        <f>IFERROR(IF(VALUE($F148)&lt;AM$144,(IF(VALUE($F148)&gt;AL$144-1,SUM($AI7,$V7,$AJ7:AL7),AL7)),0),0)</f>
        <v>0</v>
      </c>
      <c r="AM148" s="191">
        <f>IFERROR(IF(VALUE($F148)&lt;AN$144,(IF(VALUE($F148)&gt;AM$144-1,SUM($AI7,$V7,$AJ7:AM7),AM7)),0),0)</f>
        <v>0</v>
      </c>
      <c r="AN148" s="191">
        <f>IFERROR(IF(VALUE($F148)&lt;AO$144,(IF(VALUE($F148)&gt;AN$144-1,SUM($AI7,$V7,$AJ7:AN7),AN7)),0),0)</f>
        <v>0</v>
      </c>
      <c r="AO148" s="191">
        <f>IFERROR(IF(VALUE($F148)&lt;AP$144,(IF(VALUE($F148)&gt;AO$144-1,SUM($AI7,$V7,$AJ7:AO7),AO7)),0),0)</f>
        <v>0</v>
      </c>
      <c r="AP148" s="191">
        <f>IFERROR(IF(VALUE($F148)&lt;AQ$144,(IF(VALUE($F148)&gt;AP$144-1,SUM($AI7,$V7,$AJ7:AP7),AP7)),0),0)</f>
        <v>0</v>
      </c>
      <c r="AQ148" s="191">
        <f>IFERROR(IF(VALUE($F148)&lt;AR$144,(IF(VALUE($F148)&gt;AQ$144-1,SUM($AI7,$V7,$AJ7:AQ7),AQ7)),0),0)</f>
        <v>0</v>
      </c>
      <c r="AR148" s="191">
        <f>IFERROR(IF(VALUE($F148)&lt;AS$144,(IF(VALUE($F148)&gt;AR$144-1,SUM($AI7,$V7,$AJ7:AR7),AR7)),0),0)</f>
        <v>0</v>
      </c>
      <c r="AS148" s="191">
        <f>IFERROR(IF(VALUE($F148)&lt;AT$144,(IF(VALUE($F148)&gt;AS$144-1,SUM($AI7,$V7,$AJ7:AS7),AS7)),0),0)</f>
        <v>0</v>
      </c>
      <c r="AT148" s="191">
        <f>IFERROR(IF(VALUE($F148)&lt;AU$144,(IF(VALUE($F148)&gt;AT$144-1,SUM($AI7,$V7,$AJ7:AT7),AT7)),0),0)</f>
        <v>0</v>
      </c>
      <c r="AU148" s="191">
        <f>IFERROR(IF(VALUE($F148)&lt;AV$144,(IF(VALUE($F148)&gt;AU$144-1,SUM($AI7,$V7,$AJ7:AU7),AU7)),0),0)</f>
        <v>0</v>
      </c>
      <c r="AV148" s="163">
        <f t="shared" si="35"/>
        <v>0</v>
      </c>
      <c r="AW148" s="191">
        <f>IFERROR(IF(VALUE($F148)&lt;AX$144,(IF(VALUE($F148)&gt;AW$144-1,SUM($AV7,$AI7,$V7,$AW7:AW7),AW7)),0),0)</f>
        <v>0</v>
      </c>
      <c r="AX148" s="191">
        <f>IFERROR(IF(VALUE($F148)&lt;AY$144,(IF(VALUE($F148)&gt;AX$144-1,SUM($AV7,$AI7,$V7,$AW7:AX7),AX7)),0),0)</f>
        <v>0</v>
      </c>
      <c r="AY148" s="191">
        <f>IFERROR(IF(VALUE($F148)&lt;AZ$144,(IF(VALUE($F148)&gt;AY$144-1,SUM($AV7,$AI7,$V7,$AW7:AY7),AY7)),0),0)</f>
        <v>0</v>
      </c>
      <c r="AZ148" s="191">
        <f>IFERROR(IF(VALUE($F148)&lt;BA$144,(IF(VALUE($F148)&gt;AZ$144-1,SUM($AV7,$AI7,$V7,$AW7:AZ7),AZ7)),0),0)</f>
        <v>0</v>
      </c>
      <c r="BA148" s="191">
        <f>IFERROR(IF(VALUE($F148)&lt;BB$144,(IF(VALUE($F148)&gt;BA$144-1,SUM($AV7,$AI7,$V7,$AW7:BA7),BA7)),0),0)</f>
        <v>0</v>
      </c>
      <c r="BB148" s="191">
        <f>IFERROR(IF(VALUE($F148)&lt;BC$144,(IF(VALUE($F148)&gt;BB$144-1,SUM($AV7,$AI7,$V7,$AW7:BB7),BB7)),0),0)</f>
        <v>0</v>
      </c>
      <c r="BC148" s="191">
        <f>IFERROR(IF(VALUE($F148)&lt;BD$144,(IF(VALUE($F148)&gt;BC$144-1,SUM($AV7,$AI7,$V7,$AW7:BC7),BC7)),0),0)</f>
        <v>0</v>
      </c>
      <c r="BD148" s="191">
        <f>IFERROR(IF(VALUE($F148)&lt;BE$144,(IF(VALUE($F148)&gt;BD$144-1,SUM($AV7,$AI7,$V7,$AW7:BD7),BD7)),0),0)</f>
        <v>0</v>
      </c>
      <c r="BE148" s="191">
        <f>IFERROR(IF(VALUE($F148)&lt;BF$144,(IF(VALUE($F148)&gt;BE$144-1,SUM($AV7,$AI7,$V7,$AW7:BE7),BE7)),0),0)</f>
        <v>0</v>
      </c>
      <c r="BF148" s="191">
        <f>IFERROR(IF(VALUE($F148)&lt;BG$144,(IF(VALUE($F148)&gt;BF$144-1,SUM($AV7,$AI7,$V7,$AW7:BF7),BF7)),0),0)</f>
        <v>0</v>
      </c>
      <c r="BG148" s="191">
        <f>IFERROR(IF(VALUE($F148)&lt;BH$144,(IF(VALUE($F148)&gt;BG$144-1,SUM($AV7,$AI7,$V7,$AW7:BG7),BG7)),0),0)</f>
        <v>0</v>
      </c>
      <c r="BH148" s="191">
        <f>IFERROR(IF(VALUE($F148)&lt;BI$144,(IF(VALUE($F148)&gt;BH$144-1,SUM($AV7,$AI7,$V7,$AW7:BH7),BH7)),0),0)</f>
        <v>0</v>
      </c>
      <c r="BI148" s="163">
        <f t="shared" si="36"/>
        <v>0</v>
      </c>
      <c r="BV148" s="163"/>
      <c r="CI148" s="163"/>
      <c r="CV148" s="163"/>
      <c r="DI148" s="163"/>
      <c r="DV148" s="163"/>
      <c r="EI148" s="163"/>
    </row>
    <row r="149" spans="1:140" ht="15.75" outlineLevel="1" x14ac:dyDescent="0.25">
      <c r="A149" s="2">
        <f t="shared" si="32"/>
        <v>4</v>
      </c>
      <c r="B149" s="1" t="str">
        <f t="shared" si="32"/>
        <v>PRE-09623</v>
      </c>
      <c r="C149" s="1" t="str">
        <f t="shared" si="32"/>
        <v>SPP TAU - Circuit 66019</v>
      </c>
      <c r="D149" s="2" t="str">
        <f t="shared" si="32"/>
        <v>PRE-09623.1</v>
      </c>
      <c r="E149" s="162" t="str">
        <f t="shared" si="32"/>
        <v>SPP TAU - Circuit 66019</v>
      </c>
      <c r="F149" s="84">
        <v>44392</v>
      </c>
      <c r="G149" s="84"/>
      <c r="H149" s="112"/>
      <c r="I149" s="197"/>
      <c r="J149" s="191">
        <v>0</v>
      </c>
      <c r="K149" s="191">
        <v>0</v>
      </c>
      <c r="L149" s="191">
        <v>0</v>
      </c>
      <c r="M149" s="191">
        <v>0</v>
      </c>
      <c r="N149" s="191">
        <v>0</v>
      </c>
      <c r="O149" s="191">
        <v>0</v>
      </c>
      <c r="P149" s="191">
        <v>0</v>
      </c>
      <c r="Q149" s="191">
        <f>IF($F149&lt;R$144,(IF($F149&gt;Q$144-1,SUM($J8:Q8)+$I307,Q8)),0)</f>
        <v>0</v>
      </c>
      <c r="R149" s="191">
        <f>IF($F149&lt;S$144,(IF($F149&gt;R$144-1,SUM($J8:R8)+$I307,R8)),0)</f>
        <v>0</v>
      </c>
      <c r="S149" s="191">
        <f>IF($F149&lt;T$144,(IF($F149&gt;S$144-1,SUM($J8:S8)+$I307,S8)),0)</f>
        <v>0</v>
      </c>
      <c r="T149" s="191">
        <f>IF($F149&lt;U$144,(IF($F149&gt;T$144-1,SUM($J8:T8)+$I307,T8)),0)</f>
        <v>0</v>
      </c>
      <c r="U149" s="191">
        <f>IF($F149&lt;V$144,(IF($F149&gt;U$144-1,SUM($J8:U8)+$I307,U8)),0)</f>
        <v>0</v>
      </c>
      <c r="V149" s="163">
        <f t="shared" ref="V149:V214" si="37">SUM(J149:U149)</f>
        <v>0</v>
      </c>
      <c r="W149" s="191">
        <f>IF($F149&lt;X$144,(IF($F149&gt;W$144-1,SUM($V8,$W8:W8),W8)),0)</f>
        <v>0</v>
      </c>
      <c r="X149" s="191">
        <f>IF($F149&lt;Y$144,(IF($F149&gt;X$144-1,SUM($V8,$W8:X8),X8)),0)</f>
        <v>0</v>
      </c>
      <c r="Y149" s="191">
        <f>IF($F149&lt;Z$144,(IF($F149&gt;Y$144-1,SUM($V8,$W8:Y8),Y8)),0)</f>
        <v>0</v>
      </c>
      <c r="Z149" s="191">
        <f>IF($F149&lt;AA$144,(IF($F149&gt;Z$144-1,SUM($V8,$W8:Z8),Z8)),0)</f>
        <v>0</v>
      </c>
      <c r="AA149" s="191">
        <f>IF($F149&lt;AB$144,(IF($F149&gt;AA$144-1,SUM($V8,$W8:AA8),AA8)),0)</f>
        <v>0</v>
      </c>
      <c r="AB149" s="191">
        <f>IF($F149&lt;AC$144,(IF($F149&gt;AB$144-1,SUM($V8,$W8:AB8),AB8)),0)</f>
        <v>0</v>
      </c>
      <c r="AC149" s="191">
        <f>IF($F149&lt;AD$144,(IF($F149&gt;AC$144-1,SUM($V8,$W8:AC8),AC8)),0)</f>
        <v>485231.91000000009</v>
      </c>
      <c r="AD149" s="191">
        <f>IF($F149&lt;AE$144,(IF($F149&gt;AD$144-1,SUM($V8,$W8:AD8),AD8)),0)</f>
        <v>0</v>
      </c>
      <c r="AE149" s="191">
        <f>IF($F149&lt;AF$144,(IF($F149&gt;AE$144-1,SUM($V8,$W8:AE8),AE8)),0)</f>
        <v>0</v>
      </c>
      <c r="AF149" s="191">
        <f>IF($F149&lt;AG$144,(IF($F149&gt;AF$144-1,SUM($V8,$W8:AF8),AF8)),0)</f>
        <v>1856.42</v>
      </c>
      <c r="AG149" s="191">
        <f>IF($F149&lt;AH$144,(IF($F149&gt;AG$144-1,SUM($V8,$W8:AG8),AG8)),0)</f>
        <v>40.46</v>
      </c>
      <c r="AH149" s="191">
        <f>IF($F149&lt;AI$144,(IF($F149&gt;AH$144-1,SUM($V8,$W8:AH8),AH8)),0)</f>
        <v>859.81000000000006</v>
      </c>
      <c r="AI149" s="163">
        <f t="shared" si="34"/>
        <v>487988.60000000009</v>
      </c>
      <c r="AJ149" s="191">
        <f>IFERROR(IF(VALUE($F149)&lt;AK$144,(IF(VALUE($F149)&gt;AJ$144-1,SUM($AI8,$V8,$AJ8:AJ8),AJ8)),0),0)</f>
        <v>0</v>
      </c>
      <c r="AK149" s="191">
        <f>IFERROR(IF(VALUE($F149)&lt;AL$144,(IF(VALUE($F149)&gt;AK$144-1,SUM($AI8,$V8,$AJ8:AK8),AK8)),0),0)</f>
        <v>0</v>
      </c>
      <c r="AL149" s="191">
        <f>IFERROR(IF(VALUE($F149)&lt;AM$144,(IF(VALUE($F149)&gt;AL$144-1,SUM($AI8,$V8,$AJ8:AL8),AL8)),0),0)</f>
        <v>0</v>
      </c>
      <c r="AM149" s="191">
        <f>IFERROR(IF(VALUE($F149)&lt;AN$144,(IF(VALUE($F149)&gt;AM$144-1,SUM($AI8,$V8,$AJ8:AM8),AM8)),0),0)</f>
        <v>0</v>
      </c>
      <c r="AN149" s="191">
        <f>IFERROR(IF(VALUE($F149)&lt;AO$144,(IF(VALUE($F149)&gt;AN$144-1,SUM($AI8,$V8,$AJ8:AN8),AN8)),0),0)</f>
        <v>0</v>
      </c>
      <c r="AO149" s="191">
        <f>IFERROR(IF(VALUE($F149)&lt;AP$144,(IF(VALUE($F149)&gt;AO$144-1,SUM($AI8,$V8,$AJ8:AO8),AO8)),0),0)</f>
        <v>0</v>
      </c>
      <c r="AP149" s="191">
        <f>IFERROR(IF(VALUE($F149)&lt;AQ$144,(IF(VALUE($F149)&gt;AP$144-1,SUM($AI8,$V8,$AJ8:AP8),AP8)),0),0)</f>
        <v>0</v>
      </c>
      <c r="AQ149" s="191">
        <f>IFERROR(IF(VALUE($F149)&lt;AR$144,(IF(VALUE($F149)&gt;AQ$144-1,SUM($AI8,$V8,$AJ8:AQ8),AQ8)),0),0)</f>
        <v>0</v>
      </c>
      <c r="AR149" s="191">
        <f>IFERROR(IF(VALUE($F149)&lt;AS$144,(IF(VALUE($F149)&gt;AR$144-1,SUM($AI8,$V8,$AJ8:AR8),AR8)),0),0)</f>
        <v>0</v>
      </c>
      <c r="AS149" s="191">
        <f>IFERROR(IF(VALUE($F149)&lt;AT$144,(IF(VALUE($F149)&gt;AS$144-1,SUM($AI8,$V8,$AJ8:AS8),AS8)),0),0)</f>
        <v>0</v>
      </c>
      <c r="AT149" s="191">
        <f>IFERROR(IF(VALUE($F149)&lt;AU$144,(IF(VALUE($F149)&gt;AT$144-1,SUM($AI8,$V8,$AJ8:AT8),AT8)),0),0)</f>
        <v>0</v>
      </c>
      <c r="AU149" s="191">
        <f>IFERROR(IF(VALUE($F149)&lt;AV$144,(IF(VALUE($F149)&gt;AU$144-1,SUM($AI8,$V8,$AJ8:AU8),AU8)),0),0)</f>
        <v>0</v>
      </c>
      <c r="AV149" s="163">
        <f t="shared" si="35"/>
        <v>0</v>
      </c>
      <c r="AW149" s="191">
        <f>IFERROR(IF(VALUE($F149)&lt;AX$144,(IF(VALUE($F149)&gt;AW$144-1,SUM($AV8,$AI8,$V8,$AW8:AW8),AW8)),0),0)</f>
        <v>0</v>
      </c>
      <c r="AX149" s="191">
        <f>IFERROR(IF(VALUE($F149)&lt;AY$144,(IF(VALUE($F149)&gt;AX$144-1,SUM($AV8,$AI8,$V8,$AW8:AX8),AX8)),0),0)</f>
        <v>0</v>
      </c>
      <c r="AY149" s="191">
        <f>IFERROR(IF(VALUE($F149)&lt;AZ$144,(IF(VALUE($F149)&gt;AY$144-1,SUM($AV8,$AI8,$V8,$AW8:AY8),AY8)),0),0)</f>
        <v>0</v>
      </c>
      <c r="AZ149" s="191">
        <f>IFERROR(IF(VALUE($F149)&lt;BA$144,(IF(VALUE($F149)&gt;AZ$144-1,SUM($AV8,$AI8,$V8,$AW8:AZ8),AZ8)),0),0)</f>
        <v>0</v>
      </c>
      <c r="BA149" s="191">
        <f>IFERROR(IF(VALUE($F149)&lt;BB$144,(IF(VALUE($F149)&gt;BA$144-1,SUM($AV8,$AI8,$V8,$AW8:BA8),BA8)),0),0)</f>
        <v>0</v>
      </c>
      <c r="BB149" s="191">
        <f>IFERROR(IF(VALUE($F149)&lt;BC$144,(IF(VALUE($F149)&gt;BB$144-1,SUM($AV8,$AI8,$V8,$AW8:BB8),BB8)),0),0)</f>
        <v>0</v>
      </c>
      <c r="BC149" s="191">
        <f>IFERROR(IF(VALUE($F149)&lt;BD$144,(IF(VALUE($F149)&gt;BC$144-1,SUM($AV8,$AI8,$V8,$AW8:BC8),BC8)),0),0)</f>
        <v>0</v>
      </c>
      <c r="BD149" s="191">
        <f>IFERROR(IF(VALUE($F149)&lt;BE$144,(IF(VALUE($F149)&gt;BD$144-1,SUM($AV8,$AI8,$V8,$AW8:BD8),BD8)),0),0)</f>
        <v>0</v>
      </c>
      <c r="BE149" s="191">
        <f>IFERROR(IF(VALUE($F149)&lt;BF$144,(IF(VALUE($F149)&gt;BE$144-1,SUM($AV8,$AI8,$V8,$AW8:BE8),BE8)),0),0)</f>
        <v>0</v>
      </c>
      <c r="BF149" s="191">
        <f>IFERROR(IF(VALUE($F149)&lt;BG$144,(IF(VALUE($F149)&gt;BF$144-1,SUM($AV8,$AI8,$V8,$AW8:BF8),BF8)),0),0)</f>
        <v>0</v>
      </c>
      <c r="BG149" s="191">
        <f>IFERROR(IF(VALUE($F149)&lt;BH$144,(IF(VALUE($F149)&gt;BG$144-1,SUM($AV8,$AI8,$V8,$AW8:BG8),BG8)),0),0)</f>
        <v>0</v>
      </c>
      <c r="BH149" s="191">
        <f>IFERROR(IF(VALUE($F149)&lt;BI$144,(IF(VALUE($F149)&gt;BH$144-1,SUM($AV8,$AI8,$V8,$AW8:BH8),BH8)),0),0)</f>
        <v>0</v>
      </c>
      <c r="BI149" s="163">
        <f t="shared" si="36"/>
        <v>0</v>
      </c>
      <c r="BV149" s="163"/>
      <c r="CI149" s="163"/>
      <c r="CV149" s="163"/>
      <c r="DI149" s="163"/>
      <c r="DV149" s="163"/>
      <c r="EI149" s="163"/>
    </row>
    <row r="150" spans="1:140" ht="15.75" outlineLevel="1" x14ac:dyDescent="0.25">
      <c r="A150" s="2">
        <f t="shared" si="32"/>
        <v>5</v>
      </c>
      <c r="B150" s="1" t="str">
        <f t="shared" si="32"/>
        <v>PRE-09702</v>
      </c>
      <c r="C150" s="1" t="str">
        <f t="shared" si="32"/>
        <v>SPP TAU - Circuit 66425</v>
      </c>
      <c r="D150" s="2" t="str">
        <f t="shared" si="32"/>
        <v>PRE-09702.1</v>
      </c>
      <c r="E150" s="162" t="str">
        <f t="shared" si="32"/>
        <v>SPP TAU - Circuit 66425</v>
      </c>
      <c r="F150" s="84">
        <v>44242</v>
      </c>
      <c r="G150" s="84"/>
      <c r="H150" s="112"/>
      <c r="I150" s="197"/>
      <c r="J150" s="191">
        <v>0</v>
      </c>
      <c r="K150" s="191">
        <v>0</v>
      </c>
      <c r="L150" s="191">
        <v>0</v>
      </c>
      <c r="M150" s="191">
        <v>0</v>
      </c>
      <c r="N150" s="191">
        <v>0</v>
      </c>
      <c r="O150" s="191">
        <v>0</v>
      </c>
      <c r="P150" s="191">
        <v>0</v>
      </c>
      <c r="Q150" s="191">
        <f>IF($F150&lt;R$144,(IF($F150&gt;Q$144-1,SUM($J9:Q9)+$I314,Q9)),0)</f>
        <v>0</v>
      </c>
      <c r="R150" s="191">
        <f>IF($F150&lt;S$144,(IF($F150&gt;R$144-1,SUM($J9:R9)+$I314,R9)),0)</f>
        <v>0</v>
      </c>
      <c r="S150" s="191">
        <f>IF($F150&lt;T$144,(IF($F150&gt;S$144-1,SUM($J9:S9)+$I314,S9)),0)</f>
        <v>0</v>
      </c>
      <c r="T150" s="191">
        <f>IF($F150&lt;U$144,(IF($F150&gt;T$144-1,SUM($J9:T9)+$I314,T9)),0)</f>
        <v>0</v>
      </c>
      <c r="U150" s="191">
        <f>IF($F150&lt;V$144,(IF($F150&gt;U$144-1,SUM($J9:U9)+$I314,U9)),0)</f>
        <v>0</v>
      </c>
      <c r="V150" s="163">
        <f t="shared" si="37"/>
        <v>0</v>
      </c>
      <c r="W150" s="191">
        <f>IF($F150&lt;X$144,(IF($F150&gt;W$144-1,SUM($V9,$W9:W9),W9)),0)</f>
        <v>0</v>
      </c>
      <c r="X150" s="191">
        <f>IF($F150&lt;Y$144,(IF($F150&gt;X$144-1,SUM($V9,$W9:X9),X9)),0)</f>
        <v>40840.06</v>
      </c>
      <c r="Y150" s="191">
        <f>IF($F150&lt;Z$144,(IF($F150&gt;Y$144-1,SUM($V9,$W9:Y9),Y9)),0)</f>
        <v>805.11</v>
      </c>
      <c r="Z150" s="191">
        <f>IF($F150&lt;AA$144,(IF($F150&gt;Z$144-1,SUM($V9,$W9:Z9),Z9)),0)</f>
        <v>9088.15</v>
      </c>
      <c r="AA150" s="191">
        <f>IF($F150&lt;AB$144,(IF($F150&gt;AA$144-1,SUM($V9,$W9:AA9),AA9)),0)</f>
        <v>0</v>
      </c>
      <c r="AB150" s="191">
        <f>IF($F150&lt;AC$144,(IF($F150&gt;AB$144-1,SUM($V9,$W9:AB9),AB9)),0)</f>
        <v>0</v>
      </c>
      <c r="AC150" s="191">
        <f>IF($F150&lt;AD$144,(IF($F150&gt;AC$144-1,SUM($V9,$W9:AC9),AC9)),0)</f>
        <v>0</v>
      </c>
      <c r="AD150" s="191">
        <f>IF($F150&lt;AE$144,(IF($F150&gt;AD$144-1,SUM($V9,$W9:AD9),AD9)),0)</f>
        <v>0</v>
      </c>
      <c r="AE150" s="191">
        <f>IF($F150&lt;AF$144,(IF($F150&gt;AE$144-1,SUM($V9,$W9:AE9),AE9)),0)</f>
        <v>0</v>
      </c>
      <c r="AF150" s="191">
        <f>IF($F150&lt;AG$144,(IF($F150&gt;AF$144-1,SUM($V9,$W9:AF9),AF9)),0)</f>
        <v>0</v>
      </c>
      <c r="AG150" s="191">
        <f>IF($F150&lt;AH$144,(IF($F150&gt;AG$144-1,SUM($V9,$W9:AG9),AG9)),0)</f>
        <v>0</v>
      </c>
      <c r="AH150" s="191">
        <f>IF($F150&lt;AI$144,(IF($F150&gt;AH$144-1,SUM($V9,$W9:AH9),AH9)),0)</f>
        <v>0</v>
      </c>
      <c r="AI150" s="163">
        <f t="shared" si="34"/>
        <v>50733.32</v>
      </c>
      <c r="AJ150" s="191">
        <f>IFERROR(IF(VALUE($F150)&lt;AK$144,(IF(VALUE($F150)&gt;AJ$144-1,SUM($AI9,$V9,$AJ9:AJ9),AJ9)),0),0)</f>
        <v>0</v>
      </c>
      <c r="AK150" s="191">
        <f>IFERROR(IF(VALUE($F150)&lt;AL$144,(IF(VALUE($F150)&gt;AK$144-1,SUM($AI9,$V9,$AJ9:AK9),AK9)),0),0)</f>
        <v>0</v>
      </c>
      <c r="AL150" s="191">
        <f>IFERROR(IF(VALUE($F150)&lt;AM$144,(IF(VALUE($F150)&gt;AL$144-1,SUM($AI9,$V9,$AJ9:AL9),AL9)),0),0)</f>
        <v>0</v>
      </c>
      <c r="AM150" s="191">
        <f>IFERROR(IF(VALUE($F150)&lt;AN$144,(IF(VALUE($F150)&gt;AM$144-1,SUM($AI9,$V9,$AJ9:AM9),AM9)),0),0)</f>
        <v>0</v>
      </c>
      <c r="AN150" s="191">
        <f>IFERROR(IF(VALUE($F150)&lt;AO$144,(IF(VALUE($F150)&gt;AN$144-1,SUM($AI9,$V9,$AJ9:AN9),AN9)),0),0)</f>
        <v>0</v>
      </c>
      <c r="AO150" s="191">
        <f>IFERROR(IF(VALUE($F150)&lt;AP$144,(IF(VALUE($F150)&gt;AO$144-1,SUM($AI9,$V9,$AJ9:AO9),AO9)),0),0)</f>
        <v>0</v>
      </c>
      <c r="AP150" s="191">
        <f>IFERROR(IF(VALUE($F150)&lt;AQ$144,(IF(VALUE($F150)&gt;AP$144-1,SUM($AI9,$V9,$AJ9:AP9),AP9)),0),0)</f>
        <v>0</v>
      </c>
      <c r="AQ150" s="191">
        <f>IFERROR(IF(VALUE($F150)&lt;AR$144,(IF(VALUE($F150)&gt;AQ$144-1,SUM($AI9,$V9,$AJ9:AQ9),AQ9)),0),0)</f>
        <v>0</v>
      </c>
      <c r="AR150" s="191">
        <f>IFERROR(IF(VALUE($F150)&lt;AS$144,(IF(VALUE($F150)&gt;AR$144-1,SUM($AI9,$V9,$AJ9:AR9),AR9)),0),0)</f>
        <v>0</v>
      </c>
      <c r="AS150" s="191">
        <f>IFERROR(IF(VALUE($F150)&lt;AT$144,(IF(VALUE($F150)&gt;AS$144-1,SUM($AI9,$V9,$AJ9:AS9),AS9)),0),0)</f>
        <v>0</v>
      </c>
      <c r="AT150" s="191">
        <f>IFERROR(IF(VALUE($F150)&lt;AU$144,(IF(VALUE($F150)&gt;AT$144-1,SUM($AI9,$V9,$AJ9:AT9),AT9)),0),0)</f>
        <v>0</v>
      </c>
      <c r="AU150" s="191">
        <f>IFERROR(IF(VALUE($F150)&lt;AV$144,(IF(VALUE($F150)&gt;AU$144-1,SUM($AI9,$V9,$AJ9:AU9),AU9)),0),0)</f>
        <v>0</v>
      </c>
      <c r="AV150" s="163">
        <f t="shared" si="35"/>
        <v>0</v>
      </c>
      <c r="AW150" s="191">
        <f>IFERROR(IF(VALUE($F150)&lt;AX$144,(IF(VALUE($F150)&gt;AW$144-1,SUM($AV9,$AI9,$V9,$AW9:AW9),AW9)),0),0)</f>
        <v>0</v>
      </c>
      <c r="AX150" s="191">
        <f>IFERROR(IF(VALUE($F150)&lt;AY$144,(IF(VALUE($F150)&gt;AX$144-1,SUM($AV9,$AI9,$V9,$AW9:AX9),AX9)),0),0)</f>
        <v>0</v>
      </c>
      <c r="AY150" s="191">
        <f>IFERROR(IF(VALUE($F150)&lt;AZ$144,(IF(VALUE($F150)&gt;AY$144-1,SUM($AV9,$AI9,$V9,$AW9:AY9),AY9)),0),0)</f>
        <v>0</v>
      </c>
      <c r="AZ150" s="191">
        <f>IFERROR(IF(VALUE($F150)&lt;BA$144,(IF(VALUE($F150)&gt;AZ$144-1,SUM($AV9,$AI9,$V9,$AW9:AZ9),AZ9)),0),0)</f>
        <v>0</v>
      </c>
      <c r="BA150" s="191">
        <f>IFERROR(IF(VALUE($F150)&lt;BB$144,(IF(VALUE($F150)&gt;BA$144-1,SUM($AV9,$AI9,$V9,$AW9:BA9),BA9)),0),0)</f>
        <v>0</v>
      </c>
      <c r="BB150" s="191">
        <f>IFERROR(IF(VALUE($F150)&lt;BC$144,(IF(VALUE($F150)&gt;BB$144-1,SUM($AV9,$AI9,$V9,$AW9:BB9),BB9)),0),0)</f>
        <v>0</v>
      </c>
      <c r="BC150" s="191">
        <f>IFERROR(IF(VALUE($F150)&lt;BD$144,(IF(VALUE($F150)&gt;BC$144-1,SUM($AV9,$AI9,$V9,$AW9:BC9),BC9)),0),0)</f>
        <v>0</v>
      </c>
      <c r="BD150" s="191">
        <f>IFERROR(IF(VALUE($F150)&lt;BE$144,(IF(VALUE($F150)&gt;BD$144-1,SUM($AV9,$AI9,$V9,$AW9:BD9),BD9)),0),0)</f>
        <v>0</v>
      </c>
      <c r="BE150" s="191">
        <f>IFERROR(IF(VALUE($F150)&lt;BF$144,(IF(VALUE($F150)&gt;BE$144-1,SUM($AV9,$AI9,$V9,$AW9:BE9),BE9)),0),0)</f>
        <v>0</v>
      </c>
      <c r="BF150" s="191">
        <f>IFERROR(IF(VALUE($F150)&lt;BG$144,(IF(VALUE($F150)&gt;BF$144-1,SUM($AV9,$AI9,$V9,$AW9:BF9),BF9)),0),0)</f>
        <v>0</v>
      </c>
      <c r="BG150" s="191">
        <f>IFERROR(IF(VALUE($F150)&lt;BH$144,(IF(VALUE($F150)&gt;BG$144-1,SUM($AV9,$AI9,$V9,$AW9:BG9),BG9)),0),0)</f>
        <v>0</v>
      </c>
      <c r="BH150" s="191">
        <f>IFERROR(IF(VALUE($F150)&lt;BI$144,(IF(VALUE($F150)&gt;BH$144-1,SUM($AV9,$AI9,$V9,$AW9:BH9),BH9)),0),0)</f>
        <v>0</v>
      </c>
      <c r="BI150" s="163">
        <f t="shared" si="36"/>
        <v>0</v>
      </c>
      <c r="BV150" s="163"/>
      <c r="CI150" s="163"/>
      <c r="CV150" s="163"/>
      <c r="DI150" s="163"/>
      <c r="DV150" s="163"/>
      <c r="EI150" s="163"/>
    </row>
    <row r="151" spans="1:140" ht="15.75" outlineLevel="1" x14ac:dyDescent="0.25">
      <c r="A151" s="2">
        <f t="shared" si="32"/>
        <v>6</v>
      </c>
      <c r="B151" s="1" t="str">
        <f t="shared" si="32"/>
        <v>PRE-09703</v>
      </c>
      <c r="C151" s="1" t="str">
        <f t="shared" si="32"/>
        <v>SPP TAU - Circuit 230403</v>
      </c>
      <c r="D151" s="2" t="str">
        <f t="shared" si="32"/>
        <v>PRE-09703.1</v>
      </c>
      <c r="E151" s="162" t="str">
        <f t="shared" si="32"/>
        <v>SPP TAU - Circuit 230403</v>
      </c>
      <c r="F151" s="84">
        <v>44211</v>
      </c>
      <c r="G151" s="84"/>
      <c r="H151" s="112"/>
      <c r="I151" s="197"/>
      <c r="J151" s="191">
        <v>0</v>
      </c>
      <c r="K151" s="191">
        <v>0</v>
      </c>
      <c r="L151" s="191">
        <v>0</v>
      </c>
      <c r="M151" s="191">
        <v>0</v>
      </c>
      <c r="N151" s="191">
        <v>0</v>
      </c>
      <c r="O151" s="191">
        <v>0</v>
      </c>
      <c r="P151" s="191">
        <v>0</v>
      </c>
      <c r="Q151" s="191">
        <f>IF($F151&lt;R$144,(IF($F151&gt;Q$144-1,SUM($J10:Q10)+$I319,Q10)),0)</f>
        <v>0</v>
      </c>
      <c r="R151" s="191">
        <f>IF($F151&lt;S$144,(IF($F151&gt;R$144-1,SUM($J10:R10)+$I319,R10)),0)</f>
        <v>0</v>
      </c>
      <c r="S151" s="191">
        <f>IF($F151&lt;T$144,(IF($F151&gt;S$144-1,SUM($J10:S10)+$I319,S10)),0)</f>
        <v>0</v>
      </c>
      <c r="T151" s="191">
        <f>IF($F151&lt;U$144,(IF($F151&gt;T$144-1,SUM($J10:T10)+$I319,T10)),0)</f>
        <v>0</v>
      </c>
      <c r="U151" s="191">
        <f>IF($F151&lt;V$144,(IF($F151&gt;U$144-1,SUM($J10:U10)+$I319,U10)),0)</f>
        <v>0</v>
      </c>
      <c r="V151" s="163">
        <f t="shared" si="37"/>
        <v>0</v>
      </c>
      <c r="W151" s="191">
        <f>IF($F151&lt;X$144,(IF($F151&gt;W$144-1,SUM($V10,$W10:W10),W10)),0)</f>
        <v>49270.799999999996</v>
      </c>
      <c r="X151" s="191">
        <f>IF($F151&lt;Y$144,(IF($F151&gt;X$144-1,SUM($V10,$W10:X10),X10)),0)</f>
        <v>497.96000000000004</v>
      </c>
      <c r="Y151" s="191">
        <f>IF($F151&lt;Z$144,(IF($F151&gt;Y$144-1,SUM($V10,$W10:Y10),Y10)),0)</f>
        <v>0</v>
      </c>
      <c r="Z151" s="191">
        <f>IF($F151&lt;AA$144,(IF($F151&gt;Z$144-1,SUM($V10,$W10:Z10),Z10)),0)</f>
        <v>0</v>
      </c>
      <c r="AA151" s="191">
        <f>IF($F151&lt;AB$144,(IF($F151&gt;AA$144-1,SUM($V10,$W10:AA10),AA10)),0)</f>
        <v>0</v>
      </c>
      <c r="AB151" s="191">
        <f>IF($F151&lt;AC$144,(IF($F151&gt;AB$144-1,SUM($V10,$W10:AB10),AB10)),0)</f>
        <v>0</v>
      </c>
      <c r="AC151" s="191">
        <f>IF($F151&lt;AD$144,(IF($F151&gt;AC$144-1,SUM($V10,$W10:AC10),AC10)),0)</f>
        <v>0</v>
      </c>
      <c r="AD151" s="191">
        <f>IF($F151&lt;AE$144,(IF($F151&gt;AD$144-1,SUM($V10,$W10:AD10),AD10)),0)</f>
        <v>0</v>
      </c>
      <c r="AE151" s="191">
        <f>IF($F151&lt;AF$144,(IF($F151&gt;AE$144-1,SUM($V10,$W10:AE10),AE10)),0)</f>
        <v>0</v>
      </c>
      <c r="AF151" s="191">
        <f>IF($F151&lt;AG$144,(IF($F151&gt;AF$144-1,SUM($V10,$W10:AF10),AF10)),0)</f>
        <v>0</v>
      </c>
      <c r="AG151" s="191">
        <f>IF($F151&lt;AH$144,(IF($F151&gt;AG$144-1,SUM($V10,$W10:AG10),AG10)),0)</f>
        <v>0</v>
      </c>
      <c r="AH151" s="191">
        <f>IF($F151&lt;AI$144,(IF($F151&gt;AH$144-1,SUM($V10,$W10:AH10),AH10)),0)</f>
        <v>0</v>
      </c>
      <c r="AI151" s="163">
        <f t="shared" si="34"/>
        <v>49768.759999999995</v>
      </c>
      <c r="AJ151" s="191">
        <f>IFERROR(IF(VALUE($F151)&lt;AK$144,(IF(VALUE($F151)&gt;AJ$144-1,SUM($AI10,$V10,$AJ10:AJ10),AJ10)),0),0)</f>
        <v>0</v>
      </c>
      <c r="AK151" s="191">
        <f>IFERROR(IF(VALUE($F151)&lt;AL$144,(IF(VALUE($F151)&gt;AK$144-1,SUM($AI10,$V10,$AJ10:AK10),AK10)),0),0)</f>
        <v>0</v>
      </c>
      <c r="AL151" s="191">
        <f>IFERROR(IF(VALUE($F151)&lt;AM$144,(IF(VALUE($F151)&gt;AL$144-1,SUM($AI10,$V10,$AJ10:AL10),AL10)),0),0)</f>
        <v>0</v>
      </c>
      <c r="AM151" s="191">
        <f>IFERROR(IF(VALUE($F151)&lt;AN$144,(IF(VALUE($F151)&gt;AM$144-1,SUM($AI10,$V10,$AJ10:AM10),AM10)),0),0)</f>
        <v>0</v>
      </c>
      <c r="AN151" s="191">
        <f>IFERROR(IF(VALUE($F151)&lt;AO$144,(IF(VALUE($F151)&gt;AN$144-1,SUM($AI10,$V10,$AJ10:AN10),AN10)),0),0)</f>
        <v>0</v>
      </c>
      <c r="AO151" s="191">
        <f>IFERROR(IF(VALUE($F151)&lt;AP$144,(IF(VALUE($F151)&gt;AO$144-1,SUM($AI10,$V10,$AJ10:AO10),AO10)),0),0)</f>
        <v>0</v>
      </c>
      <c r="AP151" s="191">
        <f>IFERROR(IF(VALUE($F151)&lt;AQ$144,(IF(VALUE($F151)&gt;AP$144-1,SUM($AI10,$V10,$AJ10:AP10),AP10)),0),0)</f>
        <v>0</v>
      </c>
      <c r="AQ151" s="191">
        <f>IFERROR(IF(VALUE($F151)&lt;AR$144,(IF(VALUE($F151)&gt;AQ$144-1,SUM($AI10,$V10,$AJ10:AQ10),AQ10)),0),0)</f>
        <v>0</v>
      </c>
      <c r="AR151" s="191">
        <f>IFERROR(IF(VALUE($F151)&lt;AS$144,(IF(VALUE($F151)&gt;AR$144-1,SUM($AI10,$V10,$AJ10:AR10),AR10)),0),0)</f>
        <v>0</v>
      </c>
      <c r="AS151" s="191">
        <f>IFERROR(IF(VALUE($F151)&lt;AT$144,(IF(VALUE($F151)&gt;AS$144-1,SUM($AI10,$V10,$AJ10:AS10),AS10)),0),0)</f>
        <v>0</v>
      </c>
      <c r="AT151" s="191">
        <f>IFERROR(IF(VALUE($F151)&lt;AU$144,(IF(VALUE($F151)&gt;AT$144-1,SUM($AI10,$V10,$AJ10:AT10),AT10)),0),0)</f>
        <v>0</v>
      </c>
      <c r="AU151" s="191">
        <f>IFERROR(IF(VALUE($F151)&lt;AV$144,(IF(VALUE($F151)&gt;AU$144-1,SUM($AI10,$V10,$AJ10:AU10),AU10)),0),0)</f>
        <v>0</v>
      </c>
      <c r="AV151" s="163">
        <f t="shared" si="35"/>
        <v>0</v>
      </c>
      <c r="AW151" s="191">
        <f>IFERROR(IF(VALUE($F151)&lt;AX$144,(IF(VALUE($F151)&gt;AW$144-1,SUM($AV10,$AI10,$V10,$AW10:AW10),AW10)),0),0)</f>
        <v>0</v>
      </c>
      <c r="AX151" s="191">
        <f>IFERROR(IF(VALUE($F151)&lt;AY$144,(IF(VALUE($F151)&gt;AX$144-1,SUM($AV10,$AI10,$V10,$AW10:AX10),AX10)),0),0)</f>
        <v>0</v>
      </c>
      <c r="AY151" s="191">
        <f>IFERROR(IF(VALUE($F151)&lt;AZ$144,(IF(VALUE($F151)&gt;AY$144-1,SUM($AV10,$AI10,$V10,$AW10:AY10),AY10)),0),0)</f>
        <v>0</v>
      </c>
      <c r="AZ151" s="191">
        <f>IFERROR(IF(VALUE($F151)&lt;BA$144,(IF(VALUE($F151)&gt;AZ$144-1,SUM($AV10,$AI10,$V10,$AW10:AZ10),AZ10)),0),0)</f>
        <v>0</v>
      </c>
      <c r="BA151" s="191">
        <f>IFERROR(IF(VALUE($F151)&lt;BB$144,(IF(VALUE($F151)&gt;BA$144-1,SUM($AV10,$AI10,$V10,$AW10:BA10),BA10)),0),0)</f>
        <v>0</v>
      </c>
      <c r="BB151" s="191">
        <f>IFERROR(IF(VALUE($F151)&lt;BC$144,(IF(VALUE($F151)&gt;BB$144-1,SUM($AV10,$AI10,$V10,$AW10:BB10),BB10)),0),0)</f>
        <v>0</v>
      </c>
      <c r="BC151" s="191">
        <f>IFERROR(IF(VALUE($F151)&lt;BD$144,(IF(VALUE($F151)&gt;BC$144-1,SUM($AV10,$AI10,$V10,$AW10:BC10),BC10)),0),0)</f>
        <v>0</v>
      </c>
      <c r="BD151" s="191">
        <f>IFERROR(IF(VALUE($F151)&lt;BE$144,(IF(VALUE($F151)&gt;BD$144-1,SUM($AV10,$AI10,$V10,$AW10:BD10),BD10)),0),0)</f>
        <v>0</v>
      </c>
      <c r="BE151" s="191">
        <f>IFERROR(IF(VALUE($F151)&lt;BF$144,(IF(VALUE($F151)&gt;BE$144-1,SUM($AV10,$AI10,$V10,$AW10:BE10),BE10)),0),0)</f>
        <v>0</v>
      </c>
      <c r="BF151" s="191">
        <f>IFERROR(IF(VALUE($F151)&lt;BG$144,(IF(VALUE($F151)&gt;BF$144-1,SUM($AV10,$AI10,$V10,$AW10:BF10),BF10)),0),0)</f>
        <v>0</v>
      </c>
      <c r="BG151" s="191">
        <f>IFERROR(IF(VALUE($F151)&lt;BH$144,(IF(VALUE($F151)&gt;BG$144-1,SUM($AV10,$AI10,$V10,$AW10:BG10),BG10)),0),0)</f>
        <v>0</v>
      </c>
      <c r="BH151" s="191">
        <f>IFERROR(IF(VALUE($F151)&lt;BI$144,(IF(VALUE($F151)&gt;BH$144-1,SUM($AV10,$AI10,$V10,$AW10:BH10),BH10)),0),0)</f>
        <v>0</v>
      </c>
      <c r="BI151" s="163">
        <f t="shared" si="36"/>
        <v>0</v>
      </c>
      <c r="BV151" s="163"/>
      <c r="CI151" s="163"/>
      <c r="CV151" s="163"/>
      <c r="DI151" s="163"/>
      <c r="DV151" s="163"/>
      <c r="EI151" s="163"/>
    </row>
    <row r="152" spans="1:140" ht="15.75" outlineLevel="1" x14ac:dyDescent="0.25">
      <c r="A152" s="2">
        <f t="shared" si="32"/>
        <v>7</v>
      </c>
      <c r="B152" s="1" t="str">
        <f t="shared" si="32"/>
        <v>PRE-09704</v>
      </c>
      <c r="C152" s="1" t="str">
        <f t="shared" si="32"/>
        <v>SPP TAU - Circuit 66413</v>
      </c>
      <c r="D152" s="2" t="str">
        <f t="shared" si="32"/>
        <v>PRE-09704.1</v>
      </c>
      <c r="E152" s="162" t="str">
        <f t="shared" si="32"/>
        <v>SPP TAU - Circuit 66413</v>
      </c>
      <c r="F152" s="84">
        <v>44362</v>
      </c>
      <c r="G152" s="84"/>
      <c r="H152" s="112"/>
      <c r="I152" s="197"/>
      <c r="J152" s="191">
        <v>0</v>
      </c>
      <c r="K152" s="191">
        <v>0</v>
      </c>
      <c r="L152" s="191">
        <v>0</v>
      </c>
      <c r="M152" s="191">
        <v>0</v>
      </c>
      <c r="N152" s="191">
        <v>0</v>
      </c>
      <c r="O152" s="191">
        <v>0</v>
      </c>
      <c r="P152" s="191">
        <v>0</v>
      </c>
      <c r="Q152" s="191">
        <f>IF($F152&lt;R$144,(IF($F152&gt;Q$144-1,SUM($J11:Q11)+$I321,Q11)),0)</f>
        <v>0</v>
      </c>
      <c r="R152" s="191">
        <f>IF($F152&lt;S$144,(IF($F152&gt;R$144-1,SUM($J11:R11)+$I321,R11)),0)</f>
        <v>0</v>
      </c>
      <c r="S152" s="191">
        <f>IF($F152&lt;T$144,(IF($F152&gt;S$144-1,SUM($J11:S11)+$I321,S11)),0)</f>
        <v>0</v>
      </c>
      <c r="T152" s="191">
        <f>IF($F152&lt;U$144,(IF($F152&gt;T$144-1,SUM($J11:T11)+$I321,T11)),0)</f>
        <v>0</v>
      </c>
      <c r="U152" s="191">
        <f>IF($F152&lt;V$144,(IF($F152&gt;U$144-1,SUM($J11:U11)+$I321,U11)),0)</f>
        <v>0</v>
      </c>
      <c r="V152" s="163">
        <f t="shared" si="37"/>
        <v>0</v>
      </c>
      <c r="W152" s="191">
        <f>IF($F152&lt;X$144,(IF($F152&gt;W$144-1,SUM($V11,$W11:W11),W11)),0)</f>
        <v>0</v>
      </c>
      <c r="X152" s="191">
        <f>IF($F152&lt;Y$144,(IF($F152&gt;X$144-1,SUM($V11,$W11:X11),X11)),0)</f>
        <v>0</v>
      </c>
      <c r="Y152" s="191">
        <f>IF($F152&lt;Z$144,(IF($F152&gt;Y$144-1,SUM($V11,$W11:Y11),Y11)),0)</f>
        <v>0</v>
      </c>
      <c r="Z152" s="191">
        <f>IF($F152&lt;AA$144,(IF($F152&gt;Z$144-1,SUM($V11,$W11:Z11),Z11)),0)</f>
        <v>0</v>
      </c>
      <c r="AA152" s="191">
        <f>IF($F152&lt;AB$144,(IF($F152&gt;AA$144-1,SUM($V11,$W11:AA11),AA11)),0)</f>
        <v>0</v>
      </c>
      <c r="AB152" s="191">
        <f>IF($F152&lt;AC$144,(IF($F152&gt;AB$144-1,SUM($V11,$W11:AB11),AB11)),0)</f>
        <v>127184.76999999999</v>
      </c>
      <c r="AC152" s="191">
        <f>IF($F152&lt;AD$144,(IF($F152&gt;AC$144-1,SUM($V11,$W11:AC11),AC11)),0)</f>
        <v>0</v>
      </c>
      <c r="AD152" s="191">
        <f>IF($F152&lt;AE$144,(IF($F152&gt;AD$144-1,SUM($V11,$W11:AD11),AD11)),0)</f>
        <v>0</v>
      </c>
      <c r="AE152" s="191">
        <f>IF($F152&lt;AF$144,(IF($F152&gt;AE$144-1,SUM($V11,$W11:AE11),AE11)),0)</f>
        <v>0</v>
      </c>
      <c r="AF152" s="191">
        <f>IF($F152&lt;AG$144,(IF($F152&gt;AF$144-1,SUM($V11,$W11:AF11),AF11)),0)</f>
        <v>0</v>
      </c>
      <c r="AG152" s="191">
        <f>IF($F152&lt;AH$144,(IF($F152&gt;AG$144-1,SUM($V11,$W11:AG11),AG11)),0)</f>
        <v>0</v>
      </c>
      <c r="AH152" s="191">
        <f>IF($F152&lt;AI$144,(IF($F152&gt;AH$144-1,SUM($V11,$W11:AH11),AH11)),0)</f>
        <v>0</v>
      </c>
      <c r="AI152" s="163">
        <f t="shared" si="34"/>
        <v>127184.76999999999</v>
      </c>
      <c r="AJ152" s="191">
        <f>IFERROR(IF(VALUE($F152)&lt;AK$144,(IF(VALUE($F152)&gt;AJ$144-1,SUM($AI11,$V11,$AJ11:AJ11),AJ11)),0),0)</f>
        <v>0</v>
      </c>
      <c r="AK152" s="191">
        <f>IFERROR(IF(VALUE($F152)&lt;AL$144,(IF(VALUE($F152)&gt;AK$144-1,SUM($AI11,$V11,$AJ11:AK11),AK11)),0),0)</f>
        <v>0</v>
      </c>
      <c r="AL152" s="191">
        <f>IFERROR(IF(VALUE($F152)&lt;AM$144,(IF(VALUE($F152)&gt;AL$144-1,SUM($AI11,$V11,$AJ11:AL11),AL11)),0),0)</f>
        <v>0</v>
      </c>
      <c r="AM152" s="191">
        <f>IFERROR(IF(VALUE($F152)&lt;AN$144,(IF(VALUE($F152)&gt;AM$144-1,SUM($AI11,$V11,$AJ11:AM11),AM11)),0),0)</f>
        <v>0</v>
      </c>
      <c r="AN152" s="191">
        <f>IFERROR(IF(VALUE($F152)&lt;AO$144,(IF(VALUE($F152)&gt;AN$144-1,SUM($AI11,$V11,$AJ11:AN11),AN11)),0),0)</f>
        <v>0</v>
      </c>
      <c r="AO152" s="191">
        <f>IFERROR(IF(VALUE($F152)&lt;AP$144,(IF(VALUE($F152)&gt;AO$144-1,SUM($AI11,$V11,$AJ11:AO11),AO11)),0),0)</f>
        <v>0</v>
      </c>
      <c r="AP152" s="191">
        <f>IFERROR(IF(VALUE($F152)&lt;AQ$144,(IF(VALUE($F152)&gt;AP$144-1,SUM($AI11,$V11,$AJ11:AP11),AP11)),0),0)</f>
        <v>0</v>
      </c>
      <c r="AQ152" s="191">
        <f>IFERROR(IF(VALUE($F152)&lt;AR$144,(IF(VALUE($F152)&gt;AQ$144-1,SUM($AI11,$V11,$AJ11:AQ11),AQ11)),0),0)</f>
        <v>0</v>
      </c>
      <c r="AR152" s="191">
        <f>IFERROR(IF(VALUE($F152)&lt;AS$144,(IF(VALUE($F152)&gt;AR$144-1,SUM($AI11,$V11,$AJ11:AR11),AR11)),0),0)</f>
        <v>0</v>
      </c>
      <c r="AS152" s="191">
        <f>IFERROR(IF(VALUE($F152)&lt;AT$144,(IF(VALUE($F152)&gt;AS$144-1,SUM($AI11,$V11,$AJ11:AS11),AS11)),0),0)</f>
        <v>0</v>
      </c>
      <c r="AT152" s="191">
        <f>IFERROR(IF(VALUE($F152)&lt;AU$144,(IF(VALUE($F152)&gt;AT$144-1,SUM($AI11,$V11,$AJ11:AT11),AT11)),0),0)</f>
        <v>0</v>
      </c>
      <c r="AU152" s="191">
        <f>IFERROR(IF(VALUE($F152)&lt;AV$144,(IF(VALUE($F152)&gt;AU$144-1,SUM($AI11,$V11,$AJ11:AU11),AU11)),0),0)</f>
        <v>0</v>
      </c>
      <c r="AV152" s="163">
        <f t="shared" si="35"/>
        <v>0</v>
      </c>
      <c r="AW152" s="191">
        <f>IFERROR(IF(VALUE($F152)&lt;AX$144,(IF(VALUE($F152)&gt;AW$144-1,SUM($AV11,$AI11,$V11,$AW11:AW11),AW11)),0),0)</f>
        <v>0</v>
      </c>
      <c r="AX152" s="191">
        <f>IFERROR(IF(VALUE($F152)&lt;AY$144,(IF(VALUE($F152)&gt;AX$144-1,SUM($AV11,$AI11,$V11,$AW11:AX11),AX11)),0),0)</f>
        <v>0</v>
      </c>
      <c r="AY152" s="191">
        <f>IFERROR(IF(VALUE($F152)&lt;AZ$144,(IF(VALUE($F152)&gt;AY$144-1,SUM($AV11,$AI11,$V11,$AW11:AY11),AY11)),0),0)</f>
        <v>0</v>
      </c>
      <c r="AZ152" s="191">
        <f>IFERROR(IF(VALUE($F152)&lt;BA$144,(IF(VALUE($F152)&gt;AZ$144-1,SUM($AV11,$AI11,$V11,$AW11:AZ11),AZ11)),0),0)</f>
        <v>0</v>
      </c>
      <c r="BA152" s="191">
        <f>IFERROR(IF(VALUE($F152)&lt;BB$144,(IF(VALUE($F152)&gt;BA$144-1,SUM($AV11,$AI11,$V11,$AW11:BA11),BA11)),0),0)</f>
        <v>0</v>
      </c>
      <c r="BB152" s="191">
        <f>IFERROR(IF(VALUE($F152)&lt;BC$144,(IF(VALUE($F152)&gt;BB$144-1,SUM($AV11,$AI11,$V11,$AW11:BB11),BB11)),0),0)</f>
        <v>0</v>
      </c>
      <c r="BC152" s="191">
        <f>IFERROR(IF(VALUE($F152)&lt;BD$144,(IF(VALUE($F152)&gt;BC$144-1,SUM($AV11,$AI11,$V11,$AW11:BC11),BC11)),0),0)</f>
        <v>0</v>
      </c>
      <c r="BD152" s="191">
        <f>IFERROR(IF(VALUE($F152)&lt;BE$144,(IF(VALUE($F152)&gt;BD$144-1,SUM($AV11,$AI11,$V11,$AW11:BD11),BD11)),0),0)</f>
        <v>0</v>
      </c>
      <c r="BE152" s="191">
        <f>IFERROR(IF(VALUE($F152)&lt;BF$144,(IF(VALUE($F152)&gt;BE$144-1,SUM($AV11,$AI11,$V11,$AW11:BE11),BE11)),0),0)</f>
        <v>0</v>
      </c>
      <c r="BF152" s="191">
        <f>IFERROR(IF(VALUE($F152)&lt;BG$144,(IF(VALUE($F152)&gt;BF$144-1,SUM($AV11,$AI11,$V11,$AW11:BF11),BF11)),0),0)</f>
        <v>0</v>
      </c>
      <c r="BG152" s="191">
        <f>IFERROR(IF(VALUE($F152)&lt;BH$144,(IF(VALUE($F152)&gt;BG$144-1,SUM($AV11,$AI11,$V11,$AW11:BG11),BG11)),0),0)</f>
        <v>0</v>
      </c>
      <c r="BH152" s="191">
        <f>IFERROR(IF(VALUE($F152)&lt;BI$144,(IF(VALUE($F152)&gt;BH$144-1,SUM($AV11,$AI11,$V11,$AW11:BH11),BH11)),0),0)</f>
        <v>0</v>
      </c>
      <c r="BI152" s="163">
        <f t="shared" si="36"/>
        <v>0</v>
      </c>
      <c r="BV152" s="163"/>
      <c r="CI152" s="163"/>
      <c r="CV152" s="163"/>
      <c r="DI152" s="163"/>
      <c r="DV152" s="163"/>
      <c r="EI152" s="163"/>
    </row>
    <row r="153" spans="1:140" ht="15.75" outlineLevel="1" x14ac:dyDescent="0.25">
      <c r="A153" s="2">
        <f t="shared" si="32"/>
        <v>8</v>
      </c>
      <c r="B153" s="1" t="str">
        <f t="shared" si="32"/>
        <v>PRE-09705</v>
      </c>
      <c r="C153" s="1" t="str">
        <f t="shared" si="32"/>
        <v>SPP TAU - Circuit 66046</v>
      </c>
      <c r="D153" s="2" t="str">
        <f t="shared" si="32"/>
        <v>PRE-09705.1</v>
      </c>
      <c r="E153" s="162" t="str">
        <f t="shared" si="32"/>
        <v>SPP TAU - Circuit 66046</v>
      </c>
      <c r="F153" s="84">
        <v>44607</v>
      </c>
      <c r="G153" s="84"/>
      <c r="H153" s="112"/>
      <c r="I153" s="197"/>
      <c r="J153" s="191">
        <v>0</v>
      </c>
      <c r="K153" s="191">
        <v>0</v>
      </c>
      <c r="L153" s="191">
        <v>0</v>
      </c>
      <c r="M153" s="191">
        <v>0</v>
      </c>
      <c r="N153" s="191">
        <v>0</v>
      </c>
      <c r="O153" s="191">
        <v>0</v>
      </c>
      <c r="P153" s="191">
        <v>0</v>
      </c>
      <c r="Q153" s="191">
        <f>IF($F153&lt;R$144,(IF($F153&gt;Q$144-1,SUM($J12:Q12)+$I327,Q12)),0)</f>
        <v>0</v>
      </c>
      <c r="R153" s="191">
        <f>IF($F153&lt;S$144,(IF($F153&gt;R$144-1,SUM($J12:R12)+$I327,R12)),0)</f>
        <v>0</v>
      </c>
      <c r="S153" s="191">
        <f>IF($F153&lt;T$144,(IF($F153&gt;S$144-1,SUM($J12:S12)+$I327,S12)),0)</f>
        <v>0</v>
      </c>
      <c r="T153" s="191">
        <f>IF($F153&lt;U$144,(IF($F153&gt;T$144-1,SUM($J12:T12)+$I327,T12)),0)</f>
        <v>0</v>
      </c>
      <c r="U153" s="191">
        <f>IF($F153&lt;V$144,(IF($F153&gt;U$144-1,SUM($J12:U12)+$I327,U12)),0)</f>
        <v>0</v>
      </c>
      <c r="V153" s="163">
        <f t="shared" si="37"/>
        <v>0</v>
      </c>
      <c r="W153" s="191">
        <f>IF($F153&lt;X$144,(IF($F153&gt;W$144-1,SUM($V12,$W12:W12),W12)),0)</f>
        <v>0</v>
      </c>
      <c r="X153" s="191">
        <f>IF($F153&lt;Y$144,(IF($F153&gt;X$144-1,SUM($V12,$W12:X12),X12)),0)</f>
        <v>0</v>
      </c>
      <c r="Y153" s="191">
        <f>IF($F153&lt;Z$144,(IF($F153&gt;Y$144-1,SUM($V12,$W12:Y12),Y12)),0)</f>
        <v>0</v>
      </c>
      <c r="Z153" s="191">
        <f>IF($F153&lt;AA$144,(IF($F153&gt;Z$144-1,SUM($V12,$W12:Z12),Z12)),0)</f>
        <v>0</v>
      </c>
      <c r="AA153" s="191">
        <f>IF($F153&lt;AB$144,(IF($F153&gt;AA$144-1,SUM($V12,$W12:AA12),AA12)),0)</f>
        <v>0</v>
      </c>
      <c r="AB153" s="191">
        <f>IF($F153&lt;AC$144,(IF($F153&gt;AB$144-1,SUM($V12,$W12:AB12),AB12)),0)</f>
        <v>0</v>
      </c>
      <c r="AC153" s="191">
        <f>IF($F153&lt;AD$144,(IF($F153&gt;AC$144-1,SUM($V12,$W12:AC12),AC12)),0)</f>
        <v>0</v>
      </c>
      <c r="AD153" s="191">
        <f>IF($F153&lt;AE$144,(IF($F153&gt;AD$144-1,SUM($V12,$W12:AD12),AD12)),0)</f>
        <v>0</v>
      </c>
      <c r="AE153" s="191">
        <f>IF($F153&lt;AF$144,(IF($F153&gt;AE$144-1,SUM($V12,$W12:AE12),AE12)),0)</f>
        <v>0</v>
      </c>
      <c r="AF153" s="191">
        <f>IF($F153&lt;AG$144,(IF($F153&gt;AF$144-1,SUM($V12,$W12:AF12),AF12)),0)</f>
        <v>0</v>
      </c>
      <c r="AG153" s="191">
        <f>IF($F153&lt;AH$144,(IF($F153&gt;AG$144-1,SUM($V12,$W12:AG12),AG12)),0)</f>
        <v>0</v>
      </c>
      <c r="AH153" s="191">
        <f>IF($F153&lt;AI$144,(IF($F153&gt;AH$144-1,SUM($V12,$W12:AH12),AH12)),0)</f>
        <v>0</v>
      </c>
      <c r="AI153" s="163">
        <f t="shared" si="34"/>
        <v>0</v>
      </c>
      <c r="AJ153" s="191">
        <f>IFERROR(IF(VALUE($F153)&lt;AK$144,(IF(VALUE($F153)&gt;AJ$144-1,SUM($AI12,$V12,$AJ12:AJ12),AJ12)),0),0)</f>
        <v>0</v>
      </c>
      <c r="AK153" s="191">
        <f>IFERROR(IF(VALUE($F153)&lt;AL$144,(IF(VALUE($F153)&gt;AK$144-1,SUM($AI12,$V12,$AJ12:AK12),AK12)),0),0)</f>
        <v>743595.56000000029</v>
      </c>
      <c r="AL153" s="191">
        <f>IFERROR(IF(VALUE($F153)&lt;AM$144,(IF(VALUE($F153)&gt;AL$144-1,SUM($AI12,$V12,$AJ12:AL12),AL12)),0),0)</f>
        <v>0</v>
      </c>
      <c r="AM153" s="191">
        <f>IFERROR(IF(VALUE($F153)&lt;AN$144,(IF(VALUE($F153)&gt;AM$144-1,SUM($AI12,$V12,$AJ12:AM12),AM12)),0),0)</f>
        <v>0</v>
      </c>
      <c r="AN153" s="191">
        <f>IFERROR(IF(VALUE($F153)&lt;AO$144,(IF(VALUE($F153)&gt;AN$144-1,SUM($AI12,$V12,$AJ12:AN12),AN12)),0),0)</f>
        <v>0</v>
      </c>
      <c r="AO153" s="191">
        <f>IFERROR(IF(VALUE($F153)&lt;AP$144,(IF(VALUE($F153)&gt;AO$144-1,SUM($AI12,$V12,$AJ12:AO12),AO12)),0),0)</f>
        <v>0</v>
      </c>
      <c r="AP153" s="191">
        <f>IFERROR(IF(VALUE($F153)&lt;AQ$144,(IF(VALUE($F153)&gt;AP$144-1,SUM($AI12,$V12,$AJ12:AP12),AP12)),0),0)</f>
        <v>0</v>
      </c>
      <c r="AQ153" s="191">
        <f>IFERROR(IF(VALUE($F153)&lt;AR$144,(IF(VALUE($F153)&gt;AQ$144-1,SUM($AI12,$V12,$AJ12:AQ12),AQ12)),0),0)</f>
        <v>0</v>
      </c>
      <c r="AR153" s="191">
        <f>IFERROR(IF(VALUE($F153)&lt;AS$144,(IF(VALUE($F153)&gt;AR$144-1,SUM($AI12,$V12,$AJ12:AR12),AR12)),0),0)</f>
        <v>0</v>
      </c>
      <c r="AS153" s="191">
        <f>IFERROR(IF(VALUE($F153)&lt;AT$144,(IF(VALUE($F153)&gt;AS$144-1,SUM($AI12,$V12,$AJ12:AS12),AS12)),0),0)</f>
        <v>0</v>
      </c>
      <c r="AT153" s="191">
        <f>IFERROR(IF(VALUE($F153)&lt;AU$144,(IF(VALUE($F153)&gt;AT$144-1,SUM($AI12,$V12,$AJ12:AT12),AT12)),0),0)</f>
        <v>0</v>
      </c>
      <c r="AU153" s="191">
        <f>IFERROR(IF(VALUE($F153)&lt;AV$144,(IF(VALUE($F153)&gt;AU$144-1,SUM($AI12,$V12,$AJ12:AU12),AU12)),0),0)</f>
        <v>0</v>
      </c>
      <c r="AV153" s="163">
        <f t="shared" si="35"/>
        <v>743595.56000000029</v>
      </c>
      <c r="AW153" s="191">
        <f>IFERROR(IF(VALUE($F153)&lt;AX$144,(IF(VALUE($F153)&gt;AW$144-1,SUM($AV12,$AI12,$V12,$AW12:AW12),AW12)),0),0)</f>
        <v>0</v>
      </c>
      <c r="AX153" s="191">
        <f>IFERROR(IF(VALUE($F153)&lt;AY$144,(IF(VALUE($F153)&gt;AX$144-1,SUM($AV12,$AI12,$V12,$AW12:AX12),AX12)),0),0)</f>
        <v>0</v>
      </c>
      <c r="AY153" s="191">
        <f>IFERROR(IF(VALUE($F153)&lt;AZ$144,(IF(VALUE($F153)&gt;AY$144-1,SUM($AV12,$AI12,$V12,$AW12:AY12),AY12)),0),0)</f>
        <v>0</v>
      </c>
      <c r="AZ153" s="191">
        <f>IFERROR(IF(VALUE($F153)&lt;BA$144,(IF(VALUE($F153)&gt;AZ$144-1,SUM($AV12,$AI12,$V12,$AW12:AZ12),AZ12)),0),0)</f>
        <v>0</v>
      </c>
      <c r="BA153" s="191">
        <f>IFERROR(IF(VALUE($F153)&lt;BB$144,(IF(VALUE($F153)&gt;BA$144-1,SUM($AV12,$AI12,$V12,$AW12:BA12),BA12)),0),0)</f>
        <v>0</v>
      </c>
      <c r="BB153" s="191">
        <f>IFERROR(IF(VALUE($F153)&lt;BC$144,(IF(VALUE($F153)&gt;BB$144-1,SUM($AV12,$AI12,$V12,$AW12:BB12),BB12)),0),0)</f>
        <v>0</v>
      </c>
      <c r="BC153" s="191">
        <f>IFERROR(IF(VALUE($F153)&lt;BD$144,(IF(VALUE($F153)&gt;BC$144-1,SUM($AV12,$AI12,$V12,$AW12:BC12),BC12)),0),0)</f>
        <v>0</v>
      </c>
      <c r="BD153" s="191">
        <f>IFERROR(IF(VALUE($F153)&lt;BE$144,(IF(VALUE($F153)&gt;BD$144-1,SUM($AV12,$AI12,$V12,$AW12:BD12),BD12)),0),0)</f>
        <v>0</v>
      </c>
      <c r="BE153" s="191">
        <f>IFERROR(IF(VALUE($F153)&lt;BF$144,(IF(VALUE($F153)&gt;BE$144-1,SUM($AV12,$AI12,$V12,$AW12:BE12),BE12)),0),0)</f>
        <v>0</v>
      </c>
      <c r="BF153" s="191">
        <f>IFERROR(IF(VALUE($F153)&lt;BG$144,(IF(VALUE($F153)&gt;BF$144-1,SUM($AV12,$AI12,$V12,$AW12:BF12),BF12)),0),0)</f>
        <v>0</v>
      </c>
      <c r="BG153" s="191">
        <f>IFERROR(IF(VALUE($F153)&lt;BH$144,(IF(VALUE($F153)&gt;BG$144-1,SUM($AV12,$AI12,$V12,$AW12:BG12),BG12)),0),0)</f>
        <v>0</v>
      </c>
      <c r="BH153" s="191">
        <f>IFERROR(IF(VALUE($F153)&lt;BI$144,(IF(VALUE($F153)&gt;BH$144-1,SUM($AV12,$AI12,$V12,$AW12:BH12),BH12)),0),0)</f>
        <v>0</v>
      </c>
      <c r="BI153" s="163">
        <f t="shared" si="36"/>
        <v>0</v>
      </c>
      <c r="BV153" s="163"/>
      <c r="CI153" s="163"/>
      <c r="CV153" s="163"/>
      <c r="DI153" s="163"/>
      <c r="DV153" s="163"/>
      <c r="EI153" s="163"/>
    </row>
    <row r="154" spans="1:140" ht="15.75" outlineLevel="1" x14ac:dyDescent="0.25">
      <c r="A154" s="2">
        <f t="shared" si="32"/>
        <v>9</v>
      </c>
      <c r="B154" s="1" t="str">
        <f t="shared" si="32"/>
        <v>PRE-09711</v>
      </c>
      <c r="C154" s="1" t="str">
        <f t="shared" si="32"/>
        <v>SPP TAU - Circuit 66059</v>
      </c>
      <c r="D154" s="2" t="str">
        <f t="shared" si="32"/>
        <v>PRE-09711.1</v>
      </c>
      <c r="E154" s="162" t="str">
        <f t="shared" si="32"/>
        <v>SPP TAU - Circuit 66059</v>
      </c>
      <c r="F154" s="84">
        <v>44242</v>
      </c>
      <c r="G154" s="84"/>
      <c r="H154" s="112"/>
      <c r="I154" s="197"/>
      <c r="J154" s="191">
        <v>0</v>
      </c>
      <c r="K154" s="191">
        <v>0</v>
      </c>
      <c r="L154" s="191">
        <v>0</v>
      </c>
      <c r="M154" s="191">
        <v>0</v>
      </c>
      <c r="N154" s="191">
        <v>0</v>
      </c>
      <c r="O154" s="191">
        <v>0</v>
      </c>
      <c r="P154" s="191">
        <v>0</v>
      </c>
      <c r="Q154" s="191">
        <f>IF($F154&lt;R$144,(IF($F154&gt;Q$144-1,SUM($J13:Q13)+$I328,Q13)),0)</f>
        <v>0</v>
      </c>
      <c r="R154" s="191">
        <f>IF($F154&lt;S$144,(IF($F154&gt;R$144-1,SUM($J13:R13)+$I328,R13)),0)</f>
        <v>0</v>
      </c>
      <c r="S154" s="191">
        <f>IF($F154&lt;T$144,(IF($F154&gt;S$144-1,SUM($J13:S13)+$I328,S13)),0)</f>
        <v>0</v>
      </c>
      <c r="T154" s="191">
        <f>IF($F154&lt;U$144,(IF($F154&gt;T$144-1,SUM($J13:T13)+$I328,T13)),0)</f>
        <v>0</v>
      </c>
      <c r="U154" s="191">
        <f>IF($F154&lt;V$144,(IF($F154&gt;U$144-1,SUM($J13:U13)+$I328,U13)),0)</f>
        <v>0</v>
      </c>
      <c r="V154" s="163">
        <f t="shared" si="37"/>
        <v>0</v>
      </c>
      <c r="W154" s="191">
        <f>IF($F154&lt;X$144,(IF($F154&gt;W$144-1,SUM($V13,$W13:W13),W13)),0)</f>
        <v>0</v>
      </c>
      <c r="X154" s="191">
        <f>IF($F154&lt;Y$144,(IF($F154&gt;X$144-1,SUM($V13,$W13:X13),X13)),0)</f>
        <v>71495.97000000003</v>
      </c>
      <c r="Y154" s="191">
        <f>IF($F154&lt;Z$144,(IF($F154&gt;Y$144-1,SUM($V13,$W13:Y13),Y13)),0)</f>
        <v>0</v>
      </c>
      <c r="Z154" s="191">
        <f>IF($F154&lt;AA$144,(IF($F154&gt;Z$144-1,SUM($V13,$W13:Z13),Z13)),0)</f>
        <v>0</v>
      </c>
      <c r="AA154" s="191">
        <f>IF($F154&lt;AB$144,(IF($F154&gt;AA$144-1,SUM($V13,$W13:AA13),AA13)),0)</f>
        <v>715</v>
      </c>
      <c r="AB154" s="191">
        <f>IF($F154&lt;AC$144,(IF($F154&gt;AB$144-1,SUM($V13,$W13:AB13),AB13)),0)</f>
        <v>0</v>
      </c>
      <c r="AC154" s="191">
        <f>IF($F154&lt;AD$144,(IF($F154&gt;AC$144-1,SUM($V13,$W13:AC13),AC13)),0)</f>
        <v>0</v>
      </c>
      <c r="AD154" s="191">
        <f>IF($F154&lt;AE$144,(IF($F154&gt;AD$144-1,SUM($V13,$W13:AD13),AD13)),0)</f>
        <v>0</v>
      </c>
      <c r="AE154" s="191">
        <f>IF($F154&lt;AF$144,(IF($F154&gt;AE$144-1,SUM($V13,$W13:AE13),AE13)),0)</f>
        <v>0</v>
      </c>
      <c r="AF154" s="191">
        <f>IF($F154&lt;AG$144,(IF($F154&gt;AF$144-1,SUM($V13,$W13:AF13),AF13)),0)</f>
        <v>0</v>
      </c>
      <c r="AG154" s="191">
        <f>IF($F154&lt;AH$144,(IF($F154&gt;AG$144-1,SUM($V13,$W13:AG13),AG13)),0)</f>
        <v>0</v>
      </c>
      <c r="AH154" s="191">
        <f>IF($F154&lt;AI$144,(IF($F154&gt;AH$144-1,SUM($V13,$W13:AH13),AH13)),0)</f>
        <v>0</v>
      </c>
      <c r="AI154" s="163">
        <f t="shared" si="34"/>
        <v>72210.97000000003</v>
      </c>
      <c r="AJ154" s="191">
        <f>IFERROR(IF(VALUE($F154)&lt;AK$144,(IF(VALUE($F154)&gt;AJ$144-1,SUM($AI13,$V13,$AJ13:AJ13),AJ13)),0),0)</f>
        <v>0</v>
      </c>
      <c r="AK154" s="191">
        <f>IFERROR(IF(VALUE($F154)&lt;AL$144,(IF(VALUE($F154)&gt;AK$144-1,SUM($AI13,$V13,$AJ13:AK13),AK13)),0),0)</f>
        <v>0</v>
      </c>
      <c r="AL154" s="191">
        <f>IFERROR(IF(VALUE($F154)&lt;AM$144,(IF(VALUE($F154)&gt;AL$144-1,SUM($AI13,$V13,$AJ13:AL13),AL13)),0),0)</f>
        <v>0</v>
      </c>
      <c r="AM154" s="191">
        <f>IFERROR(IF(VALUE($F154)&lt;AN$144,(IF(VALUE($F154)&gt;AM$144-1,SUM($AI13,$V13,$AJ13:AM13),AM13)),0),0)</f>
        <v>0</v>
      </c>
      <c r="AN154" s="191">
        <f>IFERROR(IF(VALUE($F154)&lt;AO$144,(IF(VALUE($F154)&gt;AN$144-1,SUM($AI13,$V13,$AJ13:AN13),AN13)),0),0)</f>
        <v>0</v>
      </c>
      <c r="AO154" s="191">
        <f>IFERROR(IF(VALUE($F154)&lt;AP$144,(IF(VALUE($F154)&gt;AO$144-1,SUM($AI13,$V13,$AJ13:AO13),AO13)),0),0)</f>
        <v>0</v>
      </c>
      <c r="AP154" s="191">
        <f>IFERROR(IF(VALUE($F154)&lt;AQ$144,(IF(VALUE($F154)&gt;AP$144-1,SUM($AI13,$V13,$AJ13:AP13),AP13)),0),0)</f>
        <v>0</v>
      </c>
      <c r="AQ154" s="191">
        <f>IFERROR(IF(VALUE($F154)&lt;AR$144,(IF(VALUE($F154)&gt;AQ$144-1,SUM($AI13,$V13,$AJ13:AQ13),AQ13)),0),0)</f>
        <v>0</v>
      </c>
      <c r="AR154" s="191">
        <f>IFERROR(IF(VALUE($F154)&lt;AS$144,(IF(VALUE($F154)&gt;AR$144-1,SUM($AI13,$V13,$AJ13:AR13),AR13)),0),0)</f>
        <v>0</v>
      </c>
      <c r="AS154" s="191">
        <f>IFERROR(IF(VALUE($F154)&lt;AT$144,(IF(VALUE($F154)&gt;AS$144-1,SUM($AI13,$V13,$AJ13:AS13),AS13)),0),0)</f>
        <v>0</v>
      </c>
      <c r="AT154" s="191">
        <f>IFERROR(IF(VALUE($F154)&lt;AU$144,(IF(VALUE($F154)&gt;AT$144-1,SUM($AI13,$V13,$AJ13:AT13),AT13)),0),0)</f>
        <v>0</v>
      </c>
      <c r="AU154" s="191">
        <f>IFERROR(IF(VALUE($F154)&lt;AV$144,(IF(VALUE($F154)&gt;AU$144-1,SUM($AI13,$V13,$AJ13:AU13),AU13)),0),0)</f>
        <v>0</v>
      </c>
      <c r="AV154" s="163">
        <f t="shared" si="35"/>
        <v>0</v>
      </c>
      <c r="AW154" s="191">
        <f>IFERROR(IF(VALUE($F154)&lt;AX$144,(IF(VALUE($F154)&gt;AW$144-1,SUM($AV13,$AI13,$V13,$AW13:AW13),AW13)),0),0)</f>
        <v>0</v>
      </c>
      <c r="AX154" s="191">
        <f>IFERROR(IF(VALUE($F154)&lt;AY$144,(IF(VALUE($F154)&gt;AX$144-1,SUM($AV13,$AI13,$V13,$AW13:AX13),AX13)),0),0)</f>
        <v>0</v>
      </c>
      <c r="AY154" s="191">
        <f>IFERROR(IF(VALUE($F154)&lt;AZ$144,(IF(VALUE($F154)&gt;AY$144-1,SUM($AV13,$AI13,$V13,$AW13:AY13),AY13)),0),0)</f>
        <v>0</v>
      </c>
      <c r="AZ154" s="191">
        <f>IFERROR(IF(VALUE($F154)&lt;BA$144,(IF(VALUE($F154)&gt;AZ$144-1,SUM($AV13,$AI13,$V13,$AW13:AZ13),AZ13)),0),0)</f>
        <v>0</v>
      </c>
      <c r="BA154" s="191">
        <f>IFERROR(IF(VALUE($F154)&lt;BB$144,(IF(VALUE($F154)&gt;BA$144-1,SUM($AV13,$AI13,$V13,$AW13:BA13),BA13)),0),0)</f>
        <v>0</v>
      </c>
      <c r="BB154" s="191">
        <f>IFERROR(IF(VALUE($F154)&lt;BC$144,(IF(VALUE($F154)&gt;BB$144-1,SUM($AV13,$AI13,$V13,$AW13:BB13),BB13)),0),0)</f>
        <v>0</v>
      </c>
      <c r="BC154" s="191">
        <f>IFERROR(IF(VALUE($F154)&lt;BD$144,(IF(VALUE($F154)&gt;BC$144-1,SUM($AV13,$AI13,$V13,$AW13:BC13),BC13)),0),0)</f>
        <v>0</v>
      </c>
      <c r="BD154" s="191">
        <f>IFERROR(IF(VALUE($F154)&lt;BE$144,(IF(VALUE($F154)&gt;BD$144-1,SUM($AV13,$AI13,$V13,$AW13:BD13),BD13)),0),0)</f>
        <v>0</v>
      </c>
      <c r="BE154" s="191">
        <f>IFERROR(IF(VALUE($F154)&lt;BF$144,(IF(VALUE($F154)&gt;BE$144-1,SUM($AV13,$AI13,$V13,$AW13:BE13),BE13)),0),0)</f>
        <v>0</v>
      </c>
      <c r="BF154" s="191">
        <f>IFERROR(IF(VALUE($F154)&lt;BG$144,(IF(VALUE($F154)&gt;BF$144-1,SUM($AV13,$AI13,$V13,$AW13:BF13),BF13)),0),0)</f>
        <v>0</v>
      </c>
      <c r="BG154" s="191">
        <f>IFERROR(IF(VALUE($F154)&lt;BH$144,(IF(VALUE($F154)&gt;BG$144-1,SUM($AV13,$AI13,$V13,$AW13:BG13),BG13)),0),0)</f>
        <v>0</v>
      </c>
      <c r="BH154" s="191">
        <f>IFERROR(IF(VALUE($F154)&lt;BI$144,(IF(VALUE($F154)&gt;BH$144-1,SUM($AV13,$AI13,$V13,$AW13:BH13),BH13)),0),0)</f>
        <v>0</v>
      </c>
      <c r="BI154" s="163">
        <f t="shared" si="36"/>
        <v>0</v>
      </c>
      <c r="BV154" s="163"/>
      <c r="CI154" s="163"/>
      <c r="CV154" s="163"/>
      <c r="DI154" s="163"/>
      <c r="DV154" s="163"/>
      <c r="EI154" s="163"/>
    </row>
    <row r="155" spans="1:140" ht="15.75" outlineLevel="1" x14ac:dyDescent="0.25">
      <c r="A155" s="2">
        <f t="shared" si="32"/>
        <v>10</v>
      </c>
      <c r="B155" s="1" t="str">
        <f t="shared" si="32"/>
        <v>PRE-09712</v>
      </c>
      <c r="C155" s="1" t="str">
        <f t="shared" si="32"/>
        <v>SPP TAU - Circuit 230008</v>
      </c>
      <c r="D155" s="2" t="str">
        <f t="shared" si="32"/>
        <v>PRE-09712.1</v>
      </c>
      <c r="E155" s="162" t="str">
        <f t="shared" si="32"/>
        <v>SPP TAU - Circuit 230008</v>
      </c>
      <c r="F155" s="84">
        <v>44392</v>
      </c>
      <c r="G155" s="84"/>
      <c r="H155" s="112"/>
      <c r="I155" s="197"/>
      <c r="J155" s="191">
        <v>0</v>
      </c>
      <c r="K155" s="191">
        <v>0</v>
      </c>
      <c r="L155" s="191">
        <v>0</v>
      </c>
      <c r="M155" s="191">
        <v>0</v>
      </c>
      <c r="N155" s="191">
        <v>0</v>
      </c>
      <c r="O155" s="191">
        <v>0</v>
      </c>
      <c r="P155" s="191">
        <v>0</v>
      </c>
      <c r="Q155" s="191">
        <f>IF($F155&lt;R$144,(IF($F155&gt;Q$144-1,SUM($J14:Q14)+$I330,Q14)),0)</f>
        <v>0</v>
      </c>
      <c r="R155" s="191">
        <f>IF($F155&lt;S$144,(IF($F155&gt;R$144-1,SUM($J14:R14)+$I330,R14)),0)</f>
        <v>0</v>
      </c>
      <c r="S155" s="191">
        <f>IF($F155&lt;T$144,(IF($F155&gt;S$144-1,SUM($J14:S14)+$I330,S14)),0)</f>
        <v>0</v>
      </c>
      <c r="T155" s="191">
        <f>IF($F155&lt;U$144,(IF($F155&gt;T$144-1,SUM($J14:T14)+$I330,T14)),0)</f>
        <v>0</v>
      </c>
      <c r="U155" s="191">
        <f>IF($F155&lt;V$144,(IF($F155&gt;U$144-1,SUM($J14:U14)+$I330,U14)),0)</f>
        <v>0</v>
      </c>
      <c r="V155" s="163">
        <f t="shared" si="37"/>
        <v>0</v>
      </c>
      <c r="W155" s="191">
        <f>IF($F155&lt;X$144,(IF($F155&gt;W$144-1,SUM($V14,$W14:W14),W14)),0)</f>
        <v>0</v>
      </c>
      <c r="X155" s="191">
        <f>IF($F155&lt;Y$144,(IF($F155&gt;X$144-1,SUM($V14,$W14:X14),X14)),0)</f>
        <v>0</v>
      </c>
      <c r="Y155" s="191">
        <f>IF($F155&lt;Z$144,(IF($F155&gt;Y$144-1,SUM($V14,$W14:Y14),Y14)),0)</f>
        <v>0</v>
      </c>
      <c r="Z155" s="191">
        <f>IF($F155&lt;AA$144,(IF($F155&gt;Z$144-1,SUM($V14,$W14:Z14),Z14)),0)</f>
        <v>0</v>
      </c>
      <c r="AA155" s="191">
        <f>IF($F155&lt;AB$144,(IF($F155&gt;AA$144-1,SUM($V14,$W14:AA14),AA14)),0)</f>
        <v>0</v>
      </c>
      <c r="AB155" s="191">
        <f>IF($F155&lt;AC$144,(IF($F155&gt;AB$144-1,SUM($V14,$W14:AB14),AB14)),0)</f>
        <v>0</v>
      </c>
      <c r="AC155" s="191">
        <f>IF($F155&lt;AD$144,(IF($F155&gt;AC$144-1,SUM($V14,$W14:AC14),AC14)),0)</f>
        <v>1386511.3800000006</v>
      </c>
      <c r="AD155" s="198">
        <f>IF($F155&lt;AE$144,(IF($F155&gt;AD$144-1,SUM($V14,$W14:AD14),AD14)),0)</f>
        <v>-136.30000000000001</v>
      </c>
      <c r="AE155" s="191">
        <f>IF($F155&lt;AF$144,(IF($F155&gt;AE$144-1,SUM($V14,$W14:AE14),AE14)),0)</f>
        <v>0</v>
      </c>
      <c r="AF155" s="191">
        <f>IF($F155&lt;AG$144,(IF($F155&gt;AF$144-1,SUM($V14,$W14:AF14),AF14)),0)</f>
        <v>0</v>
      </c>
      <c r="AG155" s="191">
        <f>IF($F155&lt;AH$144,(IF($F155&gt;AG$144-1,SUM($V14,$W14:AG14),AG14)),0)</f>
        <v>0</v>
      </c>
      <c r="AH155" s="191">
        <f>IF($F155&lt;AI$144,(IF($F155&gt;AH$144-1,SUM($V14,$W14:AH14),AH14)),0)</f>
        <v>18171.7</v>
      </c>
      <c r="AI155" s="163">
        <f t="shared" si="34"/>
        <v>1404546.7800000005</v>
      </c>
      <c r="AJ155" s="191">
        <f>IFERROR(IF(VALUE($F155)&lt;AK$144,(IF(VALUE($F155)&gt;AJ$144-1,SUM($AI14,$V14,$AJ14:AJ14),AJ14)),0),0)</f>
        <v>0</v>
      </c>
      <c r="AK155" s="191">
        <f>IFERROR(IF(VALUE($F155)&lt;AL$144,(IF(VALUE($F155)&gt;AK$144-1,SUM($AI14,$V14,$AJ14:AK14),AK14)),0),0)</f>
        <v>0</v>
      </c>
      <c r="AL155" s="191">
        <f>IFERROR(IF(VALUE($F155)&lt;AM$144,(IF(VALUE($F155)&gt;AL$144-1,SUM($AI14,$V14,$AJ14:AL14),AL14)),0),0)</f>
        <v>0</v>
      </c>
      <c r="AM155" s="191">
        <f>IFERROR(IF(VALUE($F155)&lt;AN$144,(IF(VALUE($F155)&gt;AM$144-1,SUM($AI14,$V14,$AJ14:AM14),AM14)),0),0)</f>
        <v>0</v>
      </c>
      <c r="AN155" s="191">
        <f>IFERROR(IF(VALUE($F155)&lt;AO$144,(IF(VALUE($F155)&gt;AN$144-1,SUM($AI14,$V14,$AJ14:AN14),AN14)),0),0)</f>
        <v>0</v>
      </c>
      <c r="AO155" s="191">
        <f>IFERROR(IF(VALUE($F155)&lt;AP$144,(IF(VALUE($F155)&gt;AO$144-1,SUM($AI14,$V14,$AJ14:AO14),AO14)),0),0)</f>
        <v>0</v>
      </c>
      <c r="AP155" s="191">
        <f>IFERROR(IF(VALUE($F155)&lt;AQ$144,(IF(VALUE($F155)&gt;AP$144-1,SUM($AI14,$V14,$AJ14:AP14),AP14)),0),0)</f>
        <v>0</v>
      </c>
      <c r="AQ155" s="191">
        <f>IFERROR(IF(VALUE($F155)&lt;AR$144,(IF(VALUE($F155)&gt;AQ$144-1,SUM($AI14,$V14,$AJ14:AQ14),AQ14)),0),0)</f>
        <v>0</v>
      </c>
      <c r="AR155" s="191">
        <f>IFERROR(IF(VALUE($F155)&lt;AS$144,(IF(VALUE($F155)&gt;AR$144-1,SUM($AI14,$V14,$AJ14:AR14),AR14)),0),0)</f>
        <v>0</v>
      </c>
      <c r="AS155" s="191">
        <f>IFERROR(IF(VALUE($F155)&lt;AT$144,(IF(VALUE($F155)&gt;AS$144-1,SUM($AI14,$V14,$AJ14:AS14),AS14)),0),0)</f>
        <v>0</v>
      </c>
      <c r="AT155" s="191">
        <f>IFERROR(IF(VALUE($F155)&lt;AU$144,(IF(VALUE($F155)&gt;AT$144-1,SUM($AI14,$V14,$AJ14:AT14),AT14)),0),0)</f>
        <v>0</v>
      </c>
      <c r="AU155" s="191">
        <f>IFERROR(IF(VALUE($F155)&lt;AV$144,(IF(VALUE($F155)&gt;AU$144-1,SUM($AI14,$V14,$AJ14:AU14),AU14)),0),0)</f>
        <v>0</v>
      </c>
      <c r="AV155" s="163">
        <f t="shared" si="35"/>
        <v>0</v>
      </c>
      <c r="AW155" s="191">
        <f>IFERROR(IF(VALUE($F155)&lt;AX$144,(IF(VALUE($F155)&gt;AW$144-1,SUM($AV14,$AI14,$V14,$AW14:AW14),AW14)),0),0)</f>
        <v>0</v>
      </c>
      <c r="AX155" s="191">
        <f>IFERROR(IF(VALUE($F155)&lt;AY$144,(IF(VALUE($F155)&gt;AX$144-1,SUM($AV14,$AI14,$V14,$AW14:AX14),AX14)),0),0)</f>
        <v>0</v>
      </c>
      <c r="AY155" s="191">
        <f>IFERROR(IF(VALUE($F155)&lt;AZ$144,(IF(VALUE($F155)&gt;AY$144-1,SUM($AV14,$AI14,$V14,$AW14:AY14),AY14)),0),0)</f>
        <v>0</v>
      </c>
      <c r="AZ155" s="191">
        <f>IFERROR(IF(VALUE($F155)&lt;BA$144,(IF(VALUE($F155)&gt;AZ$144-1,SUM($AV14,$AI14,$V14,$AW14:AZ14),AZ14)),0),0)</f>
        <v>0</v>
      </c>
      <c r="BA155" s="191">
        <f>IFERROR(IF(VALUE($F155)&lt;BB$144,(IF(VALUE($F155)&gt;BA$144-1,SUM($AV14,$AI14,$V14,$AW14:BA14),BA14)),0),0)</f>
        <v>0</v>
      </c>
      <c r="BB155" s="191">
        <f>IFERROR(IF(VALUE($F155)&lt;BC$144,(IF(VALUE($F155)&gt;BB$144-1,SUM($AV14,$AI14,$V14,$AW14:BB14),BB14)),0),0)</f>
        <v>0</v>
      </c>
      <c r="BC155" s="191">
        <f>IFERROR(IF(VALUE($F155)&lt;BD$144,(IF(VALUE($F155)&gt;BC$144-1,SUM($AV14,$AI14,$V14,$AW14:BC14),BC14)),0),0)</f>
        <v>0</v>
      </c>
      <c r="BD155" s="191">
        <f>IFERROR(IF(VALUE($F155)&lt;BE$144,(IF(VALUE($F155)&gt;BD$144-1,SUM($AV14,$AI14,$V14,$AW14:BD14),BD14)),0),0)</f>
        <v>0</v>
      </c>
      <c r="BE155" s="191">
        <f>IFERROR(IF(VALUE($F155)&lt;BF$144,(IF(VALUE($F155)&gt;BE$144-1,SUM($AV14,$AI14,$V14,$AW14:BE14),BE14)),0),0)</f>
        <v>0</v>
      </c>
      <c r="BF155" s="191">
        <f>IFERROR(IF(VALUE($F155)&lt;BG$144,(IF(VALUE($F155)&gt;BF$144-1,SUM($AV14,$AI14,$V14,$AW14:BF14),BF14)),0),0)</f>
        <v>0</v>
      </c>
      <c r="BG155" s="191">
        <f>IFERROR(IF(VALUE($F155)&lt;BH$144,(IF(VALUE($F155)&gt;BG$144-1,SUM($AV14,$AI14,$V14,$AW14:BG14),BG14)),0),0)</f>
        <v>0</v>
      </c>
      <c r="BH155" s="191">
        <f>IFERROR(IF(VALUE($F155)&lt;BI$144,(IF(VALUE($F155)&gt;BH$144-1,SUM($AV14,$AI14,$V14,$AW14:BH14),BH14)),0),0)</f>
        <v>0</v>
      </c>
      <c r="BI155" s="163">
        <f t="shared" si="36"/>
        <v>0</v>
      </c>
      <c r="BV155" s="163"/>
      <c r="CI155" s="163"/>
      <c r="CV155" s="163"/>
      <c r="DI155" s="163"/>
      <c r="DV155" s="163"/>
      <c r="EI155" s="163"/>
    </row>
    <row r="156" spans="1:140" ht="15.75" outlineLevel="1" x14ac:dyDescent="0.25">
      <c r="A156" s="2">
        <f t="shared" ref="A156:E165" si="38">A15</f>
        <v>11</v>
      </c>
      <c r="B156" s="1" t="str">
        <f t="shared" si="38"/>
        <v>PRE-09722</v>
      </c>
      <c r="C156" s="1" t="str">
        <f t="shared" si="38"/>
        <v>SPP TAU - Circuit 230010</v>
      </c>
      <c r="D156" s="2" t="str">
        <f t="shared" si="38"/>
        <v>PRE-09722.1</v>
      </c>
      <c r="E156" s="162" t="str">
        <f t="shared" si="38"/>
        <v>SPP TAU - Circuit 230010</v>
      </c>
      <c r="F156" s="84" t="s">
        <v>400</v>
      </c>
      <c r="G156" s="84"/>
      <c r="H156" s="112"/>
      <c r="I156" s="197"/>
      <c r="J156" s="191">
        <v>0</v>
      </c>
      <c r="K156" s="191">
        <v>0</v>
      </c>
      <c r="L156" s="191">
        <v>0</v>
      </c>
      <c r="M156" s="191">
        <v>0</v>
      </c>
      <c r="N156" s="191">
        <v>0</v>
      </c>
      <c r="O156" s="191">
        <v>0</v>
      </c>
      <c r="P156" s="191">
        <v>0</v>
      </c>
      <c r="Q156" s="191">
        <f>IF($F156&lt;R$144,(IF($F156&gt;Q$144-1,SUM($J15:Q15)+$I336,Q15)),0)</f>
        <v>0</v>
      </c>
      <c r="R156" s="191">
        <f>IF($F156&lt;S$144,(IF($F156&gt;R$144-1,SUM($J15:R15)+$I336,R15)),0)</f>
        <v>0</v>
      </c>
      <c r="S156" s="191">
        <f>IF($F156&lt;T$144,(IF($F156&gt;S$144-1,SUM($J15:S15)+$I336,S15)),0)</f>
        <v>0</v>
      </c>
      <c r="T156" s="191">
        <f>IF($F156&lt;U$144,(IF($F156&gt;T$144-1,SUM($J15:T15)+$I336,T15)),0)</f>
        <v>0</v>
      </c>
      <c r="U156" s="191">
        <f>IF($F156&lt;V$144,(IF($F156&gt;U$144-1,SUM($J15:U15)+$I336,U15)),0)</f>
        <v>0</v>
      </c>
      <c r="V156" s="163">
        <f t="shared" si="37"/>
        <v>0</v>
      </c>
      <c r="W156" s="191">
        <f>IF($F156&lt;X$144,(IF($F156&gt;W$144-1,SUM($V15,$W15:W15),W15)),0)</f>
        <v>0</v>
      </c>
      <c r="X156" s="191">
        <f>IF($F156&lt;Y$144,(IF($F156&gt;X$144-1,SUM($V15,$W15:X15),X15)),0)</f>
        <v>0</v>
      </c>
      <c r="Y156" s="191">
        <f>IF($F156&lt;Z$144,(IF($F156&gt;Y$144-1,SUM($V15,$W15:Y15),Y15)),0)</f>
        <v>0</v>
      </c>
      <c r="Z156" s="191">
        <f>IF($F156&lt;AA$144,(IF($F156&gt;Z$144-1,SUM($V15,$W15:Z15),Z15)),0)</f>
        <v>0</v>
      </c>
      <c r="AA156" s="191">
        <f>IF($F156&lt;AB$144,(IF($F156&gt;AA$144-1,SUM($V15,$W15:AA15),AA15)),0)</f>
        <v>0</v>
      </c>
      <c r="AB156" s="191">
        <f>IF($F156&lt;AC$144,(IF($F156&gt;AB$144-1,SUM($V15,$W15:AB15),AB15)),0)</f>
        <v>0</v>
      </c>
      <c r="AC156" s="191">
        <f>IF($F156&lt;AD$144,(IF($F156&gt;AC$144-1,SUM($V15,$W15:AC15),AC15)),0)</f>
        <v>0</v>
      </c>
      <c r="AD156" s="191">
        <f>IF($F156&lt;AE$144,(IF($F156&gt;AD$144-1,SUM($V15,$W15:AD15),AD15)),0)</f>
        <v>0</v>
      </c>
      <c r="AE156" s="191">
        <f>IF($F156&lt;AF$144,(IF($F156&gt;AE$144-1,SUM($V15,$W15:AE15),AE15)),0)</f>
        <v>0</v>
      </c>
      <c r="AF156" s="191">
        <f>IF($F156&lt;AG$144,(IF($F156&gt;AF$144-1,SUM($V15,$W15:AF15),AF15)),0)</f>
        <v>0</v>
      </c>
      <c r="AG156" s="191">
        <f>IF($F156&lt;AH$144,(IF($F156&gt;AG$144-1,SUM($V15,$W15:AG15),AG15)),0)</f>
        <v>0</v>
      </c>
      <c r="AH156" s="191">
        <f>IF($F156&lt;AI$144,(IF($F156&gt;AH$144-1,SUM($V15,$W15:AH15),AH15)),0)</f>
        <v>0</v>
      </c>
      <c r="AI156" s="163">
        <f t="shared" si="34"/>
        <v>0</v>
      </c>
      <c r="AJ156" s="191">
        <f>IFERROR(IF(VALUE($F156)&lt;AK$144,(IF(VALUE($F156)&gt;AJ$144-1,SUM($AI15,$V15,$AJ15:AJ15),AJ15)),0),0)</f>
        <v>0</v>
      </c>
      <c r="AK156" s="191">
        <f>IFERROR(IF(VALUE($F156)&lt;AL$144,(IF(VALUE($F156)&gt;AK$144-1,SUM($AI15,$V15,$AJ15:AK15),AK15)),0),0)</f>
        <v>0</v>
      </c>
      <c r="AL156" s="191">
        <f>IFERROR(IF(VALUE($F156)&lt;AM$144,(IF(VALUE($F156)&gt;AL$144-1,SUM($AI15,$V15,$AJ15:AL15),AL15)),0),0)</f>
        <v>0</v>
      </c>
      <c r="AM156" s="191">
        <f>IFERROR(IF(VALUE($F156)&lt;AN$144,(IF(VALUE($F156)&gt;AM$144-1,SUM($AI15,$V15,$AJ15:AM15),AM15)),0),0)</f>
        <v>0</v>
      </c>
      <c r="AN156" s="191">
        <f>IFERROR(IF(VALUE($F156)&lt;AO$144,(IF(VALUE($F156)&gt;AN$144-1,SUM($AI15,$V15,$AJ15:AN15),AN15)),0),0)</f>
        <v>0</v>
      </c>
      <c r="AO156" s="191">
        <f>IFERROR(IF(VALUE($F156)&lt;AP$144,(IF(VALUE($F156)&gt;AO$144-1,SUM($AI15,$V15,$AJ15:AO15),AO15)),0),0)</f>
        <v>0</v>
      </c>
      <c r="AP156" s="191">
        <f>IFERROR(IF(VALUE($F156)&lt;AQ$144,(IF(VALUE($F156)&gt;AP$144-1,SUM($AI15,$V15,$AJ15:AP15),AP15)),0),0)</f>
        <v>0</v>
      </c>
      <c r="AQ156" s="191">
        <f>IFERROR(IF(VALUE($F156)&lt;AR$144,(IF(VALUE($F156)&gt;AQ$144-1,SUM($AI15,$V15,$AJ15:AQ15),AQ15)),0),0)</f>
        <v>0</v>
      </c>
      <c r="AR156" s="191">
        <f>IFERROR(IF(VALUE($F156)&lt;AS$144,(IF(VALUE($F156)&gt;AR$144-1,SUM($AI15,$V15,$AJ15:AR15),AR15)),0),0)</f>
        <v>0</v>
      </c>
      <c r="AS156" s="191">
        <f>IFERROR(IF(VALUE($F156)&lt;AT$144,(IF(VALUE($F156)&gt;AS$144-1,SUM($AI15,$V15,$AJ15:AS15),AS15)),0),0)</f>
        <v>0</v>
      </c>
      <c r="AT156" s="191">
        <f>IFERROR(IF(VALUE($F156)&lt;AU$144,(IF(VALUE($F156)&gt;AT$144-1,SUM($AI15,$V15,$AJ15:AT15),AT15)),0),0)</f>
        <v>0</v>
      </c>
      <c r="AU156" s="191">
        <f>IFERROR(IF(VALUE($F156)&lt;AV$144,(IF(VALUE($F156)&gt;AU$144-1,SUM($AI15,$V15,$AJ15:AU15),AU15)),0),0)</f>
        <v>0</v>
      </c>
      <c r="AV156" s="163">
        <f t="shared" si="35"/>
        <v>0</v>
      </c>
      <c r="AW156" s="191">
        <f>IFERROR(IF(VALUE($F156)&lt;AX$144,(IF(VALUE($F156)&gt;AW$144-1,SUM($AV15,$AI15,$V15,$AW15:AW15),AW15)),0),0)</f>
        <v>0</v>
      </c>
      <c r="AX156" s="191">
        <f>IFERROR(IF(VALUE($F156)&lt;AY$144,(IF(VALUE($F156)&gt;AX$144-1,SUM($AV15,$AI15,$V15,$AW15:AX15),AX15)),0),0)</f>
        <v>0</v>
      </c>
      <c r="AY156" s="191">
        <f>IFERROR(IF(VALUE($F156)&lt;AZ$144,(IF(VALUE($F156)&gt;AY$144-1,SUM($AV15,$AI15,$V15,$AW15:AY15),AY15)),0),0)</f>
        <v>0</v>
      </c>
      <c r="AZ156" s="191">
        <f>IFERROR(IF(VALUE($F156)&lt;BA$144,(IF(VALUE($F156)&gt;AZ$144-1,SUM($AV15,$AI15,$V15,$AW15:AZ15),AZ15)),0),0)</f>
        <v>0</v>
      </c>
      <c r="BA156" s="191">
        <f>IFERROR(IF(VALUE($F156)&lt;BB$144,(IF(VALUE($F156)&gt;BA$144-1,SUM($AV15,$AI15,$V15,$AW15:BA15),BA15)),0),0)</f>
        <v>0</v>
      </c>
      <c r="BB156" s="191">
        <f>IFERROR(IF(VALUE($F156)&lt;BC$144,(IF(VALUE($F156)&gt;BB$144-1,SUM($AV15,$AI15,$V15,$AW15:BB15),BB15)),0),0)</f>
        <v>0</v>
      </c>
      <c r="BC156" s="191">
        <f>IFERROR(IF(VALUE($F156)&lt;BD$144,(IF(VALUE($F156)&gt;BC$144-1,SUM($AV15,$AI15,$V15,$AW15:BC15),BC15)),0),0)</f>
        <v>0</v>
      </c>
      <c r="BD156" s="191">
        <f>IFERROR(IF(VALUE($F156)&lt;BE$144,(IF(VALUE($F156)&gt;BD$144-1,SUM($AV15,$AI15,$V15,$AW15:BD15),BD15)),0),0)</f>
        <v>0</v>
      </c>
      <c r="BE156" s="191">
        <f>IFERROR(IF(VALUE($F156)&lt;BF$144,(IF(VALUE($F156)&gt;BE$144-1,SUM($AV15,$AI15,$V15,$AW15:BE15),BE15)),0),0)</f>
        <v>0</v>
      </c>
      <c r="BF156" s="191">
        <f>IFERROR(IF(VALUE($F156)&lt;BG$144,(IF(VALUE($F156)&gt;BF$144-1,SUM($AV15,$AI15,$V15,$AW15:BF15),BF15)),0),0)</f>
        <v>0</v>
      </c>
      <c r="BG156" s="191">
        <f>IFERROR(IF(VALUE($F156)&lt;BH$144,(IF(VALUE($F156)&gt;BG$144-1,SUM($AV15,$AI15,$V15,$AW15:BG15),BG15)),0),0)</f>
        <v>0</v>
      </c>
      <c r="BH156" s="191">
        <f>IFERROR(IF(VALUE($F156)&lt;BI$144,(IF(VALUE($F156)&gt;BH$144-1,SUM($AV15,$AI15,$V15,$AW15:BH15),BH15)),0),0)</f>
        <v>0</v>
      </c>
      <c r="BI156" s="163">
        <f t="shared" si="36"/>
        <v>0</v>
      </c>
      <c r="BV156" s="163"/>
      <c r="CI156" s="163"/>
      <c r="CV156" s="163"/>
      <c r="DI156" s="163"/>
      <c r="DV156" s="163"/>
      <c r="EI156" s="163"/>
    </row>
    <row r="157" spans="1:140" ht="15.75" outlineLevel="1" x14ac:dyDescent="0.25">
      <c r="A157" s="2">
        <f t="shared" si="38"/>
        <v>12</v>
      </c>
      <c r="B157" s="1" t="str">
        <f t="shared" si="38"/>
        <v>PRE-09723</v>
      </c>
      <c r="C157" s="1" t="str">
        <f t="shared" si="38"/>
        <v>SPP TAU - Circuit 230038</v>
      </c>
      <c r="D157" s="2" t="str">
        <f t="shared" si="38"/>
        <v>PRE-09723.1</v>
      </c>
      <c r="E157" s="162" t="str">
        <f t="shared" si="38"/>
        <v>SPP TAU - Circuit 230038</v>
      </c>
      <c r="F157" s="84">
        <v>44331</v>
      </c>
      <c r="G157" s="84"/>
      <c r="H157" s="112"/>
      <c r="I157" s="197"/>
      <c r="J157" s="191">
        <v>0</v>
      </c>
      <c r="K157" s="191">
        <v>0</v>
      </c>
      <c r="L157" s="191">
        <v>0</v>
      </c>
      <c r="M157" s="191">
        <v>0</v>
      </c>
      <c r="N157" s="191">
        <v>0</v>
      </c>
      <c r="O157" s="191">
        <v>0</v>
      </c>
      <c r="P157" s="191">
        <v>0</v>
      </c>
      <c r="Q157" s="191">
        <f>IF($F157&lt;R$144,(IF($F157&gt;Q$144-1,SUM($J16:Q16)+$I337,Q16)),0)</f>
        <v>0</v>
      </c>
      <c r="R157" s="191">
        <f>IF($F157&lt;S$144,(IF($F157&gt;R$144-1,SUM($J16:R16)+$I337,R16)),0)</f>
        <v>0</v>
      </c>
      <c r="S157" s="191">
        <f>IF($F157&lt;T$144,(IF($F157&gt;S$144-1,SUM($J16:S16)+$I337,S16)),0)</f>
        <v>0</v>
      </c>
      <c r="T157" s="191">
        <f>IF($F157&lt;U$144,(IF($F157&gt;T$144-1,SUM($J16:T16)+$I337,T16)),0)</f>
        <v>0</v>
      </c>
      <c r="U157" s="191">
        <f>IF($F157&lt;V$144,(IF($F157&gt;U$144-1,SUM($J16:U16)+$I337,U16)),0)</f>
        <v>0</v>
      </c>
      <c r="V157" s="163">
        <f t="shared" si="37"/>
        <v>0</v>
      </c>
      <c r="W157" s="191">
        <f>IF($F157&lt;X$144,(IF($F157&gt;W$144-1,SUM($V16,$W16:W16),W16)),0)</f>
        <v>0</v>
      </c>
      <c r="X157" s="191">
        <f>IF($F157&lt;Y$144,(IF($F157&gt;X$144-1,SUM($V16,$W16:X16),X16)),0)</f>
        <v>0</v>
      </c>
      <c r="Y157" s="191">
        <f>IF($F157&lt;Z$144,(IF($F157&gt;Y$144-1,SUM($V16,$W16:Y16),Y16)),0)</f>
        <v>0</v>
      </c>
      <c r="Z157" s="191">
        <f>IF($F157&lt;AA$144,(IF($F157&gt;Z$144-1,SUM($V16,$W16:Z16),Z16)),0)</f>
        <v>0</v>
      </c>
      <c r="AA157" s="191">
        <f>IF($F157&lt;AB$144,(IF($F157&gt;AA$144-1,SUM($V16,$W16:AA16),AA16)),0)</f>
        <v>0</v>
      </c>
      <c r="AB157" s="191">
        <f>IF($F157&lt;AC$144,(IF($F157&gt;AB$144-1,SUM($V16,$W16:AB16),AB16)),0)</f>
        <v>0</v>
      </c>
      <c r="AC157" s="191">
        <f>IF($F157&lt;AD$144,(IF($F157&gt;AC$144-1,SUM($V16,$W16:AC16),AC16)),0)</f>
        <v>0</v>
      </c>
      <c r="AD157" s="191">
        <f>IF($F157&lt;AE$144,(IF($F157&gt;AD$144-1,SUM($V16,$W16:AD16),AD16)),0)</f>
        <v>0</v>
      </c>
      <c r="AE157" s="191">
        <f>IF($F157&lt;AF$144,(IF($F157&gt;AE$144-1,SUM($V16,$W16:AE16),AE16)),0)</f>
        <v>0</v>
      </c>
      <c r="AF157" s="191">
        <f>IF($F157&lt;AG$144,(IF($F157&gt;AF$144-1,SUM($V16,$W16:AF16),AF16)),0)</f>
        <v>0</v>
      </c>
      <c r="AG157" s="191">
        <f>IF($F157&lt;AH$144,(IF($F157&gt;AG$144-1,SUM($V16,$W16:AG16),AG16)),0)</f>
        <v>0</v>
      </c>
      <c r="AH157" s="191">
        <f>IF($F157&lt;AI$144,(IF($F157&gt;AH$144-1,SUM($V16,$W16:AH16),AH16)),0)</f>
        <v>0</v>
      </c>
      <c r="AI157" s="163">
        <f t="shared" si="34"/>
        <v>0</v>
      </c>
      <c r="AJ157" s="191">
        <f>IFERROR(IF(VALUE($F157)&lt;AK$144,(IF(VALUE($F157)&gt;AJ$144-1,SUM($AI16,$V16,$AJ16:AJ16),AJ16)),0),0)</f>
        <v>0</v>
      </c>
      <c r="AK157" s="191">
        <f>IFERROR(IF(VALUE($F157)&lt;AL$144,(IF(VALUE($F157)&gt;AK$144-1,SUM($AI16,$V16,$AJ16:AK16),AK16)),0),0)</f>
        <v>0</v>
      </c>
      <c r="AL157" s="191">
        <f>IFERROR(IF(VALUE($F157)&lt;AM$144,(IF(VALUE($F157)&gt;AL$144-1,SUM($AI16,$V16,$AJ16:AL16),AL16)),0),0)</f>
        <v>0</v>
      </c>
      <c r="AM157" s="191">
        <f>IFERROR(IF(VALUE($F157)&lt;AN$144,(IF(VALUE($F157)&gt;AM$144-1,SUM($AI16,$V16,$AJ16:AM16),AM16)),0),0)</f>
        <v>0</v>
      </c>
      <c r="AN157" s="191">
        <f>IFERROR(IF(VALUE($F157)&lt;AO$144,(IF(VALUE($F157)&gt;AN$144-1,SUM($AI16,$V16,$AJ16:AN16),AN16)),0),0)</f>
        <v>0</v>
      </c>
      <c r="AO157" s="191">
        <f>IFERROR(IF(VALUE($F157)&lt;AP$144,(IF(VALUE($F157)&gt;AO$144-1,SUM($AI16,$V16,$AJ16:AO16),AO16)),0),0)</f>
        <v>0</v>
      </c>
      <c r="AP157" s="191">
        <f>IFERROR(IF(VALUE($F157)&lt;AQ$144,(IF(VALUE($F157)&gt;AP$144-1,SUM($AI16,$V16,$AJ16:AP16),AP16)),0),0)</f>
        <v>0</v>
      </c>
      <c r="AQ157" s="191">
        <f>IFERROR(IF(VALUE($F157)&lt;AR$144,(IF(VALUE($F157)&gt;AQ$144-1,SUM($AI16,$V16,$AJ16:AQ16),AQ16)),0),0)</f>
        <v>0</v>
      </c>
      <c r="AR157" s="191">
        <f>IFERROR(IF(VALUE($F157)&lt;AS$144,(IF(VALUE($F157)&gt;AR$144-1,SUM($AI16,$V16,$AJ16:AR16),AR16)),0),0)</f>
        <v>0</v>
      </c>
      <c r="AS157" s="191">
        <f>IFERROR(IF(VALUE($F157)&lt;AT$144,(IF(VALUE($F157)&gt;AS$144-1,SUM($AI16,$V16,$AJ16:AS16),AS16)),0),0)</f>
        <v>0</v>
      </c>
      <c r="AT157" s="191">
        <f>IFERROR(IF(VALUE($F157)&lt;AU$144,(IF(VALUE($F157)&gt;AT$144-1,SUM($AI16,$V16,$AJ16:AT16),AT16)),0),0)</f>
        <v>0</v>
      </c>
      <c r="AU157" s="191">
        <f>IFERROR(IF(VALUE($F157)&lt;AV$144,(IF(VALUE($F157)&gt;AU$144-1,SUM($AI16,$V16,$AJ16:AU16),AU16)),0),0)</f>
        <v>0</v>
      </c>
      <c r="AV157" s="163">
        <f t="shared" si="35"/>
        <v>0</v>
      </c>
      <c r="AW157" s="191">
        <f>IFERROR(IF(VALUE($F157)&lt;AX$144,(IF(VALUE($F157)&gt;AW$144-1,SUM($AV16,$AI16,$V16,$AW16:AW16),AW16)),0),0)</f>
        <v>0</v>
      </c>
      <c r="AX157" s="191">
        <f>IFERROR(IF(VALUE($F157)&lt;AY$144,(IF(VALUE($F157)&gt;AX$144-1,SUM($AV16,$AI16,$V16,$AW16:AX16),AX16)),0),0)</f>
        <v>0</v>
      </c>
      <c r="AY157" s="191">
        <f>IFERROR(IF(VALUE($F157)&lt;AZ$144,(IF(VALUE($F157)&gt;AY$144-1,SUM($AV16,$AI16,$V16,$AW16:AY16),AY16)),0),0)</f>
        <v>0</v>
      </c>
      <c r="AZ157" s="191">
        <f>IFERROR(IF(VALUE($F157)&lt;BA$144,(IF(VALUE($F157)&gt;AZ$144-1,SUM($AV16,$AI16,$V16,$AW16:AZ16),AZ16)),0),0)</f>
        <v>0</v>
      </c>
      <c r="BA157" s="191">
        <f>IFERROR(IF(VALUE($F157)&lt;BB$144,(IF(VALUE($F157)&gt;BA$144-1,SUM($AV16,$AI16,$V16,$AW16:BA16),BA16)),0),0)</f>
        <v>0</v>
      </c>
      <c r="BB157" s="191">
        <f>IFERROR(IF(VALUE($F157)&lt;BC$144,(IF(VALUE($F157)&gt;BB$144-1,SUM($AV16,$AI16,$V16,$AW16:BB16),BB16)),0),0)</f>
        <v>0</v>
      </c>
      <c r="BC157" s="191">
        <f>IFERROR(IF(VALUE($F157)&lt;BD$144,(IF(VALUE($F157)&gt;BC$144-1,SUM($AV16,$AI16,$V16,$AW16:BC16),BC16)),0),0)</f>
        <v>0</v>
      </c>
      <c r="BD157" s="191">
        <f>IFERROR(IF(VALUE($F157)&lt;BE$144,(IF(VALUE($F157)&gt;BD$144-1,SUM($AV16,$AI16,$V16,$AW16:BD16),BD16)),0),0)</f>
        <v>0</v>
      </c>
      <c r="BE157" s="191">
        <f>IFERROR(IF(VALUE($F157)&lt;BF$144,(IF(VALUE($F157)&gt;BE$144-1,SUM($AV16,$AI16,$V16,$AW16:BE16),BE16)),0),0)</f>
        <v>0</v>
      </c>
      <c r="BF157" s="191">
        <f>IFERROR(IF(VALUE($F157)&lt;BG$144,(IF(VALUE($F157)&gt;BF$144-1,SUM($AV16,$AI16,$V16,$AW16:BF16),BF16)),0),0)</f>
        <v>0</v>
      </c>
      <c r="BG157" s="191">
        <f>IFERROR(IF(VALUE($F157)&lt;BH$144,(IF(VALUE($F157)&gt;BG$144-1,SUM($AV16,$AI16,$V16,$AW16:BG16),BG16)),0),0)</f>
        <v>0</v>
      </c>
      <c r="BH157" s="191">
        <f>IFERROR(IF(VALUE($F157)&lt;BI$144,(IF(VALUE($F157)&gt;BH$144-1,SUM($AV16,$AI16,$V16,$AW16:BH16),BH16)),0),0)</f>
        <v>0</v>
      </c>
      <c r="BI157" s="163">
        <f t="shared" si="36"/>
        <v>0</v>
      </c>
      <c r="BV157" s="163"/>
      <c r="CI157" s="163"/>
      <c r="CV157" s="163"/>
      <c r="DI157" s="163"/>
      <c r="DV157" s="163"/>
      <c r="EI157" s="163"/>
    </row>
    <row r="158" spans="1:140" ht="15.75" outlineLevel="1" x14ac:dyDescent="0.25">
      <c r="A158" s="2">
        <f t="shared" si="38"/>
        <v>13</v>
      </c>
      <c r="B158" s="1" t="str">
        <f t="shared" si="38"/>
        <v>PRE-09724</v>
      </c>
      <c r="C158" s="1" t="str">
        <f t="shared" si="38"/>
        <v>SPP TAU - Circuit 230003</v>
      </c>
      <c r="D158" s="2" t="str">
        <f t="shared" si="38"/>
        <v>PRE-09724.1</v>
      </c>
      <c r="E158" s="162" t="str">
        <f t="shared" si="38"/>
        <v>SPP TAU - Circuit 230003</v>
      </c>
      <c r="F158" s="84">
        <v>44515</v>
      </c>
      <c r="G158" s="84"/>
      <c r="H158" s="112"/>
      <c r="I158" s="197"/>
      <c r="J158" s="191">
        <v>0</v>
      </c>
      <c r="K158" s="191">
        <v>0</v>
      </c>
      <c r="L158" s="191">
        <v>0</v>
      </c>
      <c r="M158" s="191">
        <v>0</v>
      </c>
      <c r="N158" s="191">
        <v>0</v>
      </c>
      <c r="O158" s="191">
        <v>0</v>
      </c>
      <c r="P158" s="191">
        <v>0</v>
      </c>
      <c r="Q158" s="191">
        <f>IF($F158&lt;R$144,(IF($F158&gt;Q$144-1,SUM($J17:Q17)+$I338,Q17)),0)</f>
        <v>0</v>
      </c>
      <c r="R158" s="191">
        <f>IF($F158&lt;S$144,(IF($F158&gt;R$144-1,SUM($J17:R17)+$I338,R17)),0)</f>
        <v>0</v>
      </c>
      <c r="S158" s="191">
        <f>IF($F158&lt;T$144,(IF($F158&gt;S$144-1,SUM($J17:S17)+$I338,S17)),0)</f>
        <v>0</v>
      </c>
      <c r="T158" s="191">
        <f>IF($F158&lt;U$144,(IF($F158&gt;T$144-1,SUM($J17:T17)+$I338,T17)),0)</f>
        <v>0</v>
      </c>
      <c r="U158" s="191">
        <f>IF($F158&lt;V$144,(IF($F158&gt;U$144-1,SUM($J17:U17)+$I338,U17)),0)</f>
        <v>0</v>
      </c>
      <c r="V158" s="163">
        <f t="shared" si="37"/>
        <v>0</v>
      </c>
      <c r="W158" s="191">
        <f>IF($F158&lt;X$144,(IF($F158&gt;W$144-1,SUM($V17,$W17:W17),W17)),0)</f>
        <v>0</v>
      </c>
      <c r="X158" s="191">
        <f>IF($F158&lt;Y$144,(IF($F158&gt;X$144-1,SUM($V17,$W17:X17),X17)),0)</f>
        <v>0</v>
      </c>
      <c r="Y158" s="191">
        <f>IF($F158&lt;Z$144,(IF($F158&gt;Y$144-1,SUM($V17,$W17:Y17),Y17)),0)</f>
        <v>0</v>
      </c>
      <c r="Z158" s="191">
        <f>IF($F158&lt;AA$144,(IF($F158&gt;Z$144-1,SUM($V17,$W17:Z17),Z17)),0)</f>
        <v>0</v>
      </c>
      <c r="AA158" s="191">
        <f>IF($F158&lt;AB$144,(IF($F158&gt;AA$144-1,SUM($V17,$W17:AA17),AA17)),0)</f>
        <v>0</v>
      </c>
      <c r="AB158" s="191">
        <f>IF($F158&lt;AC$144,(IF($F158&gt;AB$144-1,SUM($V17,$W17:AB17),AB17)),0)</f>
        <v>0</v>
      </c>
      <c r="AC158" s="191">
        <f>IF($F158&lt;AD$144,(IF($F158&gt;AC$144-1,SUM($V17,$W17:AC17),AC17)),0)</f>
        <v>0</v>
      </c>
      <c r="AD158" s="191">
        <f>IF($F158&lt;AE$144,(IF($F158&gt;AD$144-1,SUM($V17,$W17:AD17),AD17)),0)</f>
        <v>0</v>
      </c>
      <c r="AE158" s="191">
        <f>IF($F158&lt;AF$144,(IF($F158&gt;AE$144-1,SUM($V17,$W17:AE17),AE17)),0)</f>
        <v>0</v>
      </c>
      <c r="AF158" s="191">
        <f>IF($F158&lt;AG$144,(IF($F158&gt;AF$144-1,SUM($V17,$W17:AF17),AF17)),0)</f>
        <v>0</v>
      </c>
      <c r="AG158" s="191">
        <f>IF($F158&lt;AH$144,(IF($F158&gt;AG$144-1,SUM($V17,$W17:AG17),AG17)),0)</f>
        <v>716540.4</v>
      </c>
      <c r="AH158" s="191">
        <f>IF($F158&lt;AI$144,(IF($F158&gt;AH$144-1,SUM($V17,$W17:AH17),AH17)),0)</f>
        <v>0</v>
      </c>
      <c r="AI158" s="163">
        <f t="shared" si="34"/>
        <v>716540.4</v>
      </c>
      <c r="AJ158" s="191">
        <f>IFERROR(IF(VALUE($F158)&lt;AK$144,(IF(VALUE($F158)&gt;AJ$144-1,SUM($AI17,$V17,$AJ17:AJ17),AJ17)),0),0)</f>
        <v>0</v>
      </c>
      <c r="AK158" s="191">
        <f>IFERROR(IF(VALUE($F158)&lt;AL$144,(IF(VALUE($F158)&gt;AK$144-1,SUM($AI17,$V17,$AJ17:AK17),AK17)),0),0)</f>
        <v>0</v>
      </c>
      <c r="AL158" s="191">
        <f>IFERROR(IF(VALUE($F158)&lt;AM$144,(IF(VALUE($F158)&gt;AL$144-1,SUM($AI17,$V17,$AJ17:AL17),AL17)),0),0)</f>
        <v>0</v>
      </c>
      <c r="AM158" s="191">
        <f>IFERROR(IF(VALUE($F158)&lt;AN$144,(IF(VALUE($F158)&gt;AM$144-1,SUM($AI17,$V17,$AJ17:AM17),AM17)),0),0)</f>
        <v>0</v>
      </c>
      <c r="AN158" s="191">
        <f>IFERROR(IF(VALUE($F158)&lt;AO$144,(IF(VALUE($F158)&gt;AN$144-1,SUM($AI17,$V17,$AJ17:AN17),AN17)),0),0)</f>
        <v>0</v>
      </c>
      <c r="AO158" s="191">
        <f>IFERROR(IF(VALUE($F158)&lt;AP$144,(IF(VALUE($F158)&gt;AO$144-1,SUM($AI17,$V17,$AJ17:AO17),AO17)),0),0)</f>
        <v>0</v>
      </c>
      <c r="AP158" s="191">
        <f>IFERROR(IF(VALUE($F158)&lt;AQ$144,(IF(VALUE($F158)&gt;AP$144-1,SUM($AI17,$V17,$AJ17:AP17),AP17)),0),0)</f>
        <v>0</v>
      </c>
      <c r="AQ158" s="191">
        <f>IFERROR(IF(VALUE($F158)&lt;AR$144,(IF(VALUE($F158)&gt;AQ$144-1,SUM($AI17,$V17,$AJ17:AQ17),AQ17)),0),0)</f>
        <v>0</v>
      </c>
      <c r="AR158" s="191">
        <f>IFERROR(IF(VALUE($F158)&lt;AS$144,(IF(VALUE($F158)&gt;AR$144-1,SUM($AI17,$V17,$AJ17:AR17),AR17)),0),0)</f>
        <v>0</v>
      </c>
      <c r="AS158" s="191">
        <f>IFERROR(IF(VALUE($F158)&lt;AT$144,(IF(VALUE($F158)&gt;AS$144-1,SUM($AI17,$V17,$AJ17:AS17),AS17)),0),0)</f>
        <v>0</v>
      </c>
      <c r="AT158" s="191">
        <f>IFERROR(IF(VALUE($F158)&lt;AU$144,(IF(VALUE($F158)&gt;AT$144-1,SUM($AI17,$V17,$AJ17:AT17),AT17)),0),0)</f>
        <v>0</v>
      </c>
      <c r="AU158" s="191">
        <f>IFERROR(IF(VALUE($F158)&lt;AV$144,(IF(VALUE($F158)&gt;AU$144-1,SUM($AI17,$V17,$AJ17:AU17),AU17)),0),0)</f>
        <v>0</v>
      </c>
      <c r="AV158" s="163">
        <f t="shared" si="35"/>
        <v>0</v>
      </c>
      <c r="AW158" s="191">
        <f>IFERROR(IF(VALUE($F158)&lt;AX$144,(IF(VALUE($F158)&gt;AW$144-1,SUM($AV17,$AI17,$V17,$AW17:AW17),AW17)),0),0)</f>
        <v>0</v>
      </c>
      <c r="AX158" s="191">
        <f>IFERROR(IF(VALUE($F158)&lt;AY$144,(IF(VALUE($F158)&gt;AX$144-1,SUM($AV17,$AI17,$V17,$AW17:AX17),AX17)),0),0)</f>
        <v>0</v>
      </c>
      <c r="AY158" s="191">
        <f>IFERROR(IF(VALUE($F158)&lt;AZ$144,(IF(VALUE($F158)&gt;AY$144-1,SUM($AV17,$AI17,$V17,$AW17:AY17),AY17)),0),0)</f>
        <v>0</v>
      </c>
      <c r="AZ158" s="191">
        <f>IFERROR(IF(VALUE($F158)&lt;BA$144,(IF(VALUE($F158)&gt;AZ$144-1,SUM($AV17,$AI17,$V17,$AW17:AZ17),AZ17)),0),0)</f>
        <v>0</v>
      </c>
      <c r="BA158" s="191">
        <f>IFERROR(IF(VALUE($F158)&lt;BB$144,(IF(VALUE($F158)&gt;BA$144-1,SUM($AV17,$AI17,$V17,$AW17:BA17),BA17)),0),0)</f>
        <v>0</v>
      </c>
      <c r="BB158" s="191">
        <f>IFERROR(IF(VALUE($F158)&lt;BC$144,(IF(VALUE($F158)&gt;BB$144-1,SUM($AV17,$AI17,$V17,$AW17:BB17),BB17)),0),0)</f>
        <v>0</v>
      </c>
      <c r="BC158" s="191">
        <f>IFERROR(IF(VALUE($F158)&lt;BD$144,(IF(VALUE($F158)&gt;BC$144-1,SUM($AV17,$AI17,$V17,$AW17:BC17),BC17)),0),0)</f>
        <v>0</v>
      </c>
      <c r="BD158" s="191">
        <f>IFERROR(IF(VALUE($F158)&lt;BE$144,(IF(VALUE($F158)&gt;BD$144-1,SUM($AV17,$AI17,$V17,$AW17:BD17),BD17)),0),0)</f>
        <v>0</v>
      </c>
      <c r="BE158" s="191">
        <f>IFERROR(IF(VALUE($F158)&lt;BF$144,(IF(VALUE($F158)&gt;BE$144-1,SUM($AV17,$AI17,$V17,$AW17:BE17),BE17)),0),0)</f>
        <v>0</v>
      </c>
      <c r="BF158" s="191">
        <f>IFERROR(IF(VALUE($F158)&lt;BG$144,(IF(VALUE($F158)&gt;BF$144-1,SUM($AV17,$AI17,$V17,$AW17:BF17),BF17)),0),0)</f>
        <v>0</v>
      </c>
      <c r="BG158" s="191">
        <f>IFERROR(IF(VALUE($F158)&lt;BH$144,(IF(VALUE($F158)&gt;BG$144-1,SUM($AV17,$AI17,$V17,$AW17:BG17),BG17)),0),0)</f>
        <v>0</v>
      </c>
      <c r="BH158" s="191">
        <f>IFERROR(IF(VALUE($F158)&lt;BI$144,(IF(VALUE($F158)&gt;BH$144-1,SUM($AV17,$AI17,$V17,$AW17:BH17),BH17)),0),0)</f>
        <v>0</v>
      </c>
      <c r="BI158" s="163">
        <f t="shared" si="36"/>
        <v>0</v>
      </c>
      <c r="BV158" s="163"/>
      <c r="CI158" s="163"/>
      <c r="CV158" s="163"/>
      <c r="DI158" s="163"/>
      <c r="DV158" s="163"/>
      <c r="EI158" s="163"/>
    </row>
    <row r="159" spans="1:140" ht="15.75" outlineLevel="1" x14ac:dyDescent="0.25">
      <c r="A159" s="2">
        <f t="shared" si="38"/>
        <v>14</v>
      </c>
      <c r="B159" s="1" t="str">
        <f t="shared" si="38"/>
        <v>PRE-09725</v>
      </c>
      <c r="C159" s="1" t="str">
        <f t="shared" si="38"/>
        <v>SPP TAU - Circuit 230005</v>
      </c>
      <c r="D159" s="2" t="str">
        <f t="shared" si="38"/>
        <v>PRE-09725.1</v>
      </c>
      <c r="E159" s="162" t="str">
        <f t="shared" si="38"/>
        <v>SPP TAU - Circuit 230005</v>
      </c>
      <c r="F159" s="84">
        <v>44515</v>
      </c>
      <c r="G159" s="84"/>
      <c r="H159" s="112"/>
      <c r="I159" s="197"/>
      <c r="J159" s="191">
        <v>0</v>
      </c>
      <c r="K159" s="191">
        <v>0</v>
      </c>
      <c r="L159" s="191">
        <v>0</v>
      </c>
      <c r="M159" s="191">
        <v>0</v>
      </c>
      <c r="N159" s="191">
        <v>0</v>
      </c>
      <c r="O159" s="191">
        <v>0</v>
      </c>
      <c r="P159" s="191">
        <v>0</v>
      </c>
      <c r="Q159" s="191">
        <f>IF($F159&lt;R$144,(IF($F159&gt;Q$144-1,SUM($J18:Q18)+$I340,Q18)),0)</f>
        <v>0</v>
      </c>
      <c r="R159" s="191">
        <f>IF($F159&lt;S$144,(IF($F159&gt;R$144-1,SUM($J18:R18)+$I340,R18)),0)</f>
        <v>0</v>
      </c>
      <c r="S159" s="191">
        <f>IF($F159&lt;T$144,(IF($F159&gt;S$144-1,SUM($J18:S18)+$I340,S18)),0)</f>
        <v>0</v>
      </c>
      <c r="T159" s="191">
        <f>IF($F159&lt;U$144,(IF($F159&gt;T$144-1,SUM($J18:T18)+$I340,T18)),0)</f>
        <v>0</v>
      </c>
      <c r="U159" s="191">
        <f>IF($F159&lt;V$144,(IF($F159&gt;U$144-1,SUM($J18:U18)+$I340,U18)),0)</f>
        <v>0</v>
      </c>
      <c r="V159" s="163">
        <f t="shared" si="37"/>
        <v>0</v>
      </c>
      <c r="W159" s="191">
        <f>IF($F159&lt;X$144,(IF($F159&gt;W$144-1,SUM($V18,$W18:W18),W18)),0)</f>
        <v>0</v>
      </c>
      <c r="X159" s="191">
        <f>IF($F159&lt;Y$144,(IF($F159&gt;X$144-1,SUM($V18,$W18:X18),X18)),0)</f>
        <v>0</v>
      </c>
      <c r="Y159" s="191">
        <f>IF($F159&lt;Z$144,(IF($F159&gt;Y$144-1,SUM($V18,$W18:Y18),Y18)),0)</f>
        <v>0</v>
      </c>
      <c r="Z159" s="191">
        <f>IF($F159&lt;AA$144,(IF($F159&gt;Z$144-1,SUM($V18,$W18:Z18),Z18)),0)</f>
        <v>0</v>
      </c>
      <c r="AA159" s="191">
        <f>IF($F159&lt;AB$144,(IF($F159&gt;AA$144-1,SUM($V18,$W18:AA18),AA18)),0)</f>
        <v>0</v>
      </c>
      <c r="AB159" s="191">
        <f>IF($F159&lt;AC$144,(IF($F159&gt;AB$144-1,SUM($V18,$W18:AB18),AB18)),0)</f>
        <v>0</v>
      </c>
      <c r="AC159" s="191">
        <f>IF($F159&lt;AD$144,(IF($F159&gt;AC$144-1,SUM($V18,$W18:AC18),AC18)),0)</f>
        <v>0</v>
      </c>
      <c r="AD159" s="191">
        <f>IF($F159&lt;AE$144,(IF($F159&gt;AD$144-1,SUM($V18,$W18:AD18),AD18)),0)</f>
        <v>0</v>
      </c>
      <c r="AE159" s="191">
        <f>IF($F159&lt;AF$144,(IF($F159&gt;AE$144-1,SUM($V18,$W18:AE18),AE18)),0)</f>
        <v>0</v>
      </c>
      <c r="AF159" s="191">
        <f>IF($F159&lt;AG$144,(IF($F159&gt;AF$144-1,SUM($V18,$W18:AF18),AF18)),0)</f>
        <v>0</v>
      </c>
      <c r="AG159" s="191">
        <f>IF($F159&lt;AH$144,(IF($F159&gt;AG$144-1,SUM($V18,$W18:AG18),AG18)),0)</f>
        <v>367974.34</v>
      </c>
      <c r="AH159" s="191">
        <f>IF($F159&lt;AI$144,(IF($F159&gt;AH$144-1,SUM($V18,$W18:AH18),AH18)),0)</f>
        <v>0</v>
      </c>
      <c r="AI159" s="163">
        <f t="shared" si="34"/>
        <v>367974.34</v>
      </c>
      <c r="AJ159" s="191">
        <f>IFERROR(IF(VALUE($F159)&lt;AK$144,(IF(VALUE($F159)&gt;AJ$144-1,SUM($AI18,$V18,$AJ18:AJ18),AJ18)),0),0)</f>
        <v>0</v>
      </c>
      <c r="AK159" s="191">
        <f>IFERROR(IF(VALUE($F159)&lt;AL$144,(IF(VALUE($F159)&gt;AK$144-1,SUM($AI18,$V18,$AJ18:AK18),AK18)),0),0)</f>
        <v>0</v>
      </c>
      <c r="AL159" s="191">
        <f>IFERROR(IF(VALUE($F159)&lt;AM$144,(IF(VALUE($F159)&gt;AL$144-1,SUM($AI18,$V18,$AJ18:AL18),AL18)),0),0)</f>
        <v>0</v>
      </c>
      <c r="AM159" s="191">
        <f>IFERROR(IF(VALUE($F159)&lt;AN$144,(IF(VALUE($F159)&gt;AM$144-1,SUM($AI18,$V18,$AJ18:AM18),AM18)),0),0)</f>
        <v>0</v>
      </c>
      <c r="AN159" s="191">
        <f>IFERROR(IF(VALUE($F159)&lt;AO$144,(IF(VALUE($F159)&gt;AN$144-1,SUM($AI18,$V18,$AJ18:AN18),AN18)),0),0)</f>
        <v>0</v>
      </c>
      <c r="AO159" s="191">
        <f>IFERROR(IF(VALUE($F159)&lt;AP$144,(IF(VALUE($F159)&gt;AO$144-1,SUM($AI18,$V18,$AJ18:AO18),AO18)),0),0)</f>
        <v>0</v>
      </c>
      <c r="AP159" s="191">
        <f>IFERROR(IF(VALUE($F159)&lt;AQ$144,(IF(VALUE($F159)&gt;AP$144-1,SUM($AI18,$V18,$AJ18:AP18),AP18)),0),0)</f>
        <v>0</v>
      </c>
      <c r="AQ159" s="191">
        <f>IFERROR(IF(VALUE($F159)&lt;AR$144,(IF(VALUE($F159)&gt;AQ$144-1,SUM($AI18,$V18,$AJ18:AQ18),AQ18)),0),0)</f>
        <v>0</v>
      </c>
      <c r="AR159" s="191">
        <f>IFERROR(IF(VALUE($F159)&lt;AS$144,(IF(VALUE($F159)&gt;AR$144-1,SUM($AI18,$V18,$AJ18:AR18),AR18)),0),0)</f>
        <v>0</v>
      </c>
      <c r="AS159" s="191">
        <f>IFERROR(IF(VALUE($F159)&lt;AT$144,(IF(VALUE($F159)&gt;AS$144-1,SUM($AI18,$V18,$AJ18:AS18),AS18)),0),0)</f>
        <v>0</v>
      </c>
      <c r="AT159" s="191">
        <f>IFERROR(IF(VALUE($F159)&lt;AU$144,(IF(VALUE($F159)&gt;AT$144-1,SUM($AI18,$V18,$AJ18:AT18),AT18)),0),0)</f>
        <v>0</v>
      </c>
      <c r="AU159" s="191">
        <f>IFERROR(IF(VALUE($F159)&lt;AV$144,(IF(VALUE($F159)&gt;AU$144-1,SUM($AI18,$V18,$AJ18:AU18),AU18)),0),0)</f>
        <v>0</v>
      </c>
      <c r="AV159" s="163">
        <f t="shared" si="35"/>
        <v>0</v>
      </c>
      <c r="AW159" s="191">
        <f>IFERROR(IF(VALUE($F159)&lt;AX$144,(IF(VALUE($F159)&gt;AW$144-1,SUM($AV18,$AI18,$V18,$AW18:AW18),AW18)),0),0)</f>
        <v>0</v>
      </c>
      <c r="AX159" s="191">
        <f>IFERROR(IF(VALUE($F159)&lt;AY$144,(IF(VALUE($F159)&gt;AX$144-1,SUM($AV18,$AI18,$V18,$AW18:AX18),AX18)),0),0)</f>
        <v>0</v>
      </c>
      <c r="AY159" s="191">
        <f>IFERROR(IF(VALUE($F159)&lt;AZ$144,(IF(VALUE($F159)&gt;AY$144-1,SUM($AV18,$AI18,$V18,$AW18:AY18),AY18)),0),0)</f>
        <v>0</v>
      </c>
      <c r="AZ159" s="191">
        <f>IFERROR(IF(VALUE($F159)&lt;BA$144,(IF(VALUE($F159)&gt;AZ$144-1,SUM($AV18,$AI18,$V18,$AW18:AZ18),AZ18)),0),0)</f>
        <v>0</v>
      </c>
      <c r="BA159" s="191">
        <f>IFERROR(IF(VALUE($F159)&lt;BB$144,(IF(VALUE($F159)&gt;BA$144-1,SUM($AV18,$AI18,$V18,$AW18:BA18),BA18)),0),0)</f>
        <v>0</v>
      </c>
      <c r="BB159" s="191">
        <f>IFERROR(IF(VALUE($F159)&lt;BC$144,(IF(VALUE($F159)&gt;BB$144-1,SUM($AV18,$AI18,$V18,$AW18:BB18),BB18)),0),0)</f>
        <v>0</v>
      </c>
      <c r="BC159" s="191">
        <f>IFERROR(IF(VALUE($F159)&lt;BD$144,(IF(VALUE($F159)&gt;BC$144-1,SUM($AV18,$AI18,$V18,$AW18:BC18),BC18)),0),0)</f>
        <v>0</v>
      </c>
      <c r="BD159" s="191">
        <f>IFERROR(IF(VALUE($F159)&lt;BE$144,(IF(VALUE($F159)&gt;BD$144-1,SUM($AV18,$AI18,$V18,$AW18:BD18),BD18)),0),0)</f>
        <v>0</v>
      </c>
      <c r="BE159" s="191">
        <f>IFERROR(IF(VALUE($F159)&lt;BF$144,(IF(VALUE($F159)&gt;BE$144-1,SUM($AV18,$AI18,$V18,$AW18:BE18),BE18)),0),0)</f>
        <v>0</v>
      </c>
      <c r="BF159" s="191">
        <f>IFERROR(IF(VALUE($F159)&lt;BG$144,(IF(VALUE($F159)&gt;BF$144-1,SUM($AV18,$AI18,$V18,$AW18:BF18),BF18)),0),0)</f>
        <v>0</v>
      </c>
      <c r="BG159" s="191">
        <f>IFERROR(IF(VALUE($F159)&lt;BH$144,(IF(VALUE($F159)&gt;BG$144-1,SUM($AV18,$AI18,$V18,$AW18:BG18),BG18)),0),0)</f>
        <v>0</v>
      </c>
      <c r="BH159" s="191">
        <f>IFERROR(IF(VALUE($F159)&lt;BI$144,(IF(VALUE($F159)&gt;BH$144-1,SUM($AV18,$AI18,$V18,$AW18:BH18),BH18)),0),0)</f>
        <v>0</v>
      </c>
      <c r="BI159" s="163">
        <f t="shared" si="36"/>
        <v>0</v>
      </c>
      <c r="BV159" s="163"/>
      <c r="CI159" s="163"/>
      <c r="CV159" s="163"/>
      <c r="DI159" s="163"/>
      <c r="DV159" s="163"/>
      <c r="EI159" s="163"/>
    </row>
    <row r="160" spans="1:140" ht="15.75" outlineLevel="1" x14ac:dyDescent="0.25">
      <c r="A160" s="2">
        <f t="shared" si="38"/>
        <v>14</v>
      </c>
      <c r="B160" s="1" t="str">
        <f t="shared" si="38"/>
        <v>PRE-09725</v>
      </c>
      <c r="C160" s="1" t="str">
        <f t="shared" si="38"/>
        <v>SPP TAU - Circuit 230005</v>
      </c>
      <c r="D160" s="2" t="str">
        <f t="shared" si="38"/>
        <v>A2764953</v>
      </c>
      <c r="E160" s="162" t="str">
        <f t="shared" si="38"/>
        <v>SPP TAU - Circuit 230005 - Telecom</v>
      </c>
      <c r="F160" s="84">
        <v>44242</v>
      </c>
      <c r="G160" s="84"/>
      <c r="H160" s="112"/>
      <c r="I160" s="197"/>
      <c r="J160" s="191">
        <v>0</v>
      </c>
      <c r="K160" s="191">
        <v>0</v>
      </c>
      <c r="L160" s="191">
        <v>0</v>
      </c>
      <c r="M160" s="191">
        <v>0</v>
      </c>
      <c r="N160" s="191">
        <v>0</v>
      </c>
      <c r="O160" s="191">
        <v>0</v>
      </c>
      <c r="P160" s="191">
        <v>0</v>
      </c>
      <c r="Q160" s="191">
        <f>IF($F160&lt;R$144,(IF($F160&gt;Q$144-1,SUM($J19:Q19)+$I343,Q19)),0)</f>
        <v>0</v>
      </c>
      <c r="R160" s="191">
        <f>IF($F160&lt;S$144,(IF($F160&gt;R$144-1,SUM($J19:R19)+$I343,R19)),0)</f>
        <v>0</v>
      </c>
      <c r="S160" s="191">
        <f>IF($F160&lt;T$144,(IF($F160&gt;S$144-1,SUM($J19:S19)+$I343,S19)),0)</f>
        <v>0</v>
      </c>
      <c r="T160" s="191">
        <f>IF($F160&lt;U$144,(IF($F160&gt;T$144-1,SUM($J19:T19)+$I343,T19)),0)</f>
        <v>0</v>
      </c>
      <c r="U160" s="191">
        <f>IF($F160&lt;V$144,(IF($F160&gt;U$144-1,SUM($J19:U19)+$I343,U19)),0)</f>
        <v>0</v>
      </c>
      <c r="V160" s="163">
        <f t="shared" ref="V160" si="39">SUM(J160:U160)</f>
        <v>0</v>
      </c>
      <c r="W160" s="191">
        <f>IF($F160&lt;X$144,(IF($F160&gt;W$144-1,SUM($V19,$W19:W19),W19)),0)</f>
        <v>0</v>
      </c>
      <c r="X160" s="191">
        <f>IF($F160&lt;Y$144,(IF($F160&gt;X$144-1,SUM($V19,$W19:X19),X19)),0)</f>
        <v>6281.9899999999989</v>
      </c>
      <c r="Y160" s="191">
        <f>IF($F160&lt;Z$144,(IF($F160&gt;Y$144-1,SUM($V19,$W19:Y19),Y19)),0)</f>
        <v>0</v>
      </c>
      <c r="Z160" s="191">
        <f>IF($F160&lt;AA$144,(IF($F160&gt;Z$144-1,SUM($V19,$W19:Z19),Z19)),0)</f>
        <v>0</v>
      </c>
      <c r="AA160" s="191">
        <f>IF($F160&lt;AB$144,(IF($F160&gt;AA$144-1,SUM($V19,$W19:AA19),AA19)),0)</f>
        <v>0</v>
      </c>
      <c r="AB160" s="191">
        <f>IF($F160&lt;AC$144,(IF($F160&gt;AB$144-1,SUM($V19,$W19:AB19),AB19)),0)</f>
        <v>0</v>
      </c>
      <c r="AC160" s="191">
        <f>IF($F160&lt;AD$144,(IF($F160&gt;AC$144-1,SUM($V19,$W19:AC19),AC19)),0)</f>
        <v>0</v>
      </c>
      <c r="AD160" s="191">
        <f>IF($F160&lt;AE$144,(IF($F160&gt;AD$144-1,SUM($V19,$W19:AD19),AD19)),0)</f>
        <v>0</v>
      </c>
      <c r="AE160" s="191">
        <f>IF($F160&lt;AF$144,(IF($F160&gt;AE$144-1,SUM($V19,$W19:AE19),AE19)),0)</f>
        <v>0</v>
      </c>
      <c r="AF160" s="191">
        <f>IF($F160&lt;AG$144,(IF($F160&gt;AF$144-1,SUM($V19,$W19:AF19),AF19)),0)</f>
        <v>0</v>
      </c>
      <c r="AG160" s="191">
        <f>IF($F160&lt;AH$144,(IF($F160&gt;AG$144-1,SUM($V19,$W19:AG19),AG19)),0)</f>
        <v>0</v>
      </c>
      <c r="AH160" s="191">
        <f>IF($F160&lt;AI$144,(IF($F160&gt;AH$144-1,SUM($V19,$W19:AH19),AH19)),0)</f>
        <v>0</v>
      </c>
      <c r="AI160" s="163">
        <f t="shared" si="34"/>
        <v>6281.9899999999989</v>
      </c>
      <c r="AJ160" s="191">
        <f>IFERROR(IF(VALUE($F160)&lt;AK$144,(IF(VALUE($F160)&gt;AJ$144-1,SUM($AI19,$V19,$AJ19:AJ19),AJ19)),0),0)</f>
        <v>0</v>
      </c>
      <c r="AK160" s="191">
        <f>IFERROR(IF(VALUE($F160)&lt;AL$144,(IF(VALUE($F160)&gt;AK$144-1,SUM($AI19,$V19,$AJ19:AK19),AK19)),0),0)</f>
        <v>0</v>
      </c>
      <c r="AL160" s="191">
        <f>IFERROR(IF(VALUE($F160)&lt;AM$144,(IF(VALUE($F160)&gt;AL$144-1,SUM($AI19,$V19,$AJ19:AL19),AL19)),0),0)</f>
        <v>0</v>
      </c>
      <c r="AM160" s="191">
        <f>IFERROR(IF(VALUE($F160)&lt;AN$144,(IF(VALUE($F160)&gt;AM$144-1,SUM($AI19,$V19,$AJ19:AM19),AM19)),0),0)</f>
        <v>0</v>
      </c>
      <c r="AN160" s="191">
        <f>IFERROR(IF(VALUE($F160)&lt;AO$144,(IF(VALUE($F160)&gt;AN$144-1,SUM($AI19,$V19,$AJ19:AN19),AN19)),0),0)</f>
        <v>0</v>
      </c>
      <c r="AO160" s="191">
        <f>IFERROR(IF(VALUE($F160)&lt;AP$144,(IF(VALUE($F160)&gt;AO$144-1,SUM($AI19,$V19,$AJ19:AO19),AO19)),0),0)</f>
        <v>0</v>
      </c>
      <c r="AP160" s="191">
        <f>IFERROR(IF(VALUE($F160)&lt;AQ$144,(IF(VALUE($F160)&gt;AP$144-1,SUM($AI19,$V19,$AJ19:AP19),AP19)),0),0)</f>
        <v>0</v>
      </c>
      <c r="AQ160" s="191">
        <f>IFERROR(IF(VALUE($F160)&lt;AR$144,(IF(VALUE($F160)&gt;AQ$144-1,SUM($AI19,$V19,$AJ19:AQ19),AQ19)),0),0)</f>
        <v>0</v>
      </c>
      <c r="AR160" s="191">
        <f>IFERROR(IF(VALUE($F160)&lt;AS$144,(IF(VALUE($F160)&gt;AR$144-1,SUM($AI19,$V19,$AJ19:AR19),AR19)),0),0)</f>
        <v>0</v>
      </c>
      <c r="AS160" s="191">
        <f>IFERROR(IF(VALUE($F160)&lt;AT$144,(IF(VALUE($F160)&gt;AS$144-1,SUM($AI19,$V19,$AJ19:AS19),AS19)),0),0)</f>
        <v>0</v>
      </c>
      <c r="AT160" s="191">
        <f>IFERROR(IF(VALUE($F160)&lt;AU$144,(IF(VALUE($F160)&gt;AT$144-1,SUM($AI19,$V19,$AJ19:AT19),AT19)),0),0)</f>
        <v>0</v>
      </c>
      <c r="AU160" s="191">
        <f>IFERROR(IF(VALUE($F160)&lt;AV$144,(IF(VALUE($F160)&gt;AU$144-1,SUM($AI19,$V19,$AJ19:AU19),AU19)),0),0)</f>
        <v>0</v>
      </c>
      <c r="AV160" s="163">
        <f t="shared" ref="AV160" si="40">SUM(AJ160:AU160)</f>
        <v>0</v>
      </c>
      <c r="AW160" s="191">
        <f>IFERROR(IF(VALUE($F160)&lt;AX$144,(IF(VALUE($F160)&gt;AW$144-1,SUM($AV19,$AI19,$V19,$AW19:AW19),AW19)),0),0)</f>
        <v>0</v>
      </c>
      <c r="AX160" s="191">
        <f>IFERROR(IF(VALUE($F160)&lt;AY$144,(IF(VALUE($F160)&gt;AX$144-1,SUM($AV19,$AI19,$V19,$AW19:AX19),AX19)),0),0)</f>
        <v>0</v>
      </c>
      <c r="AY160" s="191">
        <f>IFERROR(IF(VALUE($F160)&lt;AZ$144,(IF(VALUE($F160)&gt;AY$144-1,SUM($AV19,$AI19,$V19,$AW19:AY19),AY19)),0),0)</f>
        <v>0</v>
      </c>
      <c r="AZ160" s="191">
        <f>IFERROR(IF(VALUE($F160)&lt;BA$144,(IF(VALUE($F160)&gt;AZ$144-1,SUM($AV19,$AI19,$V19,$AW19:AZ19),AZ19)),0),0)</f>
        <v>0</v>
      </c>
      <c r="BA160" s="191">
        <f>IFERROR(IF(VALUE($F160)&lt;BB$144,(IF(VALUE($F160)&gt;BA$144-1,SUM($AV19,$AI19,$V19,$AW19:BA19),BA19)),0),0)</f>
        <v>0</v>
      </c>
      <c r="BB160" s="191">
        <f>IFERROR(IF(VALUE($F160)&lt;BC$144,(IF(VALUE($F160)&gt;BB$144-1,SUM($AV19,$AI19,$V19,$AW19:BB19),BB19)),0),0)</f>
        <v>0</v>
      </c>
      <c r="BC160" s="191">
        <f>IFERROR(IF(VALUE($F160)&lt;BD$144,(IF(VALUE($F160)&gt;BC$144-1,SUM($AV19,$AI19,$V19,$AW19:BC19),BC19)),0),0)</f>
        <v>0</v>
      </c>
      <c r="BD160" s="191">
        <f>IFERROR(IF(VALUE($F160)&lt;BE$144,(IF(VALUE($F160)&gt;BD$144-1,SUM($AV19,$AI19,$V19,$AW19:BD19),BD19)),0),0)</f>
        <v>0</v>
      </c>
      <c r="BE160" s="191">
        <f>IFERROR(IF(VALUE($F160)&lt;BF$144,(IF(VALUE($F160)&gt;BE$144-1,SUM($AV19,$AI19,$V19,$AW19:BE19),BE19)),0),0)</f>
        <v>0</v>
      </c>
      <c r="BF160" s="191">
        <f>IFERROR(IF(VALUE($F160)&lt;BG$144,(IF(VALUE($F160)&gt;BF$144-1,SUM($AV19,$AI19,$V19,$AW19:BF19),BF19)),0),0)</f>
        <v>0</v>
      </c>
      <c r="BG160" s="191">
        <f>IFERROR(IF(VALUE($F160)&lt;BH$144,(IF(VALUE($F160)&gt;BG$144-1,SUM($AV19,$AI19,$V19,$AW19:BG19),BG19)),0),0)</f>
        <v>0</v>
      </c>
      <c r="BH160" s="191">
        <f>IFERROR(IF(VALUE($F160)&lt;BI$144,(IF(VALUE($F160)&gt;BH$144-1,SUM($AV19,$AI19,$V19,$AW19:BH19),BH19)),0),0)</f>
        <v>0</v>
      </c>
      <c r="BI160" s="163">
        <f t="shared" si="36"/>
        <v>0</v>
      </c>
      <c r="BV160" s="163"/>
      <c r="CI160" s="163"/>
      <c r="CV160" s="163"/>
      <c r="DI160" s="163"/>
      <c r="DV160" s="163"/>
      <c r="EI160" s="163"/>
    </row>
    <row r="161" spans="1:139" ht="15.75" outlineLevel="1" x14ac:dyDescent="0.25">
      <c r="A161" s="2">
        <f t="shared" si="38"/>
        <v>15</v>
      </c>
      <c r="B161" s="1" t="str">
        <f t="shared" si="38"/>
        <v>PRE-09726</v>
      </c>
      <c r="C161" s="1" t="str">
        <f t="shared" si="38"/>
        <v>SPP TAU - Circuit 230004</v>
      </c>
      <c r="D161" s="2" t="str">
        <f t="shared" si="38"/>
        <v>PRE-09726.1</v>
      </c>
      <c r="E161" s="162" t="str">
        <f t="shared" si="38"/>
        <v>SPP TAU - Circuit 230004</v>
      </c>
      <c r="F161" s="84">
        <v>44545</v>
      </c>
      <c r="G161" s="84"/>
      <c r="H161" s="112"/>
      <c r="I161" s="197"/>
      <c r="J161" s="191">
        <v>0</v>
      </c>
      <c r="K161" s="191">
        <v>0</v>
      </c>
      <c r="L161" s="191">
        <v>0</v>
      </c>
      <c r="M161" s="191">
        <v>0</v>
      </c>
      <c r="N161" s="191">
        <v>0</v>
      </c>
      <c r="O161" s="191">
        <v>0</v>
      </c>
      <c r="P161" s="191">
        <v>0</v>
      </c>
      <c r="Q161" s="191">
        <f>IF($F161&lt;R$144,(IF($F161&gt;Q$144-1,SUM($J20:Q20)+$I343,Q20)),0)</f>
        <v>0</v>
      </c>
      <c r="R161" s="191">
        <f>IF($F161&lt;S$144,(IF($F161&gt;R$144-1,SUM($J20:R20)+$I343,R20)),0)</f>
        <v>0</v>
      </c>
      <c r="S161" s="191">
        <f>IF($F161&lt;T$144,(IF($F161&gt;S$144-1,SUM($J20:S20)+$I343,S20)),0)</f>
        <v>0</v>
      </c>
      <c r="T161" s="191">
        <f>IF($F161&lt;U$144,(IF($F161&gt;T$144-1,SUM($J20:T20)+$I343,T20)),0)</f>
        <v>0</v>
      </c>
      <c r="U161" s="191">
        <f>IF($F161&lt;V$144,(IF($F161&gt;U$144-1,SUM($J20:U20)+$I343,U20)),0)</f>
        <v>0</v>
      </c>
      <c r="V161" s="163">
        <f t="shared" si="37"/>
        <v>0</v>
      </c>
      <c r="W161" s="191">
        <f>IF($F161&lt;X$144,(IF($F161&gt;W$144-1,SUM($V20,$W20:W20),W20)),0)</f>
        <v>0</v>
      </c>
      <c r="X161" s="191">
        <f>IF($F161&lt;Y$144,(IF($F161&gt;X$144-1,SUM($V20,$W20:X20),X20)),0)</f>
        <v>0</v>
      </c>
      <c r="Y161" s="191">
        <f>IF($F161&lt;Z$144,(IF($F161&gt;Y$144-1,SUM($V20,$W20:Y20),Y20)),0)</f>
        <v>0</v>
      </c>
      <c r="Z161" s="191">
        <f>IF($F161&lt;AA$144,(IF($F161&gt;Z$144-1,SUM($V20,$W20:Z20),Z20)),0)</f>
        <v>0</v>
      </c>
      <c r="AA161" s="191">
        <f>IF($F161&lt;AB$144,(IF($F161&gt;AA$144-1,SUM($V20,$W20:AA20),AA20)),0)</f>
        <v>0</v>
      </c>
      <c r="AB161" s="191">
        <f>IF($F161&lt;AC$144,(IF($F161&gt;AB$144-1,SUM($V20,$W20:AB20),AB20)),0)</f>
        <v>0</v>
      </c>
      <c r="AC161" s="191">
        <f>IF($F161&lt;AD$144,(IF($F161&gt;AC$144-1,SUM($V20,$W20:AC20),AC20)),0)</f>
        <v>0</v>
      </c>
      <c r="AD161" s="191">
        <f>IF($F161&lt;AE$144,(IF($F161&gt;AD$144-1,SUM($V20,$W20:AD20),AD20)),0)</f>
        <v>0</v>
      </c>
      <c r="AE161" s="191">
        <f>IF($F161&lt;AF$144,(IF($F161&gt;AE$144-1,SUM($V20,$W20:AE20),AE20)),0)</f>
        <v>0</v>
      </c>
      <c r="AF161" s="191">
        <f>IF($F161&lt;AG$144,(IF($F161&gt;AF$144-1,SUM($V20,$W20:AF20),AF20)),0)</f>
        <v>0</v>
      </c>
      <c r="AG161" s="191">
        <f>IF($F161&lt;AH$144,(IF($F161&gt;AG$144-1,SUM($V20,$W20:AG20),AG20)),0)</f>
        <v>0</v>
      </c>
      <c r="AH161" s="191">
        <f>IF($F161&lt;AI$144,(IF($F161&gt;AH$144-1,SUM($V20,$W20:AH20),AH20)),0)</f>
        <v>675865.55999999994</v>
      </c>
      <c r="AI161" s="163">
        <f t="shared" si="34"/>
        <v>675865.55999999994</v>
      </c>
      <c r="AJ161" s="191">
        <f>IFERROR(IF(VALUE($F161)&lt;AK$144,(IF(VALUE($F161)&gt;AJ$144-1,SUM($AI20,$V20,$AJ20:AJ20),AJ20)),0),0)</f>
        <v>0</v>
      </c>
      <c r="AK161" s="191">
        <f>IFERROR(IF(VALUE($F161)&lt;AL$144,(IF(VALUE($F161)&gt;AK$144-1,SUM($AI20,$V20,$AJ20:AK20),AK20)),0),0)</f>
        <v>0</v>
      </c>
      <c r="AL161" s="191">
        <f>IFERROR(IF(VALUE($F161)&lt;AM$144,(IF(VALUE($F161)&gt;AL$144-1,SUM($AI20,$V20,$AJ20:AL20),AL20)),0),0)</f>
        <v>0</v>
      </c>
      <c r="AM161" s="191">
        <f>IFERROR(IF(VALUE($F161)&lt;AN$144,(IF(VALUE($F161)&gt;AM$144-1,SUM($AI20,$V20,$AJ20:AM20),AM20)),0),0)</f>
        <v>0</v>
      </c>
      <c r="AN161" s="191">
        <f>IFERROR(IF(VALUE($F161)&lt;AO$144,(IF(VALUE($F161)&gt;AN$144-1,SUM($AI20,$V20,$AJ20:AN20),AN20)),0),0)</f>
        <v>0</v>
      </c>
      <c r="AO161" s="191">
        <f>IFERROR(IF(VALUE($F161)&lt;AP$144,(IF(VALUE($F161)&gt;AO$144-1,SUM($AI20,$V20,$AJ20:AO20),AO20)),0),0)</f>
        <v>0</v>
      </c>
      <c r="AP161" s="191">
        <f>IFERROR(IF(VALUE($F161)&lt;AQ$144,(IF(VALUE($F161)&gt;AP$144-1,SUM($AI20,$V20,$AJ20:AP20),AP20)),0),0)</f>
        <v>0</v>
      </c>
      <c r="AQ161" s="191">
        <f>IFERROR(IF(VALUE($F161)&lt;AR$144,(IF(VALUE($F161)&gt;AQ$144-1,SUM($AI20,$V20,$AJ20:AQ20),AQ20)),0),0)</f>
        <v>0</v>
      </c>
      <c r="AR161" s="191">
        <f>IFERROR(IF(VALUE($F161)&lt;AS$144,(IF(VALUE($F161)&gt;AR$144-1,SUM($AI20,$V20,$AJ20:AR20),AR20)),0),0)</f>
        <v>0</v>
      </c>
      <c r="AS161" s="191">
        <f>IFERROR(IF(VALUE($F161)&lt;AT$144,(IF(VALUE($F161)&gt;AS$144-1,SUM($AI20,$V20,$AJ20:AS20),AS20)),0),0)</f>
        <v>0</v>
      </c>
      <c r="AT161" s="191">
        <f>IFERROR(IF(VALUE($F161)&lt;AU$144,(IF(VALUE($F161)&gt;AT$144-1,SUM($AI20,$V20,$AJ20:AT20),AT20)),0),0)</f>
        <v>0</v>
      </c>
      <c r="AU161" s="191">
        <f>IFERROR(IF(VALUE($F161)&lt;AV$144,(IF(VALUE($F161)&gt;AU$144-1,SUM($AI20,$V20,$AJ20:AU20),AU20)),0),0)</f>
        <v>0</v>
      </c>
      <c r="AV161" s="163">
        <f t="shared" si="35"/>
        <v>0</v>
      </c>
      <c r="AW161" s="191">
        <f>IFERROR(IF(VALUE($F161)&lt;AX$144,(IF(VALUE($F161)&gt;AW$144-1,SUM($AV20,$AI20,$V20,$AW20:AW20),AW20)),0),0)</f>
        <v>0</v>
      </c>
      <c r="AX161" s="191">
        <f>IFERROR(IF(VALUE($F161)&lt;AY$144,(IF(VALUE($F161)&gt;AX$144-1,SUM($AV20,$AI20,$V20,$AW20:AX20),AX20)),0),0)</f>
        <v>0</v>
      </c>
      <c r="AY161" s="191">
        <f>IFERROR(IF(VALUE($F161)&lt;AZ$144,(IF(VALUE($F161)&gt;AY$144-1,SUM($AV20,$AI20,$V20,$AW20:AY20),AY20)),0),0)</f>
        <v>0</v>
      </c>
      <c r="AZ161" s="191">
        <f>IFERROR(IF(VALUE($F161)&lt;BA$144,(IF(VALUE($F161)&gt;AZ$144-1,SUM($AV20,$AI20,$V20,$AW20:AZ20),AZ20)),0),0)</f>
        <v>0</v>
      </c>
      <c r="BA161" s="191">
        <f>IFERROR(IF(VALUE($F161)&lt;BB$144,(IF(VALUE($F161)&gt;BA$144-1,SUM($AV20,$AI20,$V20,$AW20:BA20),BA20)),0),0)</f>
        <v>0</v>
      </c>
      <c r="BB161" s="191">
        <f>IFERROR(IF(VALUE($F161)&lt;BC$144,(IF(VALUE($F161)&gt;BB$144-1,SUM($AV20,$AI20,$V20,$AW20:BB20),BB20)),0),0)</f>
        <v>0</v>
      </c>
      <c r="BC161" s="191">
        <f>IFERROR(IF(VALUE($F161)&lt;BD$144,(IF(VALUE($F161)&gt;BC$144-1,SUM($AV20,$AI20,$V20,$AW20:BC20),BC20)),0),0)</f>
        <v>0</v>
      </c>
      <c r="BD161" s="191">
        <f>IFERROR(IF(VALUE($F161)&lt;BE$144,(IF(VALUE($F161)&gt;BD$144-1,SUM($AV20,$AI20,$V20,$AW20:BD20),BD20)),0),0)</f>
        <v>0</v>
      </c>
      <c r="BE161" s="191">
        <f>IFERROR(IF(VALUE($F161)&lt;BF$144,(IF(VALUE($F161)&gt;BE$144-1,SUM($AV20,$AI20,$V20,$AW20:BE20),BE20)),0),0)</f>
        <v>0</v>
      </c>
      <c r="BF161" s="191">
        <f>IFERROR(IF(VALUE($F161)&lt;BG$144,(IF(VALUE($F161)&gt;BF$144-1,SUM($AV20,$AI20,$V20,$AW20:BF20),BF20)),0),0)</f>
        <v>0</v>
      </c>
      <c r="BG161" s="191">
        <f>IFERROR(IF(VALUE($F161)&lt;BH$144,(IF(VALUE($F161)&gt;BG$144-1,SUM($AV20,$AI20,$V20,$AW20:BG20),BG20)),0),0)</f>
        <v>0</v>
      </c>
      <c r="BH161" s="191">
        <f>IFERROR(IF(VALUE($F161)&lt;BI$144,(IF(VALUE($F161)&gt;BH$144-1,SUM($AV20,$AI20,$V20,$AW20:BH20),BH20)),0),0)</f>
        <v>0</v>
      </c>
      <c r="BI161" s="163">
        <f t="shared" si="36"/>
        <v>0</v>
      </c>
      <c r="BV161" s="163"/>
      <c r="CI161" s="163"/>
      <c r="CV161" s="163"/>
      <c r="DI161" s="163"/>
      <c r="DV161" s="163"/>
      <c r="EI161" s="163"/>
    </row>
    <row r="162" spans="1:139" ht="15.75" outlineLevel="1" x14ac:dyDescent="0.25">
      <c r="A162" s="2">
        <f t="shared" si="38"/>
        <v>16</v>
      </c>
      <c r="B162" s="1" t="str">
        <f t="shared" si="38"/>
        <v>PRE-09727</v>
      </c>
      <c r="C162" s="1" t="str">
        <f t="shared" si="38"/>
        <v>SPP TAU - Circuit 230625</v>
      </c>
      <c r="D162" s="2" t="str">
        <f t="shared" si="38"/>
        <v>PRE-09727.1</v>
      </c>
      <c r="E162" s="162" t="str">
        <f t="shared" si="38"/>
        <v>SPP TAU - Circuit 230625</v>
      </c>
      <c r="F162" s="84">
        <v>44515</v>
      </c>
      <c r="G162" s="84"/>
      <c r="H162" s="112"/>
      <c r="I162" s="197"/>
      <c r="J162" s="191">
        <v>0</v>
      </c>
      <c r="K162" s="191">
        <v>0</v>
      </c>
      <c r="L162" s="191">
        <v>0</v>
      </c>
      <c r="M162" s="191">
        <v>0</v>
      </c>
      <c r="N162" s="191">
        <v>0</v>
      </c>
      <c r="O162" s="191">
        <v>0</v>
      </c>
      <c r="P162" s="191">
        <v>0</v>
      </c>
      <c r="Q162" s="191">
        <f>IF($F162&lt;R$144,(IF($F162&gt;Q$144-1,SUM($J21:Q21)+$I345,Q21)),0)</f>
        <v>0</v>
      </c>
      <c r="R162" s="191">
        <f>IF($F162&lt;S$144,(IF($F162&gt;R$144-1,SUM($J21:R21)+$I345,R21)),0)</f>
        <v>0</v>
      </c>
      <c r="S162" s="191">
        <f>IF($F162&lt;T$144,(IF($F162&gt;S$144-1,SUM($J21:S21)+$I345,S21)),0)</f>
        <v>0</v>
      </c>
      <c r="T162" s="191">
        <f>IF($F162&lt;U$144,(IF($F162&gt;T$144-1,SUM($J21:T21)+$I345,T21)),0)</f>
        <v>0</v>
      </c>
      <c r="U162" s="191">
        <f>IF($F162&lt;V$144,(IF($F162&gt;U$144-1,SUM($J21:U21)+$I345,U21)),0)</f>
        <v>0</v>
      </c>
      <c r="V162" s="163">
        <f t="shared" si="37"/>
        <v>0</v>
      </c>
      <c r="W162" s="191">
        <f>IF($F162&lt;X$144,(IF($F162&gt;W$144-1,SUM($V21,$W21:W21),W21)),0)</f>
        <v>0</v>
      </c>
      <c r="X162" s="191">
        <f>IF($F162&lt;Y$144,(IF($F162&gt;X$144-1,SUM($V21,$W21:X21),X21)),0)</f>
        <v>0</v>
      </c>
      <c r="Y162" s="191">
        <f>IF($F162&lt;Z$144,(IF($F162&gt;Y$144-1,SUM($V21,$W21:Y21),Y21)),0)</f>
        <v>0</v>
      </c>
      <c r="Z162" s="191">
        <f>IF($F162&lt;AA$144,(IF($F162&gt;Z$144-1,SUM($V21,$W21:Z21),Z21)),0)</f>
        <v>0</v>
      </c>
      <c r="AA162" s="191">
        <f>IF($F162&lt;AB$144,(IF($F162&gt;AA$144-1,SUM($V21,$W21:AA21),AA21)),0)</f>
        <v>0</v>
      </c>
      <c r="AB162" s="191">
        <f>IF($F162&lt;AC$144,(IF($F162&gt;AB$144-1,SUM($V21,$W21:AB21),AB21)),0)</f>
        <v>0</v>
      </c>
      <c r="AC162" s="191">
        <f>IF($F162&lt;AD$144,(IF($F162&gt;AC$144-1,SUM($V21,$W21:AC21),AC21)),0)</f>
        <v>0</v>
      </c>
      <c r="AD162" s="191">
        <f>IF($F162&lt;AE$144,(IF($F162&gt;AD$144-1,SUM($V21,$W21:AD21),AD21)),0)</f>
        <v>0</v>
      </c>
      <c r="AE162" s="191">
        <f>IF($F162&lt;AF$144,(IF($F162&gt;AE$144-1,SUM($V21,$W21:AE21),AE21)),0)</f>
        <v>0</v>
      </c>
      <c r="AF162" s="191">
        <f>IF($F162&lt;AG$144,(IF($F162&gt;AF$144-1,SUM($V21,$W21:AF21),AF21)),0)</f>
        <v>0</v>
      </c>
      <c r="AG162" s="191">
        <f>IF($F162&lt;AH$144,(IF($F162&gt;AG$144-1,SUM($V21,$W21:AG21),AG21)),0)</f>
        <v>253400.79</v>
      </c>
      <c r="AH162" s="191">
        <f>IF($F162&lt;AI$144,(IF($F162&gt;AH$144-1,SUM($V21,$W21:AH21),AH21)),0)</f>
        <v>0</v>
      </c>
      <c r="AI162" s="163">
        <f t="shared" si="34"/>
        <v>253400.79</v>
      </c>
      <c r="AJ162" s="191">
        <f>IFERROR(IF(VALUE($F162)&lt;AK$144,(IF(VALUE($F162)&gt;AJ$144-1,SUM($AI21,$V21,$AJ21:AJ21),AJ21)),0),0)</f>
        <v>0</v>
      </c>
      <c r="AK162" s="191">
        <f>IFERROR(IF(VALUE($F162)&lt;AL$144,(IF(VALUE($F162)&gt;AK$144-1,SUM($AI21,$V21,$AJ21:AK21),AK21)),0),0)</f>
        <v>0</v>
      </c>
      <c r="AL162" s="191">
        <f>IFERROR(IF(VALUE($F162)&lt;AM$144,(IF(VALUE($F162)&gt;AL$144-1,SUM($AI21,$V21,$AJ21:AL21),AL21)),0),0)</f>
        <v>0</v>
      </c>
      <c r="AM162" s="191">
        <f>IFERROR(IF(VALUE($F162)&lt;AN$144,(IF(VALUE($F162)&gt;AM$144-1,SUM($AI21,$V21,$AJ21:AM21),AM21)),0),0)</f>
        <v>0</v>
      </c>
      <c r="AN162" s="191">
        <f>IFERROR(IF(VALUE($F162)&lt;AO$144,(IF(VALUE($F162)&gt;AN$144-1,SUM($AI21,$V21,$AJ21:AN21),AN21)),0),0)</f>
        <v>0</v>
      </c>
      <c r="AO162" s="191">
        <f>IFERROR(IF(VALUE($F162)&lt;AP$144,(IF(VALUE($F162)&gt;AO$144-1,SUM($AI21,$V21,$AJ21:AO21),AO21)),0),0)</f>
        <v>0</v>
      </c>
      <c r="AP162" s="191">
        <f>IFERROR(IF(VALUE($F162)&lt;AQ$144,(IF(VALUE($F162)&gt;AP$144-1,SUM($AI21,$V21,$AJ21:AP21),AP21)),0),0)</f>
        <v>0</v>
      </c>
      <c r="AQ162" s="191">
        <f>IFERROR(IF(VALUE($F162)&lt;AR$144,(IF(VALUE($F162)&gt;AQ$144-1,SUM($AI21,$V21,$AJ21:AQ21),AQ21)),0),0)</f>
        <v>0</v>
      </c>
      <c r="AR162" s="191">
        <f>IFERROR(IF(VALUE($F162)&lt;AS$144,(IF(VALUE($F162)&gt;AR$144-1,SUM($AI21,$V21,$AJ21:AR21),AR21)),0),0)</f>
        <v>0</v>
      </c>
      <c r="AS162" s="191">
        <f>IFERROR(IF(VALUE($F162)&lt;AT$144,(IF(VALUE($F162)&gt;AS$144-1,SUM($AI21,$V21,$AJ21:AS21),AS21)),0),0)</f>
        <v>0</v>
      </c>
      <c r="AT162" s="191">
        <f>IFERROR(IF(VALUE($F162)&lt;AU$144,(IF(VALUE($F162)&gt;AT$144-1,SUM($AI21,$V21,$AJ21:AT21),AT21)),0),0)</f>
        <v>0</v>
      </c>
      <c r="AU162" s="191">
        <f>IFERROR(IF(VALUE($F162)&lt;AV$144,(IF(VALUE($F162)&gt;AU$144-1,SUM($AI21,$V21,$AJ21:AU21),AU21)),0),0)</f>
        <v>0</v>
      </c>
      <c r="AV162" s="163">
        <f t="shared" si="35"/>
        <v>0</v>
      </c>
      <c r="AW162" s="191">
        <f>IFERROR(IF(VALUE($F162)&lt;AX$144,(IF(VALUE($F162)&gt;AW$144-1,SUM($AV21,$AI21,$V21,$AW21:AW21),AW21)),0),0)</f>
        <v>0</v>
      </c>
      <c r="AX162" s="191">
        <f>IFERROR(IF(VALUE($F162)&lt;AY$144,(IF(VALUE($F162)&gt;AX$144-1,SUM($AV21,$AI21,$V21,$AW21:AX21),AX21)),0),0)</f>
        <v>0</v>
      </c>
      <c r="AY162" s="191">
        <f>IFERROR(IF(VALUE($F162)&lt;AZ$144,(IF(VALUE($F162)&gt;AY$144-1,SUM($AV21,$AI21,$V21,$AW21:AY21),AY21)),0),0)</f>
        <v>0</v>
      </c>
      <c r="AZ162" s="191">
        <f>IFERROR(IF(VALUE($F162)&lt;BA$144,(IF(VALUE($F162)&gt;AZ$144-1,SUM($AV21,$AI21,$V21,$AW21:AZ21),AZ21)),0),0)</f>
        <v>0</v>
      </c>
      <c r="BA162" s="191">
        <f>IFERROR(IF(VALUE($F162)&lt;BB$144,(IF(VALUE($F162)&gt;BA$144-1,SUM($AV21,$AI21,$V21,$AW21:BA21),BA21)),0),0)</f>
        <v>0</v>
      </c>
      <c r="BB162" s="191">
        <f>IFERROR(IF(VALUE($F162)&lt;BC$144,(IF(VALUE($F162)&gt;BB$144-1,SUM($AV21,$AI21,$V21,$AW21:BB21),BB21)),0),0)</f>
        <v>0</v>
      </c>
      <c r="BC162" s="191">
        <f>IFERROR(IF(VALUE($F162)&lt;BD$144,(IF(VALUE($F162)&gt;BC$144-1,SUM($AV21,$AI21,$V21,$AW21:BC21),BC21)),0),0)</f>
        <v>0</v>
      </c>
      <c r="BD162" s="191">
        <f>IFERROR(IF(VALUE($F162)&lt;BE$144,(IF(VALUE($F162)&gt;BD$144-1,SUM($AV21,$AI21,$V21,$AW21:BD21),BD21)),0),0)</f>
        <v>0</v>
      </c>
      <c r="BE162" s="191">
        <f>IFERROR(IF(VALUE($F162)&lt;BF$144,(IF(VALUE($F162)&gt;BE$144-1,SUM($AV21,$AI21,$V21,$AW21:BE21),BE21)),0),0)</f>
        <v>0</v>
      </c>
      <c r="BF162" s="191">
        <f>IFERROR(IF(VALUE($F162)&lt;BG$144,(IF(VALUE($F162)&gt;BF$144-1,SUM($AV21,$AI21,$V21,$AW21:BF21),BF21)),0),0)</f>
        <v>0</v>
      </c>
      <c r="BG162" s="191">
        <f>IFERROR(IF(VALUE($F162)&lt;BH$144,(IF(VALUE($F162)&gt;BG$144-1,SUM($AV21,$AI21,$V21,$AW21:BG21),BG21)),0),0)</f>
        <v>0</v>
      </c>
      <c r="BH162" s="191">
        <f>IFERROR(IF(VALUE($F162)&lt;BI$144,(IF(VALUE($F162)&gt;BH$144-1,SUM($AV21,$AI21,$V21,$AW21:BH21),BH21)),0),0)</f>
        <v>0</v>
      </c>
      <c r="BI162" s="163">
        <f t="shared" si="36"/>
        <v>0</v>
      </c>
      <c r="BV162" s="163"/>
      <c r="CI162" s="163"/>
      <c r="CV162" s="163"/>
      <c r="DI162" s="163"/>
      <c r="DV162" s="163"/>
      <c r="EI162" s="163"/>
    </row>
    <row r="163" spans="1:139" ht="15.75" outlineLevel="1" x14ac:dyDescent="0.25">
      <c r="A163" s="2">
        <f t="shared" si="38"/>
        <v>17</v>
      </c>
      <c r="B163" s="1" t="str">
        <f t="shared" si="38"/>
        <v>PRE-09728</v>
      </c>
      <c r="C163" s="1" t="str">
        <f t="shared" si="38"/>
        <v>SPP TAU - Circuit 230021</v>
      </c>
      <c r="D163" s="2" t="str">
        <f t="shared" si="38"/>
        <v>PRE-09728.1</v>
      </c>
      <c r="E163" s="162" t="str">
        <f t="shared" si="38"/>
        <v>SPP TAU - Circuit 230021</v>
      </c>
      <c r="F163" s="84">
        <v>44454</v>
      </c>
      <c r="G163" s="84"/>
      <c r="H163" s="112"/>
      <c r="I163" s="197"/>
      <c r="J163" s="191">
        <v>0</v>
      </c>
      <c r="K163" s="191">
        <v>0</v>
      </c>
      <c r="L163" s="191">
        <v>0</v>
      </c>
      <c r="M163" s="191">
        <v>0</v>
      </c>
      <c r="N163" s="191">
        <v>0</v>
      </c>
      <c r="O163" s="191">
        <v>0</v>
      </c>
      <c r="P163" s="191">
        <v>0</v>
      </c>
      <c r="Q163" s="191">
        <f>IF($F163&lt;R$144,(IF($F163&gt;Q$144-1,SUM($J22:Q22)+$I347,Q22)),0)</f>
        <v>0</v>
      </c>
      <c r="R163" s="191">
        <f>IF($F163&lt;S$144,(IF($F163&gt;R$144-1,SUM($J22:R22)+$I347,R22)),0)</f>
        <v>0</v>
      </c>
      <c r="S163" s="191">
        <f>IF($F163&lt;T$144,(IF($F163&gt;S$144-1,SUM($J22:S22)+$I347,S22)),0)</f>
        <v>0</v>
      </c>
      <c r="T163" s="191">
        <f>IF($F163&lt;U$144,(IF($F163&gt;T$144-1,SUM($J22:T22)+$I347,T22)),0)</f>
        <v>0</v>
      </c>
      <c r="U163" s="191">
        <f>IF($F163&lt;V$144,(IF($F163&gt;U$144-1,SUM($J22:U22)+$I347,U22)),0)</f>
        <v>0</v>
      </c>
      <c r="V163" s="163">
        <f t="shared" si="37"/>
        <v>0</v>
      </c>
      <c r="W163" s="191">
        <f>IF($F163&lt;X$144,(IF($F163&gt;W$144-1,SUM($V22,$W22:W22),W22)),0)</f>
        <v>0</v>
      </c>
      <c r="X163" s="191">
        <f>IF($F163&lt;Y$144,(IF($F163&gt;X$144-1,SUM($V22,$W22:X22),X22)),0)</f>
        <v>0</v>
      </c>
      <c r="Y163" s="191">
        <f>IF($F163&lt;Z$144,(IF($F163&gt;Y$144-1,SUM($V22,$W22:Y22),Y22)),0)</f>
        <v>0</v>
      </c>
      <c r="Z163" s="191">
        <f>IF($F163&lt;AA$144,(IF($F163&gt;Z$144-1,SUM($V22,$W22:Z22),Z22)),0)</f>
        <v>0</v>
      </c>
      <c r="AA163" s="191">
        <f>IF($F163&lt;AB$144,(IF($F163&gt;AA$144-1,SUM($V22,$W22:AA22),AA22)),0)</f>
        <v>0</v>
      </c>
      <c r="AB163" s="191">
        <f>IF($F163&lt;AC$144,(IF($F163&gt;AB$144-1,SUM($V22,$W22:AB22),AB22)),0)</f>
        <v>0</v>
      </c>
      <c r="AC163" s="191">
        <f>IF($F163&lt;AD$144,(IF($F163&gt;AC$144-1,SUM($V22,$W22:AC22),AC22)),0)</f>
        <v>0</v>
      </c>
      <c r="AD163" s="191">
        <f>IF($F163&lt;AE$144,(IF($F163&gt;AD$144-1,SUM($V22,$W22:AD22),AD22)),0)</f>
        <v>0</v>
      </c>
      <c r="AE163" s="191">
        <f>IF($F163&lt;AF$144,(IF($F163&gt;AE$144-1,SUM($V22,$W22:AE22),AE22)),0)</f>
        <v>401977.36000000004</v>
      </c>
      <c r="AF163" s="191">
        <f>IF($F163&lt;AG$144,(IF($F163&gt;AF$144-1,SUM($V22,$W22:AF22),AF22)),0)</f>
        <v>0</v>
      </c>
      <c r="AG163" s="191">
        <f>IF($F163&lt;AH$144,(IF($F163&gt;AG$144-1,SUM($V22,$W22:AG22),AG22)),0)</f>
        <v>0</v>
      </c>
      <c r="AH163" s="191">
        <f>IF($F163&lt;AI$144,(IF($F163&gt;AH$144-1,SUM($V22,$W22:AH22),AH22)),0)</f>
        <v>0</v>
      </c>
      <c r="AI163" s="163">
        <f t="shared" si="34"/>
        <v>401977.36000000004</v>
      </c>
      <c r="AJ163" s="191">
        <f>IFERROR(IF(VALUE($F163)&lt;AK$144,(IF(VALUE($F163)&gt;AJ$144-1,SUM($AI22,$V22,$AJ22:AJ22),AJ22)),0),0)</f>
        <v>0</v>
      </c>
      <c r="AK163" s="191">
        <f>IFERROR(IF(VALUE($F163)&lt;AL$144,(IF(VALUE($F163)&gt;AK$144-1,SUM($AI22,$V22,$AJ22:AK22),AK22)),0),0)</f>
        <v>0</v>
      </c>
      <c r="AL163" s="191">
        <f>IFERROR(IF(VALUE($F163)&lt;AM$144,(IF(VALUE($F163)&gt;AL$144-1,SUM($AI22,$V22,$AJ22:AL22),AL22)),0),0)</f>
        <v>0</v>
      </c>
      <c r="AM163" s="191">
        <f>IFERROR(IF(VALUE($F163)&lt;AN$144,(IF(VALUE($F163)&gt;AM$144-1,SUM($AI22,$V22,$AJ22:AM22),AM22)),0),0)</f>
        <v>0</v>
      </c>
      <c r="AN163" s="191">
        <f>IFERROR(IF(VALUE($F163)&lt;AO$144,(IF(VALUE($F163)&gt;AN$144-1,SUM($AI22,$V22,$AJ22:AN22),AN22)),0),0)</f>
        <v>0</v>
      </c>
      <c r="AO163" s="191">
        <f>IFERROR(IF(VALUE($F163)&lt;AP$144,(IF(VALUE($F163)&gt;AO$144-1,SUM($AI22,$V22,$AJ22:AO22),AO22)),0),0)</f>
        <v>0</v>
      </c>
      <c r="AP163" s="191">
        <f>IFERROR(IF(VALUE($F163)&lt;AQ$144,(IF(VALUE($F163)&gt;AP$144-1,SUM($AI22,$V22,$AJ22:AP22),AP22)),0),0)</f>
        <v>0</v>
      </c>
      <c r="AQ163" s="191">
        <f>IFERROR(IF(VALUE($F163)&lt;AR$144,(IF(VALUE($F163)&gt;AQ$144-1,SUM($AI22,$V22,$AJ22:AQ22),AQ22)),0),0)</f>
        <v>0</v>
      </c>
      <c r="AR163" s="191">
        <f>IFERROR(IF(VALUE($F163)&lt;AS$144,(IF(VALUE($F163)&gt;AR$144-1,SUM($AI22,$V22,$AJ22:AR22),AR22)),0),0)</f>
        <v>0</v>
      </c>
      <c r="AS163" s="191">
        <f>IFERROR(IF(VALUE($F163)&lt;AT$144,(IF(VALUE($F163)&gt;AS$144-1,SUM($AI22,$V22,$AJ22:AS22),AS22)),0),0)</f>
        <v>0</v>
      </c>
      <c r="AT163" s="191">
        <f>IFERROR(IF(VALUE($F163)&lt;AU$144,(IF(VALUE($F163)&gt;AT$144-1,SUM($AI22,$V22,$AJ22:AT22),AT22)),0),0)</f>
        <v>0</v>
      </c>
      <c r="AU163" s="191">
        <f>IFERROR(IF(VALUE($F163)&lt;AV$144,(IF(VALUE($F163)&gt;AU$144-1,SUM($AI22,$V22,$AJ22:AU22),AU22)),0),0)</f>
        <v>0</v>
      </c>
      <c r="AV163" s="163">
        <f t="shared" si="35"/>
        <v>0</v>
      </c>
      <c r="AW163" s="191">
        <f>IFERROR(IF(VALUE($F163)&lt;AX$144,(IF(VALUE($F163)&gt;AW$144-1,SUM($AV22,$AI22,$V22,$AW22:AW22),AW22)),0),0)</f>
        <v>0</v>
      </c>
      <c r="AX163" s="191">
        <f>IFERROR(IF(VALUE($F163)&lt;AY$144,(IF(VALUE($F163)&gt;AX$144-1,SUM($AV22,$AI22,$V22,$AW22:AX22),AX22)),0),0)</f>
        <v>0</v>
      </c>
      <c r="AY163" s="191">
        <f>IFERROR(IF(VALUE($F163)&lt;AZ$144,(IF(VALUE($F163)&gt;AY$144-1,SUM($AV22,$AI22,$V22,$AW22:AY22),AY22)),0),0)</f>
        <v>0</v>
      </c>
      <c r="AZ163" s="191">
        <f>IFERROR(IF(VALUE($F163)&lt;BA$144,(IF(VALUE($F163)&gt;AZ$144-1,SUM($AV22,$AI22,$V22,$AW22:AZ22),AZ22)),0),0)</f>
        <v>0</v>
      </c>
      <c r="BA163" s="191">
        <f>IFERROR(IF(VALUE($F163)&lt;BB$144,(IF(VALUE($F163)&gt;BA$144-1,SUM($AV22,$AI22,$V22,$AW22:BA22),BA22)),0),0)</f>
        <v>0</v>
      </c>
      <c r="BB163" s="191">
        <f>IFERROR(IF(VALUE($F163)&lt;BC$144,(IF(VALUE($F163)&gt;BB$144-1,SUM($AV22,$AI22,$V22,$AW22:BB22),BB22)),0),0)</f>
        <v>0</v>
      </c>
      <c r="BC163" s="191">
        <f>IFERROR(IF(VALUE($F163)&lt;BD$144,(IF(VALUE($F163)&gt;BC$144-1,SUM($AV22,$AI22,$V22,$AW22:BC22),BC22)),0),0)</f>
        <v>0</v>
      </c>
      <c r="BD163" s="191">
        <f>IFERROR(IF(VALUE($F163)&lt;BE$144,(IF(VALUE($F163)&gt;BD$144-1,SUM($AV22,$AI22,$V22,$AW22:BD22),BD22)),0),0)</f>
        <v>0</v>
      </c>
      <c r="BE163" s="191">
        <f>IFERROR(IF(VALUE($F163)&lt;BF$144,(IF(VALUE($F163)&gt;BE$144-1,SUM($AV22,$AI22,$V22,$AW22:BE22),BE22)),0),0)</f>
        <v>0</v>
      </c>
      <c r="BF163" s="191">
        <f>IFERROR(IF(VALUE($F163)&lt;BG$144,(IF(VALUE($F163)&gt;BF$144-1,SUM($AV22,$AI22,$V22,$AW22:BF22),BF22)),0),0)</f>
        <v>0</v>
      </c>
      <c r="BG163" s="191">
        <f>IFERROR(IF(VALUE($F163)&lt;BH$144,(IF(VALUE($F163)&gt;BG$144-1,SUM($AV22,$AI22,$V22,$AW22:BG22),BG22)),0),0)</f>
        <v>0</v>
      </c>
      <c r="BH163" s="191">
        <f>IFERROR(IF(VALUE($F163)&lt;BI$144,(IF(VALUE($F163)&gt;BH$144-1,SUM($AV22,$AI22,$V22,$AW22:BH22),BH22)),0),0)</f>
        <v>0</v>
      </c>
      <c r="BI163" s="163">
        <f t="shared" si="36"/>
        <v>0</v>
      </c>
      <c r="BV163" s="163"/>
      <c r="CI163" s="163"/>
      <c r="CV163" s="163"/>
      <c r="DI163" s="163"/>
      <c r="DV163" s="163"/>
      <c r="EI163" s="163"/>
    </row>
    <row r="164" spans="1:139" ht="15.75" outlineLevel="1" x14ac:dyDescent="0.25">
      <c r="A164" s="2">
        <f t="shared" si="38"/>
        <v>18</v>
      </c>
      <c r="B164" s="1" t="str">
        <f t="shared" si="38"/>
        <v>PRE-09729</v>
      </c>
      <c r="C164" s="1" t="str">
        <f t="shared" si="38"/>
        <v>SPP TAU - Circuit 230052</v>
      </c>
      <c r="D164" s="2" t="str">
        <f t="shared" si="38"/>
        <v>PRE-09729.1</v>
      </c>
      <c r="E164" s="162" t="str">
        <f t="shared" si="38"/>
        <v>SPP TAU - Circuit 230052</v>
      </c>
      <c r="F164" s="84">
        <v>44362</v>
      </c>
      <c r="G164" s="84"/>
      <c r="H164" s="112"/>
      <c r="I164" s="197"/>
      <c r="J164" s="191">
        <v>0</v>
      </c>
      <c r="K164" s="191">
        <v>0</v>
      </c>
      <c r="L164" s="191">
        <v>0</v>
      </c>
      <c r="M164" s="191">
        <v>0</v>
      </c>
      <c r="N164" s="191">
        <v>0</v>
      </c>
      <c r="O164" s="191">
        <v>0</v>
      </c>
      <c r="P164" s="191">
        <v>0</v>
      </c>
      <c r="Q164" s="191">
        <f>IF($F164&lt;R$144,(IF($F164&gt;Q$144-1,SUM($J23:Q23)+$I349,Q23)),0)</f>
        <v>0</v>
      </c>
      <c r="R164" s="191">
        <f>IF($F164&lt;S$144,(IF($F164&gt;R$144-1,SUM($J23:R23)+$I349,R23)),0)</f>
        <v>0</v>
      </c>
      <c r="S164" s="191">
        <f>IF($F164&lt;T$144,(IF($F164&gt;S$144-1,SUM($J23:S23)+$I349,S23)),0)</f>
        <v>0</v>
      </c>
      <c r="T164" s="191">
        <f>IF($F164&lt;U$144,(IF($F164&gt;T$144-1,SUM($J23:T23)+$I349,T23)),0)</f>
        <v>0</v>
      </c>
      <c r="U164" s="191">
        <f>IF($F164&lt;V$144,(IF($F164&gt;U$144-1,SUM($J23:U23)+$I349,U23)),0)</f>
        <v>0</v>
      </c>
      <c r="V164" s="163">
        <f t="shared" si="37"/>
        <v>0</v>
      </c>
      <c r="W164" s="191">
        <f>IF($F164&lt;X$144,(IF($F164&gt;W$144-1,SUM($V23,$W23:W23),W23)),0)</f>
        <v>0</v>
      </c>
      <c r="X164" s="191">
        <f>IF($F164&lt;Y$144,(IF($F164&gt;X$144-1,SUM($V23,$W23:X23),X23)),0)</f>
        <v>0</v>
      </c>
      <c r="Y164" s="191">
        <f>IF($F164&lt;Z$144,(IF($F164&gt;Y$144-1,SUM($V23,$W23:Y23),Y23)),0)</f>
        <v>0</v>
      </c>
      <c r="Z164" s="191">
        <f>IF($F164&lt;AA$144,(IF($F164&gt;Z$144-1,SUM($V23,$W23:Z23),Z23)),0)</f>
        <v>0</v>
      </c>
      <c r="AA164" s="191">
        <f>IF($F164&lt;AB$144,(IF($F164&gt;AA$144-1,SUM($V23,$W23:AA23),AA23)),0)</f>
        <v>0</v>
      </c>
      <c r="AB164" s="191">
        <f>IF($F164&lt;AC$144,(IF($F164&gt;AB$144-1,SUM($V23,$W23:AB23),AB23)),0)</f>
        <v>145880.30000000002</v>
      </c>
      <c r="AC164" s="191">
        <f>IF($F164&lt;AD$144,(IF($F164&gt;AC$144-1,SUM($V23,$W23:AC23),AC23)),0)</f>
        <v>-14.65</v>
      </c>
      <c r="AD164" s="191">
        <f>IF($F164&lt;AE$144,(IF($F164&gt;AD$144-1,SUM($V23,$W23:AD23),AD23)),0)</f>
        <v>65.400000000000006</v>
      </c>
      <c r="AE164" s="191">
        <f>IF($F164&lt;AF$144,(IF($F164&gt;AE$144-1,SUM($V23,$W23:AE23),AE23)),0)</f>
        <v>29.56</v>
      </c>
      <c r="AF164" s="191">
        <f>IF($F164&lt;AG$144,(IF($F164&gt;AF$144-1,SUM($V23,$W23:AF23),AF23)),0)</f>
        <v>0</v>
      </c>
      <c r="AG164" s="191">
        <f>IF($F164&lt;AH$144,(IF($F164&gt;AG$144-1,SUM($V23,$W23:AG23),AG23)),0)</f>
        <v>0</v>
      </c>
      <c r="AH164" s="191">
        <f>IF($F164&lt;AI$144,(IF($F164&gt;AH$144-1,SUM($V23,$W23:AH23),AH23)),0)</f>
        <v>0</v>
      </c>
      <c r="AI164" s="163">
        <f t="shared" si="34"/>
        <v>145960.61000000002</v>
      </c>
      <c r="AJ164" s="191">
        <f>IFERROR(IF(VALUE($F164)&lt;AK$144,(IF(VALUE($F164)&gt;AJ$144-1,SUM($AI23,$V23,$AJ23:AJ23),AJ23)),0),0)</f>
        <v>0</v>
      </c>
      <c r="AK164" s="191">
        <f>IFERROR(IF(VALUE($F164)&lt;AL$144,(IF(VALUE($F164)&gt;AK$144-1,SUM($AI23,$V23,$AJ23:AK23),AK23)),0),0)</f>
        <v>0</v>
      </c>
      <c r="AL164" s="191">
        <f>IFERROR(IF(VALUE($F164)&lt;AM$144,(IF(VALUE($F164)&gt;AL$144-1,SUM($AI23,$V23,$AJ23:AL23),AL23)),0),0)</f>
        <v>0</v>
      </c>
      <c r="AM164" s="191">
        <f>IFERROR(IF(VALUE($F164)&lt;AN$144,(IF(VALUE($F164)&gt;AM$144-1,SUM($AI23,$V23,$AJ23:AM23),AM23)),0),0)</f>
        <v>0</v>
      </c>
      <c r="AN164" s="191">
        <f>IFERROR(IF(VALUE($F164)&lt;AO$144,(IF(VALUE($F164)&gt;AN$144-1,SUM($AI23,$V23,$AJ23:AN23),AN23)),0),0)</f>
        <v>0</v>
      </c>
      <c r="AO164" s="191">
        <f>IFERROR(IF(VALUE($F164)&lt;AP$144,(IF(VALUE($F164)&gt;AO$144-1,SUM($AI23,$V23,$AJ23:AO23),AO23)),0),0)</f>
        <v>0</v>
      </c>
      <c r="AP164" s="191">
        <f>IFERROR(IF(VALUE($F164)&lt;AQ$144,(IF(VALUE($F164)&gt;AP$144-1,SUM($AI23,$V23,$AJ23:AP23),AP23)),0),0)</f>
        <v>0</v>
      </c>
      <c r="AQ164" s="191">
        <f>IFERROR(IF(VALUE($F164)&lt;AR$144,(IF(VALUE($F164)&gt;AQ$144-1,SUM($AI23,$V23,$AJ23:AQ23),AQ23)),0),0)</f>
        <v>0</v>
      </c>
      <c r="AR164" s="191">
        <f>IFERROR(IF(VALUE($F164)&lt;AS$144,(IF(VALUE($F164)&gt;AR$144-1,SUM($AI23,$V23,$AJ23:AR23),AR23)),0),0)</f>
        <v>0</v>
      </c>
      <c r="AS164" s="191">
        <f>IFERROR(IF(VALUE($F164)&lt;AT$144,(IF(VALUE($F164)&gt;AS$144-1,SUM($AI23,$V23,$AJ23:AS23),AS23)),0),0)</f>
        <v>0</v>
      </c>
      <c r="AT164" s="191">
        <f>IFERROR(IF(VALUE($F164)&lt;AU$144,(IF(VALUE($F164)&gt;AT$144-1,SUM($AI23,$V23,$AJ23:AT23),AT23)),0),0)</f>
        <v>0</v>
      </c>
      <c r="AU164" s="191">
        <f>IFERROR(IF(VALUE($F164)&lt;AV$144,(IF(VALUE($F164)&gt;AU$144-1,SUM($AI23,$V23,$AJ23:AU23),AU23)),0),0)</f>
        <v>0</v>
      </c>
      <c r="AV164" s="163">
        <f t="shared" si="35"/>
        <v>0</v>
      </c>
      <c r="AW164" s="191">
        <f>IFERROR(IF(VALUE($F164)&lt;AX$144,(IF(VALUE($F164)&gt;AW$144-1,SUM($AV23,$AI23,$V23,$AW23:AW23),AW23)),0),0)</f>
        <v>0</v>
      </c>
      <c r="AX164" s="191">
        <f>IFERROR(IF(VALUE($F164)&lt;AY$144,(IF(VALUE($F164)&gt;AX$144-1,SUM($AV23,$AI23,$V23,$AW23:AX23),AX23)),0),0)</f>
        <v>0</v>
      </c>
      <c r="AY164" s="191">
        <f>IFERROR(IF(VALUE($F164)&lt;AZ$144,(IF(VALUE($F164)&gt;AY$144-1,SUM($AV23,$AI23,$V23,$AW23:AY23),AY23)),0),0)</f>
        <v>0</v>
      </c>
      <c r="AZ164" s="191">
        <f>IFERROR(IF(VALUE($F164)&lt;BA$144,(IF(VALUE($F164)&gt;AZ$144-1,SUM($AV23,$AI23,$V23,$AW23:AZ23),AZ23)),0),0)</f>
        <v>0</v>
      </c>
      <c r="BA164" s="191">
        <f>IFERROR(IF(VALUE($F164)&lt;BB$144,(IF(VALUE($F164)&gt;BA$144-1,SUM($AV23,$AI23,$V23,$AW23:BA23),BA23)),0),0)</f>
        <v>0</v>
      </c>
      <c r="BB164" s="191">
        <f>IFERROR(IF(VALUE($F164)&lt;BC$144,(IF(VALUE($F164)&gt;BB$144-1,SUM($AV23,$AI23,$V23,$AW23:BB23),BB23)),0),0)</f>
        <v>0</v>
      </c>
      <c r="BC164" s="191">
        <f>IFERROR(IF(VALUE($F164)&lt;BD$144,(IF(VALUE($F164)&gt;BC$144-1,SUM($AV23,$AI23,$V23,$AW23:BC23),BC23)),0),0)</f>
        <v>0</v>
      </c>
      <c r="BD164" s="191">
        <f>IFERROR(IF(VALUE($F164)&lt;BE$144,(IF(VALUE($F164)&gt;BD$144-1,SUM($AV23,$AI23,$V23,$AW23:BD23),BD23)),0),0)</f>
        <v>0</v>
      </c>
      <c r="BE164" s="191">
        <f>IFERROR(IF(VALUE($F164)&lt;BF$144,(IF(VALUE($F164)&gt;BE$144-1,SUM($AV23,$AI23,$V23,$AW23:BE23),BE23)),0),0)</f>
        <v>0</v>
      </c>
      <c r="BF164" s="191">
        <f>IFERROR(IF(VALUE($F164)&lt;BG$144,(IF(VALUE($F164)&gt;BF$144-1,SUM($AV23,$AI23,$V23,$AW23:BF23),BF23)),0),0)</f>
        <v>0</v>
      </c>
      <c r="BG164" s="191">
        <f>IFERROR(IF(VALUE($F164)&lt;BH$144,(IF(VALUE($F164)&gt;BG$144-1,SUM($AV23,$AI23,$V23,$AW23:BG23),BG23)),0),0)</f>
        <v>0</v>
      </c>
      <c r="BH164" s="191">
        <f>IFERROR(IF(VALUE($F164)&lt;BI$144,(IF(VALUE($F164)&gt;BH$144-1,SUM($AV23,$AI23,$V23,$AW23:BH23),BH23)),0),0)</f>
        <v>0</v>
      </c>
      <c r="BI164" s="163">
        <f t="shared" si="36"/>
        <v>0</v>
      </c>
      <c r="BV164" s="163"/>
      <c r="CI164" s="163"/>
      <c r="CV164" s="163"/>
      <c r="DI164" s="163"/>
      <c r="DV164" s="163"/>
      <c r="EI164" s="163"/>
    </row>
    <row r="165" spans="1:139" ht="15.75" outlineLevel="1" x14ac:dyDescent="0.25">
      <c r="A165" s="2">
        <f t="shared" si="38"/>
        <v>19</v>
      </c>
      <c r="B165" s="1" t="str">
        <f t="shared" si="38"/>
        <v>PRE-09730</v>
      </c>
      <c r="C165" s="1" t="str">
        <f t="shared" si="38"/>
        <v>SPP TAU - Circuit 66024</v>
      </c>
      <c r="D165" s="2" t="str">
        <f t="shared" si="38"/>
        <v>PRE-09730.1</v>
      </c>
      <c r="E165" s="162" t="str">
        <f t="shared" si="38"/>
        <v>SPP TAU - Circuit 66024</v>
      </c>
      <c r="F165" s="84">
        <v>44607</v>
      </c>
      <c r="G165" s="84"/>
      <c r="H165" s="112"/>
      <c r="I165" s="197"/>
      <c r="J165" s="191">
        <v>0</v>
      </c>
      <c r="K165" s="191">
        <v>0</v>
      </c>
      <c r="L165" s="191">
        <v>0</v>
      </c>
      <c r="M165" s="191">
        <v>0</v>
      </c>
      <c r="N165" s="191">
        <v>0</v>
      </c>
      <c r="O165" s="191">
        <v>0</v>
      </c>
      <c r="P165" s="191">
        <v>0</v>
      </c>
      <c r="Q165" s="191">
        <f>IF($F165&lt;R$144,(IF($F165&gt;Q$144-1,SUM($J24:Q24)+$I351,Q24)),0)</f>
        <v>0</v>
      </c>
      <c r="R165" s="191">
        <f>IF($F165&lt;S$144,(IF($F165&gt;R$144-1,SUM($J24:R24)+$I351,R24)),0)</f>
        <v>0</v>
      </c>
      <c r="S165" s="191">
        <f>IF($F165&lt;T$144,(IF($F165&gt;S$144-1,SUM($J24:S24)+$I351,S24)),0)</f>
        <v>0</v>
      </c>
      <c r="T165" s="191">
        <f>IF($F165&lt;U$144,(IF($F165&gt;T$144-1,SUM($J24:T24)+$I351,T24)),0)</f>
        <v>0</v>
      </c>
      <c r="U165" s="191">
        <f>IF($F165&lt;V$144,(IF($F165&gt;U$144-1,SUM($J24:U24)+$I351,U24)),0)</f>
        <v>0</v>
      </c>
      <c r="V165" s="163">
        <f t="shared" si="37"/>
        <v>0</v>
      </c>
      <c r="W165" s="191">
        <f>IF($F165&lt;X$144,(IF($F165&gt;W$144-1,SUM($V24,$W24:W24),W24)),0)</f>
        <v>0</v>
      </c>
      <c r="X165" s="191">
        <f>IF($F165&lt;Y$144,(IF($F165&gt;X$144-1,SUM($V24,$W24:X24),X24)),0)</f>
        <v>0</v>
      </c>
      <c r="Y165" s="191">
        <f>IF($F165&lt;Z$144,(IF($F165&gt;Y$144-1,SUM($V24,$W24:Y24),Y24)),0)</f>
        <v>0</v>
      </c>
      <c r="Z165" s="191">
        <f>IF($F165&lt;AA$144,(IF($F165&gt;Z$144-1,SUM($V24,$W24:Z24),Z24)),0)</f>
        <v>0</v>
      </c>
      <c r="AA165" s="191">
        <f>IF($F165&lt;AB$144,(IF($F165&gt;AA$144-1,SUM($V24,$W24:AA24),AA24)),0)</f>
        <v>0</v>
      </c>
      <c r="AB165" s="191">
        <f>IF($F165&lt;AC$144,(IF($F165&gt;AB$144-1,SUM($V24,$W24:AB24),AB24)),0)</f>
        <v>0</v>
      </c>
      <c r="AC165" s="191">
        <f>IF($F165&lt;AD$144,(IF($F165&gt;AC$144-1,SUM($V24,$W24:AC24),AC24)),0)</f>
        <v>0</v>
      </c>
      <c r="AD165" s="191">
        <f>IF($F165&lt;AE$144,(IF($F165&gt;AD$144-1,SUM($V24,$W24:AD24),AD24)),0)</f>
        <v>0</v>
      </c>
      <c r="AE165" s="191">
        <f>IF($F165&lt;AF$144,(IF($F165&gt;AE$144-1,SUM($V24,$W24:AE24),AE24)),0)</f>
        <v>0</v>
      </c>
      <c r="AF165" s="191">
        <f>IF($F165&lt;AG$144,(IF($F165&gt;AF$144-1,SUM($V24,$W24:AF24),AF24)),0)</f>
        <v>0</v>
      </c>
      <c r="AG165" s="191">
        <f>IF($F165&lt;AH$144,(IF($F165&gt;AG$144-1,SUM($V24,$W24:AG24),AG24)),0)</f>
        <v>0</v>
      </c>
      <c r="AH165" s="191">
        <f>IF($F165&lt;AI$144,(IF($F165&gt;AH$144-1,SUM($V24,$W24:AH24),AH24)),0)</f>
        <v>0</v>
      </c>
      <c r="AI165" s="163">
        <f t="shared" si="34"/>
        <v>0</v>
      </c>
      <c r="AJ165" s="191">
        <f>IFERROR(IF(VALUE($F165)&lt;AK$144,(IF(VALUE($F165)&gt;AJ$144-1,SUM($AI24,$V24,$AJ24:AJ24),AJ24)),0),0)</f>
        <v>0</v>
      </c>
      <c r="AK165" s="191">
        <f>IFERROR(IF(VALUE($F165)&lt;AL$144,(IF(VALUE($F165)&gt;AK$144-1,SUM($AI24,$V24,$AJ24:AK24),AK24)),0),0)</f>
        <v>712899.82000000007</v>
      </c>
      <c r="AL165" s="191">
        <f>IFERROR(IF(VALUE($F165)&lt;AM$144,(IF(VALUE($F165)&gt;AL$144-1,SUM($AI24,$V24,$AJ24:AL24),AL24)),0),0)</f>
        <v>0</v>
      </c>
      <c r="AM165" s="191">
        <f>IFERROR(IF(VALUE($F165)&lt;AN$144,(IF(VALUE($F165)&gt;AM$144-1,SUM($AI24,$V24,$AJ24:AM24),AM24)),0),0)</f>
        <v>0</v>
      </c>
      <c r="AN165" s="191">
        <f>IFERROR(IF(VALUE($F165)&lt;AO$144,(IF(VALUE($F165)&gt;AN$144-1,SUM($AI24,$V24,$AJ24:AN24),AN24)),0),0)</f>
        <v>0</v>
      </c>
      <c r="AO165" s="191">
        <f>IFERROR(IF(VALUE($F165)&lt;AP$144,(IF(VALUE($F165)&gt;AO$144-1,SUM($AI24,$V24,$AJ24:AO24),AO24)),0),0)</f>
        <v>0</v>
      </c>
      <c r="AP165" s="191">
        <f>IFERROR(IF(VALUE($F165)&lt;AQ$144,(IF(VALUE($F165)&gt;AP$144-1,SUM($AI24,$V24,$AJ24:AP24),AP24)),0),0)</f>
        <v>0</v>
      </c>
      <c r="AQ165" s="191">
        <f>IFERROR(IF(VALUE($F165)&lt;AR$144,(IF(VALUE($F165)&gt;AQ$144-1,SUM($AI24,$V24,$AJ24:AQ24),AQ24)),0),0)</f>
        <v>0</v>
      </c>
      <c r="AR165" s="191">
        <f>IFERROR(IF(VALUE($F165)&lt;AS$144,(IF(VALUE($F165)&gt;AR$144-1,SUM($AI24,$V24,$AJ24:AR24),AR24)),0),0)</f>
        <v>0</v>
      </c>
      <c r="AS165" s="191">
        <f>IFERROR(IF(VALUE($F165)&lt;AT$144,(IF(VALUE($F165)&gt;AS$144-1,SUM($AI24,$V24,$AJ24:AS24),AS24)),0),0)</f>
        <v>0</v>
      </c>
      <c r="AT165" s="191">
        <f>IFERROR(IF(VALUE($F165)&lt;AU$144,(IF(VALUE($F165)&gt;AT$144-1,SUM($AI24,$V24,$AJ24:AT24),AT24)),0),0)</f>
        <v>0</v>
      </c>
      <c r="AU165" s="191">
        <f>IFERROR(IF(VALUE($F165)&lt;AV$144,(IF(VALUE($F165)&gt;AU$144-1,SUM($AI24,$V24,$AJ24:AU24),AU24)),0),0)</f>
        <v>0</v>
      </c>
      <c r="AV165" s="163">
        <f t="shared" si="35"/>
        <v>712899.82000000007</v>
      </c>
      <c r="AW165" s="191">
        <f>IFERROR(IF(VALUE($F165)&lt;AX$144,(IF(VALUE($F165)&gt;AW$144-1,SUM($AV24,$AI24,$V24,$AW24:AW24),AW24)),0),0)</f>
        <v>0</v>
      </c>
      <c r="AX165" s="191">
        <f>IFERROR(IF(VALUE($F165)&lt;AY$144,(IF(VALUE($F165)&gt;AX$144-1,SUM($AV24,$AI24,$V24,$AW24:AX24),AX24)),0),0)</f>
        <v>0</v>
      </c>
      <c r="AY165" s="191">
        <f>IFERROR(IF(VALUE($F165)&lt;AZ$144,(IF(VALUE($F165)&gt;AY$144-1,SUM($AV24,$AI24,$V24,$AW24:AY24),AY24)),0),0)</f>
        <v>0</v>
      </c>
      <c r="AZ165" s="191">
        <f>IFERROR(IF(VALUE($F165)&lt;BA$144,(IF(VALUE($F165)&gt;AZ$144-1,SUM($AV24,$AI24,$V24,$AW24:AZ24),AZ24)),0),0)</f>
        <v>0</v>
      </c>
      <c r="BA165" s="191">
        <f>IFERROR(IF(VALUE($F165)&lt;BB$144,(IF(VALUE($F165)&gt;BA$144-1,SUM($AV24,$AI24,$V24,$AW24:BA24),BA24)),0),0)</f>
        <v>0</v>
      </c>
      <c r="BB165" s="191">
        <f>IFERROR(IF(VALUE($F165)&lt;BC$144,(IF(VALUE($F165)&gt;BB$144-1,SUM($AV24,$AI24,$V24,$AW24:BB24),BB24)),0),0)</f>
        <v>0</v>
      </c>
      <c r="BC165" s="191">
        <f>IFERROR(IF(VALUE($F165)&lt;BD$144,(IF(VALUE($F165)&gt;BC$144-1,SUM($AV24,$AI24,$V24,$AW24:BC24),BC24)),0),0)</f>
        <v>0</v>
      </c>
      <c r="BD165" s="191">
        <f>IFERROR(IF(VALUE($F165)&lt;BE$144,(IF(VALUE($F165)&gt;BD$144-1,SUM($AV24,$AI24,$V24,$AW24:BD24),BD24)),0),0)</f>
        <v>0</v>
      </c>
      <c r="BE165" s="191">
        <f>IFERROR(IF(VALUE($F165)&lt;BF$144,(IF(VALUE($F165)&gt;BE$144-1,SUM($AV24,$AI24,$V24,$AW24:BE24),BE24)),0),0)</f>
        <v>0</v>
      </c>
      <c r="BF165" s="191">
        <f>IFERROR(IF(VALUE($F165)&lt;BG$144,(IF(VALUE($F165)&gt;BF$144-1,SUM($AV24,$AI24,$V24,$AW24:BF24),BF24)),0),0)</f>
        <v>0</v>
      </c>
      <c r="BG165" s="191">
        <f>IFERROR(IF(VALUE($F165)&lt;BH$144,(IF(VALUE($F165)&gt;BG$144-1,SUM($AV24,$AI24,$V24,$AW24:BG24),BG24)),0),0)</f>
        <v>0</v>
      </c>
      <c r="BH165" s="191">
        <f>IFERROR(IF(VALUE($F165)&lt;BI$144,(IF(VALUE($F165)&gt;BH$144-1,SUM($AV24,$AI24,$V24,$AW24:BH24),BH24)),0),0)</f>
        <v>0</v>
      </c>
      <c r="BI165" s="163">
        <f t="shared" si="36"/>
        <v>0</v>
      </c>
      <c r="BV165" s="163"/>
      <c r="CI165" s="163"/>
      <c r="CV165" s="163"/>
      <c r="DI165" s="163"/>
      <c r="DV165" s="163"/>
      <c r="EI165" s="163"/>
    </row>
    <row r="166" spans="1:139" ht="15.75" outlineLevel="1" x14ac:dyDescent="0.25">
      <c r="A166" s="2">
        <f t="shared" ref="A166:E175" si="41">A25</f>
        <v>20</v>
      </c>
      <c r="B166" s="1" t="str">
        <f t="shared" si="41"/>
        <v>PRE-09731</v>
      </c>
      <c r="C166" s="1" t="str">
        <f t="shared" si="41"/>
        <v>SPP TAU - Circuit 230608</v>
      </c>
      <c r="D166" s="2" t="str">
        <f t="shared" si="41"/>
        <v>PRE-09731.1</v>
      </c>
      <c r="E166" s="162" t="str">
        <f t="shared" si="41"/>
        <v>SPP TAU - Circuit 230608</v>
      </c>
      <c r="F166" s="84">
        <v>44454</v>
      </c>
      <c r="G166" s="84"/>
      <c r="H166" s="112"/>
      <c r="I166" s="197"/>
      <c r="J166" s="191">
        <v>0</v>
      </c>
      <c r="K166" s="191">
        <v>0</v>
      </c>
      <c r="L166" s="191">
        <v>0</v>
      </c>
      <c r="M166" s="191">
        <v>0</v>
      </c>
      <c r="N166" s="191">
        <v>0</v>
      </c>
      <c r="O166" s="191">
        <v>0</v>
      </c>
      <c r="P166" s="191">
        <v>0</v>
      </c>
      <c r="Q166" s="191">
        <f>IF($F166&lt;R$144,(IF($F166&gt;Q$144-1,SUM($J25:Q25)+$I352,Q25)),0)</f>
        <v>0</v>
      </c>
      <c r="R166" s="191">
        <f>IF($F166&lt;S$144,(IF($F166&gt;R$144-1,SUM($J25:R25)+$I352,R25)),0)</f>
        <v>0</v>
      </c>
      <c r="S166" s="191">
        <f>IF($F166&lt;T$144,(IF($F166&gt;S$144-1,SUM($J25:S25)+$I352,S25)),0)</f>
        <v>0</v>
      </c>
      <c r="T166" s="191">
        <f>IF($F166&lt;U$144,(IF($F166&gt;T$144-1,SUM($J25:T25)+$I352,T25)),0)</f>
        <v>0</v>
      </c>
      <c r="U166" s="191">
        <f>IF($F166&lt;V$144,(IF($F166&gt;U$144-1,SUM($J25:U25)+$I352,U25)),0)</f>
        <v>0</v>
      </c>
      <c r="V166" s="163">
        <f t="shared" si="37"/>
        <v>0</v>
      </c>
      <c r="W166" s="191">
        <f>IF($F166&lt;X$144,(IF($F166&gt;W$144-1,SUM($V25,$W25:W25),W25)),0)</f>
        <v>0</v>
      </c>
      <c r="X166" s="191">
        <f>IF($F166&lt;Y$144,(IF($F166&gt;X$144-1,SUM($V25,$W25:X25),X25)),0)</f>
        <v>0</v>
      </c>
      <c r="Y166" s="191">
        <f>IF($F166&lt;Z$144,(IF($F166&gt;Y$144-1,SUM($V25,$W25:Y25),Y25)),0)</f>
        <v>0</v>
      </c>
      <c r="Z166" s="191">
        <f>IF($F166&lt;AA$144,(IF($F166&gt;Z$144-1,SUM($V25,$W25:Z25),Z25)),0)</f>
        <v>0</v>
      </c>
      <c r="AA166" s="191">
        <f>IF($F166&lt;AB$144,(IF($F166&gt;AA$144-1,SUM($V25,$W25:AA25),AA25)),0)</f>
        <v>0</v>
      </c>
      <c r="AB166" s="191">
        <f>IF($F166&lt;AC$144,(IF($F166&gt;AB$144-1,SUM($V25,$W25:AB25),AB25)),0)</f>
        <v>0</v>
      </c>
      <c r="AC166" s="191">
        <f>IF($F166&lt;AD$144,(IF($F166&gt;AC$144-1,SUM($V25,$W25:AC25),AC25)),0)</f>
        <v>0</v>
      </c>
      <c r="AD166" s="191">
        <f>IF($F166&lt;AE$144,(IF($F166&gt;AD$144-1,SUM($V25,$W25:AD25),AD25)),0)</f>
        <v>0</v>
      </c>
      <c r="AE166" s="191">
        <f>IF($F166&lt;AF$144,(IF($F166&gt;AE$144-1,SUM($V25,$W25:AE25),AE25)),0)</f>
        <v>392461.04999999993</v>
      </c>
      <c r="AF166" s="191">
        <f>IF($F166&lt;AG$144,(IF($F166&gt;AF$144-1,SUM($V25,$W25:AF25),AF25)),0)</f>
        <v>55.35</v>
      </c>
      <c r="AG166" s="191">
        <f>IF($F166&lt;AH$144,(IF($F166&gt;AG$144-1,SUM($V25,$W25:AG25),AG25)),0)</f>
        <v>113.10000000000001</v>
      </c>
      <c r="AH166" s="191">
        <f>IF($F166&lt;AI$144,(IF($F166&gt;AH$144-1,SUM($V25,$W25:AH25),AH25)),0)</f>
        <v>-113.10000000000001</v>
      </c>
      <c r="AI166" s="163">
        <f t="shared" si="34"/>
        <v>392516.39999999991</v>
      </c>
      <c r="AJ166" s="191">
        <f>IFERROR(IF(VALUE($F166)&lt;AK$144,(IF(VALUE($F166)&gt;AJ$144-1,SUM($AI25,$V25,$AJ25:AJ25),AJ25)),0),0)</f>
        <v>0</v>
      </c>
      <c r="AK166" s="191">
        <f>IFERROR(IF(VALUE($F166)&lt;AL$144,(IF(VALUE($F166)&gt;AK$144-1,SUM($AI25,$V25,$AJ25:AK25),AK25)),0),0)</f>
        <v>0</v>
      </c>
      <c r="AL166" s="191">
        <f>IFERROR(IF(VALUE($F166)&lt;AM$144,(IF(VALUE($F166)&gt;AL$144-1,SUM($AI25,$V25,$AJ25:AL25),AL25)),0),0)</f>
        <v>0</v>
      </c>
      <c r="AM166" s="191">
        <f>IFERROR(IF(VALUE($F166)&lt;AN$144,(IF(VALUE($F166)&gt;AM$144-1,SUM($AI25,$V25,$AJ25:AM25),AM25)),0),0)</f>
        <v>0</v>
      </c>
      <c r="AN166" s="191">
        <f>IFERROR(IF(VALUE($F166)&lt;AO$144,(IF(VALUE($F166)&gt;AN$144-1,SUM($AI25,$V25,$AJ25:AN25),AN25)),0),0)</f>
        <v>0</v>
      </c>
      <c r="AO166" s="191">
        <f>IFERROR(IF(VALUE($F166)&lt;AP$144,(IF(VALUE($F166)&gt;AO$144-1,SUM($AI25,$V25,$AJ25:AO25),AO25)),0),0)</f>
        <v>0</v>
      </c>
      <c r="AP166" s="191">
        <f>IFERROR(IF(VALUE($F166)&lt;AQ$144,(IF(VALUE($F166)&gt;AP$144-1,SUM($AI25,$V25,$AJ25:AP25),AP25)),0),0)</f>
        <v>0</v>
      </c>
      <c r="AQ166" s="191">
        <f>IFERROR(IF(VALUE($F166)&lt;AR$144,(IF(VALUE($F166)&gt;AQ$144-1,SUM($AI25,$V25,$AJ25:AQ25),AQ25)),0),0)</f>
        <v>0</v>
      </c>
      <c r="AR166" s="191">
        <f>IFERROR(IF(VALUE($F166)&lt;AS$144,(IF(VALUE($F166)&gt;AR$144-1,SUM($AI25,$V25,$AJ25:AR25),AR25)),0),0)</f>
        <v>0</v>
      </c>
      <c r="AS166" s="191">
        <f>IFERROR(IF(VALUE($F166)&lt;AT$144,(IF(VALUE($F166)&gt;AS$144-1,SUM($AI25,$V25,$AJ25:AS25),AS25)),0),0)</f>
        <v>0</v>
      </c>
      <c r="AT166" s="191">
        <f>IFERROR(IF(VALUE($F166)&lt;AU$144,(IF(VALUE($F166)&gt;AT$144-1,SUM($AI25,$V25,$AJ25:AT25),AT25)),0),0)</f>
        <v>0</v>
      </c>
      <c r="AU166" s="191">
        <f>IFERROR(IF(VALUE($F166)&lt;AV$144,(IF(VALUE($F166)&gt;AU$144-1,SUM($AI25,$V25,$AJ25:AU25),AU25)),0),0)</f>
        <v>0</v>
      </c>
      <c r="AV166" s="163">
        <f t="shared" si="35"/>
        <v>0</v>
      </c>
      <c r="AW166" s="191">
        <f>IFERROR(IF(VALUE($F166)&lt;AX$144,(IF(VALUE($F166)&gt;AW$144-1,SUM($AV25,$AI25,$V25,$AW25:AW25),AW25)),0),0)</f>
        <v>0</v>
      </c>
      <c r="AX166" s="191">
        <f>IFERROR(IF(VALUE($F166)&lt;AY$144,(IF(VALUE($F166)&gt;AX$144-1,SUM($AV25,$AI25,$V25,$AW25:AX25),AX25)),0),0)</f>
        <v>0</v>
      </c>
      <c r="AY166" s="191">
        <f>IFERROR(IF(VALUE($F166)&lt;AZ$144,(IF(VALUE($F166)&gt;AY$144-1,SUM($AV25,$AI25,$V25,$AW25:AY25),AY25)),0),0)</f>
        <v>0</v>
      </c>
      <c r="AZ166" s="191">
        <f>IFERROR(IF(VALUE($F166)&lt;BA$144,(IF(VALUE($F166)&gt;AZ$144-1,SUM($AV25,$AI25,$V25,$AW25:AZ25),AZ25)),0),0)</f>
        <v>0</v>
      </c>
      <c r="BA166" s="191">
        <f>IFERROR(IF(VALUE($F166)&lt;BB$144,(IF(VALUE($F166)&gt;BA$144-1,SUM($AV25,$AI25,$V25,$AW25:BA25),BA25)),0),0)</f>
        <v>0</v>
      </c>
      <c r="BB166" s="191">
        <f>IFERROR(IF(VALUE($F166)&lt;BC$144,(IF(VALUE($F166)&gt;BB$144-1,SUM($AV25,$AI25,$V25,$AW25:BB25),BB25)),0),0)</f>
        <v>0</v>
      </c>
      <c r="BC166" s="191">
        <f>IFERROR(IF(VALUE($F166)&lt;BD$144,(IF(VALUE($F166)&gt;BC$144-1,SUM($AV25,$AI25,$V25,$AW25:BC25),BC25)),0),0)</f>
        <v>0</v>
      </c>
      <c r="BD166" s="191">
        <f>IFERROR(IF(VALUE($F166)&lt;BE$144,(IF(VALUE($F166)&gt;BD$144-1,SUM($AV25,$AI25,$V25,$AW25:BD25),BD25)),0),0)</f>
        <v>0</v>
      </c>
      <c r="BE166" s="191">
        <f>IFERROR(IF(VALUE($F166)&lt;BF$144,(IF(VALUE($F166)&gt;BE$144-1,SUM($AV25,$AI25,$V25,$AW25:BE25),BE25)),0),0)</f>
        <v>0</v>
      </c>
      <c r="BF166" s="191">
        <f>IFERROR(IF(VALUE($F166)&lt;BG$144,(IF(VALUE($F166)&gt;BF$144-1,SUM($AV25,$AI25,$V25,$AW25:BF25),BF25)),0),0)</f>
        <v>0</v>
      </c>
      <c r="BG166" s="191">
        <f>IFERROR(IF(VALUE($F166)&lt;BH$144,(IF(VALUE($F166)&gt;BG$144-1,SUM($AV25,$AI25,$V25,$AW25:BG25),BG25)),0),0)</f>
        <v>0</v>
      </c>
      <c r="BH166" s="191">
        <f>IFERROR(IF(VALUE($F166)&lt;BI$144,(IF(VALUE($F166)&gt;BH$144-1,SUM($AV25,$AI25,$V25,$AW25:BH25),BH25)),0),0)</f>
        <v>0</v>
      </c>
      <c r="BI166" s="163">
        <f t="shared" si="36"/>
        <v>0</v>
      </c>
      <c r="BV166" s="163"/>
      <c r="CI166" s="163"/>
      <c r="CV166" s="163"/>
      <c r="DI166" s="163"/>
      <c r="DV166" s="163"/>
      <c r="EI166" s="163"/>
    </row>
    <row r="167" spans="1:139" ht="15.75" outlineLevel="1" x14ac:dyDescent="0.25">
      <c r="A167" s="2">
        <f t="shared" si="41"/>
        <v>21</v>
      </c>
      <c r="B167" s="1" t="str">
        <f t="shared" si="41"/>
        <v>PRE-09732</v>
      </c>
      <c r="C167" s="1" t="str">
        <f t="shared" si="41"/>
        <v>SPP TAU - Circuit 230603</v>
      </c>
      <c r="D167" s="2" t="str">
        <f t="shared" si="41"/>
        <v>PRE-09732.1</v>
      </c>
      <c r="E167" s="162" t="str">
        <f t="shared" si="41"/>
        <v>SPP TAU - Circuit 230603</v>
      </c>
      <c r="F167" s="84">
        <v>44454</v>
      </c>
      <c r="G167" s="84"/>
      <c r="H167" s="112"/>
      <c r="I167" s="197"/>
      <c r="J167" s="191">
        <v>0</v>
      </c>
      <c r="K167" s="191">
        <v>0</v>
      </c>
      <c r="L167" s="191">
        <v>0</v>
      </c>
      <c r="M167" s="191">
        <v>0</v>
      </c>
      <c r="N167" s="191">
        <v>0</v>
      </c>
      <c r="O167" s="191">
        <v>0</v>
      </c>
      <c r="P167" s="191">
        <v>0</v>
      </c>
      <c r="Q167" s="191">
        <f>IF($F167&lt;R$144,(IF($F167&gt;Q$144-1,SUM($J26:Q26)+$I354,Q26)),0)</f>
        <v>0</v>
      </c>
      <c r="R167" s="191">
        <f>IF($F167&lt;S$144,(IF($F167&gt;R$144-1,SUM($J26:R26)+$I354,R26)),0)</f>
        <v>0</v>
      </c>
      <c r="S167" s="191">
        <f>IF($F167&lt;T$144,(IF($F167&gt;S$144-1,SUM($J26:S26)+$I354,S26)),0)</f>
        <v>0</v>
      </c>
      <c r="T167" s="191">
        <f>IF($F167&lt;U$144,(IF($F167&gt;T$144-1,SUM($J26:T26)+$I354,T26)),0)</f>
        <v>0</v>
      </c>
      <c r="U167" s="191">
        <f>IF($F167&lt;V$144,(IF($F167&gt;U$144-1,SUM($J26:U26)+$I354,U26)),0)</f>
        <v>0</v>
      </c>
      <c r="V167" s="163">
        <f t="shared" si="37"/>
        <v>0</v>
      </c>
      <c r="W167" s="191">
        <f>IF($F167&lt;X$144,(IF($F167&gt;W$144-1,SUM($V26,$W26:W26),W26)),0)</f>
        <v>0</v>
      </c>
      <c r="X167" s="191">
        <f>IF($F167&lt;Y$144,(IF($F167&gt;X$144-1,SUM($V26,$W26:X26),X26)),0)</f>
        <v>0</v>
      </c>
      <c r="Y167" s="191">
        <f>IF($F167&lt;Z$144,(IF($F167&gt;Y$144-1,SUM($V26,$W26:Y26),Y26)),0)</f>
        <v>0</v>
      </c>
      <c r="Z167" s="191">
        <f>IF($F167&lt;AA$144,(IF($F167&gt;Z$144-1,SUM($V26,$W26:Z26),Z26)),0)</f>
        <v>0</v>
      </c>
      <c r="AA167" s="191">
        <f>IF($F167&lt;AB$144,(IF($F167&gt;AA$144-1,SUM($V26,$W26:AA26),AA26)),0)</f>
        <v>0</v>
      </c>
      <c r="AB167" s="191">
        <f>IF($F167&lt;AC$144,(IF($F167&gt;AB$144-1,SUM($V26,$W26:AB26),AB26)),0)</f>
        <v>0</v>
      </c>
      <c r="AC167" s="191">
        <f>IF($F167&lt;AD$144,(IF($F167&gt;AC$144-1,SUM($V26,$W26:AC26),AC26)),0)</f>
        <v>0</v>
      </c>
      <c r="AD167" s="191">
        <f>IF($F167&lt;AE$144,(IF($F167&gt;AD$144-1,SUM($V26,$W26:AD26),AD26)),0)</f>
        <v>0</v>
      </c>
      <c r="AE167" s="191">
        <f>IF($F167&lt;AF$144,(IF($F167&gt;AE$144-1,SUM($V26,$W26:AE26),AE26)),0)</f>
        <v>259606.97</v>
      </c>
      <c r="AF167" s="191">
        <f>IF($F167&lt;AG$144,(IF($F167&gt;AF$144-1,SUM($V26,$W26:AF26),AF26)),0)</f>
        <v>0</v>
      </c>
      <c r="AG167" s="191">
        <f>IF($F167&lt;AH$144,(IF($F167&gt;AG$144-1,SUM($V26,$W26:AG26),AG26)),0)</f>
        <v>0</v>
      </c>
      <c r="AH167" s="191">
        <f>IF($F167&lt;AI$144,(IF($F167&gt;AH$144-1,SUM($V26,$W26:AH26),AH26)),0)</f>
        <v>0</v>
      </c>
      <c r="AI167" s="163">
        <f t="shared" si="34"/>
        <v>259606.97</v>
      </c>
      <c r="AJ167" s="191">
        <f>IFERROR(IF(VALUE($F167)&lt;AK$144,(IF(VALUE($F167)&gt;AJ$144-1,SUM($AI26,$V26,$AJ26:AJ26),AJ26)),0),0)</f>
        <v>0</v>
      </c>
      <c r="AK167" s="191">
        <f>IFERROR(IF(VALUE($F167)&lt;AL$144,(IF(VALUE($F167)&gt;AK$144-1,SUM($AI26,$V26,$AJ26:AK26),AK26)),0),0)</f>
        <v>0</v>
      </c>
      <c r="AL167" s="191">
        <f>IFERROR(IF(VALUE($F167)&lt;AM$144,(IF(VALUE($F167)&gt;AL$144-1,SUM($AI26,$V26,$AJ26:AL26),AL26)),0),0)</f>
        <v>0</v>
      </c>
      <c r="AM167" s="191">
        <f>IFERROR(IF(VALUE($F167)&lt;AN$144,(IF(VALUE($F167)&gt;AM$144-1,SUM($AI26,$V26,$AJ26:AM26),AM26)),0),0)</f>
        <v>0</v>
      </c>
      <c r="AN167" s="191">
        <f>IFERROR(IF(VALUE($F167)&lt;AO$144,(IF(VALUE($F167)&gt;AN$144-1,SUM($AI26,$V26,$AJ26:AN26),AN26)),0),0)</f>
        <v>0</v>
      </c>
      <c r="AO167" s="191">
        <f>IFERROR(IF(VALUE($F167)&lt;AP$144,(IF(VALUE($F167)&gt;AO$144-1,SUM($AI26,$V26,$AJ26:AO26),AO26)),0),0)</f>
        <v>0</v>
      </c>
      <c r="AP167" s="191">
        <f>IFERROR(IF(VALUE($F167)&lt;AQ$144,(IF(VALUE($F167)&gt;AP$144-1,SUM($AI26,$V26,$AJ26:AP26),AP26)),0),0)</f>
        <v>0</v>
      </c>
      <c r="AQ167" s="191">
        <f>IFERROR(IF(VALUE($F167)&lt;AR$144,(IF(VALUE($F167)&gt;AQ$144-1,SUM($AI26,$V26,$AJ26:AQ26),AQ26)),0),0)</f>
        <v>0</v>
      </c>
      <c r="AR167" s="191">
        <f>IFERROR(IF(VALUE($F167)&lt;AS$144,(IF(VALUE($F167)&gt;AR$144-1,SUM($AI26,$V26,$AJ26:AR26),AR26)),0),0)</f>
        <v>0</v>
      </c>
      <c r="AS167" s="191">
        <f>IFERROR(IF(VALUE($F167)&lt;AT$144,(IF(VALUE($F167)&gt;AS$144-1,SUM($AI26,$V26,$AJ26:AS26),AS26)),0),0)</f>
        <v>0</v>
      </c>
      <c r="AT167" s="191">
        <f>IFERROR(IF(VALUE($F167)&lt;AU$144,(IF(VALUE($F167)&gt;AT$144-1,SUM($AI26,$V26,$AJ26:AT26),AT26)),0),0)</f>
        <v>0</v>
      </c>
      <c r="AU167" s="191">
        <f>IFERROR(IF(VALUE($F167)&lt;AV$144,(IF(VALUE($F167)&gt;AU$144-1,SUM($AI26,$V26,$AJ26:AU26),AU26)),0),0)</f>
        <v>0</v>
      </c>
      <c r="AV167" s="163">
        <f t="shared" si="35"/>
        <v>0</v>
      </c>
      <c r="AW167" s="191">
        <f>IFERROR(IF(VALUE($F167)&lt;AX$144,(IF(VALUE($F167)&gt;AW$144-1,SUM($AV26,$AI26,$V26,$AW26:AW26),AW26)),0),0)</f>
        <v>0</v>
      </c>
      <c r="AX167" s="191">
        <f>IFERROR(IF(VALUE($F167)&lt;AY$144,(IF(VALUE($F167)&gt;AX$144-1,SUM($AV26,$AI26,$V26,$AW26:AX26),AX26)),0),0)</f>
        <v>0</v>
      </c>
      <c r="AY167" s="191">
        <f>IFERROR(IF(VALUE($F167)&lt;AZ$144,(IF(VALUE($F167)&gt;AY$144-1,SUM($AV26,$AI26,$V26,$AW26:AY26),AY26)),0),0)</f>
        <v>0</v>
      </c>
      <c r="AZ167" s="191">
        <f>IFERROR(IF(VALUE($F167)&lt;BA$144,(IF(VALUE($F167)&gt;AZ$144-1,SUM($AV26,$AI26,$V26,$AW26:AZ26),AZ26)),0),0)</f>
        <v>0</v>
      </c>
      <c r="BA167" s="191">
        <f>IFERROR(IF(VALUE($F167)&lt;BB$144,(IF(VALUE($F167)&gt;BA$144-1,SUM($AV26,$AI26,$V26,$AW26:BA26),BA26)),0),0)</f>
        <v>0</v>
      </c>
      <c r="BB167" s="191">
        <f>IFERROR(IF(VALUE($F167)&lt;BC$144,(IF(VALUE($F167)&gt;BB$144-1,SUM($AV26,$AI26,$V26,$AW26:BB26),BB26)),0),0)</f>
        <v>0</v>
      </c>
      <c r="BC167" s="191">
        <f>IFERROR(IF(VALUE($F167)&lt;BD$144,(IF(VALUE($F167)&gt;BC$144-1,SUM($AV26,$AI26,$V26,$AW26:BC26),BC26)),0),0)</f>
        <v>0</v>
      </c>
      <c r="BD167" s="191">
        <f>IFERROR(IF(VALUE($F167)&lt;BE$144,(IF(VALUE($F167)&gt;BD$144-1,SUM($AV26,$AI26,$V26,$AW26:BD26),BD26)),0),0)</f>
        <v>0</v>
      </c>
      <c r="BE167" s="191">
        <f>IFERROR(IF(VALUE($F167)&lt;BF$144,(IF(VALUE($F167)&gt;BE$144-1,SUM($AV26,$AI26,$V26,$AW26:BE26),BE26)),0),0)</f>
        <v>0</v>
      </c>
      <c r="BF167" s="191">
        <f>IFERROR(IF(VALUE($F167)&lt;BG$144,(IF(VALUE($F167)&gt;BF$144-1,SUM($AV26,$AI26,$V26,$AW26:BF26),BF26)),0),0)</f>
        <v>0</v>
      </c>
      <c r="BG167" s="191">
        <f>IFERROR(IF(VALUE($F167)&lt;BH$144,(IF(VALUE($F167)&gt;BG$144-1,SUM($AV26,$AI26,$V26,$AW26:BG26),BG26)),0),0)</f>
        <v>0</v>
      </c>
      <c r="BH167" s="191">
        <f>IFERROR(IF(VALUE($F167)&lt;BI$144,(IF(VALUE($F167)&gt;BH$144-1,SUM($AV26,$AI26,$V26,$AW26:BH26),BH26)),0),0)</f>
        <v>0</v>
      </c>
      <c r="BI167" s="163">
        <f t="shared" si="36"/>
        <v>0</v>
      </c>
      <c r="BV167" s="163"/>
      <c r="CI167" s="163"/>
      <c r="CV167" s="163"/>
      <c r="DI167" s="163"/>
      <c r="DV167" s="163"/>
      <c r="EI167" s="163"/>
    </row>
    <row r="168" spans="1:139" ht="15.75" outlineLevel="1" x14ac:dyDescent="0.25">
      <c r="A168" s="2">
        <f t="shared" si="41"/>
        <v>22</v>
      </c>
      <c r="B168" s="1" t="str">
        <f t="shared" si="41"/>
        <v>PRE-09752</v>
      </c>
      <c r="C168" s="1" t="str">
        <f t="shared" si="41"/>
        <v>SPP TAU - Circuit 66407</v>
      </c>
      <c r="D168" s="2" t="str">
        <f t="shared" si="41"/>
        <v>PRE-09752.1</v>
      </c>
      <c r="E168" s="162" t="str">
        <f t="shared" si="41"/>
        <v>SPP TAU - Circuit 66407</v>
      </c>
      <c r="F168" s="84" t="s">
        <v>459</v>
      </c>
      <c r="G168" s="84"/>
      <c r="H168" s="112"/>
      <c r="I168" s="197"/>
      <c r="J168" s="191">
        <v>0</v>
      </c>
      <c r="K168" s="191">
        <v>0</v>
      </c>
      <c r="L168" s="191">
        <v>0</v>
      </c>
      <c r="M168" s="191">
        <v>0</v>
      </c>
      <c r="N168" s="191">
        <v>0</v>
      </c>
      <c r="O168" s="191">
        <v>0</v>
      </c>
      <c r="P168" s="191">
        <v>0</v>
      </c>
      <c r="Q168" s="191">
        <f>IF($F168&lt;R$144,(IF($F168&gt;Q$144-1,SUM($J27:Q27)+$I356,Q27)),0)</f>
        <v>0</v>
      </c>
      <c r="R168" s="191">
        <f>IF($F168&lt;S$144,(IF($F168&gt;R$144-1,SUM($J27:R27)+$I356,R27)),0)</f>
        <v>0</v>
      </c>
      <c r="S168" s="191">
        <f>IF($F168&lt;T$144,(IF($F168&gt;S$144-1,SUM($J27:S27)+$I356,S27)),0)</f>
        <v>0</v>
      </c>
      <c r="T168" s="191">
        <f>IF($F168&lt;U$144,(IF($F168&gt;T$144-1,SUM($J27:T27)+$I356,T27)),0)</f>
        <v>0</v>
      </c>
      <c r="U168" s="191">
        <f>IF($F168&lt;V$144,(IF($F168&gt;U$144-1,SUM($J27:U27)+$I356,U27)),0)</f>
        <v>0</v>
      </c>
      <c r="V168" s="163">
        <f t="shared" si="37"/>
        <v>0</v>
      </c>
      <c r="W168" s="191">
        <f>IF($F168&lt;X$144,(IF($F168&gt;W$144-1,SUM($V27,$W27:W27),W27)),0)</f>
        <v>0</v>
      </c>
      <c r="X168" s="191">
        <f>IF($F168&lt;Y$144,(IF($F168&gt;X$144-1,SUM($V27,$W27:X27),X27)),0)</f>
        <v>0</v>
      </c>
      <c r="Y168" s="191">
        <f>IF($F168&lt;Z$144,(IF($F168&gt;Y$144-1,SUM($V27,$W27:Y27),Y27)),0)</f>
        <v>0</v>
      </c>
      <c r="Z168" s="191">
        <f>IF($F168&lt;AA$144,(IF($F168&gt;Z$144-1,SUM($V27,$W27:Z27),Z27)),0)</f>
        <v>0</v>
      </c>
      <c r="AA168" s="191">
        <f>IF($F168&lt;AB$144,(IF($F168&gt;AA$144-1,SUM($V27,$W27:AA27),AA27)),0)</f>
        <v>0</v>
      </c>
      <c r="AB168" s="191">
        <f>IF($F168&lt;AC$144,(IF($F168&gt;AB$144-1,SUM($V27,$W27:AB27),AB27)),0)</f>
        <v>0</v>
      </c>
      <c r="AC168" s="191">
        <f>IF($F168&lt;AD$144,(IF($F168&gt;AC$144-1,SUM($V27,$W27:AC27),AC27)),0)</f>
        <v>0</v>
      </c>
      <c r="AD168" s="191">
        <f>IF($F168&lt;AE$144,(IF($F168&gt;AD$144-1,SUM($V27,$W27:AD27),AD27)),0)</f>
        <v>0</v>
      </c>
      <c r="AE168" s="191">
        <f>IF($F168&lt;AF$144,(IF($F168&gt;AE$144-1,SUM($V27,$W27:AE27),AE27)),0)</f>
        <v>0</v>
      </c>
      <c r="AF168" s="191">
        <f>IF($F168&lt;AG$144,(IF($F168&gt;AF$144-1,SUM($V27,$W27:AF27),AF27)),0)</f>
        <v>0</v>
      </c>
      <c r="AG168" s="191">
        <f>IF($F168&lt;AH$144,(IF($F168&gt;AG$144-1,SUM($V27,$W27:AG27),AG27)),0)</f>
        <v>0</v>
      </c>
      <c r="AH168" s="191">
        <f>IF($F168&lt;AI$144,(IF($F168&gt;AH$144-1,SUM($V27,$W27:AH27),AH27)),0)</f>
        <v>0</v>
      </c>
      <c r="AI168" s="163">
        <f t="shared" si="34"/>
        <v>0</v>
      </c>
      <c r="AJ168" s="191">
        <f>IFERROR(IF(VALUE($F168)&lt;AK$144,(IF(VALUE($F168)&gt;AJ$144-1,SUM($AI27,$V27,$AJ27:AJ27),AJ27)),0),0)</f>
        <v>0</v>
      </c>
      <c r="AK168" s="191">
        <f>IFERROR(IF(VALUE($F168)&lt;AL$144,(IF(VALUE($F168)&gt;AK$144-1,SUM($AI27,$V27,$AJ27:AK27),AK27)),0),0)</f>
        <v>0</v>
      </c>
      <c r="AL168" s="191">
        <f>IFERROR(IF(VALUE($F168)&lt;AM$144,(IF(VALUE($F168)&gt;AL$144-1,SUM($AI27,$V27,$AJ27:AL27),AL27)),0),0)</f>
        <v>850811.1</v>
      </c>
      <c r="AM168" s="191">
        <f>IFERROR(IF(VALUE($F168)&lt;AN$144,(IF(VALUE($F168)&gt;AM$144-1,SUM($AI27,$V27,$AJ27:AM27),AM27)),0),0)</f>
        <v>0</v>
      </c>
      <c r="AN168" s="191">
        <f>IFERROR(IF(VALUE($F168)&lt;AO$144,(IF(VALUE($F168)&gt;AN$144-1,SUM($AI27,$V27,$AJ27:AN27),AN27)),0),0)</f>
        <v>0</v>
      </c>
      <c r="AO168" s="191">
        <f>IFERROR(IF(VALUE($F168)&lt;AP$144,(IF(VALUE($F168)&gt;AO$144-1,SUM($AI27,$V27,$AJ27:AO27),AO27)),0),0)</f>
        <v>0</v>
      </c>
      <c r="AP168" s="191">
        <f>IFERROR(IF(VALUE($F168)&lt;AQ$144,(IF(VALUE($F168)&gt;AP$144-1,SUM($AI27,$V27,$AJ27:AP27),AP27)),0),0)</f>
        <v>0</v>
      </c>
      <c r="AQ168" s="191">
        <f>IFERROR(IF(VALUE($F168)&lt;AR$144,(IF(VALUE($F168)&gt;AQ$144-1,SUM($AI27,$V27,$AJ27:AQ27),AQ27)),0),0)</f>
        <v>0</v>
      </c>
      <c r="AR168" s="191">
        <f>IFERROR(IF(VALUE($F168)&lt;AS$144,(IF(VALUE($F168)&gt;AR$144-1,SUM($AI27,$V27,$AJ27:AR27),AR27)),0),0)</f>
        <v>0</v>
      </c>
      <c r="AS168" s="191">
        <f>IFERROR(IF(VALUE($F168)&lt;AT$144,(IF(VALUE($F168)&gt;AS$144-1,SUM($AI27,$V27,$AJ27:AS27),AS27)),0),0)</f>
        <v>0</v>
      </c>
      <c r="AT168" s="191">
        <f>IFERROR(IF(VALUE($F168)&lt;AU$144,(IF(VALUE($F168)&gt;AT$144-1,SUM($AI27,$V27,$AJ27:AT27),AT27)),0),0)</f>
        <v>0</v>
      </c>
      <c r="AU168" s="191">
        <f>IFERROR(IF(VALUE($F168)&lt;AV$144,(IF(VALUE($F168)&gt;AU$144-1,SUM($AI27,$V27,$AJ27:AU27),AU27)),0),0)</f>
        <v>0</v>
      </c>
      <c r="AV168" s="163">
        <f t="shared" si="35"/>
        <v>850811.1</v>
      </c>
      <c r="AW168" s="191">
        <f>IFERROR(IF(VALUE($F168)&lt;AX$144,(IF(VALUE($F168)&gt;AW$144-1,SUM($AV27,$AI27,$V27,$AW27:AW27),AW27)),0),0)</f>
        <v>0</v>
      </c>
      <c r="AX168" s="191">
        <f>IFERROR(IF(VALUE($F168)&lt;AY$144,(IF(VALUE($F168)&gt;AX$144-1,SUM($AV27,$AI27,$V27,$AW27:AX27),AX27)),0),0)</f>
        <v>0</v>
      </c>
      <c r="AY168" s="191">
        <f>IFERROR(IF(VALUE($F168)&lt;AZ$144,(IF(VALUE($F168)&gt;AY$144-1,SUM($AV27,$AI27,$V27,$AW27:AY27),AY27)),0),0)</f>
        <v>0</v>
      </c>
      <c r="AZ168" s="191">
        <f>IFERROR(IF(VALUE($F168)&lt;BA$144,(IF(VALUE($F168)&gt;AZ$144-1,SUM($AV27,$AI27,$V27,$AW27:AZ27),AZ27)),0),0)</f>
        <v>0</v>
      </c>
      <c r="BA168" s="191">
        <f>IFERROR(IF(VALUE($F168)&lt;BB$144,(IF(VALUE($F168)&gt;BA$144-1,SUM($AV27,$AI27,$V27,$AW27:BA27),BA27)),0),0)</f>
        <v>0</v>
      </c>
      <c r="BB168" s="191">
        <f>IFERROR(IF(VALUE($F168)&lt;BC$144,(IF(VALUE($F168)&gt;BB$144-1,SUM($AV27,$AI27,$V27,$AW27:BB27),BB27)),0),0)</f>
        <v>0</v>
      </c>
      <c r="BC168" s="191">
        <f>IFERROR(IF(VALUE($F168)&lt;BD$144,(IF(VALUE($F168)&gt;BC$144-1,SUM($AV27,$AI27,$V27,$AW27:BC27),BC27)),0),0)</f>
        <v>0</v>
      </c>
      <c r="BD168" s="191">
        <f>IFERROR(IF(VALUE($F168)&lt;BE$144,(IF(VALUE($F168)&gt;BD$144-1,SUM($AV27,$AI27,$V27,$AW27:BD27),BD27)),0),0)</f>
        <v>0</v>
      </c>
      <c r="BE168" s="191">
        <f>IFERROR(IF(VALUE($F168)&lt;BF$144,(IF(VALUE($F168)&gt;BE$144-1,SUM($AV27,$AI27,$V27,$AW27:BE27),BE27)),0),0)</f>
        <v>0</v>
      </c>
      <c r="BF168" s="191">
        <f>IFERROR(IF(VALUE($F168)&lt;BG$144,(IF(VALUE($F168)&gt;BF$144-1,SUM($AV27,$AI27,$V27,$AW27:BF27),BF27)),0),0)</f>
        <v>0</v>
      </c>
      <c r="BG168" s="191">
        <f>IFERROR(IF(VALUE($F168)&lt;BH$144,(IF(VALUE($F168)&gt;BG$144-1,SUM($AV27,$AI27,$V27,$AW27:BG27),BG27)),0),0)</f>
        <v>0</v>
      </c>
      <c r="BH168" s="191">
        <f>IFERROR(IF(VALUE($F168)&lt;BI$144,(IF(VALUE($F168)&gt;BH$144-1,SUM($AV27,$AI27,$V27,$AW27:BH27),BH27)),0),0)</f>
        <v>0</v>
      </c>
      <c r="BI168" s="163">
        <f t="shared" si="36"/>
        <v>0</v>
      </c>
      <c r="BV168" s="163"/>
      <c r="CI168" s="163"/>
      <c r="CV168" s="163"/>
      <c r="DI168" s="163"/>
      <c r="DV168" s="163"/>
      <c r="EI168" s="163"/>
    </row>
    <row r="169" spans="1:139" ht="15.75" outlineLevel="1" x14ac:dyDescent="0.25">
      <c r="A169" s="2">
        <f t="shared" si="41"/>
        <v>23</v>
      </c>
      <c r="B169" s="1" t="str">
        <f t="shared" si="41"/>
        <v>PRE-09753</v>
      </c>
      <c r="C169" s="1" t="str">
        <f t="shared" si="41"/>
        <v>SPP TAU - Circuit 66033</v>
      </c>
      <c r="D169" s="2" t="str">
        <f t="shared" si="41"/>
        <v>PRE-09753.1</v>
      </c>
      <c r="E169" s="162" t="str">
        <f t="shared" si="41"/>
        <v>SPP TAU - Circuit 66033</v>
      </c>
      <c r="F169" s="84" t="s">
        <v>460</v>
      </c>
      <c r="G169" s="84"/>
      <c r="H169" s="112"/>
      <c r="I169" s="197"/>
      <c r="J169" s="191">
        <v>0</v>
      </c>
      <c r="K169" s="191">
        <v>0</v>
      </c>
      <c r="L169" s="191">
        <v>0</v>
      </c>
      <c r="M169" s="191">
        <v>0</v>
      </c>
      <c r="N169" s="191">
        <v>0</v>
      </c>
      <c r="O169" s="191">
        <v>0</v>
      </c>
      <c r="P169" s="191">
        <v>0</v>
      </c>
      <c r="Q169" s="191">
        <f>IF($F169&lt;R$144,(IF($F169&gt;Q$144-1,SUM($J28:Q28)+$I357,Q28)),0)</f>
        <v>0</v>
      </c>
      <c r="R169" s="191">
        <f>IF($F169&lt;S$144,(IF($F169&gt;R$144-1,SUM($J28:R28)+$I357,R28)),0)</f>
        <v>0</v>
      </c>
      <c r="S169" s="191">
        <f>IF($F169&lt;T$144,(IF($F169&gt;S$144-1,SUM($J28:S28)+$I357,S28)),0)</f>
        <v>0</v>
      </c>
      <c r="T169" s="191">
        <f>IF($F169&lt;U$144,(IF($F169&gt;T$144-1,SUM($J28:T28)+$I357,T28)),0)</f>
        <v>0</v>
      </c>
      <c r="U169" s="191">
        <f>IF($F169&lt;V$144,(IF($F169&gt;U$144-1,SUM($J28:U28)+$I357,U28)),0)</f>
        <v>0</v>
      </c>
      <c r="V169" s="163">
        <f t="shared" si="37"/>
        <v>0</v>
      </c>
      <c r="W169" s="191">
        <f>IF($F169&lt;X$144,(IF($F169&gt;W$144-1,SUM($V28,$W28:W28),W28)),0)</f>
        <v>0</v>
      </c>
      <c r="X169" s="191">
        <f>IF($F169&lt;Y$144,(IF($F169&gt;X$144-1,SUM($V28,$W28:X28),X28)),0)</f>
        <v>0</v>
      </c>
      <c r="Y169" s="191">
        <f>IF($F169&lt;Z$144,(IF($F169&gt;Y$144-1,SUM($V28,$W28:Y28),Y28)),0)</f>
        <v>0</v>
      </c>
      <c r="Z169" s="191">
        <f>IF($F169&lt;AA$144,(IF($F169&gt;Z$144-1,SUM($V28,$W28:Z28),Z28)),0)</f>
        <v>0</v>
      </c>
      <c r="AA169" s="191">
        <f>IF($F169&lt;AB$144,(IF($F169&gt;AA$144-1,SUM($V28,$W28:AA28),AA28)),0)</f>
        <v>0</v>
      </c>
      <c r="AB169" s="191">
        <f>IF($F169&lt;AC$144,(IF($F169&gt;AB$144-1,SUM($V28,$W28:AB28),AB28)),0)</f>
        <v>0</v>
      </c>
      <c r="AC169" s="191">
        <f>IF($F169&lt;AD$144,(IF($F169&gt;AC$144-1,SUM($V28,$W28:AC28),AC28)),0)</f>
        <v>0</v>
      </c>
      <c r="AD169" s="191">
        <f>IF($F169&lt;AE$144,(IF($F169&gt;AD$144-1,SUM($V28,$W28:AD28),AD28)),0)</f>
        <v>0</v>
      </c>
      <c r="AE169" s="191">
        <f>IF($F169&lt;AF$144,(IF($F169&gt;AE$144-1,SUM($V28,$W28:AE28),AE28)),0)</f>
        <v>0</v>
      </c>
      <c r="AF169" s="191">
        <f>IF($F169&lt;AG$144,(IF($F169&gt;AF$144-1,SUM($V28,$W28:AF28),AF28)),0)</f>
        <v>0</v>
      </c>
      <c r="AG169" s="191">
        <f>IF($F169&lt;AH$144,(IF($F169&gt;AG$144-1,SUM($V28,$W28:AG28),AG28)),0)</f>
        <v>0</v>
      </c>
      <c r="AH169" s="191">
        <f>IF($F169&lt;AI$144,(IF($F169&gt;AH$144-1,SUM($V28,$W28:AH28),AH28)),0)</f>
        <v>0</v>
      </c>
      <c r="AI169" s="163">
        <f t="shared" si="34"/>
        <v>0</v>
      </c>
      <c r="AJ169" s="191">
        <f>IFERROR(IF(VALUE($F169)&lt;AK$144,(IF(VALUE($F169)&gt;AJ$144-1,SUM($AI28,$V28,$AJ28:AJ28),AJ28)),0),0)</f>
        <v>0</v>
      </c>
      <c r="AK169" s="191">
        <f>IFERROR(IF(VALUE($F169)&lt;AL$144,(IF(VALUE($F169)&gt;AK$144-1,SUM($AI28,$V28,$AJ28:AK28),AK28)),0),0)</f>
        <v>0</v>
      </c>
      <c r="AL169" s="191">
        <f>IFERROR(IF(VALUE($F169)&lt;AM$144,(IF(VALUE($F169)&gt;AL$144-1,SUM($AI28,$V28,$AJ28:AL28),AL28)),0),0)</f>
        <v>0</v>
      </c>
      <c r="AM169" s="191">
        <f>IFERROR(IF(VALUE($F169)&lt;AN$144,(IF(VALUE($F169)&gt;AM$144-1,SUM($AI28,$V28,$AJ28:AM28),AM28)),0),0)</f>
        <v>0</v>
      </c>
      <c r="AN169" s="191">
        <f>IFERROR(IF(VALUE($F169)&lt;AO$144,(IF(VALUE($F169)&gt;AN$144-1,SUM($AI28,$V28,$AJ28:AN28),AN28)),0),0)</f>
        <v>628222.02</v>
      </c>
      <c r="AO169" s="191">
        <f>IFERROR(IF(VALUE($F169)&lt;AP$144,(IF(VALUE($F169)&gt;AO$144-1,SUM($AI28,$V28,$AJ28:AO28),AO28)),0),0)</f>
        <v>0</v>
      </c>
      <c r="AP169" s="191">
        <f>IFERROR(IF(VALUE($F169)&lt;AQ$144,(IF(VALUE($F169)&gt;AP$144-1,SUM($AI28,$V28,$AJ28:AP28),AP28)),0),0)</f>
        <v>0</v>
      </c>
      <c r="AQ169" s="191">
        <f>IFERROR(IF(VALUE($F169)&lt;AR$144,(IF(VALUE($F169)&gt;AQ$144-1,SUM($AI28,$V28,$AJ28:AQ28),AQ28)),0),0)</f>
        <v>0</v>
      </c>
      <c r="AR169" s="191">
        <f>IFERROR(IF(VALUE($F169)&lt;AS$144,(IF(VALUE($F169)&gt;AR$144-1,SUM($AI28,$V28,$AJ28:AR28),AR28)),0),0)</f>
        <v>0</v>
      </c>
      <c r="AS169" s="191">
        <f>IFERROR(IF(VALUE($F169)&lt;AT$144,(IF(VALUE($F169)&gt;AS$144-1,SUM($AI28,$V28,$AJ28:AS28),AS28)),0),0)</f>
        <v>0</v>
      </c>
      <c r="AT169" s="191">
        <f>IFERROR(IF(VALUE($F169)&lt;AU$144,(IF(VALUE($F169)&gt;AT$144-1,SUM($AI28,$V28,$AJ28:AT28),AT28)),0),0)</f>
        <v>0</v>
      </c>
      <c r="AU169" s="191">
        <f>IFERROR(IF(VALUE($F169)&lt;AV$144,(IF(VALUE($F169)&gt;AU$144-1,SUM($AI28,$V28,$AJ28:AU28),AU28)),0),0)</f>
        <v>0</v>
      </c>
      <c r="AV169" s="163">
        <f t="shared" si="35"/>
        <v>628222.02</v>
      </c>
      <c r="AW169" s="191">
        <f>IFERROR(IF(VALUE($F169)&lt;AX$144,(IF(VALUE($F169)&gt;AW$144-1,SUM($AV28,$AI28,$V28,$AW28:AW28),AW28)),0),0)</f>
        <v>0</v>
      </c>
      <c r="AX169" s="191">
        <f>IFERROR(IF(VALUE($F169)&lt;AY$144,(IF(VALUE($F169)&gt;AX$144-1,SUM($AV28,$AI28,$V28,$AW28:AX28),AX28)),0),0)</f>
        <v>0</v>
      </c>
      <c r="AY169" s="191">
        <f>IFERROR(IF(VALUE($F169)&lt;AZ$144,(IF(VALUE($F169)&gt;AY$144-1,SUM($AV28,$AI28,$V28,$AW28:AY28),AY28)),0),0)</f>
        <v>0</v>
      </c>
      <c r="AZ169" s="191">
        <f>IFERROR(IF(VALUE($F169)&lt;BA$144,(IF(VALUE($F169)&gt;AZ$144-1,SUM($AV28,$AI28,$V28,$AW28:AZ28),AZ28)),0),0)</f>
        <v>0</v>
      </c>
      <c r="BA169" s="191">
        <f>IFERROR(IF(VALUE($F169)&lt;BB$144,(IF(VALUE($F169)&gt;BA$144-1,SUM($AV28,$AI28,$V28,$AW28:BA28),BA28)),0),0)</f>
        <v>0</v>
      </c>
      <c r="BB169" s="191">
        <f>IFERROR(IF(VALUE($F169)&lt;BC$144,(IF(VALUE($F169)&gt;BB$144-1,SUM($AV28,$AI28,$V28,$AW28:BB28),BB28)),0),0)</f>
        <v>0</v>
      </c>
      <c r="BC169" s="191">
        <f>IFERROR(IF(VALUE($F169)&lt;BD$144,(IF(VALUE($F169)&gt;BC$144-1,SUM($AV28,$AI28,$V28,$AW28:BC28),BC28)),0),0)</f>
        <v>0</v>
      </c>
      <c r="BD169" s="191">
        <f>IFERROR(IF(VALUE($F169)&lt;BE$144,(IF(VALUE($F169)&gt;BD$144-1,SUM($AV28,$AI28,$V28,$AW28:BD28),BD28)),0),0)</f>
        <v>0</v>
      </c>
      <c r="BE169" s="191">
        <f>IFERROR(IF(VALUE($F169)&lt;BF$144,(IF(VALUE($F169)&gt;BE$144-1,SUM($AV28,$AI28,$V28,$AW28:BE28),BE28)),0),0)</f>
        <v>0</v>
      </c>
      <c r="BF169" s="191">
        <f>IFERROR(IF(VALUE($F169)&lt;BG$144,(IF(VALUE($F169)&gt;BF$144-1,SUM($AV28,$AI28,$V28,$AW28:BF28),BF28)),0),0)</f>
        <v>0</v>
      </c>
      <c r="BG169" s="191">
        <f>IFERROR(IF(VALUE($F169)&lt;BH$144,(IF(VALUE($F169)&gt;BG$144-1,SUM($AV28,$AI28,$V28,$AW28:BG28),BG28)),0),0)</f>
        <v>0</v>
      </c>
      <c r="BH169" s="191">
        <f>IFERROR(IF(VALUE($F169)&lt;BI$144,(IF(VALUE($F169)&gt;BH$144-1,SUM($AV28,$AI28,$V28,$AW28:BH28),BH28)),0),0)</f>
        <v>0</v>
      </c>
      <c r="BI169" s="163">
        <f t="shared" si="36"/>
        <v>0</v>
      </c>
      <c r="BV169" s="163"/>
      <c r="CI169" s="163"/>
      <c r="CV169" s="163"/>
      <c r="DI169" s="163"/>
      <c r="DV169" s="163"/>
      <c r="EI169" s="163"/>
    </row>
    <row r="170" spans="1:139" ht="15.75" outlineLevel="1" x14ac:dyDescent="0.25">
      <c r="A170" s="2">
        <f t="shared" si="41"/>
        <v>24</v>
      </c>
      <c r="B170" s="1" t="str">
        <f t="shared" si="41"/>
        <v>PRE-09754</v>
      </c>
      <c r="C170" s="1" t="str">
        <f t="shared" si="41"/>
        <v>SPP TAU - Circuit 66016</v>
      </c>
      <c r="D170" s="2" t="str">
        <f t="shared" si="41"/>
        <v>PRE-09754.1</v>
      </c>
      <c r="E170" s="162" t="str">
        <f t="shared" si="41"/>
        <v>SPP TAU - Circuit 66016</v>
      </c>
      <c r="F170" s="84" t="s">
        <v>461</v>
      </c>
      <c r="G170" s="84"/>
      <c r="H170" s="112"/>
      <c r="I170" s="197"/>
      <c r="J170" s="191">
        <v>0</v>
      </c>
      <c r="K170" s="191">
        <v>0</v>
      </c>
      <c r="L170" s="191">
        <v>0</v>
      </c>
      <c r="M170" s="191">
        <v>0</v>
      </c>
      <c r="N170" s="191">
        <v>0</v>
      </c>
      <c r="O170" s="191">
        <v>0</v>
      </c>
      <c r="P170" s="191">
        <v>0</v>
      </c>
      <c r="Q170" s="191">
        <f>IF($F170&lt;R$144,(IF($F170&gt;Q$144-1,SUM($J29:Q29)+$I358,Q29)),0)</f>
        <v>0</v>
      </c>
      <c r="R170" s="191">
        <f>IF($F170&lt;S$144,(IF($F170&gt;R$144-1,SUM($J29:R29)+$I358,R29)),0)</f>
        <v>0</v>
      </c>
      <c r="S170" s="191">
        <f>IF($F170&lt;T$144,(IF($F170&gt;S$144-1,SUM($J29:S29)+$I358,S29)),0)</f>
        <v>0</v>
      </c>
      <c r="T170" s="191">
        <f>IF($F170&lt;U$144,(IF($F170&gt;T$144-1,SUM($J29:T29)+$I358,T29)),0)</f>
        <v>0</v>
      </c>
      <c r="U170" s="191">
        <f>IF($F170&lt;V$144,(IF($F170&gt;U$144-1,SUM($J29:U29)+$I358,U29)),0)</f>
        <v>0</v>
      </c>
      <c r="V170" s="163">
        <f t="shared" si="37"/>
        <v>0</v>
      </c>
      <c r="W170" s="191">
        <f>IF($F170&lt;X$144,(IF($F170&gt;W$144-1,SUM($V29,$W29:W29),W29)),0)</f>
        <v>0</v>
      </c>
      <c r="X170" s="191">
        <f>IF($F170&lt;Y$144,(IF($F170&gt;X$144-1,SUM($V29,$W29:X29),X29)),0)</f>
        <v>0</v>
      </c>
      <c r="Y170" s="191">
        <f>IF($F170&lt;Z$144,(IF($F170&gt;Y$144-1,SUM($V29,$W29:Y29),Y29)),0)</f>
        <v>0</v>
      </c>
      <c r="Z170" s="191">
        <f>IF($F170&lt;AA$144,(IF($F170&gt;Z$144-1,SUM($V29,$W29:Z29),Z29)),0)</f>
        <v>0</v>
      </c>
      <c r="AA170" s="191">
        <f>IF($F170&lt;AB$144,(IF($F170&gt;AA$144-1,SUM($V29,$W29:AA29),AA29)),0)</f>
        <v>0</v>
      </c>
      <c r="AB170" s="191">
        <f>IF($F170&lt;AC$144,(IF($F170&gt;AB$144-1,SUM($V29,$W29:AB29),AB29)),0)</f>
        <v>0</v>
      </c>
      <c r="AC170" s="191">
        <f>IF($F170&lt;AD$144,(IF($F170&gt;AC$144-1,SUM($V29,$W29:AC29),AC29)),0)</f>
        <v>0</v>
      </c>
      <c r="AD170" s="191">
        <f>IF($F170&lt;AE$144,(IF($F170&gt;AD$144-1,SUM($V29,$W29:AD29),AD29)),0)</f>
        <v>0</v>
      </c>
      <c r="AE170" s="191">
        <f>IF($F170&lt;AF$144,(IF($F170&gt;AE$144-1,SUM($V29,$W29:AE29),AE29)),0)</f>
        <v>0</v>
      </c>
      <c r="AF170" s="191">
        <f>IF($F170&lt;AG$144,(IF($F170&gt;AF$144-1,SUM($V29,$W29:AF29),AF29)),0)</f>
        <v>0</v>
      </c>
      <c r="AG170" s="191">
        <f>IF($F170&lt;AH$144,(IF($F170&gt;AG$144-1,SUM($V29,$W29:AG29),AG29)),0)</f>
        <v>0</v>
      </c>
      <c r="AH170" s="191">
        <f>IF($F170&lt;AI$144,(IF($F170&gt;AH$144-1,SUM($V29,$W29:AH29),AH29)),0)</f>
        <v>0</v>
      </c>
      <c r="AI170" s="163">
        <f t="shared" si="34"/>
        <v>0</v>
      </c>
      <c r="AJ170" s="191">
        <f>IFERROR(IF(VALUE($F170)&lt;AK$144,(IF(VALUE($F170)&gt;AJ$144-1,SUM($AI29,$V29,$AJ29:AJ29),AJ29)),0),0)</f>
        <v>0</v>
      </c>
      <c r="AK170" s="191">
        <f>IFERROR(IF(VALUE($F170)&lt;AL$144,(IF(VALUE($F170)&gt;AK$144-1,SUM($AI29,$V29,$AJ29:AK29),AK29)),0),0)</f>
        <v>0</v>
      </c>
      <c r="AL170" s="191">
        <f>IFERROR(IF(VALUE($F170)&lt;AM$144,(IF(VALUE($F170)&gt;AL$144-1,SUM($AI29,$V29,$AJ29:AL29),AL29)),0),0)</f>
        <v>0</v>
      </c>
      <c r="AM170" s="191">
        <f>IFERROR(IF(VALUE($F170)&lt;AN$144,(IF(VALUE($F170)&gt;AM$144-1,SUM($AI29,$V29,$AJ29:AM29),AM29)),0),0)</f>
        <v>0</v>
      </c>
      <c r="AN170" s="191">
        <f>IFERROR(IF(VALUE($F170)&lt;AO$144,(IF(VALUE($F170)&gt;AN$144-1,SUM($AI29,$V29,$AJ29:AN29),AN29)),0),0)</f>
        <v>0</v>
      </c>
      <c r="AO170" s="191">
        <f>IFERROR(IF(VALUE($F170)&lt;AP$144,(IF(VALUE($F170)&gt;AO$144-1,SUM($AI29,$V29,$AJ29:AO29),AO29)),0),0)</f>
        <v>1877479.09</v>
      </c>
      <c r="AP170" s="191">
        <f>IFERROR(IF(VALUE($F170)&lt;AQ$144,(IF(VALUE($F170)&gt;AP$144-1,SUM($AI29,$V29,$AJ29:AP29),AP29)),0),0)</f>
        <v>0</v>
      </c>
      <c r="AQ170" s="191">
        <f>IFERROR(IF(VALUE($F170)&lt;AR$144,(IF(VALUE($F170)&gt;AQ$144-1,SUM($AI29,$V29,$AJ29:AQ29),AQ29)),0),0)</f>
        <v>0</v>
      </c>
      <c r="AR170" s="191">
        <f>IFERROR(IF(VALUE($F170)&lt;AS$144,(IF(VALUE($F170)&gt;AR$144-1,SUM($AI29,$V29,$AJ29:AR29),AR29)),0),0)</f>
        <v>0</v>
      </c>
      <c r="AS170" s="191">
        <f>IFERROR(IF(VALUE($F170)&lt;AT$144,(IF(VALUE($F170)&gt;AS$144-1,SUM($AI29,$V29,$AJ29:AS29),AS29)),0),0)</f>
        <v>0</v>
      </c>
      <c r="AT170" s="191">
        <f>IFERROR(IF(VALUE($F170)&lt;AU$144,(IF(VALUE($F170)&gt;AT$144-1,SUM($AI29,$V29,$AJ29:AT29),AT29)),0),0)</f>
        <v>0</v>
      </c>
      <c r="AU170" s="191">
        <f>IFERROR(IF(VALUE($F170)&lt;AV$144,(IF(VALUE($F170)&gt;AU$144-1,SUM($AI29,$V29,$AJ29:AU29),AU29)),0),0)</f>
        <v>0</v>
      </c>
      <c r="AV170" s="163">
        <f t="shared" si="35"/>
        <v>1877479.09</v>
      </c>
      <c r="AW170" s="191">
        <f>IFERROR(IF(VALUE($F170)&lt;AX$144,(IF(VALUE($F170)&gt;AW$144-1,SUM($AV29,$AI29,$V29,$AW29:AW29),AW29)),0),0)</f>
        <v>0</v>
      </c>
      <c r="AX170" s="191">
        <f>IFERROR(IF(VALUE($F170)&lt;AY$144,(IF(VALUE($F170)&gt;AX$144-1,SUM($AV29,$AI29,$V29,$AW29:AX29),AX29)),0),0)</f>
        <v>0</v>
      </c>
      <c r="AY170" s="191">
        <f>IFERROR(IF(VALUE($F170)&lt;AZ$144,(IF(VALUE($F170)&gt;AY$144-1,SUM($AV29,$AI29,$V29,$AW29:AY29),AY29)),0),0)</f>
        <v>0</v>
      </c>
      <c r="AZ170" s="191">
        <f>IFERROR(IF(VALUE($F170)&lt;BA$144,(IF(VALUE($F170)&gt;AZ$144-1,SUM($AV29,$AI29,$V29,$AW29:AZ29),AZ29)),0),0)</f>
        <v>0</v>
      </c>
      <c r="BA170" s="191">
        <f>IFERROR(IF(VALUE($F170)&lt;BB$144,(IF(VALUE($F170)&gt;BA$144-1,SUM($AV29,$AI29,$V29,$AW29:BA29),BA29)),0),0)</f>
        <v>0</v>
      </c>
      <c r="BB170" s="191">
        <f>IFERROR(IF(VALUE($F170)&lt;BC$144,(IF(VALUE($F170)&gt;BB$144-1,SUM($AV29,$AI29,$V29,$AW29:BB29),BB29)),0),0)</f>
        <v>0</v>
      </c>
      <c r="BC170" s="191">
        <f>IFERROR(IF(VALUE($F170)&lt;BD$144,(IF(VALUE($F170)&gt;BC$144-1,SUM($AV29,$AI29,$V29,$AW29:BC29),BC29)),0),0)</f>
        <v>0</v>
      </c>
      <c r="BD170" s="191">
        <f>IFERROR(IF(VALUE($F170)&lt;BE$144,(IF(VALUE($F170)&gt;BD$144-1,SUM($AV29,$AI29,$V29,$AW29:BD29),BD29)),0),0)</f>
        <v>0</v>
      </c>
      <c r="BE170" s="191">
        <f>IFERROR(IF(VALUE($F170)&lt;BF$144,(IF(VALUE($F170)&gt;BE$144-1,SUM($AV29,$AI29,$V29,$AW29:BE29),BE29)),0),0)</f>
        <v>0</v>
      </c>
      <c r="BF170" s="191">
        <f>IFERROR(IF(VALUE($F170)&lt;BG$144,(IF(VALUE($F170)&gt;BF$144-1,SUM($AV29,$AI29,$V29,$AW29:BF29),BF29)),0),0)</f>
        <v>0</v>
      </c>
      <c r="BG170" s="191">
        <f>IFERROR(IF(VALUE($F170)&lt;BH$144,(IF(VALUE($F170)&gt;BG$144-1,SUM($AV29,$AI29,$V29,$AW29:BG29),BG29)),0),0)</f>
        <v>0</v>
      </c>
      <c r="BH170" s="191">
        <f>IFERROR(IF(VALUE($F170)&lt;BI$144,(IF(VALUE($F170)&gt;BH$144-1,SUM($AV29,$AI29,$V29,$AW29:BH29),BH29)),0),0)</f>
        <v>0</v>
      </c>
      <c r="BI170" s="163">
        <f t="shared" si="36"/>
        <v>0</v>
      </c>
      <c r="BV170" s="163"/>
      <c r="CI170" s="163"/>
      <c r="CV170" s="163"/>
      <c r="DI170" s="163"/>
      <c r="DV170" s="163"/>
      <c r="EI170" s="163"/>
    </row>
    <row r="171" spans="1:139" ht="15.75" outlineLevel="1" x14ac:dyDescent="0.25">
      <c r="A171" s="2">
        <f t="shared" si="41"/>
        <v>25</v>
      </c>
      <c r="B171" s="1" t="str">
        <f t="shared" si="41"/>
        <v>PRE-09755</v>
      </c>
      <c r="C171" s="1" t="str">
        <f t="shared" si="41"/>
        <v>SPP TAU - Circuit 66427</v>
      </c>
      <c r="D171" s="2" t="str">
        <f t="shared" si="41"/>
        <v>PRE-09755.1</v>
      </c>
      <c r="E171" s="162" t="str">
        <f t="shared" si="41"/>
        <v>SPP TAU - Circuit 66427</v>
      </c>
      <c r="F171" s="84" t="s">
        <v>459</v>
      </c>
      <c r="G171" s="84"/>
      <c r="H171" s="112"/>
      <c r="I171" s="197"/>
      <c r="J171" s="191">
        <v>0</v>
      </c>
      <c r="K171" s="191">
        <v>0</v>
      </c>
      <c r="L171" s="191">
        <v>0</v>
      </c>
      <c r="M171" s="191">
        <v>0</v>
      </c>
      <c r="N171" s="191">
        <v>0</v>
      </c>
      <c r="O171" s="191">
        <v>0</v>
      </c>
      <c r="P171" s="191">
        <v>0</v>
      </c>
      <c r="Q171" s="191">
        <f>IF($F171&lt;R$144,(IF($F171&gt;Q$144-1,SUM($J30:Q30)+$I359,Q30)),0)</f>
        <v>0</v>
      </c>
      <c r="R171" s="191">
        <f>IF($F171&lt;S$144,(IF($F171&gt;R$144-1,SUM($J30:R30)+$I359,R30)),0)</f>
        <v>0</v>
      </c>
      <c r="S171" s="191">
        <f>IF($F171&lt;T$144,(IF($F171&gt;S$144-1,SUM($J30:S30)+$I359,S30)),0)</f>
        <v>0</v>
      </c>
      <c r="T171" s="191">
        <f>IF($F171&lt;U$144,(IF($F171&gt;T$144-1,SUM($J30:T30)+$I359,T30)),0)</f>
        <v>0</v>
      </c>
      <c r="U171" s="191">
        <f>IF($F171&lt;V$144,(IF($F171&gt;U$144-1,SUM($J30:U30)+$I359,U30)),0)</f>
        <v>0</v>
      </c>
      <c r="V171" s="163">
        <f t="shared" si="37"/>
        <v>0</v>
      </c>
      <c r="W171" s="191">
        <f>IF($F171&lt;X$144,(IF($F171&gt;W$144-1,SUM($V30,$W30:W30),W30)),0)</f>
        <v>0</v>
      </c>
      <c r="X171" s="191">
        <f>IF($F171&lt;Y$144,(IF($F171&gt;X$144-1,SUM($V30,$W30:X30),X30)),0)</f>
        <v>0</v>
      </c>
      <c r="Y171" s="191">
        <f>IF($F171&lt;Z$144,(IF($F171&gt;Y$144-1,SUM($V30,$W30:Y30),Y30)),0)</f>
        <v>0</v>
      </c>
      <c r="Z171" s="191">
        <f>IF($F171&lt;AA$144,(IF($F171&gt;Z$144-1,SUM($V30,$W30:Z30),Z30)),0)</f>
        <v>0</v>
      </c>
      <c r="AA171" s="191">
        <f>IF($F171&lt;AB$144,(IF($F171&gt;AA$144-1,SUM($V30,$W30:AA30),AA30)),0)</f>
        <v>0</v>
      </c>
      <c r="AB171" s="191">
        <f>IF($F171&lt;AC$144,(IF($F171&gt;AB$144-1,SUM($V30,$W30:AB30),AB30)),0)</f>
        <v>0</v>
      </c>
      <c r="AC171" s="191">
        <f>IF($F171&lt;AD$144,(IF($F171&gt;AC$144-1,SUM($V30,$W30:AC30),AC30)),0)</f>
        <v>0</v>
      </c>
      <c r="AD171" s="191">
        <f>IF($F171&lt;AE$144,(IF($F171&gt;AD$144-1,SUM($V30,$W30:AD30),AD30)),0)</f>
        <v>0</v>
      </c>
      <c r="AE171" s="191">
        <f>IF($F171&lt;AF$144,(IF($F171&gt;AE$144-1,SUM($V30,$W30:AE30),AE30)),0)</f>
        <v>0</v>
      </c>
      <c r="AF171" s="191">
        <f>IF($F171&lt;AG$144,(IF($F171&gt;AF$144-1,SUM($V30,$W30:AF30),AF30)),0)</f>
        <v>0</v>
      </c>
      <c r="AG171" s="191">
        <f>IF($F171&lt;AH$144,(IF($F171&gt;AG$144-1,SUM($V30,$W30:AG30),AG30)),0)</f>
        <v>0</v>
      </c>
      <c r="AH171" s="191">
        <f>IF($F171&lt;AI$144,(IF($F171&gt;AH$144-1,SUM($V30,$W30:AH30),AH30)),0)</f>
        <v>0</v>
      </c>
      <c r="AI171" s="163">
        <f t="shared" si="34"/>
        <v>0</v>
      </c>
      <c r="AJ171" s="191">
        <f>IFERROR(IF(VALUE($F171)&lt;AK$144,(IF(VALUE($F171)&gt;AJ$144-1,SUM($AI30,$V30,$AJ30:AJ30),AJ30)),0),0)</f>
        <v>0</v>
      </c>
      <c r="AK171" s="191">
        <f>IFERROR(IF(VALUE($F171)&lt;AL$144,(IF(VALUE($F171)&gt;AK$144-1,SUM($AI30,$V30,$AJ30:AK30),AK30)),0),0)</f>
        <v>0</v>
      </c>
      <c r="AL171" s="191">
        <f>IFERROR(IF(VALUE($F171)&lt;AM$144,(IF(VALUE($F171)&gt;AL$144-1,SUM($AI30,$V30,$AJ30:AL30),AL30)),0),0)</f>
        <v>10000</v>
      </c>
      <c r="AM171" s="191">
        <f>IFERROR(IF(VALUE($F171)&lt;AN$144,(IF(VALUE($F171)&gt;AM$144-1,SUM($AI30,$V30,$AJ30:AM30),AM30)),0),0)</f>
        <v>0</v>
      </c>
      <c r="AN171" s="191">
        <f>IFERROR(IF(VALUE($F171)&lt;AO$144,(IF(VALUE($F171)&gt;AN$144-1,SUM($AI30,$V30,$AJ30:AN30),AN30)),0),0)</f>
        <v>0</v>
      </c>
      <c r="AO171" s="191">
        <f>IFERROR(IF(VALUE($F171)&lt;AP$144,(IF(VALUE($F171)&gt;AO$144-1,SUM($AI30,$V30,$AJ30:AO30),AO30)),0),0)</f>
        <v>0</v>
      </c>
      <c r="AP171" s="191">
        <f>IFERROR(IF(VALUE($F171)&lt;AQ$144,(IF(VALUE($F171)&gt;AP$144-1,SUM($AI30,$V30,$AJ30:AP30),AP30)),0),0)</f>
        <v>0</v>
      </c>
      <c r="AQ171" s="191">
        <f>IFERROR(IF(VALUE($F171)&lt;AR$144,(IF(VALUE($F171)&gt;AQ$144-1,SUM($AI30,$V30,$AJ30:AQ30),AQ30)),0),0)</f>
        <v>0</v>
      </c>
      <c r="AR171" s="191">
        <f>IFERROR(IF(VALUE($F171)&lt;AS$144,(IF(VALUE($F171)&gt;AR$144-1,SUM($AI30,$V30,$AJ30:AR30),AR30)),0),0)</f>
        <v>0</v>
      </c>
      <c r="AS171" s="191">
        <f>IFERROR(IF(VALUE($F171)&lt;AT$144,(IF(VALUE($F171)&gt;AS$144-1,SUM($AI30,$V30,$AJ30:AS30),AS30)),0),0)</f>
        <v>0</v>
      </c>
      <c r="AT171" s="191">
        <f>IFERROR(IF(VALUE($F171)&lt;AU$144,(IF(VALUE($F171)&gt;AT$144-1,SUM($AI30,$V30,$AJ30:AT30),AT30)),0),0)</f>
        <v>0</v>
      </c>
      <c r="AU171" s="191">
        <f>IFERROR(IF(VALUE($F171)&lt;AV$144,(IF(VALUE($F171)&gt;AU$144-1,SUM($AI30,$V30,$AJ30:AU30),AU30)),0),0)</f>
        <v>0</v>
      </c>
      <c r="AV171" s="163">
        <f t="shared" si="35"/>
        <v>10000</v>
      </c>
      <c r="AW171" s="191">
        <f>IFERROR(IF(VALUE($F171)&lt;AX$144,(IF(VALUE($F171)&gt;AW$144-1,SUM($AV30,$AI30,$V30,$AW30:AW30),AW30)),0),0)</f>
        <v>0</v>
      </c>
      <c r="AX171" s="191">
        <f>IFERROR(IF(VALUE($F171)&lt;AY$144,(IF(VALUE($F171)&gt;AX$144-1,SUM($AV30,$AI30,$V30,$AW30:AX30),AX30)),0),0)</f>
        <v>0</v>
      </c>
      <c r="AY171" s="191">
        <f>IFERROR(IF(VALUE($F171)&lt;AZ$144,(IF(VALUE($F171)&gt;AY$144-1,SUM($AV30,$AI30,$V30,$AW30:AY30),AY30)),0),0)</f>
        <v>0</v>
      </c>
      <c r="AZ171" s="191">
        <f>IFERROR(IF(VALUE($F171)&lt;BA$144,(IF(VALUE($F171)&gt;AZ$144-1,SUM($AV30,$AI30,$V30,$AW30:AZ30),AZ30)),0),0)</f>
        <v>0</v>
      </c>
      <c r="BA171" s="191">
        <f>IFERROR(IF(VALUE($F171)&lt;BB$144,(IF(VALUE($F171)&gt;BA$144-1,SUM($AV30,$AI30,$V30,$AW30:BA30),BA30)),0),0)</f>
        <v>0</v>
      </c>
      <c r="BB171" s="191">
        <f>IFERROR(IF(VALUE($F171)&lt;BC$144,(IF(VALUE($F171)&gt;BB$144-1,SUM($AV30,$AI30,$V30,$AW30:BB30),BB30)),0),0)</f>
        <v>0</v>
      </c>
      <c r="BC171" s="191">
        <f>IFERROR(IF(VALUE($F171)&lt;BD$144,(IF(VALUE($F171)&gt;BC$144-1,SUM($AV30,$AI30,$V30,$AW30:BC30),BC30)),0),0)</f>
        <v>0</v>
      </c>
      <c r="BD171" s="191">
        <f>IFERROR(IF(VALUE($F171)&lt;BE$144,(IF(VALUE($F171)&gt;BD$144-1,SUM($AV30,$AI30,$V30,$AW30:BD30),BD30)),0),0)</f>
        <v>0</v>
      </c>
      <c r="BE171" s="191">
        <f>IFERROR(IF(VALUE($F171)&lt;BF$144,(IF(VALUE($F171)&gt;BE$144-1,SUM($AV30,$AI30,$V30,$AW30:BE30),BE30)),0),0)</f>
        <v>0</v>
      </c>
      <c r="BF171" s="191">
        <f>IFERROR(IF(VALUE($F171)&lt;BG$144,(IF(VALUE($F171)&gt;BF$144-1,SUM($AV30,$AI30,$V30,$AW30:BF30),BF30)),0),0)</f>
        <v>0</v>
      </c>
      <c r="BG171" s="191">
        <f>IFERROR(IF(VALUE($F171)&lt;BH$144,(IF(VALUE($F171)&gt;BG$144-1,SUM($AV30,$AI30,$V30,$AW30:BG30),BG30)),0),0)</f>
        <v>0</v>
      </c>
      <c r="BH171" s="191">
        <f>IFERROR(IF(VALUE($F171)&lt;BI$144,(IF(VALUE($F171)&gt;BH$144-1,SUM($AV30,$AI30,$V30,$AW30:BH30),BH30)),0),0)</f>
        <v>0</v>
      </c>
      <c r="BI171" s="163">
        <f t="shared" si="36"/>
        <v>0</v>
      </c>
      <c r="BV171" s="163"/>
      <c r="CI171" s="163"/>
      <c r="CV171" s="163"/>
      <c r="DI171" s="163"/>
      <c r="DV171" s="163"/>
      <c r="EI171" s="163"/>
    </row>
    <row r="172" spans="1:139" ht="15.75" outlineLevel="1" x14ac:dyDescent="0.25">
      <c r="A172" s="2">
        <f t="shared" si="41"/>
        <v>26</v>
      </c>
      <c r="B172" s="1" t="str">
        <f t="shared" si="41"/>
        <v>PRE-09756</v>
      </c>
      <c r="C172" s="1" t="str">
        <f t="shared" si="41"/>
        <v>SPP TAU - Circuit 66415</v>
      </c>
      <c r="D172" s="2" t="str">
        <f t="shared" si="41"/>
        <v>PRE-09756.1</v>
      </c>
      <c r="E172" s="162" t="str">
        <f t="shared" si="41"/>
        <v>SPP TAU - Circuit 66415</v>
      </c>
      <c r="F172" s="84" t="s">
        <v>460</v>
      </c>
      <c r="G172" s="84"/>
      <c r="H172" s="112"/>
      <c r="I172" s="197"/>
      <c r="J172" s="191">
        <v>0</v>
      </c>
      <c r="K172" s="191">
        <v>0</v>
      </c>
      <c r="L172" s="191">
        <v>0</v>
      </c>
      <c r="M172" s="191">
        <v>0</v>
      </c>
      <c r="N172" s="191">
        <v>0</v>
      </c>
      <c r="O172" s="191">
        <v>0</v>
      </c>
      <c r="P172" s="191">
        <v>0</v>
      </c>
      <c r="Q172" s="191">
        <f>IF($F172&lt;R$144,(IF($F172&gt;Q$144-1,SUM($J31:Q31)+$I360,Q31)),0)</f>
        <v>0</v>
      </c>
      <c r="R172" s="191">
        <f>IF($F172&lt;S$144,(IF($F172&gt;R$144-1,SUM($J31:R31)+$I360,R31)),0)</f>
        <v>0</v>
      </c>
      <c r="S172" s="191">
        <f>IF($F172&lt;T$144,(IF($F172&gt;S$144-1,SUM($J31:S31)+$I360,S31)),0)</f>
        <v>0</v>
      </c>
      <c r="T172" s="191">
        <f>IF($F172&lt;U$144,(IF($F172&gt;T$144-1,SUM($J31:T31)+$I360,T31)),0)</f>
        <v>0</v>
      </c>
      <c r="U172" s="191">
        <f>IF($F172&lt;V$144,(IF($F172&gt;U$144-1,SUM($J31:U31)+$I360,U31)),0)</f>
        <v>0</v>
      </c>
      <c r="V172" s="163">
        <f t="shared" si="37"/>
        <v>0</v>
      </c>
      <c r="W172" s="191">
        <f>IF($F172&lt;X$144,(IF($F172&gt;W$144-1,SUM($V31,$W31:W31),W31)),0)</f>
        <v>0</v>
      </c>
      <c r="X172" s="191">
        <f>IF($F172&lt;Y$144,(IF($F172&gt;X$144-1,SUM($V31,$W31:X31),X31)),0)</f>
        <v>0</v>
      </c>
      <c r="Y172" s="191">
        <f>IF($F172&lt;Z$144,(IF($F172&gt;Y$144-1,SUM($V31,$W31:Y31),Y31)),0)</f>
        <v>0</v>
      </c>
      <c r="Z172" s="191">
        <f>IF($F172&lt;AA$144,(IF($F172&gt;Z$144-1,SUM($V31,$W31:Z31),Z31)),0)</f>
        <v>0</v>
      </c>
      <c r="AA172" s="191">
        <f>IF($F172&lt;AB$144,(IF($F172&gt;AA$144-1,SUM($V31,$W31:AA31),AA31)),0)</f>
        <v>0</v>
      </c>
      <c r="AB172" s="191">
        <f>IF($F172&lt;AC$144,(IF($F172&gt;AB$144-1,SUM($V31,$W31:AB31),AB31)),0)</f>
        <v>0</v>
      </c>
      <c r="AC172" s="191">
        <f>IF($F172&lt;AD$144,(IF($F172&gt;AC$144-1,SUM($V31,$W31:AC31),AC31)),0)</f>
        <v>0</v>
      </c>
      <c r="AD172" s="191">
        <f>IF($F172&lt;AE$144,(IF($F172&gt;AD$144-1,SUM($V31,$W31:AD31),AD31)),0)</f>
        <v>0</v>
      </c>
      <c r="AE172" s="191">
        <f>IF($F172&lt;AF$144,(IF($F172&gt;AE$144-1,SUM($V31,$W31:AE31),AE31)),0)</f>
        <v>0</v>
      </c>
      <c r="AF172" s="191">
        <f>IF($F172&lt;AG$144,(IF($F172&gt;AF$144-1,SUM($V31,$W31:AF31),AF31)),0)</f>
        <v>0</v>
      </c>
      <c r="AG172" s="191">
        <f>IF($F172&lt;AH$144,(IF($F172&gt;AG$144-1,SUM($V31,$W31:AG31),AG31)),0)</f>
        <v>0</v>
      </c>
      <c r="AH172" s="191">
        <f>IF($F172&lt;AI$144,(IF($F172&gt;AH$144-1,SUM($V31,$W31:AH31),AH31)),0)</f>
        <v>0</v>
      </c>
      <c r="AI172" s="163">
        <f t="shared" si="34"/>
        <v>0</v>
      </c>
      <c r="AJ172" s="191">
        <f>IFERROR(IF(VALUE($F172)&lt;AK$144,(IF(VALUE($F172)&gt;AJ$144-1,SUM($AI31,$V31,$AJ31:AJ31),AJ31)),0),0)</f>
        <v>0</v>
      </c>
      <c r="AK172" s="191">
        <f>IFERROR(IF(VALUE($F172)&lt;AL$144,(IF(VALUE($F172)&gt;AK$144-1,SUM($AI31,$V31,$AJ31:AK31),AK31)),0),0)</f>
        <v>0</v>
      </c>
      <c r="AL172" s="191">
        <f>IFERROR(IF(VALUE($F172)&lt;AM$144,(IF(VALUE($F172)&gt;AL$144-1,SUM($AI31,$V31,$AJ31:AL31),AL31)),0),0)</f>
        <v>0</v>
      </c>
      <c r="AM172" s="191">
        <f>IFERROR(IF(VALUE($F172)&lt;AN$144,(IF(VALUE($F172)&gt;AM$144-1,SUM($AI31,$V31,$AJ31:AM31),AM31)),0),0)</f>
        <v>0</v>
      </c>
      <c r="AN172" s="191">
        <f>IFERROR(IF(VALUE($F172)&lt;AO$144,(IF(VALUE($F172)&gt;AN$144-1,SUM($AI31,$V31,$AJ31:AN31),AN31)),0),0)</f>
        <v>675543.35000000009</v>
      </c>
      <c r="AO172" s="191">
        <f>IFERROR(IF(VALUE($F172)&lt;AP$144,(IF(VALUE($F172)&gt;AO$144-1,SUM($AI31,$V31,$AJ31:AO31),AO31)),0),0)</f>
        <v>0</v>
      </c>
      <c r="AP172" s="191">
        <f>IFERROR(IF(VALUE($F172)&lt;AQ$144,(IF(VALUE($F172)&gt;AP$144-1,SUM($AI31,$V31,$AJ31:AP31),AP31)),0),0)</f>
        <v>0</v>
      </c>
      <c r="AQ172" s="191">
        <f>IFERROR(IF(VALUE($F172)&lt;AR$144,(IF(VALUE($F172)&gt;AQ$144-1,SUM($AI31,$V31,$AJ31:AQ31),AQ31)),0),0)</f>
        <v>0</v>
      </c>
      <c r="AR172" s="191">
        <f>IFERROR(IF(VALUE($F172)&lt;AS$144,(IF(VALUE($F172)&gt;AR$144-1,SUM($AI31,$V31,$AJ31:AR31),AR31)),0),0)</f>
        <v>0</v>
      </c>
      <c r="AS172" s="191">
        <f>IFERROR(IF(VALUE($F172)&lt;AT$144,(IF(VALUE($F172)&gt;AS$144-1,SUM($AI31,$V31,$AJ31:AS31),AS31)),0),0)</f>
        <v>0</v>
      </c>
      <c r="AT172" s="191">
        <f>IFERROR(IF(VALUE($F172)&lt;AU$144,(IF(VALUE($F172)&gt;AT$144-1,SUM($AI31,$V31,$AJ31:AT31),AT31)),0),0)</f>
        <v>0</v>
      </c>
      <c r="AU172" s="191">
        <f>IFERROR(IF(VALUE($F172)&lt;AV$144,(IF(VALUE($F172)&gt;AU$144-1,SUM($AI31,$V31,$AJ31:AU31),AU31)),0),0)</f>
        <v>0</v>
      </c>
      <c r="AV172" s="163">
        <f t="shared" si="35"/>
        <v>675543.35000000009</v>
      </c>
      <c r="AW172" s="191">
        <f>IFERROR(IF(VALUE($F172)&lt;AX$144,(IF(VALUE($F172)&gt;AW$144-1,SUM($AV31,$AI31,$V31,$AW31:AW31),AW31)),0),0)</f>
        <v>0</v>
      </c>
      <c r="AX172" s="191">
        <f>IFERROR(IF(VALUE($F172)&lt;AY$144,(IF(VALUE($F172)&gt;AX$144-1,SUM($AV31,$AI31,$V31,$AW31:AX31),AX31)),0),0)</f>
        <v>0</v>
      </c>
      <c r="AY172" s="191">
        <f>IFERROR(IF(VALUE($F172)&lt;AZ$144,(IF(VALUE($F172)&gt;AY$144-1,SUM($AV31,$AI31,$V31,$AW31:AY31),AY31)),0),0)</f>
        <v>0</v>
      </c>
      <c r="AZ172" s="191">
        <f>IFERROR(IF(VALUE($F172)&lt;BA$144,(IF(VALUE($F172)&gt;AZ$144-1,SUM($AV31,$AI31,$V31,$AW31:AZ31),AZ31)),0),0)</f>
        <v>0</v>
      </c>
      <c r="BA172" s="191">
        <f>IFERROR(IF(VALUE($F172)&lt;BB$144,(IF(VALUE($F172)&gt;BA$144-1,SUM($AV31,$AI31,$V31,$AW31:BA31),BA31)),0),0)</f>
        <v>0</v>
      </c>
      <c r="BB172" s="191">
        <f>IFERROR(IF(VALUE($F172)&lt;BC$144,(IF(VALUE($F172)&gt;BB$144-1,SUM($AV31,$AI31,$V31,$AW31:BB31),BB31)),0),0)</f>
        <v>0</v>
      </c>
      <c r="BC172" s="191">
        <f>IFERROR(IF(VALUE($F172)&lt;BD$144,(IF(VALUE($F172)&gt;BC$144-1,SUM($AV31,$AI31,$V31,$AW31:BC31),BC31)),0),0)</f>
        <v>0</v>
      </c>
      <c r="BD172" s="191">
        <f>IFERROR(IF(VALUE($F172)&lt;BE$144,(IF(VALUE($F172)&gt;BD$144-1,SUM($AV31,$AI31,$V31,$AW31:BD31),BD31)),0),0)</f>
        <v>0</v>
      </c>
      <c r="BE172" s="191">
        <f>IFERROR(IF(VALUE($F172)&lt;BF$144,(IF(VALUE($F172)&gt;BE$144-1,SUM($AV31,$AI31,$V31,$AW31:BE31),BE31)),0),0)</f>
        <v>0</v>
      </c>
      <c r="BF172" s="191">
        <f>IFERROR(IF(VALUE($F172)&lt;BG$144,(IF(VALUE($F172)&gt;BF$144-1,SUM($AV31,$AI31,$V31,$AW31:BF31),BF31)),0),0)</f>
        <v>0</v>
      </c>
      <c r="BG172" s="191">
        <f>IFERROR(IF(VALUE($F172)&lt;BH$144,(IF(VALUE($F172)&gt;BG$144-1,SUM($AV31,$AI31,$V31,$AW31:BG31),BG31)),0),0)</f>
        <v>0</v>
      </c>
      <c r="BH172" s="191">
        <f>IFERROR(IF(VALUE($F172)&lt;BI$144,(IF(VALUE($F172)&gt;BH$144-1,SUM($AV31,$AI31,$V31,$AW31:BH31),BH31)),0),0)</f>
        <v>0</v>
      </c>
      <c r="BI172" s="163">
        <f t="shared" si="36"/>
        <v>0</v>
      </c>
      <c r="BV172" s="163"/>
      <c r="CI172" s="163"/>
      <c r="CV172" s="163"/>
      <c r="DI172" s="163"/>
      <c r="DV172" s="163"/>
      <c r="EI172" s="163"/>
    </row>
    <row r="173" spans="1:139" ht="15.75" outlineLevel="1" x14ac:dyDescent="0.25">
      <c r="A173" s="2">
        <f t="shared" si="41"/>
        <v>27</v>
      </c>
      <c r="B173" s="1" t="str">
        <f t="shared" si="41"/>
        <v>PRE-09757</v>
      </c>
      <c r="C173" s="1" t="str">
        <f t="shared" si="41"/>
        <v>SPP TAU - Circuit 66834</v>
      </c>
      <c r="D173" s="2" t="str">
        <f t="shared" si="41"/>
        <v>PRE-09757.1</v>
      </c>
      <c r="E173" s="162" t="str">
        <f t="shared" si="41"/>
        <v>SPP TAU - Circuit 66834</v>
      </c>
      <c r="F173" s="84">
        <v>44545</v>
      </c>
      <c r="G173" s="84"/>
      <c r="H173" s="112"/>
      <c r="I173" s="197"/>
      <c r="J173" s="191">
        <v>0</v>
      </c>
      <c r="K173" s="191">
        <v>0</v>
      </c>
      <c r="L173" s="191">
        <v>0</v>
      </c>
      <c r="M173" s="191">
        <v>0</v>
      </c>
      <c r="N173" s="191">
        <v>0</v>
      </c>
      <c r="O173" s="191">
        <v>0</v>
      </c>
      <c r="P173" s="191">
        <v>0</v>
      </c>
      <c r="Q173" s="191">
        <f>IF($F173&lt;R$144,(IF($F173&gt;Q$144-1,SUM($J32:Q32)+$I361,Q32)),0)</f>
        <v>0</v>
      </c>
      <c r="R173" s="191">
        <f>IF($F173&lt;S$144,(IF($F173&gt;R$144-1,SUM($J32:R32)+$I361,R32)),0)</f>
        <v>0</v>
      </c>
      <c r="S173" s="191">
        <f>IF($F173&lt;T$144,(IF($F173&gt;S$144-1,SUM($J32:S32)+$I361,S32)),0)</f>
        <v>0</v>
      </c>
      <c r="T173" s="191">
        <f>IF($F173&lt;U$144,(IF($F173&gt;T$144-1,SUM($J32:T32)+$I361,T32)),0)</f>
        <v>0</v>
      </c>
      <c r="U173" s="191">
        <f>IF($F173&lt;V$144,(IF($F173&gt;U$144-1,SUM($J32:U32)+$I361,U32)),0)</f>
        <v>0</v>
      </c>
      <c r="V173" s="163">
        <f t="shared" si="37"/>
        <v>0</v>
      </c>
      <c r="W173" s="191">
        <f>IF($F173&lt;X$144,(IF($F173&gt;W$144-1,SUM($V32,$W32:W32),W32)),0)</f>
        <v>0</v>
      </c>
      <c r="X173" s="191">
        <f>IF($F173&lt;Y$144,(IF($F173&gt;X$144-1,SUM($V32,$W32:X32),X32)),0)</f>
        <v>0</v>
      </c>
      <c r="Y173" s="191">
        <f>IF($F173&lt;Z$144,(IF($F173&gt;Y$144-1,SUM($V32,$W32:Y32),Y32)),0)</f>
        <v>0</v>
      </c>
      <c r="Z173" s="191">
        <f>IF($F173&lt;AA$144,(IF($F173&gt;Z$144-1,SUM($V32,$W32:Z32),Z32)),0)</f>
        <v>0</v>
      </c>
      <c r="AA173" s="191">
        <f>IF($F173&lt;AB$144,(IF($F173&gt;AA$144-1,SUM($V32,$W32:AA32),AA32)),0)</f>
        <v>0</v>
      </c>
      <c r="AB173" s="191">
        <f>IF($F173&lt;AC$144,(IF($F173&gt;AB$144-1,SUM($V32,$W32:AB32),AB32)),0)</f>
        <v>0</v>
      </c>
      <c r="AC173" s="191">
        <f>IF($F173&lt;AD$144,(IF($F173&gt;AC$144-1,SUM($V32,$W32:AC32),AC32)),0)</f>
        <v>0</v>
      </c>
      <c r="AD173" s="191">
        <f>IF($F173&lt;AE$144,(IF($F173&gt;AD$144-1,SUM($V32,$W32:AD32),AD32)),0)</f>
        <v>0</v>
      </c>
      <c r="AE173" s="191">
        <f>IF($F173&lt;AF$144,(IF($F173&gt;AE$144-1,SUM($V32,$W32:AE32),AE32)),0)</f>
        <v>0</v>
      </c>
      <c r="AF173" s="191">
        <f>IF($F173&lt;AG$144,(IF($F173&gt;AF$144-1,SUM($V32,$W32:AF32),AF32)),0)</f>
        <v>0</v>
      </c>
      <c r="AG173" s="191">
        <f>IF($F173&lt;AH$144,(IF($F173&gt;AG$144-1,SUM($V32,$W32:AG32),AG32)),0)</f>
        <v>0</v>
      </c>
      <c r="AH173" s="191">
        <f>IF($F173&lt;AI$144,(IF($F173&gt;AH$144-1,SUM($V32,$W32:AH32),AH32)),0)</f>
        <v>620034.72</v>
      </c>
      <c r="AI173" s="163">
        <f t="shared" si="34"/>
        <v>620034.72</v>
      </c>
      <c r="AJ173" s="191">
        <f>IFERROR(IF(VALUE($F173)&lt;AK$144,(IF(VALUE($F173)&gt;AJ$144-1,SUM($AI32,$V32,$AJ32:AJ32),AJ32)),0),0)</f>
        <v>0</v>
      </c>
      <c r="AK173" s="191">
        <f>IFERROR(IF(VALUE($F173)&lt;AL$144,(IF(VALUE($F173)&gt;AK$144-1,SUM($AI32,$V32,$AJ32:AK32),AK32)),0),0)</f>
        <v>0</v>
      </c>
      <c r="AL173" s="191">
        <f>IFERROR(IF(VALUE($F173)&lt;AM$144,(IF(VALUE($F173)&gt;AL$144-1,SUM($AI32,$V32,$AJ32:AL32),AL32)),0),0)</f>
        <v>0</v>
      </c>
      <c r="AM173" s="191">
        <f>IFERROR(IF(VALUE($F173)&lt;AN$144,(IF(VALUE($F173)&gt;AM$144-1,SUM($AI32,$V32,$AJ32:AM32),AM32)),0),0)</f>
        <v>0</v>
      </c>
      <c r="AN173" s="191">
        <f>IFERROR(IF(VALUE($F173)&lt;AO$144,(IF(VALUE($F173)&gt;AN$144-1,SUM($AI32,$V32,$AJ32:AN32),AN32)),0),0)</f>
        <v>0</v>
      </c>
      <c r="AO173" s="191">
        <f>IFERROR(IF(VALUE($F173)&lt;AP$144,(IF(VALUE($F173)&gt;AO$144-1,SUM($AI32,$V32,$AJ32:AO32),AO32)),0),0)</f>
        <v>0</v>
      </c>
      <c r="AP173" s="191">
        <f>IFERROR(IF(VALUE($F173)&lt;AQ$144,(IF(VALUE($F173)&gt;AP$144-1,SUM($AI32,$V32,$AJ32:AP32),AP32)),0),0)</f>
        <v>0</v>
      </c>
      <c r="AQ173" s="191">
        <f>IFERROR(IF(VALUE($F173)&lt;AR$144,(IF(VALUE($F173)&gt;AQ$144-1,SUM($AI32,$V32,$AJ32:AQ32),AQ32)),0),0)</f>
        <v>0</v>
      </c>
      <c r="AR173" s="191">
        <f>IFERROR(IF(VALUE($F173)&lt;AS$144,(IF(VALUE($F173)&gt;AR$144-1,SUM($AI32,$V32,$AJ32:AR32),AR32)),0),0)</f>
        <v>0</v>
      </c>
      <c r="AS173" s="191">
        <f>IFERROR(IF(VALUE($F173)&lt;AT$144,(IF(VALUE($F173)&gt;AS$144-1,SUM($AI32,$V32,$AJ32:AS32),AS32)),0),0)</f>
        <v>0</v>
      </c>
      <c r="AT173" s="191">
        <f>IFERROR(IF(VALUE($F173)&lt;AU$144,(IF(VALUE($F173)&gt;AT$144-1,SUM($AI32,$V32,$AJ32:AT32),AT32)),0),0)</f>
        <v>0</v>
      </c>
      <c r="AU173" s="191">
        <f>IFERROR(IF(VALUE($F173)&lt;AV$144,(IF(VALUE($F173)&gt;AU$144-1,SUM($AI32,$V32,$AJ32:AU32),AU32)),0),0)</f>
        <v>0</v>
      </c>
      <c r="AV173" s="163">
        <f t="shared" si="35"/>
        <v>0</v>
      </c>
      <c r="AW173" s="191">
        <f>IFERROR(IF(VALUE($F173)&lt;AX$144,(IF(VALUE($F173)&gt;AW$144-1,SUM($AV32,$AI32,$V32,$AW32:AW32),AW32)),0),0)</f>
        <v>0</v>
      </c>
      <c r="AX173" s="191">
        <f>IFERROR(IF(VALUE($F173)&lt;AY$144,(IF(VALUE($F173)&gt;AX$144-1,SUM($AV32,$AI32,$V32,$AW32:AX32),AX32)),0),0)</f>
        <v>0</v>
      </c>
      <c r="AY173" s="191">
        <f>IFERROR(IF(VALUE($F173)&lt;AZ$144,(IF(VALUE($F173)&gt;AY$144-1,SUM($AV32,$AI32,$V32,$AW32:AY32),AY32)),0),0)</f>
        <v>0</v>
      </c>
      <c r="AZ173" s="191">
        <f>IFERROR(IF(VALUE($F173)&lt;BA$144,(IF(VALUE($F173)&gt;AZ$144-1,SUM($AV32,$AI32,$V32,$AW32:AZ32),AZ32)),0),0)</f>
        <v>0</v>
      </c>
      <c r="BA173" s="191">
        <f>IFERROR(IF(VALUE($F173)&lt;BB$144,(IF(VALUE($F173)&gt;BA$144-1,SUM($AV32,$AI32,$V32,$AW32:BA32),BA32)),0),0)</f>
        <v>0</v>
      </c>
      <c r="BB173" s="191">
        <f>IFERROR(IF(VALUE($F173)&lt;BC$144,(IF(VALUE($F173)&gt;BB$144-1,SUM($AV32,$AI32,$V32,$AW32:BB32),BB32)),0),0)</f>
        <v>0</v>
      </c>
      <c r="BC173" s="191">
        <f>IFERROR(IF(VALUE($F173)&lt;BD$144,(IF(VALUE($F173)&gt;BC$144-1,SUM($AV32,$AI32,$V32,$AW32:BC32),BC32)),0),0)</f>
        <v>0</v>
      </c>
      <c r="BD173" s="191">
        <f>IFERROR(IF(VALUE($F173)&lt;BE$144,(IF(VALUE($F173)&gt;BD$144-1,SUM($AV32,$AI32,$V32,$AW32:BD32),BD32)),0),0)</f>
        <v>0</v>
      </c>
      <c r="BE173" s="191">
        <f>IFERROR(IF(VALUE($F173)&lt;BF$144,(IF(VALUE($F173)&gt;BE$144-1,SUM($AV32,$AI32,$V32,$AW32:BE32),BE32)),0),0)</f>
        <v>0</v>
      </c>
      <c r="BF173" s="191">
        <f>IFERROR(IF(VALUE($F173)&lt;BG$144,(IF(VALUE($F173)&gt;BF$144-1,SUM($AV32,$AI32,$V32,$AW32:BF32),BF32)),0),0)</f>
        <v>0</v>
      </c>
      <c r="BG173" s="191">
        <f>IFERROR(IF(VALUE($F173)&lt;BH$144,(IF(VALUE($F173)&gt;BG$144-1,SUM($AV32,$AI32,$V32,$AW32:BG32),BG32)),0),0)</f>
        <v>0</v>
      </c>
      <c r="BH173" s="191">
        <f>IFERROR(IF(VALUE($F173)&lt;BI$144,(IF(VALUE($F173)&gt;BH$144-1,SUM($AV32,$AI32,$V32,$AW32:BH32),BH32)),0),0)</f>
        <v>0</v>
      </c>
      <c r="BI173" s="163">
        <f t="shared" si="36"/>
        <v>0</v>
      </c>
      <c r="BV173" s="163"/>
      <c r="CI173" s="163"/>
      <c r="CV173" s="163"/>
      <c r="DI173" s="163"/>
      <c r="DV173" s="163"/>
      <c r="EI173" s="163"/>
    </row>
    <row r="174" spans="1:139" ht="15.75" outlineLevel="1" x14ac:dyDescent="0.25">
      <c r="A174" s="2">
        <f t="shared" si="41"/>
        <v>28</v>
      </c>
      <c r="B174" s="1" t="str">
        <f t="shared" si="41"/>
        <v>PRE-09758</v>
      </c>
      <c r="C174" s="1" t="str">
        <f t="shared" si="41"/>
        <v>SPP TAU - Circuit 66022</v>
      </c>
      <c r="D174" s="2" t="str">
        <f t="shared" si="41"/>
        <v>PRE-09758.1</v>
      </c>
      <c r="E174" s="162" t="str">
        <f t="shared" si="41"/>
        <v>SPP TAU - Circuit 66022</v>
      </c>
      <c r="F174" s="84" t="s">
        <v>459</v>
      </c>
      <c r="G174" s="84"/>
      <c r="H174" s="112"/>
      <c r="I174" s="197"/>
      <c r="J174" s="191">
        <v>0</v>
      </c>
      <c r="K174" s="191">
        <v>0</v>
      </c>
      <c r="L174" s="191">
        <v>0</v>
      </c>
      <c r="M174" s="191">
        <v>0</v>
      </c>
      <c r="N174" s="191">
        <v>0</v>
      </c>
      <c r="O174" s="191">
        <v>0</v>
      </c>
      <c r="P174" s="191">
        <v>0</v>
      </c>
      <c r="Q174" s="191">
        <f>IF($F174&lt;R$144,(IF($F174&gt;Q$144-1,SUM($J33:Q33)+$I370,Q33)),0)</f>
        <v>0</v>
      </c>
      <c r="R174" s="191">
        <f>IF($F174&lt;S$144,(IF($F174&gt;R$144-1,SUM($J33:R33)+$I370,R33)),0)</f>
        <v>0</v>
      </c>
      <c r="S174" s="191">
        <f>IF($F174&lt;T$144,(IF($F174&gt;S$144-1,SUM($J33:S33)+$I370,S33)),0)</f>
        <v>0</v>
      </c>
      <c r="T174" s="191">
        <f>IF($F174&lt;U$144,(IF($F174&gt;T$144-1,SUM($J33:T33)+$I370,T33)),0)</f>
        <v>0</v>
      </c>
      <c r="U174" s="191">
        <f>IF($F174&lt;V$144,(IF($F174&gt;U$144-1,SUM($J33:U33)+$I370,U33)),0)</f>
        <v>0</v>
      </c>
      <c r="V174" s="163">
        <f t="shared" si="37"/>
        <v>0</v>
      </c>
      <c r="W174" s="191">
        <f>IF($F174&lt;X$144,(IF($F174&gt;W$144-1,SUM($V33,$W33:W33),W33)),0)</f>
        <v>0</v>
      </c>
      <c r="X174" s="191">
        <f>IF($F174&lt;Y$144,(IF($F174&gt;X$144-1,SUM($V33,$W33:X33),X33)),0)</f>
        <v>0</v>
      </c>
      <c r="Y174" s="191">
        <f>IF($F174&lt;Z$144,(IF($F174&gt;Y$144-1,SUM($V33,$W33:Y33),Y33)),0)</f>
        <v>0</v>
      </c>
      <c r="Z174" s="191">
        <f>IF($F174&lt;AA$144,(IF($F174&gt;Z$144-1,SUM($V33,$W33:Z33),Z33)),0)</f>
        <v>0</v>
      </c>
      <c r="AA174" s="191">
        <f>IF($F174&lt;AB$144,(IF($F174&gt;AA$144-1,SUM($V33,$W33:AA33),AA33)),0)</f>
        <v>0</v>
      </c>
      <c r="AB174" s="191">
        <f>IF($F174&lt;AC$144,(IF($F174&gt;AB$144-1,SUM($V33,$W33:AB33),AB33)),0)</f>
        <v>0</v>
      </c>
      <c r="AC174" s="191">
        <f>IF($F174&lt;AD$144,(IF($F174&gt;AC$144-1,SUM($V33,$W33:AC33),AC33)),0)</f>
        <v>0</v>
      </c>
      <c r="AD174" s="191">
        <f>IF($F174&lt;AE$144,(IF($F174&gt;AD$144-1,SUM($V33,$W33:AD33),AD33)),0)</f>
        <v>0</v>
      </c>
      <c r="AE174" s="191">
        <f>IF($F174&lt;AF$144,(IF($F174&gt;AE$144-1,SUM($V33,$W33:AE33),AE33)),0)</f>
        <v>0</v>
      </c>
      <c r="AF174" s="191">
        <f>IF($F174&lt;AG$144,(IF($F174&gt;AF$144-1,SUM($V33,$W33:AF33),AF33)),0)</f>
        <v>0</v>
      </c>
      <c r="AG174" s="191">
        <f>IF($F174&lt;AH$144,(IF($F174&gt;AG$144-1,SUM($V33,$W33:AG33),AG33)),0)</f>
        <v>0</v>
      </c>
      <c r="AH174" s="191">
        <f>IF($F174&lt;AI$144,(IF($F174&gt;AH$144-1,SUM($V33,$W33:AH33),AH33)),0)</f>
        <v>0</v>
      </c>
      <c r="AI174" s="163">
        <f t="shared" si="34"/>
        <v>0</v>
      </c>
      <c r="AJ174" s="191">
        <f>IFERROR(IF(VALUE($F174)&lt;AK$144,(IF(VALUE($F174)&gt;AJ$144-1,SUM($AI33,$V33,$AJ33:AJ33),AJ33)),0),0)</f>
        <v>0</v>
      </c>
      <c r="AK174" s="191">
        <f>IFERROR(IF(VALUE($F174)&lt;AL$144,(IF(VALUE($F174)&gt;AK$144-1,SUM($AI33,$V33,$AJ33:AK33),AK33)),0),0)</f>
        <v>0</v>
      </c>
      <c r="AL174" s="191">
        <f>IFERROR(IF(VALUE($F174)&lt;AM$144,(IF(VALUE($F174)&gt;AL$144-1,SUM($AI33,$V33,$AJ33:AL33),AL33)),0),0)</f>
        <v>2187194.2999999998</v>
      </c>
      <c r="AM174" s="191">
        <f>IFERROR(IF(VALUE($F174)&lt;AN$144,(IF(VALUE($F174)&gt;AM$144-1,SUM($AI33,$V33,$AJ33:AM33),AM33)),0),0)</f>
        <v>0</v>
      </c>
      <c r="AN174" s="191">
        <f>IFERROR(IF(VALUE($F174)&lt;AO$144,(IF(VALUE($F174)&gt;AN$144-1,SUM($AI33,$V33,$AJ33:AN33),AN33)),0),0)</f>
        <v>0</v>
      </c>
      <c r="AO174" s="191">
        <f>IFERROR(IF(VALUE($F174)&lt;AP$144,(IF(VALUE($F174)&gt;AO$144-1,SUM($AI33,$V33,$AJ33:AO33),AO33)),0),0)</f>
        <v>0</v>
      </c>
      <c r="AP174" s="191">
        <f>IFERROR(IF(VALUE($F174)&lt;AQ$144,(IF(VALUE($F174)&gt;AP$144-1,SUM($AI33,$V33,$AJ33:AP33),AP33)),0),0)</f>
        <v>0</v>
      </c>
      <c r="AQ174" s="191">
        <f>IFERROR(IF(VALUE($F174)&lt;AR$144,(IF(VALUE($F174)&gt;AQ$144-1,SUM($AI33,$V33,$AJ33:AQ33),AQ33)),0),0)</f>
        <v>0</v>
      </c>
      <c r="AR174" s="191">
        <f>IFERROR(IF(VALUE($F174)&lt;AS$144,(IF(VALUE($F174)&gt;AR$144-1,SUM($AI33,$V33,$AJ33:AR33),AR33)),0),0)</f>
        <v>0</v>
      </c>
      <c r="AS174" s="191">
        <f>IFERROR(IF(VALUE($F174)&lt;AT$144,(IF(VALUE($F174)&gt;AS$144-1,SUM($AI33,$V33,$AJ33:AS33),AS33)),0),0)</f>
        <v>0</v>
      </c>
      <c r="AT174" s="191">
        <f>IFERROR(IF(VALUE($F174)&lt;AU$144,(IF(VALUE($F174)&gt;AT$144-1,SUM($AI33,$V33,$AJ33:AT33),AT33)),0),0)</f>
        <v>0</v>
      </c>
      <c r="AU174" s="191">
        <f>IFERROR(IF(VALUE($F174)&lt;AV$144,(IF(VALUE($F174)&gt;AU$144-1,SUM($AI33,$V33,$AJ33:AU33),AU33)),0),0)</f>
        <v>0</v>
      </c>
      <c r="AV174" s="163">
        <f t="shared" si="35"/>
        <v>2187194.2999999998</v>
      </c>
      <c r="AW174" s="191">
        <f>IFERROR(IF(VALUE($F174)&lt;AX$144,(IF(VALUE($F174)&gt;AW$144-1,SUM($AV33,$AI33,$V33,$AW33:AW33),AW33)),0),0)</f>
        <v>0</v>
      </c>
      <c r="AX174" s="191">
        <f>IFERROR(IF(VALUE($F174)&lt;AY$144,(IF(VALUE($F174)&gt;AX$144-1,SUM($AV33,$AI33,$V33,$AW33:AX33),AX33)),0),0)</f>
        <v>0</v>
      </c>
      <c r="AY174" s="191">
        <f>IFERROR(IF(VALUE($F174)&lt;AZ$144,(IF(VALUE($F174)&gt;AY$144-1,SUM($AV33,$AI33,$V33,$AW33:AY33),AY33)),0),0)</f>
        <v>0</v>
      </c>
      <c r="AZ174" s="191">
        <f>IFERROR(IF(VALUE($F174)&lt;BA$144,(IF(VALUE($F174)&gt;AZ$144-1,SUM($AV33,$AI33,$V33,$AW33:AZ33),AZ33)),0),0)</f>
        <v>0</v>
      </c>
      <c r="BA174" s="191">
        <f>IFERROR(IF(VALUE($F174)&lt;BB$144,(IF(VALUE($F174)&gt;BA$144-1,SUM($AV33,$AI33,$V33,$AW33:BA33),BA33)),0),0)</f>
        <v>0</v>
      </c>
      <c r="BB174" s="191">
        <f>IFERROR(IF(VALUE($F174)&lt;BC$144,(IF(VALUE($F174)&gt;BB$144-1,SUM($AV33,$AI33,$V33,$AW33:BB33),BB33)),0),0)</f>
        <v>0</v>
      </c>
      <c r="BC174" s="191">
        <f>IFERROR(IF(VALUE($F174)&lt;BD$144,(IF(VALUE($F174)&gt;BC$144-1,SUM($AV33,$AI33,$V33,$AW33:BC33),BC33)),0),0)</f>
        <v>0</v>
      </c>
      <c r="BD174" s="191">
        <f>IFERROR(IF(VALUE($F174)&lt;BE$144,(IF(VALUE($F174)&gt;BD$144-1,SUM($AV33,$AI33,$V33,$AW33:BD33),BD33)),0),0)</f>
        <v>0</v>
      </c>
      <c r="BE174" s="191">
        <f>IFERROR(IF(VALUE($F174)&lt;BF$144,(IF(VALUE($F174)&gt;BE$144-1,SUM($AV33,$AI33,$V33,$AW33:BE33),BE33)),0),0)</f>
        <v>0</v>
      </c>
      <c r="BF174" s="191">
        <f>IFERROR(IF(VALUE($F174)&lt;BG$144,(IF(VALUE($F174)&gt;BF$144-1,SUM($AV33,$AI33,$V33,$AW33:BF33),BF33)),0),0)</f>
        <v>0</v>
      </c>
      <c r="BG174" s="191">
        <f>IFERROR(IF(VALUE($F174)&lt;BH$144,(IF(VALUE($F174)&gt;BG$144-1,SUM($AV33,$AI33,$V33,$AW33:BG33),BG33)),0),0)</f>
        <v>0</v>
      </c>
      <c r="BH174" s="191">
        <f>IFERROR(IF(VALUE($F174)&lt;BI$144,(IF(VALUE($F174)&gt;BH$144-1,SUM($AV33,$AI33,$V33,$AW33:BH33),BH33)),0),0)</f>
        <v>0</v>
      </c>
      <c r="BI174" s="163">
        <f t="shared" si="36"/>
        <v>0</v>
      </c>
      <c r="BV174" s="163"/>
      <c r="CI174" s="163"/>
      <c r="CV174" s="163"/>
      <c r="DI174" s="163"/>
      <c r="DV174" s="163"/>
      <c r="EI174" s="163"/>
    </row>
    <row r="175" spans="1:139" ht="15.75" outlineLevel="1" x14ac:dyDescent="0.25">
      <c r="A175" s="2">
        <f t="shared" si="41"/>
        <v>29</v>
      </c>
      <c r="B175" s="1" t="str">
        <f t="shared" si="41"/>
        <v>PRE-09759</v>
      </c>
      <c r="C175" s="1" t="str">
        <f t="shared" si="41"/>
        <v>SPP TAU - Circuit 66060</v>
      </c>
      <c r="D175" s="2" t="str">
        <f t="shared" si="41"/>
        <v>PRE-09759.1</v>
      </c>
      <c r="E175" s="162" t="str">
        <f t="shared" si="41"/>
        <v>SPP TAU - Circuit 66060</v>
      </c>
      <c r="F175" s="84">
        <v>44545</v>
      </c>
      <c r="G175" s="84"/>
      <c r="H175" s="112"/>
      <c r="I175" s="197"/>
      <c r="J175" s="191">
        <v>0</v>
      </c>
      <c r="K175" s="191">
        <v>0</v>
      </c>
      <c r="L175" s="191">
        <v>0</v>
      </c>
      <c r="M175" s="191">
        <v>0</v>
      </c>
      <c r="N175" s="191">
        <v>0</v>
      </c>
      <c r="O175" s="191">
        <v>0</v>
      </c>
      <c r="P175" s="191">
        <v>0</v>
      </c>
      <c r="Q175" s="191">
        <f>IF($F175&lt;R$144,(IF($F175&gt;Q$144-1,SUM($J34:Q34)+$I371,Q34)),0)</f>
        <v>0</v>
      </c>
      <c r="R175" s="191">
        <f>IF($F175&lt;S$144,(IF($F175&gt;R$144-1,SUM($J34:R34)+$I371,R34)),0)</f>
        <v>0</v>
      </c>
      <c r="S175" s="191">
        <f>IF($F175&lt;T$144,(IF($F175&gt;S$144-1,SUM($J34:S34)+$I371,S34)),0)</f>
        <v>0</v>
      </c>
      <c r="T175" s="191">
        <f>IF($F175&lt;U$144,(IF($F175&gt;T$144-1,SUM($J34:T34)+$I371,T34)),0)</f>
        <v>0</v>
      </c>
      <c r="U175" s="191">
        <f>IF($F175&lt;V$144,(IF($F175&gt;U$144-1,SUM($J34:U34)+$I371,U34)),0)</f>
        <v>0</v>
      </c>
      <c r="V175" s="163">
        <f t="shared" si="37"/>
        <v>0</v>
      </c>
      <c r="W175" s="191">
        <f>IF($F175&lt;X$144,(IF($F175&gt;W$144-1,SUM($V34,$W34:W34),W34)),0)</f>
        <v>0</v>
      </c>
      <c r="X175" s="191">
        <f>IF($F175&lt;Y$144,(IF($F175&gt;X$144-1,SUM($V34,$W34:X34),X34)),0)</f>
        <v>0</v>
      </c>
      <c r="Y175" s="191">
        <f>IF($F175&lt;Z$144,(IF($F175&gt;Y$144-1,SUM($V34,$W34:Y34),Y34)),0)</f>
        <v>0</v>
      </c>
      <c r="Z175" s="191">
        <f>IF($F175&lt;AA$144,(IF($F175&gt;Z$144-1,SUM($V34,$W34:Z34),Z34)),0)</f>
        <v>0</v>
      </c>
      <c r="AA175" s="191">
        <f>IF($F175&lt;AB$144,(IF($F175&gt;AA$144-1,SUM($V34,$W34:AA34),AA34)),0)</f>
        <v>0</v>
      </c>
      <c r="AB175" s="191">
        <f>IF($F175&lt;AC$144,(IF($F175&gt;AB$144-1,SUM($V34,$W34:AB34),AB34)),0)</f>
        <v>0</v>
      </c>
      <c r="AC175" s="191">
        <f>IF($F175&lt;AD$144,(IF($F175&gt;AC$144-1,SUM($V34,$W34:AC34),AC34)),0)</f>
        <v>0</v>
      </c>
      <c r="AD175" s="191">
        <f>IF($F175&lt;AE$144,(IF($F175&gt;AD$144-1,SUM($V34,$W34:AD34),AD34)),0)</f>
        <v>0</v>
      </c>
      <c r="AE175" s="191">
        <f>IF($F175&lt;AF$144,(IF($F175&gt;AE$144-1,SUM($V34,$W34:AE34),AE34)),0)</f>
        <v>0</v>
      </c>
      <c r="AF175" s="191">
        <f>IF($F175&lt;AG$144,(IF($F175&gt;AF$144-1,SUM($V34,$W34:AF34),AF34)),0)</f>
        <v>0</v>
      </c>
      <c r="AG175" s="191">
        <f>IF($F175&lt;AH$144,(IF($F175&gt;AG$144-1,SUM($V34,$W34:AG34),AG34)),0)</f>
        <v>0</v>
      </c>
      <c r="AH175" s="191">
        <f>IF($F175&lt;AI$144,(IF($F175&gt;AH$144-1,SUM($V34,$W34:AH34),AH34)),0)</f>
        <v>187046.81000000003</v>
      </c>
      <c r="AI175" s="163">
        <f t="shared" si="34"/>
        <v>187046.81000000003</v>
      </c>
      <c r="AJ175" s="191">
        <f>IFERROR(IF(VALUE($F175)&lt;AK$144,(IF(VALUE($F175)&gt;AJ$144-1,SUM($AI34,$V34,$AJ34:AJ34),AJ34)),0),0)</f>
        <v>10000</v>
      </c>
      <c r="AK175" s="191">
        <f>IFERROR(IF(VALUE($F175)&lt;AL$144,(IF(VALUE($F175)&gt;AK$144-1,SUM($AI34,$V34,$AJ34:AK34),AK34)),0),0)</f>
        <v>0</v>
      </c>
      <c r="AL175" s="191">
        <f>IFERROR(IF(VALUE($F175)&lt;AM$144,(IF(VALUE($F175)&gt;AL$144-1,SUM($AI34,$V34,$AJ34:AL34),AL34)),0),0)</f>
        <v>0</v>
      </c>
      <c r="AM175" s="191">
        <f>IFERROR(IF(VALUE($F175)&lt;AN$144,(IF(VALUE($F175)&gt;AM$144-1,SUM($AI34,$V34,$AJ34:AM34),AM34)),0),0)</f>
        <v>0</v>
      </c>
      <c r="AN175" s="191">
        <f>IFERROR(IF(VALUE($F175)&lt;AO$144,(IF(VALUE($F175)&gt;AN$144-1,SUM($AI34,$V34,$AJ34:AN34),AN34)),0),0)</f>
        <v>0</v>
      </c>
      <c r="AO175" s="191">
        <f>IFERROR(IF(VALUE($F175)&lt;AP$144,(IF(VALUE($F175)&gt;AO$144-1,SUM($AI34,$V34,$AJ34:AO34),AO34)),0),0)</f>
        <v>0</v>
      </c>
      <c r="AP175" s="191">
        <f>IFERROR(IF(VALUE($F175)&lt;AQ$144,(IF(VALUE($F175)&gt;AP$144-1,SUM($AI34,$V34,$AJ34:AP34),AP34)),0),0)</f>
        <v>0</v>
      </c>
      <c r="AQ175" s="191">
        <f>IFERROR(IF(VALUE($F175)&lt;AR$144,(IF(VALUE($F175)&gt;AQ$144-1,SUM($AI34,$V34,$AJ34:AQ34),AQ34)),0),0)</f>
        <v>0</v>
      </c>
      <c r="AR175" s="191">
        <f>IFERROR(IF(VALUE($F175)&lt;AS$144,(IF(VALUE($F175)&gt;AR$144-1,SUM($AI34,$V34,$AJ34:AR34),AR34)),0),0)</f>
        <v>0</v>
      </c>
      <c r="AS175" s="191">
        <f>IFERROR(IF(VALUE($F175)&lt;AT$144,(IF(VALUE($F175)&gt;AS$144-1,SUM($AI34,$V34,$AJ34:AS34),AS34)),0),0)</f>
        <v>0</v>
      </c>
      <c r="AT175" s="191">
        <f>IFERROR(IF(VALUE($F175)&lt;AU$144,(IF(VALUE($F175)&gt;AT$144-1,SUM($AI34,$V34,$AJ34:AT34),AT34)),0),0)</f>
        <v>0</v>
      </c>
      <c r="AU175" s="191">
        <f>IFERROR(IF(VALUE($F175)&lt;AV$144,(IF(VALUE($F175)&gt;AU$144-1,SUM($AI34,$V34,$AJ34:AU34),AU34)),0),0)</f>
        <v>0</v>
      </c>
      <c r="AV175" s="163">
        <f t="shared" si="35"/>
        <v>10000</v>
      </c>
      <c r="AW175" s="191">
        <f>IFERROR(IF(VALUE($F175)&lt;AX$144,(IF(VALUE($F175)&gt;AW$144-1,SUM($AV34,$AI34,$V34,$AW34:AW34),AW34)),0),0)</f>
        <v>0</v>
      </c>
      <c r="AX175" s="191">
        <f>IFERROR(IF(VALUE($F175)&lt;AY$144,(IF(VALUE($F175)&gt;AX$144-1,SUM($AV34,$AI34,$V34,$AW34:AX34),AX34)),0),0)</f>
        <v>0</v>
      </c>
      <c r="AY175" s="191">
        <f>IFERROR(IF(VALUE($F175)&lt;AZ$144,(IF(VALUE($F175)&gt;AY$144-1,SUM($AV34,$AI34,$V34,$AW34:AY34),AY34)),0),0)</f>
        <v>0</v>
      </c>
      <c r="AZ175" s="191">
        <f>IFERROR(IF(VALUE($F175)&lt;BA$144,(IF(VALUE($F175)&gt;AZ$144-1,SUM($AV34,$AI34,$V34,$AW34:AZ34),AZ34)),0),0)</f>
        <v>0</v>
      </c>
      <c r="BA175" s="191">
        <f>IFERROR(IF(VALUE($F175)&lt;BB$144,(IF(VALUE($F175)&gt;BA$144-1,SUM($AV34,$AI34,$V34,$AW34:BA34),BA34)),0),0)</f>
        <v>0</v>
      </c>
      <c r="BB175" s="191">
        <f>IFERROR(IF(VALUE($F175)&lt;BC$144,(IF(VALUE($F175)&gt;BB$144-1,SUM($AV34,$AI34,$V34,$AW34:BB34),BB34)),0),0)</f>
        <v>0</v>
      </c>
      <c r="BC175" s="191">
        <f>IFERROR(IF(VALUE($F175)&lt;BD$144,(IF(VALUE($F175)&gt;BC$144-1,SUM($AV34,$AI34,$V34,$AW34:BC34),BC34)),0),0)</f>
        <v>0</v>
      </c>
      <c r="BD175" s="191">
        <f>IFERROR(IF(VALUE($F175)&lt;BE$144,(IF(VALUE($F175)&gt;BD$144-1,SUM($AV34,$AI34,$V34,$AW34:BD34),BD34)),0),0)</f>
        <v>0</v>
      </c>
      <c r="BE175" s="191">
        <f>IFERROR(IF(VALUE($F175)&lt;BF$144,(IF(VALUE($F175)&gt;BE$144-1,SUM($AV34,$AI34,$V34,$AW34:BE34),BE34)),0),0)</f>
        <v>0</v>
      </c>
      <c r="BF175" s="191">
        <f>IFERROR(IF(VALUE($F175)&lt;BG$144,(IF(VALUE($F175)&gt;BF$144-1,SUM($AV34,$AI34,$V34,$AW34:BF34),BF34)),0),0)</f>
        <v>0</v>
      </c>
      <c r="BG175" s="191">
        <f>IFERROR(IF(VALUE($F175)&lt;BH$144,(IF(VALUE($F175)&gt;BG$144-1,SUM($AV34,$AI34,$V34,$AW34:BG34),BG34)),0),0)</f>
        <v>0</v>
      </c>
      <c r="BH175" s="191">
        <f>IFERROR(IF(VALUE($F175)&lt;BI$144,(IF(VALUE($F175)&gt;BH$144-1,SUM($AV34,$AI34,$V34,$AW34:BH34),BH34)),0),0)</f>
        <v>0</v>
      </c>
      <c r="BI175" s="163">
        <f t="shared" si="36"/>
        <v>0</v>
      </c>
      <c r="BV175" s="163"/>
      <c r="CI175" s="163"/>
      <c r="CV175" s="163"/>
      <c r="DI175" s="163"/>
      <c r="DV175" s="163"/>
      <c r="EI175" s="163"/>
    </row>
    <row r="176" spans="1:139" ht="15.75" outlineLevel="1" x14ac:dyDescent="0.25">
      <c r="A176" s="2">
        <f t="shared" ref="A176:E185" si="42">A35</f>
        <v>30</v>
      </c>
      <c r="B176" s="1" t="str">
        <f t="shared" si="42"/>
        <v>PRE-09760</v>
      </c>
      <c r="C176" s="1" t="str">
        <f t="shared" si="42"/>
        <v>SPP TAU - Circuit 66048</v>
      </c>
      <c r="D176" s="2" t="str">
        <f t="shared" si="42"/>
        <v>PRE-09760.1</v>
      </c>
      <c r="E176" s="162" t="str">
        <f t="shared" si="42"/>
        <v>SPP TAU - Circuit 66048</v>
      </c>
      <c r="F176" s="84" t="s">
        <v>459</v>
      </c>
      <c r="G176" s="84"/>
      <c r="H176" s="112"/>
      <c r="I176" s="197"/>
      <c r="J176" s="191">
        <v>0</v>
      </c>
      <c r="K176" s="191">
        <v>0</v>
      </c>
      <c r="L176" s="191">
        <v>0</v>
      </c>
      <c r="M176" s="191">
        <v>0</v>
      </c>
      <c r="N176" s="191">
        <v>0</v>
      </c>
      <c r="O176" s="191">
        <v>0</v>
      </c>
      <c r="P176" s="191">
        <v>0</v>
      </c>
      <c r="Q176" s="191">
        <f>IF($F176&lt;R$144,(IF($F176&gt;Q$144-1,SUM($J35:Q35)+$I376,Q35)),0)</f>
        <v>0</v>
      </c>
      <c r="R176" s="191">
        <f>IF($F176&lt;S$144,(IF($F176&gt;R$144-1,SUM($J35:R35)+$I376,R35)),0)</f>
        <v>0</v>
      </c>
      <c r="S176" s="191">
        <f>IF($F176&lt;T$144,(IF($F176&gt;S$144-1,SUM($J35:S35)+$I376,S35)),0)</f>
        <v>0</v>
      </c>
      <c r="T176" s="191">
        <f>IF($F176&lt;U$144,(IF($F176&gt;T$144-1,SUM($J35:T35)+$I376,T35)),0)</f>
        <v>0</v>
      </c>
      <c r="U176" s="191">
        <f>IF($F176&lt;V$144,(IF($F176&gt;U$144-1,SUM($J35:U35)+$I376,U35)),0)</f>
        <v>0</v>
      </c>
      <c r="V176" s="163">
        <f t="shared" si="37"/>
        <v>0</v>
      </c>
      <c r="W176" s="191">
        <f>IF($F176&lt;X$144,(IF($F176&gt;W$144-1,SUM($V35,$W35:W35),W35)),0)</f>
        <v>0</v>
      </c>
      <c r="X176" s="191">
        <f>IF($F176&lt;Y$144,(IF($F176&gt;X$144-1,SUM($V35,$W35:X35),X35)),0)</f>
        <v>0</v>
      </c>
      <c r="Y176" s="191">
        <f>IF($F176&lt;Z$144,(IF($F176&gt;Y$144-1,SUM($V35,$W35:Y35),Y35)),0)</f>
        <v>0</v>
      </c>
      <c r="Z176" s="191">
        <f>IF($F176&lt;AA$144,(IF($F176&gt;Z$144-1,SUM($V35,$W35:Z35),Z35)),0)</f>
        <v>0</v>
      </c>
      <c r="AA176" s="191">
        <f>IF($F176&lt;AB$144,(IF($F176&gt;AA$144-1,SUM($V35,$W35:AA35),AA35)),0)</f>
        <v>0</v>
      </c>
      <c r="AB176" s="191">
        <f>IF($F176&lt;AC$144,(IF($F176&gt;AB$144-1,SUM($V35,$W35:AB35),AB35)),0)</f>
        <v>0</v>
      </c>
      <c r="AC176" s="191">
        <f>IF($F176&lt;AD$144,(IF($F176&gt;AC$144-1,SUM($V35,$W35:AC35),AC35)),0)</f>
        <v>0</v>
      </c>
      <c r="AD176" s="191">
        <f>IF($F176&lt;AE$144,(IF($F176&gt;AD$144-1,SUM($V35,$W35:AD35),AD35)),0)</f>
        <v>0</v>
      </c>
      <c r="AE176" s="191">
        <f>IF($F176&lt;AF$144,(IF($F176&gt;AE$144-1,SUM($V35,$W35:AE35),AE35)),0)</f>
        <v>0</v>
      </c>
      <c r="AF176" s="191">
        <f>IF($F176&lt;AG$144,(IF($F176&gt;AF$144-1,SUM($V35,$W35:AF35),AF35)),0)</f>
        <v>0</v>
      </c>
      <c r="AG176" s="191">
        <f>IF($F176&lt;AH$144,(IF($F176&gt;AG$144-1,SUM($V35,$W35:AG35),AG35)),0)</f>
        <v>0</v>
      </c>
      <c r="AH176" s="191">
        <f>IF($F176&lt;AI$144,(IF($F176&gt;AH$144-1,SUM($V35,$W35:AH35),AH35)),0)</f>
        <v>0</v>
      </c>
      <c r="AI176" s="163">
        <f t="shared" si="34"/>
        <v>0</v>
      </c>
      <c r="AJ176" s="191">
        <f>IFERROR(IF(VALUE($F176)&lt;AK$144,(IF(VALUE($F176)&gt;AJ$144-1,SUM($AI35,$V35,$AJ35:AJ35),AJ35)),0),0)</f>
        <v>0</v>
      </c>
      <c r="AK176" s="191">
        <f>IFERROR(IF(VALUE($F176)&lt;AL$144,(IF(VALUE($F176)&gt;AK$144-1,SUM($AI35,$V35,$AJ35:AK35),AK35)),0),0)</f>
        <v>0</v>
      </c>
      <c r="AL176" s="191">
        <f>IFERROR(IF(VALUE($F176)&lt;AM$144,(IF(VALUE($F176)&gt;AL$144-1,SUM($AI35,$V35,$AJ35:AL35),AL35)),0),0)</f>
        <v>80024.959999999992</v>
      </c>
      <c r="AM176" s="191">
        <f>IFERROR(IF(VALUE($F176)&lt;AN$144,(IF(VALUE($F176)&gt;AM$144-1,SUM($AI35,$V35,$AJ35:AM35),AM35)),0),0)</f>
        <v>0</v>
      </c>
      <c r="AN176" s="191">
        <f>IFERROR(IF(VALUE($F176)&lt;AO$144,(IF(VALUE($F176)&gt;AN$144-1,SUM($AI35,$V35,$AJ35:AN35),AN35)),0),0)</f>
        <v>0</v>
      </c>
      <c r="AO176" s="191">
        <f>IFERROR(IF(VALUE($F176)&lt;AP$144,(IF(VALUE($F176)&gt;AO$144-1,SUM($AI35,$V35,$AJ35:AO35),AO35)),0),0)</f>
        <v>0</v>
      </c>
      <c r="AP176" s="191">
        <f>IFERROR(IF(VALUE($F176)&lt;AQ$144,(IF(VALUE($F176)&gt;AP$144-1,SUM($AI35,$V35,$AJ35:AP35),AP35)),0),0)</f>
        <v>0</v>
      </c>
      <c r="AQ176" s="191">
        <f>IFERROR(IF(VALUE($F176)&lt;AR$144,(IF(VALUE($F176)&gt;AQ$144-1,SUM($AI35,$V35,$AJ35:AQ35),AQ35)),0),0)</f>
        <v>0</v>
      </c>
      <c r="AR176" s="191">
        <f>IFERROR(IF(VALUE($F176)&lt;AS$144,(IF(VALUE($F176)&gt;AR$144-1,SUM($AI35,$V35,$AJ35:AR35),AR35)),0),0)</f>
        <v>0</v>
      </c>
      <c r="AS176" s="191">
        <f>IFERROR(IF(VALUE($F176)&lt;AT$144,(IF(VALUE($F176)&gt;AS$144-1,SUM($AI35,$V35,$AJ35:AS35),AS35)),0),0)</f>
        <v>0</v>
      </c>
      <c r="AT176" s="191">
        <f>IFERROR(IF(VALUE($F176)&lt;AU$144,(IF(VALUE($F176)&gt;AT$144-1,SUM($AI35,$V35,$AJ35:AT35),AT35)),0),0)</f>
        <v>0</v>
      </c>
      <c r="AU176" s="191">
        <f>IFERROR(IF(VALUE($F176)&lt;AV$144,(IF(VALUE($F176)&gt;AU$144-1,SUM($AI35,$V35,$AJ35:AU35),AU35)),0),0)</f>
        <v>0</v>
      </c>
      <c r="AV176" s="163">
        <f t="shared" si="35"/>
        <v>80024.959999999992</v>
      </c>
      <c r="AW176" s="191">
        <f>IFERROR(IF(VALUE($F176)&lt;AX$144,(IF(VALUE($F176)&gt;AW$144-1,SUM($AV35,$AI35,$V35,$AW35:AW35),AW35)),0),0)</f>
        <v>0</v>
      </c>
      <c r="AX176" s="191">
        <f>IFERROR(IF(VALUE($F176)&lt;AY$144,(IF(VALUE($F176)&gt;AX$144-1,SUM($AV35,$AI35,$V35,$AW35:AX35),AX35)),0),0)</f>
        <v>0</v>
      </c>
      <c r="AY176" s="191">
        <f>IFERROR(IF(VALUE($F176)&lt;AZ$144,(IF(VALUE($F176)&gt;AY$144-1,SUM($AV35,$AI35,$V35,$AW35:AY35),AY35)),0),0)</f>
        <v>0</v>
      </c>
      <c r="AZ176" s="191">
        <f>IFERROR(IF(VALUE($F176)&lt;BA$144,(IF(VALUE($F176)&gt;AZ$144-1,SUM($AV35,$AI35,$V35,$AW35:AZ35),AZ35)),0),0)</f>
        <v>0</v>
      </c>
      <c r="BA176" s="191">
        <f>IFERROR(IF(VALUE($F176)&lt;BB$144,(IF(VALUE($F176)&gt;BA$144-1,SUM($AV35,$AI35,$V35,$AW35:BA35),BA35)),0),0)</f>
        <v>0</v>
      </c>
      <c r="BB176" s="191">
        <f>IFERROR(IF(VALUE($F176)&lt;BC$144,(IF(VALUE($F176)&gt;BB$144-1,SUM($AV35,$AI35,$V35,$AW35:BB35),BB35)),0),0)</f>
        <v>0</v>
      </c>
      <c r="BC176" s="191">
        <f>IFERROR(IF(VALUE($F176)&lt;BD$144,(IF(VALUE($F176)&gt;BC$144-1,SUM($AV35,$AI35,$V35,$AW35:BC35),BC35)),0),0)</f>
        <v>0</v>
      </c>
      <c r="BD176" s="191">
        <f>IFERROR(IF(VALUE($F176)&lt;BE$144,(IF(VALUE($F176)&gt;BD$144-1,SUM($AV35,$AI35,$V35,$AW35:BD35),BD35)),0),0)</f>
        <v>0</v>
      </c>
      <c r="BE176" s="191">
        <f>IFERROR(IF(VALUE($F176)&lt;BF$144,(IF(VALUE($F176)&gt;BE$144-1,SUM($AV35,$AI35,$V35,$AW35:BE35),BE35)),0),0)</f>
        <v>0</v>
      </c>
      <c r="BF176" s="191">
        <f>IFERROR(IF(VALUE($F176)&lt;BG$144,(IF(VALUE($F176)&gt;BF$144-1,SUM($AV35,$AI35,$V35,$AW35:BF35),BF35)),0),0)</f>
        <v>0</v>
      </c>
      <c r="BG176" s="191">
        <f>IFERROR(IF(VALUE($F176)&lt;BH$144,(IF(VALUE($F176)&gt;BG$144-1,SUM($AV35,$AI35,$V35,$AW35:BG35),BG35)),0),0)</f>
        <v>0</v>
      </c>
      <c r="BH176" s="191">
        <f>IFERROR(IF(VALUE($F176)&lt;BI$144,(IF(VALUE($F176)&gt;BH$144-1,SUM($AV35,$AI35,$V35,$AW35:BH35),BH35)),0),0)</f>
        <v>0</v>
      </c>
      <c r="BI176" s="163">
        <f t="shared" si="36"/>
        <v>0</v>
      </c>
      <c r="BV176" s="163"/>
      <c r="CI176" s="163"/>
      <c r="CV176" s="163"/>
      <c r="DI176" s="163"/>
      <c r="DV176" s="163"/>
      <c r="EI176" s="163"/>
    </row>
    <row r="177" spans="1:139" ht="15.75" outlineLevel="1" x14ac:dyDescent="0.25">
      <c r="A177" s="2">
        <f t="shared" si="42"/>
        <v>31</v>
      </c>
      <c r="B177" s="1" t="str">
        <f t="shared" si="42"/>
        <v>PRE-09761</v>
      </c>
      <c r="C177" s="1" t="str">
        <f t="shared" si="42"/>
        <v>SPP TAU - Circuit 66031</v>
      </c>
      <c r="D177" s="2" t="str">
        <f t="shared" si="42"/>
        <v>PRE-09761.1</v>
      </c>
      <c r="E177" s="162" t="str">
        <f t="shared" si="42"/>
        <v>SPP TAU - Circuit 66031</v>
      </c>
      <c r="F177" s="84">
        <v>44484</v>
      </c>
      <c r="G177" s="84"/>
      <c r="H177" s="112"/>
      <c r="I177" s="197"/>
      <c r="J177" s="191">
        <v>0</v>
      </c>
      <c r="K177" s="191">
        <v>0</v>
      </c>
      <c r="L177" s="191">
        <v>0</v>
      </c>
      <c r="M177" s="191">
        <v>0</v>
      </c>
      <c r="N177" s="191">
        <v>0</v>
      </c>
      <c r="O177" s="191">
        <v>0</v>
      </c>
      <c r="P177" s="191">
        <v>0</v>
      </c>
      <c r="Q177" s="191">
        <f>IF($F177&lt;R$144,(IF($F177&gt;Q$144-1,SUM($J36:Q36)+$I377,Q36)),0)</f>
        <v>0</v>
      </c>
      <c r="R177" s="191">
        <f>IF($F177&lt;S$144,(IF($F177&gt;R$144-1,SUM($J36:R36)+$I377,R36)),0)</f>
        <v>0</v>
      </c>
      <c r="S177" s="191">
        <f>IF($F177&lt;T$144,(IF($F177&gt;S$144-1,SUM($J36:S36)+$I377,S36)),0)</f>
        <v>0</v>
      </c>
      <c r="T177" s="191">
        <f>IF($F177&lt;U$144,(IF($F177&gt;T$144-1,SUM($J36:T36)+$I377,T36)),0)</f>
        <v>0</v>
      </c>
      <c r="U177" s="191">
        <f>IF($F177&lt;V$144,(IF($F177&gt;U$144-1,SUM($J36:U36)+$I377,U36)),0)</f>
        <v>0</v>
      </c>
      <c r="V177" s="163">
        <f t="shared" si="37"/>
        <v>0</v>
      </c>
      <c r="W177" s="191">
        <f>IF($F177&lt;X$144,(IF($F177&gt;W$144-1,SUM($V36,$W36:W36),W36)),0)</f>
        <v>0</v>
      </c>
      <c r="X177" s="191">
        <f>IF($F177&lt;Y$144,(IF($F177&gt;X$144-1,SUM($V36,$W36:X36),X36)),0)</f>
        <v>0</v>
      </c>
      <c r="Y177" s="191">
        <f>IF($F177&lt;Z$144,(IF($F177&gt;Y$144-1,SUM($V36,$W36:Y36),Y36)),0)</f>
        <v>0</v>
      </c>
      <c r="Z177" s="191">
        <f>IF($F177&lt;AA$144,(IF($F177&gt;Z$144-1,SUM($V36,$W36:Z36),Z36)),0)</f>
        <v>0</v>
      </c>
      <c r="AA177" s="191">
        <f>IF($F177&lt;AB$144,(IF($F177&gt;AA$144-1,SUM($V36,$W36:AA36),AA36)),0)</f>
        <v>0</v>
      </c>
      <c r="AB177" s="191">
        <f>IF($F177&lt;AC$144,(IF($F177&gt;AB$144-1,SUM($V36,$W36:AB36),AB36)),0)</f>
        <v>0</v>
      </c>
      <c r="AC177" s="191">
        <f>IF($F177&lt;AD$144,(IF($F177&gt;AC$144-1,SUM($V36,$W36:AC36),AC36)),0)</f>
        <v>0</v>
      </c>
      <c r="AD177" s="191">
        <f>IF($F177&lt;AE$144,(IF($F177&gt;AD$144-1,SUM($V36,$W36:AD36),AD36)),0)</f>
        <v>0</v>
      </c>
      <c r="AE177" s="191">
        <f>IF($F177&lt;AF$144,(IF($F177&gt;AE$144-1,SUM($V36,$W36:AE36),AE36)),0)</f>
        <v>0</v>
      </c>
      <c r="AF177" s="191">
        <f>IF($F177&lt;AG$144,(IF($F177&gt;AF$144-1,SUM($V36,$W36:AF36),AF36)),0)</f>
        <v>44136.38</v>
      </c>
      <c r="AG177" s="191">
        <f>IF($F177&lt;AH$144,(IF($F177&gt;AG$144-1,SUM($V36,$W36:AG36),AG36)),0)</f>
        <v>0</v>
      </c>
      <c r="AH177" s="191">
        <f>IF($F177&lt;AI$144,(IF($F177&gt;AH$144-1,SUM($V36,$W36:AH36),AH36)),0)</f>
        <v>0</v>
      </c>
      <c r="AI177" s="163">
        <f t="shared" si="34"/>
        <v>44136.38</v>
      </c>
      <c r="AJ177" s="191">
        <f>IFERROR(IF(VALUE($F177)&lt;AK$144,(IF(VALUE($F177)&gt;AJ$144-1,SUM($AI36,$V36,$AJ36:AJ36),AJ36)),0),0)</f>
        <v>0</v>
      </c>
      <c r="AK177" s="191">
        <f>IFERROR(IF(VALUE($F177)&lt;AL$144,(IF(VALUE($F177)&gt;AK$144-1,SUM($AI36,$V36,$AJ36:AK36),AK36)),0),0)</f>
        <v>0</v>
      </c>
      <c r="AL177" s="191">
        <f>IFERROR(IF(VALUE($F177)&lt;AM$144,(IF(VALUE($F177)&gt;AL$144-1,SUM($AI36,$V36,$AJ36:AL36),AL36)),0),0)</f>
        <v>0</v>
      </c>
      <c r="AM177" s="191">
        <f>IFERROR(IF(VALUE($F177)&lt;AN$144,(IF(VALUE($F177)&gt;AM$144-1,SUM($AI36,$V36,$AJ36:AM36),AM36)),0),0)</f>
        <v>0</v>
      </c>
      <c r="AN177" s="191">
        <f>IFERROR(IF(VALUE($F177)&lt;AO$144,(IF(VALUE($F177)&gt;AN$144-1,SUM($AI36,$V36,$AJ36:AN36),AN36)),0),0)</f>
        <v>0</v>
      </c>
      <c r="AO177" s="191">
        <f>IFERROR(IF(VALUE($F177)&lt;AP$144,(IF(VALUE($F177)&gt;AO$144-1,SUM($AI36,$V36,$AJ36:AO36),AO36)),0),0)</f>
        <v>0</v>
      </c>
      <c r="AP177" s="191">
        <f>IFERROR(IF(VALUE($F177)&lt;AQ$144,(IF(VALUE($F177)&gt;AP$144-1,SUM($AI36,$V36,$AJ36:AP36),AP36)),0),0)</f>
        <v>0</v>
      </c>
      <c r="AQ177" s="191">
        <f>IFERROR(IF(VALUE($F177)&lt;AR$144,(IF(VALUE($F177)&gt;AQ$144-1,SUM($AI36,$V36,$AJ36:AQ36),AQ36)),0),0)</f>
        <v>0</v>
      </c>
      <c r="AR177" s="191">
        <f>IFERROR(IF(VALUE($F177)&lt;AS$144,(IF(VALUE($F177)&gt;AR$144-1,SUM($AI36,$V36,$AJ36:AR36),AR36)),0),0)</f>
        <v>0</v>
      </c>
      <c r="AS177" s="191">
        <f>IFERROR(IF(VALUE($F177)&lt;AT$144,(IF(VALUE($F177)&gt;AS$144-1,SUM($AI36,$V36,$AJ36:AS36),AS36)),0),0)</f>
        <v>0</v>
      </c>
      <c r="AT177" s="191">
        <f>IFERROR(IF(VALUE($F177)&lt;AU$144,(IF(VALUE($F177)&gt;AT$144-1,SUM($AI36,$V36,$AJ36:AT36),AT36)),0),0)</f>
        <v>0</v>
      </c>
      <c r="AU177" s="191">
        <f>IFERROR(IF(VALUE($F177)&lt;AV$144,(IF(VALUE($F177)&gt;AU$144-1,SUM($AI36,$V36,$AJ36:AU36),AU36)),0),0)</f>
        <v>0</v>
      </c>
      <c r="AV177" s="163">
        <f t="shared" si="35"/>
        <v>0</v>
      </c>
      <c r="AW177" s="191">
        <f>IFERROR(IF(VALUE($F177)&lt;AX$144,(IF(VALUE($F177)&gt;AW$144-1,SUM($AV36,$AI36,$V36,$AW36:AW36),AW36)),0),0)</f>
        <v>0</v>
      </c>
      <c r="AX177" s="191">
        <f>IFERROR(IF(VALUE($F177)&lt;AY$144,(IF(VALUE($F177)&gt;AX$144-1,SUM($AV36,$AI36,$V36,$AW36:AX36),AX36)),0),0)</f>
        <v>0</v>
      </c>
      <c r="AY177" s="191">
        <f>IFERROR(IF(VALUE($F177)&lt;AZ$144,(IF(VALUE($F177)&gt;AY$144-1,SUM($AV36,$AI36,$V36,$AW36:AY36),AY36)),0),0)</f>
        <v>0</v>
      </c>
      <c r="AZ177" s="191">
        <f>IFERROR(IF(VALUE($F177)&lt;BA$144,(IF(VALUE($F177)&gt;AZ$144-1,SUM($AV36,$AI36,$V36,$AW36:AZ36),AZ36)),0),0)</f>
        <v>0</v>
      </c>
      <c r="BA177" s="191">
        <f>IFERROR(IF(VALUE($F177)&lt;BB$144,(IF(VALUE($F177)&gt;BA$144-1,SUM($AV36,$AI36,$V36,$AW36:BA36),BA36)),0),0)</f>
        <v>0</v>
      </c>
      <c r="BB177" s="191">
        <f>IFERROR(IF(VALUE($F177)&lt;BC$144,(IF(VALUE($F177)&gt;BB$144-1,SUM($AV36,$AI36,$V36,$AW36:BB36),BB36)),0),0)</f>
        <v>0</v>
      </c>
      <c r="BC177" s="191">
        <f>IFERROR(IF(VALUE($F177)&lt;BD$144,(IF(VALUE($F177)&gt;BC$144-1,SUM($AV36,$AI36,$V36,$AW36:BC36),BC36)),0),0)</f>
        <v>0</v>
      </c>
      <c r="BD177" s="191">
        <f>IFERROR(IF(VALUE($F177)&lt;BE$144,(IF(VALUE($F177)&gt;BD$144-1,SUM($AV36,$AI36,$V36,$AW36:BD36),BD36)),0),0)</f>
        <v>0</v>
      </c>
      <c r="BE177" s="191">
        <f>IFERROR(IF(VALUE($F177)&lt;BF$144,(IF(VALUE($F177)&gt;BE$144-1,SUM($AV36,$AI36,$V36,$AW36:BE36),BE36)),0),0)</f>
        <v>0</v>
      </c>
      <c r="BF177" s="191">
        <f>IFERROR(IF(VALUE($F177)&lt;BG$144,(IF(VALUE($F177)&gt;BF$144-1,SUM($AV36,$AI36,$V36,$AW36:BF36),BF36)),0),0)</f>
        <v>0</v>
      </c>
      <c r="BG177" s="191">
        <f>IFERROR(IF(VALUE($F177)&lt;BH$144,(IF(VALUE($F177)&gt;BG$144-1,SUM($AV36,$AI36,$V36,$AW36:BG36),BG36)),0),0)</f>
        <v>0</v>
      </c>
      <c r="BH177" s="191">
        <f>IFERROR(IF(VALUE($F177)&lt;BI$144,(IF(VALUE($F177)&gt;BH$144-1,SUM($AV36,$AI36,$V36,$AW36:BH36),BH36)),0),0)</f>
        <v>0</v>
      </c>
      <c r="BI177" s="163">
        <f t="shared" si="36"/>
        <v>0</v>
      </c>
      <c r="BV177" s="163"/>
      <c r="CI177" s="163"/>
      <c r="CV177" s="163"/>
      <c r="DI177" s="163"/>
      <c r="DV177" s="163"/>
      <c r="EI177" s="163"/>
    </row>
    <row r="178" spans="1:139" ht="15.75" outlineLevel="1" x14ac:dyDescent="0.25">
      <c r="A178" s="2">
        <f t="shared" si="42"/>
        <v>32</v>
      </c>
      <c r="B178" s="1" t="str">
        <f t="shared" si="42"/>
        <v>PRE-09762</v>
      </c>
      <c r="C178" s="1" t="str">
        <f t="shared" si="42"/>
        <v>SPP TAU - Circuit 66036</v>
      </c>
      <c r="D178" s="2" t="str">
        <f t="shared" si="42"/>
        <v>PRE-09762.1</v>
      </c>
      <c r="E178" s="162" t="str">
        <f t="shared" si="42"/>
        <v>SPP TAU - Circuit 66036</v>
      </c>
      <c r="F178" s="84" t="s">
        <v>460</v>
      </c>
      <c r="G178" s="84"/>
      <c r="H178" s="112"/>
      <c r="I178" s="197"/>
      <c r="J178" s="191">
        <v>0</v>
      </c>
      <c r="K178" s="191">
        <v>0</v>
      </c>
      <c r="L178" s="191">
        <v>0</v>
      </c>
      <c r="M178" s="191">
        <v>0</v>
      </c>
      <c r="N178" s="191">
        <v>0</v>
      </c>
      <c r="O178" s="191">
        <v>0</v>
      </c>
      <c r="P178" s="191">
        <v>0</v>
      </c>
      <c r="Q178" s="191">
        <f>IF($F178&lt;R$144,(IF($F178&gt;Q$144-1,SUM($J37:Q37)+$I379,Q37)),0)</f>
        <v>0</v>
      </c>
      <c r="R178" s="191">
        <f>IF($F178&lt;S$144,(IF($F178&gt;R$144-1,SUM($J37:R37)+$I379,R37)),0)</f>
        <v>0</v>
      </c>
      <c r="S178" s="191">
        <f>IF($F178&lt;T$144,(IF($F178&gt;S$144-1,SUM($J37:S37)+$I379,S37)),0)</f>
        <v>0</v>
      </c>
      <c r="T178" s="191">
        <f>IF($F178&lt;U$144,(IF($F178&gt;T$144-1,SUM($J37:T37)+$I379,T37)),0)</f>
        <v>0</v>
      </c>
      <c r="U178" s="191">
        <f>IF($F178&lt;V$144,(IF($F178&gt;U$144-1,SUM($J37:U37)+$I379,U37)),0)</f>
        <v>0</v>
      </c>
      <c r="V178" s="163">
        <f t="shared" si="37"/>
        <v>0</v>
      </c>
      <c r="W178" s="191">
        <f>IF($F178&lt;X$144,(IF($F178&gt;W$144-1,SUM($V37,$W37:W37),W37)),0)</f>
        <v>0</v>
      </c>
      <c r="X178" s="191">
        <f>IF($F178&lt;Y$144,(IF($F178&gt;X$144-1,SUM($V37,$W37:X37),X37)),0)</f>
        <v>0</v>
      </c>
      <c r="Y178" s="191">
        <f>IF($F178&lt;Z$144,(IF($F178&gt;Y$144-1,SUM($V37,$W37:Y37),Y37)),0)</f>
        <v>0</v>
      </c>
      <c r="Z178" s="191">
        <f>IF($F178&lt;AA$144,(IF($F178&gt;Z$144-1,SUM($V37,$W37:Z37),Z37)),0)</f>
        <v>0</v>
      </c>
      <c r="AA178" s="191">
        <f>IF($F178&lt;AB$144,(IF($F178&gt;AA$144-1,SUM($V37,$W37:AA37),AA37)),0)</f>
        <v>0</v>
      </c>
      <c r="AB178" s="191">
        <f>IF($F178&lt;AC$144,(IF($F178&gt;AB$144-1,SUM($V37,$W37:AB37),AB37)),0)</f>
        <v>0</v>
      </c>
      <c r="AC178" s="191">
        <f>IF($F178&lt;AD$144,(IF($F178&gt;AC$144-1,SUM($V37,$W37:AC37),AC37)),0)</f>
        <v>0</v>
      </c>
      <c r="AD178" s="191">
        <f>IF($F178&lt;AE$144,(IF($F178&gt;AD$144-1,SUM($V37,$W37:AD37),AD37)),0)</f>
        <v>0</v>
      </c>
      <c r="AE178" s="191">
        <f>IF($F178&lt;AF$144,(IF($F178&gt;AE$144-1,SUM($V37,$W37:AE37),AE37)),0)</f>
        <v>0</v>
      </c>
      <c r="AF178" s="191">
        <f>IF($F178&lt;AG$144,(IF($F178&gt;AF$144-1,SUM($V37,$W37:AF37),AF37)),0)</f>
        <v>0</v>
      </c>
      <c r="AG178" s="191">
        <f>IF($F178&lt;AH$144,(IF($F178&gt;AG$144-1,SUM($V37,$W37:AG37),AG37)),0)</f>
        <v>0</v>
      </c>
      <c r="AH178" s="191">
        <f>IF($F178&lt;AI$144,(IF($F178&gt;AH$144-1,SUM($V37,$W37:AH37),AH37)),0)</f>
        <v>0</v>
      </c>
      <c r="AI178" s="163">
        <f t="shared" ref="AI178:AI209" si="43">SUM(W178:AH178)</f>
        <v>0</v>
      </c>
      <c r="AJ178" s="191">
        <f>IFERROR(IF(VALUE($F178)&lt;AK$144,(IF(VALUE($F178)&gt;AJ$144-1,SUM($AI37,$V37,$AJ37:AJ37),AJ37)),0),0)</f>
        <v>0</v>
      </c>
      <c r="AK178" s="191">
        <f>IFERROR(IF(VALUE($F178)&lt;AL$144,(IF(VALUE($F178)&gt;AK$144-1,SUM($AI37,$V37,$AJ37:AK37),AK37)),0),0)</f>
        <v>0</v>
      </c>
      <c r="AL178" s="191">
        <f>IFERROR(IF(VALUE($F178)&lt;AM$144,(IF(VALUE($F178)&gt;AL$144-1,SUM($AI37,$V37,$AJ37:AL37),AL37)),0),0)</f>
        <v>0</v>
      </c>
      <c r="AM178" s="191">
        <f>IFERROR(IF(VALUE($F178)&lt;AN$144,(IF(VALUE($F178)&gt;AM$144-1,SUM($AI37,$V37,$AJ37:AM37),AM37)),0),0)</f>
        <v>0</v>
      </c>
      <c r="AN178" s="191">
        <f>IFERROR(IF(VALUE($F178)&lt;AO$144,(IF(VALUE($F178)&gt;AN$144-1,SUM($AI37,$V37,$AJ37:AN37),AN37)),0),0)</f>
        <v>891355.83000000007</v>
      </c>
      <c r="AO178" s="191">
        <f>IFERROR(IF(VALUE($F178)&lt;AP$144,(IF(VALUE($F178)&gt;AO$144-1,SUM($AI37,$V37,$AJ37:AO37),AO37)),0),0)</f>
        <v>0</v>
      </c>
      <c r="AP178" s="191">
        <f>IFERROR(IF(VALUE($F178)&lt;AQ$144,(IF(VALUE($F178)&gt;AP$144-1,SUM($AI37,$V37,$AJ37:AP37),AP37)),0),0)</f>
        <v>0</v>
      </c>
      <c r="AQ178" s="191">
        <f>IFERROR(IF(VALUE($F178)&lt;AR$144,(IF(VALUE($F178)&gt;AQ$144-1,SUM($AI37,$V37,$AJ37:AQ37),AQ37)),0),0)</f>
        <v>0</v>
      </c>
      <c r="AR178" s="191">
        <f>IFERROR(IF(VALUE($F178)&lt;AS$144,(IF(VALUE($F178)&gt;AR$144-1,SUM($AI37,$V37,$AJ37:AR37),AR37)),0),0)</f>
        <v>0</v>
      </c>
      <c r="AS178" s="191">
        <f>IFERROR(IF(VALUE($F178)&lt;AT$144,(IF(VALUE($F178)&gt;AS$144-1,SUM($AI37,$V37,$AJ37:AS37),AS37)),0),0)</f>
        <v>0</v>
      </c>
      <c r="AT178" s="191">
        <f>IFERROR(IF(VALUE($F178)&lt;AU$144,(IF(VALUE($F178)&gt;AT$144-1,SUM($AI37,$V37,$AJ37:AT37),AT37)),0),0)</f>
        <v>0</v>
      </c>
      <c r="AU178" s="191">
        <f>IFERROR(IF(VALUE($F178)&lt;AV$144,(IF(VALUE($F178)&gt;AU$144-1,SUM($AI37,$V37,$AJ37:AU37),AU37)),0),0)</f>
        <v>0</v>
      </c>
      <c r="AV178" s="163">
        <f>SUM(AJ178:AU178)</f>
        <v>891355.83000000007</v>
      </c>
      <c r="AW178" s="191">
        <f>IFERROR(IF(VALUE($F178)&lt;AX$144,(IF(VALUE($F178)&gt;AW$144-1,SUM($AV37,$AI37,$V37,$AW37:AW37),AW37)),0),0)</f>
        <v>0</v>
      </c>
      <c r="AX178" s="191">
        <f>IFERROR(IF(VALUE($F178)&lt;AY$144,(IF(VALUE($F178)&gt;AX$144-1,SUM($AV37,$AI37,$V37,$AW37:AX37),AX37)),0),0)</f>
        <v>0</v>
      </c>
      <c r="AY178" s="191">
        <f>IFERROR(IF(VALUE($F178)&lt;AZ$144,(IF(VALUE($F178)&gt;AY$144-1,SUM($AV37,$AI37,$V37,$AW37:AY37),AY37)),0),0)</f>
        <v>0</v>
      </c>
      <c r="AZ178" s="191">
        <f>IFERROR(IF(VALUE($F178)&lt;BA$144,(IF(VALUE($F178)&gt;AZ$144-1,SUM($AV37,$AI37,$V37,$AW37:AZ37),AZ37)),0),0)</f>
        <v>0</v>
      </c>
      <c r="BA178" s="191">
        <f>IFERROR(IF(VALUE($F178)&lt;BB$144,(IF(VALUE($F178)&gt;BA$144-1,SUM($AV37,$AI37,$V37,$AW37:BA37),BA37)),0),0)</f>
        <v>0</v>
      </c>
      <c r="BB178" s="191">
        <f>IFERROR(IF(VALUE($F178)&lt;BC$144,(IF(VALUE($F178)&gt;BB$144-1,SUM($AV37,$AI37,$V37,$AW37:BB37),BB37)),0),0)</f>
        <v>0</v>
      </c>
      <c r="BC178" s="191">
        <f>IFERROR(IF(VALUE($F178)&lt;BD$144,(IF(VALUE($F178)&gt;BC$144-1,SUM($AV37,$AI37,$V37,$AW37:BC37),BC37)),0),0)</f>
        <v>0</v>
      </c>
      <c r="BD178" s="191">
        <f>IFERROR(IF(VALUE($F178)&lt;BE$144,(IF(VALUE($F178)&gt;BD$144-1,SUM($AV37,$AI37,$V37,$AW37:BD37),BD37)),0),0)</f>
        <v>0</v>
      </c>
      <c r="BE178" s="191">
        <f>IFERROR(IF(VALUE($F178)&lt;BF$144,(IF(VALUE($F178)&gt;BE$144-1,SUM($AV37,$AI37,$V37,$AW37:BE37),BE37)),0),0)</f>
        <v>0</v>
      </c>
      <c r="BF178" s="191">
        <f>IFERROR(IF(VALUE($F178)&lt;BG$144,(IF(VALUE($F178)&gt;BF$144-1,SUM($AV37,$AI37,$V37,$AW37:BF37),BF37)),0),0)</f>
        <v>0</v>
      </c>
      <c r="BG178" s="191">
        <f>IFERROR(IF(VALUE($F178)&lt;BH$144,(IF(VALUE($F178)&gt;BG$144-1,SUM($AV37,$AI37,$V37,$AW37:BG37),BG37)),0),0)</f>
        <v>0</v>
      </c>
      <c r="BH178" s="191">
        <f>IFERROR(IF(VALUE($F178)&lt;BI$144,(IF(VALUE($F178)&gt;BH$144-1,SUM($AV37,$AI37,$V37,$AW37:BH37),BH37)),0),0)</f>
        <v>0</v>
      </c>
      <c r="BI178" s="163">
        <f>SUM(AW178:BH178)</f>
        <v>0</v>
      </c>
      <c r="BV178" s="163"/>
      <c r="CI178" s="163"/>
      <c r="CV178" s="163"/>
      <c r="DI178" s="163"/>
      <c r="DV178" s="163"/>
      <c r="EI178" s="163"/>
    </row>
    <row r="179" spans="1:139" ht="15.75" outlineLevel="1" x14ac:dyDescent="0.25">
      <c r="A179" s="2">
        <f t="shared" si="42"/>
        <v>32</v>
      </c>
      <c r="B179" s="1" t="str">
        <f t="shared" si="42"/>
        <v>PRE-09762</v>
      </c>
      <c r="C179" s="1" t="str">
        <f t="shared" si="42"/>
        <v>SPP TAU - Circuit 66036</v>
      </c>
      <c r="D179" s="2" t="str">
        <f t="shared" si="42"/>
        <v>A2786432</v>
      </c>
      <c r="E179" s="162" t="str">
        <f t="shared" si="42"/>
        <v>SPP TAU - Circuit 66036 - EH&amp;S</v>
      </c>
      <c r="F179" s="84">
        <v>44576</v>
      </c>
      <c r="G179" s="84"/>
      <c r="H179" s="112"/>
      <c r="I179" s="197"/>
      <c r="J179" s="191">
        <v>0</v>
      </c>
      <c r="K179" s="191">
        <v>0</v>
      </c>
      <c r="L179" s="191">
        <v>0</v>
      </c>
      <c r="M179" s="191">
        <v>0</v>
      </c>
      <c r="N179" s="191">
        <v>0</v>
      </c>
      <c r="O179" s="191">
        <v>0</v>
      </c>
      <c r="P179" s="191">
        <v>0</v>
      </c>
      <c r="Q179" s="191">
        <f>IF($F179&lt;R$144,(IF($F179&gt;Q$144-1,SUM($J38:Q38)+$I381,Q38)),0)</f>
        <v>0</v>
      </c>
      <c r="R179" s="191">
        <f>IF($F179&lt;S$144,(IF($F179&gt;R$144-1,SUM($J38:R38)+$I381,R38)),0)</f>
        <v>0</v>
      </c>
      <c r="S179" s="191">
        <f>IF($F179&lt;T$144,(IF($F179&gt;S$144-1,SUM($J38:S38)+$I381,S38)),0)</f>
        <v>0</v>
      </c>
      <c r="T179" s="191">
        <f>IF($F179&lt;U$144,(IF($F179&gt;T$144-1,SUM($J38:T38)+$I381,T38)),0)</f>
        <v>0</v>
      </c>
      <c r="U179" s="191">
        <f>IF($F179&lt;V$144,(IF($F179&gt;U$144-1,SUM($J38:U38)+$I381,U38)),0)</f>
        <v>0</v>
      </c>
      <c r="V179" s="163">
        <f t="shared" ref="V179" si="44">SUM(J179:U179)</f>
        <v>0</v>
      </c>
      <c r="W179" s="191">
        <f>IF($F179&lt;X$144,(IF($F179&gt;W$144-1,SUM($V38,$W38:W38),W38)),0)</f>
        <v>0</v>
      </c>
      <c r="X179" s="191">
        <f>IF($F179&lt;Y$144,(IF($F179&gt;X$144-1,SUM($V38,$W38:X38),X38)),0)</f>
        <v>0</v>
      </c>
      <c r="Y179" s="191">
        <f>IF($F179&lt;Z$144,(IF($F179&gt;Y$144-1,SUM($V38,$W38:Y38),Y38)),0)</f>
        <v>0</v>
      </c>
      <c r="Z179" s="191">
        <f>IF($F179&lt;AA$144,(IF($F179&gt;Z$144-1,SUM($V38,$W38:Z38),Z38)),0)</f>
        <v>0</v>
      </c>
      <c r="AA179" s="191">
        <f>IF($F179&lt;AB$144,(IF($F179&gt;AA$144-1,SUM($V38,$W38:AA38),AA38)),0)</f>
        <v>0</v>
      </c>
      <c r="AB179" s="191">
        <f>IF($F179&lt;AC$144,(IF($F179&gt;AB$144-1,SUM($V38,$W38:AB38),AB38)),0)</f>
        <v>0</v>
      </c>
      <c r="AC179" s="191">
        <f>IF($F179&lt;AD$144,(IF($F179&gt;AC$144-1,SUM($V38,$W38:AC38),AC38)),0)</f>
        <v>0</v>
      </c>
      <c r="AD179" s="191">
        <f>IF($F179&lt;AE$144,(IF($F179&gt;AD$144-1,SUM($V38,$W38:AD38),AD38)),0)</f>
        <v>0</v>
      </c>
      <c r="AE179" s="191">
        <f>IF($F179&lt;AF$144,(IF($F179&gt;AE$144-1,SUM($V38,$W38:AE38),AE38)),0)</f>
        <v>0</v>
      </c>
      <c r="AF179" s="191">
        <f>IF($F179&lt;AG$144,(IF($F179&gt;AF$144-1,SUM($V38,$W38:AF38),AF38)),0)</f>
        <v>0</v>
      </c>
      <c r="AG179" s="191">
        <f>IF($F179&lt;AH$144,(IF($F179&gt;AG$144-1,SUM($V38,$W38:AG38),AG38)),0)</f>
        <v>0</v>
      </c>
      <c r="AH179" s="191">
        <f>IF($F179&lt;AI$144,(IF($F179&gt;AH$144-1,SUM($V38,$W38:AH38),AH38)),0)</f>
        <v>0</v>
      </c>
      <c r="AI179" s="163">
        <f t="shared" si="43"/>
        <v>0</v>
      </c>
      <c r="AJ179" s="191">
        <f>IFERROR(IF(VALUE($F179)&lt;AK$144,(IF(VALUE($F179)&gt;AJ$144-1,SUM($AI38,$V38,$AJ38:AJ38),AJ38)),0),0)</f>
        <v>8571.2899999999991</v>
      </c>
      <c r="AK179" s="191">
        <f>IFERROR(IF(VALUE($F179)&lt;AL$144,(IF(VALUE($F179)&gt;AK$144-1,SUM($AI38,$V38,$AJ38:AK38),AK38)),0),0)</f>
        <v>0</v>
      </c>
      <c r="AL179" s="191">
        <f>IFERROR(IF(VALUE($F179)&lt;AM$144,(IF(VALUE($F179)&gt;AL$144-1,SUM($AI38,$V38,$AJ38:AL38),AL38)),0),0)</f>
        <v>0</v>
      </c>
      <c r="AM179" s="191">
        <f>IFERROR(IF(VALUE($F179)&lt;AN$144,(IF(VALUE($F179)&gt;AM$144-1,SUM($AI38,$V38,$AJ38:AM38),AM38)),0),0)</f>
        <v>0</v>
      </c>
      <c r="AN179" s="191">
        <f>IFERROR(IF(VALUE($F179)&lt;AO$144,(IF(VALUE($F179)&gt;AN$144-1,SUM($AI38,$V38,$AJ38:AN38),AN38)),0),0)</f>
        <v>0</v>
      </c>
      <c r="AO179" s="191">
        <f>IFERROR(IF(VALUE($F179)&lt;AP$144,(IF(VALUE($F179)&gt;AO$144-1,SUM($AI38,$V38,$AJ38:AO38),AO38)),0),0)</f>
        <v>0</v>
      </c>
      <c r="AP179" s="191">
        <f>IFERROR(IF(VALUE($F179)&lt;AQ$144,(IF(VALUE($F179)&gt;AP$144-1,SUM($AI38,$V38,$AJ38:AP38),AP38)),0),0)</f>
        <v>0</v>
      </c>
      <c r="AQ179" s="191">
        <f>IFERROR(IF(VALUE($F179)&lt;AR$144,(IF(VALUE($F179)&gt;AQ$144-1,SUM($AI38,$V38,$AJ38:AQ38),AQ38)),0),0)</f>
        <v>0</v>
      </c>
      <c r="AR179" s="191">
        <f>IFERROR(IF(VALUE($F179)&lt;AS$144,(IF(VALUE($F179)&gt;AR$144-1,SUM($AI38,$V38,$AJ38:AR38),AR38)),0),0)</f>
        <v>0</v>
      </c>
      <c r="AS179" s="191">
        <f>IFERROR(IF(VALUE($F179)&lt;AT$144,(IF(VALUE($F179)&gt;AS$144-1,SUM($AI38,$V38,$AJ38:AS38),AS38)),0),0)</f>
        <v>0</v>
      </c>
      <c r="AT179" s="191">
        <f>IFERROR(IF(VALUE($F179)&lt;AU$144,(IF(VALUE($F179)&gt;AT$144-1,SUM($AI38,$V38,$AJ38:AT38),AT38)),0),0)</f>
        <v>0</v>
      </c>
      <c r="AU179" s="191">
        <f>IFERROR(IF(VALUE($F179)&lt;AV$144,(IF(VALUE($F179)&gt;AU$144-1,SUM($AI38,$V38,$AJ38:AU38),AU38)),0),0)</f>
        <v>0</v>
      </c>
      <c r="AV179" s="163">
        <f>SUM(AJ179:AU179)</f>
        <v>8571.2899999999991</v>
      </c>
      <c r="AW179" s="191">
        <f>IFERROR(IF(VALUE($F179)&lt;AX$144,(IF(VALUE($F179)&gt;AW$144-1,SUM($AV38,$AI38,$V38,$AW38:AW38),AW38)),0),0)</f>
        <v>0</v>
      </c>
      <c r="AX179" s="191">
        <f>IFERROR(IF(VALUE($F179)&lt;AY$144,(IF(VALUE($F179)&gt;AX$144-1,SUM($AV38,$AI38,$V38,$AW38:AX38),AX38)),0),0)</f>
        <v>0</v>
      </c>
      <c r="AY179" s="191">
        <f>IFERROR(IF(VALUE($F179)&lt;AZ$144,(IF(VALUE($F179)&gt;AY$144-1,SUM($AV38,$AI38,$V38,$AW38:AY38),AY38)),0),0)</f>
        <v>0</v>
      </c>
      <c r="AZ179" s="191">
        <f>IFERROR(IF(VALUE($F179)&lt;BA$144,(IF(VALUE($F179)&gt;AZ$144-1,SUM($AV38,$AI38,$V38,$AW38:AZ38),AZ38)),0),0)</f>
        <v>0</v>
      </c>
      <c r="BA179" s="191">
        <f>IFERROR(IF(VALUE($F179)&lt;BB$144,(IF(VALUE($F179)&gt;BA$144-1,SUM($AV38,$AI38,$V38,$AW38:BA38),BA38)),0),0)</f>
        <v>0</v>
      </c>
      <c r="BB179" s="191">
        <f>IFERROR(IF(VALUE($F179)&lt;BC$144,(IF(VALUE($F179)&gt;BB$144-1,SUM($AV38,$AI38,$V38,$AW38:BB38),BB38)),0),0)</f>
        <v>0</v>
      </c>
      <c r="BC179" s="191">
        <f>IFERROR(IF(VALUE($F179)&lt;BD$144,(IF(VALUE($F179)&gt;BC$144-1,SUM($AV38,$AI38,$V38,$AW38:BC38),BC38)),0),0)</f>
        <v>0</v>
      </c>
      <c r="BD179" s="191">
        <f>IFERROR(IF(VALUE($F179)&lt;BE$144,(IF(VALUE($F179)&gt;BD$144-1,SUM($AV38,$AI38,$V38,$AW38:BD38),BD38)),0),0)</f>
        <v>0</v>
      </c>
      <c r="BE179" s="191">
        <f>IFERROR(IF(VALUE($F179)&lt;BF$144,(IF(VALUE($F179)&gt;BE$144-1,SUM($AV38,$AI38,$V38,$AW38:BE38),BE38)),0),0)</f>
        <v>0</v>
      </c>
      <c r="BF179" s="191">
        <f>IFERROR(IF(VALUE($F179)&lt;BG$144,(IF(VALUE($F179)&gt;BF$144-1,SUM($AV38,$AI38,$V38,$AW38:BF38),BF38)),0),0)</f>
        <v>0</v>
      </c>
      <c r="BG179" s="191">
        <f>IFERROR(IF(VALUE($F179)&lt;BH$144,(IF(VALUE($F179)&gt;BG$144-1,SUM($AV38,$AI38,$V38,$AW38:BG38),BG38)),0),0)</f>
        <v>0</v>
      </c>
      <c r="BH179" s="191">
        <f>IFERROR(IF(VALUE($F179)&lt;BI$144,(IF(VALUE($F179)&gt;BH$144-1,SUM($AV38,$AI38,$V38,$AW38:BH38),BH38)),0),0)</f>
        <v>0</v>
      </c>
      <c r="BI179" s="163">
        <f>SUM(AW179:BH179)</f>
        <v>0</v>
      </c>
      <c r="BV179" s="163"/>
      <c r="CI179" s="163"/>
      <c r="CV179" s="163"/>
      <c r="DI179" s="163"/>
      <c r="DV179" s="163"/>
      <c r="EI179" s="163"/>
    </row>
    <row r="180" spans="1:139" ht="15.75" outlineLevel="1" x14ac:dyDescent="0.25">
      <c r="A180" s="2">
        <f t="shared" si="42"/>
        <v>33</v>
      </c>
      <c r="B180" s="1" t="str">
        <f t="shared" si="42"/>
        <v>PRE-09763</v>
      </c>
      <c r="C180" s="1" t="str">
        <f t="shared" si="42"/>
        <v>SPP TAU - Circuit 230402</v>
      </c>
      <c r="D180" s="2" t="str">
        <f t="shared" si="42"/>
        <v>PRE-09763.1</v>
      </c>
      <c r="E180" s="162" t="str">
        <f t="shared" si="42"/>
        <v>SPP TAU - Circuit 230402</v>
      </c>
      <c r="F180" s="84" t="s">
        <v>462</v>
      </c>
      <c r="G180" s="84"/>
      <c r="H180" s="112"/>
      <c r="I180" s="197"/>
      <c r="J180" s="191">
        <v>0</v>
      </c>
      <c r="K180" s="191">
        <v>0</v>
      </c>
      <c r="L180" s="191">
        <v>0</v>
      </c>
      <c r="M180" s="191">
        <v>0</v>
      </c>
      <c r="N180" s="191">
        <v>0</v>
      </c>
      <c r="O180" s="191">
        <v>0</v>
      </c>
      <c r="P180" s="191">
        <v>0</v>
      </c>
      <c r="Q180" s="191">
        <f>IF($F180&lt;R$144,(IF($F180&gt;Q$144-1,SUM($J39:Q39)+$I381,Q39)),0)</f>
        <v>0</v>
      </c>
      <c r="R180" s="191">
        <f>IF($F180&lt;S$144,(IF($F180&gt;R$144-1,SUM($J39:R39)+$I381,R39)),0)</f>
        <v>0</v>
      </c>
      <c r="S180" s="191">
        <f>IF($F180&lt;T$144,(IF($F180&gt;S$144-1,SUM($J39:S39)+$I381,S39)),0)</f>
        <v>0</v>
      </c>
      <c r="T180" s="191">
        <f>IF($F180&lt;U$144,(IF($F180&gt;T$144-1,SUM($J39:T39)+$I381,T39)),0)</f>
        <v>0</v>
      </c>
      <c r="U180" s="191">
        <f>IF($F180&lt;V$144,(IF($F180&gt;U$144-1,SUM($J39:U39)+$I381,U39)),0)</f>
        <v>0</v>
      </c>
      <c r="V180" s="163">
        <f t="shared" si="37"/>
        <v>0</v>
      </c>
      <c r="W180" s="191">
        <f>IF($F180&lt;X$144,(IF($F180&gt;W$144-1,SUM($V39,$W39:W39),W39)),0)</f>
        <v>0</v>
      </c>
      <c r="X180" s="191">
        <f>IF($F180&lt;Y$144,(IF($F180&gt;X$144-1,SUM($V39,$W39:X39),X39)),0)</f>
        <v>0</v>
      </c>
      <c r="Y180" s="191">
        <f>IF($F180&lt;Z$144,(IF($F180&gt;Y$144-1,SUM($V39,$W39:Y39),Y39)),0)</f>
        <v>0</v>
      </c>
      <c r="Z180" s="191">
        <f>IF($F180&lt;AA$144,(IF($F180&gt;Z$144-1,SUM($V39,$W39:Z39),Z39)),0)</f>
        <v>0</v>
      </c>
      <c r="AA180" s="191">
        <f>IF($F180&lt;AB$144,(IF($F180&gt;AA$144-1,SUM($V39,$W39:AA39),AA39)),0)</f>
        <v>0</v>
      </c>
      <c r="AB180" s="191">
        <f>IF($F180&lt;AC$144,(IF($F180&gt;AB$144-1,SUM($V39,$W39:AB39),AB39)),0)</f>
        <v>0</v>
      </c>
      <c r="AC180" s="191">
        <f>IF($F180&lt;AD$144,(IF($F180&gt;AC$144-1,SUM($V39,$W39:AC39),AC39)),0)</f>
        <v>0</v>
      </c>
      <c r="AD180" s="191">
        <f>IF($F180&lt;AE$144,(IF($F180&gt;AD$144-1,SUM($V39,$W39:AD39),AD39)),0)</f>
        <v>0</v>
      </c>
      <c r="AE180" s="191">
        <f>IF($F180&lt;AF$144,(IF($F180&gt;AE$144-1,SUM($V39,$W39:AE39),AE39)),0)</f>
        <v>0</v>
      </c>
      <c r="AF180" s="191">
        <f>IF($F180&lt;AG$144,(IF($F180&gt;AF$144-1,SUM($V39,$W39:AF39),AF39)),0)</f>
        <v>0</v>
      </c>
      <c r="AG180" s="191">
        <f>IF($F180&lt;AH$144,(IF($F180&gt;AG$144-1,SUM($V39,$W39:AG39),AG39)),0)</f>
        <v>0</v>
      </c>
      <c r="AH180" s="191">
        <f>IF($F180&lt;AI$144,(IF($F180&gt;AH$144-1,SUM($V39,$W39:AH39),AH39)),0)</f>
        <v>0</v>
      </c>
      <c r="AI180" s="163">
        <f t="shared" si="43"/>
        <v>0</v>
      </c>
      <c r="AJ180" s="191">
        <f>IFERROR(IF(VALUE($F180)&lt;AK$144,(IF(VALUE($F180)&gt;AJ$144-1,SUM($AI39,$V39,$AJ39:AJ39),AJ39)),0),0)</f>
        <v>0</v>
      </c>
      <c r="AK180" s="191">
        <f>IFERROR(IF(VALUE($F180)&lt;AL$144,(IF(VALUE($F180)&gt;AK$144-1,SUM($AI39,$V39,$AJ39:AK39),AK39)),0),0)</f>
        <v>0</v>
      </c>
      <c r="AL180" s="191">
        <f>IFERROR(IF(VALUE($F180)&lt;AM$144,(IF(VALUE($F180)&gt;AL$144-1,SUM($AI39,$V39,$AJ39:AL39),AL39)),0),0)</f>
        <v>0</v>
      </c>
      <c r="AM180" s="191">
        <f>IFERROR(IF(VALUE($F180)&lt;AN$144,(IF(VALUE($F180)&gt;AM$144-1,SUM($AI39,$V39,$AJ39:AM39),AM39)),0),0)</f>
        <v>0</v>
      </c>
      <c r="AN180" s="191">
        <f>IFERROR(IF(VALUE($F180)&lt;AO$144,(IF(VALUE($F180)&gt;AN$144-1,SUM($AI39,$V39,$AJ39:AN39),AN39)),0),0)</f>
        <v>0</v>
      </c>
      <c r="AO180" s="191">
        <f>IFERROR(IF(VALUE($F180)&lt;AP$144,(IF(VALUE($F180)&gt;AO$144-1,SUM($AI39,$V39,$AJ39:AO39),AO39)),0),0)</f>
        <v>0</v>
      </c>
      <c r="AP180" s="191">
        <f>IFERROR(IF(VALUE($F180)&lt;AQ$144,(IF(VALUE($F180)&gt;AP$144-1,SUM($AI39,$V39,$AJ39:AP39),AP39)),0),0)</f>
        <v>0</v>
      </c>
      <c r="AQ180" s="191">
        <f>IFERROR(IF(VALUE($F180)&lt;AR$144,(IF(VALUE($F180)&gt;AQ$144-1,SUM($AI39,$V39,$AJ39:AQ39),AQ39)),0),0)</f>
        <v>0</v>
      </c>
      <c r="AR180" s="191">
        <f>IFERROR(IF(VALUE($F180)&lt;AS$144,(IF(VALUE($F180)&gt;AR$144-1,SUM($AI39,$V39,$AJ39:AR39),AR39)),0),0)</f>
        <v>0</v>
      </c>
      <c r="AS180" s="191">
        <f>IFERROR(IF(VALUE($F180)&lt;AT$144,(IF(VALUE($F180)&gt;AS$144-1,SUM($AI39,$V39,$AJ39:AS39),AS39)),0),0)</f>
        <v>0</v>
      </c>
      <c r="AT180" s="191">
        <f>IFERROR(IF(VALUE($F180)&lt;AU$144,(IF(VALUE($F180)&gt;AT$144-1,SUM($AI39,$V39,$AJ39:AT39),AT39)),0),0)</f>
        <v>0</v>
      </c>
      <c r="AU180" s="191">
        <f>IFERROR(IF(VALUE($F180)&lt;AV$144,(IF(VALUE($F180)&gt;AU$144-1,SUM($AI39,$V39,$AJ39:AU39),AU39)),0),0)</f>
        <v>301546.78000000003</v>
      </c>
      <c r="AV180" s="163">
        <f t="shared" ref="AV180:AV243" si="45">SUM(AJ180:AU180)</f>
        <v>301546.78000000003</v>
      </c>
      <c r="AW180" s="191">
        <f>IFERROR(IF(VALUE($F180)&lt;AX$144,(IF(VALUE($F180)&gt;AW$144-1,SUM($AV39,$AI39,$V39,$AW39:AW39),AW39)),0),0)</f>
        <v>0</v>
      </c>
      <c r="AX180" s="191">
        <f>IFERROR(IF(VALUE($F180)&lt;AY$144,(IF(VALUE($F180)&gt;AX$144-1,SUM($AV39,$AI39,$V39,$AW39:AX39),AX39)),0),0)</f>
        <v>0</v>
      </c>
      <c r="AY180" s="191">
        <f>IFERROR(IF(VALUE($F180)&lt;AZ$144,(IF(VALUE($F180)&gt;AY$144-1,SUM($AV39,$AI39,$V39,$AW39:AY39),AY39)),0),0)</f>
        <v>0</v>
      </c>
      <c r="AZ180" s="191">
        <f>IFERROR(IF(VALUE($F180)&lt;BA$144,(IF(VALUE($F180)&gt;AZ$144-1,SUM($AV39,$AI39,$V39,$AW39:AZ39),AZ39)),0),0)</f>
        <v>0</v>
      </c>
      <c r="BA180" s="191">
        <f>IFERROR(IF(VALUE($F180)&lt;BB$144,(IF(VALUE($F180)&gt;BA$144-1,SUM($AV39,$AI39,$V39,$AW39:BA39),BA39)),0),0)</f>
        <v>0</v>
      </c>
      <c r="BB180" s="191">
        <f>IFERROR(IF(VALUE($F180)&lt;BC$144,(IF(VALUE($F180)&gt;BB$144-1,SUM($AV39,$AI39,$V39,$AW39:BB39),BB39)),0),0)</f>
        <v>0</v>
      </c>
      <c r="BC180" s="191">
        <f>IFERROR(IF(VALUE($F180)&lt;BD$144,(IF(VALUE($F180)&gt;BC$144-1,SUM($AV39,$AI39,$V39,$AW39:BC39),BC39)),0),0)</f>
        <v>0</v>
      </c>
      <c r="BD180" s="191">
        <f>IFERROR(IF(VALUE($F180)&lt;BE$144,(IF(VALUE($F180)&gt;BD$144-1,SUM($AV39,$AI39,$V39,$AW39:BD39),BD39)),0),0)</f>
        <v>0</v>
      </c>
      <c r="BE180" s="191">
        <f>IFERROR(IF(VALUE($F180)&lt;BF$144,(IF(VALUE($F180)&gt;BE$144-1,SUM($AV39,$AI39,$V39,$AW39:BE39),BE39)),0),0)</f>
        <v>0</v>
      </c>
      <c r="BF180" s="191">
        <f>IFERROR(IF(VALUE($F180)&lt;BG$144,(IF(VALUE($F180)&gt;BF$144-1,SUM($AV39,$AI39,$V39,$AW39:BF39),BF39)),0),0)</f>
        <v>0</v>
      </c>
      <c r="BG180" s="191">
        <f>IFERROR(IF(VALUE($F180)&lt;BH$144,(IF(VALUE($F180)&gt;BG$144-1,SUM($AV39,$AI39,$V39,$AW39:BG39),BG39)),0),0)</f>
        <v>0</v>
      </c>
      <c r="BH180" s="191">
        <f>IFERROR(IF(VALUE($F180)&lt;BI$144,(IF(VALUE($F180)&gt;BH$144-1,SUM($AV39,$AI39,$V39,$AW39:BH39),BH39)),0),0)</f>
        <v>0</v>
      </c>
      <c r="BI180" s="163">
        <f t="shared" ref="BI180:BI243" si="46">SUM(AW180:BH180)</f>
        <v>0</v>
      </c>
      <c r="BV180" s="163"/>
      <c r="CI180" s="163"/>
      <c r="CV180" s="163"/>
      <c r="DI180" s="163"/>
      <c r="DV180" s="163"/>
      <c r="EI180" s="163"/>
    </row>
    <row r="181" spans="1:139" ht="15.75" outlineLevel="1" x14ac:dyDescent="0.25">
      <c r="A181" s="2">
        <f t="shared" si="42"/>
        <v>34</v>
      </c>
      <c r="B181" s="1" t="str">
        <f t="shared" si="42"/>
        <v>PRE-09764</v>
      </c>
      <c r="C181" s="1" t="str">
        <f t="shared" si="42"/>
        <v>SPP TAU - Circuit 230401</v>
      </c>
      <c r="D181" s="2" t="str">
        <f t="shared" si="42"/>
        <v>PRE-09764.1</v>
      </c>
      <c r="E181" s="162" t="str">
        <f t="shared" si="42"/>
        <v>SPP TAU - Circuit 230412</v>
      </c>
      <c r="F181" s="84">
        <v>44576</v>
      </c>
      <c r="G181" s="84"/>
      <c r="H181" s="112"/>
      <c r="I181" s="197"/>
      <c r="J181" s="191">
        <v>0</v>
      </c>
      <c r="K181" s="191">
        <v>0</v>
      </c>
      <c r="L181" s="191">
        <v>0</v>
      </c>
      <c r="M181" s="191">
        <v>0</v>
      </c>
      <c r="N181" s="191">
        <v>0</v>
      </c>
      <c r="O181" s="191">
        <v>0</v>
      </c>
      <c r="P181" s="191">
        <v>0</v>
      </c>
      <c r="Q181" s="191">
        <f>IF($F181&lt;R$144,(IF($F181&gt;Q$144-1,SUM($J40:Q40)+$I382,Q40)),0)</f>
        <v>0</v>
      </c>
      <c r="R181" s="191">
        <f>IF($F181&lt;S$144,(IF($F181&gt;R$144-1,SUM($J40:R40)+$I382,R40)),0)</f>
        <v>0</v>
      </c>
      <c r="S181" s="191">
        <f>IF($F181&lt;T$144,(IF($F181&gt;S$144-1,SUM($J40:S40)+$I382,S40)),0)</f>
        <v>0</v>
      </c>
      <c r="T181" s="191">
        <f>IF($F181&lt;U$144,(IF($F181&gt;T$144-1,SUM($J40:T40)+$I382,T40)),0)</f>
        <v>0</v>
      </c>
      <c r="U181" s="191">
        <f>IF($F181&lt;V$144,(IF($F181&gt;U$144-1,SUM($J40:U40)+$I382,U40)),0)</f>
        <v>0</v>
      </c>
      <c r="V181" s="163">
        <f t="shared" si="37"/>
        <v>0</v>
      </c>
      <c r="W181" s="191">
        <f>IF($F181&lt;X$144,(IF($F181&gt;W$144-1,SUM($V40,$W40:W40),W40)),0)</f>
        <v>0</v>
      </c>
      <c r="X181" s="191">
        <f>IF($F181&lt;Y$144,(IF($F181&gt;X$144-1,SUM($V40,$W40:X40),X40)),0)</f>
        <v>0</v>
      </c>
      <c r="Y181" s="191">
        <f>IF($F181&lt;Z$144,(IF($F181&gt;Y$144-1,SUM($V40,$W40:Y40),Y40)),0)</f>
        <v>0</v>
      </c>
      <c r="Z181" s="191">
        <f>IF($F181&lt;AA$144,(IF($F181&gt;Z$144-1,SUM($V40,$W40:Z40),Z40)),0)</f>
        <v>0</v>
      </c>
      <c r="AA181" s="191">
        <f>IF($F181&lt;AB$144,(IF($F181&gt;AA$144-1,SUM($V40,$W40:AA40),AA40)),0)</f>
        <v>0</v>
      </c>
      <c r="AB181" s="191">
        <f>IF($F181&lt;AC$144,(IF($F181&gt;AB$144-1,SUM($V40,$W40:AB40),AB40)),0)</f>
        <v>0</v>
      </c>
      <c r="AC181" s="191">
        <f>IF($F181&lt;AD$144,(IF($F181&gt;AC$144-1,SUM($V40,$W40:AC40),AC40)),0)</f>
        <v>0</v>
      </c>
      <c r="AD181" s="191">
        <f>IF($F181&lt;AE$144,(IF($F181&gt;AD$144-1,SUM($V40,$W40:AD40),AD40)),0)</f>
        <v>0</v>
      </c>
      <c r="AE181" s="191">
        <f>IF($F181&lt;AF$144,(IF($F181&gt;AE$144-1,SUM($V40,$W40:AE40),AE40)),0)</f>
        <v>0</v>
      </c>
      <c r="AF181" s="191">
        <f>IF($F181&lt;AG$144,(IF($F181&gt;AF$144-1,SUM($V40,$W40:AF40),AF40)),0)</f>
        <v>0</v>
      </c>
      <c r="AG181" s="191">
        <f>IF($F181&lt;AH$144,(IF($F181&gt;AG$144-1,SUM($V40,$W40:AG40),AG40)),0)</f>
        <v>0</v>
      </c>
      <c r="AH181" s="191">
        <f>IF($F181&lt;AI$144,(IF($F181&gt;AH$144-1,SUM($V40,$W40:AH40),AH40)),0)</f>
        <v>0</v>
      </c>
      <c r="AI181" s="163">
        <f t="shared" si="43"/>
        <v>0</v>
      </c>
      <c r="AJ181" s="191">
        <f>IFERROR(IF(VALUE($F181)&lt;AK$144,(IF(VALUE($F181)&gt;AJ$144-1,SUM($AI40,$V40,$AJ40:AJ40),AJ40)),0),0)</f>
        <v>1751401.53</v>
      </c>
      <c r="AK181" s="191">
        <f>IFERROR(IF(VALUE($F181)&lt;AL$144,(IF(VALUE($F181)&gt;AK$144-1,SUM($AI40,$V40,$AJ40:AK40),AK40)),0),0)</f>
        <v>0</v>
      </c>
      <c r="AL181" s="191">
        <f>IFERROR(IF(VALUE($F181)&lt;AM$144,(IF(VALUE($F181)&gt;AL$144-1,SUM($AI40,$V40,$AJ40:AL40),AL40)),0),0)</f>
        <v>0</v>
      </c>
      <c r="AM181" s="191">
        <f>IFERROR(IF(VALUE($F181)&lt;AN$144,(IF(VALUE($F181)&gt;AM$144-1,SUM($AI40,$V40,$AJ40:AM40),AM40)),0),0)</f>
        <v>0</v>
      </c>
      <c r="AN181" s="191">
        <f>IFERROR(IF(VALUE($F181)&lt;AO$144,(IF(VALUE($F181)&gt;AN$144-1,SUM($AI40,$V40,$AJ40:AN40),AN40)),0),0)</f>
        <v>0</v>
      </c>
      <c r="AO181" s="191">
        <f>IFERROR(IF(VALUE($F181)&lt;AP$144,(IF(VALUE($F181)&gt;AO$144-1,SUM($AI40,$V40,$AJ40:AO40),AO40)),0),0)</f>
        <v>0</v>
      </c>
      <c r="AP181" s="191">
        <f>IFERROR(IF(VALUE($F181)&lt;AQ$144,(IF(VALUE($F181)&gt;AP$144-1,SUM($AI40,$V40,$AJ40:AP40),AP40)),0),0)</f>
        <v>0</v>
      </c>
      <c r="AQ181" s="191">
        <f>IFERROR(IF(VALUE($F181)&lt;AR$144,(IF(VALUE($F181)&gt;AQ$144-1,SUM($AI40,$V40,$AJ40:AQ40),AQ40)),0),0)</f>
        <v>0</v>
      </c>
      <c r="AR181" s="191">
        <f>IFERROR(IF(VALUE($F181)&lt;AS$144,(IF(VALUE($F181)&gt;AR$144-1,SUM($AI40,$V40,$AJ40:AR40),AR40)),0),0)</f>
        <v>0</v>
      </c>
      <c r="AS181" s="191">
        <f>IFERROR(IF(VALUE($F181)&lt;AT$144,(IF(VALUE($F181)&gt;AS$144-1,SUM($AI40,$V40,$AJ40:AS40),AS40)),0),0)</f>
        <v>0</v>
      </c>
      <c r="AT181" s="191">
        <f>IFERROR(IF(VALUE($F181)&lt;AU$144,(IF(VALUE($F181)&gt;AT$144-1,SUM($AI40,$V40,$AJ40:AT40),AT40)),0),0)</f>
        <v>0</v>
      </c>
      <c r="AU181" s="191">
        <f>IFERROR(IF(VALUE($F181)&lt;AV$144,(IF(VALUE($F181)&gt;AU$144-1,SUM($AI40,$V40,$AJ40:AU40),AU40)),0),0)</f>
        <v>0</v>
      </c>
      <c r="AV181" s="163">
        <f t="shared" si="45"/>
        <v>1751401.53</v>
      </c>
      <c r="AW181" s="191">
        <f>IFERROR(IF(VALUE($F181)&lt;AX$144,(IF(VALUE($F181)&gt;AW$144-1,SUM($AV40,$AI40,$V40,$AW40:AW40),AW40)),0),0)</f>
        <v>0</v>
      </c>
      <c r="AX181" s="191">
        <f>IFERROR(IF(VALUE($F181)&lt;AY$144,(IF(VALUE($F181)&gt;AX$144-1,SUM($AV40,$AI40,$V40,$AW40:AX40),AX40)),0),0)</f>
        <v>0</v>
      </c>
      <c r="AY181" s="191">
        <f>IFERROR(IF(VALUE($F181)&lt;AZ$144,(IF(VALUE($F181)&gt;AY$144-1,SUM($AV40,$AI40,$V40,$AW40:AY40),AY40)),0),0)</f>
        <v>0</v>
      </c>
      <c r="AZ181" s="191">
        <f>IFERROR(IF(VALUE($F181)&lt;BA$144,(IF(VALUE($F181)&gt;AZ$144-1,SUM($AV40,$AI40,$V40,$AW40:AZ40),AZ40)),0),0)</f>
        <v>0</v>
      </c>
      <c r="BA181" s="191">
        <f>IFERROR(IF(VALUE($F181)&lt;BB$144,(IF(VALUE($F181)&gt;BA$144-1,SUM($AV40,$AI40,$V40,$AW40:BA40),BA40)),0),0)</f>
        <v>0</v>
      </c>
      <c r="BB181" s="191">
        <f>IFERROR(IF(VALUE($F181)&lt;BC$144,(IF(VALUE($F181)&gt;BB$144-1,SUM($AV40,$AI40,$V40,$AW40:BB40),BB40)),0),0)</f>
        <v>0</v>
      </c>
      <c r="BC181" s="191">
        <f>IFERROR(IF(VALUE($F181)&lt;BD$144,(IF(VALUE($F181)&gt;BC$144-1,SUM($AV40,$AI40,$V40,$AW40:BC40),BC40)),0),0)</f>
        <v>0</v>
      </c>
      <c r="BD181" s="191">
        <f>IFERROR(IF(VALUE($F181)&lt;BE$144,(IF(VALUE($F181)&gt;BD$144-1,SUM($AV40,$AI40,$V40,$AW40:BD40),BD40)),0),0)</f>
        <v>0</v>
      </c>
      <c r="BE181" s="191">
        <f>IFERROR(IF(VALUE($F181)&lt;BF$144,(IF(VALUE($F181)&gt;BE$144-1,SUM($AV40,$AI40,$V40,$AW40:BE40),BE40)),0),0)</f>
        <v>0</v>
      </c>
      <c r="BF181" s="191">
        <f>IFERROR(IF(VALUE($F181)&lt;BG$144,(IF(VALUE($F181)&gt;BF$144-1,SUM($AV40,$AI40,$V40,$AW40:BF40),BF40)),0),0)</f>
        <v>0</v>
      </c>
      <c r="BG181" s="191">
        <f>IFERROR(IF(VALUE($F181)&lt;BH$144,(IF(VALUE($F181)&gt;BG$144-1,SUM($AV40,$AI40,$V40,$AW40:BG40),BG40)),0),0)</f>
        <v>0</v>
      </c>
      <c r="BH181" s="191">
        <f>IFERROR(IF(VALUE($F181)&lt;BI$144,(IF(VALUE($F181)&gt;BH$144-1,SUM($AV40,$AI40,$V40,$AW40:BH40),BH40)),0),0)</f>
        <v>0</v>
      </c>
      <c r="BI181" s="163">
        <f t="shared" si="46"/>
        <v>0</v>
      </c>
      <c r="BV181" s="163"/>
      <c r="CI181" s="163"/>
      <c r="CV181" s="163"/>
      <c r="DI181" s="163"/>
      <c r="DV181" s="163"/>
      <c r="EI181" s="163"/>
    </row>
    <row r="182" spans="1:139" ht="15.75" outlineLevel="1" x14ac:dyDescent="0.25">
      <c r="A182" s="2">
        <f t="shared" si="42"/>
        <v>35</v>
      </c>
      <c r="B182" s="1" t="str">
        <f t="shared" si="42"/>
        <v>PRE-09824</v>
      </c>
      <c r="C182" s="1" t="str">
        <f t="shared" si="42"/>
        <v>SPP TAU - Circuit 230602</v>
      </c>
      <c r="D182" s="2" t="str">
        <f t="shared" si="42"/>
        <v>PRE-09824.1</v>
      </c>
      <c r="E182" s="162" t="str">
        <f t="shared" si="42"/>
        <v>SPP TAU - Circuit 230602</v>
      </c>
      <c r="F182" s="84" t="s">
        <v>459</v>
      </c>
      <c r="G182" s="84"/>
      <c r="H182" s="112"/>
      <c r="J182" s="191">
        <v>0</v>
      </c>
      <c r="K182" s="191">
        <v>0</v>
      </c>
      <c r="L182" s="191">
        <v>0</v>
      </c>
      <c r="M182" s="191">
        <v>0</v>
      </c>
      <c r="N182" s="191">
        <v>0</v>
      </c>
      <c r="O182" s="191">
        <v>0</v>
      </c>
      <c r="P182" s="191">
        <v>0</v>
      </c>
      <c r="Q182" s="191">
        <f>IF($F182&lt;R$144,(IF($F182&gt;Q$144-1,SUM($J41:Q41)+$I383,Q41)),0)</f>
        <v>0</v>
      </c>
      <c r="R182" s="191">
        <f>IF($F182&lt;S$144,(IF($F182&gt;R$144-1,SUM($J41:R41)+$I383,R41)),0)</f>
        <v>0</v>
      </c>
      <c r="S182" s="191">
        <f>IF($F182&lt;T$144,(IF($F182&gt;S$144-1,SUM($J41:S41)+$I383,S41)),0)</f>
        <v>0</v>
      </c>
      <c r="T182" s="191">
        <f>IF($F182&lt;U$144,(IF($F182&gt;T$144-1,SUM($J41:T41)+$I383,T41)),0)</f>
        <v>0</v>
      </c>
      <c r="U182" s="191">
        <f>IF($F182&lt;V$144,(IF($F182&gt;U$144-1,SUM($J41:U41)+$I383,U41)),0)</f>
        <v>0</v>
      </c>
      <c r="V182" s="163">
        <f t="shared" si="37"/>
        <v>0</v>
      </c>
      <c r="W182" s="191">
        <f>IF($F182&lt;X$144,(IF($F182&gt;W$144-1,SUM($V41,$W41:W41),W41)),0)</f>
        <v>0</v>
      </c>
      <c r="X182" s="191">
        <f>IF($F182&lt;Y$144,(IF($F182&gt;X$144-1,SUM($V41,$W41:X41),X41)),0)</f>
        <v>0</v>
      </c>
      <c r="Y182" s="191">
        <f>IF($F182&lt;Z$144,(IF($F182&gt;Y$144-1,SUM($V41,$W41:Y41),Y41)),0)</f>
        <v>0</v>
      </c>
      <c r="Z182" s="191">
        <f>IF($F182&lt;AA$144,(IF($F182&gt;Z$144-1,SUM($V41,$W41:Z41),Z41)),0)</f>
        <v>0</v>
      </c>
      <c r="AA182" s="191">
        <f>IF($F182&lt;AB$144,(IF($F182&gt;AA$144-1,SUM($V41,$W41:AA41),AA41)),0)</f>
        <v>0</v>
      </c>
      <c r="AB182" s="191">
        <f>IF($F182&lt;AC$144,(IF($F182&gt;AB$144-1,SUM($V41,$W41:AB41),AB41)),0)</f>
        <v>0</v>
      </c>
      <c r="AC182" s="191">
        <f>IF($F182&lt;AD$144,(IF($F182&gt;AC$144-1,SUM($V41,$W41:AC41),AC41)),0)</f>
        <v>0</v>
      </c>
      <c r="AD182" s="191">
        <f>IF($F182&lt;AE$144,(IF($F182&gt;AD$144-1,SUM($V41,$W41:AD41),AD41)),0)</f>
        <v>0</v>
      </c>
      <c r="AE182" s="191">
        <f>IF($F182&lt;AF$144,(IF($F182&gt;AE$144-1,SUM($V41,$W41:AE41),AE41)),0)</f>
        <v>0</v>
      </c>
      <c r="AF182" s="191">
        <f>IF($F182&lt;AG$144,(IF($F182&gt;AF$144-1,SUM($V41,$W41:AF41),AF41)),0)</f>
        <v>0</v>
      </c>
      <c r="AG182" s="191">
        <f>IF($F182&lt;AH$144,(IF($F182&gt;AG$144-1,SUM($V41,$W41:AG41),AG41)),0)</f>
        <v>0</v>
      </c>
      <c r="AH182" s="191">
        <f>IF($F182&lt;AI$144,(IF($F182&gt;AH$144-1,SUM($V41,$W41:AH41),AH41)),0)</f>
        <v>0</v>
      </c>
      <c r="AI182" s="163">
        <f t="shared" si="43"/>
        <v>0</v>
      </c>
      <c r="AJ182" s="191">
        <f>IFERROR(IF(VALUE($F182)&lt;AK$144,(IF(VALUE($F182)&gt;AJ$144-1,SUM($AI41,$V41,$AJ41:AJ41),AJ41)),0),0)</f>
        <v>0</v>
      </c>
      <c r="AK182" s="191">
        <f>IFERROR(IF(VALUE($F182)&lt;AL$144,(IF(VALUE($F182)&gt;AK$144-1,SUM($AI41,$V41,$AJ41:AK41),AK41)),0),0)</f>
        <v>0</v>
      </c>
      <c r="AL182" s="191">
        <f>IFERROR(IF(VALUE($F182)&lt;AM$144,(IF(VALUE($F182)&gt;AL$144-1,SUM($AI41,$V41,$AJ41:AL41),AL41)),0),0)</f>
        <v>2006984.95</v>
      </c>
      <c r="AM182" s="191">
        <f>IFERROR(IF(VALUE($F182)&lt;AN$144,(IF(VALUE($F182)&gt;AM$144-1,SUM($AI41,$V41,$AJ41:AM41),AM41)),0),0)</f>
        <v>0</v>
      </c>
      <c r="AN182" s="191">
        <f>IFERROR(IF(VALUE($F182)&lt;AO$144,(IF(VALUE($F182)&gt;AN$144-1,SUM($AI41,$V41,$AJ41:AN41),AN41)),0),0)</f>
        <v>0</v>
      </c>
      <c r="AO182" s="191">
        <f>IFERROR(IF(VALUE($F182)&lt;AP$144,(IF(VALUE($F182)&gt;AO$144-1,SUM($AI41,$V41,$AJ41:AO41),AO41)),0),0)</f>
        <v>0</v>
      </c>
      <c r="AP182" s="191">
        <f>IFERROR(IF(VALUE($F182)&lt;AQ$144,(IF(VALUE($F182)&gt;AP$144-1,SUM($AI41,$V41,$AJ41:AP41),AP41)),0),0)</f>
        <v>0</v>
      </c>
      <c r="AQ182" s="191">
        <f>IFERROR(IF(VALUE($F182)&lt;AR$144,(IF(VALUE($F182)&gt;AQ$144-1,SUM($AI41,$V41,$AJ41:AQ41),AQ41)),0),0)</f>
        <v>0</v>
      </c>
      <c r="AR182" s="191">
        <f>IFERROR(IF(VALUE($F182)&lt;AS$144,(IF(VALUE($F182)&gt;AR$144-1,SUM($AI41,$V41,$AJ41:AR41),AR41)),0),0)</f>
        <v>0</v>
      </c>
      <c r="AS182" s="191">
        <f>IFERROR(IF(VALUE($F182)&lt;AT$144,(IF(VALUE($F182)&gt;AS$144-1,SUM($AI41,$V41,$AJ41:AS41),AS41)),0),0)</f>
        <v>0</v>
      </c>
      <c r="AT182" s="191">
        <f>IFERROR(IF(VALUE($F182)&lt;AU$144,(IF(VALUE($F182)&gt;AT$144-1,SUM($AI41,$V41,$AJ41:AT41),AT41)),0),0)</f>
        <v>0</v>
      </c>
      <c r="AU182" s="191">
        <f>IFERROR(IF(VALUE($F182)&lt;AV$144,(IF(VALUE($F182)&gt;AU$144-1,SUM($AI41,$V41,$AJ41:AU41),AU41)),0),0)</f>
        <v>0</v>
      </c>
      <c r="AV182" s="163">
        <f t="shared" si="45"/>
        <v>2006984.95</v>
      </c>
      <c r="AW182" s="191">
        <f>IFERROR(IF(VALUE($F182)&lt;AX$144,(IF(VALUE($F182)&gt;AW$144-1,SUM($AV41,$AI41,$V41,$AW41:AW41),AW41)),0),0)</f>
        <v>0</v>
      </c>
      <c r="AX182" s="191">
        <f>IFERROR(IF(VALUE($F182)&lt;AY$144,(IF(VALUE($F182)&gt;AX$144-1,SUM($AV41,$AI41,$V41,$AW41:AX41),AX41)),0),0)</f>
        <v>0</v>
      </c>
      <c r="AY182" s="191">
        <f>IFERROR(IF(VALUE($F182)&lt;AZ$144,(IF(VALUE($F182)&gt;AY$144-1,SUM($AV41,$AI41,$V41,$AW41:AY41),AY41)),0),0)</f>
        <v>0</v>
      </c>
      <c r="AZ182" s="191">
        <f>IFERROR(IF(VALUE($F182)&lt;BA$144,(IF(VALUE($F182)&gt;AZ$144-1,SUM($AV41,$AI41,$V41,$AW41:AZ41),AZ41)),0),0)</f>
        <v>0</v>
      </c>
      <c r="BA182" s="191">
        <f>IFERROR(IF(VALUE($F182)&lt;BB$144,(IF(VALUE($F182)&gt;BA$144-1,SUM($AV41,$AI41,$V41,$AW41:BA41),BA41)),0),0)</f>
        <v>0</v>
      </c>
      <c r="BB182" s="191">
        <f>IFERROR(IF(VALUE($F182)&lt;BC$144,(IF(VALUE($F182)&gt;BB$144-1,SUM($AV41,$AI41,$V41,$AW41:BB41),BB41)),0),0)</f>
        <v>0</v>
      </c>
      <c r="BC182" s="191">
        <f>IFERROR(IF(VALUE($F182)&lt;BD$144,(IF(VALUE($F182)&gt;BC$144-1,SUM($AV41,$AI41,$V41,$AW41:BC41),BC41)),0),0)</f>
        <v>0</v>
      </c>
      <c r="BD182" s="191">
        <f>IFERROR(IF(VALUE($F182)&lt;BE$144,(IF(VALUE($F182)&gt;BD$144-1,SUM($AV41,$AI41,$V41,$AW41:BD41),BD41)),0),0)</f>
        <v>0</v>
      </c>
      <c r="BE182" s="191">
        <f>IFERROR(IF(VALUE($F182)&lt;BF$144,(IF(VALUE($F182)&gt;BE$144-1,SUM($AV41,$AI41,$V41,$AW41:BE41),BE41)),0),0)</f>
        <v>0</v>
      </c>
      <c r="BF182" s="191">
        <f>IFERROR(IF(VALUE($F182)&lt;BG$144,(IF(VALUE($F182)&gt;BF$144-1,SUM($AV41,$AI41,$V41,$AW41:BF41),BF41)),0),0)</f>
        <v>0</v>
      </c>
      <c r="BG182" s="191">
        <f>IFERROR(IF(VALUE($F182)&lt;BH$144,(IF(VALUE($F182)&gt;BG$144-1,SUM($AV41,$AI41,$V41,$AW41:BG41),BG41)),0),0)</f>
        <v>0</v>
      </c>
      <c r="BH182" s="191">
        <f>IFERROR(IF(VALUE($F182)&lt;BI$144,(IF(VALUE($F182)&gt;BH$144-1,SUM($AV41,$AI41,$V41,$AW41:BH41),BH41)),0),0)</f>
        <v>0</v>
      </c>
      <c r="BI182" s="163">
        <f t="shared" si="46"/>
        <v>0</v>
      </c>
      <c r="BV182" s="163"/>
      <c r="CI182" s="163"/>
      <c r="CV182" s="163"/>
      <c r="DI182" s="163"/>
      <c r="DV182" s="163"/>
      <c r="EI182" s="163"/>
    </row>
    <row r="183" spans="1:139" ht="15.75" outlineLevel="1" x14ac:dyDescent="0.25">
      <c r="A183" s="2">
        <f t="shared" si="42"/>
        <v>36</v>
      </c>
      <c r="B183" s="1" t="str">
        <f t="shared" si="42"/>
        <v>PRE-09825</v>
      </c>
      <c r="C183" s="1" t="str">
        <f t="shared" si="42"/>
        <v>SPP TAU - Circuit 230012</v>
      </c>
      <c r="D183" s="2" t="str">
        <f t="shared" si="42"/>
        <v>PRE-09825.1</v>
      </c>
      <c r="E183" s="162" t="str">
        <f t="shared" si="42"/>
        <v>SPP TAU - Circuit 230012</v>
      </c>
      <c r="F183" s="84" t="s">
        <v>459</v>
      </c>
      <c r="G183" s="84"/>
      <c r="H183" s="112"/>
      <c r="J183" s="191">
        <v>0</v>
      </c>
      <c r="K183" s="191">
        <v>0</v>
      </c>
      <c r="L183" s="191">
        <v>0</v>
      </c>
      <c r="M183" s="191">
        <v>0</v>
      </c>
      <c r="N183" s="191">
        <v>0</v>
      </c>
      <c r="O183" s="191">
        <v>0</v>
      </c>
      <c r="P183" s="191">
        <v>0</v>
      </c>
      <c r="Q183" s="191">
        <f>IF($F183&lt;R$144,(IF($F183&gt;Q$144-1,SUM($J42:Q42)+$I384,Q42)),0)</f>
        <v>0</v>
      </c>
      <c r="R183" s="191">
        <f>IF($F183&lt;S$144,(IF($F183&gt;R$144-1,SUM($J42:R42)+$I384,R42)),0)</f>
        <v>0</v>
      </c>
      <c r="S183" s="191">
        <f>IF($F183&lt;T$144,(IF($F183&gt;S$144-1,SUM($J42:S42)+$I384,S42)),0)</f>
        <v>0</v>
      </c>
      <c r="T183" s="191">
        <f>IF($F183&lt;U$144,(IF($F183&gt;T$144-1,SUM($J42:T42)+$I384,T42)),0)</f>
        <v>0</v>
      </c>
      <c r="U183" s="191">
        <f>IF($F183&lt;V$144,(IF($F183&gt;U$144-1,SUM($J42:U42)+$I384,U42)),0)</f>
        <v>0</v>
      </c>
      <c r="V183" s="163">
        <f t="shared" si="37"/>
        <v>0</v>
      </c>
      <c r="W183" s="191">
        <f>IF($F183&lt;X$144,(IF($F183&gt;W$144-1,SUM($V42,$W42:W42),W42)),0)</f>
        <v>0</v>
      </c>
      <c r="X183" s="191">
        <f>IF($F183&lt;Y$144,(IF($F183&gt;X$144-1,SUM($V42,$W42:X42),X42)),0)</f>
        <v>0</v>
      </c>
      <c r="Y183" s="191">
        <f>IF($F183&lt;Z$144,(IF($F183&gt;Y$144-1,SUM($V42,$W42:Y42),Y42)),0)</f>
        <v>0</v>
      </c>
      <c r="Z183" s="191">
        <f>IF($F183&lt;AA$144,(IF($F183&gt;Z$144-1,SUM($V42,$W42:Z42),Z42)),0)</f>
        <v>0</v>
      </c>
      <c r="AA183" s="191">
        <f>IF($F183&lt;AB$144,(IF($F183&gt;AA$144-1,SUM($V42,$W42:AA42),AA42)),0)</f>
        <v>0</v>
      </c>
      <c r="AB183" s="191">
        <f>IF($F183&lt;AC$144,(IF($F183&gt;AB$144-1,SUM($V42,$W42:AB42),AB42)),0)</f>
        <v>0</v>
      </c>
      <c r="AC183" s="191">
        <f>IF($F183&lt;AD$144,(IF($F183&gt;AC$144-1,SUM($V42,$W42:AC42),AC42)),0)</f>
        <v>0</v>
      </c>
      <c r="AD183" s="191">
        <f>IF($F183&lt;AE$144,(IF($F183&gt;AD$144-1,SUM($V42,$W42:AD42),AD42)),0)</f>
        <v>0</v>
      </c>
      <c r="AE183" s="191">
        <f>IF($F183&lt;AF$144,(IF($F183&gt;AE$144-1,SUM($V42,$W42:AE42),AE42)),0)</f>
        <v>0</v>
      </c>
      <c r="AF183" s="191">
        <f>IF($F183&lt;AG$144,(IF($F183&gt;AF$144-1,SUM($V42,$W42:AF42),AF42)),0)</f>
        <v>0</v>
      </c>
      <c r="AG183" s="191">
        <f>IF($F183&lt;AH$144,(IF($F183&gt;AG$144-1,SUM($V42,$W42:AG42),AG42)),0)</f>
        <v>0</v>
      </c>
      <c r="AH183" s="191">
        <f>IF($F183&lt;AI$144,(IF($F183&gt;AH$144-1,SUM($V42,$W42:AH42),AH42)),0)</f>
        <v>0</v>
      </c>
      <c r="AI183" s="163">
        <f t="shared" si="43"/>
        <v>0</v>
      </c>
      <c r="AJ183" s="191">
        <f>IFERROR(IF(VALUE($F183)&lt;AK$144,(IF(VALUE($F183)&gt;AJ$144-1,SUM($AI42,$V42,$AJ42:AJ42),AJ42)),0),0)</f>
        <v>0</v>
      </c>
      <c r="AK183" s="191">
        <f>IFERROR(IF(VALUE($F183)&lt;AL$144,(IF(VALUE($F183)&gt;AK$144-1,SUM($AI42,$V42,$AJ42:AK42),AK42)),0),0)</f>
        <v>0</v>
      </c>
      <c r="AL183" s="191">
        <f>IFERROR(IF(VALUE($F183)&lt;AM$144,(IF(VALUE($F183)&gt;AL$144-1,SUM($AI42,$V42,$AJ42:AL42),AL42)),0),0)</f>
        <v>307900.75000000012</v>
      </c>
      <c r="AM183" s="191">
        <f>IFERROR(IF(VALUE($F183)&lt;AN$144,(IF(VALUE($F183)&gt;AM$144-1,SUM($AI42,$V42,$AJ42:AM42),AM42)),0),0)</f>
        <v>0</v>
      </c>
      <c r="AN183" s="191">
        <f>IFERROR(IF(VALUE($F183)&lt;AO$144,(IF(VALUE($F183)&gt;AN$144-1,SUM($AI42,$V42,$AJ42:AN42),AN42)),0),0)</f>
        <v>0</v>
      </c>
      <c r="AO183" s="191">
        <f>IFERROR(IF(VALUE($F183)&lt;AP$144,(IF(VALUE($F183)&gt;AO$144-1,SUM($AI42,$V42,$AJ42:AO42),AO42)),0),0)</f>
        <v>0</v>
      </c>
      <c r="AP183" s="191">
        <f>IFERROR(IF(VALUE($F183)&lt;AQ$144,(IF(VALUE($F183)&gt;AP$144-1,SUM($AI42,$V42,$AJ42:AP42),AP42)),0),0)</f>
        <v>0</v>
      </c>
      <c r="AQ183" s="191">
        <f>IFERROR(IF(VALUE($F183)&lt;AR$144,(IF(VALUE($F183)&gt;AQ$144-1,SUM($AI42,$V42,$AJ42:AQ42),AQ42)),0),0)</f>
        <v>0</v>
      </c>
      <c r="AR183" s="191">
        <f>IFERROR(IF(VALUE($F183)&lt;AS$144,(IF(VALUE($F183)&gt;AR$144-1,SUM($AI42,$V42,$AJ42:AR42),AR42)),0),0)</f>
        <v>0</v>
      </c>
      <c r="AS183" s="191">
        <f>IFERROR(IF(VALUE($F183)&lt;AT$144,(IF(VALUE($F183)&gt;AS$144-1,SUM($AI42,$V42,$AJ42:AS42),AS42)),0),0)</f>
        <v>0</v>
      </c>
      <c r="AT183" s="191">
        <f>IFERROR(IF(VALUE($F183)&lt;AU$144,(IF(VALUE($F183)&gt;AT$144-1,SUM($AI42,$V42,$AJ42:AT42),AT42)),0),0)</f>
        <v>0</v>
      </c>
      <c r="AU183" s="191">
        <f>IFERROR(IF(VALUE($F183)&lt;AV$144,(IF(VALUE($F183)&gt;AU$144-1,SUM($AI42,$V42,$AJ42:AU42),AU42)),0),0)</f>
        <v>0</v>
      </c>
      <c r="AV183" s="163">
        <f t="shared" si="45"/>
        <v>307900.75000000012</v>
      </c>
      <c r="AW183" s="191">
        <f>IFERROR(IF(VALUE($F183)&lt;AX$144,(IF(VALUE($F183)&gt;AW$144-1,SUM($AV42,$AI42,$V42,$AW42:AW42),AW42)),0),0)</f>
        <v>0</v>
      </c>
      <c r="AX183" s="191">
        <f>IFERROR(IF(VALUE($F183)&lt;AY$144,(IF(VALUE($F183)&gt;AX$144-1,SUM($AV42,$AI42,$V42,$AW42:AX42),AX42)),0),0)</f>
        <v>0</v>
      </c>
      <c r="AY183" s="191">
        <f>IFERROR(IF(VALUE($F183)&lt;AZ$144,(IF(VALUE($F183)&gt;AY$144-1,SUM($AV42,$AI42,$V42,$AW42:AY42),AY42)),0),0)</f>
        <v>0</v>
      </c>
      <c r="AZ183" s="191">
        <f>IFERROR(IF(VALUE($F183)&lt;BA$144,(IF(VALUE($F183)&gt;AZ$144-1,SUM($AV42,$AI42,$V42,$AW42:AZ42),AZ42)),0),0)</f>
        <v>0</v>
      </c>
      <c r="BA183" s="191">
        <f>IFERROR(IF(VALUE($F183)&lt;BB$144,(IF(VALUE($F183)&gt;BA$144-1,SUM($AV42,$AI42,$V42,$AW42:BA42),BA42)),0),0)</f>
        <v>0</v>
      </c>
      <c r="BB183" s="191">
        <f>IFERROR(IF(VALUE($F183)&lt;BC$144,(IF(VALUE($F183)&gt;BB$144-1,SUM($AV42,$AI42,$V42,$AW42:BB42),BB42)),0),0)</f>
        <v>0</v>
      </c>
      <c r="BC183" s="191">
        <f>IFERROR(IF(VALUE($F183)&lt;BD$144,(IF(VALUE($F183)&gt;BC$144-1,SUM($AV42,$AI42,$V42,$AW42:BC42),BC42)),0),0)</f>
        <v>0</v>
      </c>
      <c r="BD183" s="191">
        <f>IFERROR(IF(VALUE($F183)&lt;BE$144,(IF(VALUE($F183)&gt;BD$144-1,SUM($AV42,$AI42,$V42,$AW42:BD42),BD42)),0),0)</f>
        <v>0</v>
      </c>
      <c r="BE183" s="191">
        <f>IFERROR(IF(VALUE($F183)&lt;BF$144,(IF(VALUE($F183)&gt;BE$144-1,SUM($AV42,$AI42,$V42,$AW42:BE42),BE42)),0),0)</f>
        <v>0</v>
      </c>
      <c r="BF183" s="191">
        <f>IFERROR(IF(VALUE($F183)&lt;BG$144,(IF(VALUE($F183)&gt;BF$144-1,SUM($AV42,$AI42,$V42,$AW42:BF42),BF42)),0),0)</f>
        <v>0</v>
      </c>
      <c r="BG183" s="191">
        <f>IFERROR(IF(VALUE($F183)&lt;BH$144,(IF(VALUE($F183)&gt;BG$144-1,SUM($AV42,$AI42,$V42,$AW42:BG42),BG42)),0),0)</f>
        <v>0</v>
      </c>
      <c r="BH183" s="191">
        <f>IFERROR(IF(VALUE($F183)&lt;BI$144,(IF(VALUE($F183)&gt;BH$144-1,SUM($AV42,$AI42,$V42,$AW42:BH42),BH42)),0),0)</f>
        <v>0</v>
      </c>
      <c r="BI183" s="163">
        <f t="shared" si="46"/>
        <v>0</v>
      </c>
      <c r="BV183" s="163"/>
      <c r="CI183" s="163"/>
      <c r="CV183" s="163"/>
      <c r="DI183" s="163"/>
      <c r="DV183" s="163"/>
      <c r="EI183" s="163"/>
    </row>
    <row r="184" spans="1:139" ht="15.75" outlineLevel="1" x14ac:dyDescent="0.25">
      <c r="A184" s="2">
        <f t="shared" si="42"/>
        <v>37</v>
      </c>
      <c r="B184" s="1" t="str">
        <f t="shared" si="42"/>
        <v>PRE-09826</v>
      </c>
      <c r="C184" s="1" t="str">
        <f t="shared" si="42"/>
        <v>SPP TAU - Circuit 230606</v>
      </c>
      <c r="D184" s="2" t="str">
        <f t="shared" si="42"/>
        <v>PRE-09826.1</v>
      </c>
      <c r="E184" s="162" t="str">
        <f t="shared" si="42"/>
        <v>SPP TAU - Circuit 230606</v>
      </c>
      <c r="F184" s="84">
        <v>44666</v>
      </c>
      <c r="G184" s="84"/>
      <c r="H184" s="112"/>
      <c r="J184" s="191">
        <v>0</v>
      </c>
      <c r="K184" s="191">
        <v>0</v>
      </c>
      <c r="L184" s="191">
        <v>0</v>
      </c>
      <c r="M184" s="191">
        <v>0</v>
      </c>
      <c r="N184" s="191">
        <v>0</v>
      </c>
      <c r="O184" s="191">
        <v>0</v>
      </c>
      <c r="P184" s="191">
        <v>0</v>
      </c>
      <c r="Q184" s="191">
        <f>IF($F184&lt;R$144,(IF($F184&gt;Q$144-1,SUM($J43:Q43)+$I385,Q43)),0)</f>
        <v>0</v>
      </c>
      <c r="R184" s="191">
        <f>IF($F184&lt;S$144,(IF($F184&gt;R$144-1,SUM($J43:R43)+$I385,R43)),0)</f>
        <v>0</v>
      </c>
      <c r="S184" s="191">
        <f>IF($F184&lt;T$144,(IF($F184&gt;S$144-1,SUM($J43:S43)+$I385,S43)),0)</f>
        <v>0</v>
      </c>
      <c r="T184" s="191">
        <f>IF($F184&lt;U$144,(IF($F184&gt;T$144-1,SUM($J43:T43)+$I385,T43)),0)</f>
        <v>0</v>
      </c>
      <c r="U184" s="191">
        <f>IF($F184&lt;V$144,(IF($F184&gt;U$144-1,SUM($J43:U43)+$I385,U43)),0)</f>
        <v>0</v>
      </c>
      <c r="V184" s="163">
        <f t="shared" si="37"/>
        <v>0</v>
      </c>
      <c r="W184" s="191">
        <f>IF($F184&lt;X$144,(IF($F184&gt;W$144-1,SUM($V43,$W43:W43),W43)),0)</f>
        <v>0</v>
      </c>
      <c r="X184" s="191">
        <f>IF($F184&lt;Y$144,(IF($F184&gt;X$144-1,SUM($V43,$W43:X43),X43)),0)</f>
        <v>0</v>
      </c>
      <c r="Y184" s="191">
        <f>IF($F184&lt;Z$144,(IF($F184&gt;Y$144-1,SUM($V43,$W43:Y43),Y43)),0)</f>
        <v>0</v>
      </c>
      <c r="Z184" s="191">
        <f>IF($F184&lt;AA$144,(IF($F184&gt;Z$144-1,SUM($V43,$W43:Z43),Z43)),0)</f>
        <v>0</v>
      </c>
      <c r="AA184" s="191">
        <f>IF($F184&lt;AB$144,(IF($F184&gt;AA$144-1,SUM($V43,$W43:AA43),AA43)),0)</f>
        <v>0</v>
      </c>
      <c r="AB184" s="191">
        <f>IF($F184&lt;AC$144,(IF($F184&gt;AB$144-1,SUM($V43,$W43:AB43),AB43)),0)</f>
        <v>0</v>
      </c>
      <c r="AC184" s="191">
        <f>IF($F184&lt;AD$144,(IF($F184&gt;AC$144-1,SUM($V43,$W43:AC43),AC43)),0)</f>
        <v>0</v>
      </c>
      <c r="AD184" s="191">
        <f>IF($F184&lt;AE$144,(IF($F184&gt;AD$144-1,SUM($V43,$W43:AD43),AD43)),0)</f>
        <v>0</v>
      </c>
      <c r="AE184" s="191">
        <f>IF($F184&lt;AF$144,(IF($F184&gt;AE$144-1,SUM($V43,$W43:AE43),AE43)),0)</f>
        <v>0</v>
      </c>
      <c r="AF184" s="191">
        <f>IF($F184&lt;AG$144,(IF($F184&gt;AF$144-1,SUM($V43,$W43:AF43),AF43)),0)</f>
        <v>0</v>
      </c>
      <c r="AG184" s="191">
        <f>IF($F184&lt;AH$144,(IF($F184&gt;AG$144-1,SUM($V43,$W43:AG43),AG43)),0)</f>
        <v>0</v>
      </c>
      <c r="AH184" s="191">
        <f>IF($F184&lt;AI$144,(IF($F184&gt;AH$144-1,SUM($V43,$W43:AH43),AH43)),0)</f>
        <v>0</v>
      </c>
      <c r="AI184" s="163">
        <f t="shared" si="43"/>
        <v>0</v>
      </c>
      <c r="AJ184" s="191">
        <f>IFERROR(IF(VALUE($F184)&lt;AK$144,(IF(VALUE($F184)&gt;AJ$144-1,SUM($AI43,$V43,$AJ43:AJ43),AJ43)),0),0)</f>
        <v>0</v>
      </c>
      <c r="AK184" s="191">
        <f>IFERROR(IF(VALUE($F184)&lt;AL$144,(IF(VALUE($F184)&gt;AK$144-1,SUM($AI43,$V43,$AJ43:AK43),AK43)),0),0)</f>
        <v>0</v>
      </c>
      <c r="AL184" s="191">
        <f>IFERROR(IF(VALUE($F184)&lt;AM$144,(IF(VALUE($F184)&gt;AL$144-1,SUM($AI43,$V43,$AJ43:AL43),AL43)),0),0)</f>
        <v>0</v>
      </c>
      <c r="AM184" s="191">
        <f>IFERROR(IF(VALUE($F184)&lt;AN$144,(IF(VALUE($F184)&gt;AM$144-1,SUM($AI43,$V43,$AJ43:AM43),AM43)),0),0)</f>
        <v>906381.87999999989</v>
      </c>
      <c r="AN184" s="191">
        <f>IFERROR(IF(VALUE($F184)&lt;AO$144,(IF(VALUE($F184)&gt;AN$144-1,SUM($AI43,$V43,$AJ43:AN43),AN43)),0),0)</f>
        <v>0</v>
      </c>
      <c r="AO184" s="191">
        <f>IFERROR(IF(VALUE($F184)&lt;AP$144,(IF(VALUE($F184)&gt;AO$144-1,SUM($AI43,$V43,$AJ43:AO43),AO43)),0),0)</f>
        <v>0</v>
      </c>
      <c r="AP184" s="191">
        <f>IFERROR(IF(VALUE($F184)&lt;AQ$144,(IF(VALUE($F184)&gt;AP$144-1,SUM($AI43,$V43,$AJ43:AP43),AP43)),0),0)</f>
        <v>0</v>
      </c>
      <c r="AQ184" s="191">
        <f>IFERROR(IF(VALUE($F184)&lt;AR$144,(IF(VALUE($F184)&gt;AQ$144-1,SUM($AI43,$V43,$AJ43:AQ43),AQ43)),0),0)</f>
        <v>0</v>
      </c>
      <c r="AR184" s="191">
        <f>IFERROR(IF(VALUE($F184)&lt;AS$144,(IF(VALUE($F184)&gt;AR$144-1,SUM($AI43,$V43,$AJ43:AR43),AR43)),0),0)</f>
        <v>0</v>
      </c>
      <c r="AS184" s="191">
        <f>IFERROR(IF(VALUE($F184)&lt;AT$144,(IF(VALUE($F184)&gt;AS$144-1,SUM($AI43,$V43,$AJ43:AS43),AS43)),0),0)</f>
        <v>0</v>
      </c>
      <c r="AT184" s="191">
        <f>IFERROR(IF(VALUE($F184)&lt;AU$144,(IF(VALUE($F184)&gt;AT$144-1,SUM($AI43,$V43,$AJ43:AT43),AT43)),0),0)</f>
        <v>0</v>
      </c>
      <c r="AU184" s="191">
        <f>IFERROR(IF(VALUE($F184)&lt;AV$144,(IF(VALUE($F184)&gt;AU$144-1,SUM($AI43,$V43,$AJ43:AU43),AU43)),0),0)</f>
        <v>0</v>
      </c>
      <c r="AV184" s="163">
        <f t="shared" si="45"/>
        <v>906381.87999999989</v>
      </c>
      <c r="AW184" s="191">
        <f>IFERROR(IF(VALUE($F184)&lt;AX$144,(IF(VALUE($F184)&gt;AW$144-1,SUM($AV43,$AI43,$V43,$AW43:AW43),AW43)),0),0)</f>
        <v>0</v>
      </c>
      <c r="AX184" s="191">
        <f>IFERROR(IF(VALUE($F184)&lt;AY$144,(IF(VALUE($F184)&gt;AX$144-1,SUM($AV43,$AI43,$V43,$AW43:AX43),AX43)),0),0)</f>
        <v>0</v>
      </c>
      <c r="AY184" s="191">
        <f>IFERROR(IF(VALUE($F184)&lt;AZ$144,(IF(VALUE($F184)&gt;AY$144-1,SUM($AV43,$AI43,$V43,$AW43:AY43),AY43)),0),0)</f>
        <v>0</v>
      </c>
      <c r="AZ184" s="191">
        <f>IFERROR(IF(VALUE($F184)&lt;BA$144,(IF(VALUE($F184)&gt;AZ$144-1,SUM($AV43,$AI43,$V43,$AW43:AZ43),AZ43)),0),0)</f>
        <v>0</v>
      </c>
      <c r="BA184" s="191">
        <f>IFERROR(IF(VALUE($F184)&lt;BB$144,(IF(VALUE($F184)&gt;BA$144-1,SUM($AV43,$AI43,$V43,$AW43:BA43),BA43)),0),0)</f>
        <v>0</v>
      </c>
      <c r="BB184" s="191">
        <f>IFERROR(IF(VALUE($F184)&lt;BC$144,(IF(VALUE($F184)&gt;BB$144-1,SUM($AV43,$AI43,$V43,$AW43:BB43),BB43)),0),0)</f>
        <v>0</v>
      </c>
      <c r="BC184" s="191">
        <f>IFERROR(IF(VALUE($F184)&lt;BD$144,(IF(VALUE($F184)&gt;BC$144-1,SUM($AV43,$AI43,$V43,$AW43:BC43),BC43)),0),0)</f>
        <v>0</v>
      </c>
      <c r="BD184" s="191">
        <f>IFERROR(IF(VALUE($F184)&lt;BE$144,(IF(VALUE($F184)&gt;BD$144-1,SUM($AV43,$AI43,$V43,$AW43:BD43),BD43)),0),0)</f>
        <v>0</v>
      </c>
      <c r="BE184" s="191">
        <f>IFERROR(IF(VALUE($F184)&lt;BF$144,(IF(VALUE($F184)&gt;BE$144-1,SUM($AV43,$AI43,$V43,$AW43:BE43),BE43)),0),0)</f>
        <v>0</v>
      </c>
      <c r="BF184" s="191">
        <f>IFERROR(IF(VALUE($F184)&lt;BG$144,(IF(VALUE($F184)&gt;BF$144-1,SUM($AV43,$AI43,$V43,$AW43:BF43),BF43)),0),0)</f>
        <v>0</v>
      </c>
      <c r="BG184" s="191">
        <f>IFERROR(IF(VALUE($F184)&lt;BH$144,(IF(VALUE($F184)&gt;BG$144-1,SUM($AV43,$AI43,$V43,$AW43:BG43),BG43)),0),0)</f>
        <v>0</v>
      </c>
      <c r="BH184" s="191">
        <f>IFERROR(IF(VALUE($F184)&lt;BI$144,(IF(VALUE($F184)&gt;BH$144-1,SUM($AV43,$AI43,$V43,$AW43:BH43),BH43)),0),0)</f>
        <v>0</v>
      </c>
      <c r="BI184" s="163">
        <f t="shared" si="46"/>
        <v>0</v>
      </c>
      <c r="BV184" s="163"/>
      <c r="CI184" s="163"/>
      <c r="CV184" s="163"/>
      <c r="DI184" s="163"/>
      <c r="DV184" s="163"/>
      <c r="EI184" s="163"/>
    </row>
    <row r="185" spans="1:139" ht="15.75" outlineLevel="1" x14ac:dyDescent="0.25">
      <c r="A185" s="2">
        <f t="shared" si="42"/>
        <v>38</v>
      </c>
      <c r="B185" s="1" t="str">
        <f t="shared" si="42"/>
        <v>PRE-09827</v>
      </c>
      <c r="C185" s="1" t="str">
        <f t="shared" si="42"/>
        <v>SPP TAU - Circuit 230033</v>
      </c>
      <c r="D185" s="2" t="str">
        <f t="shared" si="42"/>
        <v>PRE-09827.1</v>
      </c>
      <c r="E185" s="162" t="str">
        <f t="shared" si="42"/>
        <v>SPP TAU - Circuit 230033</v>
      </c>
      <c r="F185" s="84">
        <v>44666</v>
      </c>
      <c r="G185" s="84"/>
      <c r="H185" s="112"/>
      <c r="J185" s="191">
        <v>0</v>
      </c>
      <c r="K185" s="191">
        <v>0</v>
      </c>
      <c r="L185" s="191">
        <v>0</v>
      </c>
      <c r="M185" s="191">
        <v>0</v>
      </c>
      <c r="N185" s="191">
        <v>0</v>
      </c>
      <c r="O185" s="191">
        <v>0</v>
      </c>
      <c r="P185" s="191">
        <v>0</v>
      </c>
      <c r="Q185" s="191">
        <f>IF($F185&lt;R$144,(IF($F185&gt;Q$144-1,SUM($J44:Q44)+$I386,Q44)),0)</f>
        <v>0</v>
      </c>
      <c r="R185" s="191">
        <f>IF($F185&lt;S$144,(IF($F185&gt;R$144-1,SUM($J44:R44)+$I386,R44)),0)</f>
        <v>0</v>
      </c>
      <c r="S185" s="191">
        <f>IF($F185&lt;T$144,(IF($F185&gt;S$144-1,SUM($J44:S44)+$I386,S44)),0)</f>
        <v>0</v>
      </c>
      <c r="T185" s="191">
        <f>IF($F185&lt;U$144,(IF($F185&gt;T$144-1,SUM($J44:T44)+$I386,T44)),0)</f>
        <v>0</v>
      </c>
      <c r="U185" s="191">
        <f>IF($F185&lt;V$144,(IF($F185&gt;U$144-1,SUM($J44:U44)+$I386,U44)),0)</f>
        <v>0</v>
      </c>
      <c r="V185" s="163">
        <f t="shared" si="37"/>
        <v>0</v>
      </c>
      <c r="W185" s="191">
        <f>IF($F185&lt;X$144,(IF($F185&gt;W$144-1,SUM($V44,$W44:W44),W44)),0)</f>
        <v>0</v>
      </c>
      <c r="X185" s="191">
        <f>IF($F185&lt;Y$144,(IF($F185&gt;X$144-1,SUM($V44,$W44:X44),X44)),0)</f>
        <v>0</v>
      </c>
      <c r="Y185" s="191">
        <f>IF($F185&lt;Z$144,(IF($F185&gt;Y$144-1,SUM($V44,$W44:Y44),Y44)),0)</f>
        <v>0</v>
      </c>
      <c r="Z185" s="191">
        <f>IF($F185&lt;AA$144,(IF($F185&gt;Z$144-1,SUM($V44,$W44:Z44),Z44)),0)</f>
        <v>0</v>
      </c>
      <c r="AA185" s="191">
        <f>IF($F185&lt;AB$144,(IF($F185&gt;AA$144-1,SUM($V44,$W44:AA44),AA44)),0)</f>
        <v>0</v>
      </c>
      <c r="AB185" s="191">
        <f>IF($F185&lt;AC$144,(IF($F185&gt;AB$144-1,SUM($V44,$W44:AB44),AB44)),0)</f>
        <v>0</v>
      </c>
      <c r="AC185" s="191">
        <f>IF($F185&lt;AD$144,(IF($F185&gt;AC$144-1,SUM($V44,$W44:AC44),AC44)),0)</f>
        <v>0</v>
      </c>
      <c r="AD185" s="191">
        <f>IF($F185&lt;AE$144,(IF($F185&gt;AD$144-1,SUM($V44,$W44:AD44),AD44)),0)</f>
        <v>0</v>
      </c>
      <c r="AE185" s="191">
        <f>IF($F185&lt;AF$144,(IF($F185&gt;AE$144-1,SUM($V44,$W44:AE44),AE44)),0)</f>
        <v>0</v>
      </c>
      <c r="AF185" s="191">
        <f>IF($F185&lt;AG$144,(IF($F185&gt;AF$144-1,SUM($V44,$W44:AF44),AF44)),0)</f>
        <v>0</v>
      </c>
      <c r="AG185" s="191">
        <f>IF($F185&lt;AH$144,(IF($F185&gt;AG$144-1,SUM($V44,$W44:AG44),AG44)),0)</f>
        <v>0</v>
      </c>
      <c r="AH185" s="191">
        <f>IF($F185&lt;AI$144,(IF($F185&gt;AH$144-1,SUM($V44,$W44:AH44),AH44)),0)</f>
        <v>0</v>
      </c>
      <c r="AI185" s="163">
        <f t="shared" si="43"/>
        <v>0</v>
      </c>
      <c r="AJ185" s="191">
        <f>IFERROR(IF(VALUE($F185)&lt;AK$144,(IF(VALUE($F185)&gt;AJ$144-1,SUM($AI44,$V44,$AJ44:AJ44),AJ44)),0),0)</f>
        <v>0</v>
      </c>
      <c r="AK185" s="191">
        <f>IFERROR(IF(VALUE($F185)&lt;AL$144,(IF(VALUE($F185)&gt;AK$144-1,SUM($AI44,$V44,$AJ44:AK44),AK44)),0),0)</f>
        <v>0</v>
      </c>
      <c r="AL185" s="191">
        <f>IFERROR(IF(VALUE($F185)&lt;AM$144,(IF(VALUE($F185)&gt;AL$144-1,SUM($AI44,$V44,$AJ44:AL44),AL44)),0),0)</f>
        <v>0</v>
      </c>
      <c r="AM185" s="191">
        <f>IFERROR(IF(VALUE($F185)&lt;AN$144,(IF(VALUE($F185)&gt;AM$144-1,SUM($AI44,$V44,$AJ44:AM44),AM44)),0),0)</f>
        <v>302238.77</v>
      </c>
      <c r="AN185" s="191">
        <f>IFERROR(IF(VALUE($F185)&lt;AO$144,(IF(VALUE($F185)&gt;AN$144-1,SUM($AI44,$V44,$AJ44:AN44),AN44)),0),0)</f>
        <v>0</v>
      </c>
      <c r="AO185" s="191">
        <f>IFERROR(IF(VALUE($F185)&lt;AP$144,(IF(VALUE($F185)&gt;AO$144-1,SUM($AI44,$V44,$AJ44:AO44),AO44)),0),0)</f>
        <v>0</v>
      </c>
      <c r="AP185" s="191">
        <f>IFERROR(IF(VALUE($F185)&lt;AQ$144,(IF(VALUE($F185)&gt;AP$144-1,SUM($AI44,$V44,$AJ44:AP44),AP44)),0),0)</f>
        <v>0</v>
      </c>
      <c r="AQ185" s="191">
        <f>IFERROR(IF(VALUE($F185)&lt;AR$144,(IF(VALUE($F185)&gt;AQ$144-1,SUM($AI44,$V44,$AJ44:AQ44),AQ44)),0),0)</f>
        <v>0</v>
      </c>
      <c r="AR185" s="191">
        <f>IFERROR(IF(VALUE($F185)&lt;AS$144,(IF(VALUE($F185)&gt;AR$144-1,SUM($AI44,$V44,$AJ44:AR44),AR44)),0),0)</f>
        <v>0</v>
      </c>
      <c r="AS185" s="191">
        <f>IFERROR(IF(VALUE($F185)&lt;AT$144,(IF(VALUE($F185)&gt;AS$144-1,SUM($AI44,$V44,$AJ44:AS44),AS44)),0),0)</f>
        <v>0</v>
      </c>
      <c r="AT185" s="191">
        <f>IFERROR(IF(VALUE($F185)&lt;AU$144,(IF(VALUE($F185)&gt;AT$144-1,SUM($AI44,$V44,$AJ44:AT44),AT44)),0),0)</f>
        <v>0</v>
      </c>
      <c r="AU185" s="191">
        <f>IFERROR(IF(VALUE($F185)&lt;AV$144,(IF(VALUE($F185)&gt;AU$144-1,SUM($AI44,$V44,$AJ44:AU44),AU44)),0),0)</f>
        <v>0</v>
      </c>
      <c r="AV185" s="163">
        <f t="shared" si="45"/>
        <v>302238.77</v>
      </c>
      <c r="AW185" s="191">
        <f>IFERROR(IF(VALUE($F185)&lt;AX$144,(IF(VALUE($F185)&gt;AW$144-1,SUM($AV44,$AI44,$V44,$AW44:AW44),AW44)),0),0)</f>
        <v>0</v>
      </c>
      <c r="AX185" s="191">
        <f>IFERROR(IF(VALUE($F185)&lt;AY$144,(IF(VALUE($F185)&gt;AX$144-1,SUM($AV44,$AI44,$V44,$AW44:AX44),AX44)),0),0)</f>
        <v>0</v>
      </c>
      <c r="AY185" s="191">
        <f>IFERROR(IF(VALUE($F185)&lt;AZ$144,(IF(VALUE($F185)&gt;AY$144-1,SUM($AV44,$AI44,$V44,$AW44:AY44),AY44)),0),0)</f>
        <v>0</v>
      </c>
      <c r="AZ185" s="191">
        <f>IFERROR(IF(VALUE($F185)&lt;BA$144,(IF(VALUE($F185)&gt;AZ$144-1,SUM($AV44,$AI44,$V44,$AW44:AZ44),AZ44)),0),0)</f>
        <v>0</v>
      </c>
      <c r="BA185" s="191">
        <f>IFERROR(IF(VALUE($F185)&lt;BB$144,(IF(VALUE($F185)&gt;BA$144-1,SUM($AV44,$AI44,$V44,$AW44:BA44),BA44)),0),0)</f>
        <v>0</v>
      </c>
      <c r="BB185" s="191">
        <f>IFERROR(IF(VALUE($F185)&lt;BC$144,(IF(VALUE($F185)&gt;BB$144-1,SUM($AV44,$AI44,$V44,$AW44:BB44),BB44)),0),0)</f>
        <v>0</v>
      </c>
      <c r="BC185" s="191">
        <f>IFERROR(IF(VALUE($F185)&lt;BD$144,(IF(VALUE($F185)&gt;BC$144-1,SUM($AV44,$AI44,$V44,$AW44:BC44),BC44)),0),0)</f>
        <v>0</v>
      </c>
      <c r="BD185" s="191">
        <f>IFERROR(IF(VALUE($F185)&lt;BE$144,(IF(VALUE($F185)&gt;BD$144-1,SUM($AV44,$AI44,$V44,$AW44:BD44),BD44)),0),0)</f>
        <v>0</v>
      </c>
      <c r="BE185" s="191">
        <f>IFERROR(IF(VALUE($F185)&lt;BF$144,(IF(VALUE($F185)&gt;BE$144-1,SUM($AV44,$AI44,$V44,$AW44:BE44),BE44)),0),0)</f>
        <v>0</v>
      </c>
      <c r="BF185" s="191">
        <f>IFERROR(IF(VALUE($F185)&lt;BG$144,(IF(VALUE($F185)&gt;BF$144-1,SUM($AV44,$AI44,$V44,$AW44:BF44),BF44)),0),0)</f>
        <v>0</v>
      </c>
      <c r="BG185" s="191">
        <f>IFERROR(IF(VALUE($F185)&lt;BH$144,(IF(VALUE($F185)&gt;BG$144-1,SUM($AV44,$AI44,$V44,$AW44:BG44),BG44)),0),0)</f>
        <v>0</v>
      </c>
      <c r="BH185" s="191">
        <f>IFERROR(IF(VALUE($F185)&lt;BI$144,(IF(VALUE($F185)&gt;BH$144-1,SUM($AV44,$AI44,$V44,$AW44:BH44),BH44)),0),0)</f>
        <v>0</v>
      </c>
      <c r="BI185" s="163">
        <f t="shared" si="46"/>
        <v>0</v>
      </c>
      <c r="BV185" s="163"/>
      <c r="CI185" s="163"/>
      <c r="CV185" s="163"/>
      <c r="DI185" s="163"/>
      <c r="DV185" s="163"/>
      <c r="EI185" s="163"/>
    </row>
    <row r="186" spans="1:139" ht="15.75" outlineLevel="1" x14ac:dyDescent="0.25">
      <c r="A186" s="2">
        <f t="shared" ref="A186:E195" si="47">A45</f>
        <v>39</v>
      </c>
      <c r="B186" s="1" t="str">
        <f t="shared" si="47"/>
        <v>PRE-09828</v>
      </c>
      <c r="C186" s="1" t="str">
        <f t="shared" si="47"/>
        <v>SPP TAU - Circuit 230609</v>
      </c>
      <c r="D186" s="2" t="str">
        <f t="shared" si="47"/>
        <v>PRE-09828.1</v>
      </c>
      <c r="E186" s="162" t="str">
        <f t="shared" si="47"/>
        <v>SPP TAU - Circuit 230609</v>
      </c>
      <c r="F186" s="84">
        <v>44666</v>
      </c>
      <c r="G186" s="84"/>
      <c r="H186" s="112"/>
      <c r="J186" s="191">
        <v>0</v>
      </c>
      <c r="K186" s="191">
        <v>0</v>
      </c>
      <c r="L186" s="191">
        <v>0</v>
      </c>
      <c r="M186" s="191">
        <v>0</v>
      </c>
      <c r="N186" s="191">
        <v>0</v>
      </c>
      <c r="O186" s="191">
        <v>0</v>
      </c>
      <c r="P186" s="191">
        <v>0</v>
      </c>
      <c r="Q186" s="191">
        <f>IF($F186&lt;R$144,(IF($F186&gt;Q$144-1,SUM($J45:Q45)+$I387,Q45)),0)</f>
        <v>0</v>
      </c>
      <c r="R186" s="191">
        <f>IF($F186&lt;S$144,(IF($F186&gt;R$144-1,SUM($J45:R45)+$I387,R45)),0)</f>
        <v>0</v>
      </c>
      <c r="S186" s="191">
        <f>IF($F186&lt;T$144,(IF($F186&gt;S$144-1,SUM($J45:S45)+$I387,S45)),0)</f>
        <v>0</v>
      </c>
      <c r="T186" s="191">
        <f>IF($F186&lt;U$144,(IF($F186&gt;T$144-1,SUM($J45:T45)+$I387,T45)),0)</f>
        <v>0</v>
      </c>
      <c r="U186" s="191">
        <f>IF($F186&lt;V$144,(IF($F186&gt;U$144-1,SUM($J45:U45)+$I387,U45)),0)</f>
        <v>0</v>
      </c>
      <c r="V186" s="163">
        <f t="shared" si="37"/>
        <v>0</v>
      </c>
      <c r="W186" s="191">
        <f>IF($F186&lt;X$144,(IF($F186&gt;W$144-1,SUM($V45,$W45:W45),W45)),0)</f>
        <v>0</v>
      </c>
      <c r="X186" s="191">
        <f>IF($F186&lt;Y$144,(IF($F186&gt;X$144-1,SUM($V45,$W45:X45),X45)),0)</f>
        <v>0</v>
      </c>
      <c r="Y186" s="191">
        <f>IF($F186&lt;Z$144,(IF($F186&gt;Y$144-1,SUM($V45,$W45:Y45),Y45)),0)</f>
        <v>0</v>
      </c>
      <c r="Z186" s="191">
        <f>IF($F186&lt;AA$144,(IF($F186&gt;Z$144-1,SUM($V45,$W45:Z45),Z45)),0)</f>
        <v>0</v>
      </c>
      <c r="AA186" s="191">
        <f>IF($F186&lt;AB$144,(IF($F186&gt;AA$144-1,SUM($V45,$W45:AA45),AA45)),0)</f>
        <v>0</v>
      </c>
      <c r="AB186" s="191">
        <f>IF($F186&lt;AC$144,(IF($F186&gt;AB$144-1,SUM($V45,$W45:AB45),AB45)),0)</f>
        <v>0</v>
      </c>
      <c r="AC186" s="191">
        <f>IF($F186&lt;AD$144,(IF($F186&gt;AC$144-1,SUM($V45,$W45:AC45),AC45)),0)</f>
        <v>0</v>
      </c>
      <c r="AD186" s="191">
        <f>IF($F186&lt;AE$144,(IF($F186&gt;AD$144-1,SUM($V45,$W45:AD45),AD45)),0)</f>
        <v>0</v>
      </c>
      <c r="AE186" s="191">
        <f>IF($F186&lt;AF$144,(IF($F186&gt;AE$144-1,SUM($V45,$W45:AE45),AE45)),0)</f>
        <v>0</v>
      </c>
      <c r="AF186" s="191">
        <f>IF($F186&lt;AG$144,(IF($F186&gt;AF$144-1,SUM($V45,$W45:AF45),AF45)),0)</f>
        <v>0</v>
      </c>
      <c r="AG186" s="191">
        <f>IF($F186&lt;AH$144,(IF($F186&gt;AG$144-1,SUM($V45,$W45:AG45),AG45)),0)</f>
        <v>0</v>
      </c>
      <c r="AH186" s="191">
        <f>IF($F186&lt;AI$144,(IF($F186&gt;AH$144-1,SUM($V45,$W45:AH45),AH45)),0)</f>
        <v>0</v>
      </c>
      <c r="AI186" s="163">
        <f t="shared" si="43"/>
        <v>0</v>
      </c>
      <c r="AJ186" s="191">
        <f>IFERROR(IF(VALUE($F186)&lt;AK$144,(IF(VALUE($F186)&gt;AJ$144-1,SUM($AI45,$V45,$AJ45:AJ45),AJ45)),0),0)</f>
        <v>0</v>
      </c>
      <c r="AK186" s="191">
        <f>IFERROR(IF(VALUE($F186)&lt;AL$144,(IF(VALUE($F186)&gt;AK$144-1,SUM($AI45,$V45,$AJ45:AK45),AK45)),0),0)</f>
        <v>0</v>
      </c>
      <c r="AL186" s="191">
        <f>IFERROR(IF(VALUE($F186)&lt;AM$144,(IF(VALUE($F186)&gt;AL$144-1,SUM($AI45,$V45,$AJ45:AL45),AL45)),0),0)</f>
        <v>0</v>
      </c>
      <c r="AM186" s="191">
        <f>IFERROR(IF(VALUE($F186)&lt;AN$144,(IF(VALUE($F186)&gt;AM$144-1,SUM($AI45,$V45,$AJ45:AM45),AM45)),0),0)</f>
        <v>284308.53000000003</v>
      </c>
      <c r="AN186" s="191">
        <f>IFERROR(IF(VALUE($F186)&lt;AO$144,(IF(VALUE($F186)&gt;AN$144-1,SUM($AI45,$V45,$AJ45:AN45),AN45)),0),0)</f>
        <v>0</v>
      </c>
      <c r="AO186" s="191">
        <f>IFERROR(IF(VALUE($F186)&lt;AP$144,(IF(VALUE($F186)&gt;AO$144-1,SUM($AI45,$V45,$AJ45:AO45),AO45)),0),0)</f>
        <v>0</v>
      </c>
      <c r="AP186" s="191">
        <f>IFERROR(IF(VALUE($F186)&lt;AQ$144,(IF(VALUE($F186)&gt;AP$144-1,SUM($AI45,$V45,$AJ45:AP45),AP45)),0),0)</f>
        <v>0</v>
      </c>
      <c r="AQ186" s="191">
        <f>IFERROR(IF(VALUE($F186)&lt;AR$144,(IF(VALUE($F186)&gt;AQ$144-1,SUM($AI45,$V45,$AJ45:AQ45),AQ45)),0),0)</f>
        <v>0</v>
      </c>
      <c r="AR186" s="191">
        <f>IFERROR(IF(VALUE($F186)&lt;AS$144,(IF(VALUE($F186)&gt;AR$144-1,SUM($AI45,$V45,$AJ45:AR45),AR45)),0),0)</f>
        <v>0</v>
      </c>
      <c r="AS186" s="191">
        <f>IFERROR(IF(VALUE($F186)&lt;AT$144,(IF(VALUE($F186)&gt;AS$144-1,SUM($AI45,$V45,$AJ45:AS45),AS45)),0),0)</f>
        <v>0</v>
      </c>
      <c r="AT186" s="191">
        <f>IFERROR(IF(VALUE($F186)&lt;AU$144,(IF(VALUE($F186)&gt;AT$144-1,SUM($AI45,$V45,$AJ45:AT45),AT45)),0),0)</f>
        <v>0</v>
      </c>
      <c r="AU186" s="191">
        <f>IFERROR(IF(VALUE($F186)&lt;AV$144,(IF(VALUE($F186)&gt;AU$144-1,SUM($AI45,$V45,$AJ45:AU45),AU45)),0),0)</f>
        <v>0</v>
      </c>
      <c r="AV186" s="163">
        <f t="shared" si="45"/>
        <v>284308.53000000003</v>
      </c>
      <c r="AW186" s="191">
        <f>IFERROR(IF(VALUE($F186)&lt;AX$144,(IF(VALUE($F186)&gt;AW$144-1,SUM($AV45,$AI45,$V45,$AW45:AW45),AW45)),0),0)</f>
        <v>0</v>
      </c>
      <c r="AX186" s="191">
        <f>IFERROR(IF(VALUE($F186)&lt;AY$144,(IF(VALUE($F186)&gt;AX$144-1,SUM($AV45,$AI45,$V45,$AW45:AX45),AX45)),0),0)</f>
        <v>0</v>
      </c>
      <c r="AY186" s="191">
        <f>IFERROR(IF(VALUE($F186)&lt;AZ$144,(IF(VALUE($F186)&gt;AY$144-1,SUM($AV45,$AI45,$V45,$AW45:AY45),AY45)),0),0)</f>
        <v>0</v>
      </c>
      <c r="AZ186" s="191">
        <f>IFERROR(IF(VALUE($F186)&lt;BA$144,(IF(VALUE($F186)&gt;AZ$144-1,SUM($AV45,$AI45,$V45,$AW45:AZ45),AZ45)),0),0)</f>
        <v>0</v>
      </c>
      <c r="BA186" s="191">
        <f>IFERROR(IF(VALUE($F186)&lt;BB$144,(IF(VALUE($F186)&gt;BA$144-1,SUM($AV45,$AI45,$V45,$AW45:BA45),BA45)),0),0)</f>
        <v>0</v>
      </c>
      <c r="BB186" s="191">
        <f>IFERROR(IF(VALUE($F186)&lt;BC$144,(IF(VALUE($F186)&gt;BB$144-1,SUM($AV45,$AI45,$V45,$AW45:BB45),BB45)),0),0)</f>
        <v>0</v>
      </c>
      <c r="BC186" s="191">
        <f>IFERROR(IF(VALUE($F186)&lt;BD$144,(IF(VALUE($F186)&gt;BC$144-1,SUM($AV45,$AI45,$V45,$AW45:BC45),BC45)),0),0)</f>
        <v>0</v>
      </c>
      <c r="BD186" s="191">
        <f>IFERROR(IF(VALUE($F186)&lt;BE$144,(IF(VALUE($F186)&gt;BD$144-1,SUM($AV45,$AI45,$V45,$AW45:BD45),BD45)),0),0)</f>
        <v>0</v>
      </c>
      <c r="BE186" s="191">
        <f>IFERROR(IF(VALUE($F186)&lt;BF$144,(IF(VALUE($F186)&gt;BE$144-1,SUM($AV45,$AI45,$V45,$AW45:BE45),BE45)),0),0)</f>
        <v>0</v>
      </c>
      <c r="BF186" s="191">
        <f>IFERROR(IF(VALUE($F186)&lt;BG$144,(IF(VALUE($F186)&gt;BF$144-1,SUM($AV45,$AI45,$V45,$AW45:BF45),BF45)),0),0)</f>
        <v>0</v>
      </c>
      <c r="BG186" s="191">
        <f>IFERROR(IF(VALUE($F186)&lt;BH$144,(IF(VALUE($F186)&gt;BG$144-1,SUM($AV45,$AI45,$V45,$AW45:BG45),BG45)),0),0)</f>
        <v>0</v>
      </c>
      <c r="BH186" s="191">
        <f>IFERROR(IF(VALUE($F186)&lt;BI$144,(IF(VALUE($F186)&gt;BH$144-1,SUM($AV45,$AI45,$V45,$AW45:BH45),BH45)),0),0)</f>
        <v>0</v>
      </c>
      <c r="BI186" s="163">
        <f t="shared" si="46"/>
        <v>0</v>
      </c>
      <c r="BV186" s="163"/>
      <c r="CI186" s="163"/>
      <c r="CV186" s="163"/>
      <c r="DI186" s="163"/>
      <c r="DV186" s="163"/>
      <c r="EI186" s="163"/>
    </row>
    <row r="187" spans="1:139" ht="15.75" outlineLevel="1" x14ac:dyDescent="0.25">
      <c r="A187" s="2">
        <f t="shared" si="47"/>
        <v>40</v>
      </c>
      <c r="B187" s="1" t="str">
        <f t="shared" si="47"/>
        <v>PRE-09829</v>
      </c>
      <c r="C187" s="1" t="str">
        <f t="shared" si="47"/>
        <v>SPP TAU - Circuit 230013</v>
      </c>
      <c r="D187" s="2" t="str">
        <f t="shared" si="47"/>
        <v>PRE-09829.1</v>
      </c>
      <c r="E187" s="162" t="str">
        <f t="shared" si="47"/>
        <v>SPP TAU - Circuit 230013</v>
      </c>
      <c r="F187" s="84">
        <v>44696</v>
      </c>
      <c r="G187" s="84"/>
      <c r="H187" s="112"/>
      <c r="J187" s="191">
        <v>0</v>
      </c>
      <c r="K187" s="191">
        <v>0</v>
      </c>
      <c r="L187" s="191">
        <v>0</v>
      </c>
      <c r="M187" s="191">
        <v>0</v>
      </c>
      <c r="N187" s="191">
        <v>0</v>
      </c>
      <c r="O187" s="191">
        <v>0</v>
      </c>
      <c r="P187" s="191">
        <v>0</v>
      </c>
      <c r="Q187" s="191">
        <f>IF($F187&lt;R$144,(IF($F187&gt;Q$144-1,SUM($J46:Q46)+$I388,Q46)),0)</f>
        <v>0</v>
      </c>
      <c r="R187" s="191">
        <f>IF($F187&lt;S$144,(IF($F187&gt;R$144-1,SUM($J46:R46)+$I388,R46)),0)</f>
        <v>0</v>
      </c>
      <c r="S187" s="191">
        <f>IF($F187&lt;T$144,(IF($F187&gt;S$144-1,SUM($J46:S46)+$I388,S46)),0)</f>
        <v>0</v>
      </c>
      <c r="T187" s="191">
        <f>IF($F187&lt;U$144,(IF($F187&gt;T$144-1,SUM($J46:T46)+$I388,T46)),0)</f>
        <v>0</v>
      </c>
      <c r="U187" s="191">
        <f>IF($F187&lt;V$144,(IF($F187&gt;U$144-1,SUM($J46:U46)+$I388,U46)),0)</f>
        <v>0</v>
      </c>
      <c r="V187" s="163">
        <f t="shared" si="37"/>
        <v>0</v>
      </c>
      <c r="W187" s="191">
        <f>IF($F187&lt;X$144,(IF($F187&gt;W$144-1,SUM($V46,$W46:W46),W46)),0)</f>
        <v>0</v>
      </c>
      <c r="X187" s="191">
        <f>IF($F187&lt;Y$144,(IF($F187&gt;X$144-1,SUM($V46,$W46:X46),X46)),0)</f>
        <v>0</v>
      </c>
      <c r="Y187" s="191">
        <f>IF($F187&lt;Z$144,(IF($F187&gt;Y$144-1,SUM($V46,$W46:Y46),Y46)),0)</f>
        <v>0</v>
      </c>
      <c r="Z187" s="191">
        <f>IF($F187&lt;AA$144,(IF($F187&gt;Z$144-1,SUM($V46,$W46:Z46),Z46)),0)</f>
        <v>0</v>
      </c>
      <c r="AA187" s="191">
        <f>IF($F187&lt;AB$144,(IF($F187&gt;AA$144-1,SUM($V46,$W46:AA46),AA46)),0)</f>
        <v>0</v>
      </c>
      <c r="AB187" s="191">
        <f>IF($F187&lt;AC$144,(IF($F187&gt;AB$144-1,SUM($V46,$W46:AB46),AB46)),0)</f>
        <v>0</v>
      </c>
      <c r="AC187" s="191">
        <f>IF($F187&lt;AD$144,(IF($F187&gt;AC$144-1,SUM($V46,$W46:AC46),AC46)),0)</f>
        <v>0</v>
      </c>
      <c r="AD187" s="191">
        <f>IF($F187&lt;AE$144,(IF($F187&gt;AD$144-1,SUM($V46,$W46:AD46),AD46)),0)</f>
        <v>0</v>
      </c>
      <c r="AE187" s="191">
        <f>IF($F187&lt;AF$144,(IF($F187&gt;AE$144-1,SUM($V46,$W46:AE46),AE46)),0)</f>
        <v>0</v>
      </c>
      <c r="AF187" s="191">
        <f>IF($F187&lt;AG$144,(IF($F187&gt;AF$144-1,SUM($V46,$W46:AF46),AF46)),0)</f>
        <v>0</v>
      </c>
      <c r="AG187" s="191">
        <f>IF($F187&lt;AH$144,(IF($F187&gt;AG$144-1,SUM($V46,$W46:AG46),AG46)),0)</f>
        <v>0</v>
      </c>
      <c r="AH187" s="191">
        <f>IF($F187&lt;AI$144,(IF($F187&gt;AH$144-1,SUM($V46,$W46:AH46),AH46)),0)</f>
        <v>0</v>
      </c>
      <c r="AI187" s="163">
        <f t="shared" si="43"/>
        <v>0</v>
      </c>
      <c r="AJ187" s="191">
        <f>IFERROR(IF(VALUE($F187)&lt;AK$144,(IF(VALUE($F187)&gt;AJ$144-1,SUM($AI46,$V46,$AJ46:AJ46),AJ46)),0),0)</f>
        <v>0</v>
      </c>
      <c r="AK187" s="191">
        <f>IFERROR(IF(VALUE($F187)&lt;AL$144,(IF(VALUE($F187)&gt;AK$144-1,SUM($AI46,$V46,$AJ46:AK46),AK46)),0),0)</f>
        <v>0</v>
      </c>
      <c r="AL187" s="191">
        <f>IFERROR(IF(VALUE($F187)&lt;AM$144,(IF(VALUE($F187)&gt;AL$144-1,SUM($AI46,$V46,$AJ46:AL46),AL46)),0),0)</f>
        <v>0</v>
      </c>
      <c r="AM187" s="191">
        <f>IFERROR(IF(VALUE($F187)&lt;AN$144,(IF(VALUE($F187)&gt;AM$144-1,SUM($AI46,$V46,$AJ46:AM46),AM46)),0),0)</f>
        <v>0</v>
      </c>
      <c r="AN187" s="191">
        <f>IFERROR(IF(VALUE($F187)&lt;AO$144,(IF(VALUE($F187)&gt;AN$144-1,SUM($AI46,$V46,$AJ46:AN46),AN46)),0),0)</f>
        <v>428663.23</v>
      </c>
      <c r="AO187" s="191">
        <f>IFERROR(IF(VALUE($F187)&lt;AP$144,(IF(VALUE($F187)&gt;AO$144-1,SUM($AI46,$V46,$AJ46:AO46),AO46)),0),0)</f>
        <v>0</v>
      </c>
      <c r="AP187" s="191">
        <f>IFERROR(IF(VALUE($F187)&lt;AQ$144,(IF(VALUE($F187)&gt;AP$144-1,SUM($AI46,$V46,$AJ46:AP46),AP46)),0),0)</f>
        <v>0</v>
      </c>
      <c r="AQ187" s="191">
        <f>IFERROR(IF(VALUE($F187)&lt;AR$144,(IF(VALUE($F187)&gt;AQ$144-1,SUM($AI46,$V46,$AJ46:AQ46),AQ46)),0),0)</f>
        <v>0</v>
      </c>
      <c r="AR187" s="191">
        <f>IFERROR(IF(VALUE($F187)&lt;AS$144,(IF(VALUE($F187)&gt;AR$144-1,SUM($AI46,$V46,$AJ46:AR46),AR46)),0),0)</f>
        <v>0</v>
      </c>
      <c r="AS187" s="191">
        <f>IFERROR(IF(VALUE($F187)&lt;AT$144,(IF(VALUE($F187)&gt;AS$144-1,SUM($AI46,$V46,$AJ46:AS46),AS46)),0),0)</f>
        <v>0</v>
      </c>
      <c r="AT187" s="191">
        <f>IFERROR(IF(VALUE($F187)&lt;AU$144,(IF(VALUE($F187)&gt;AT$144-1,SUM($AI46,$V46,$AJ46:AT46),AT46)),0),0)</f>
        <v>0</v>
      </c>
      <c r="AU187" s="191">
        <f>IFERROR(IF(VALUE($F187)&lt;AV$144,(IF(VALUE($F187)&gt;AU$144-1,SUM($AI46,$V46,$AJ46:AU46),AU46)),0),0)</f>
        <v>0</v>
      </c>
      <c r="AV187" s="163">
        <f t="shared" si="45"/>
        <v>428663.23</v>
      </c>
      <c r="AW187" s="191">
        <f>IFERROR(IF(VALUE($F187)&lt;AX$144,(IF(VALUE($F187)&gt;AW$144-1,SUM($AV46,$AI46,$V46,$AW46:AW46),AW46)),0),0)</f>
        <v>0</v>
      </c>
      <c r="AX187" s="191">
        <f>IFERROR(IF(VALUE($F187)&lt;AY$144,(IF(VALUE($F187)&gt;AX$144-1,SUM($AV46,$AI46,$V46,$AW46:AX46),AX46)),0),0)</f>
        <v>0</v>
      </c>
      <c r="AY187" s="191">
        <f>IFERROR(IF(VALUE($F187)&lt;AZ$144,(IF(VALUE($F187)&gt;AY$144-1,SUM($AV46,$AI46,$V46,$AW46:AY46),AY46)),0),0)</f>
        <v>0</v>
      </c>
      <c r="AZ187" s="191">
        <f>IFERROR(IF(VALUE($F187)&lt;BA$144,(IF(VALUE($F187)&gt;AZ$144-1,SUM($AV46,$AI46,$V46,$AW46:AZ46),AZ46)),0),0)</f>
        <v>0</v>
      </c>
      <c r="BA187" s="191">
        <f>IFERROR(IF(VALUE($F187)&lt;BB$144,(IF(VALUE($F187)&gt;BA$144-1,SUM($AV46,$AI46,$V46,$AW46:BA46),BA46)),0),0)</f>
        <v>0</v>
      </c>
      <c r="BB187" s="191">
        <f>IFERROR(IF(VALUE($F187)&lt;BC$144,(IF(VALUE($F187)&gt;BB$144-1,SUM($AV46,$AI46,$V46,$AW46:BB46),BB46)),0),0)</f>
        <v>0</v>
      </c>
      <c r="BC187" s="191">
        <f>IFERROR(IF(VALUE($F187)&lt;BD$144,(IF(VALUE($F187)&gt;BC$144-1,SUM($AV46,$AI46,$V46,$AW46:BC46),BC46)),0),0)</f>
        <v>0</v>
      </c>
      <c r="BD187" s="191">
        <f>IFERROR(IF(VALUE($F187)&lt;BE$144,(IF(VALUE($F187)&gt;BD$144-1,SUM($AV46,$AI46,$V46,$AW46:BD46),BD46)),0),0)</f>
        <v>0</v>
      </c>
      <c r="BE187" s="191">
        <f>IFERROR(IF(VALUE($F187)&lt;BF$144,(IF(VALUE($F187)&gt;BE$144-1,SUM($AV46,$AI46,$V46,$AW46:BE46),BE46)),0),0)</f>
        <v>0</v>
      </c>
      <c r="BF187" s="191">
        <f>IFERROR(IF(VALUE($F187)&lt;BG$144,(IF(VALUE($F187)&gt;BF$144-1,SUM($AV46,$AI46,$V46,$AW46:BF46),BF46)),0),0)</f>
        <v>0</v>
      </c>
      <c r="BG187" s="191">
        <f>IFERROR(IF(VALUE($F187)&lt;BH$144,(IF(VALUE($F187)&gt;BG$144-1,SUM($AV46,$AI46,$V46,$AW46:BG46),BG46)),0),0)</f>
        <v>0</v>
      </c>
      <c r="BH187" s="191">
        <f>IFERROR(IF(VALUE($F187)&lt;BI$144,(IF(VALUE($F187)&gt;BH$144-1,SUM($AV46,$AI46,$V46,$AW46:BH46),BH46)),0),0)</f>
        <v>0</v>
      </c>
      <c r="BI187" s="163">
        <f t="shared" si="46"/>
        <v>0</v>
      </c>
      <c r="BV187" s="163"/>
      <c r="CI187" s="163"/>
      <c r="CV187" s="163"/>
      <c r="DI187" s="163"/>
      <c r="DV187" s="163"/>
      <c r="EI187" s="163"/>
    </row>
    <row r="188" spans="1:139" ht="15.75" outlineLevel="1" x14ac:dyDescent="0.25">
      <c r="A188" s="2">
        <f t="shared" si="47"/>
        <v>41</v>
      </c>
      <c r="B188" s="1" t="str">
        <f t="shared" si="47"/>
        <v>PRE-09830</v>
      </c>
      <c r="C188" s="1" t="str">
        <f t="shared" si="47"/>
        <v>SPP TAU - Circuit 66030</v>
      </c>
      <c r="D188" s="2" t="str">
        <f t="shared" si="47"/>
        <v>PRE-09830.1</v>
      </c>
      <c r="E188" s="162" t="str">
        <f t="shared" si="47"/>
        <v>SPP TAU - Circuit 66030</v>
      </c>
      <c r="F188" s="84">
        <v>44727</v>
      </c>
      <c r="G188" s="84"/>
      <c r="H188" s="112"/>
      <c r="J188" s="191">
        <v>0</v>
      </c>
      <c r="K188" s="191">
        <v>0</v>
      </c>
      <c r="L188" s="191">
        <v>0</v>
      </c>
      <c r="M188" s="191">
        <v>0</v>
      </c>
      <c r="N188" s="191">
        <v>0</v>
      </c>
      <c r="O188" s="191">
        <v>0</v>
      </c>
      <c r="P188" s="191">
        <v>0</v>
      </c>
      <c r="Q188" s="191">
        <f>IF($F188&lt;R$144,(IF($F188&gt;Q$144-1,SUM($J47:Q47)+$I389,Q47)),0)</f>
        <v>0</v>
      </c>
      <c r="R188" s="191">
        <f>IF($F188&lt;S$144,(IF($F188&gt;R$144-1,SUM($J47:R47)+$I389,R47)),0)</f>
        <v>0</v>
      </c>
      <c r="S188" s="191">
        <f>IF($F188&lt;T$144,(IF($F188&gt;S$144-1,SUM($J47:S47)+$I389,S47)),0)</f>
        <v>0</v>
      </c>
      <c r="T188" s="191">
        <f>IF($F188&lt;U$144,(IF($F188&gt;T$144-1,SUM($J47:T47)+$I389,T47)),0)</f>
        <v>0</v>
      </c>
      <c r="U188" s="191">
        <f>IF($F188&lt;V$144,(IF($F188&gt;U$144-1,SUM($J47:U47)+$I389,U47)),0)</f>
        <v>0</v>
      </c>
      <c r="V188" s="163">
        <f t="shared" si="37"/>
        <v>0</v>
      </c>
      <c r="W188" s="191">
        <f>IF($F188&lt;X$144,(IF($F188&gt;W$144-1,SUM($V47,$W47:W47),W47)),0)</f>
        <v>0</v>
      </c>
      <c r="X188" s="191">
        <f>IF($F188&lt;Y$144,(IF($F188&gt;X$144-1,SUM($V47,$W47:X47),X47)),0)</f>
        <v>0</v>
      </c>
      <c r="Y188" s="191">
        <f>IF($F188&lt;Z$144,(IF($F188&gt;Y$144-1,SUM($V47,$W47:Y47),Y47)),0)</f>
        <v>0</v>
      </c>
      <c r="Z188" s="191">
        <f>IF($F188&lt;AA$144,(IF($F188&gt;Z$144-1,SUM($V47,$W47:Z47),Z47)),0)</f>
        <v>0</v>
      </c>
      <c r="AA188" s="191">
        <f>IF($F188&lt;AB$144,(IF($F188&gt;AA$144-1,SUM($V47,$W47:AA47),AA47)),0)</f>
        <v>0</v>
      </c>
      <c r="AB188" s="191">
        <f>IF($F188&lt;AC$144,(IF($F188&gt;AB$144-1,SUM($V47,$W47:AB47),AB47)),0)</f>
        <v>0</v>
      </c>
      <c r="AC188" s="191">
        <f>IF($F188&lt;AD$144,(IF($F188&gt;AC$144-1,SUM($V47,$W47:AC47),AC47)),0)</f>
        <v>0</v>
      </c>
      <c r="AD188" s="191">
        <f>IF($F188&lt;AE$144,(IF($F188&gt;AD$144-1,SUM($V47,$W47:AD47),AD47)),0)</f>
        <v>0</v>
      </c>
      <c r="AE188" s="191">
        <f>IF($F188&lt;AF$144,(IF($F188&gt;AE$144-1,SUM($V47,$W47:AE47),AE47)),0)</f>
        <v>0</v>
      </c>
      <c r="AF188" s="191">
        <f>IF($F188&lt;AG$144,(IF($F188&gt;AF$144-1,SUM($V47,$W47:AF47),AF47)),0)</f>
        <v>0</v>
      </c>
      <c r="AG188" s="191">
        <f>IF($F188&lt;AH$144,(IF($F188&gt;AG$144-1,SUM($V47,$W47:AG47),AG47)),0)</f>
        <v>0</v>
      </c>
      <c r="AH188" s="191">
        <f>IF($F188&lt;AI$144,(IF($F188&gt;AH$144-1,SUM($V47,$W47:AH47),AH47)),0)</f>
        <v>0</v>
      </c>
      <c r="AI188" s="163">
        <f t="shared" si="43"/>
        <v>0</v>
      </c>
      <c r="AJ188" s="191">
        <f>IFERROR(IF(VALUE($F188)&lt;AK$144,(IF(VALUE($F188)&gt;AJ$144-1,SUM($AI47,$V47,$AJ47:AJ47),AJ47)),0),0)</f>
        <v>0</v>
      </c>
      <c r="AK188" s="191">
        <f>IFERROR(IF(VALUE($F188)&lt;AL$144,(IF(VALUE($F188)&gt;AK$144-1,SUM($AI47,$V47,$AJ47:AK47),AK47)),0),0)</f>
        <v>0</v>
      </c>
      <c r="AL188" s="191">
        <f>IFERROR(IF(VALUE($F188)&lt;AM$144,(IF(VALUE($F188)&gt;AL$144-1,SUM($AI47,$V47,$AJ47:AL47),AL47)),0),0)</f>
        <v>0</v>
      </c>
      <c r="AM188" s="191">
        <f>IFERROR(IF(VALUE($F188)&lt;AN$144,(IF(VALUE($F188)&gt;AM$144-1,SUM($AI47,$V47,$AJ47:AM47),AM47)),0),0)</f>
        <v>0</v>
      </c>
      <c r="AN188" s="191">
        <f>IFERROR(IF(VALUE($F188)&lt;AO$144,(IF(VALUE($F188)&gt;AN$144-1,SUM($AI47,$V47,$AJ47:AN47),AN47)),0),0)</f>
        <v>0</v>
      </c>
      <c r="AO188" s="191">
        <f>IFERROR(IF(VALUE($F188)&lt;AP$144,(IF(VALUE($F188)&gt;AO$144-1,SUM($AI47,$V47,$AJ47:AO47),AO47)),0),0)</f>
        <v>1515960.85</v>
      </c>
      <c r="AP188" s="191">
        <f>IFERROR(IF(VALUE($F188)&lt;AQ$144,(IF(VALUE($F188)&gt;AP$144-1,SUM($AI47,$V47,$AJ47:AP47),AP47)),0),0)</f>
        <v>0</v>
      </c>
      <c r="AQ188" s="191">
        <f>IFERROR(IF(VALUE($F188)&lt;AR$144,(IF(VALUE($F188)&gt;AQ$144-1,SUM($AI47,$V47,$AJ47:AQ47),AQ47)),0),0)</f>
        <v>0</v>
      </c>
      <c r="AR188" s="191">
        <f>IFERROR(IF(VALUE($F188)&lt;AS$144,(IF(VALUE($F188)&gt;AR$144-1,SUM($AI47,$V47,$AJ47:AR47),AR47)),0),0)</f>
        <v>0</v>
      </c>
      <c r="AS188" s="191">
        <f>IFERROR(IF(VALUE($F188)&lt;AT$144,(IF(VALUE($F188)&gt;AS$144-1,SUM($AI47,$V47,$AJ47:AS47),AS47)),0),0)</f>
        <v>0</v>
      </c>
      <c r="AT188" s="191">
        <f>IFERROR(IF(VALUE($F188)&lt;AU$144,(IF(VALUE($F188)&gt;AT$144-1,SUM($AI47,$V47,$AJ47:AT47),AT47)),0),0)</f>
        <v>0</v>
      </c>
      <c r="AU188" s="191">
        <f>IFERROR(IF(VALUE($F188)&lt;AV$144,(IF(VALUE($F188)&gt;AU$144-1,SUM($AI47,$V47,$AJ47:AU47),AU47)),0),0)</f>
        <v>0</v>
      </c>
      <c r="AV188" s="163">
        <f t="shared" si="45"/>
        <v>1515960.85</v>
      </c>
      <c r="AW188" s="191">
        <f>IFERROR(IF(VALUE($F188)&lt;AX$144,(IF(VALUE($F188)&gt;AW$144-1,SUM($AV47,$AI47,$V47,$AW47:AW47),AW47)),0),0)</f>
        <v>0</v>
      </c>
      <c r="AX188" s="191">
        <f>IFERROR(IF(VALUE($F188)&lt;AY$144,(IF(VALUE($F188)&gt;AX$144-1,SUM($AV47,$AI47,$V47,$AW47:AX47),AX47)),0),0)</f>
        <v>0</v>
      </c>
      <c r="AY188" s="191">
        <f>IFERROR(IF(VALUE($F188)&lt;AZ$144,(IF(VALUE($F188)&gt;AY$144-1,SUM($AV47,$AI47,$V47,$AW47:AY47),AY47)),0),0)</f>
        <v>0</v>
      </c>
      <c r="AZ188" s="191">
        <f>IFERROR(IF(VALUE($F188)&lt;BA$144,(IF(VALUE($F188)&gt;AZ$144-1,SUM($AV47,$AI47,$V47,$AW47:AZ47),AZ47)),0),0)</f>
        <v>0</v>
      </c>
      <c r="BA188" s="191">
        <f>IFERROR(IF(VALUE($F188)&lt;BB$144,(IF(VALUE($F188)&gt;BA$144-1,SUM($AV47,$AI47,$V47,$AW47:BA47),BA47)),0),0)</f>
        <v>0</v>
      </c>
      <c r="BB188" s="191">
        <f>IFERROR(IF(VALUE($F188)&lt;BC$144,(IF(VALUE($F188)&gt;BB$144-1,SUM($AV47,$AI47,$V47,$AW47:BB47),BB47)),0),0)</f>
        <v>0</v>
      </c>
      <c r="BC188" s="191">
        <f>IFERROR(IF(VALUE($F188)&lt;BD$144,(IF(VALUE($F188)&gt;BC$144-1,SUM($AV47,$AI47,$V47,$AW47:BC47),BC47)),0),0)</f>
        <v>0</v>
      </c>
      <c r="BD188" s="191">
        <f>IFERROR(IF(VALUE($F188)&lt;BE$144,(IF(VALUE($F188)&gt;BD$144-1,SUM($AV47,$AI47,$V47,$AW47:BD47),BD47)),0),0)</f>
        <v>0</v>
      </c>
      <c r="BE188" s="191">
        <f>IFERROR(IF(VALUE($F188)&lt;BF$144,(IF(VALUE($F188)&gt;BE$144-1,SUM($AV47,$AI47,$V47,$AW47:BE47),BE47)),0),0)</f>
        <v>0</v>
      </c>
      <c r="BF188" s="191">
        <f>IFERROR(IF(VALUE($F188)&lt;BG$144,(IF(VALUE($F188)&gt;BF$144-1,SUM($AV47,$AI47,$V47,$AW47:BF47),BF47)),0),0)</f>
        <v>0</v>
      </c>
      <c r="BG188" s="191">
        <f>IFERROR(IF(VALUE($F188)&lt;BH$144,(IF(VALUE($F188)&gt;BG$144-1,SUM($AV47,$AI47,$V47,$AW47:BG47),BG47)),0),0)</f>
        <v>0</v>
      </c>
      <c r="BH188" s="191">
        <f>IFERROR(IF(VALUE($F188)&lt;BI$144,(IF(VALUE($F188)&gt;BH$144-1,SUM($AV47,$AI47,$V47,$AW47:BH47),BH47)),0),0)</f>
        <v>0</v>
      </c>
      <c r="BI188" s="163">
        <f t="shared" si="46"/>
        <v>0</v>
      </c>
      <c r="BV188" s="163"/>
      <c r="CI188" s="163"/>
      <c r="CV188" s="163"/>
      <c r="DI188" s="163"/>
      <c r="DV188" s="163"/>
      <c r="EI188" s="163"/>
    </row>
    <row r="189" spans="1:139" ht="15.75" outlineLevel="1" x14ac:dyDescent="0.25">
      <c r="A189" s="2">
        <f t="shared" si="47"/>
        <v>42</v>
      </c>
      <c r="B189" s="1" t="str">
        <f t="shared" si="47"/>
        <v>PRE-09831</v>
      </c>
      <c r="C189" s="1" t="str">
        <f t="shared" si="47"/>
        <v>SPP TAU - Circuit 66025</v>
      </c>
      <c r="D189" s="2" t="str">
        <f t="shared" si="47"/>
        <v>PRE-09831.1</v>
      </c>
      <c r="E189" s="162" t="str">
        <f t="shared" si="47"/>
        <v>SPP TAU - Circuit 66025</v>
      </c>
      <c r="F189" s="84">
        <v>44788</v>
      </c>
      <c r="G189" s="84"/>
      <c r="H189" s="112"/>
      <c r="J189" s="191">
        <v>0</v>
      </c>
      <c r="K189" s="191">
        <v>0</v>
      </c>
      <c r="L189" s="191">
        <v>0</v>
      </c>
      <c r="M189" s="191">
        <v>0</v>
      </c>
      <c r="N189" s="191">
        <v>0</v>
      </c>
      <c r="O189" s="191">
        <v>0</v>
      </c>
      <c r="P189" s="191">
        <v>0</v>
      </c>
      <c r="Q189" s="191">
        <f>IF($F189&lt;R$144,(IF($F189&gt;Q$144-1,SUM($J48:Q48)+$I390,Q48)),0)</f>
        <v>0</v>
      </c>
      <c r="R189" s="191">
        <f>IF($F189&lt;S$144,(IF($F189&gt;R$144-1,SUM($J48:R48)+$I390,R48)),0)</f>
        <v>0</v>
      </c>
      <c r="S189" s="191">
        <f>IF($F189&lt;T$144,(IF($F189&gt;S$144-1,SUM($J48:S48)+$I390,S48)),0)</f>
        <v>0</v>
      </c>
      <c r="T189" s="191">
        <f>IF($F189&lt;U$144,(IF($F189&gt;T$144-1,SUM($J48:T48)+$I390,T48)),0)</f>
        <v>0</v>
      </c>
      <c r="U189" s="191">
        <f>IF($F189&lt;V$144,(IF($F189&gt;U$144-1,SUM($J48:U48)+$I390,U48)),0)</f>
        <v>0</v>
      </c>
      <c r="V189" s="163">
        <f t="shared" si="37"/>
        <v>0</v>
      </c>
      <c r="W189" s="191">
        <f>IF($F189&lt;X$144,(IF($F189&gt;W$144-1,SUM($V48,$W48:W48),W48)),0)</f>
        <v>0</v>
      </c>
      <c r="X189" s="191">
        <f>IF($F189&lt;Y$144,(IF($F189&gt;X$144-1,SUM($V48,$W48:X48),X48)),0)</f>
        <v>0</v>
      </c>
      <c r="Y189" s="191">
        <f>IF($F189&lt;Z$144,(IF($F189&gt;Y$144-1,SUM($V48,$W48:Y48),Y48)),0)</f>
        <v>0</v>
      </c>
      <c r="Z189" s="191">
        <f>IF($F189&lt;AA$144,(IF($F189&gt;Z$144-1,SUM($V48,$W48:Z48),Z48)),0)</f>
        <v>0</v>
      </c>
      <c r="AA189" s="191">
        <f>IF($F189&lt;AB$144,(IF($F189&gt;AA$144-1,SUM($V48,$W48:AA48),AA48)),0)</f>
        <v>0</v>
      </c>
      <c r="AB189" s="191">
        <f>IF($F189&lt;AC$144,(IF($F189&gt;AB$144-1,SUM($V48,$W48:AB48),AB48)),0)</f>
        <v>0</v>
      </c>
      <c r="AC189" s="191">
        <f>IF($F189&lt;AD$144,(IF($F189&gt;AC$144-1,SUM($V48,$W48:AC48),AC48)),0)</f>
        <v>0</v>
      </c>
      <c r="AD189" s="191">
        <f>IF($F189&lt;AE$144,(IF($F189&gt;AD$144-1,SUM($V48,$W48:AD48),AD48)),0)</f>
        <v>0</v>
      </c>
      <c r="AE189" s="191">
        <f>IF($F189&lt;AF$144,(IF($F189&gt;AE$144-1,SUM($V48,$W48:AE48),AE48)),0)</f>
        <v>0</v>
      </c>
      <c r="AF189" s="191">
        <f>IF($F189&lt;AG$144,(IF($F189&gt;AF$144-1,SUM($V48,$W48:AF48),AF48)),0)</f>
        <v>0</v>
      </c>
      <c r="AG189" s="191">
        <f>IF($F189&lt;AH$144,(IF($F189&gt;AG$144-1,SUM($V48,$W48:AG48),AG48)),0)</f>
        <v>0</v>
      </c>
      <c r="AH189" s="191">
        <f>IF($F189&lt;AI$144,(IF($F189&gt;AH$144-1,SUM($V48,$W48:AH48),AH48)),0)</f>
        <v>0</v>
      </c>
      <c r="AI189" s="163">
        <f t="shared" si="43"/>
        <v>0</v>
      </c>
      <c r="AJ189" s="191">
        <f>IFERROR(IF(VALUE($F189)&lt;AK$144,(IF(VALUE($F189)&gt;AJ$144-1,SUM($AI48,$V48,$AJ48:AJ48),AJ48)),0),0)</f>
        <v>0</v>
      </c>
      <c r="AK189" s="191">
        <f>IFERROR(IF(VALUE($F189)&lt;AL$144,(IF(VALUE($F189)&gt;AK$144-1,SUM($AI48,$V48,$AJ48:AK48),AK48)),0),0)</f>
        <v>0</v>
      </c>
      <c r="AL189" s="191">
        <f>IFERROR(IF(VALUE($F189)&lt;AM$144,(IF(VALUE($F189)&gt;AL$144-1,SUM($AI48,$V48,$AJ48:AL48),AL48)),0),0)</f>
        <v>0</v>
      </c>
      <c r="AM189" s="191">
        <f>IFERROR(IF(VALUE($F189)&lt;AN$144,(IF(VALUE($F189)&gt;AM$144-1,SUM($AI48,$V48,$AJ48:AM48),AM48)),0),0)</f>
        <v>0</v>
      </c>
      <c r="AN189" s="191">
        <f>IFERROR(IF(VALUE($F189)&lt;AO$144,(IF(VALUE($F189)&gt;AN$144-1,SUM($AI48,$V48,$AJ48:AN48),AN48)),0),0)</f>
        <v>0</v>
      </c>
      <c r="AO189" s="191">
        <f>IFERROR(IF(VALUE($F189)&lt;AP$144,(IF(VALUE($F189)&gt;AO$144-1,SUM($AI48,$V48,$AJ48:AO48),AO48)),0),0)</f>
        <v>0</v>
      </c>
      <c r="AP189" s="191">
        <f>IFERROR(IF(VALUE($F189)&lt;AQ$144,(IF(VALUE($F189)&gt;AP$144-1,SUM($AI48,$V48,$AJ48:AP48),AP48)),0),0)</f>
        <v>0</v>
      </c>
      <c r="AQ189" s="191">
        <f>IFERROR(IF(VALUE($F189)&lt;AR$144,(IF(VALUE($F189)&gt;AQ$144-1,SUM($AI48,$V48,$AJ48:AQ48),AQ48)),0),0)</f>
        <v>4090283.9300000006</v>
      </c>
      <c r="AR189" s="191">
        <f>IFERROR(IF(VALUE($F189)&lt;AS$144,(IF(VALUE($F189)&gt;AR$144-1,SUM($AI48,$V48,$AJ48:AR48),AR48)),0),0)</f>
        <v>0</v>
      </c>
      <c r="AS189" s="191">
        <f>IFERROR(IF(VALUE($F189)&lt;AT$144,(IF(VALUE($F189)&gt;AS$144-1,SUM($AI48,$V48,$AJ48:AS48),AS48)),0),0)</f>
        <v>0</v>
      </c>
      <c r="AT189" s="191">
        <f>IFERROR(IF(VALUE($F189)&lt;AU$144,(IF(VALUE($F189)&gt;AT$144-1,SUM($AI48,$V48,$AJ48:AT48),AT48)),0),0)</f>
        <v>0</v>
      </c>
      <c r="AU189" s="191">
        <f>IFERROR(IF(VALUE($F189)&lt;AV$144,(IF(VALUE($F189)&gt;AU$144-1,SUM($AI48,$V48,$AJ48:AU48),AU48)),0),0)</f>
        <v>0</v>
      </c>
      <c r="AV189" s="163">
        <f t="shared" si="45"/>
        <v>4090283.9300000006</v>
      </c>
      <c r="AW189" s="191">
        <f>IFERROR(IF(VALUE($F189)&lt;AX$144,(IF(VALUE($F189)&gt;AW$144-1,SUM($AV48,$AI48,$V48,$AW48:AW48),AW48)),0),0)</f>
        <v>0</v>
      </c>
      <c r="AX189" s="191">
        <f>IFERROR(IF(VALUE($F189)&lt;AY$144,(IF(VALUE($F189)&gt;AX$144-1,SUM($AV48,$AI48,$V48,$AW48:AX48),AX48)),0),0)</f>
        <v>0</v>
      </c>
      <c r="AY189" s="191">
        <f>IFERROR(IF(VALUE($F189)&lt;AZ$144,(IF(VALUE($F189)&gt;AY$144-1,SUM($AV48,$AI48,$V48,$AW48:AY48),AY48)),0),0)</f>
        <v>0</v>
      </c>
      <c r="AZ189" s="191">
        <f>IFERROR(IF(VALUE($F189)&lt;BA$144,(IF(VALUE($F189)&gt;AZ$144-1,SUM($AV48,$AI48,$V48,$AW48:AZ48),AZ48)),0),0)</f>
        <v>0</v>
      </c>
      <c r="BA189" s="191">
        <f>IFERROR(IF(VALUE($F189)&lt;BB$144,(IF(VALUE($F189)&gt;BA$144-1,SUM($AV48,$AI48,$V48,$AW48:BA48),BA48)),0),0)</f>
        <v>0</v>
      </c>
      <c r="BB189" s="191">
        <f>IFERROR(IF(VALUE($F189)&lt;BC$144,(IF(VALUE($F189)&gt;BB$144-1,SUM($AV48,$AI48,$V48,$AW48:BB48),BB48)),0),0)</f>
        <v>0</v>
      </c>
      <c r="BC189" s="191">
        <f>IFERROR(IF(VALUE($F189)&lt;BD$144,(IF(VALUE($F189)&gt;BC$144-1,SUM($AV48,$AI48,$V48,$AW48:BC48),BC48)),0),0)</f>
        <v>0</v>
      </c>
      <c r="BD189" s="191">
        <f>IFERROR(IF(VALUE($F189)&lt;BE$144,(IF(VALUE($F189)&gt;BD$144-1,SUM($AV48,$AI48,$V48,$AW48:BD48),BD48)),0),0)</f>
        <v>0</v>
      </c>
      <c r="BE189" s="191">
        <f>IFERROR(IF(VALUE($F189)&lt;BF$144,(IF(VALUE($F189)&gt;BE$144-1,SUM($AV48,$AI48,$V48,$AW48:BE48),BE48)),0),0)</f>
        <v>0</v>
      </c>
      <c r="BF189" s="191">
        <f>IFERROR(IF(VALUE($F189)&lt;BG$144,(IF(VALUE($F189)&gt;BF$144-1,SUM($AV48,$AI48,$V48,$AW48:BF48),BF48)),0),0)</f>
        <v>0</v>
      </c>
      <c r="BG189" s="191">
        <f>IFERROR(IF(VALUE($F189)&lt;BH$144,(IF(VALUE($F189)&gt;BG$144-1,SUM($AV48,$AI48,$V48,$AW48:BG48),BG48)),0),0)</f>
        <v>0</v>
      </c>
      <c r="BH189" s="191">
        <f>IFERROR(IF(VALUE($F189)&lt;BI$144,(IF(VALUE($F189)&gt;BH$144-1,SUM($AV48,$AI48,$V48,$AW48:BH48),BH48)),0),0)</f>
        <v>0</v>
      </c>
      <c r="BI189" s="163">
        <f t="shared" si="46"/>
        <v>0</v>
      </c>
      <c r="BV189" s="163"/>
      <c r="CI189" s="163"/>
      <c r="CV189" s="163"/>
      <c r="DI189" s="163"/>
      <c r="DV189" s="163"/>
      <c r="EI189" s="163"/>
    </row>
    <row r="190" spans="1:139" ht="15.75" outlineLevel="1" x14ac:dyDescent="0.25">
      <c r="A190" s="2">
        <f t="shared" si="47"/>
        <v>43</v>
      </c>
      <c r="B190" s="1" t="str">
        <f t="shared" si="47"/>
        <v>PRE-09832</v>
      </c>
      <c r="C190" s="1" t="str">
        <f t="shared" si="47"/>
        <v>SPP TAU - Circuit 66020</v>
      </c>
      <c r="D190" s="2" t="str">
        <f t="shared" si="47"/>
        <v>PRE-09832.1</v>
      </c>
      <c r="E190" s="162" t="str">
        <f t="shared" si="47"/>
        <v>SPP TAU - Circuit 66020</v>
      </c>
      <c r="F190" s="84">
        <v>44788</v>
      </c>
      <c r="G190" s="84"/>
      <c r="H190" s="112"/>
      <c r="J190" s="191">
        <v>0</v>
      </c>
      <c r="K190" s="191">
        <v>0</v>
      </c>
      <c r="L190" s="191">
        <v>0</v>
      </c>
      <c r="M190" s="191">
        <v>0</v>
      </c>
      <c r="N190" s="191">
        <v>0</v>
      </c>
      <c r="O190" s="191">
        <v>0</v>
      </c>
      <c r="P190" s="191">
        <v>0</v>
      </c>
      <c r="Q190" s="191">
        <f>IF($F190&lt;R$144,(IF($F190&gt;Q$144-1,SUM($J49:Q49)+$I391,Q49)),0)</f>
        <v>0</v>
      </c>
      <c r="R190" s="191">
        <f>IF($F190&lt;S$144,(IF($F190&gt;R$144-1,SUM($J49:R49)+$I391,R49)),0)</f>
        <v>0</v>
      </c>
      <c r="S190" s="191">
        <f>IF($F190&lt;T$144,(IF($F190&gt;S$144-1,SUM($J49:S49)+$I391,S49)),0)</f>
        <v>0</v>
      </c>
      <c r="T190" s="191">
        <f>IF($F190&lt;U$144,(IF($F190&gt;T$144-1,SUM($J49:T49)+$I391,T49)),0)</f>
        <v>0</v>
      </c>
      <c r="U190" s="191">
        <f>IF($F190&lt;V$144,(IF($F190&gt;U$144-1,SUM($J49:U49)+$I391,U49)),0)</f>
        <v>0</v>
      </c>
      <c r="V190" s="163">
        <f t="shared" si="37"/>
        <v>0</v>
      </c>
      <c r="W190" s="191">
        <f>IF($F190&lt;X$144,(IF($F190&gt;W$144-1,SUM($V49,$W49:W49),W49)),0)</f>
        <v>0</v>
      </c>
      <c r="X190" s="191">
        <f>IF($F190&lt;Y$144,(IF($F190&gt;X$144-1,SUM($V49,$W49:X49),X49)),0)</f>
        <v>0</v>
      </c>
      <c r="Y190" s="191">
        <f>IF($F190&lt;Z$144,(IF($F190&gt;Y$144-1,SUM($V49,$W49:Y49),Y49)),0)</f>
        <v>0</v>
      </c>
      <c r="Z190" s="191">
        <f>IF($F190&lt;AA$144,(IF($F190&gt;Z$144-1,SUM($V49,$W49:Z49),Z49)),0)</f>
        <v>0</v>
      </c>
      <c r="AA190" s="191">
        <f>IF($F190&lt;AB$144,(IF($F190&gt;AA$144-1,SUM($V49,$W49:AA49),AA49)),0)</f>
        <v>0</v>
      </c>
      <c r="AB190" s="191">
        <f>IF($F190&lt;AC$144,(IF($F190&gt;AB$144-1,SUM($V49,$W49:AB49),AB49)),0)</f>
        <v>0</v>
      </c>
      <c r="AC190" s="191">
        <f>IF($F190&lt;AD$144,(IF($F190&gt;AC$144-1,SUM($V49,$W49:AC49),AC49)),0)</f>
        <v>0</v>
      </c>
      <c r="AD190" s="191">
        <f>IF($F190&lt;AE$144,(IF($F190&gt;AD$144-1,SUM($V49,$W49:AD49),AD49)),0)</f>
        <v>0</v>
      </c>
      <c r="AE190" s="191">
        <f>IF($F190&lt;AF$144,(IF($F190&gt;AE$144-1,SUM($V49,$W49:AE49),AE49)),0)</f>
        <v>0</v>
      </c>
      <c r="AF190" s="191">
        <f>IF($F190&lt;AG$144,(IF($F190&gt;AF$144-1,SUM($V49,$W49:AF49),AF49)),0)</f>
        <v>0</v>
      </c>
      <c r="AG190" s="191">
        <f>IF($F190&lt;AH$144,(IF($F190&gt;AG$144-1,SUM($V49,$W49:AG49),AG49)),0)</f>
        <v>0</v>
      </c>
      <c r="AH190" s="191">
        <f>IF($F190&lt;AI$144,(IF($F190&gt;AH$144-1,SUM($V49,$W49:AH49),AH49)),0)</f>
        <v>0</v>
      </c>
      <c r="AI190" s="163">
        <f t="shared" si="43"/>
        <v>0</v>
      </c>
      <c r="AJ190" s="191">
        <f>IFERROR(IF(VALUE($F190)&lt;AK$144,(IF(VALUE($F190)&gt;AJ$144-1,SUM($AI49,$V49,$AJ49:AJ49),AJ49)),0),0)</f>
        <v>0</v>
      </c>
      <c r="AK190" s="191">
        <f>IFERROR(IF(VALUE($F190)&lt;AL$144,(IF(VALUE($F190)&gt;AK$144-1,SUM($AI49,$V49,$AJ49:AK49),AK49)),0),0)</f>
        <v>0</v>
      </c>
      <c r="AL190" s="191">
        <f>IFERROR(IF(VALUE($F190)&lt;AM$144,(IF(VALUE($F190)&gt;AL$144-1,SUM($AI49,$V49,$AJ49:AL49),AL49)),0),0)</f>
        <v>0</v>
      </c>
      <c r="AM190" s="191">
        <f>IFERROR(IF(VALUE($F190)&lt;AN$144,(IF(VALUE($F190)&gt;AM$144-1,SUM($AI49,$V49,$AJ49:AM49),AM49)),0),0)</f>
        <v>0</v>
      </c>
      <c r="AN190" s="191">
        <f>IFERROR(IF(VALUE($F190)&lt;AO$144,(IF(VALUE($F190)&gt;AN$144-1,SUM($AI49,$V49,$AJ49:AN49),AN49)),0),0)</f>
        <v>0</v>
      </c>
      <c r="AO190" s="191">
        <f>IFERROR(IF(VALUE($F190)&lt;AP$144,(IF(VALUE($F190)&gt;AO$144-1,SUM($AI49,$V49,$AJ49:AO49),AO49)),0),0)</f>
        <v>0</v>
      </c>
      <c r="AP190" s="191">
        <f>IFERROR(IF(VALUE($F190)&lt;AQ$144,(IF(VALUE($F190)&gt;AP$144-1,SUM($AI49,$V49,$AJ49:AP49),AP49)),0),0)</f>
        <v>0</v>
      </c>
      <c r="AQ190" s="191">
        <f>IFERROR(IF(VALUE($F190)&lt;AR$144,(IF(VALUE($F190)&gt;AQ$144-1,SUM($AI49,$V49,$AJ49:AQ49),AQ49)),0),0)</f>
        <v>310013.90000000002</v>
      </c>
      <c r="AR190" s="191">
        <f>IFERROR(IF(VALUE($F190)&lt;AS$144,(IF(VALUE($F190)&gt;AR$144-1,SUM($AI49,$V49,$AJ49:AR49),AR49)),0),0)</f>
        <v>0</v>
      </c>
      <c r="AS190" s="191">
        <f>IFERROR(IF(VALUE($F190)&lt;AT$144,(IF(VALUE($F190)&gt;AS$144-1,SUM($AI49,$V49,$AJ49:AS49),AS49)),0),0)</f>
        <v>0</v>
      </c>
      <c r="AT190" s="191">
        <f>IFERROR(IF(VALUE($F190)&lt;AU$144,(IF(VALUE($F190)&gt;AT$144-1,SUM($AI49,$V49,$AJ49:AT49),AT49)),0),0)</f>
        <v>0</v>
      </c>
      <c r="AU190" s="191">
        <f>IFERROR(IF(VALUE($F190)&lt;AV$144,(IF(VALUE($F190)&gt;AU$144-1,SUM($AI49,$V49,$AJ49:AU49),AU49)),0),0)</f>
        <v>0</v>
      </c>
      <c r="AV190" s="163">
        <f t="shared" si="45"/>
        <v>310013.90000000002</v>
      </c>
      <c r="AW190" s="191">
        <f>IFERROR(IF(VALUE($F190)&lt;AX$144,(IF(VALUE($F190)&gt;AW$144-1,SUM($AV49,$AI49,$V49,$AW49:AW49),AW49)),0),0)</f>
        <v>0</v>
      </c>
      <c r="AX190" s="191">
        <f>IFERROR(IF(VALUE($F190)&lt;AY$144,(IF(VALUE($F190)&gt;AX$144-1,SUM($AV49,$AI49,$V49,$AW49:AX49),AX49)),0),0)</f>
        <v>0</v>
      </c>
      <c r="AY190" s="191">
        <f>IFERROR(IF(VALUE($F190)&lt;AZ$144,(IF(VALUE($F190)&gt;AY$144-1,SUM($AV49,$AI49,$V49,$AW49:AY49),AY49)),0),0)</f>
        <v>0</v>
      </c>
      <c r="AZ190" s="191">
        <f>IFERROR(IF(VALUE($F190)&lt;BA$144,(IF(VALUE($F190)&gt;AZ$144-1,SUM($AV49,$AI49,$V49,$AW49:AZ49),AZ49)),0),0)</f>
        <v>0</v>
      </c>
      <c r="BA190" s="191">
        <f>IFERROR(IF(VALUE($F190)&lt;BB$144,(IF(VALUE($F190)&gt;BA$144-1,SUM($AV49,$AI49,$V49,$AW49:BA49),BA49)),0),0)</f>
        <v>0</v>
      </c>
      <c r="BB190" s="191">
        <f>IFERROR(IF(VALUE($F190)&lt;BC$144,(IF(VALUE($F190)&gt;BB$144-1,SUM($AV49,$AI49,$V49,$AW49:BB49),BB49)),0),0)</f>
        <v>0</v>
      </c>
      <c r="BC190" s="191">
        <f>IFERROR(IF(VALUE($F190)&lt;BD$144,(IF(VALUE($F190)&gt;BC$144-1,SUM($AV49,$AI49,$V49,$AW49:BC49),BC49)),0),0)</f>
        <v>0</v>
      </c>
      <c r="BD190" s="191">
        <f>IFERROR(IF(VALUE($F190)&lt;BE$144,(IF(VALUE($F190)&gt;BD$144-1,SUM($AV49,$AI49,$V49,$AW49:BD49),BD49)),0),0)</f>
        <v>0</v>
      </c>
      <c r="BE190" s="191">
        <f>IFERROR(IF(VALUE($F190)&lt;BF$144,(IF(VALUE($F190)&gt;BE$144-1,SUM($AV49,$AI49,$V49,$AW49:BE49),BE49)),0),0)</f>
        <v>0</v>
      </c>
      <c r="BF190" s="191">
        <f>IFERROR(IF(VALUE($F190)&lt;BG$144,(IF(VALUE($F190)&gt;BF$144-1,SUM($AV49,$AI49,$V49,$AW49:BF49),BF49)),0),0)</f>
        <v>0</v>
      </c>
      <c r="BG190" s="191">
        <f>IFERROR(IF(VALUE($F190)&lt;BH$144,(IF(VALUE($F190)&gt;BG$144-1,SUM($AV49,$AI49,$V49,$AW49:BG49),BG49)),0),0)</f>
        <v>0</v>
      </c>
      <c r="BH190" s="191">
        <f>IFERROR(IF(VALUE($F190)&lt;BI$144,(IF(VALUE($F190)&gt;BH$144-1,SUM($AV49,$AI49,$V49,$AW49:BH49),BH49)),0),0)</f>
        <v>0</v>
      </c>
      <c r="BI190" s="163">
        <f t="shared" si="46"/>
        <v>0</v>
      </c>
      <c r="BV190" s="163"/>
      <c r="CI190" s="163"/>
      <c r="CV190" s="163"/>
      <c r="DI190" s="163"/>
      <c r="DV190" s="163"/>
      <c r="EI190" s="163"/>
    </row>
    <row r="191" spans="1:139" ht="15.75" outlineLevel="1" x14ac:dyDescent="0.25">
      <c r="A191" s="2">
        <f t="shared" si="47"/>
        <v>44</v>
      </c>
      <c r="B191" s="1" t="str">
        <f t="shared" si="47"/>
        <v>PRE-09833</v>
      </c>
      <c r="C191" s="1" t="str">
        <f t="shared" si="47"/>
        <v>SPP TAU - Circuit 66027</v>
      </c>
      <c r="D191" s="2" t="str">
        <f t="shared" si="47"/>
        <v>PRE-09833.1</v>
      </c>
      <c r="E191" s="162" t="str">
        <f t="shared" si="47"/>
        <v>SPP TAU - Circuit 66027</v>
      </c>
      <c r="F191" s="84">
        <v>44819</v>
      </c>
      <c r="G191" s="84"/>
      <c r="H191" s="112"/>
      <c r="J191" s="191">
        <v>0</v>
      </c>
      <c r="K191" s="191">
        <v>0</v>
      </c>
      <c r="L191" s="191">
        <v>0</v>
      </c>
      <c r="M191" s="191">
        <v>0</v>
      </c>
      <c r="N191" s="191">
        <v>0</v>
      </c>
      <c r="O191" s="191">
        <v>0</v>
      </c>
      <c r="P191" s="191">
        <v>0</v>
      </c>
      <c r="Q191" s="191">
        <f>IF($F191&lt;R$144,(IF($F191&gt;Q$144-1,SUM($J50:Q50)+$I392,Q50)),0)</f>
        <v>0</v>
      </c>
      <c r="R191" s="191">
        <f>IF($F191&lt;S$144,(IF($F191&gt;R$144-1,SUM($J50:R50)+$I392,R50)),0)</f>
        <v>0</v>
      </c>
      <c r="S191" s="191">
        <f>IF($F191&lt;T$144,(IF($F191&gt;S$144-1,SUM($J50:S50)+$I392,S50)),0)</f>
        <v>0</v>
      </c>
      <c r="T191" s="191">
        <f>IF($F191&lt;U$144,(IF($F191&gt;T$144-1,SUM($J50:T50)+$I392,T50)),0)</f>
        <v>0</v>
      </c>
      <c r="U191" s="191">
        <f>IF($F191&lt;V$144,(IF($F191&gt;U$144-1,SUM($J50:U50)+$I392,U50)),0)</f>
        <v>0</v>
      </c>
      <c r="V191" s="163">
        <f t="shared" si="37"/>
        <v>0</v>
      </c>
      <c r="W191" s="191">
        <f>IF($F191&lt;X$144,(IF($F191&gt;W$144-1,SUM($V50,$W50:W50),W50)),0)</f>
        <v>0</v>
      </c>
      <c r="X191" s="191">
        <f>IF($F191&lt;Y$144,(IF($F191&gt;X$144-1,SUM($V50,$W50:X50),X50)),0)</f>
        <v>0</v>
      </c>
      <c r="Y191" s="191">
        <f>IF($F191&lt;Z$144,(IF($F191&gt;Y$144-1,SUM($V50,$W50:Y50),Y50)),0)</f>
        <v>0</v>
      </c>
      <c r="Z191" s="191">
        <f>IF($F191&lt;AA$144,(IF($F191&gt;Z$144-1,SUM($V50,$W50:Z50),Z50)),0)</f>
        <v>0</v>
      </c>
      <c r="AA191" s="191">
        <f>IF($F191&lt;AB$144,(IF($F191&gt;AA$144-1,SUM($V50,$W50:AA50),AA50)),0)</f>
        <v>0</v>
      </c>
      <c r="AB191" s="191">
        <f>IF($F191&lt;AC$144,(IF($F191&gt;AB$144-1,SUM($V50,$W50:AB50),AB50)),0)</f>
        <v>0</v>
      </c>
      <c r="AC191" s="191">
        <f>IF($F191&lt;AD$144,(IF($F191&gt;AC$144-1,SUM($V50,$W50:AC50),AC50)),0)</f>
        <v>0</v>
      </c>
      <c r="AD191" s="191">
        <f>IF($F191&lt;AE$144,(IF($F191&gt;AD$144-1,SUM($V50,$W50:AD50),AD50)),0)</f>
        <v>0</v>
      </c>
      <c r="AE191" s="191">
        <f>IF($F191&lt;AF$144,(IF($F191&gt;AE$144-1,SUM($V50,$W50:AE50),AE50)),0)</f>
        <v>0</v>
      </c>
      <c r="AF191" s="191">
        <f>IF($F191&lt;AG$144,(IF($F191&gt;AF$144-1,SUM($V50,$W50:AF50),AF50)),0)</f>
        <v>0</v>
      </c>
      <c r="AG191" s="191">
        <f>IF($F191&lt;AH$144,(IF($F191&gt;AG$144-1,SUM($V50,$W50:AG50),AG50)),0)</f>
        <v>0</v>
      </c>
      <c r="AH191" s="191">
        <f>IF($F191&lt;AI$144,(IF($F191&gt;AH$144-1,SUM($V50,$W50:AH50),AH50)),0)</f>
        <v>0</v>
      </c>
      <c r="AI191" s="163">
        <f t="shared" si="43"/>
        <v>0</v>
      </c>
      <c r="AJ191" s="191">
        <f>IFERROR(IF(VALUE($F191)&lt;AK$144,(IF(VALUE($F191)&gt;AJ$144-1,SUM($AI50,$V50,$AJ50:AJ50),AJ50)),0),0)</f>
        <v>0</v>
      </c>
      <c r="AK191" s="191">
        <f>IFERROR(IF(VALUE($F191)&lt;AL$144,(IF(VALUE($F191)&gt;AK$144-1,SUM($AI50,$V50,$AJ50:AK50),AK50)),0),0)</f>
        <v>0</v>
      </c>
      <c r="AL191" s="191">
        <f>IFERROR(IF(VALUE($F191)&lt;AM$144,(IF(VALUE($F191)&gt;AL$144-1,SUM($AI50,$V50,$AJ50:AL50),AL50)),0),0)</f>
        <v>0</v>
      </c>
      <c r="AM191" s="191">
        <f>IFERROR(IF(VALUE($F191)&lt;AN$144,(IF(VALUE($F191)&gt;AM$144-1,SUM($AI50,$V50,$AJ50:AM50),AM50)),0),0)</f>
        <v>0</v>
      </c>
      <c r="AN191" s="191">
        <f>IFERROR(IF(VALUE($F191)&lt;AO$144,(IF(VALUE($F191)&gt;AN$144-1,SUM($AI50,$V50,$AJ50:AN50),AN50)),0),0)</f>
        <v>0</v>
      </c>
      <c r="AO191" s="191">
        <f>IFERROR(IF(VALUE($F191)&lt;AP$144,(IF(VALUE($F191)&gt;AO$144-1,SUM($AI50,$V50,$AJ50:AO50),AO50)),0),0)</f>
        <v>0</v>
      </c>
      <c r="AP191" s="191">
        <f>IFERROR(IF(VALUE($F191)&lt;AQ$144,(IF(VALUE($F191)&gt;AP$144-1,SUM($AI50,$V50,$AJ50:AP50),AP50)),0),0)</f>
        <v>0</v>
      </c>
      <c r="AQ191" s="191">
        <f>IFERROR(IF(VALUE($F191)&lt;AR$144,(IF(VALUE($F191)&gt;AQ$144-1,SUM($AI50,$V50,$AJ50:AQ50),AQ50)),0),0)</f>
        <v>0</v>
      </c>
      <c r="AR191" s="191">
        <f>IFERROR(IF(VALUE($F191)&lt;AS$144,(IF(VALUE($F191)&gt;AR$144-1,SUM($AI50,$V50,$AJ50:AR50),AR50)),0),0)</f>
        <v>555313.82000000007</v>
      </c>
      <c r="AS191" s="191">
        <f>IFERROR(IF(VALUE($F191)&lt;AT$144,(IF(VALUE($F191)&gt;AS$144-1,SUM($AI50,$V50,$AJ50:AS50),AS50)),0),0)</f>
        <v>0</v>
      </c>
      <c r="AT191" s="191">
        <f>IFERROR(IF(VALUE($F191)&lt;AU$144,(IF(VALUE($F191)&gt;AT$144-1,SUM($AI50,$V50,$AJ50:AT50),AT50)),0),0)</f>
        <v>0</v>
      </c>
      <c r="AU191" s="191">
        <f>IFERROR(IF(VALUE($F191)&lt;AV$144,(IF(VALUE($F191)&gt;AU$144-1,SUM($AI50,$V50,$AJ50:AU50),AU50)),0),0)</f>
        <v>0</v>
      </c>
      <c r="AV191" s="163">
        <f t="shared" si="45"/>
        <v>555313.82000000007</v>
      </c>
      <c r="AW191" s="191">
        <f>IFERROR(IF(VALUE($F191)&lt;AX$144,(IF(VALUE($F191)&gt;AW$144-1,SUM($AV50,$AI50,$V50,$AW50:AW50),AW50)),0),0)</f>
        <v>0</v>
      </c>
      <c r="AX191" s="191">
        <f>IFERROR(IF(VALUE($F191)&lt;AY$144,(IF(VALUE($F191)&gt;AX$144-1,SUM($AV50,$AI50,$V50,$AW50:AX50),AX50)),0),0)</f>
        <v>0</v>
      </c>
      <c r="AY191" s="191">
        <f>IFERROR(IF(VALUE($F191)&lt;AZ$144,(IF(VALUE($F191)&gt;AY$144-1,SUM($AV50,$AI50,$V50,$AW50:AY50),AY50)),0),0)</f>
        <v>0</v>
      </c>
      <c r="AZ191" s="191">
        <f>IFERROR(IF(VALUE($F191)&lt;BA$144,(IF(VALUE($F191)&gt;AZ$144-1,SUM($AV50,$AI50,$V50,$AW50:AZ50),AZ50)),0),0)</f>
        <v>0</v>
      </c>
      <c r="BA191" s="191">
        <f>IFERROR(IF(VALUE($F191)&lt;BB$144,(IF(VALUE($F191)&gt;BA$144-1,SUM($AV50,$AI50,$V50,$AW50:BA50),BA50)),0),0)</f>
        <v>0</v>
      </c>
      <c r="BB191" s="191">
        <f>IFERROR(IF(VALUE($F191)&lt;BC$144,(IF(VALUE($F191)&gt;BB$144-1,SUM($AV50,$AI50,$V50,$AW50:BB50),BB50)),0),0)</f>
        <v>0</v>
      </c>
      <c r="BC191" s="191">
        <f>IFERROR(IF(VALUE($F191)&lt;BD$144,(IF(VALUE($F191)&gt;BC$144-1,SUM($AV50,$AI50,$V50,$AW50:BC50),BC50)),0),0)</f>
        <v>0</v>
      </c>
      <c r="BD191" s="191">
        <f>IFERROR(IF(VALUE($F191)&lt;BE$144,(IF(VALUE($F191)&gt;BD$144-1,SUM($AV50,$AI50,$V50,$AW50:BD50),BD50)),0),0)</f>
        <v>0</v>
      </c>
      <c r="BE191" s="191">
        <f>IFERROR(IF(VALUE($F191)&lt;BF$144,(IF(VALUE($F191)&gt;BE$144-1,SUM($AV50,$AI50,$V50,$AW50:BE50),BE50)),0),0)</f>
        <v>0</v>
      </c>
      <c r="BF191" s="191">
        <f>IFERROR(IF(VALUE($F191)&lt;BG$144,(IF(VALUE($F191)&gt;BF$144-1,SUM($AV50,$AI50,$V50,$AW50:BF50),BF50)),0),0)</f>
        <v>0</v>
      </c>
      <c r="BG191" s="191">
        <f>IFERROR(IF(VALUE($F191)&lt;BH$144,(IF(VALUE($F191)&gt;BG$144-1,SUM($AV50,$AI50,$V50,$AW50:BG50),BG50)),0),0)</f>
        <v>0</v>
      </c>
      <c r="BH191" s="191">
        <f>IFERROR(IF(VALUE($F191)&lt;BI$144,(IF(VALUE($F191)&gt;BH$144-1,SUM($AV50,$AI50,$V50,$AW50:BH50),BH50)),0),0)</f>
        <v>0</v>
      </c>
      <c r="BI191" s="163">
        <f t="shared" si="46"/>
        <v>0</v>
      </c>
      <c r="BV191" s="163"/>
      <c r="CI191" s="163"/>
      <c r="CV191" s="163"/>
      <c r="DI191" s="163"/>
      <c r="DV191" s="163"/>
      <c r="EI191" s="163"/>
    </row>
    <row r="192" spans="1:139" ht="15.75" outlineLevel="1" x14ac:dyDescent="0.25">
      <c r="A192" s="2">
        <f t="shared" si="47"/>
        <v>45</v>
      </c>
      <c r="B192" s="1" t="str">
        <f t="shared" si="47"/>
        <v>PRE-09834</v>
      </c>
      <c r="C192" s="1" t="str">
        <f t="shared" si="47"/>
        <v>SPP TAU - Circuit 66008</v>
      </c>
      <c r="D192" s="2" t="str">
        <f t="shared" si="47"/>
        <v>PRE-09834.1</v>
      </c>
      <c r="E192" s="162" t="str">
        <f t="shared" si="47"/>
        <v>SPP TAU - Circuit 66008</v>
      </c>
      <c r="F192" s="84">
        <v>44819</v>
      </c>
      <c r="G192" s="84"/>
      <c r="H192" s="112"/>
      <c r="J192" s="191">
        <v>0</v>
      </c>
      <c r="K192" s="191">
        <v>0</v>
      </c>
      <c r="L192" s="191">
        <v>0</v>
      </c>
      <c r="M192" s="191">
        <v>0</v>
      </c>
      <c r="N192" s="191">
        <v>0</v>
      </c>
      <c r="O192" s="191">
        <v>0</v>
      </c>
      <c r="P192" s="191">
        <v>0</v>
      </c>
      <c r="Q192" s="191">
        <f>IF($F192&lt;R$144,(IF($F192&gt;Q$144-1,SUM($J51:Q51)+$I393,Q51)),0)</f>
        <v>0</v>
      </c>
      <c r="R192" s="191">
        <f>IF($F192&lt;S$144,(IF($F192&gt;R$144-1,SUM($J51:R51)+$I393,R51)),0)</f>
        <v>0</v>
      </c>
      <c r="S192" s="191">
        <f>IF($F192&lt;T$144,(IF($F192&gt;S$144-1,SUM($J51:S51)+$I393,S51)),0)</f>
        <v>0</v>
      </c>
      <c r="T192" s="191">
        <f>IF($F192&lt;U$144,(IF($F192&gt;T$144-1,SUM($J51:T51)+$I393,T51)),0)</f>
        <v>0</v>
      </c>
      <c r="U192" s="191">
        <f>IF($F192&lt;V$144,(IF($F192&gt;U$144-1,SUM($J51:U51)+$I393,U51)),0)</f>
        <v>0</v>
      </c>
      <c r="V192" s="163">
        <f t="shared" si="37"/>
        <v>0</v>
      </c>
      <c r="W192" s="191">
        <f>IF($F192&lt;X$144,(IF($F192&gt;W$144-1,SUM($V51,$W51:W51),W51)),0)</f>
        <v>0</v>
      </c>
      <c r="X192" s="191">
        <f>IF($F192&lt;Y$144,(IF($F192&gt;X$144-1,SUM($V51,$W51:X51),X51)),0)</f>
        <v>0</v>
      </c>
      <c r="Y192" s="191">
        <f>IF($F192&lt;Z$144,(IF($F192&gt;Y$144-1,SUM($V51,$W51:Y51),Y51)),0)</f>
        <v>0</v>
      </c>
      <c r="Z192" s="191">
        <f>IF($F192&lt;AA$144,(IF($F192&gt;Z$144-1,SUM($V51,$W51:Z51),Z51)),0)</f>
        <v>0</v>
      </c>
      <c r="AA192" s="191">
        <f>IF($F192&lt;AB$144,(IF($F192&gt;AA$144-1,SUM($V51,$W51:AA51),AA51)),0)</f>
        <v>0</v>
      </c>
      <c r="AB192" s="191">
        <f>IF($F192&lt;AC$144,(IF($F192&gt;AB$144-1,SUM($V51,$W51:AB51),AB51)),0)</f>
        <v>0</v>
      </c>
      <c r="AC192" s="191">
        <f>IF($F192&lt;AD$144,(IF($F192&gt;AC$144-1,SUM($V51,$W51:AC51),AC51)),0)</f>
        <v>0</v>
      </c>
      <c r="AD192" s="191">
        <f>IF($F192&lt;AE$144,(IF($F192&gt;AD$144-1,SUM($V51,$W51:AD51),AD51)),0)</f>
        <v>0</v>
      </c>
      <c r="AE192" s="191">
        <f>IF($F192&lt;AF$144,(IF($F192&gt;AE$144-1,SUM($V51,$W51:AE51),AE51)),0)</f>
        <v>0</v>
      </c>
      <c r="AF192" s="191">
        <f>IF($F192&lt;AG$144,(IF($F192&gt;AF$144-1,SUM($V51,$W51:AF51),AF51)),0)</f>
        <v>0</v>
      </c>
      <c r="AG192" s="191">
        <f>IF($F192&lt;AH$144,(IF($F192&gt;AG$144-1,SUM($V51,$W51:AG51),AG51)),0)</f>
        <v>0</v>
      </c>
      <c r="AH192" s="191">
        <f>IF($F192&lt;AI$144,(IF($F192&gt;AH$144-1,SUM($V51,$W51:AH51),AH51)),0)</f>
        <v>0</v>
      </c>
      <c r="AI192" s="163">
        <f t="shared" si="43"/>
        <v>0</v>
      </c>
      <c r="AJ192" s="191">
        <f>IFERROR(IF(VALUE($F192)&lt;AK$144,(IF(VALUE($F192)&gt;AJ$144-1,SUM($AI51,$V51,$AJ51:AJ51),AJ51)),0),0)</f>
        <v>0</v>
      </c>
      <c r="AK192" s="191">
        <f>IFERROR(IF(VALUE($F192)&lt;AL$144,(IF(VALUE($F192)&gt;AK$144-1,SUM($AI51,$V51,$AJ51:AK51),AK51)),0),0)</f>
        <v>0</v>
      </c>
      <c r="AL192" s="191">
        <f>IFERROR(IF(VALUE($F192)&lt;AM$144,(IF(VALUE($F192)&gt;AL$144-1,SUM($AI51,$V51,$AJ51:AL51),AL51)),0),0)</f>
        <v>0</v>
      </c>
      <c r="AM192" s="191">
        <f>IFERROR(IF(VALUE($F192)&lt;AN$144,(IF(VALUE($F192)&gt;AM$144-1,SUM($AI51,$V51,$AJ51:AM51),AM51)),0),0)</f>
        <v>0</v>
      </c>
      <c r="AN192" s="191">
        <f>IFERROR(IF(VALUE($F192)&lt;AO$144,(IF(VALUE($F192)&gt;AN$144-1,SUM($AI51,$V51,$AJ51:AN51),AN51)),0),0)</f>
        <v>0</v>
      </c>
      <c r="AO192" s="191">
        <f>IFERROR(IF(VALUE($F192)&lt;AP$144,(IF(VALUE($F192)&gt;AO$144-1,SUM($AI51,$V51,$AJ51:AO51),AO51)),0),0)</f>
        <v>0</v>
      </c>
      <c r="AP192" s="191">
        <f>IFERROR(IF(VALUE($F192)&lt;AQ$144,(IF(VALUE($F192)&gt;AP$144-1,SUM($AI51,$V51,$AJ51:AP51),AP51)),0),0)</f>
        <v>0</v>
      </c>
      <c r="AQ192" s="191">
        <f>IFERROR(IF(VALUE($F192)&lt;AR$144,(IF(VALUE($F192)&gt;AQ$144-1,SUM($AI51,$V51,$AJ51:AQ51),AQ51)),0),0)</f>
        <v>0</v>
      </c>
      <c r="AR192" s="191">
        <f>IFERROR(IF(VALUE($F192)&lt;AS$144,(IF(VALUE($F192)&gt;AR$144-1,SUM($AI51,$V51,$AJ51:AR51),AR51)),0),0)</f>
        <v>284255.05</v>
      </c>
      <c r="AS192" s="191">
        <f>IFERROR(IF(VALUE($F192)&lt;AT$144,(IF(VALUE($F192)&gt;AS$144-1,SUM($AI51,$V51,$AJ51:AS51),AS51)),0),0)</f>
        <v>0</v>
      </c>
      <c r="AT192" s="191">
        <f>IFERROR(IF(VALUE($F192)&lt;AU$144,(IF(VALUE($F192)&gt;AT$144-1,SUM($AI51,$V51,$AJ51:AT51),AT51)),0),0)</f>
        <v>0</v>
      </c>
      <c r="AU192" s="191">
        <f>IFERROR(IF(VALUE($F192)&lt;AV$144,(IF(VALUE($F192)&gt;AU$144-1,SUM($AI51,$V51,$AJ51:AU51),AU51)),0),0)</f>
        <v>0</v>
      </c>
      <c r="AV192" s="163">
        <f t="shared" si="45"/>
        <v>284255.05</v>
      </c>
      <c r="AW192" s="191">
        <f>IFERROR(IF(VALUE($F192)&lt;AX$144,(IF(VALUE($F192)&gt;AW$144-1,SUM($AV51,$AI51,$V51,$AW51:AW51),AW51)),0),0)</f>
        <v>0</v>
      </c>
      <c r="AX192" s="191">
        <f>IFERROR(IF(VALUE($F192)&lt;AY$144,(IF(VALUE($F192)&gt;AX$144-1,SUM($AV51,$AI51,$V51,$AW51:AX51),AX51)),0),0)</f>
        <v>0</v>
      </c>
      <c r="AY192" s="191">
        <f>IFERROR(IF(VALUE($F192)&lt;AZ$144,(IF(VALUE($F192)&gt;AY$144-1,SUM($AV51,$AI51,$V51,$AW51:AY51),AY51)),0),0)</f>
        <v>0</v>
      </c>
      <c r="AZ192" s="191">
        <f>IFERROR(IF(VALUE($F192)&lt;BA$144,(IF(VALUE($F192)&gt;AZ$144-1,SUM($AV51,$AI51,$V51,$AW51:AZ51),AZ51)),0),0)</f>
        <v>0</v>
      </c>
      <c r="BA192" s="191">
        <f>IFERROR(IF(VALUE($F192)&lt;BB$144,(IF(VALUE($F192)&gt;BA$144-1,SUM($AV51,$AI51,$V51,$AW51:BA51),BA51)),0),0)</f>
        <v>0</v>
      </c>
      <c r="BB192" s="191">
        <f>IFERROR(IF(VALUE($F192)&lt;BC$144,(IF(VALUE($F192)&gt;BB$144-1,SUM($AV51,$AI51,$V51,$AW51:BB51),BB51)),0),0)</f>
        <v>0</v>
      </c>
      <c r="BC192" s="191">
        <f>IFERROR(IF(VALUE($F192)&lt;BD$144,(IF(VALUE($F192)&gt;BC$144-1,SUM($AV51,$AI51,$V51,$AW51:BC51),BC51)),0),0)</f>
        <v>0</v>
      </c>
      <c r="BD192" s="191">
        <f>IFERROR(IF(VALUE($F192)&lt;BE$144,(IF(VALUE($F192)&gt;BD$144-1,SUM($AV51,$AI51,$V51,$AW51:BD51),BD51)),0),0)</f>
        <v>0</v>
      </c>
      <c r="BE192" s="191">
        <f>IFERROR(IF(VALUE($F192)&lt;BF$144,(IF(VALUE($F192)&gt;BE$144-1,SUM($AV51,$AI51,$V51,$AW51:BE51),BE51)),0),0)</f>
        <v>0</v>
      </c>
      <c r="BF192" s="191">
        <f>IFERROR(IF(VALUE($F192)&lt;BG$144,(IF(VALUE($F192)&gt;BF$144-1,SUM($AV51,$AI51,$V51,$AW51:BF51),BF51)),0),0)</f>
        <v>0</v>
      </c>
      <c r="BG192" s="191">
        <f>IFERROR(IF(VALUE($F192)&lt;BH$144,(IF(VALUE($F192)&gt;BG$144-1,SUM($AV51,$AI51,$V51,$AW51:BG51),BG51)),0),0)</f>
        <v>0</v>
      </c>
      <c r="BH192" s="191">
        <f>IFERROR(IF(VALUE($F192)&lt;BI$144,(IF(VALUE($F192)&gt;BH$144-1,SUM($AV51,$AI51,$V51,$AW51:BH51),BH51)),0),0)</f>
        <v>0</v>
      </c>
      <c r="BI192" s="163">
        <f t="shared" si="46"/>
        <v>0</v>
      </c>
      <c r="BV192" s="163"/>
      <c r="CI192" s="163"/>
      <c r="CV192" s="163"/>
      <c r="DI192" s="163"/>
      <c r="DV192" s="163"/>
      <c r="EI192" s="163"/>
    </row>
    <row r="193" spans="1:139" ht="15.75" outlineLevel="1" x14ac:dyDescent="0.25">
      <c r="A193" s="2">
        <f t="shared" si="47"/>
        <v>46</v>
      </c>
      <c r="B193" s="1" t="str">
        <f t="shared" si="47"/>
        <v>PRE-09835</v>
      </c>
      <c r="C193" s="1" t="str">
        <f t="shared" si="47"/>
        <v>SPP TAU - Circuit 66001</v>
      </c>
      <c r="D193" s="2" t="str">
        <f t="shared" si="47"/>
        <v>PRE-09835.1</v>
      </c>
      <c r="E193" s="162" t="str">
        <f t="shared" si="47"/>
        <v>SPP TAU - Circuit 66001</v>
      </c>
      <c r="F193" s="84">
        <v>44880</v>
      </c>
      <c r="G193" s="84"/>
      <c r="H193" s="112"/>
      <c r="J193" s="191">
        <v>0</v>
      </c>
      <c r="K193" s="191">
        <v>0</v>
      </c>
      <c r="L193" s="191">
        <v>0</v>
      </c>
      <c r="M193" s="191">
        <v>0</v>
      </c>
      <c r="N193" s="191">
        <v>0</v>
      </c>
      <c r="O193" s="191">
        <v>0</v>
      </c>
      <c r="P193" s="191">
        <v>0</v>
      </c>
      <c r="Q193" s="191">
        <f>IF($F193&lt;R$144,(IF($F193&gt;Q$144-1,SUM($J52:Q52)+$I394,Q52)),0)</f>
        <v>0</v>
      </c>
      <c r="R193" s="191">
        <f>IF($F193&lt;S$144,(IF($F193&gt;R$144-1,SUM($J52:R52)+$I394,R52)),0)</f>
        <v>0</v>
      </c>
      <c r="S193" s="191">
        <f>IF($F193&lt;T$144,(IF($F193&gt;S$144-1,SUM($J52:S52)+$I394,S52)),0)</f>
        <v>0</v>
      </c>
      <c r="T193" s="191">
        <f>IF($F193&lt;U$144,(IF($F193&gt;T$144-1,SUM($J52:T52)+$I394,T52)),0)</f>
        <v>0</v>
      </c>
      <c r="U193" s="191">
        <f>IF($F193&lt;V$144,(IF($F193&gt;U$144-1,SUM($J52:U52)+$I394,U52)),0)</f>
        <v>0</v>
      </c>
      <c r="V193" s="163">
        <f t="shared" si="37"/>
        <v>0</v>
      </c>
      <c r="W193" s="191">
        <f>IF($F193&lt;X$144,(IF($F193&gt;W$144-1,SUM($V52,$W52:W52),W52)),0)</f>
        <v>0</v>
      </c>
      <c r="X193" s="191">
        <f>IF($F193&lt;Y$144,(IF($F193&gt;X$144-1,SUM($V52,$W52:X52),X52)),0)</f>
        <v>0</v>
      </c>
      <c r="Y193" s="191">
        <f>IF($F193&lt;Z$144,(IF($F193&gt;Y$144-1,SUM($V52,$W52:Y52),Y52)),0)</f>
        <v>0</v>
      </c>
      <c r="Z193" s="191">
        <f>IF($F193&lt;AA$144,(IF($F193&gt;Z$144-1,SUM($V52,$W52:Z52),Z52)),0)</f>
        <v>0</v>
      </c>
      <c r="AA193" s="191">
        <f>IF($F193&lt;AB$144,(IF($F193&gt;AA$144-1,SUM($V52,$W52:AA52),AA52)),0)</f>
        <v>0</v>
      </c>
      <c r="AB193" s="191">
        <f>IF($F193&lt;AC$144,(IF($F193&gt;AB$144-1,SUM($V52,$W52:AB52),AB52)),0)</f>
        <v>0</v>
      </c>
      <c r="AC193" s="191">
        <f>IF($F193&lt;AD$144,(IF($F193&gt;AC$144-1,SUM($V52,$W52:AC52),AC52)),0)</f>
        <v>0</v>
      </c>
      <c r="AD193" s="191">
        <f>IF($F193&lt;AE$144,(IF($F193&gt;AD$144-1,SUM($V52,$W52:AD52),AD52)),0)</f>
        <v>0</v>
      </c>
      <c r="AE193" s="191">
        <f>IF($F193&lt;AF$144,(IF($F193&gt;AE$144-1,SUM($V52,$W52:AE52),AE52)),0)</f>
        <v>0</v>
      </c>
      <c r="AF193" s="191">
        <f>IF($F193&lt;AG$144,(IF($F193&gt;AF$144-1,SUM($V52,$W52:AF52),AF52)),0)</f>
        <v>0</v>
      </c>
      <c r="AG193" s="191">
        <f>IF($F193&lt;AH$144,(IF($F193&gt;AG$144-1,SUM($V52,$W52:AG52),AG52)),0)</f>
        <v>0</v>
      </c>
      <c r="AH193" s="191">
        <f>IF($F193&lt;AI$144,(IF($F193&gt;AH$144-1,SUM($V52,$W52:AH52),AH52)),0)</f>
        <v>0</v>
      </c>
      <c r="AI193" s="163">
        <f t="shared" si="43"/>
        <v>0</v>
      </c>
      <c r="AJ193" s="191">
        <f>IFERROR(IF(VALUE($F193)&lt;AK$144,(IF(VALUE($F193)&gt;AJ$144-1,SUM($AI52,$V52,$AJ52:AJ52),AJ52)),0),0)</f>
        <v>0</v>
      </c>
      <c r="AK193" s="191">
        <f>IFERROR(IF(VALUE($F193)&lt;AL$144,(IF(VALUE($F193)&gt;AK$144-1,SUM($AI52,$V52,$AJ52:AK52),AK52)),0),0)</f>
        <v>0</v>
      </c>
      <c r="AL193" s="191">
        <f>IFERROR(IF(VALUE($F193)&lt;AM$144,(IF(VALUE($F193)&gt;AL$144-1,SUM($AI52,$V52,$AJ52:AL52),AL52)),0),0)</f>
        <v>0</v>
      </c>
      <c r="AM193" s="191">
        <f>IFERROR(IF(VALUE($F193)&lt;AN$144,(IF(VALUE($F193)&gt;AM$144-1,SUM($AI52,$V52,$AJ52:AM52),AM52)),0),0)</f>
        <v>0</v>
      </c>
      <c r="AN193" s="191">
        <f>IFERROR(IF(VALUE($F193)&lt;AO$144,(IF(VALUE($F193)&gt;AN$144-1,SUM($AI52,$V52,$AJ52:AN52),AN52)),0),0)</f>
        <v>0</v>
      </c>
      <c r="AO193" s="191">
        <f>IFERROR(IF(VALUE($F193)&lt;AP$144,(IF(VALUE($F193)&gt;AO$144-1,SUM($AI52,$V52,$AJ52:AO52),AO52)),0),0)</f>
        <v>0</v>
      </c>
      <c r="AP193" s="191">
        <f>IFERROR(IF(VALUE($F193)&lt;AQ$144,(IF(VALUE($F193)&gt;AP$144-1,SUM($AI52,$V52,$AJ52:AP52),AP52)),0),0)</f>
        <v>0</v>
      </c>
      <c r="AQ193" s="191">
        <f>IFERROR(IF(VALUE($F193)&lt;AR$144,(IF(VALUE($F193)&gt;AQ$144-1,SUM($AI52,$V52,$AJ52:AQ52),AQ52)),0),0)</f>
        <v>0</v>
      </c>
      <c r="AR193" s="191">
        <f>IFERROR(IF(VALUE($F193)&lt;AS$144,(IF(VALUE($F193)&gt;AR$144-1,SUM($AI52,$V52,$AJ52:AR52),AR52)),0),0)</f>
        <v>0</v>
      </c>
      <c r="AS193" s="191">
        <f>IFERROR(IF(VALUE($F193)&lt;AT$144,(IF(VALUE($F193)&gt;AS$144-1,SUM($AI52,$V52,$AJ52:AS52),AS52)),0),0)</f>
        <v>0</v>
      </c>
      <c r="AT193" s="191">
        <f>IFERROR(IF(VALUE($F193)&lt;AU$144,(IF(VALUE($F193)&gt;AT$144-1,SUM($AI52,$V52,$AJ52:AT52),AT52)),0),0)</f>
        <v>2452959.4</v>
      </c>
      <c r="AU193" s="191">
        <f>IFERROR(IF(VALUE($F193)&lt;AV$144,(IF(VALUE($F193)&gt;AU$144-1,SUM($AI52,$V52,$AJ52:AU52),AU52)),0),0)</f>
        <v>0</v>
      </c>
      <c r="AV193" s="163">
        <f t="shared" si="45"/>
        <v>2452959.4</v>
      </c>
      <c r="AW193" s="191">
        <f>IFERROR(IF(VALUE($F193)&lt;AX$144,(IF(VALUE($F193)&gt;AW$144-1,SUM($AV52,$AI52,$V52,$AW52:AW52),AW52)),0),0)</f>
        <v>0</v>
      </c>
      <c r="AX193" s="191">
        <f>IFERROR(IF(VALUE($F193)&lt;AY$144,(IF(VALUE($F193)&gt;AX$144-1,SUM($AV52,$AI52,$V52,$AW52:AX52),AX52)),0),0)</f>
        <v>0</v>
      </c>
      <c r="AY193" s="191">
        <f>IFERROR(IF(VALUE($F193)&lt;AZ$144,(IF(VALUE($F193)&gt;AY$144-1,SUM($AV52,$AI52,$V52,$AW52:AY52),AY52)),0),0)</f>
        <v>0</v>
      </c>
      <c r="AZ193" s="191">
        <f>IFERROR(IF(VALUE($F193)&lt;BA$144,(IF(VALUE($F193)&gt;AZ$144-1,SUM($AV52,$AI52,$V52,$AW52:AZ52),AZ52)),0),0)</f>
        <v>0</v>
      </c>
      <c r="BA193" s="191">
        <f>IFERROR(IF(VALUE($F193)&lt;BB$144,(IF(VALUE($F193)&gt;BA$144-1,SUM($AV52,$AI52,$V52,$AW52:BA52),BA52)),0),0)</f>
        <v>0</v>
      </c>
      <c r="BB193" s="191">
        <f>IFERROR(IF(VALUE($F193)&lt;BC$144,(IF(VALUE($F193)&gt;BB$144-1,SUM($AV52,$AI52,$V52,$AW52:BB52),BB52)),0),0)</f>
        <v>0</v>
      </c>
      <c r="BC193" s="191">
        <f>IFERROR(IF(VALUE($F193)&lt;BD$144,(IF(VALUE($F193)&gt;BC$144-1,SUM($AV52,$AI52,$V52,$AW52:BC52),BC52)),0),0)</f>
        <v>0</v>
      </c>
      <c r="BD193" s="191">
        <f>IFERROR(IF(VALUE($F193)&lt;BE$144,(IF(VALUE($F193)&gt;BD$144-1,SUM($AV52,$AI52,$V52,$AW52:BD52),BD52)),0),0)</f>
        <v>0</v>
      </c>
      <c r="BE193" s="191">
        <f>IFERROR(IF(VALUE($F193)&lt;BF$144,(IF(VALUE($F193)&gt;BE$144-1,SUM($AV52,$AI52,$V52,$AW52:BE52),BE52)),0),0)</f>
        <v>0</v>
      </c>
      <c r="BF193" s="191">
        <f>IFERROR(IF(VALUE($F193)&lt;BG$144,(IF(VALUE($F193)&gt;BF$144-1,SUM($AV52,$AI52,$V52,$AW52:BF52),BF52)),0),0)</f>
        <v>0</v>
      </c>
      <c r="BG193" s="191">
        <f>IFERROR(IF(VALUE($F193)&lt;BH$144,(IF(VALUE($F193)&gt;BG$144-1,SUM($AV52,$AI52,$V52,$AW52:BG52),BG52)),0),0)</f>
        <v>0</v>
      </c>
      <c r="BH193" s="191">
        <f>IFERROR(IF(VALUE($F193)&lt;BI$144,(IF(VALUE($F193)&gt;BH$144-1,SUM($AV52,$AI52,$V52,$AW52:BH52),BH52)),0),0)</f>
        <v>0</v>
      </c>
      <c r="BI193" s="163">
        <f t="shared" si="46"/>
        <v>0</v>
      </c>
      <c r="BV193" s="163"/>
      <c r="CI193" s="163"/>
      <c r="CV193" s="163"/>
      <c r="DI193" s="163"/>
      <c r="DV193" s="163"/>
      <c r="EI193" s="163"/>
    </row>
    <row r="194" spans="1:139" ht="15.75" customHeight="1" outlineLevel="1" x14ac:dyDescent="0.25">
      <c r="A194" s="2">
        <f t="shared" si="47"/>
        <v>47</v>
      </c>
      <c r="B194" s="1" t="str">
        <f t="shared" si="47"/>
        <v>PRE-10042</v>
      </c>
      <c r="C194" s="1" t="str">
        <f t="shared" si="47"/>
        <v>SPP TAU - Circuit 66045</v>
      </c>
      <c r="D194" s="2" t="str">
        <f t="shared" si="47"/>
        <v>PRE-10042.1</v>
      </c>
      <c r="E194" s="162" t="str">
        <f t="shared" si="47"/>
        <v>SPP TAU - Circuit 66045</v>
      </c>
      <c r="F194" s="84">
        <v>44910</v>
      </c>
      <c r="G194" s="84"/>
      <c r="H194" s="112"/>
      <c r="J194" s="191">
        <v>0</v>
      </c>
      <c r="K194" s="191">
        <v>0</v>
      </c>
      <c r="L194" s="191">
        <v>0</v>
      </c>
      <c r="M194" s="191">
        <v>0</v>
      </c>
      <c r="N194" s="191">
        <v>0</v>
      </c>
      <c r="O194" s="191">
        <v>0</v>
      </c>
      <c r="P194" s="191">
        <v>0</v>
      </c>
      <c r="Q194" s="191">
        <f>IF($F194&lt;R$144,(IF($F194&gt;Q$144-1,SUM($J53:Q53)+$I395,Q53)),0)</f>
        <v>0</v>
      </c>
      <c r="R194" s="191">
        <f>IF($F194&lt;S$144,(IF($F194&gt;R$144-1,SUM($J53:R53)+$I395,R53)),0)</f>
        <v>0</v>
      </c>
      <c r="S194" s="191">
        <f>IF($F194&lt;T$144,(IF($F194&gt;S$144-1,SUM($J53:S53)+$I395,S53)),0)</f>
        <v>0</v>
      </c>
      <c r="T194" s="191">
        <f>IF($F194&lt;U$144,(IF($F194&gt;T$144-1,SUM($J53:T53)+$I395,T53)),0)</f>
        <v>0</v>
      </c>
      <c r="U194" s="191">
        <f>IF($F194&lt;V$144,(IF($F194&gt;U$144-1,SUM($J53:U53)+$I395,U53)),0)</f>
        <v>0</v>
      </c>
      <c r="V194" s="163">
        <f t="shared" si="37"/>
        <v>0</v>
      </c>
      <c r="W194" s="191">
        <f>IF($F194&lt;X$144,(IF($F194&gt;W$144-1,SUM($V53,$W53:W53),W53)),0)</f>
        <v>0</v>
      </c>
      <c r="X194" s="191">
        <f>IF($F194&lt;Y$144,(IF($F194&gt;X$144-1,SUM($V53,$W53:X53),X53)),0)</f>
        <v>0</v>
      </c>
      <c r="Y194" s="191">
        <f>IF($F194&lt;Z$144,(IF($F194&gt;Y$144-1,SUM($V53,$W53:Y53),Y53)),0)</f>
        <v>0</v>
      </c>
      <c r="Z194" s="191">
        <f>IF($F194&lt;AA$144,(IF($F194&gt;Z$144-1,SUM($V53,$W53:Z53),Z53)),0)</f>
        <v>0</v>
      </c>
      <c r="AA194" s="191">
        <f>IF($F194&lt;AB$144,(IF($F194&gt;AA$144-1,SUM($V53,$W53:AA53),AA53)),0)</f>
        <v>0</v>
      </c>
      <c r="AB194" s="191">
        <f>IF($F194&lt;AC$144,(IF($F194&gt;AB$144-1,SUM($V53,$W53:AB53),AB53)),0)</f>
        <v>0</v>
      </c>
      <c r="AC194" s="191">
        <f>IF($F194&lt;AD$144,(IF($F194&gt;AC$144-1,SUM($V53,$W53:AC53),AC53)),0)</f>
        <v>0</v>
      </c>
      <c r="AD194" s="191">
        <f>IF($F194&lt;AE$144,(IF($F194&gt;AD$144-1,SUM($V53,$W53:AD53),AD53)),0)</f>
        <v>0</v>
      </c>
      <c r="AE194" s="191">
        <f>IF($F194&lt;AF$144,(IF($F194&gt;AE$144-1,SUM($V53,$W53:AE53),AE53)),0)</f>
        <v>0</v>
      </c>
      <c r="AF194" s="191">
        <f>IF($F194&lt;AG$144,(IF($F194&gt;AF$144-1,SUM($V53,$W53:AF53),AF53)),0)</f>
        <v>0</v>
      </c>
      <c r="AG194" s="191">
        <f>IF($F194&lt;AH$144,(IF($F194&gt;AG$144-1,SUM($V53,$W53:AG53),AG53)),0)</f>
        <v>0</v>
      </c>
      <c r="AH194" s="191">
        <f>IF($F194&lt;AI$144,(IF($F194&gt;AH$144-1,SUM($V53,$W53:AH53),AH53)),0)</f>
        <v>0</v>
      </c>
      <c r="AI194" s="163">
        <f t="shared" si="43"/>
        <v>0</v>
      </c>
      <c r="AJ194" s="191">
        <f>IFERROR(IF(VALUE($F194)&lt;AK$144,(IF(VALUE($F194)&gt;AJ$144-1,SUM($AI53,$V53,$AJ53:AJ53),AJ53)),0),0)</f>
        <v>0</v>
      </c>
      <c r="AK194" s="191">
        <f>IFERROR(IF(VALUE($F194)&lt;AL$144,(IF(VALUE($F194)&gt;AK$144-1,SUM($AI53,$V53,$AJ53:AK53),AK53)),0),0)</f>
        <v>0</v>
      </c>
      <c r="AL194" s="191">
        <f>IFERROR(IF(VALUE($F194)&lt;AM$144,(IF(VALUE($F194)&gt;AL$144-1,SUM($AI53,$V53,$AJ53:AL53),AL53)),0),0)</f>
        <v>0</v>
      </c>
      <c r="AM194" s="191">
        <f>IFERROR(IF(VALUE($F194)&lt;AN$144,(IF(VALUE($F194)&gt;AM$144-1,SUM($AI53,$V53,$AJ53:AM53),AM53)),0),0)</f>
        <v>0</v>
      </c>
      <c r="AN194" s="191">
        <f>IFERROR(IF(VALUE($F194)&lt;AO$144,(IF(VALUE($F194)&gt;AN$144-1,SUM($AI53,$V53,$AJ53:AN53),AN53)),0),0)</f>
        <v>0</v>
      </c>
      <c r="AO194" s="191">
        <f>IFERROR(IF(VALUE($F194)&lt;AP$144,(IF(VALUE($F194)&gt;AO$144-1,SUM($AI53,$V53,$AJ53:AO53),AO53)),0),0)</f>
        <v>0</v>
      </c>
      <c r="AP194" s="191">
        <f>IFERROR(IF(VALUE($F194)&lt;AQ$144,(IF(VALUE($F194)&gt;AP$144-1,SUM($AI53,$V53,$AJ53:AP53),AP53)),0),0)</f>
        <v>0</v>
      </c>
      <c r="AQ194" s="191">
        <f>IFERROR(IF(VALUE($F194)&lt;AR$144,(IF(VALUE($F194)&gt;AQ$144-1,SUM($AI53,$V53,$AJ53:AQ53),AQ53)),0),0)</f>
        <v>0</v>
      </c>
      <c r="AR194" s="191">
        <f>IFERROR(IF(VALUE($F194)&lt;AS$144,(IF(VALUE($F194)&gt;AR$144-1,SUM($AI53,$V53,$AJ53:AR53),AR53)),0),0)</f>
        <v>0</v>
      </c>
      <c r="AS194" s="191">
        <f>IFERROR(IF(VALUE($F194)&lt;AT$144,(IF(VALUE($F194)&gt;AS$144-1,SUM($AI53,$V53,$AJ53:AS53),AS53)),0),0)</f>
        <v>0</v>
      </c>
      <c r="AT194" s="191">
        <f>IFERROR(IF(VALUE($F194)&lt;AU$144,(IF(VALUE($F194)&gt;AT$144-1,SUM($AI53,$V53,$AJ53:AT53),AT53)),0),0)</f>
        <v>0</v>
      </c>
      <c r="AU194" s="191">
        <f>IFERROR(IF(VALUE($F194)&lt;AV$144,(IF(VALUE($F194)&gt;AU$144-1,SUM($AI53,$V53,$AJ53:AU53),AU53)),0),0)</f>
        <v>1725012.31</v>
      </c>
      <c r="AV194" s="163">
        <f t="shared" si="45"/>
        <v>1725012.31</v>
      </c>
      <c r="AW194" s="191">
        <f>IFERROR(IF(VALUE($F194)&lt;AX$144,(IF(VALUE($F194)&gt;AW$144-1,SUM($AV53,$AI53,$V53,$AW53:AW53),AW53)),0),0)</f>
        <v>0</v>
      </c>
      <c r="AX194" s="191">
        <f>IFERROR(IF(VALUE($F194)&lt;AY$144,(IF(VALUE($F194)&gt;AX$144-1,SUM($AV53,$AI53,$V53,$AW53:AX53),AX53)),0),0)</f>
        <v>0</v>
      </c>
      <c r="AY194" s="191">
        <f>IFERROR(IF(VALUE($F194)&lt;AZ$144,(IF(VALUE($F194)&gt;AY$144-1,SUM($AV53,$AI53,$V53,$AW53:AY53),AY53)),0),0)</f>
        <v>0</v>
      </c>
      <c r="AZ194" s="191">
        <f>IFERROR(IF(VALUE($F194)&lt;BA$144,(IF(VALUE($F194)&gt;AZ$144-1,SUM($AV53,$AI53,$V53,$AW53:AZ53),AZ53)),0),0)</f>
        <v>0</v>
      </c>
      <c r="BA194" s="191">
        <f>IFERROR(IF(VALUE($F194)&lt;BB$144,(IF(VALUE($F194)&gt;BA$144-1,SUM($AV53,$AI53,$V53,$AW53:BA53),BA53)),0),0)</f>
        <v>0</v>
      </c>
      <c r="BB194" s="191">
        <f>IFERROR(IF(VALUE($F194)&lt;BC$144,(IF(VALUE($F194)&gt;BB$144-1,SUM($AV53,$AI53,$V53,$AW53:BB53),BB53)),0),0)</f>
        <v>0</v>
      </c>
      <c r="BC194" s="191">
        <f>IFERROR(IF(VALUE($F194)&lt;BD$144,(IF(VALUE($F194)&gt;BC$144-1,SUM($AV53,$AI53,$V53,$AW53:BC53),BC53)),0),0)</f>
        <v>0</v>
      </c>
      <c r="BD194" s="191">
        <f>IFERROR(IF(VALUE($F194)&lt;BE$144,(IF(VALUE($F194)&gt;BD$144-1,SUM($AV53,$AI53,$V53,$AW53:BD53),BD53)),0),0)</f>
        <v>0</v>
      </c>
      <c r="BE194" s="191">
        <f>IFERROR(IF(VALUE($F194)&lt;BF$144,(IF(VALUE($F194)&gt;BE$144-1,SUM($AV53,$AI53,$V53,$AW53:BE53),BE53)),0),0)</f>
        <v>0</v>
      </c>
      <c r="BF194" s="191">
        <f>IFERROR(IF(VALUE($F194)&lt;BG$144,(IF(VALUE($F194)&gt;BF$144-1,SUM($AV53,$AI53,$V53,$AW53:BF53),BF53)),0),0)</f>
        <v>0</v>
      </c>
      <c r="BG194" s="191">
        <f>IFERROR(IF(VALUE($F194)&lt;BH$144,(IF(VALUE($F194)&gt;BG$144-1,SUM($AV53,$AI53,$V53,$AW53:BG53),BG53)),0),0)</f>
        <v>0</v>
      </c>
      <c r="BH194" s="191">
        <f>IFERROR(IF(VALUE($F194)&lt;BI$144,(IF(VALUE($F194)&gt;BH$144-1,SUM($AV53,$AI53,$V53,$AW53:BH53),BH53)),0),0)</f>
        <v>0</v>
      </c>
      <c r="BI194" s="163">
        <f t="shared" si="46"/>
        <v>0</v>
      </c>
      <c r="BV194" s="163"/>
      <c r="CI194" s="163"/>
      <c r="CV194" s="163"/>
      <c r="DI194" s="163"/>
      <c r="DV194" s="163"/>
      <c r="EI194" s="163"/>
    </row>
    <row r="195" spans="1:139" ht="15.75" customHeight="1" outlineLevel="1" x14ac:dyDescent="0.25">
      <c r="A195" s="2">
        <f t="shared" si="47"/>
        <v>48</v>
      </c>
      <c r="B195" s="1" t="str">
        <f t="shared" si="47"/>
        <v>PRE-10043</v>
      </c>
      <c r="C195" s="1" t="str">
        <f t="shared" si="47"/>
        <v>SPP TAU - Circuit 66026</v>
      </c>
      <c r="D195" s="2" t="str">
        <f t="shared" si="47"/>
        <v>PRE-10043.1</v>
      </c>
      <c r="E195" s="162" t="str">
        <f t="shared" si="47"/>
        <v>SPP TAU - Circuit 66026</v>
      </c>
      <c r="F195" s="84">
        <v>44972</v>
      </c>
      <c r="G195" s="84"/>
      <c r="H195" s="112"/>
      <c r="J195" s="191">
        <v>0</v>
      </c>
      <c r="K195" s="191">
        <v>0</v>
      </c>
      <c r="L195" s="191">
        <v>0</v>
      </c>
      <c r="M195" s="191">
        <v>0</v>
      </c>
      <c r="N195" s="191">
        <v>0</v>
      </c>
      <c r="O195" s="191">
        <v>0</v>
      </c>
      <c r="P195" s="191">
        <v>0</v>
      </c>
      <c r="Q195" s="191">
        <f>IF($F195&lt;R$144,(IF($F195&gt;Q$144-1,SUM($J54:Q54)+$I396,Q54)),0)</f>
        <v>0</v>
      </c>
      <c r="R195" s="191">
        <f>IF($F195&lt;S$144,(IF($F195&gt;R$144-1,SUM($J54:R54)+$I396,R54)),0)</f>
        <v>0</v>
      </c>
      <c r="S195" s="191">
        <f>IF($F195&lt;T$144,(IF($F195&gt;S$144-1,SUM($J54:S54)+$I396,S54)),0)</f>
        <v>0</v>
      </c>
      <c r="T195" s="191">
        <f>IF($F195&lt;U$144,(IF($F195&gt;T$144-1,SUM($J54:T54)+$I396,T54)),0)</f>
        <v>0</v>
      </c>
      <c r="U195" s="191">
        <f>IF($F195&lt;V$144,(IF($F195&gt;U$144-1,SUM($J54:U54)+$I396,U54)),0)</f>
        <v>0</v>
      </c>
      <c r="V195" s="163">
        <f t="shared" si="37"/>
        <v>0</v>
      </c>
      <c r="W195" s="191">
        <f>IF($F195&lt;X$144,(IF($F195&gt;W$144-1,SUM($V54,$W54:W54),W54)),0)</f>
        <v>0</v>
      </c>
      <c r="X195" s="191">
        <f>IF($F195&lt;Y$144,(IF($F195&gt;X$144-1,SUM($V54,$W54:X54),X54)),0)</f>
        <v>0</v>
      </c>
      <c r="Y195" s="191">
        <f>IF($F195&lt;Z$144,(IF($F195&gt;Y$144-1,SUM($V54,$W54:Y54),Y54)),0)</f>
        <v>0</v>
      </c>
      <c r="Z195" s="191">
        <f>IF($F195&lt;AA$144,(IF($F195&gt;Z$144-1,SUM($V54,$W54:Z54),Z54)),0)</f>
        <v>0</v>
      </c>
      <c r="AA195" s="191">
        <f>IF($F195&lt;AB$144,(IF($F195&gt;AA$144-1,SUM($V54,$W54:AA54),AA54)),0)</f>
        <v>0</v>
      </c>
      <c r="AB195" s="191">
        <f>IF($F195&lt;AC$144,(IF($F195&gt;AB$144-1,SUM($V54,$W54:AB54),AB54)),0)</f>
        <v>0</v>
      </c>
      <c r="AC195" s="191">
        <f>IF($F195&lt;AD$144,(IF($F195&gt;AC$144-1,SUM($V54,$W54:AC54),AC54)),0)</f>
        <v>0</v>
      </c>
      <c r="AD195" s="191">
        <f>IF($F195&lt;AE$144,(IF($F195&gt;AD$144-1,SUM($V54,$W54:AD54),AD54)),0)</f>
        <v>0</v>
      </c>
      <c r="AE195" s="191">
        <f>IF($F195&lt;AF$144,(IF($F195&gt;AE$144-1,SUM($V54,$W54:AE54),AE54)),0)</f>
        <v>0</v>
      </c>
      <c r="AF195" s="191">
        <f>IF($F195&lt;AG$144,(IF($F195&gt;AF$144-1,SUM($V54,$W54:AF54),AF54)),0)</f>
        <v>0</v>
      </c>
      <c r="AG195" s="191">
        <f>IF($F195&lt;AH$144,(IF($F195&gt;AG$144-1,SUM($V54,$W54:AG54),AG54)),0)</f>
        <v>0</v>
      </c>
      <c r="AH195" s="191">
        <f>IF($F195&lt;AI$144,(IF($F195&gt;AH$144-1,SUM($V54,$W54:AH54),AH54)),0)</f>
        <v>0</v>
      </c>
      <c r="AI195" s="163">
        <f t="shared" si="43"/>
        <v>0</v>
      </c>
      <c r="AJ195" s="191">
        <f>IFERROR(IF(VALUE($F195)&lt;AK$144,(IF(VALUE($F195)&gt;AJ$144-1,SUM($AI54,$V54,$AJ54:AJ54),AJ54)),0),0)</f>
        <v>0</v>
      </c>
      <c r="AK195" s="191">
        <f>IFERROR(IF(VALUE($F195)&lt;AL$144,(IF(VALUE($F195)&gt;AK$144-1,SUM($AI54,$V54,$AJ54:AK54),AK54)),0),0)</f>
        <v>0</v>
      </c>
      <c r="AL195" s="191">
        <f>IFERROR(IF(VALUE($F195)&lt;AM$144,(IF(VALUE($F195)&gt;AL$144-1,SUM($AI54,$V54,$AJ54:AL54),AL54)),0),0)</f>
        <v>0</v>
      </c>
      <c r="AM195" s="191">
        <f>IFERROR(IF(VALUE($F195)&lt;AN$144,(IF(VALUE($F195)&gt;AM$144-1,SUM($AI54,$V54,$AJ54:AM54),AM54)),0),0)</f>
        <v>0</v>
      </c>
      <c r="AN195" s="191">
        <f>IFERROR(IF(VALUE($F195)&lt;AO$144,(IF(VALUE($F195)&gt;AN$144-1,SUM($AI54,$V54,$AJ54:AN54),AN54)),0),0)</f>
        <v>0</v>
      </c>
      <c r="AO195" s="191">
        <f>IFERROR(IF(VALUE($F195)&lt;AP$144,(IF(VALUE($F195)&gt;AO$144-1,SUM($AI54,$V54,$AJ54:AO54),AO54)),0),0)</f>
        <v>0</v>
      </c>
      <c r="AP195" s="191">
        <f>IFERROR(IF(VALUE($F195)&lt;AQ$144,(IF(VALUE($F195)&gt;AP$144-1,SUM($AI54,$V54,$AJ54:AP54),AP54)),0),0)</f>
        <v>0</v>
      </c>
      <c r="AQ195" s="191">
        <f>IFERROR(IF(VALUE($F195)&lt;AR$144,(IF(VALUE($F195)&gt;AQ$144-1,SUM($AI54,$V54,$AJ54:AQ54),AQ54)),0),0)</f>
        <v>0</v>
      </c>
      <c r="AR195" s="191">
        <f>IFERROR(IF(VALUE($F195)&lt;AS$144,(IF(VALUE($F195)&gt;AR$144-1,SUM($AI54,$V54,$AJ54:AR54),AR54)),0),0)</f>
        <v>0</v>
      </c>
      <c r="AS195" s="191">
        <f>IFERROR(IF(VALUE($F195)&lt;AT$144,(IF(VALUE($F195)&gt;AS$144-1,SUM($AI54,$V54,$AJ54:AS54),AS54)),0),0)</f>
        <v>0</v>
      </c>
      <c r="AT195" s="191">
        <f>IFERROR(IF(VALUE($F195)&lt;AU$144,(IF(VALUE($F195)&gt;AT$144-1,SUM($AI54,$V54,$AJ54:AT54),AT54)),0),0)</f>
        <v>0</v>
      </c>
      <c r="AU195" s="191">
        <f>IFERROR(IF(VALUE($F195)&lt;AV$144,(IF(VALUE($F195)&gt;AU$144-1,SUM($AI54,$V54,$AJ54:AU54),AU54)),0),0)</f>
        <v>0</v>
      </c>
      <c r="AV195" s="163">
        <f t="shared" si="45"/>
        <v>0</v>
      </c>
      <c r="AW195" s="191">
        <f>IFERROR(IF(VALUE($F195)&lt;AX$144,(IF(VALUE($F195)&gt;AW$144-1,SUM($AV54,$AI54,$V54,$AW54:AW54),AW54)),0),0)</f>
        <v>0</v>
      </c>
      <c r="AX195" s="191">
        <f>IFERROR(IF(VALUE($F195)&lt;AY$144,(IF(VALUE($F195)&gt;AX$144-1,SUM($AV54,$AI54,$V54,$AW54:AX54),AX54)),0),0)</f>
        <v>2583505.31</v>
      </c>
      <c r="AY195" s="191">
        <f>IFERROR(IF(VALUE($F195)&lt;AZ$144,(IF(VALUE($F195)&gt;AY$144-1,SUM($AV54,$AI54,$V54,$AW54:AY54),AY54)),0),0)</f>
        <v>0</v>
      </c>
      <c r="AZ195" s="191">
        <f>IFERROR(IF(VALUE($F195)&lt;BA$144,(IF(VALUE($F195)&gt;AZ$144-1,SUM($AV54,$AI54,$V54,$AW54:AZ54),AZ54)),0),0)</f>
        <v>0</v>
      </c>
      <c r="BA195" s="191">
        <f>IFERROR(IF(VALUE($F195)&lt;BB$144,(IF(VALUE($F195)&gt;BA$144-1,SUM($AV54,$AI54,$V54,$AW54:BA54),BA54)),0),0)</f>
        <v>0</v>
      </c>
      <c r="BB195" s="191">
        <f>IFERROR(IF(VALUE($F195)&lt;BC$144,(IF(VALUE($F195)&gt;BB$144-1,SUM($AV54,$AI54,$V54,$AW54:BB54),BB54)),0),0)</f>
        <v>0</v>
      </c>
      <c r="BC195" s="191">
        <f>IFERROR(IF(VALUE($F195)&lt;BD$144,(IF(VALUE($F195)&gt;BC$144-1,SUM($AV54,$AI54,$V54,$AW54:BC54),BC54)),0),0)</f>
        <v>0</v>
      </c>
      <c r="BD195" s="191">
        <f>IFERROR(IF(VALUE($F195)&lt;BE$144,(IF(VALUE($F195)&gt;BD$144-1,SUM($AV54,$AI54,$V54,$AW54:BD54),BD54)),0),0)</f>
        <v>0</v>
      </c>
      <c r="BE195" s="191">
        <f>IFERROR(IF(VALUE($F195)&lt;BF$144,(IF(VALUE($F195)&gt;BE$144-1,SUM($AV54,$AI54,$V54,$AW54:BE54),BE54)),0),0)</f>
        <v>0</v>
      </c>
      <c r="BF195" s="191">
        <f>IFERROR(IF(VALUE($F195)&lt;BG$144,(IF(VALUE($F195)&gt;BF$144-1,SUM($AV54,$AI54,$V54,$AW54:BF54),BF54)),0),0)</f>
        <v>0</v>
      </c>
      <c r="BG195" s="191">
        <f>IFERROR(IF(VALUE($F195)&lt;BH$144,(IF(VALUE($F195)&gt;BG$144-1,SUM($AV54,$AI54,$V54,$AW54:BG54),BG54)),0),0)</f>
        <v>0</v>
      </c>
      <c r="BH195" s="191">
        <f>IFERROR(IF(VALUE($F195)&lt;BI$144,(IF(VALUE($F195)&gt;BH$144-1,SUM($AV54,$AI54,$V54,$AW54:BH54),BH54)),0),0)</f>
        <v>0</v>
      </c>
      <c r="BI195" s="163">
        <f t="shared" si="46"/>
        <v>2583505.31</v>
      </c>
      <c r="BV195" s="163"/>
      <c r="CI195" s="163"/>
      <c r="CV195" s="163"/>
      <c r="DI195" s="163"/>
      <c r="DV195" s="163"/>
      <c r="EI195" s="163"/>
    </row>
    <row r="196" spans="1:139" ht="15.75" customHeight="1" outlineLevel="1" x14ac:dyDescent="0.25">
      <c r="A196" s="2">
        <f t="shared" ref="A196:E205" si="48">A55</f>
        <v>49</v>
      </c>
      <c r="B196" s="1" t="str">
        <f t="shared" si="48"/>
        <v xml:space="preserve">PRE-10044 </v>
      </c>
      <c r="C196" s="1" t="str">
        <f t="shared" si="48"/>
        <v>SPP TAU - Circuit 230006</v>
      </c>
      <c r="D196" s="2" t="str">
        <f t="shared" si="48"/>
        <v>PRE-10044.1</v>
      </c>
      <c r="E196" s="162" t="str">
        <f t="shared" si="48"/>
        <v>SPP TAU - Circuit 230006</v>
      </c>
      <c r="F196" s="84">
        <v>45031</v>
      </c>
      <c r="G196" s="84"/>
      <c r="H196" s="112"/>
      <c r="J196" s="191">
        <v>0</v>
      </c>
      <c r="K196" s="191">
        <v>0</v>
      </c>
      <c r="L196" s="191">
        <v>0</v>
      </c>
      <c r="M196" s="191">
        <v>0</v>
      </c>
      <c r="N196" s="191">
        <v>0</v>
      </c>
      <c r="O196" s="191">
        <v>0</v>
      </c>
      <c r="P196" s="191">
        <v>0</v>
      </c>
      <c r="Q196" s="191">
        <f>IF($F196&lt;R$144,(IF($F196&gt;Q$144-1,SUM($J55:Q55)+$I397,Q55)),0)</f>
        <v>0</v>
      </c>
      <c r="R196" s="191">
        <f>IF($F196&lt;S$144,(IF($F196&gt;R$144-1,SUM($J55:R55)+$I397,R55)),0)</f>
        <v>0</v>
      </c>
      <c r="S196" s="191">
        <f>IF($F196&lt;T$144,(IF($F196&gt;S$144-1,SUM($J55:S55)+$I397,S55)),0)</f>
        <v>0</v>
      </c>
      <c r="T196" s="191">
        <f>IF($F196&lt;U$144,(IF($F196&gt;T$144-1,SUM($J55:T55)+$I397,T55)),0)</f>
        <v>0</v>
      </c>
      <c r="U196" s="191">
        <f>IF($F196&lt;V$144,(IF($F196&gt;U$144-1,SUM($J55:U55)+$I397,U55)),0)</f>
        <v>0</v>
      </c>
      <c r="V196" s="163">
        <f t="shared" si="37"/>
        <v>0</v>
      </c>
      <c r="W196" s="191">
        <f>IF($F196&lt;X$144,(IF($F196&gt;W$144-1,SUM($V55,$W55:W55),W55)),0)</f>
        <v>0</v>
      </c>
      <c r="X196" s="191">
        <f>IF($F196&lt;Y$144,(IF($F196&gt;X$144-1,SUM($V55,$W55:X55),X55)),0)</f>
        <v>0</v>
      </c>
      <c r="Y196" s="191">
        <f>IF($F196&lt;Z$144,(IF($F196&gt;Y$144-1,SUM($V55,$W55:Y55),Y55)),0)</f>
        <v>0</v>
      </c>
      <c r="Z196" s="191">
        <f>IF($F196&lt;AA$144,(IF($F196&gt;Z$144-1,SUM($V55,$W55:Z55),Z55)),0)</f>
        <v>0</v>
      </c>
      <c r="AA196" s="191">
        <f>IF($F196&lt;AB$144,(IF($F196&gt;AA$144-1,SUM($V55,$W55:AA55),AA55)),0)</f>
        <v>0</v>
      </c>
      <c r="AB196" s="191">
        <f>IF($F196&lt;AC$144,(IF($F196&gt;AB$144-1,SUM($V55,$W55:AB55),AB55)),0)</f>
        <v>0</v>
      </c>
      <c r="AC196" s="191">
        <f>IF($F196&lt;AD$144,(IF($F196&gt;AC$144-1,SUM($V55,$W55:AC55),AC55)),0)</f>
        <v>0</v>
      </c>
      <c r="AD196" s="191">
        <f>IF($F196&lt;AE$144,(IF($F196&gt;AD$144-1,SUM($V55,$W55:AD55),AD55)),0)</f>
        <v>0</v>
      </c>
      <c r="AE196" s="191">
        <f>IF($F196&lt;AF$144,(IF($F196&gt;AE$144-1,SUM($V55,$W55:AE55),AE55)),0)</f>
        <v>0</v>
      </c>
      <c r="AF196" s="191">
        <f>IF($F196&lt;AG$144,(IF($F196&gt;AF$144-1,SUM($V55,$W55:AF55),AF55)),0)</f>
        <v>0</v>
      </c>
      <c r="AG196" s="191">
        <f>IF($F196&lt;AH$144,(IF($F196&gt;AG$144-1,SUM($V55,$W55:AG55),AG55)),0)</f>
        <v>0</v>
      </c>
      <c r="AH196" s="191">
        <f>IF($F196&lt;AI$144,(IF($F196&gt;AH$144-1,SUM($V55,$W55:AH55),AH55)),0)</f>
        <v>0</v>
      </c>
      <c r="AI196" s="163">
        <f t="shared" si="43"/>
        <v>0</v>
      </c>
      <c r="AJ196" s="191">
        <f>IFERROR(IF(VALUE($F196)&lt;AK$144,(IF(VALUE($F196)&gt;AJ$144-1,SUM($AI55,$V55,$AJ55:AJ55),AJ55)),0),0)</f>
        <v>0</v>
      </c>
      <c r="AK196" s="191">
        <f>IFERROR(IF(VALUE($F196)&lt;AL$144,(IF(VALUE($F196)&gt;AK$144-1,SUM($AI55,$V55,$AJ55:AK55),AK55)),0),0)</f>
        <v>0</v>
      </c>
      <c r="AL196" s="191">
        <f>IFERROR(IF(VALUE($F196)&lt;AM$144,(IF(VALUE($F196)&gt;AL$144-1,SUM($AI55,$V55,$AJ55:AL55),AL55)),0),0)</f>
        <v>0</v>
      </c>
      <c r="AM196" s="191">
        <f>IFERROR(IF(VALUE($F196)&lt;AN$144,(IF(VALUE($F196)&gt;AM$144-1,SUM($AI55,$V55,$AJ55:AM55),AM55)),0),0)</f>
        <v>0</v>
      </c>
      <c r="AN196" s="191">
        <f>IFERROR(IF(VALUE($F196)&lt;AO$144,(IF(VALUE($F196)&gt;AN$144-1,SUM($AI55,$V55,$AJ55:AN55),AN55)),0),0)</f>
        <v>0</v>
      </c>
      <c r="AO196" s="191">
        <f>IFERROR(IF(VALUE($F196)&lt;AP$144,(IF(VALUE($F196)&gt;AO$144-1,SUM($AI55,$V55,$AJ55:AO55),AO55)),0),0)</f>
        <v>0</v>
      </c>
      <c r="AP196" s="191">
        <f>IFERROR(IF(VALUE($F196)&lt;AQ$144,(IF(VALUE($F196)&gt;AP$144-1,SUM($AI55,$V55,$AJ55:AP55),AP55)),0),0)</f>
        <v>0</v>
      </c>
      <c r="AQ196" s="191">
        <f>IFERROR(IF(VALUE($F196)&lt;AR$144,(IF(VALUE($F196)&gt;AQ$144-1,SUM($AI55,$V55,$AJ55:AQ55),AQ55)),0),0)</f>
        <v>0</v>
      </c>
      <c r="AR196" s="191">
        <f>IFERROR(IF(VALUE($F196)&lt;AS$144,(IF(VALUE($F196)&gt;AR$144-1,SUM($AI55,$V55,$AJ55:AR55),AR55)),0),0)</f>
        <v>0</v>
      </c>
      <c r="AS196" s="191">
        <f>IFERROR(IF(VALUE($F196)&lt;AT$144,(IF(VALUE($F196)&gt;AS$144-1,SUM($AI55,$V55,$AJ55:AS55),AS55)),0),0)</f>
        <v>0</v>
      </c>
      <c r="AT196" s="191">
        <f>IFERROR(IF(VALUE($F196)&lt;AU$144,(IF(VALUE($F196)&gt;AT$144-1,SUM($AI55,$V55,$AJ55:AT55),AT55)),0),0)</f>
        <v>0</v>
      </c>
      <c r="AU196" s="191">
        <f>IFERROR(IF(VALUE($F196)&lt;AV$144,(IF(VALUE($F196)&gt;AU$144-1,SUM($AI55,$V55,$AJ55:AU55),AU55)),0),0)</f>
        <v>0</v>
      </c>
      <c r="AV196" s="163">
        <f t="shared" si="45"/>
        <v>0</v>
      </c>
      <c r="AW196" s="191">
        <f>IFERROR(IF(VALUE($F196)&lt;AX$144,(IF(VALUE($F196)&gt;AW$144-1,SUM($AV55,$AI55,$V55,$AW55:AW55),AW55)),0),0)</f>
        <v>0</v>
      </c>
      <c r="AX196" s="191">
        <f>IFERROR(IF(VALUE($F196)&lt;AY$144,(IF(VALUE($F196)&gt;AX$144-1,SUM($AV55,$AI55,$V55,$AW55:AX55),AX55)),0),0)</f>
        <v>0</v>
      </c>
      <c r="AY196" s="191">
        <f>IFERROR(IF(VALUE($F196)&lt;AZ$144,(IF(VALUE($F196)&gt;AY$144-1,SUM($AV55,$AI55,$V55,$AW55:AY55),AY55)),0),0)</f>
        <v>0</v>
      </c>
      <c r="AZ196" s="191">
        <f>IFERROR(IF(VALUE($F196)&lt;BA$144,(IF(VALUE($F196)&gt;AZ$144-1,SUM($AV55,$AI55,$V55,$AW55:AZ55),AZ55)),0),0)</f>
        <v>2111094.4000000004</v>
      </c>
      <c r="BA196" s="191">
        <f>IFERROR(IF(VALUE($F196)&lt;BB$144,(IF(VALUE($F196)&gt;BA$144-1,SUM($AV55,$AI55,$V55,$AW55:BA55),BA55)),0),0)</f>
        <v>0</v>
      </c>
      <c r="BB196" s="191">
        <f>IFERROR(IF(VALUE($F196)&lt;BC$144,(IF(VALUE($F196)&gt;BB$144-1,SUM($AV55,$AI55,$V55,$AW55:BB55),BB55)),0),0)</f>
        <v>0</v>
      </c>
      <c r="BC196" s="191">
        <f>IFERROR(IF(VALUE($F196)&lt;BD$144,(IF(VALUE($F196)&gt;BC$144-1,SUM($AV55,$AI55,$V55,$AW55:BC55),BC55)),0),0)</f>
        <v>0</v>
      </c>
      <c r="BD196" s="191">
        <f>IFERROR(IF(VALUE($F196)&lt;BE$144,(IF(VALUE($F196)&gt;BD$144-1,SUM($AV55,$AI55,$V55,$AW55:BD55),BD55)),0),0)</f>
        <v>0</v>
      </c>
      <c r="BE196" s="191">
        <f>IFERROR(IF(VALUE($F196)&lt;BF$144,(IF(VALUE($F196)&gt;BE$144-1,SUM($AV55,$AI55,$V55,$AW55:BE55),BE55)),0),0)</f>
        <v>0</v>
      </c>
      <c r="BF196" s="191">
        <f>IFERROR(IF(VALUE($F196)&lt;BG$144,(IF(VALUE($F196)&gt;BF$144-1,SUM($AV55,$AI55,$V55,$AW55:BF55),BF55)),0),0)</f>
        <v>0</v>
      </c>
      <c r="BG196" s="191">
        <f>IFERROR(IF(VALUE($F196)&lt;BH$144,(IF(VALUE($F196)&gt;BG$144-1,SUM($AV55,$AI55,$V55,$AW55:BG55),BG55)),0),0)</f>
        <v>0</v>
      </c>
      <c r="BH196" s="191">
        <f>IFERROR(IF(VALUE($F196)&lt;BI$144,(IF(VALUE($F196)&gt;BH$144-1,SUM($AV55,$AI55,$V55,$AW55:BH55),BH55)),0),0)</f>
        <v>0</v>
      </c>
      <c r="BI196" s="163">
        <f t="shared" si="46"/>
        <v>2111094.4000000004</v>
      </c>
      <c r="BV196" s="163"/>
      <c r="CI196" s="163"/>
      <c r="CV196" s="163"/>
      <c r="DI196" s="163"/>
      <c r="DV196" s="163"/>
      <c r="EI196" s="163"/>
    </row>
    <row r="197" spans="1:139" ht="15.75" customHeight="1" outlineLevel="1" x14ac:dyDescent="0.25">
      <c r="A197" s="2">
        <f t="shared" si="48"/>
        <v>50</v>
      </c>
      <c r="B197" s="1" t="str">
        <f t="shared" si="48"/>
        <v>TAU-TBD42</v>
      </c>
      <c r="C197" s="1" t="str">
        <f t="shared" si="48"/>
        <v>SPP TAU - Circuit 66021</v>
      </c>
      <c r="D197" s="2" t="str">
        <f t="shared" si="48"/>
        <v>TAU-TBD42.1</v>
      </c>
      <c r="E197" s="162" t="str">
        <f t="shared" si="48"/>
        <v>SPP TAU - Circuit 66021</v>
      </c>
      <c r="F197" s="84">
        <v>45061</v>
      </c>
      <c r="G197" s="84"/>
      <c r="H197" s="112"/>
      <c r="J197" s="191">
        <v>0</v>
      </c>
      <c r="K197" s="191">
        <v>0</v>
      </c>
      <c r="L197" s="191">
        <v>0</v>
      </c>
      <c r="M197" s="191">
        <v>0</v>
      </c>
      <c r="N197" s="191">
        <v>0</v>
      </c>
      <c r="O197" s="191">
        <v>0</v>
      </c>
      <c r="P197" s="191">
        <v>0</v>
      </c>
      <c r="Q197" s="191">
        <f>IF($F197&lt;R$144,(IF($F197&gt;Q$144-1,SUM($J56:Q56)+$I398,Q56)),0)</f>
        <v>0</v>
      </c>
      <c r="R197" s="191">
        <f>IF($F197&lt;S$144,(IF($F197&gt;R$144-1,SUM($J56:R56)+$I398,R56)),0)</f>
        <v>0</v>
      </c>
      <c r="S197" s="191">
        <f>IF($F197&lt;T$144,(IF($F197&gt;S$144-1,SUM($J56:S56)+$I398,S56)),0)</f>
        <v>0</v>
      </c>
      <c r="T197" s="191">
        <f>IF($F197&lt;U$144,(IF($F197&gt;T$144-1,SUM($J56:T56)+$I398,T56)),0)</f>
        <v>0</v>
      </c>
      <c r="U197" s="191">
        <f>IF($F197&lt;V$144,(IF($F197&gt;U$144-1,SUM($J56:U56)+$I398,U56)),0)</f>
        <v>0</v>
      </c>
      <c r="V197" s="163">
        <f t="shared" si="37"/>
        <v>0</v>
      </c>
      <c r="W197" s="191">
        <f>IF($F197&lt;X$144,(IF($F197&gt;W$144-1,SUM($V56,$W56:W56),W56)),0)</f>
        <v>0</v>
      </c>
      <c r="X197" s="191">
        <f>IF($F197&lt;Y$144,(IF($F197&gt;X$144-1,SUM($V56,$W56:X56),X56)),0)</f>
        <v>0</v>
      </c>
      <c r="Y197" s="191">
        <f>IF($F197&lt;Z$144,(IF($F197&gt;Y$144-1,SUM($V56,$W56:Y56),Y56)),0)</f>
        <v>0</v>
      </c>
      <c r="Z197" s="191">
        <f>IF($F197&lt;AA$144,(IF($F197&gt;Z$144-1,SUM($V56,$W56:Z56),Z56)),0)</f>
        <v>0</v>
      </c>
      <c r="AA197" s="191">
        <f>IF($F197&lt;AB$144,(IF($F197&gt;AA$144-1,SUM($V56,$W56:AA56),AA56)),0)</f>
        <v>0</v>
      </c>
      <c r="AB197" s="191">
        <f>IF($F197&lt;AC$144,(IF($F197&gt;AB$144-1,SUM($V56,$W56:AB56),AB56)),0)</f>
        <v>0</v>
      </c>
      <c r="AC197" s="191">
        <f>IF($F197&lt;AD$144,(IF($F197&gt;AC$144-1,SUM($V56,$W56:AC56),AC56)),0)</f>
        <v>0</v>
      </c>
      <c r="AD197" s="191">
        <f>IF($F197&lt;AE$144,(IF($F197&gt;AD$144-1,SUM($V56,$W56:AD56),AD56)),0)</f>
        <v>0</v>
      </c>
      <c r="AE197" s="191">
        <f>IF($F197&lt;AF$144,(IF($F197&gt;AE$144-1,SUM($V56,$W56:AE56),AE56)),0)</f>
        <v>0</v>
      </c>
      <c r="AF197" s="191">
        <f>IF($F197&lt;AG$144,(IF($F197&gt;AF$144-1,SUM($V56,$W56:AF56),AF56)),0)</f>
        <v>0</v>
      </c>
      <c r="AG197" s="191">
        <f>IF($F197&lt;AH$144,(IF($F197&gt;AG$144-1,SUM($V56,$W56:AG56),AG56)),0)</f>
        <v>0</v>
      </c>
      <c r="AH197" s="191">
        <f>IF($F197&lt;AI$144,(IF($F197&gt;AH$144-1,SUM($V56,$W56:AH56),AH56)),0)</f>
        <v>0</v>
      </c>
      <c r="AI197" s="163">
        <f t="shared" si="43"/>
        <v>0</v>
      </c>
      <c r="AJ197" s="191">
        <f>IFERROR(IF(VALUE($F197)&lt;AK$144,(IF(VALUE($F197)&gt;AJ$144-1,SUM($AI56,$V56,$AJ56:AJ56),AJ56)),0),0)</f>
        <v>0</v>
      </c>
      <c r="AK197" s="191">
        <f>IFERROR(IF(VALUE($F197)&lt;AL$144,(IF(VALUE($F197)&gt;AK$144-1,SUM($AI56,$V56,$AJ56:AK56),AK56)),0),0)</f>
        <v>0</v>
      </c>
      <c r="AL197" s="191">
        <f>IFERROR(IF(VALUE($F197)&lt;AM$144,(IF(VALUE($F197)&gt;AL$144-1,SUM($AI56,$V56,$AJ56:AL56),AL56)),0),0)</f>
        <v>0</v>
      </c>
      <c r="AM197" s="191">
        <f>IFERROR(IF(VALUE($F197)&lt;AN$144,(IF(VALUE($F197)&gt;AM$144-1,SUM($AI56,$V56,$AJ56:AM56),AM56)),0),0)</f>
        <v>0</v>
      </c>
      <c r="AN197" s="191">
        <f>IFERROR(IF(VALUE($F197)&lt;AO$144,(IF(VALUE($F197)&gt;AN$144-1,SUM($AI56,$V56,$AJ56:AN56),AN56)),0),0)</f>
        <v>0</v>
      </c>
      <c r="AO197" s="191">
        <f>IFERROR(IF(VALUE($F197)&lt;AP$144,(IF(VALUE($F197)&gt;AO$144-1,SUM($AI56,$V56,$AJ56:AO56),AO56)),0),0)</f>
        <v>0</v>
      </c>
      <c r="AP197" s="191">
        <f>IFERROR(IF(VALUE($F197)&lt;AQ$144,(IF(VALUE($F197)&gt;AP$144-1,SUM($AI56,$V56,$AJ56:AP56),AP56)),0),0)</f>
        <v>0</v>
      </c>
      <c r="AQ197" s="191">
        <f>IFERROR(IF(VALUE($F197)&lt;AR$144,(IF(VALUE($F197)&gt;AQ$144-1,SUM($AI56,$V56,$AJ56:AQ56),AQ56)),0),0)</f>
        <v>0</v>
      </c>
      <c r="AR197" s="191">
        <f>IFERROR(IF(VALUE($F197)&lt;AS$144,(IF(VALUE($F197)&gt;AR$144-1,SUM($AI56,$V56,$AJ56:AR56),AR56)),0),0)</f>
        <v>0</v>
      </c>
      <c r="AS197" s="191">
        <f>IFERROR(IF(VALUE($F197)&lt;AT$144,(IF(VALUE($F197)&gt;AS$144-1,SUM($AI56,$V56,$AJ56:AS56),AS56)),0),0)</f>
        <v>0</v>
      </c>
      <c r="AT197" s="191">
        <f>IFERROR(IF(VALUE($F197)&lt;AU$144,(IF(VALUE($F197)&gt;AT$144-1,SUM($AI56,$V56,$AJ56:AT56),AT56)),0),0)</f>
        <v>0</v>
      </c>
      <c r="AU197" s="191">
        <f>IFERROR(IF(VALUE($F197)&lt;AV$144,(IF(VALUE($F197)&gt;AU$144-1,SUM($AI56,$V56,$AJ56:AU56),AU56)),0),0)</f>
        <v>0</v>
      </c>
      <c r="AV197" s="163">
        <f t="shared" si="45"/>
        <v>0</v>
      </c>
      <c r="AW197" s="191">
        <f>IFERROR(IF(VALUE($F197)&lt;AX$144,(IF(VALUE($F197)&gt;AW$144-1,SUM($AV56,$AI56,$V56,$AW56:AW56),AW56)),0),0)</f>
        <v>0</v>
      </c>
      <c r="AX197" s="191">
        <f>IFERROR(IF(VALUE($F197)&lt;AY$144,(IF(VALUE($F197)&gt;AX$144-1,SUM($AV56,$AI56,$V56,$AW56:AX56),AX56)),0),0)</f>
        <v>0</v>
      </c>
      <c r="AY197" s="191">
        <f>IFERROR(IF(VALUE($F197)&lt;AZ$144,(IF(VALUE($F197)&gt;AY$144-1,SUM($AV56,$AI56,$V56,$AW56:AY56),AY56)),0),0)</f>
        <v>0</v>
      </c>
      <c r="AZ197" s="191">
        <f>IFERROR(IF(VALUE($F197)&lt;BA$144,(IF(VALUE($F197)&gt;AZ$144-1,SUM($AV56,$AI56,$V56,$AW56:AZ56),AZ56)),0),0)</f>
        <v>0</v>
      </c>
      <c r="BA197" s="191">
        <f>IFERROR(IF(VALUE($F197)&lt;BB$144,(IF(VALUE($F197)&gt;BA$144-1,SUM($AV56,$AI56,$V56,$AW56:BA56),BA56)),0),0)</f>
        <v>1429353</v>
      </c>
      <c r="BB197" s="191">
        <f>IFERROR(IF(VALUE($F197)&lt;BC$144,(IF(VALUE($F197)&gt;BB$144-1,SUM($AV56,$AI56,$V56,$AW56:BB56),BB56)),0),0)</f>
        <v>0</v>
      </c>
      <c r="BC197" s="191">
        <f>IFERROR(IF(VALUE($F197)&lt;BD$144,(IF(VALUE($F197)&gt;BC$144-1,SUM($AV56,$AI56,$V56,$AW56:BC56),BC56)),0),0)</f>
        <v>0</v>
      </c>
      <c r="BD197" s="191">
        <f>IFERROR(IF(VALUE($F197)&lt;BE$144,(IF(VALUE($F197)&gt;BD$144-1,SUM($AV56,$AI56,$V56,$AW56:BD56),BD56)),0),0)</f>
        <v>0</v>
      </c>
      <c r="BE197" s="191">
        <f>IFERROR(IF(VALUE($F197)&lt;BF$144,(IF(VALUE($F197)&gt;BE$144-1,SUM($AV56,$AI56,$V56,$AW56:BE56),BE56)),0),0)</f>
        <v>0</v>
      </c>
      <c r="BF197" s="191">
        <f>IFERROR(IF(VALUE($F197)&lt;BG$144,(IF(VALUE($F197)&gt;BF$144-1,SUM($AV56,$AI56,$V56,$AW56:BF56),BF56)),0),0)</f>
        <v>0</v>
      </c>
      <c r="BG197" s="191">
        <f>IFERROR(IF(VALUE($F197)&lt;BH$144,(IF(VALUE($F197)&gt;BG$144-1,SUM($AV56,$AI56,$V56,$AW56:BG56),BG56)),0),0)</f>
        <v>0</v>
      </c>
      <c r="BH197" s="191">
        <f>IFERROR(IF(VALUE($F197)&lt;BI$144,(IF(VALUE($F197)&gt;BH$144-1,SUM($AV56,$AI56,$V56,$AW56:BH56),BH56)),0),0)</f>
        <v>0</v>
      </c>
      <c r="BI197" s="163">
        <f t="shared" si="46"/>
        <v>1429353</v>
      </c>
      <c r="BV197" s="163"/>
      <c r="CI197" s="163"/>
      <c r="CV197" s="163"/>
      <c r="DI197" s="163"/>
      <c r="DV197" s="163"/>
      <c r="EI197" s="163"/>
    </row>
    <row r="198" spans="1:139" ht="15.75" customHeight="1" outlineLevel="1" x14ac:dyDescent="0.25">
      <c r="A198" s="2">
        <f t="shared" si="48"/>
        <v>51</v>
      </c>
      <c r="B198" s="1" t="str">
        <f t="shared" si="48"/>
        <v>TAU-TBD43</v>
      </c>
      <c r="C198" s="1" t="str">
        <f t="shared" si="48"/>
        <v>SPP TAU - Circuit 66028</v>
      </c>
      <c r="D198" s="2" t="str">
        <f t="shared" si="48"/>
        <v>TAU-TBD43.1</v>
      </c>
      <c r="E198" s="162" t="str">
        <f t="shared" si="48"/>
        <v>SPP TAU - Circuit 66028</v>
      </c>
      <c r="F198" s="84">
        <v>45092</v>
      </c>
      <c r="G198" s="84"/>
      <c r="H198" s="112"/>
      <c r="J198" s="191">
        <v>0</v>
      </c>
      <c r="K198" s="191">
        <v>0</v>
      </c>
      <c r="L198" s="191">
        <v>0</v>
      </c>
      <c r="M198" s="191">
        <v>0</v>
      </c>
      <c r="N198" s="191">
        <v>0</v>
      </c>
      <c r="O198" s="191">
        <v>0</v>
      </c>
      <c r="P198" s="191">
        <v>0</v>
      </c>
      <c r="Q198" s="191">
        <f>IF($F198&lt;R$144,(IF($F198&gt;Q$144-1,SUM($J57:Q57)+$I399,Q57)),0)</f>
        <v>0</v>
      </c>
      <c r="R198" s="191">
        <f>IF($F198&lt;S$144,(IF($F198&gt;R$144-1,SUM($J57:R57)+$I399,R57)),0)</f>
        <v>0</v>
      </c>
      <c r="S198" s="191">
        <f>IF($F198&lt;T$144,(IF($F198&gt;S$144-1,SUM($J57:S57)+$I399,S57)),0)</f>
        <v>0</v>
      </c>
      <c r="T198" s="191">
        <f>IF($F198&lt;U$144,(IF($F198&gt;T$144-1,SUM($J57:T57)+$I399,T57)),0)</f>
        <v>0</v>
      </c>
      <c r="U198" s="191">
        <f>IF($F198&lt;V$144,(IF($F198&gt;U$144-1,SUM($J57:U57)+$I399,U57)),0)</f>
        <v>0</v>
      </c>
      <c r="V198" s="163">
        <f t="shared" si="37"/>
        <v>0</v>
      </c>
      <c r="W198" s="191">
        <f>IF($F198&lt;X$144,(IF($F198&gt;W$144-1,SUM($V57,$W57:W57),W57)),0)</f>
        <v>0</v>
      </c>
      <c r="X198" s="191">
        <f>IF($F198&lt;Y$144,(IF($F198&gt;X$144-1,SUM($V57,$W57:X57),X57)),0)</f>
        <v>0</v>
      </c>
      <c r="Y198" s="191">
        <f>IF($F198&lt;Z$144,(IF($F198&gt;Y$144-1,SUM($V57,$W57:Y57),Y57)),0)</f>
        <v>0</v>
      </c>
      <c r="Z198" s="191">
        <f>IF($F198&lt;AA$144,(IF($F198&gt;Z$144-1,SUM($V57,$W57:Z57),Z57)),0)</f>
        <v>0</v>
      </c>
      <c r="AA198" s="191">
        <f>IF($F198&lt;AB$144,(IF($F198&gt;AA$144-1,SUM($V57,$W57:AA57),AA57)),0)</f>
        <v>0</v>
      </c>
      <c r="AB198" s="191">
        <f>IF($F198&lt;AC$144,(IF($F198&gt;AB$144-1,SUM($V57,$W57:AB57),AB57)),0)</f>
        <v>0</v>
      </c>
      <c r="AC198" s="191">
        <f>IF($F198&lt;AD$144,(IF($F198&gt;AC$144-1,SUM($V57,$W57:AC57),AC57)),0)</f>
        <v>0</v>
      </c>
      <c r="AD198" s="191">
        <f>IF($F198&lt;AE$144,(IF($F198&gt;AD$144-1,SUM($V57,$W57:AD57),AD57)),0)</f>
        <v>0</v>
      </c>
      <c r="AE198" s="191">
        <f>IF($F198&lt;AF$144,(IF($F198&gt;AE$144-1,SUM($V57,$W57:AE57),AE57)),0)</f>
        <v>0</v>
      </c>
      <c r="AF198" s="191">
        <f>IF($F198&lt;AG$144,(IF($F198&gt;AF$144-1,SUM($V57,$W57:AF57),AF57)),0)</f>
        <v>0</v>
      </c>
      <c r="AG198" s="191">
        <f>IF($F198&lt;AH$144,(IF($F198&gt;AG$144-1,SUM($V57,$W57:AG57),AG57)),0)</f>
        <v>0</v>
      </c>
      <c r="AH198" s="191">
        <f>IF($F198&lt;AI$144,(IF($F198&gt;AH$144-1,SUM($V57,$W57:AH57),AH57)),0)</f>
        <v>0</v>
      </c>
      <c r="AI198" s="163">
        <f t="shared" si="43"/>
        <v>0</v>
      </c>
      <c r="AJ198" s="191">
        <f>IFERROR(IF(VALUE($F198)&lt;AK$144,(IF(VALUE($F198)&gt;AJ$144-1,SUM($AI57,$V57,$AJ57:AJ57),AJ57)),0),0)</f>
        <v>0</v>
      </c>
      <c r="AK198" s="191">
        <f>IFERROR(IF(VALUE($F198)&lt;AL$144,(IF(VALUE($F198)&gt;AK$144-1,SUM($AI57,$V57,$AJ57:AK57),AK57)),0),0)</f>
        <v>0</v>
      </c>
      <c r="AL198" s="191">
        <f>IFERROR(IF(VALUE($F198)&lt;AM$144,(IF(VALUE($F198)&gt;AL$144-1,SUM($AI57,$V57,$AJ57:AL57),AL57)),0),0)</f>
        <v>0</v>
      </c>
      <c r="AM198" s="191">
        <f>IFERROR(IF(VALUE($F198)&lt;AN$144,(IF(VALUE($F198)&gt;AM$144-1,SUM($AI57,$V57,$AJ57:AM57),AM57)),0),0)</f>
        <v>0</v>
      </c>
      <c r="AN198" s="191">
        <f>IFERROR(IF(VALUE($F198)&lt;AO$144,(IF(VALUE($F198)&gt;AN$144-1,SUM($AI57,$V57,$AJ57:AN57),AN57)),0),0)</f>
        <v>0</v>
      </c>
      <c r="AO198" s="191">
        <f>IFERROR(IF(VALUE($F198)&lt;AP$144,(IF(VALUE($F198)&gt;AO$144-1,SUM($AI57,$V57,$AJ57:AO57),AO57)),0),0)</f>
        <v>0</v>
      </c>
      <c r="AP198" s="191">
        <f>IFERROR(IF(VALUE($F198)&lt;AQ$144,(IF(VALUE($F198)&gt;AP$144-1,SUM($AI57,$V57,$AJ57:AP57),AP57)),0),0)</f>
        <v>0</v>
      </c>
      <c r="AQ198" s="191">
        <f>IFERROR(IF(VALUE($F198)&lt;AR$144,(IF(VALUE($F198)&gt;AQ$144-1,SUM($AI57,$V57,$AJ57:AQ57),AQ57)),0),0)</f>
        <v>0</v>
      </c>
      <c r="AR198" s="191">
        <f>IFERROR(IF(VALUE($F198)&lt;AS$144,(IF(VALUE($F198)&gt;AR$144-1,SUM($AI57,$V57,$AJ57:AR57),AR57)),0),0)</f>
        <v>0</v>
      </c>
      <c r="AS198" s="191">
        <f>IFERROR(IF(VALUE($F198)&lt;AT$144,(IF(VALUE($F198)&gt;AS$144-1,SUM($AI57,$V57,$AJ57:AS57),AS57)),0),0)</f>
        <v>0</v>
      </c>
      <c r="AT198" s="191">
        <f>IFERROR(IF(VALUE($F198)&lt;AU$144,(IF(VALUE($F198)&gt;AT$144-1,SUM($AI57,$V57,$AJ57:AT57),AT57)),0),0)</f>
        <v>0</v>
      </c>
      <c r="AU198" s="191">
        <f>IFERROR(IF(VALUE($F198)&lt;AV$144,(IF(VALUE($F198)&gt;AU$144-1,SUM($AI57,$V57,$AJ57:AU57),AU57)),0),0)</f>
        <v>0</v>
      </c>
      <c r="AV198" s="163">
        <f t="shared" si="45"/>
        <v>0</v>
      </c>
      <c r="AW198" s="191">
        <f>IFERROR(IF(VALUE($F198)&lt;AX$144,(IF(VALUE($F198)&gt;AW$144-1,SUM($AV57,$AI57,$V57,$AW57:AW57),AW57)),0),0)</f>
        <v>0</v>
      </c>
      <c r="AX198" s="191">
        <f>IFERROR(IF(VALUE($F198)&lt;AY$144,(IF(VALUE($F198)&gt;AX$144-1,SUM($AV57,$AI57,$V57,$AW57:AX57),AX57)),0),0)</f>
        <v>0</v>
      </c>
      <c r="AY198" s="191">
        <f>IFERROR(IF(VALUE($F198)&lt;AZ$144,(IF(VALUE($F198)&gt;AY$144-1,SUM($AV57,$AI57,$V57,$AW57:AY57),AY57)),0),0)</f>
        <v>0</v>
      </c>
      <c r="AZ198" s="191">
        <f>IFERROR(IF(VALUE($F198)&lt;BA$144,(IF(VALUE($F198)&gt;AZ$144-1,SUM($AV57,$AI57,$V57,$AW57:AZ57),AZ57)),0),0)</f>
        <v>0</v>
      </c>
      <c r="BA198" s="191">
        <f>IFERROR(IF(VALUE($F198)&lt;BB$144,(IF(VALUE($F198)&gt;BA$144-1,SUM($AV57,$AI57,$V57,$AW57:BA57),BA57)),0),0)</f>
        <v>0</v>
      </c>
      <c r="BB198" s="191">
        <f>IFERROR(IF(VALUE($F198)&lt;BC$144,(IF(VALUE($F198)&gt;BB$144-1,SUM($AV57,$AI57,$V57,$AW57:BB57),BB57)),0),0)</f>
        <v>1541947.74</v>
      </c>
      <c r="BC198" s="191">
        <f>IFERROR(IF(VALUE($F198)&lt;BD$144,(IF(VALUE($F198)&gt;BC$144-1,SUM($AV57,$AI57,$V57,$AW57:BC57),BC57)),0),0)</f>
        <v>0</v>
      </c>
      <c r="BD198" s="191">
        <f>IFERROR(IF(VALUE($F198)&lt;BE$144,(IF(VALUE($F198)&gt;BD$144-1,SUM($AV57,$AI57,$V57,$AW57:BD57),BD57)),0),0)</f>
        <v>0</v>
      </c>
      <c r="BE198" s="191">
        <f>IFERROR(IF(VALUE($F198)&lt;BF$144,(IF(VALUE($F198)&gt;BE$144-1,SUM($AV57,$AI57,$V57,$AW57:BE57),BE57)),0),0)</f>
        <v>0</v>
      </c>
      <c r="BF198" s="191">
        <f>IFERROR(IF(VALUE($F198)&lt;BG$144,(IF(VALUE($F198)&gt;BF$144-1,SUM($AV57,$AI57,$V57,$AW57:BF57),BF57)),0),0)</f>
        <v>0</v>
      </c>
      <c r="BG198" s="191">
        <f>IFERROR(IF(VALUE($F198)&lt;BH$144,(IF(VALUE($F198)&gt;BG$144-1,SUM($AV57,$AI57,$V57,$AW57:BG57),BG57)),0),0)</f>
        <v>0</v>
      </c>
      <c r="BH198" s="191">
        <f>IFERROR(IF(VALUE($F198)&lt;BI$144,(IF(VALUE($F198)&gt;BH$144-1,SUM($AV57,$AI57,$V57,$AW57:BH57),BH57)),0),0)</f>
        <v>0</v>
      </c>
      <c r="BI198" s="163">
        <f t="shared" si="46"/>
        <v>1541947.74</v>
      </c>
      <c r="BV198" s="163"/>
      <c r="CI198" s="163"/>
      <c r="CV198" s="163"/>
      <c r="DI198" s="163"/>
      <c r="DV198" s="163"/>
      <c r="EI198" s="163"/>
    </row>
    <row r="199" spans="1:139" ht="15.75" customHeight="1" outlineLevel="1" x14ac:dyDescent="0.25">
      <c r="A199" s="2">
        <f t="shared" si="48"/>
        <v>52</v>
      </c>
      <c r="B199" s="1" t="str">
        <f t="shared" si="48"/>
        <v>TAU-TBD44</v>
      </c>
      <c r="C199" s="1" t="str">
        <f t="shared" si="48"/>
        <v>SPP TAU - Circuit 66032</v>
      </c>
      <c r="D199" s="2" t="str">
        <f t="shared" si="48"/>
        <v>TAU-TBD44.1</v>
      </c>
      <c r="E199" s="162" t="str">
        <f t="shared" si="48"/>
        <v>SPP TAU - Circuit 66032</v>
      </c>
      <c r="F199" s="84">
        <v>45122</v>
      </c>
      <c r="G199" s="84"/>
      <c r="H199" s="112"/>
      <c r="J199" s="191">
        <v>0</v>
      </c>
      <c r="K199" s="191">
        <v>0</v>
      </c>
      <c r="L199" s="191">
        <v>0</v>
      </c>
      <c r="M199" s="191">
        <v>0</v>
      </c>
      <c r="N199" s="191">
        <v>0</v>
      </c>
      <c r="O199" s="191">
        <v>0</v>
      </c>
      <c r="P199" s="191">
        <v>0</v>
      </c>
      <c r="Q199" s="191">
        <f>IF($F199&lt;R$144,(IF($F199&gt;Q$144-1,SUM($J58:Q58)+$I400,Q58)),0)</f>
        <v>0</v>
      </c>
      <c r="R199" s="191">
        <f>IF($F199&lt;S$144,(IF($F199&gt;R$144-1,SUM($J58:R58)+$I400,R58)),0)</f>
        <v>0</v>
      </c>
      <c r="S199" s="191">
        <f>IF($F199&lt;T$144,(IF($F199&gt;S$144-1,SUM($J58:S58)+$I400,S58)),0)</f>
        <v>0</v>
      </c>
      <c r="T199" s="191">
        <f>IF($F199&lt;U$144,(IF($F199&gt;T$144-1,SUM($J58:T58)+$I400,T58)),0)</f>
        <v>0</v>
      </c>
      <c r="U199" s="191">
        <f>IF($F199&lt;V$144,(IF($F199&gt;U$144-1,SUM($J58:U58)+$I400,U58)),0)</f>
        <v>0</v>
      </c>
      <c r="V199" s="163">
        <f t="shared" si="37"/>
        <v>0</v>
      </c>
      <c r="W199" s="191">
        <f>IF($F199&lt;X$144,(IF($F199&gt;W$144-1,SUM($V58,$W58:W58),W58)),0)</f>
        <v>0</v>
      </c>
      <c r="X199" s="191">
        <f>IF($F199&lt;Y$144,(IF($F199&gt;X$144-1,SUM($V58,$W58:X58),X58)),0)</f>
        <v>0</v>
      </c>
      <c r="Y199" s="191">
        <f>IF($F199&lt;Z$144,(IF($F199&gt;Y$144-1,SUM($V58,$W58:Y58),Y58)),0)</f>
        <v>0</v>
      </c>
      <c r="Z199" s="191">
        <f>IF($F199&lt;AA$144,(IF($F199&gt;Z$144-1,SUM($V58,$W58:Z58),Z58)),0)</f>
        <v>0</v>
      </c>
      <c r="AA199" s="191">
        <f>IF($F199&lt;AB$144,(IF($F199&gt;AA$144-1,SUM($V58,$W58:AA58),AA58)),0)</f>
        <v>0</v>
      </c>
      <c r="AB199" s="191">
        <f>IF($F199&lt;AC$144,(IF($F199&gt;AB$144-1,SUM($V58,$W58:AB58),AB58)),0)</f>
        <v>0</v>
      </c>
      <c r="AC199" s="191">
        <f>IF($F199&lt;AD$144,(IF($F199&gt;AC$144-1,SUM($V58,$W58:AC58),AC58)),0)</f>
        <v>0</v>
      </c>
      <c r="AD199" s="191">
        <f>IF($F199&lt;AE$144,(IF($F199&gt;AD$144-1,SUM($V58,$W58:AD58),AD58)),0)</f>
        <v>0</v>
      </c>
      <c r="AE199" s="191">
        <f>IF($F199&lt;AF$144,(IF($F199&gt;AE$144-1,SUM($V58,$W58:AE58),AE58)),0)</f>
        <v>0</v>
      </c>
      <c r="AF199" s="191">
        <f>IF($F199&lt;AG$144,(IF($F199&gt;AF$144-1,SUM($V58,$W58:AF58),AF58)),0)</f>
        <v>0</v>
      </c>
      <c r="AG199" s="191">
        <f>IF($F199&lt;AH$144,(IF($F199&gt;AG$144-1,SUM($V58,$W58:AG58),AG58)),0)</f>
        <v>0</v>
      </c>
      <c r="AH199" s="191">
        <f>IF($F199&lt;AI$144,(IF($F199&gt;AH$144-1,SUM($V58,$W58:AH58),AH58)),0)</f>
        <v>0</v>
      </c>
      <c r="AI199" s="163">
        <f t="shared" si="43"/>
        <v>0</v>
      </c>
      <c r="AJ199" s="191">
        <f>IFERROR(IF(VALUE($F199)&lt;AK$144,(IF(VALUE($F199)&gt;AJ$144-1,SUM($AI58,$V58,$AJ58:AJ58),AJ58)),0),0)</f>
        <v>0</v>
      </c>
      <c r="AK199" s="191">
        <f>IFERROR(IF(VALUE($F199)&lt;AL$144,(IF(VALUE($F199)&gt;AK$144-1,SUM($AI58,$V58,$AJ58:AK58),AK58)),0),0)</f>
        <v>0</v>
      </c>
      <c r="AL199" s="191">
        <f>IFERROR(IF(VALUE($F199)&lt;AM$144,(IF(VALUE($F199)&gt;AL$144-1,SUM($AI58,$V58,$AJ58:AL58),AL58)),0),0)</f>
        <v>0</v>
      </c>
      <c r="AM199" s="191">
        <f>IFERROR(IF(VALUE($F199)&lt;AN$144,(IF(VALUE($F199)&gt;AM$144-1,SUM($AI58,$V58,$AJ58:AM58),AM58)),0),0)</f>
        <v>0</v>
      </c>
      <c r="AN199" s="191">
        <f>IFERROR(IF(VALUE($F199)&lt;AO$144,(IF(VALUE($F199)&gt;AN$144-1,SUM($AI58,$V58,$AJ58:AN58),AN58)),0),0)</f>
        <v>0</v>
      </c>
      <c r="AO199" s="191">
        <f>IFERROR(IF(VALUE($F199)&lt;AP$144,(IF(VALUE($F199)&gt;AO$144-1,SUM($AI58,$V58,$AJ58:AO58),AO58)),0),0)</f>
        <v>0</v>
      </c>
      <c r="AP199" s="191">
        <f>IFERROR(IF(VALUE($F199)&lt;AQ$144,(IF(VALUE($F199)&gt;AP$144-1,SUM($AI58,$V58,$AJ58:AP58),AP58)),0),0)</f>
        <v>0</v>
      </c>
      <c r="AQ199" s="191">
        <f>IFERROR(IF(VALUE($F199)&lt;AR$144,(IF(VALUE($F199)&gt;AQ$144-1,SUM($AI58,$V58,$AJ58:AQ58),AQ58)),0),0)</f>
        <v>0</v>
      </c>
      <c r="AR199" s="191">
        <f>IFERROR(IF(VALUE($F199)&lt;AS$144,(IF(VALUE($F199)&gt;AR$144-1,SUM($AI58,$V58,$AJ58:AR58),AR58)),0),0)</f>
        <v>0</v>
      </c>
      <c r="AS199" s="191">
        <f>IFERROR(IF(VALUE($F199)&lt;AT$144,(IF(VALUE($F199)&gt;AS$144-1,SUM($AI58,$V58,$AJ58:AS58),AS58)),0),0)</f>
        <v>0</v>
      </c>
      <c r="AT199" s="191">
        <f>IFERROR(IF(VALUE($F199)&lt;AU$144,(IF(VALUE($F199)&gt;AT$144-1,SUM($AI58,$V58,$AJ58:AT58),AT58)),0),0)</f>
        <v>0</v>
      </c>
      <c r="AU199" s="191">
        <f>IFERROR(IF(VALUE($F199)&lt;AV$144,(IF(VALUE($F199)&gt;AU$144-1,SUM($AI58,$V58,$AJ58:AU58),AU58)),0),0)</f>
        <v>0</v>
      </c>
      <c r="AV199" s="163">
        <f t="shared" si="45"/>
        <v>0</v>
      </c>
      <c r="AW199" s="191">
        <f>IFERROR(IF(VALUE($F199)&lt;AX$144,(IF(VALUE($F199)&gt;AW$144-1,SUM($AV58,$AI58,$V58,$AW58:AW58),AW58)),0),0)</f>
        <v>0</v>
      </c>
      <c r="AX199" s="191">
        <f>IFERROR(IF(VALUE($F199)&lt;AY$144,(IF(VALUE($F199)&gt;AX$144-1,SUM($AV58,$AI58,$V58,$AW58:AX58),AX58)),0),0)</f>
        <v>0</v>
      </c>
      <c r="AY199" s="191">
        <f>IFERROR(IF(VALUE($F199)&lt;AZ$144,(IF(VALUE($F199)&gt;AY$144-1,SUM($AV58,$AI58,$V58,$AW58:AY58),AY58)),0),0)</f>
        <v>0</v>
      </c>
      <c r="AZ199" s="191">
        <f>IFERROR(IF(VALUE($F199)&lt;BA$144,(IF(VALUE($F199)&gt;AZ$144-1,SUM($AV58,$AI58,$V58,$AW58:AZ58),AZ58)),0),0)</f>
        <v>0</v>
      </c>
      <c r="BA199" s="191">
        <f>IFERROR(IF(VALUE($F199)&lt;BB$144,(IF(VALUE($F199)&gt;BA$144-1,SUM($AV58,$AI58,$V58,$AW58:BA58),BA58)),0),0)</f>
        <v>0</v>
      </c>
      <c r="BB199" s="191">
        <f>IFERROR(IF(VALUE($F199)&lt;BC$144,(IF(VALUE($F199)&gt;BB$144-1,SUM($AV58,$AI58,$V58,$AW58:BB58),BB58)),0),0)</f>
        <v>0</v>
      </c>
      <c r="BC199" s="191">
        <f>IFERROR(IF(VALUE($F199)&lt;BD$144,(IF(VALUE($F199)&gt;BC$144-1,SUM($AV58,$AI58,$V58,$AW58:BC58),BC58)),0),0)</f>
        <v>1270536</v>
      </c>
      <c r="BD199" s="191">
        <f>IFERROR(IF(VALUE($F199)&lt;BE$144,(IF(VALUE($F199)&gt;BD$144-1,SUM($AV58,$AI58,$V58,$AW58:BD58),BD58)),0),0)</f>
        <v>0</v>
      </c>
      <c r="BE199" s="191">
        <f>IFERROR(IF(VALUE($F199)&lt;BF$144,(IF(VALUE($F199)&gt;BE$144-1,SUM($AV58,$AI58,$V58,$AW58:BE58),BE58)),0),0)</f>
        <v>0</v>
      </c>
      <c r="BF199" s="191">
        <f>IFERROR(IF(VALUE($F199)&lt;BG$144,(IF(VALUE($F199)&gt;BF$144-1,SUM($AV58,$AI58,$V58,$AW58:BF58),BF58)),0),0)</f>
        <v>0</v>
      </c>
      <c r="BG199" s="191">
        <f>IFERROR(IF(VALUE($F199)&lt;BH$144,(IF(VALUE($F199)&gt;BG$144-1,SUM($AV58,$AI58,$V58,$AW58:BG58),BG58)),0),0)</f>
        <v>0</v>
      </c>
      <c r="BH199" s="191">
        <f>IFERROR(IF(VALUE($F199)&lt;BI$144,(IF(VALUE($F199)&gt;BH$144-1,SUM($AV58,$AI58,$V58,$AW58:BH58),BH58)),0),0)</f>
        <v>0</v>
      </c>
      <c r="BI199" s="163">
        <f t="shared" si="46"/>
        <v>1270536</v>
      </c>
      <c r="BV199" s="163"/>
      <c r="CI199" s="163"/>
      <c r="CV199" s="163"/>
      <c r="DI199" s="163"/>
      <c r="DV199" s="163"/>
      <c r="EI199" s="163"/>
    </row>
    <row r="200" spans="1:139" ht="15.75" customHeight="1" outlineLevel="1" x14ac:dyDescent="0.25">
      <c r="A200" s="2">
        <f t="shared" si="48"/>
        <v>53</v>
      </c>
      <c r="B200" s="1" t="str">
        <f t="shared" si="48"/>
        <v>TAU-TBD45</v>
      </c>
      <c r="C200" s="1" t="str">
        <f t="shared" si="48"/>
        <v>SPP TAU - Circuit 66017</v>
      </c>
      <c r="D200" s="2" t="str">
        <f t="shared" si="48"/>
        <v>TAU-TBD45.1</v>
      </c>
      <c r="E200" s="162" t="str">
        <f t="shared" si="48"/>
        <v>SPP TAU - Circuit 66017</v>
      </c>
      <c r="F200" s="84">
        <v>45184</v>
      </c>
      <c r="G200" s="84"/>
      <c r="H200" s="112"/>
      <c r="J200" s="191">
        <v>0</v>
      </c>
      <c r="K200" s="191">
        <v>0</v>
      </c>
      <c r="L200" s="191">
        <v>0</v>
      </c>
      <c r="M200" s="191">
        <v>0</v>
      </c>
      <c r="N200" s="191">
        <v>0</v>
      </c>
      <c r="O200" s="191">
        <v>0</v>
      </c>
      <c r="P200" s="191">
        <v>0</v>
      </c>
      <c r="Q200" s="191">
        <f>IF($F200&lt;R$144,(IF($F200&gt;Q$144-1,SUM($J59:Q59)+$I401,Q59)),0)</f>
        <v>0</v>
      </c>
      <c r="R200" s="191">
        <f>IF($F200&lt;S$144,(IF($F200&gt;R$144-1,SUM($J59:R59)+$I401,R59)),0)</f>
        <v>0</v>
      </c>
      <c r="S200" s="191">
        <f>IF($F200&lt;T$144,(IF($F200&gt;S$144-1,SUM($J59:S59)+$I401,S59)),0)</f>
        <v>0</v>
      </c>
      <c r="T200" s="191">
        <f>IF($F200&lt;U$144,(IF($F200&gt;T$144-1,SUM($J59:T59)+$I401,T59)),0)</f>
        <v>0</v>
      </c>
      <c r="U200" s="191">
        <f>IF($F200&lt;V$144,(IF($F200&gt;U$144-1,SUM($J59:U59)+$I401,U59)),0)</f>
        <v>0</v>
      </c>
      <c r="V200" s="163">
        <f t="shared" si="37"/>
        <v>0</v>
      </c>
      <c r="W200" s="191">
        <f>IF($F200&lt;X$144,(IF($F200&gt;W$144-1,SUM($V59,$W59:W59),W59)),0)</f>
        <v>0</v>
      </c>
      <c r="X200" s="191">
        <f>IF($F200&lt;Y$144,(IF($F200&gt;X$144-1,SUM($V59,$W59:X59),X59)),0)</f>
        <v>0</v>
      </c>
      <c r="Y200" s="191">
        <f>IF($F200&lt;Z$144,(IF($F200&gt;Y$144-1,SUM($V59,$W59:Y59),Y59)),0)</f>
        <v>0</v>
      </c>
      <c r="Z200" s="191">
        <f>IF($F200&lt;AA$144,(IF($F200&gt;Z$144-1,SUM($V59,$W59:Z59),Z59)),0)</f>
        <v>0</v>
      </c>
      <c r="AA200" s="191">
        <f>IF($F200&lt;AB$144,(IF($F200&gt;AA$144-1,SUM($V59,$W59:AA59),AA59)),0)</f>
        <v>0</v>
      </c>
      <c r="AB200" s="191">
        <f>IF($F200&lt;AC$144,(IF($F200&gt;AB$144-1,SUM($V59,$W59:AB59),AB59)),0)</f>
        <v>0</v>
      </c>
      <c r="AC200" s="191">
        <f>IF($F200&lt;AD$144,(IF($F200&gt;AC$144-1,SUM($V59,$W59:AC59),AC59)),0)</f>
        <v>0</v>
      </c>
      <c r="AD200" s="191">
        <f>IF($F200&lt;AE$144,(IF($F200&gt;AD$144-1,SUM($V59,$W59:AD59),AD59)),0)</f>
        <v>0</v>
      </c>
      <c r="AE200" s="191">
        <f>IF($F200&lt;AF$144,(IF($F200&gt;AE$144-1,SUM($V59,$W59:AE59),AE59)),0)</f>
        <v>0</v>
      </c>
      <c r="AF200" s="191">
        <f>IF($F200&lt;AG$144,(IF($F200&gt;AF$144-1,SUM($V59,$W59:AF59),AF59)),0)</f>
        <v>0</v>
      </c>
      <c r="AG200" s="191">
        <f>IF($F200&lt;AH$144,(IF($F200&gt;AG$144-1,SUM($V59,$W59:AG59),AG59)),0)</f>
        <v>0</v>
      </c>
      <c r="AH200" s="191">
        <f>IF($F200&lt;AI$144,(IF($F200&gt;AH$144-1,SUM($V59,$W59:AH59),AH59)),0)</f>
        <v>0</v>
      </c>
      <c r="AI200" s="163">
        <f t="shared" si="43"/>
        <v>0</v>
      </c>
      <c r="AJ200" s="191">
        <f>IFERROR(IF(VALUE($F200)&lt;AK$144,(IF(VALUE($F200)&gt;AJ$144-1,SUM($AI59,$V59,$AJ59:AJ59),AJ59)),0),0)</f>
        <v>0</v>
      </c>
      <c r="AK200" s="191">
        <f>IFERROR(IF(VALUE($F200)&lt;AL$144,(IF(VALUE($F200)&gt;AK$144-1,SUM($AI59,$V59,$AJ59:AK59),AK59)),0),0)</f>
        <v>0</v>
      </c>
      <c r="AL200" s="191">
        <f>IFERROR(IF(VALUE($F200)&lt;AM$144,(IF(VALUE($F200)&gt;AL$144-1,SUM($AI59,$V59,$AJ59:AL59),AL59)),0),0)</f>
        <v>0</v>
      </c>
      <c r="AM200" s="191">
        <f>IFERROR(IF(VALUE($F200)&lt;AN$144,(IF(VALUE($F200)&gt;AM$144-1,SUM($AI59,$V59,$AJ59:AM59),AM59)),0),0)</f>
        <v>0</v>
      </c>
      <c r="AN200" s="191">
        <f>IFERROR(IF(VALUE($F200)&lt;AO$144,(IF(VALUE($F200)&gt;AN$144-1,SUM($AI59,$V59,$AJ59:AN59),AN59)),0),0)</f>
        <v>0</v>
      </c>
      <c r="AO200" s="191">
        <f>IFERROR(IF(VALUE($F200)&lt;AP$144,(IF(VALUE($F200)&gt;AO$144-1,SUM($AI59,$V59,$AJ59:AO59),AO59)),0),0)</f>
        <v>0</v>
      </c>
      <c r="AP200" s="191">
        <f>IFERROR(IF(VALUE($F200)&lt;AQ$144,(IF(VALUE($F200)&gt;AP$144-1,SUM($AI59,$V59,$AJ59:AP59),AP59)),0),0)</f>
        <v>0</v>
      </c>
      <c r="AQ200" s="191">
        <f>IFERROR(IF(VALUE($F200)&lt;AR$144,(IF(VALUE($F200)&gt;AQ$144-1,SUM($AI59,$V59,$AJ59:AQ59),AQ59)),0),0)</f>
        <v>0</v>
      </c>
      <c r="AR200" s="191">
        <f>IFERROR(IF(VALUE($F200)&lt;AS$144,(IF(VALUE($F200)&gt;AR$144-1,SUM($AI59,$V59,$AJ59:AR59),AR59)),0),0)</f>
        <v>0</v>
      </c>
      <c r="AS200" s="191">
        <f>IFERROR(IF(VALUE($F200)&lt;AT$144,(IF(VALUE($F200)&gt;AS$144-1,SUM($AI59,$V59,$AJ59:AS59),AS59)),0),0)</f>
        <v>0</v>
      </c>
      <c r="AT200" s="191">
        <f>IFERROR(IF(VALUE($F200)&lt;AU$144,(IF(VALUE($F200)&gt;AT$144-1,SUM($AI59,$V59,$AJ59:AT59),AT59)),0),0)</f>
        <v>0</v>
      </c>
      <c r="AU200" s="191">
        <f>IFERROR(IF(VALUE($F200)&lt;AV$144,(IF(VALUE($F200)&gt;AU$144-1,SUM($AI59,$V59,$AJ59:AU59),AU59)),0),0)</f>
        <v>0</v>
      </c>
      <c r="AV200" s="163">
        <f t="shared" si="45"/>
        <v>0</v>
      </c>
      <c r="AW200" s="191">
        <f>IFERROR(IF(VALUE($F200)&lt;AX$144,(IF(VALUE($F200)&gt;AW$144-1,SUM($AV59,$AI59,$V59,$AW59:AW59),AW59)),0),0)</f>
        <v>0</v>
      </c>
      <c r="AX200" s="191">
        <f>IFERROR(IF(VALUE($F200)&lt;AY$144,(IF(VALUE($F200)&gt;AX$144-1,SUM($AV59,$AI59,$V59,$AW59:AX59),AX59)),0),0)</f>
        <v>0</v>
      </c>
      <c r="AY200" s="191">
        <f>IFERROR(IF(VALUE($F200)&lt;AZ$144,(IF(VALUE($F200)&gt;AY$144-1,SUM($AV59,$AI59,$V59,$AW59:AY59),AY59)),0),0)</f>
        <v>0</v>
      </c>
      <c r="AZ200" s="191">
        <f>IFERROR(IF(VALUE($F200)&lt;BA$144,(IF(VALUE($F200)&gt;AZ$144-1,SUM($AV59,$AI59,$V59,$AW59:AZ59),AZ59)),0),0)</f>
        <v>0</v>
      </c>
      <c r="BA200" s="191">
        <f>IFERROR(IF(VALUE($F200)&lt;BB$144,(IF(VALUE($F200)&gt;BA$144-1,SUM($AV59,$AI59,$V59,$AW59:BA59),BA59)),0),0)</f>
        <v>0</v>
      </c>
      <c r="BB200" s="191">
        <f>IFERROR(IF(VALUE($F200)&lt;BC$144,(IF(VALUE($F200)&gt;BB$144-1,SUM($AV59,$AI59,$V59,$AW59:BB59),BB59)),0),0)</f>
        <v>0</v>
      </c>
      <c r="BC200" s="191">
        <f>IFERROR(IF(VALUE($F200)&lt;BD$144,(IF(VALUE($F200)&gt;BC$144-1,SUM($AV59,$AI59,$V59,$AW59:BC59),BC59)),0),0)</f>
        <v>0</v>
      </c>
      <c r="BD200" s="191">
        <f>IFERROR(IF(VALUE($F200)&lt;BE$144,(IF(VALUE($F200)&gt;BD$144-1,SUM($AV59,$AI59,$V59,$AW59:BD59),BD59)),0),0)</f>
        <v>0</v>
      </c>
      <c r="BE200" s="191">
        <f>IFERROR(IF(VALUE($F200)&lt;BF$144,(IF(VALUE($F200)&gt;BE$144-1,SUM($AV59,$AI59,$V59,$AW59:BE59),BE59)),0),0)</f>
        <v>3042435.2299999995</v>
      </c>
      <c r="BF200" s="191">
        <f>IFERROR(IF(VALUE($F200)&lt;BG$144,(IF(VALUE($F200)&gt;BF$144-1,SUM($AV59,$AI59,$V59,$AW59:BF59),BF59)),0),0)</f>
        <v>0</v>
      </c>
      <c r="BG200" s="191">
        <f>IFERROR(IF(VALUE($F200)&lt;BH$144,(IF(VALUE($F200)&gt;BG$144-1,SUM($AV59,$AI59,$V59,$AW59:BG59),BG59)),0),0)</f>
        <v>0</v>
      </c>
      <c r="BH200" s="191">
        <f>IFERROR(IF(VALUE($F200)&lt;BI$144,(IF(VALUE($F200)&gt;BH$144-1,SUM($AV59,$AI59,$V59,$AW59:BH59),BH59)),0),0)</f>
        <v>0</v>
      </c>
      <c r="BI200" s="163">
        <f t="shared" si="46"/>
        <v>3042435.2299999995</v>
      </c>
      <c r="BV200" s="163"/>
      <c r="CI200" s="163"/>
      <c r="CV200" s="163"/>
      <c r="DI200" s="163"/>
      <c r="DV200" s="163"/>
      <c r="EI200" s="163"/>
    </row>
    <row r="201" spans="1:139" ht="15.75" customHeight="1" outlineLevel="1" x14ac:dyDescent="0.25">
      <c r="A201" s="2">
        <f t="shared" si="48"/>
        <v>54</v>
      </c>
      <c r="B201" s="1" t="str">
        <f t="shared" si="48"/>
        <v>PRE-10049</v>
      </c>
      <c r="C201" s="1" t="str">
        <f t="shared" si="48"/>
        <v>SPP TAU - Circuit 66011</v>
      </c>
      <c r="D201" s="2" t="str">
        <f t="shared" si="48"/>
        <v>PRE-10049.1</v>
      </c>
      <c r="E201" s="162" t="str">
        <f t="shared" si="48"/>
        <v>SPP TAU - Circuit 66011</v>
      </c>
      <c r="F201" s="84">
        <v>45184</v>
      </c>
      <c r="G201" s="84"/>
      <c r="H201" s="112"/>
      <c r="J201" s="191">
        <v>0</v>
      </c>
      <c r="K201" s="191">
        <v>0</v>
      </c>
      <c r="L201" s="191">
        <v>0</v>
      </c>
      <c r="M201" s="191">
        <v>0</v>
      </c>
      <c r="N201" s="191">
        <v>0</v>
      </c>
      <c r="O201" s="191">
        <v>0</v>
      </c>
      <c r="P201" s="191">
        <v>0</v>
      </c>
      <c r="Q201" s="191">
        <f>IF($F201&lt;R$144,(IF($F201&gt;Q$144-1,SUM($J60:Q60)+$I402,Q60)),0)</f>
        <v>0</v>
      </c>
      <c r="R201" s="191">
        <f>IF($F201&lt;S$144,(IF($F201&gt;R$144-1,SUM($J60:R60)+$I402,R60)),0)</f>
        <v>0</v>
      </c>
      <c r="S201" s="191">
        <f>IF($F201&lt;T$144,(IF($F201&gt;S$144-1,SUM($J60:S60)+$I402,S60)),0)</f>
        <v>0</v>
      </c>
      <c r="T201" s="191">
        <f>IF($F201&lt;U$144,(IF($F201&gt;T$144-1,SUM($J60:T60)+$I402,T60)),0)</f>
        <v>0</v>
      </c>
      <c r="U201" s="191">
        <f>IF($F201&lt;V$144,(IF($F201&gt;U$144-1,SUM($J60:U60)+$I402,U60)),0)</f>
        <v>0</v>
      </c>
      <c r="V201" s="163">
        <f t="shared" si="37"/>
        <v>0</v>
      </c>
      <c r="W201" s="191">
        <f>IF($F201&lt;X$144,(IF($F201&gt;W$144-1,SUM($V60,$W60:W60),W60)),0)</f>
        <v>0</v>
      </c>
      <c r="X201" s="191">
        <f>IF($F201&lt;Y$144,(IF($F201&gt;X$144-1,SUM($V60,$W60:X60),X60)),0)</f>
        <v>0</v>
      </c>
      <c r="Y201" s="191">
        <f>IF($F201&lt;Z$144,(IF($F201&gt;Y$144-1,SUM($V60,$W60:Y60),Y60)),0)</f>
        <v>0</v>
      </c>
      <c r="Z201" s="191">
        <f>IF($F201&lt;AA$144,(IF($F201&gt;Z$144-1,SUM($V60,$W60:Z60),Z60)),0)</f>
        <v>0</v>
      </c>
      <c r="AA201" s="191">
        <f>IF($F201&lt;AB$144,(IF($F201&gt;AA$144-1,SUM($V60,$W60:AA60),AA60)),0)</f>
        <v>0</v>
      </c>
      <c r="AB201" s="191">
        <f>IF($F201&lt;AC$144,(IF($F201&gt;AB$144-1,SUM($V60,$W60:AB60),AB60)),0)</f>
        <v>0</v>
      </c>
      <c r="AC201" s="191">
        <f>IF($F201&lt;AD$144,(IF($F201&gt;AC$144-1,SUM($V60,$W60:AC60),AC60)),0)</f>
        <v>0</v>
      </c>
      <c r="AD201" s="191">
        <f>IF($F201&lt;AE$144,(IF($F201&gt;AD$144-1,SUM($V60,$W60:AD60),AD60)),0)</f>
        <v>0</v>
      </c>
      <c r="AE201" s="191">
        <f>IF($F201&lt;AF$144,(IF($F201&gt;AE$144-1,SUM($V60,$W60:AE60),AE60)),0)</f>
        <v>0</v>
      </c>
      <c r="AF201" s="191">
        <f>IF($F201&lt;AG$144,(IF($F201&gt;AF$144-1,SUM($V60,$W60:AF60),AF60)),0)</f>
        <v>0</v>
      </c>
      <c r="AG201" s="191">
        <f>IF($F201&lt;AH$144,(IF($F201&gt;AG$144-1,SUM($V60,$W60:AG60),AG60)),0)</f>
        <v>0</v>
      </c>
      <c r="AH201" s="191">
        <f>IF($F201&lt;AI$144,(IF($F201&gt;AH$144-1,SUM($V60,$W60:AH60),AH60)),0)</f>
        <v>0</v>
      </c>
      <c r="AI201" s="163">
        <f t="shared" si="43"/>
        <v>0</v>
      </c>
      <c r="AJ201" s="191">
        <f>IFERROR(IF(VALUE($F201)&lt;AK$144,(IF(VALUE($F201)&gt;AJ$144-1,SUM($AI60,$V60,$AJ60:AJ60),AJ60)),0),0)</f>
        <v>0</v>
      </c>
      <c r="AK201" s="191">
        <f>IFERROR(IF(VALUE($F201)&lt;AL$144,(IF(VALUE($F201)&gt;AK$144-1,SUM($AI60,$V60,$AJ60:AK60),AK60)),0),0)</f>
        <v>0</v>
      </c>
      <c r="AL201" s="191">
        <f>IFERROR(IF(VALUE($F201)&lt;AM$144,(IF(VALUE($F201)&gt;AL$144-1,SUM($AI60,$V60,$AJ60:AL60),AL60)),0),0)</f>
        <v>0</v>
      </c>
      <c r="AM201" s="191">
        <f>IFERROR(IF(VALUE($F201)&lt;AN$144,(IF(VALUE($F201)&gt;AM$144-1,SUM($AI60,$V60,$AJ60:AM60),AM60)),0),0)</f>
        <v>0</v>
      </c>
      <c r="AN201" s="191">
        <f>IFERROR(IF(VALUE($F201)&lt;AO$144,(IF(VALUE($F201)&gt;AN$144-1,SUM($AI60,$V60,$AJ60:AN60),AN60)),0),0)</f>
        <v>0</v>
      </c>
      <c r="AO201" s="191">
        <f>IFERROR(IF(VALUE($F201)&lt;AP$144,(IF(VALUE($F201)&gt;AO$144-1,SUM($AI60,$V60,$AJ60:AO60),AO60)),0),0)</f>
        <v>0</v>
      </c>
      <c r="AP201" s="191">
        <f>IFERROR(IF(VALUE($F201)&lt;AQ$144,(IF(VALUE($F201)&gt;AP$144-1,SUM($AI60,$V60,$AJ60:AP60),AP60)),0),0)</f>
        <v>0</v>
      </c>
      <c r="AQ201" s="191">
        <f>IFERROR(IF(VALUE($F201)&lt;AR$144,(IF(VALUE($F201)&gt;AQ$144-1,SUM($AI60,$V60,$AJ60:AQ60),AQ60)),0),0)</f>
        <v>0</v>
      </c>
      <c r="AR201" s="191">
        <f>IFERROR(IF(VALUE($F201)&lt;AS$144,(IF(VALUE($F201)&gt;AR$144-1,SUM($AI60,$V60,$AJ60:AR60),AR60)),0),0)</f>
        <v>0</v>
      </c>
      <c r="AS201" s="191">
        <f>IFERROR(IF(VALUE($F201)&lt;AT$144,(IF(VALUE($F201)&gt;AS$144-1,SUM($AI60,$V60,$AJ60:AS60),AS60)),0),0)</f>
        <v>0</v>
      </c>
      <c r="AT201" s="191">
        <f>IFERROR(IF(VALUE($F201)&lt;AU$144,(IF(VALUE($F201)&gt;AT$144-1,SUM($AI60,$V60,$AJ60:AT60),AT60)),0),0)</f>
        <v>0</v>
      </c>
      <c r="AU201" s="191">
        <f>IFERROR(IF(VALUE($F201)&lt;AV$144,(IF(VALUE($F201)&gt;AU$144-1,SUM($AI60,$V60,$AJ60:AU60),AU60)),0),0)</f>
        <v>0</v>
      </c>
      <c r="AV201" s="163">
        <f t="shared" si="45"/>
        <v>0</v>
      </c>
      <c r="AW201" s="191">
        <f>IFERROR(IF(VALUE($F201)&lt;AX$144,(IF(VALUE($F201)&gt;AW$144-1,SUM($AV60,$AI60,$V60,$AW60:AW60),AW60)),0),0)</f>
        <v>0</v>
      </c>
      <c r="AX201" s="191">
        <f>IFERROR(IF(VALUE($F201)&lt;AY$144,(IF(VALUE($F201)&gt;AX$144-1,SUM($AV60,$AI60,$V60,$AW60:AX60),AX60)),0),0)</f>
        <v>0</v>
      </c>
      <c r="AY201" s="191">
        <f>IFERROR(IF(VALUE($F201)&lt;AZ$144,(IF(VALUE($F201)&gt;AY$144-1,SUM($AV60,$AI60,$V60,$AW60:AY60),AY60)),0),0)</f>
        <v>0</v>
      </c>
      <c r="AZ201" s="191">
        <f>IFERROR(IF(VALUE($F201)&lt;BA$144,(IF(VALUE($F201)&gt;AZ$144-1,SUM($AV60,$AI60,$V60,$AW60:AZ60),AZ60)),0),0)</f>
        <v>0</v>
      </c>
      <c r="BA201" s="191">
        <f>IFERROR(IF(VALUE($F201)&lt;BB$144,(IF(VALUE($F201)&gt;BA$144-1,SUM($AV60,$AI60,$V60,$AW60:BA60),BA60)),0),0)</f>
        <v>0</v>
      </c>
      <c r="BB201" s="191">
        <f>IFERROR(IF(VALUE($F201)&lt;BC$144,(IF(VALUE($F201)&gt;BB$144-1,SUM($AV60,$AI60,$V60,$AW60:BB60),BB60)),0),0)</f>
        <v>0</v>
      </c>
      <c r="BC201" s="191">
        <f>IFERROR(IF(VALUE($F201)&lt;BD$144,(IF(VALUE($F201)&gt;BC$144-1,SUM($AV60,$AI60,$V60,$AW60:BC60),BC60)),0),0)</f>
        <v>0</v>
      </c>
      <c r="BD201" s="191">
        <f>IFERROR(IF(VALUE($F201)&lt;BE$144,(IF(VALUE($F201)&gt;BD$144-1,SUM($AV60,$AI60,$V60,$AW60:BD60),BD60)),0),0)</f>
        <v>0</v>
      </c>
      <c r="BE201" s="191">
        <f>IFERROR(IF(VALUE($F201)&lt;BF$144,(IF(VALUE($F201)&gt;BE$144-1,SUM($AV60,$AI60,$V60,$AW60:BE60),BE60)),0),0)</f>
        <v>755987.78</v>
      </c>
      <c r="BF201" s="191">
        <f>IFERROR(IF(VALUE($F201)&lt;BG$144,(IF(VALUE($F201)&gt;BF$144-1,SUM($AV60,$AI60,$V60,$AW60:BF60),BF60)),0),0)</f>
        <v>0</v>
      </c>
      <c r="BG201" s="191">
        <f>IFERROR(IF(VALUE($F201)&lt;BH$144,(IF(VALUE($F201)&gt;BG$144-1,SUM($AV60,$AI60,$V60,$AW60:BG60),BG60)),0),0)</f>
        <v>0</v>
      </c>
      <c r="BH201" s="191">
        <f>IFERROR(IF(VALUE($F201)&lt;BI$144,(IF(VALUE($F201)&gt;BH$144-1,SUM($AV60,$AI60,$V60,$AW60:BH60),BH60)),0),0)</f>
        <v>0</v>
      </c>
      <c r="BI201" s="163">
        <f t="shared" si="46"/>
        <v>755987.78</v>
      </c>
      <c r="BV201" s="163"/>
      <c r="CI201" s="163"/>
      <c r="CV201" s="163"/>
      <c r="DI201" s="163"/>
      <c r="DV201" s="163"/>
      <c r="EI201" s="163"/>
    </row>
    <row r="202" spans="1:139" ht="15.75" customHeight="1" outlineLevel="1" x14ac:dyDescent="0.25">
      <c r="A202" s="2">
        <f t="shared" si="48"/>
        <v>55</v>
      </c>
      <c r="B202" s="1" t="str">
        <f t="shared" si="48"/>
        <v>TAU-TBD47</v>
      </c>
      <c r="C202" s="1" t="str">
        <f t="shared" si="48"/>
        <v>SPP TAU - Circuit 66047</v>
      </c>
      <c r="D202" s="2" t="str">
        <f t="shared" si="48"/>
        <v>TAU-TBD47.1</v>
      </c>
      <c r="E202" s="162" t="str">
        <f t="shared" si="48"/>
        <v>SPP TAU - Circuit 66047</v>
      </c>
      <c r="F202" s="84">
        <v>45184</v>
      </c>
      <c r="G202" s="84"/>
      <c r="H202" s="112"/>
      <c r="J202" s="191">
        <v>0</v>
      </c>
      <c r="K202" s="191">
        <v>0</v>
      </c>
      <c r="L202" s="191">
        <v>0</v>
      </c>
      <c r="M202" s="191">
        <v>0</v>
      </c>
      <c r="N202" s="191">
        <v>0</v>
      </c>
      <c r="O202" s="191">
        <v>0</v>
      </c>
      <c r="P202" s="191">
        <v>0</v>
      </c>
      <c r="Q202" s="191">
        <f>IF($F202&lt;R$144,(IF($F202&gt;Q$144-1,SUM($J61:Q61)+$I403,Q61)),0)</f>
        <v>0</v>
      </c>
      <c r="R202" s="191">
        <f>IF($F202&lt;S$144,(IF($F202&gt;R$144-1,SUM($J61:R61)+$I403,R61)),0)</f>
        <v>0</v>
      </c>
      <c r="S202" s="191">
        <f>IF($F202&lt;T$144,(IF($F202&gt;S$144-1,SUM($J61:S61)+$I403,S61)),0)</f>
        <v>0</v>
      </c>
      <c r="T202" s="191">
        <f>IF($F202&lt;U$144,(IF($F202&gt;T$144-1,SUM($J61:T61)+$I403,T61)),0)</f>
        <v>0</v>
      </c>
      <c r="U202" s="191">
        <f>IF($F202&lt;V$144,(IF($F202&gt;U$144-1,SUM($J61:U61)+$I403,U61)),0)</f>
        <v>0</v>
      </c>
      <c r="V202" s="163">
        <f t="shared" si="37"/>
        <v>0</v>
      </c>
      <c r="W202" s="191">
        <f>IF($F202&lt;X$144,(IF($F202&gt;W$144-1,SUM($V61,$W61:W61),W61)),0)</f>
        <v>0</v>
      </c>
      <c r="X202" s="191">
        <f>IF($F202&lt;Y$144,(IF($F202&gt;X$144-1,SUM($V61,$W61:X61),X61)),0)</f>
        <v>0</v>
      </c>
      <c r="Y202" s="191">
        <f>IF($F202&lt;Z$144,(IF($F202&gt;Y$144-1,SUM($V61,$W61:Y61),Y61)),0)</f>
        <v>0</v>
      </c>
      <c r="Z202" s="191">
        <f>IF($F202&lt;AA$144,(IF($F202&gt;Z$144-1,SUM($V61,$W61:Z61),Z61)),0)</f>
        <v>0</v>
      </c>
      <c r="AA202" s="191">
        <f>IF($F202&lt;AB$144,(IF($F202&gt;AA$144-1,SUM($V61,$W61:AA61),AA61)),0)</f>
        <v>0</v>
      </c>
      <c r="AB202" s="191">
        <f>IF($F202&lt;AC$144,(IF($F202&gt;AB$144-1,SUM($V61,$W61:AB61),AB61)),0)</f>
        <v>0</v>
      </c>
      <c r="AC202" s="191">
        <f>IF($F202&lt;AD$144,(IF($F202&gt;AC$144-1,SUM($V61,$W61:AC61),AC61)),0)</f>
        <v>0</v>
      </c>
      <c r="AD202" s="191">
        <f>IF($F202&lt;AE$144,(IF($F202&gt;AD$144-1,SUM($V61,$W61:AD61),AD61)),0)</f>
        <v>0</v>
      </c>
      <c r="AE202" s="191">
        <f>IF($F202&lt;AF$144,(IF($F202&gt;AE$144-1,SUM($V61,$W61:AE61),AE61)),0)</f>
        <v>0</v>
      </c>
      <c r="AF202" s="191">
        <f>IF($F202&lt;AG$144,(IF($F202&gt;AF$144-1,SUM($V61,$W61:AF61),AF61)),0)</f>
        <v>0</v>
      </c>
      <c r="AG202" s="191">
        <f>IF($F202&lt;AH$144,(IF($F202&gt;AG$144-1,SUM($V61,$W61:AG61),AG61)),0)</f>
        <v>0</v>
      </c>
      <c r="AH202" s="191">
        <f>IF($F202&lt;AI$144,(IF($F202&gt;AH$144-1,SUM($V61,$W61:AH61),AH61)),0)</f>
        <v>0</v>
      </c>
      <c r="AI202" s="163">
        <f t="shared" si="43"/>
        <v>0</v>
      </c>
      <c r="AJ202" s="191">
        <f>IFERROR(IF(VALUE($F202)&lt;AK$144,(IF(VALUE($F202)&gt;AJ$144-1,SUM($AI61,$V61,$AJ61:AJ61),AJ61)),0),0)</f>
        <v>0</v>
      </c>
      <c r="AK202" s="191">
        <f>IFERROR(IF(VALUE($F202)&lt;AL$144,(IF(VALUE($F202)&gt;AK$144-1,SUM($AI61,$V61,$AJ61:AK61),AK61)),0),0)</f>
        <v>0</v>
      </c>
      <c r="AL202" s="191">
        <f>IFERROR(IF(VALUE($F202)&lt;AM$144,(IF(VALUE($F202)&gt;AL$144-1,SUM($AI61,$V61,$AJ61:AL61),AL61)),0),0)</f>
        <v>0</v>
      </c>
      <c r="AM202" s="191">
        <f>IFERROR(IF(VALUE($F202)&lt;AN$144,(IF(VALUE($F202)&gt;AM$144-1,SUM($AI61,$V61,$AJ61:AM61),AM61)),0),0)</f>
        <v>0</v>
      </c>
      <c r="AN202" s="191">
        <f>IFERROR(IF(VALUE($F202)&lt;AO$144,(IF(VALUE($F202)&gt;AN$144-1,SUM($AI61,$V61,$AJ61:AN61),AN61)),0),0)</f>
        <v>0</v>
      </c>
      <c r="AO202" s="191">
        <f>IFERROR(IF(VALUE($F202)&lt;AP$144,(IF(VALUE($F202)&gt;AO$144-1,SUM($AI61,$V61,$AJ61:AO61),AO61)),0),0)</f>
        <v>0</v>
      </c>
      <c r="AP202" s="191">
        <f>IFERROR(IF(VALUE($F202)&lt;AQ$144,(IF(VALUE($F202)&gt;AP$144-1,SUM($AI61,$V61,$AJ61:AP61),AP61)),0),0)</f>
        <v>0</v>
      </c>
      <c r="AQ202" s="191">
        <f>IFERROR(IF(VALUE($F202)&lt;AR$144,(IF(VALUE($F202)&gt;AQ$144-1,SUM($AI61,$V61,$AJ61:AQ61),AQ61)),0),0)</f>
        <v>0</v>
      </c>
      <c r="AR202" s="191">
        <f>IFERROR(IF(VALUE($F202)&lt;AS$144,(IF(VALUE($F202)&gt;AR$144-1,SUM($AI61,$V61,$AJ61:AR61),AR61)),0),0)</f>
        <v>0</v>
      </c>
      <c r="AS202" s="191">
        <f>IFERROR(IF(VALUE($F202)&lt;AT$144,(IF(VALUE($F202)&gt;AS$144-1,SUM($AI61,$V61,$AJ61:AS61),AS61)),0),0)</f>
        <v>0</v>
      </c>
      <c r="AT202" s="191">
        <f>IFERROR(IF(VALUE($F202)&lt;AU$144,(IF(VALUE($F202)&gt;AT$144-1,SUM($AI61,$V61,$AJ61:AT61),AT61)),0),0)</f>
        <v>0</v>
      </c>
      <c r="AU202" s="191">
        <f>IFERROR(IF(VALUE($F202)&lt;AV$144,(IF(VALUE($F202)&gt;AU$144-1,SUM($AI61,$V61,$AJ61:AU61),AU61)),0),0)</f>
        <v>0</v>
      </c>
      <c r="AV202" s="163">
        <f t="shared" si="45"/>
        <v>0</v>
      </c>
      <c r="AW202" s="191">
        <f>IFERROR(IF(VALUE($F202)&lt;AX$144,(IF(VALUE($F202)&gt;AW$144-1,SUM($AV61,$AI61,$V61,$AW61:AW61),AW61)),0),0)</f>
        <v>0</v>
      </c>
      <c r="AX202" s="191">
        <f>IFERROR(IF(VALUE($F202)&lt;AY$144,(IF(VALUE($F202)&gt;AX$144-1,SUM($AV61,$AI61,$V61,$AW61:AX61),AX61)),0),0)</f>
        <v>0</v>
      </c>
      <c r="AY202" s="191">
        <f>IFERROR(IF(VALUE($F202)&lt;AZ$144,(IF(VALUE($F202)&gt;AY$144-1,SUM($AV61,$AI61,$V61,$AW61:AY61),AY61)),0),0)</f>
        <v>0</v>
      </c>
      <c r="AZ202" s="191">
        <f>IFERROR(IF(VALUE($F202)&lt;BA$144,(IF(VALUE($F202)&gt;AZ$144-1,SUM($AV61,$AI61,$V61,$AW61:AZ61),AZ61)),0),0)</f>
        <v>0</v>
      </c>
      <c r="BA202" s="191">
        <f>IFERROR(IF(VALUE($F202)&lt;BB$144,(IF(VALUE($F202)&gt;BA$144-1,SUM($AV61,$AI61,$V61,$AW61:BA61),BA61)),0),0)</f>
        <v>0</v>
      </c>
      <c r="BB202" s="191">
        <f>IFERROR(IF(VALUE($F202)&lt;BC$144,(IF(VALUE($F202)&gt;BB$144-1,SUM($AV61,$AI61,$V61,$AW61:BB61),BB61)),0),0)</f>
        <v>0</v>
      </c>
      <c r="BC202" s="191">
        <f>IFERROR(IF(VALUE($F202)&lt;BD$144,(IF(VALUE($F202)&gt;BC$144-1,SUM($AV61,$AI61,$V61,$AW61:BC61),BC61)),0),0)</f>
        <v>0</v>
      </c>
      <c r="BD202" s="191">
        <f>IFERROR(IF(VALUE($F202)&lt;BE$144,(IF(VALUE($F202)&gt;BD$144-1,SUM($AV61,$AI61,$V61,$AW61:BD61),BD61)),0),0)</f>
        <v>0</v>
      </c>
      <c r="BE202" s="191">
        <f>IFERROR(IF(VALUE($F202)&lt;BF$144,(IF(VALUE($F202)&gt;BE$144-1,SUM($AV61,$AI61,$V61,$AW61:BE61),BE61)),0),0)</f>
        <v>31763.4</v>
      </c>
      <c r="BF202" s="191">
        <f>IFERROR(IF(VALUE($F202)&lt;BG$144,(IF(VALUE($F202)&gt;BF$144-1,SUM($AV61,$AI61,$V61,$AW61:BF61),BF61)),0),0)</f>
        <v>0</v>
      </c>
      <c r="BG202" s="191">
        <f>IFERROR(IF(VALUE($F202)&lt;BH$144,(IF(VALUE($F202)&gt;BG$144-1,SUM($AV61,$AI61,$V61,$AW61:BG61),BG61)),0),0)</f>
        <v>0</v>
      </c>
      <c r="BH202" s="191">
        <f>IFERROR(IF(VALUE($F202)&lt;BI$144,(IF(VALUE($F202)&gt;BH$144-1,SUM($AV61,$AI61,$V61,$AW61:BH61),BH61)),0),0)</f>
        <v>0</v>
      </c>
      <c r="BI202" s="163">
        <f t="shared" si="46"/>
        <v>31763.4</v>
      </c>
      <c r="BV202" s="163"/>
      <c r="CI202" s="163"/>
      <c r="CV202" s="163"/>
      <c r="DI202" s="163"/>
      <c r="DV202" s="163"/>
      <c r="EI202" s="163"/>
    </row>
    <row r="203" spans="1:139" ht="15.75" customHeight="1" outlineLevel="1" x14ac:dyDescent="0.25">
      <c r="A203" s="2">
        <f t="shared" si="48"/>
        <v>56</v>
      </c>
      <c r="B203" s="1" t="str">
        <f t="shared" si="48"/>
        <v>TAU-TBD48</v>
      </c>
      <c r="C203" s="1" t="str">
        <f t="shared" si="48"/>
        <v>SPP TAU - Circuit 66436</v>
      </c>
      <c r="D203" s="2" t="str">
        <f t="shared" si="48"/>
        <v>TAU-TBD48.1</v>
      </c>
      <c r="E203" s="162" t="str">
        <f t="shared" si="48"/>
        <v>SPP TAU - Circuit 66436</v>
      </c>
      <c r="F203" s="84">
        <v>45214</v>
      </c>
      <c r="G203" s="84"/>
      <c r="H203" s="112"/>
      <c r="J203" s="191">
        <v>0</v>
      </c>
      <c r="K203" s="191">
        <v>0</v>
      </c>
      <c r="L203" s="191">
        <v>0</v>
      </c>
      <c r="M203" s="191">
        <v>0</v>
      </c>
      <c r="N203" s="191">
        <v>0</v>
      </c>
      <c r="O203" s="191">
        <v>0</v>
      </c>
      <c r="P203" s="191">
        <v>0</v>
      </c>
      <c r="Q203" s="191">
        <f>IF($F203&lt;R$144,(IF($F203&gt;Q$144-1,SUM($J62:Q62)+$I404,Q62)),0)</f>
        <v>0</v>
      </c>
      <c r="R203" s="191">
        <f>IF($F203&lt;S$144,(IF($F203&gt;R$144-1,SUM($J62:R62)+$I404,R62)),0)</f>
        <v>0</v>
      </c>
      <c r="S203" s="191">
        <f>IF($F203&lt;T$144,(IF($F203&gt;S$144-1,SUM($J62:S62)+$I404,S62)),0)</f>
        <v>0</v>
      </c>
      <c r="T203" s="191">
        <f>IF($F203&lt;U$144,(IF($F203&gt;T$144-1,SUM($J62:T62)+$I404,T62)),0)</f>
        <v>0</v>
      </c>
      <c r="U203" s="191">
        <f>IF($F203&lt;V$144,(IF($F203&gt;U$144-1,SUM($J62:U62)+$I404,U62)),0)</f>
        <v>0</v>
      </c>
      <c r="V203" s="163">
        <f t="shared" si="37"/>
        <v>0</v>
      </c>
      <c r="W203" s="191">
        <f>IF($F203&lt;X$144,(IF($F203&gt;W$144-1,SUM($V62,$W62:W62),W62)),0)</f>
        <v>0</v>
      </c>
      <c r="X203" s="191">
        <f>IF($F203&lt;Y$144,(IF($F203&gt;X$144-1,SUM($V62,$W62:X62),X62)),0)</f>
        <v>0</v>
      </c>
      <c r="Y203" s="191">
        <f>IF($F203&lt;Z$144,(IF($F203&gt;Y$144-1,SUM($V62,$W62:Y62),Y62)),0)</f>
        <v>0</v>
      </c>
      <c r="Z203" s="191">
        <f>IF($F203&lt;AA$144,(IF($F203&gt;Z$144-1,SUM($V62,$W62:Z62),Z62)),0)</f>
        <v>0</v>
      </c>
      <c r="AA203" s="191">
        <f>IF($F203&lt;AB$144,(IF($F203&gt;AA$144-1,SUM($V62,$W62:AA62),AA62)),0)</f>
        <v>0</v>
      </c>
      <c r="AB203" s="191">
        <f>IF($F203&lt;AC$144,(IF($F203&gt;AB$144-1,SUM($V62,$W62:AB62),AB62)),0)</f>
        <v>0</v>
      </c>
      <c r="AC203" s="191">
        <f>IF($F203&lt;AD$144,(IF($F203&gt;AC$144-1,SUM($V62,$W62:AC62),AC62)),0)</f>
        <v>0</v>
      </c>
      <c r="AD203" s="191">
        <f>IF($F203&lt;AE$144,(IF($F203&gt;AD$144-1,SUM($V62,$W62:AD62),AD62)),0)</f>
        <v>0</v>
      </c>
      <c r="AE203" s="191">
        <f>IF($F203&lt;AF$144,(IF($F203&gt;AE$144-1,SUM($V62,$W62:AE62),AE62)),0)</f>
        <v>0</v>
      </c>
      <c r="AF203" s="191">
        <f>IF($F203&lt;AG$144,(IF($F203&gt;AF$144-1,SUM($V62,$W62:AF62),AF62)),0)</f>
        <v>0</v>
      </c>
      <c r="AG203" s="191">
        <f>IF($F203&lt;AH$144,(IF($F203&gt;AG$144-1,SUM($V62,$W62:AG62),AG62)),0)</f>
        <v>0</v>
      </c>
      <c r="AH203" s="191">
        <f>IF($F203&lt;AI$144,(IF($F203&gt;AH$144-1,SUM($V62,$W62:AH62),AH62)),0)</f>
        <v>0</v>
      </c>
      <c r="AI203" s="163">
        <f t="shared" si="43"/>
        <v>0</v>
      </c>
      <c r="AJ203" s="191">
        <f>IFERROR(IF(VALUE($F203)&lt;AK$144,(IF(VALUE($F203)&gt;AJ$144-1,SUM($AI62,$V62,$AJ62:AJ62),AJ62)),0),0)</f>
        <v>0</v>
      </c>
      <c r="AK203" s="191">
        <f>IFERROR(IF(VALUE($F203)&lt;AL$144,(IF(VALUE($F203)&gt;AK$144-1,SUM($AI62,$V62,$AJ62:AK62),AK62)),0),0)</f>
        <v>0</v>
      </c>
      <c r="AL203" s="191">
        <f>IFERROR(IF(VALUE($F203)&lt;AM$144,(IF(VALUE($F203)&gt;AL$144-1,SUM($AI62,$V62,$AJ62:AL62),AL62)),0),0)</f>
        <v>0</v>
      </c>
      <c r="AM203" s="191">
        <f>IFERROR(IF(VALUE($F203)&lt;AN$144,(IF(VALUE($F203)&gt;AM$144-1,SUM($AI62,$V62,$AJ62:AM62),AM62)),0),0)</f>
        <v>0</v>
      </c>
      <c r="AN203" s="191">
        <f>IFERROR(IF(VALUE($F203)&lt;AO$144,(IF(VALUE($F203)&gt;AN$144-1,SUM($AI62,$V62,$AJ62:AN62),AN62)),0),0)</f>
        <v>0</v>
      </c>
      <c r="AO203" s="191">
        <f>IFERROR(IF(VALUE($F203)&lt;AP$144,(IF(VALUE($F203)&gt;AO$144-1,SUM($AI62,$V62,$AJ62:AO62),AO62)),0),0)</f>
        <v>0</v>
      </c>
      <c r="AP203" s="191">
        <f>IFERROR(IF(VALUE($F203)&lt;AQ$144,(IF(VALUE($F203)&gt;AP$144-1,SUM($AI62,$V62,$AJ62:AP62),AP62)),0),0)</f>
        <v>0</v>
      </c>
      <c r="AQ203" s="191">
        <f>IFERROR(IF(VALUE($F203)&lt;AR$144,(IF(VALUE($F203)&gt;AQ$144-1,SUM($AI62,$V62,$AJ62:AQ62),AQ62)),0),0)</f>
        <v>0</v>
      </c>
      <c r="AR203" s="191">
        <f>IFERROR(IF(VALUE($F203)&lt;AS$144,(IF(VALUE($F203)&gt;AR$144-1,SUM($AI62,$V62,$AJ62:AR62),AR62)),0),0)</f>
        <v>0</v>
      </c>
      <c r="AS203" s="191">
        <f>IFERROR(IF(VALUE($F203)&lt;AT$144,(IF(VALUE($F203)&gt;AS$144-1,SUM($AI62,$V62,$AJ62:AS62),AS62)),0),0)</f>
        <v>0</v>
      </c>
      <c r="AT203" s="191">
        <f>IFERROR(IF(VALUE($F203)&lt;AU$144,(IF(VALUE($F203)&gt;AT$144-1,SUM($AI62,$V62,$AJ62:AT62),AT62)),0),0)</f>
        <v>0</v>
      </c>
      <c r="AU203" s="191">
        <f>IFERROR(IF(VALUE($F203)&lt;AV$144,(IF(VALUE($F203)&gt;AU$144-1,SUM($AI62,$V62,$AJ62:AU62),AU62)),0),0)</f>
        <v>0</v>
      </c>
      <c r="AV203" s="163">
        <f t="shared" si="45"/>
        <v>0</v>
      </c>
      <c r="AW203" s="191">
        <f>IFERROR(IF(VALUE($F203)&lt;AX$144,(IF(VALUE($F203)&gt;AW$144-1,SUM($AV62,$AI62,$V62,$AW62:AW62),AW62)),0),0)</f>
        <v>0</v>
      </c>
      <c r="AX203" s="191">
        <f>IFERROR(IF(VALUE($F203)&lt;AY$144,(IF(VALUE($F203)&gt;AX$144-1,SUM($AV62,$AI62,$V62,$AW62:AX62),AX62)),0),0)</f>
        <v>0</v>
      </c>
      <c r="AY203" s="191">
        <f>IFERROR(IF(VALUE($F203)&lt;AZ$144,(IF(VALUE($F203)&gt;AY$144-1,SUM($AV62,$AI62,$V62,$AW62:AY62),AY62)),0),0)</f>
        <v>0</v>
      </c>
      <c r="AZ203" s="191">
        <f>IFERROR(IF(VALUE($F203)&lt;BA$144,(IF(VALUE($F203)&gt;AZ$144-1,SUM($AV62,$AI62,$V62,$AW62:AZ62),AZ62)),0),0)</f>
        <v>0</v>
      </c>
      <c r="BA203" s="191">
        <f>IFERROR(IF(VALUE($F203)&lt;BB$144,(IF(VALUE($F203)&gt;BA$144-1,SUM($AV62,$AI62,$V62,$AW62:BA62),BA62)),0),0)</f>
        <v>0</v>
      </c>
      <c r="BB203" s="191">
        <f>IFERROR(IF(VALUE($F203)&lt;BC$144,(IF(VALUE($F203)&gt;BB$144-1,SUM($AV62,$AI62,$V62,$AW62:BB62),BB62)),0),0)</f>
        <v>0</v>
      </c>
      <c r="BC203" s="191">
        <f>IFERROR(IF(VALUE($F203)&lt;BD$144,(IF(VALUE($F203)&gt;BC$144-1,SUM($AV62,$AI62,$V62,$AW62:BC62),BC62)),0),0)</f>
        <v>0</v>
      </c>
      <c r="BD203" s="191">
        <f>IFERROR(IF(VALUE($F203)&lt;BE$144,(IF(VALUE($F203)&gt;BD$144-1,SUM($AV62,$AI62,$V62,$AW62:BD62),BD62)),0),0)</f>
        <v>0</v>
      </c>
      <c r="BE203" s="191">
        <f>IFERROR(IF(VALUE($F203)&lt;BF$144,(IF(VALUE($F203)&gt;BE$144-1,SUM($AV62,$AI62,$V62,$AW62:BE62),BE62)),0),0)</f>
        <v>0</v>
      </c>
      <c r="BF203" s="191">
        <f>IFERROR(IF(VALUE($F203)&lt;BG$144,(IF(VALUE($F203)&gt;BF$144-1,SUM($AV62,$AI62,$V62,$AW62:BF62),BF62)),0),0)</f>
        <v>1079955.6000000001</v>
      </c>
      <c r="BG203" s="191">
        <f>IFERROR(IF(VALUE($F203)&lt;BH$144,(IF(VALUE($F203)&gt;BG$144-1,SUM($AV62,$AI62,$V62,$AW62:BG62),BG62)),0),0)</f>
        <v>0</v>
      </c>
      <c r="BH203" s="191">
        <f>IFERROR(IF(VALUE($F203)&lt;BI$144,(IF(VALUE($F203)&gt;BH$144-1,SUM($AV62,$AI62,$V62,$AW62:BH62),BH62)),0),0)</f>
        <v>0</v>
      </c>
      <c r="BI203" s="163">
        <f t="shared" si="46"/>
        <v>1079955.6000000001</v>
      </c>
      <c r="BV203" s="163"/>
      <c r="CI203" s="163"/>
      <c r="CV203" s="163"/>
      <c r="DI203" s="163"/>
      <c r="DV203" s="163"/>
      <c r="EI203" s="163"/>
    </row>
    <row r="204" spans="1:139" ht="15.75" customHeight="1" outlineLevel="1" x14ac:dyDescent="0.25">
      <c r="A204" s="2">
        <f t="shared" si="48"/>
        <v>57</v>
      </c>
      <c r="B204" s="1" t="str">
        <f t="shared" si="48"/>
        <v>TAU-TBD49</v>
      </c>
      <c r="C204" s="1" t="str">
        <f t="shared" si="48"/>
        <v>SPP TAU - Circuit 66098</v>
      </c>
      <c r="D204" s="2" t="str">
        <f t="shared" si="48"/>
        <v>TAU-TBD49.1</v>
      </c>
      <c r="E204" s="162" t="str">
        <f t="shared" si="48"/>
        <v>SPP TAU - Circuit 66098</v>
      </c>
      <c r="F204" s="84">
        <v>45214</v>
      </c>
      <c r="G204" s="84"/>
      <c r="H204" s="112"/>
      <c r="J204" s="191">
        <v>0</v>
      </c>
      <c r="K204" s="191">
        <v>0</v>
      </c>
      <c r="L204" s="191">
        <v>0</v>
      </c>
      <c r="M204" s="191">
        <v>0</v>
      </c>
      <c r="N204" s="191">
        <v>0</v>
      </c>
      <c r="O204" s="191">
        <v>0</v>
      </c>
      <c r="P204" s="191">
        <v>0</v>
      </c>
      <c r="Q204" s="191">
        <f>IF($F204&lt;R$144,(IF($F204&gt;Q$144-1,SUM($J63:Q63)+$I405,Q63)),0)</f>
        <v>0</v>
      </c>
      <c r="R204" s="191">
        <f>IF($F204&lt;S$144,(IF($F204&gt;R$144-1,SUM($J63:R63)+$I405,R63)),0)</f>
        <v>0</v>
      </c>
      <c r="S204" s="191">
        <f>IF($F204&lt;T$144,(IF($F204&gt;S$144-1,SUM($J63:S63)+$I405,S63)),0)</f>
        <v>0</v>
      </c>
      <c r="T204" s="191">
        <f>IF($F204&lt;U$144,(IF($F204&gt;T$144-1,SUM($J63:T63)+$I405,T63)),0)</f>
        <v>0</v>
      </c>
      <c r="U204" s="191">
        <f>IF($F204&lt;V$144,(IF($F204&gt;U$144-1,SUM($J63:U63)+$I405,U63)),0)</f>
        <v>0</v>
      </c>
      <c r="V204" s="163">
        <f t="shared" si="37"/>
        <v>0</v>
      </c>
      <c r="W204" s="191">
        <f>IF($F204&lt;X$144,(IF($F204&gt;W$144-1,SUM($V63,$W63:W63),W63)),0)</f>
        <v>0</v>
      </c>
      <c r="X204" s="191">
        <f>IF($F204&lt;Y$144,(IF($F204&gt;X$144-1,SUM($V63,$W63:X63),X63)),0)</f>
        <v>0</v>
      </c>
      <c r="Y204" s="191">
        <f>IF($F204&lt;Z$144,(IF($F204&gt;Y$144-1,SUM($V63,$W63:Y63),Y63)),0)</f>
        <v>0</v>
      </c>
      <c r="Z204" s="191">
        <f>IF($F204&lt;AA$144,(IF($F204&gt;Z$144-1,SUM($V63,$W63:Z63),Z63)),0)</f>
        <v>0</v>
      </c>
      <c r="AA204" s="191">
        <f>IF($F204&lt;AB$144,(IF($F204&gt;AA$144-1,SUM($V63,$W63:AA63),AA63)),0)</f>
        <v>0</v>
      </c>
      <c r="AB204" s="191">
        <f>IF($F204&lt;AC$144,(IF($F204&gt;AB$144-1,SUM($V63,$W63:AB63),AB63)),0)</f>
        <v>0</v>
      </c>
      <c r="AC204" s="191">
        <f>IF($F204&lt;AD$144,(IF($F204&gt;AC$144-1,SUM($V63,$W63:AC63),AC63)),0)</f>
        <v>0</v>
      </c>
      <c r="AD204" s="191">
        <f>IF($F204&lt;AE$144,(IF($F204&gt;AD$144-1,SUM($V63,$W63:AD63),AD63)),0)</f>
        <v>0</v>
      </c>
      <c r="AE204" s="191">
        <f>IF($F204&lt;AF$144,(IF($F204&gt;AE$144-1,SUM($V63,$W63:AE63),AE63)),0)</f>
        <v>0</v>
      </c>
      <c r="AF204" s="191">
        <f>IF($F204&lt;AG$144,(IF($F204&gt;AF$144-1,SUM($V63,$W63:AF63),AF63)),0)</f>
        <v>0</v>
      </c>
      <c r="AG204" s="191">
        <f>IF($F204&lt;AH$144,(IF($F204&gt;AG$144-1,SUM($V63,$W63:AG63),AG63)),0)</f>
        <v>0</v>
      </c>
      <c r="AH204" s="191">
        <f>IF($F204&lt;AI$144,(IF($F204&gt;AH$144-1,SUM($V63,$W63:AH63),AH63)),0)</f>
        <v>0</v>
      </c>
      <c r="AI204" s="163">
        <f t="shared" si="43"/>
        <v>0</v>
      </c>
      <c r="AJ204" s="191">
        <f>IFERROR(IF(VALUE($F204)&lt;AK$144,(IF(VALUE($F204)&gt;AJ$144-1,SUM($AI63,$V63,$AJ63:AJ63),AJ63)),0),0)</f>
        <v>0</v>
      </c>
      <c r="AK204" s="191">
        <f>IFERROR(IF(VALUE($F204)&lt;AL$144,(IF(VALUE($F204)&gt;AK$144-1,SUM($AI63,$V63,$AJ63:AK63),AK63)),0),0)</f>
        <v>0</v>
      </c>
      <c r="AL204" s="191">
        <f>IFERROR(IF(VALUE($F204)&lt;AM$144,(IF(VALUE($F204)&gt;AL$144-1,SUM($AI63,$V63,$AJ63:AL63),AL63)),0),0)</f>
        <v>0</v>
      </c>
      <c r="AM204" s="191">
        <f>IFERROR(IF(VALUE($F204)&lt;AN$144,(IF(VALUE($F204)&gt;AM$144-1,SUM($AI63,$V63,$AJ63:AM63),AM63)),0),0)</f>
        <v>0</v>
      </c>
      <c r="AN204" s="191">
        <f>IFERROR(IF(VALUE($F204)&lt;AO$144,(IF(VALUE($F204)&gt;AN$144-1,SUM($AI63,$V63,$AJ63:AN63),AN63)),0),0)</f>
        <v>0</v>
      </c>
      <c r="AO204" s="191">
        <f>IFERROR(IF(VALUE($F204)&lt;AP$144,(IF(VALUE($F204)&gt;AO$144-1,SUM($AI63,$V63,$AJ63:AO63),AO63)),0),0)</f>
        <v>0</v>
      </c>
      <c r="AP204" s="191">
        <f>IFERROR(IF(VALUE($F204)&lt;AQ$144,(IF(VALUE($F204)&gt;AP$144-1,SUM($AI63,$V63,$AJ63:AP63),AP63)),0),0)</f>
        <v>0</v>
      </c>
      <c r="AQ204" s="191">
        <f>IFERROR(IF(VALUE($F204)&lt;AR$144,(IF(VALUE($F204)&gt;AQ$144-1,SUM($AI63,$V63,$AJ63:AQ63),AQ63)),0),0)</f>
        <v>0</v>
      </c>
      <c r="AR204" s="191">
        <f>IFERROR(IF(VALUE($F204)&lt;AS$144,(IF(VALUE($F204)&gt;AR$144-1,SUM($AI63,$V63,$AJ63:AR63),AR63)),0),0)</f>
        <v>0</v>
      </c>
      <c r="AS204" s="191">
        <f>IFERROR(IF(VALUE($F204)&lt;AT$144,(IF(VALUE($F204)&gt;AS$144-1,SUM($AI63,$V63,$AJ63:AS63),AS63)),0),0)</f>
        <v>0</v>
      </c>
      <c r="AT204" s="191">
        <f>IFERROR(IF(VALUE($F204)&lt;AU$144,(IF(VALUE($F204)&gt;AT$144-1,SUM($AI63,$V63,$AJ63:AT63),AT63)),0),0)</f>
        <v>0</v>
      </c>
      <c r="AU204" s="191">
        <f>IFERROR(IF(VALUE($F204)&lt;AV$144,(IF(VALUE($F204)&gt;AU$144-1,SUM($AI63,$V63,$AJ63:AU63),AU63)),0),0)</f>
        <v>0</v>
      </c>
      <c r="AV204" s="163">
        <f t="shared" si="45"/>
        <v>0</v>
      </c>
      <c r="AW204" s="191">
        <f>IFERROR(IF(VALUE($F204)&lt;AX$144,(IF(VALUE($F204)&gt;AW$144-1,SUM($AV63,$AI63,$V63,$AW63:AW63),AW63)),0),0)</f>
        <v>0</v>
      </c>
      <c r="AX204" s="191">
        <f>IFERROR(IF(VALUE($F204)&lt;AY$144,(IF(VALUE($F204)&gt;AX$144-1,SUM($AV63,$AI63,$V63,$AW63:AX63),AX63)),0),0)</f>
        <v>0</v>
      </c>
      <c r="AY204" s="191">
        <f>IFERROR(IF(VALUE($F204)&lt;AZ$144,(IF(VALUE($F204)&gt;AY$144-1,SUM($AV63,$AI63,$V63,$AW63:AY63),AY63)),0),0)</f>
        <v>0</v>
      </c>
      <c r="AZ204" s="191">
        <f>IFERROR(IF(VALUE($F204)&lt;BA$144,(IF(VALUE($F204)&gt;AZ$144-1,SUM($AV63,$AI63,$V63,$AW63:AZ63),AZ63)),0),0)</f>
        <v>0</v>
      </c>
      <c r="BA204" s="191">
        <f>IFERROR(IF(VALUE($F204)&lt;BB$144,(IF(VALUE($F204)&gt;BA$144-1,SUM($AV63,$AI63,$V63,$AW63:BA63),BA63)),0),0)</f>
        <v>0</v>
      </c>
      <c r="BB204" s="191">
        <f>IFERROR(IF(VALUE($F204)&lt;BC$144,(IF(VALUE($F204)&gt;BB$144-1,SUM($AV63,$AI63,$V63,$AW63:BB63),BB63)),0),0)</f>
        <v>0</v>
      </c>
      <c r="BC204" s="191">
        <f>IFERROR(IF(VALUE($F204)&lt;BD$144,(IF(VALUE($F204)&gt;BC$144-1,SUM($AV63,$AI63,$V63,$AW63:BC63),BC63)),0),0)</f>
        <v>0</v>
      </c>
      <c r="BD204" s="191">
        <f>IFERROR(IF(VALUE($F204)&lt;BE$144,(IF(VALUE($F204)&gt;BD$144-1,SUM($AV63,$AI63,$V63,$AW63:BD63),BD63)),0),0)</f>
        <v>0</v>
      </c>
      <c r="BE204" s="191">
        <f>IFERROR(IF(VALUE($F204)&lt;BF$144,(IF(VALUE($F204)&gt;BE$144-1,SUM($AV63,$AI63,$V63,$AW63:BE63),BE63)),0),0)</f>
        <v>0</v>
      </c>
      <c r="BF204" s="191">
        <f>IFERROR(IF(VALUE($F204)&lt;BG$144,(IF(VALUE($F204)&gt;BF$144-1,SUM($AV63,$AI63,$V63,$AW63:BF63),BF63)),0),0)</f>
        <v>695458.14</v>
      </c>
      <c r="BG204" s="191">
        <f>IFERROR(IF(VALUE($F204)&lt;BH$144,(IF(VALUE($F204)&gt;BG$144-1,SUM($AV63,$AI63,$V63,$AW63:BG63),BG63)),0),0)</f>
        <v>0</v>
      </c>
      <c r="BH204" s="191">
        <f>IFERROR(IF(VALUE($F204)&lt;BI$144,(IF(VALUE($F204)&gt;BH$144-1,SUM($AV63,$AI63,$V63,$AW63:BH63),BH63)),0),0)</f>
        <v>0</v>
      </c>
      <c r="BI204" s="163">
        <f t="shared" si="46"/>
        <v>695458.14</v>
      </c>
      <c r="BV204" s="163"/>
      <c r="CI204" s="163"/>
      <c r="CV204" s="163"/>
      <c r="DI204" s="163"/>
      <c r="DV204" s="163"/>
      <c r="EI204" s="163"/>
    </row>
    <row r="205" spans="1:139" ht="15.75" customHeight="1" outlineLevel="1" x14ac:dyDescent="0.25">
      <c r="A205" s="2">
        <f t="shared" si="48"/>
        <v>58</v>
      </c>
      <c r="B205" s="1" t="str">
        <f t="shared" si="48"/>
        <v>TAU-TBD50</v>
      </c>
      <c r="C205" s="1" t="str">
        <f t="shared" si="48"/>
        <v>SPP TAU - Circuit 230020</v>
      </c>
      <c r="D205" s="2" t="str">
        <f t="shared" si="48"/>
        <v>TAU-TBD50.1</v>
      </c>
      <c r="E205" s="162" t="str">
        <f t="shared" si="48"/>
        <v>SPP TAU - Circuit 230020</v>
      </c>
      <c r="F205" s="84">
        <v>45275</v>
      </c>
      <c r="G205" s="84"/>
      <c r="H205" s="112"/>
      <c r="J205" s="191">
        <v>0</v>
      </c>
      <c r="K205" s="191">
        <v>0</v>
      </c>
      <c r="L205" s="191">
        <v>0</v>
      </c>
      <c r="M205" s="191">
        <v>0</v>
      </c>
      <c r="N205" s="191">
        <v>0</v>
      </c>
      <c r="O205" s="191">
        <v>0</v>
      </c>
      <c r="P205" s="191">
        <v>0</v>
      </c>
      <c r="Q205" s="191">
        <f>IF($F205&lt;R$144,(IF($F205&gt;Q$144-1,SUM($J64:Q64)+$I406,Q64)),0)</f>
        <v>0</v>
      </c>
      <c r="R205" s="191">
        <f>IF($F205&lt;S$144,(IF($F205&gt;R$144-1,SUM($J64:R64)+$I406,R64)),0)</f>
        <v>0</v>
      </c>
      <c r="S205" s="191">
        <f>IF($F205&lt;T$144,(IF($F205&gt;S$144-1,SUM($J64:S64)+$I406,S64)),0)</f>
        <v>0</v>
      </c>
      <c r="T205" s="191">
        <f>IF($F205&lt;U$144,(IF($F205&gt;T$144-1,SUM($J64:T64)+$I406,T64)),0)</f>
        <v>0</v>
      </c>
      <c r="U205" s="191">
        <f>IF($F205&lt;V$144,(IF($F205&gt;U$144-1,SUM($J64:U64)+$I406,U64)),0)</f>
        <v>0</v>
      </c>
      <c r="V205" s="163">
        <f t="shared" si="37"/>
        <v>0</v>
      </c>
      <c r="W205" s="191">
        <f>IF($F205&lt;X$144,(IF($F205&gt;W$144-1,SUM($V64,$W64:W64),W64)),0)</f>
        <v>0</v>
      </c>
      <c r="X205" s="191">
        <f>IF($F205&lt;Y$144,(IF($F205&gt;X$144-1,SUM($V64,$W64:X64),X64)),0)</f>
        <v>0</v>
      </c>
      <c r="Y205" s="191">
        <f>IF($F205&lt;Z$144,(IF($F205&gt;Y$144-1,SUM($V64,$W64:Y64),Y64)),0)</f>
        <v>0</v>
      </c>
      <c r="Z205" s="191">
        <f>IF($F205&lt;AA$144,(IF($F205&gt;Z$144-1,SUM($V64,$W64:Z64),Z64)),0)</f>
        <v>0</v>
      </c>
      <c r="AA205" s="191">
        <f>IF($F205&lt;AB$144,(IF($F205&gt;AA$144-1,SUM($V64,$W64:AA64),AA64)),0)</f>
        <v>0</v>
      </c>
      <c r="AB205" s="191">
        <f>IF($F205&lt;AC$144,(IF($F205&gt;AB$144-1,SUM($V64,$W64:AB64),AB64)),0)</f>
        <v>0</v>
      </c>
      <c r="AC205" s="191">
        <f>IF($F205&lt;AD$144,(IF($F205&gt;AC$144-1,SUM($V64,$W64:AC64),AC64)),0)</f>
        <v>0</v>
      </c>
      <c r="AD205" s="191">
        <f>IF($F205&lt;AE$144,(IF($F205&gt;AD$144-1,SUM($V64,$W64:AD64),AD64)),0)</f>
        <v>0</v>
      </c>
      <c r="AE205" s="191">
        <f>IF($F205&lt;AF$144,(IF($F205&gt;AE$144-1,SUM($V64,$W64:AE64),AE64)),0)</f>
        <v>0</v>
      </c>
      <c r="AF205" s="191">
        <f>IF($F205&lt;AG$144,(IF($F205&gt;AF$144-1,SUM($V64,$W64:AF64),AF64)),0)</f>
        <v>0</v>
      </c>
      <c r="AG205" s="191">
        <f>IF($F205&lt;AH$144,(IF($F205&gt;AG$144-1,SUM($V64,$W64:AG64),AG64)),0)</f>
        <v>0</v>
      </c>
      <c r="AH205" s="191">
        <f>IF($F205&lt;AI$144,(IF($F205&gt;AH$144-1,SUM($V64,$W64:AH64),AH64)),0)</f>
        <v>0</v>
      </c>
      <c r="AI205" s="163">
        <f t="shared" si="43"/>
        <v>0</v>
      </c>
      <c r="AJ205" s="191">
        <f>IFERROR(IF(VALUE($F205)&lt;AK$144,(IF(VALUE($F205)&gt;AJ$144-1,SUM($AI64,$V64,$AJ64:AJ64),AJ64)),0),0)</f>
        <v>0</v>
      </c>
      <c r="AK205" s="191">
        <f>IFERROR(IF(VALUE($F205)&lt;AL$144,(IF(VALUE($F205)&gt;AK$144-1,SUM($AI64,$V64,$AJ64:AK64),AK64)),0),0)</f>
        <v>0</v>
      </c>
      <c r="AL205" s="191">
        <f>IFERROR(IF(VALUE($F205)&lt;AM$144,(IF(VALUE($F205)&gt;AL$144-1,SUM($AI64,$V64,$AJ64:AL64),AL64)),0),0)</f>
        <v>0</v>
      </c>
      <c r="AM205" s="191">
        <f>IFERROR(IF(VALUE($F205)&lt;AN$144,(IF(VALUE($F205)&gt;AM$144-1,SUM($AI64,$V64,$AJ64:AM64),AM64)),0),0)</f>
        <v>0</v>
      </c>
      <c r="AN205" s="191">
        <f>IFERROR(IF(VALUE($F205)&lt;AO$144,(IF(VALUE($F205)&gt;AN$144-1,SUM($AI64,$V64,$AJ64:AN64),AN64)),0),0)</f>
        <v>0</v>
      </c>
      <c r="AO205" s="191">
        <f>IFERROR(IF(VALUE($F205)&lt;AP$144,(IF(VALUE($F205)&gt;AO$144-1,SUM($AI64,$V64,$AJ64:AO64),AO64)),0),0)</f>
        <v>0</v>
      </c>
      <c r="AP205" s="191">
        <f>IFERROR(IF(VALUE($F205)&lt;AQ$144,(IF(VALUE($F205)&gt;AP$144-1,SUM($AI64,$V64,$AJ64:AP64),AP64)),0),0)</f>
        <v>0</v>
      </c>
      <c r="AQ205" s="191">
        <f>IFERROR(IF(VALUE($F205)&lt;AR$144,(IF(VALUE($F205)&gt;AQ$144-1,SUM($AI64,$V64,$AJ64:AQ64),AQ64)),0),0)</f>
        <v>0</v>
      </c>
      <c r="AR205" s="191">
        <f>IFERROR(IF(VALUE($F205)&lt;AS$144,(IF(VALUE($F205)&gt;AR$144-1,SUM($AI64,$V64,$AJ64:AR64),AR64)),0),0)</f>
        <v>0</v>
      </c>
      <c r="AS205" s="191">
        <f>IFERROR(IF(VALUE($F205)&lt;AT$144,(IF(VALUE($F205)&gt;AS$144-1,SUM($AI64,$V64,$AJ64:AS64),AS64)),0),0)</f>
        <v>0</v>
      </c>
      <c r="AT205" s="191">
        <f>IFERROR(IF(VALUE($F205)&lt;AU$144,(IF(VALUE($F205)&gt;AT$144-1,SUM($AI64,$V64,$AJ64:AT64),AT64)),0),0)</f>
        <v>0</v>
      </c>
      <c r="AU205" s="191">
        <f>IFERROR(IF(VALUE($F205)&lt;AV$144,(IF(VALUE($F205)&gt;AU$144-1,SUM($AI64,$V64,$AJ64:AU64),AU64)),0),0)</f>
        <v>0</v>
      </c>
      <c r="AV205" s="163">
        <f t="shared" si="45"/>
        <v>0</v>
      </c>
      <c r="AW205" s="191">
        <f>IFERROR(IF(VALUE($F205)&lt;AX$144,(IF(VALUE($F205)&gt;AW$144-1,SUM($AV64,$AI64,$V64,$AW64:AW64),AW64)),0),0)</f>
        <v>0</v>
      </c>
      <c r="AX205" s="191">
        <f>IFERROR(IF(VALUE($F205)&lt;AY$144,(IF(VALUE($F205)&gt;AX$144-1,SUM($AV64,$AI64,$V64,$AW64:AX64),AX64)),0),0)</f>
        <v>0</v>
      </c>
      <c r="AY205" s="191">
        <f>IFERROR(IF(VALUE($F205)&lt;AZ$144,(IF(VALUE($F205)&gt;AY$144-1,SUM($AV64,$AI64,$V64,$AW64:AY64),AY64)),0),0)</f>
        <v>0</v>
      </c>
      <c r="AZ205" s="191">
        <f>IFERROR(IF(VALUE($F205)&lt;BA$144,(IF(VALUE($F205)&gt;AZ$144-1,SUM($AV64,$AI64,$V64,$AW64:AZ64),AZ64)),0),0)</f>
        <v>0</v>
      </c>
      <c r="BA205" s="191">
        <f>IFERROR(IF(VALUE($F205)&lt;BB$144,(IF(VALUE($F205)&gt;BA$144-1,SUM($AV64,$AI64,$V64,$AW64:BA64),BA64)),0),0)</f>
        <v>0</v>
      </c>
      <c r="BB205" s="191">
        <f>IFERROR(IF(VALUE($F205)&lt;BC$144,(IF(VALUE($F205)&gt;BB$144-1,SUM($AV64,$AI64,$V64,$AW64:BB64),BB64)),0),0)</f>
        <v>0</v>
      </c>
      <c r="BC205" s="191">
        <f>IFERROR(IF(VALUE($F205)&lt;BD$144,(IF(VALUE($F205)&gt;BC$144-1,SUM($AV64,$AI64,$V64,$AW64:BC64),BC64)),0),0)</f>
        <v>0</v>
      </c>
      <c r="BD205" s="191">
        <f>IFERROR(IF(VALUE($F205)&lt;BE$144,(IF(VALUE($F205)&gt;BD$144-1,SUM($AV64,$AI64,$V64,$AW64:BD64),BD64)),0),0)</f>
        <v>0</v>
      </c>
      <c r="BE205" s="191">
        <f>IFERROR(IF(VALUE($F205)&lt;BF$144,(IF(VALUE($F205)&gt;BE$144-1,SUM($AV64,$AI64,$V64,$AW64:BE64),BE64)),0),0)</f>
        <v>0</v>
      </c>
      <c r="BF205" s="191">
        <f>IFERROR(IF(VALUE($F205)&lt;BG$144,(IF(VALUE($F205)&gt;BF$144-1,SUM($AV64,$AI64,$V64,$AW64:BF64),BF64)),0),0)</f>
        <v>0</v>
      </c>
      <c r="BG205" s="191">
        <f>IFERROR(IF(VALUE($F205)&lt;BH$144,(IF(VALUE($F205)&gt;BG$144-1,SUM($AV64,$AI64,$V64,$AW64:BG64),BG64)),0),0)</f>
        <v>0</v>
      </c>
      <c r="BH205" s="191">
        <f>IFERROR(IF(VALUE($F205)&lt;BI$144,(IF(VALUE($F205)&gt;BH$144-1,SUM($AV64,$AI64,$V64,$AW64:BH64),BH64)),0),0)</f>
        <v>1313221.2</v>
      </c>
      <c r="BI205" s="163">
        <f t="shared" si="46"/>
        <v>1313221.2</v>
      </c>
      <c r="BV205" s="163"/>
      <c r="CI205" s="163"/>
      <c r="CV205" s="163"/>
      <c r="DI205" s="163"/>
      <c r="DV205" s="163"/>
      <c r="EI205" s="163"/>
    </row>
    <row r="206" spans="1:139" ht="15.75" customHeight="1" outlineLevel="1" x14ac:dyDescent="0.25">
      <c r="A206" s="2">
        <f t="shared" ref="A206:E215" si="49">A65</f>
        <v>59</v>
      </c>
      <c r="B206" s="1" t="str">
        <f t="shared" si="49"/>
        <v>TAU-TBD51</v>
      </c>
      <c r="C206" s="1" t="str">
        <f t="shared" si="49"/>
        <v>SPP TAU - Circuit 230623</v>
      </c>
      <c r="D206" s="2" t="str">
        <f t="shared" si="49"/>
        <v>TAU-TBD51.1</v>
      </c>
      <c r="E206" s="162" t="str">
        <f t="shared" si="49"/>
        <v>SPP TAU - Circuit 230623</v>
      </c>
      <c r="F206" s="84">
        <v>45306</v>
      </c>
      <c r="G206" s="84"/>
      <c r="H206" s="112"/>
      <c r="J206" s="191">
        <v>0</v>
      </c>
      <c r="K206" s="191">
        <v>0</v>
      </c>
      <c r="L206" s="191">
        <v>0</v>
      </c>
      <c r="M206" s="191">
        <v>0</v>
      </c>
      <c r="N206" s="191">
        <v>0</v>
      </c>
      <c r="O206" s="191">
        <v>0</v>
      </c>
      <c r="P206" s="191">
        <v>0</v>
      </c>
      <c r="Q206" s="191">
        <f>IF($F206&lt;R$144,(IF($F206&gt;Q$144-1,SUM($J65:Q65)+$I407,Q65)),0)</f>
        <v>0</v>
      </c>
      <c r="R206" s="191">
        <f>IF($F206&lt;S$144,(IF($F206&gt;R$144-1,SUM($J65:R65)+$I407,R65)),0)</f>
        <v>0</v>
      </c>
      <c r="S206" s="191">
        <f>IF($F206&lt;T$144,(IF($F206&gt;S$144-1,SUM($J65:S65)+$I407,S65)),0)</f>
        <v>0</v>
      </c>
      <c r="T206" s="191">
        <f>IF($F206&lt;U$144,(IF($F206&gt;T$144-1,SUM($J65:T65)+$I407,T65)),0)</f>
        <v>0</v>
      </c>
      <c r="U206" s="191">
        <f>IF($F206&lt;V$144,(IF($F206&gt;U$144-1,SUM($J65:U65)+$I407,U65)),0)</f>
        <v>0</v>
      </c>
      <c r="V206" s="163">
        <f t="shared" si="37"/>
        <v>0</v>
      </c>
      <c r="W206" s="191">
        <f>IF($F206&lt;X$144,(IF($F206&gt;W$144-1,SUM($V65,$W65:W65),W65)),0)</f>
        <v>0</v>
      </c>
      <c r="X206" s="191">
        <f>IF($F206&lt;Y$144,(IF($F206&gt;X$144-1,SUM($V65,$W65:X65),X65)),0)</f>
        <v>0</v>
      </c>
      <c r="Y206" s="191">
        <f>IF($F206&lt;Z$144,(IF($F206&gt;Y$144-1,SUM($V65,$W65:Y65),Y65)),0)</f>
        <v>0</v>
      </c>
      <c r="Z206" s="191">
        <f>IF($F206&lt;AA$144,(IF($F206&gt;Z$144-1,SUM($V65,$W65:Z65),Z65)),0)</f>
        <v>0</v>
      </c>
      <c r="AA206" s="191">
        <f>IF($F206&lt;AB$144,(IF($F206&gt;AA$144-1,SUM($V65,$W65:AA65),AA65)),0)</f>
        <v>0</v>
      </c>
      <c r="AB206" s="191">
        <f>IF($F206&lt;AC$144,(IF($F206&gt;AB$144-1,SUM($V65,$W65:AB65),AB65)),0)</f>
        <v>0</v>
      </c>
      <c r="AC206" s="191">
        <f>IF($F206&lt;AD$144,(IF($F206&gt;AC$144-1,SUM($V65,$W65:AC65),AC65)),0)</f>
        <v>0</v>
      </c>
      <c r="AD206" s="191">
        <f>IF($F206&lt;AE$144,(IF($F206&gt;AD$144-1,SUM($V65,$W65:AD65),AD65)),0)</f>
        <v>0</v>
      </c>
      <c r="AE206" s="191">
        <f>IF($F206&lt;AF$144,(IF($F206&gt;AE$144-1,SUM($V65,$W65:AE65),AE65)),0)</f>
        <v>0</v>
      </c>
      <c r="AF206" s="191">
        <f>IF($F206&lt;AG$144,(IF($F206&gt;AF$144-1,SUM($V65,$W65:AF65),AF65)),0)</f>
        <v>0</v>
      </c>
      <c r="AG206" s="191">
        <f>IF($F206&lt;AH$144,(IF($F206&gt;AG$144-1,SUM($V65,$W65:AG65),AG65)),0)</f>
        <v>0</v>
      </c>
      <c r="AH206" s="191">
        <f>IF($F206&lt;AI$144,(IF($F206&gt;AH$144-1,SUM($V65,$W65:AH65),AH65)),0)</f>
        <v>0</v>
      </c>
      <c r="AI206" s="163">
        <f t="shared" si="43"/>
        <v>0</v>
      </c>
      <c r="AJ206" s="191">
        <f>IFERROR(IF(VALUE($F206)&lt;AK$144,(IF(VALUE($F206)&gt;AJ$144-1,SUM($AI65,$V65,$AJ65:AJ65),AJ65)),0),0)</f>
        <v>0</v>
      </c>
      <c r="AK206" s="191">
        <f>IFERROR(IF(VALUE($F206)&lt;AL$144,(IF(VALUE($F206)&gt;AK$144-1,SUM($AI65,$V65,$AJ65:AK65),AK65)),0),0)</f>
        <v>0</v>
      </c>
      <c r="AL206" s="191">
        <f>IFERROR(IF(VALUE($F206)&lt;AM$144,(IF(VALUE($F206)&gt;AL$144-1,SUM($AI65,$V65,$AJ65:AL65),AL65)),0),0)</f>
        <v>0</v>
      </c>
      <c r="AM206" s="191">
        <f>IFERROR(IF(VALUE($F206)&lt;AN$144,(IF(VALUE($F206)&gt;AM$144-1,SUM($AI65,$V65,$AJ65:AM65),AM65)),0),0)</f>
        <v>0</v>
      </c>
      <c r="AN206" s="191">
        <f>IFERROR(IF(VALUE($F206)&lt;AO$144,(IF(VALUE($F206)&gt;AN$144-1,SUM($AI65,$V65,$AJ65:AN65),AN65)),0),0)</f>
        <v>0</v>
      </c>
      <c r="AO206" s="191">
        <f>IFERROR(IF(VALUE($F206)&lt;AP$144,(IF(VALUE($F206)&gt;AO$144-1,SUM($AI65,$V65,$AJ65:AO65),AO65)),0),0)</f>
        <v>0</v>
      </c>
      <c r="AP206" s="191">
        <f>IFERROR(IF(VALUE($F206)&lt;AQ$144,(IF(VALUE($F206)&gt;AP$144-1,SUM($AI65,$V65,$AJ65:AP65),AP65)),0),0)</f>
        <v>0</v>
      </c>
      <c r="AQ206" s="191">
        <f>IFERROR(IF(VALUE($F206)&lt;AR$144,(IF(VALUE($F206)&gt;AQ$144-1,SUM($AI65,$V65,$AJ65:AQ65),AQ65)),0),0)</f>
        <v>0</v>
      </c>
      <c r="AR206" s="191">
        <f>IFERROR(IF(VALUE($F206)&lt;AS$144,(IF(VALUE($F206)&gt;AR$144-1,SUM($AI65,$V65,$AJ65:AR65),AR65)),0),0)</f>
        <v>0</v>
      </c>
      <c r="AS206" s="191">
        <f>IFERROR(IF(VALUE($F206)&lt;AT$144,(IF(VALUE($F206)&gt;AS$144-1,SUM($AI65,$V65,$AJ65:AS65),AS65)),0),0)</f>
        <v>0</v>
      </c>
      <c r="AT206" s="191">
        <f>IFERROR(IF(VALUE($F206)&lt;AU$144,(IF(VALUE($F206)&gt;AT$144-1,SUM($AI65,$V65,$AJ65:AT65),AT65)),0),0)</f>
        <v>0</v>
      </c>
      <c r="AU206" s="191">
        <f>IFERROR(IF(VALUE($F206)&lt;AV$144,(IF(VALUE($F206)&gt;AU$144-1,SUM($AI65,$V65,$AJ65:AU65),AU65)),0),0)</f>
        <v>0</v>
      </c>
      <c r="AV206" s="163">
        <f t="shared" si="45"/>
        <v>0</v>
      </c>
      <c r="AW206" s="191">
        <f>IFERROR(IF(VALUE($F206)&lt;AX$144,(IF(VALUE($F206)&gt;AW$144-1,SUM($AV65,$AI65,$V65,$AW65:AW65),AW65)),0),0)</f>
        <v>0</v>
      </c>
      <c r="AX206" s="191">
        <f>IFERROR(IF(VALUE($F206)&lt;AY$144,(IF(VALUE($F206)&gt;AX$144-1,SUM($AV65,$AI65,$V65,$AW65:AX65),AX65)),0),0)</f>
        <v>0</v>
      </c>
      <c r="AY206" s="191">
        <f>IFERROR(IF(VALUE($F206)&lt;AZ$144,(IF(VALUE($F206)&gt;AY$144-1,SUM($AV65,$AI65,$V65,$AW65:AY65),AY65)),0),0)</f>
        <v>0</v>
      </c>
      <c r="AZ206" s="191">
        <f>IFERROR(IF(VALUE($F206)&lt;BA$144,(IF(VALUE($F206)&gt;AZ$144-1,SUM($AV65,$AI65,$V65,$AW65:AZ65),AZ65)),0),0)</f>
        <v>0</v>
      </c>
      <c r="BA206" s="191">
        <f>IFERROR(IF(VALUE($F206)&lt;BB$144,(IF(VALUE($F206)&gt;BA$144-1,SUM($AV65,$AI65,$V65,$AW65:BA65),BA65)),0),0)</f>
        <v>0</v>
      </c>
      <c r="BB206" s="191">
        <f>IFERROR(IF(VALUE($F206)&lt;BC$144,(IF(VALUE($F206)&gt;BB$144-1,SUM($AV65,$AI65,$V65,$AW65:BB65),BB65)),0),0)</f>
        <v>0</v>
      </c>
      <c r="BC206" s="191">
        <f>IFERROR(IF(VALUE($F206)&lt;BD$144,(IF(VALUE($F206)&gt;BC$144-1,SUM($AV65,$AI65,$V65,$AW65:BC65),BC65)),0),0)</f>
        <v>0</v>
      </c>
      <c r="BD206" s="191">
        <f>IFERROR(IF(VALUE($F206)&lt;BE$144,(IF(VALUE($F206)&gt;BD$144-1,SUM($AV65,$AI65,$V65,$AW65:BD65),BD65)),0),0)</f>
        <v>0</v>
      </c>
      <c r="BE206" s="191">
        <f>IFERROR(IF(VALUE($F206)&lt;BF$144,(IF(VALUE($F206)&gt;BE$144-1,SUM($AV65,$AI65,$V65,$AW65:BE65),BE65)),0),0)</f>
        <v>0</v>
      </c>
      <c r="BF206" s="191">
        <f>IFERROR(IF(VALUE($F206)&lt;BG$144,(IF(VALUE($F206)&gt;BF$144-1,SUM($AV65,$AI65,$V65,$AW65:BF65),BF65)),0),0)</f>
        <v>0</v>
      </c>
      <c r="BG206" s="191">
        <f>IFERROR(IF(VALUE($F206)&lt;BH$144,(IF(VALUE($F206)&gt;BG$144-1,SUM($AV65,$AI65,$V65,$AW65:BG65),BG65)),0),0)</f>
        <v>0</v>
      </c>
      <c r="BH206" s="191">
        <f>IFERROR(IF(VALUE($F206)&lt;BI$144,(IF(VALUE($F206)&gt;BH$144-1,SUM($AV65,$AI65,$V65,$AW65:BH65),BH65)),0),0)</f>
        <v>0</v>
      </c>
      <c r="BI206" s="163">
        <f t="shared" si="46"/>
        <v>0</v>
      </c>
      <c r="BV206" s="163"/>
      <c r="CI206" s="163"/>
      <c r="CV206" s="163"/>
      <c r="DI206" s="163"/>
      <c r="DV206" s="163"/>
      <c r="EI206" s="163"/>
    </row>
    <row r="207" spans="1:139" ht="15.75" customHeight="1" outlineLevel="1" x14ac:dyDescent="0.25">
      <c r="A207" s="2">
        <f t="shared" si="49"/>
        <v>60</v>
      </c>
      <c r="B207" s="1" t="str">
        <f t="shared" si="49"/>
        <v>TAU-TBD52</v>
      </c>
      <c r="C207" s="1" t="str">
        <f t="shared" si="49"/>
        <v>SPP TAU - Circuit 230604</v>
      </c>
      <c r="D207" s="2" t="str">
        <f t="shared" si="49"/>
        <v>TAU-TBD52.1</v>
      </c>
      <c r="E207" s="162" t="str">
        <f t="shared" si="49"/>
        <v>SPP TAU - Circuit 230604</v>
      </c>
      <c r="F207" s="84">
        <v>45337</v>
      </c>
      <c r="G207" s="84"/>
      <c r="H207" s="112"/>
      <c r="J207" s="191">
        <v>0</v>
      </c>
      <c r="K207" s="191">
        <v>0</v>
      </c>
      <c r="L207" s="191">
        <v>0</v>
      </c>
      <c r="M207" s="191">
        <v>0</v>
      </c>
      <c r="N207" s="191">
        <v>0</v>
      </c>
      <c r="O207" s="191">
        <v>0</v>
      </c>
      <c r="P207" s="191">
        <v>0</v>
      </c>
      <c r="Q207" s="191">
        <f>IF($F207&lt;R$144,(IF($F207&gt;Q$144-1,SUM($J66:Q66)+$I408,Q66)),0)</f>
        <v>0</v>
      </c>
      <c r="R207" s="191">
        <f>IF($F207&lt;S$144,(IF($F207&gt;R$144-1,SUM($J66:R66)+$I408,R66)),0)</f>
        <v>0</v>
      </c>
      <c r="S207" s="191">
        <f>IF($F207&lt;T$144,(IF($F207&gt;S$144-1,SUM($J66:S66)+$I408,S66)),0)</f>
        <v>0</v>
      </c>
      <c r="T207" s="191">
        <f>IF($F207&lt;U$144,(IF($F207&gt;T$144-1,SUM($J66:T66)+$I408,T66)),0)</f>
        <v>0</v>
      </c>
      <c r="U207" s="191">
        <f>IF($F207&lt;V$144,(IF($F207&gt;U$144-1,SUM($J66:U66)+$I408,U66)),0)</f>
        <v>0</v>
      </c>
      <c r="V207" s="163">
        <f t="shared" si="37"/>
        <v>0</v>
      </c>
      <c r="W207" s="191">
        <f>IF($F207&lt;X$144,(IF($F207&gt;W$144-1,SUM($V66,$W66:W66),W66)),0)</f>
        <v>0</v>
      </c>
      <c r="X207" s="191">
        <f>IF($F207&lt;Y$144,(IF($F207&gt;X$144-1,SUM($V66,$W66:X66),X66)),0)</f>
        <v>0</v>
      </c>
      <c r="Y207" s="191">
        <f>IF($F207&lt;Z$144,(IF($F207&gt;Y$144-1,SUM($V66,$W66:Y66),Y66)),0)</f>
        <v>0</v>
      </c>
      <c r="Z207" s="191">
        <f>IF($F207&lt;AA$144,(IF($F207&gt;Z$144-1,SUM($V66,$W66:Z66),Z66)),0)</f>
        <v>0</v>
      </c>
      <c r="AA207" s="191">
        <f>IF($F207&lt;AB$144,(IF($F207&gt;AA$144-1,SUM($V66,$W66:AA66),AA66)),0)</f>
        <v>0</v>
      </c>
      <c r="AB207" s="191">
        <f>IF($F207&lt;AC$144,(IF($F207&gt;AB$144-1,SUM($V66,$W66:AB66),AB66)),0)</f>
        <v>0</v>
      </c>
      <c r="AC207" s="191">
        <f>IF($F207&lt;AD$144,(IF($F207&gt;AC$144-1,SUM($V66,$W66:AC66),AC66)),0)</f>
        <v>0</v>
      </c>
      <c r="AD207" s="191">
        <f>IF($F207&lt;AE$144,(IF($F207&gt;AD$144-1,SUM($V66,$W66:AD66),AD66)),0)</f>
        <v>0</v>
      </c>
      <c r="AE207" s="191">
        <f>IF($F207&lt;AF$144,(IF($F207&gt;AE$144-1,SUM($V66,$W66:AE66),AE66)),0)</f>
        <v>0</v>
      </c>
      <c r="AF207" s="191">
        <f>IF($F207&lt;AG$144,(IF($F207&gt;AF$144-1,SUM($V66,$W66:AF66),AF66)),0)</f>
        <v>0</v>
      </c>
      <c r="AG207" s="191">
        <f>IF($F207&lt;AH$144,(IF($F207&gt;AG$144-1,SUM($V66,$W66:AG66),AG66)),0)</f>
        <v>0</v>
      </c>
      <c r="AH207" s="191">
        <f>IF($F207&lt;AI$144,(IF($F207&gt;AH$144-1,SUM($V66,$W66:AH66),AH66)),0)</f>
        <v>0</v>
      </c>
      <c r="AI207" s="163">
        <f t="shared" si="43"/>
        <v>0</v>
      </c>
      <c r="AJ207" s="191">
        <f>IFERROR(IF(VALUE($F207)&lt;AK$144,(IF(VALUE($F207)&gt;AJ$144-1,SUM($AI66,$V66,$AJ66:AJ66),AJ66)),0),0)</f>
        <v>0</v>
      </c>
      <c r="AK207" s="191">
        <f>IFERROR(IF(VALUE($F207)&lt;AL$144,(IF(VALUE($F207)&gt;AK$144-1,SUM($AI66,$V66,$AJ66:AK66),AK66)),0),0)</f>
        <v>0</v>
      </c>
      <c r="AL207" s="191">
        <f>IFERROR(IF(VALUE($F207)&lt;AM$144,(IF(VALUE($F207)&gt;AL$144-1,SUM($AI66,$V66,$AJ66:AL66),AL66)),0),0)</f>
        <v>0</v>
      </c>
      <c r="AM207" s="191">
        <f>IFERROR(IF(VALUE($F207)&lt;AN$144,(IF(VALUE($F207)&gt;AM$144-1,SUM($AI66,$V66,$AJ66:AM66),AM66)),0),0)</f>
        <v>0</v>
      </c>
      <c r="AN207" s="191">
        <f>IFERROR(IF(VALUE($F207)&lt;AO$144,(IF(VALUE($F207)&gt;AN$144-1,SUM($AI66,$V66,$AJ66:AN66),AN66)),0),0)</f>
        <v>0</v>
      </c>
      <c r="AO207" s="191">
        <f>IFERROR(IF(VALUE($F207)&lt;AP$144,(IF(VALUE($F207)&gt;AO$144-1,SUM($AI66,$V66,$AJ66:AO66),AO66)),0),0)</f>
        <v>0</v>
      </c>
      <c r="AP207" s="191">
        <f>IFERROR(IF(VALUE($F207)&lt;AQ$144,(IF(VALUE($F207)&gt;AP$144-1,SUM($AI66,$V66,$AJ66:AP66),AP66)),0),0)</f>
        <v>0</v>
      </c>
      <c r="AQ207" s="191">
        <f>IFERROR(IF(VALUE($F207)&lt;AR$144,(IF(VALUE($F207)&gt;AQ$144-1,SUM($AI66,$V66,$AJ66:AQ66),AQ66)),0),0)</f>
        <v>0</v>
      </c>
      <c r="AR207" s="191">
        <f>IFERROR(IF(VALUE($F207)&lt;AS$144,(IF(VALUE($F207)&gt;AR$144-1,SUM($AI66,$V66,$AJ66:AR66),AR66)),0),0)</f>
        <v>0</v>
      </c>
      <c r="AS207" s="191">
        <f>IFERROR(IF(VALUE($F207)&lt;AT$144,(IF(VALUE($F207)&gt;AS$144-1,SUM($AI66,$V66,$AJ66:AS66),AS66)),0),0)</f>
        <v>0</v>
      </c>
      <c r="AT207" s="191">
        <f>IFERROR(IF(VALUE($F207)&lt;AU$144,(IF(VALUE($F207)&gt;AT$144-1,SUM($AI66,$V66,$AJ66:AT66),AT66)),0),0)</f>
        <v>0</v>
      </c>
      <c r="AU207" s="191">
        <f>IFERROR(IF(VALUE($F207)&lt;AV$144,(IF(VALUE($F207)&gt;AU$144-1,SUM($AI66,$V66,$AJ66:AU66),AU66)),0),0)</f>
        <v>0</v>
      </c>
      <c r="AV207" s="163">
        <f t="shared" si="45"/>
        <v>0</v>
      </c>
      <c r="AW207" s="191">
        <f>IFERROR(IF(VALUE($F207)&lt;AX$144,(IF(VALUE($F207)&gt;AW$144-1,SUM($AV66,$AI66,$V66,$AW66:AW66),AW66)),0),0)</f>
        <v>0</v>
      </c>
      <c r="AX207" s="191">
        <f>IFERROR(IF(VALUE($F207)&lt;AY$144,(IF(VALUE($F207)&gt;AX$144-1,SUM($AV66,$AI66,$V66,$AW66:AX66),AX66)),0),0)</f>
        <v>0</v>
      </c>
      <c r="AY207" s="191">
        <f>IFERROR(IF(VALUE($F207)&lt;AZ$144,(IF(VALUE($F207)&gt;AY$144-1,SUM($AV66,$AI66,$V66,$AW66:AY66),AY66)),0),0)</f>
        <v>0</v>
      </c>
      <c r="AZ207" s="191">
        <f>IFERROR(IF(VALUE($F207)&lt;BA$144,(IF(VALUE($F207)&gt;AZ$144-1,SUM($AV66,$AI66,$V66,$AW66:AZ66),AZ66)),0),0)</f>
        <v>0</v>
      </c>
      <c r="BA207" s="191">
        <f>IFERROR(IF(VALUE($F207)&lt;BB$144,(IF(VALUE($F207)&gt;BA$144-1,SUM($AV66,$AI66,$V66,$AW66:BA66),BA66)),0),0)</f>
        <v>0</v>
      </c>
      <c r="BB207" s="191">
        <f>IFERROR(IF(VALUE($F207)&lt;BC$144,(IF(VALUE($F207)&gt;BB$144-1,SUM($AV66,$AI66,$V66,$AW66:BB66),BB66)),0),0)</f>
        <v>0</v>
      </c>
      <c r="BC207" s="191">
        <f>IFERROR(IF(VALUE($F207)&lt;BD$144,(IF(VALUE($F207)&gt;BC$144-1,SUM($AV66,$AI66,$V66,$AW66:BC66),BC66)),0),0)</f>
        <v>0</v>
      </c>
      <c r="BD207" s="191">
        <f>IFERROR(IF(VALUE($F207)&lt;BE$144,(IF(VALUE($F207)&gt;BD$144-1,SUM($AV66,$AI66,$V66,$AW66:BD66),BD66)),0),0)</f>
        <v>0</v>
      </c>
      <c r="BE207" s="191">
        <f>IFERROR(IF(VALUE($F207)&lt;BF$144,(IF(VALUE($F207)&gt;BE$144-1,SUM($AV66,$AI66,$V66,$AW66:BE66),BE66)),0),0)</f>
        <v>0</v>
      </c>
      <c r="BF207" s="191">
        <f>IFERROR(IF(VALUE($F207)&lt;BG$144,(IF(VALUE($F207)&gt;BF$144-1,SUM($AV66,$AI66,$V66,$AW66:BF66),BF66)),0),0)</f>
        <v>0</v>
      </c>
      <c r="BG207" s="191">
        <f>IFERROR(IF(VALUE($F207)&lt;BH$144,(IF(VALUE($F207)&gt;BG$144-1,SUM($AV66,$AI66,$V66,$AW66:BG66),BG66)),0),0)</f>
        <v>0</v>
      </c>
      <c r="BH207" s="191">
        <f>IFERROR(IF(VALUE($F207)&lt;BI$144,(IF(VALUE($F207)&gt;BH$144-1,SUM($AV66,$AI66,$V66,$AW66:BH66),BH66)),0),0)</f>
        <v>0</v>
      </c>
      <c r="BI207" s="163">
        <f t="shared" si="46"/>
        <v>0</v>
      </c>
      <c r="BV207" s="163"/>
      <c r="CI207" s="163"/>
      <c r="CV207" s="163"/>
      <c r="DI207" s="163"/>
      <c r="DV207" s="163"/>
      <c r="EI207" s="163"/>
    </row>
    <row r="208" spans="1:139" ht="15.75" customHeight="1" outlineLevel="1" x14ac:dyDescent="0.25">
      <c r="A208" s="2">
        <f t="shared" si="49"/>
        <v>61</v>
      </c>
      <c r="B208" s="1" t="str">
        <f t="shared" si="49"/>
        <v>TAU-TBD53</v>
      </c>
      <c r="C208" s="1" t="str">
        <f t="shared" si="49"/>
        <v>SPP TAU - Circuit 66035</v>
      </c>
      <c r="D208" s="2" t="str">
        <f t="shared" si="49"/>
        <v>TAU-TBD53.1</v>
      </c>
      <c r="E208" s="162" t="str">
        <f t="shared" si="49"/>
        <v>SPP TAU - Circuit 66035</v>
      </c>
      <c r="F208" s="84">
        <v>45366</v>
      </c>
      <c r="G208" s="84"/>
      <c r="H208" s="112"/>
      <c r="J208" s="191">
        <v>0</v>
      </c>
      <c r="K208" s="191">
        <v>0</v>
      </c>
      <c r="L208" s="191">
        <v>0</v>
      </c>
      <c r="M208" s="191">
        <v>0</v>
      </c>
      <c r="N208" s="191">
        <v>0</v>
      </c>
      <c r="O208" s="191">
        <v>0</v>
      </c>
      <c r="P208" s="191">
        <v>0</v>
      </c>
      <c r="Q208" s="191">
        <f>IF($F208&lt;R$144,(IF($F208&gt;Q$144-1,SUM($J67:Q67)+$I409,Q67)),0)</f>
        <v>0</v>
      </c>
      <c r="R208" s="191">
        <f>IF($F208&lt;S$144,(IF($F208&gt;R$144-1,SUM($J67:R67)+$I409,R67)),0)</f>
        <v>0</v>
      </c>
      <c r="S208" s="191">
        <f>IF($F208&lt;T$144,(IF($F208&gt;S$144-1,SUM($J67:S67)+$I409,S67)),0)</f>
        <v>0</v>
      </c>
      <c r="T208" s="191">
        <f>IF($F208&lt;U$144,(IF($F208&gt;T$144-1,SUM($J67:T67)+$I409,T67)),0)</f>
        <v>0</v>
      </c>
      <c r="U208" s="191">
        <f>IF($F208&lt;V$144,(IF($F208&gt;U$144-1,SUM($J67:U67)+$I409,U67)),0)</f>
        <v>0</v>
      </c>
      <c r="V208" s="163">
        <f t="shared" si="37"/>
        <v>0</v>
      </c>
      <c r="W208" s="191">
        <f>IF($F208&lt;X$144,(IF($F208&gt;W$144-1,SUM($V67,$W67:W67),W67)),0)</f>
        <v>0</v>
      </c>
      <c r="X208" s="191">
        <f>IF($F208&lt;Y$144,(IF($F208&gt;X$144-1,SUM($V67,$W67:X67),X67)),0)</f>
        <v>0</v>
      </c>
      <c r="Y208" s="191">
        <f>IF($F208&lt;Z$144,(IF($F208&gt;Y$144-1,SUM($V67,$W67:Y67),Y67)),0)</f>
        <v>0</v>
      </c>
      <c r="Z208" s="191">
        <f>IF($F208&lt;AA$144,(IF($F208&gt;Z$144-1,SUM($V67,$W67:Z67),Z67)),0)</f>
        <v>0</v>
      </c>
      <c r="AA208" s="191">
        <f>IF($F208&lt;AB$144,(IF($F208&gt;AA$144-1,SUM($V67,$W67:AA67),AA67)),0)</f>
        <v>0</v>
      </c>
      <c r="AB208" s="191">
        <f>IF($F208&lt;AC$144,(IF($F208&gt;AB$144-1,SUM($V67,$W67:AB67),AB67)),0)</f>
        <v>0</v>
      </c>
      <c r="AC208" s="191">
        <f>IF($F208&lt;AD$144,(IF($F208&gt;AC$144-1,SUM($V67,$W67:AC67),AC67)),0)</f>
        <v>0</v>
      </c>
      <c r="AD208" s="191">
        <f>IF($F208&lt;AE$144,(IF($F208&gt;AD$144-1,SUM($V67,$W67:AD67),AD67)),0)</f>
        <v>0</v>
      </c>
      <c r="AE208" s="191">
        <f>IF($F208&lt;AF$144,(IF($F208&gt;AE$144-1,SUM($V67,$W67:AE67),AE67)),0)</f>
        <v>0</v>
      </c>
      <c r="AF208" s="191">
        <f>IF($F208&lt;AG$144,(IF($F208&gt;AF$144-1,SUM($V67,$W67:AF67),AF67)),0)</f>
        <v>0</v>
      </c>
      <c r="AG208" s="191">
        <f>IF($F208&lt;AH$144,(IF($F208&gt;AG$144-1,SUM($V67,$W67:AG67),AG67)),0)</f>
        <v>0</v>
      </c>
      <c r="AH208" s="191">
        <f>IF($F208&lt;AI$144,(IF($F208&gt;AH$144-1,SUM($V67,$W67:AH67),AH67)),0)</f>
        <v>0</v>
      </c>
      <c r="AI208" s="163">
        <f t="shared" si="43"/>
        <v>0</v>
      </c>
      <c r="AJ208" s="191">
        <f>IFERROR(IF(VALUE($F208)&lt;AK$144,(IF(VALUE($F208)&gt;AJ$144-1,SUM($AI67,$V67,$AJ67:AJ67),AJ67)),0),0)</f>
        <v>0</v>
      </c>
      <c r="AK208" s="191">
        <f>IFERROR(IF(VALUE($F208)&lt;AL$144,(IF(VALUE($F208)&gt;AK$144-1,SUM($AI67,$V67,$AJ67:AK67),AK67)),0),0)</f>
        <v>0</v>
      </c>
      <c r="AL208" s="191">
        <f>IFERROR(IF(VALUE($F208)&lt;AM$144,(IF(VALUE($F208)&gt;AL$144-1,SUM($AI67,$V67,$AJ67:AL67),AL67)),0),0)</f>
        <v>0</v>
      </c>
      <c r="AM208" s="191">
        <f>IFERROR(IF(VALUE($F208)&lt;AN$144,(IF(VALUE($F208)&gt;AM$144-1,SUM($AI67,$V67,$AJ67:AM67),AM67)),0),0)</f>
        <v>0</v>
      </c>
      <c r="AN208" s="191">
        <f>IFERROR(IF(VALUE($F208)&lt;AO$144,(IF(VALUE($F208)&gt;AN$144-1,SUM($AI67,$V67,$AJ67:AN67),AN67)),0),0)</f>
        <v>0</v>
      </c>
      <c r="AO208" s="191">
        <f>IFERROR(IF(VALUE($F208)&lt;AP$144,(IF(VALUE($F208)&gt;AO$144-1,SUM($AI67,$V67,$AJ67:AO67),AO67)),0),0)</f>
        <v>0</v>
      </c>
      <c r="AP208" s="191">
        <f>IFERROR(IF(VALUE($F208)&lt;AQ$144,(IF(VALUE($F208)&gt;AP$144-1,SUM($AI67,$V67,$AJ67:AP67),AP67)),0),0)</f>
        <v>0</v>
      </c>
      <c r="AQ208" s="191">
        <f>IFERROR(IF(VALUE($F208)&lt;AR$144,(IF(VALUE($F208)&gt;AQ$144-1,SUM($AI67,$V67,$AJ67:AQ67),AQ67)),0),0)</f>
        <v>0</v>
      </c>
      <c r="AR208" s="191">
        <f>IFERROR(IF(VALUE($F208)&lt;AS$144,(IF(VALUE($F208)&gt;AR$144-1,SUM($AI67,$V67,$AJ67:AR67),AR67)),0),0)</f>
        <v>0</v>
      </c>
      <c r="AS208" s="191">
        <f>IFERROR(IF(VALUE($F208)&lt;AT$144,(IF(VALUE($F208)&gt;AS$144-1,SUM($AI67,$V67,$AJ67:AS67),AS67)),0),0)</f>
        <v>0</v>
      </c>
      <c r="AT208" s="191">
        <f>IFERROR(IF(VALUE($F208)&lt;AU$144,(IF(VALUE($F208)&gt;AT$144-1,SUM($AI67,$V67,$AJ67:AT67),AT67)),0),0)</f>
        <v>0</v>
      </c>
      <c r="AU208" s="191">
        <f>IFERROR(IF(VALUE($F208)&lt;AV$144,(IF(VALUE($F208)&gt;AU$144-1,SUM($AI67,$V67,$AJ67:AU67),AU67)),0),0)</f>
        <v>0</v>
      </c>
      <c r="AV208" s="163">
        <f t="shared" si="45"/>
        <v>0</v>
      </c>
      <c r="AW208" s="191">
        <f>IFERROR(IF(VALUE($F208)&lt;AX$144,(IF(VALUE($F208)&gt;AW$144-1,SUM($AV67,$AI67,$V67,$AW67:AW67),AW67)),0),0)</f>
        <v>0</v>
      </c>
      <c r="AX208" s="191">
        <f>IFERROR(IF(VALUE($F208)&lt;AY$144,(IF(VALUE($F208)&gt;AX$144-1,SUM($AV67,$AI67,$V67,$AW67:AX67),AX67)),0),0)</f>
        <v>0</v>
      </c>
      <c r="AY208" s="191">
        <f>IFERROR(IF(VALUE($F208)&lt;AZ$144,(IF(VALUE($F208)&gt;AY$144-1,SUM($AV67,$AI67,$V67,$AW67:AY67),AY67)),0),0)</f>
        <v>0</v>
      </c>
      <c r="AZ208" s="191">
        <f>IFERROR(IF(VALUE($F208)&lt;BA$144,(IF(VALUE($F208)&gt;AZ$144-1,SUM($AV67,$AI67,$V67,$AW67:AZ67),AZ67)),0),0)</f>
        <v>0</v>
      </c>
      <c r="BA208" s="191">
        <f>IFERROR(IF(VALUE($F208)&lt;BB$144,(IF(VALUE($F208)&gt;BA$144-1,SUM($AV67,$AI67,$V67,$AW67:BA67),BA67)),0),0)</f>
        <v>0</v>
      </c>
      <c r="BB208" s="191">
        <f>IFERROR(IF(VALUE($F208)&lt;BC$144,(IF(VALUE($F208)&gt;BB$144-1,SUM($AV67,$AI67,$V67,$AW67:BB67),BB67)),0),0)</f>
        <v>0</v>
      </c>
      <c r="BC208" s="191">
        <f>IFERROR(IF(VALUE($F208)&lt;BD$144,(IF(VALUE($F208)&gt;BC$144-1,SUM($AV67,$AI67,$V67,$AW67:BC67),BC67)),0),0)</f>
        <v>0</v>
      </c>
      <c r="BD208" s="191">
        <f>IFERROR(IF(VALUE($F208)&lt;BE$144,(IF(VALUE($F208)&gt;BD$144-1,SUM($AV67,$AI67,$V67,$AW67:BD67),BD67)),0),0)</f>
        <v>0</v>
      </c>
      <c r="BE208" s="191">
        <f>IFERROR(IF(VALUE($F208)&lt;BF$144,(IF(VALUE($F208)&gt;BE$144-1,SUM($AV67,$AI67,$V67,$AW67:BE67),BE67)),0),0)</f>
        <v>0</v>
      </c>
      <c r="BF208" s="191">
        <f>IFERROR(IF(VALUE($F208)&lt;BG$144,(IF(VALUE($F208)&gt;BF$144-1,SUM($AV67,$AI67,$V67,$AW67:BF67),BF67)),0),0)</f>
        <v>0</v>
      </c>
      <c r="BG208" s="191">
        <f>IFERROR(IF(VALUE($F208)&lt;BH$144,(IF(VALUE($F208)&gt;BG$144-1,SUM($AV67,$AI67,$V67,$AW67:BG67),BG67)),0),0)</f>
        <v>0</v>
      </c>
      <c r="BH208" s="191">
        <f>IFERROR(IF(VALUE($F208)&lt;BI$144,(IF(VALUE($F208)&gt;BH$144-1,SUM($AV67,$AI67,$V67,$AW67:BH67),BH67)),0),0)</f>
        <v>0</v>
      </c>
      <c r="BI208" s="163">
        <f t="shared" si="46"/>
        <v>0</v>
      </c>
      <c r="BV208" s="163"/>
      <c r="CI208" s="163"/>
      <c r="CV208" s="163"/>
      <c r="DI208" s="163"/>
      <c r="DV208" s="163"/>
      <c r="EI208" s="163"/>
    </row>
    <row r="209" spans="1:139" ht="15.75" customHeight="1" outlineLevel="1" x14ac:dyDescent="0.25">
      <c r="A209" s="2">
        <f t="shared" si="49"/>
        <v>62</v>
      </c>
      <c r="B209" s="1" t="str">
        <f t="shared" si="49"/>
        <v>TAU-TBD54</v>
      </c>
      <c r="C209" s="1" t="str">
        <f t="shared" si="49"/>
        <v>SPP TAU - Circuit 66067</v>
      </c>
      <c r="D209" s="2" t="str">
        <f t="shared" si="49"/>
        <v>TAU-TBD54.1</v>
      </c>
      <c r="E209" s="162" t="str">
        <f t="shared" si="49"/>
        <v>SPP TAU - Circuit 66067</v>
      </c>
      <c r="F209" s="84">
        <v>45366</v>
      </c>
      <c r="G209" s="84"/>
      <c r="H209" s="112"/>
      <c r="J209" s="191">
        <v>0</v>
      </c>
      <c r="K209" s="191">
        <v>0</v>
      </c>
      <c r="L209" s="191">
        <v>0</v>
      </c>
      <c r="M209" s="191">
        <v>0</v>
      </c>
      <c r="N209" s="191">
        <v>0</v>
      </c>
      <c r="O209" s="191">
        <v>0</v>
      </c>
      <c r="P209" s="191">
        <v>0</v>
      </c>
      <c r="Q209" s="191">
        <f>IF($F209&lt;R$144,(IF($F209&gt;Q$144-1,SUM($J68:Q68)+$I410,Q68)),0)</f>
        <v>0</v>
      </c>
      <c r="R209" s="191">
        <f>IF($F209&lt;S$144,(IF($F209&gt;R$144-1,SUM($J68:R68)+$I410,R68)),0)</f>
        <v>0</v>
      </c>
      <c r="S209" s="191">
        <f>IF($F209&lt;T$144,(IF($F209&gt;S$144-1,SUM($J68:S68)+$I410,S68)),0)</f>
        <v>0</v>
      </c>
      <c r="T209" s="191">
        <f>IF($F209&lt;U$144,(IF($F209&gt;T$144-1,SUM($J68:T68)+$I410,T68)),0)</f>
        <v>0</v>
      </c>
      <c r="U209" s="191">
        <f>IF($F209&lt;V$144,(IF($F209&gt;U$144-1,SUM($J68:U68)+$I410,U68)),0)</f>
        <v>0</v>
      </c>
      <c r="V209" s="163">
        <f t="shared" si="37"/>
        <v>0</v>
      </c>
      <c r="W209" s="191">
        <f>IF($F209&lt;X$144,(IF($F209&gt;W$144-1,SUM($V68,$W68:W68),W68)),0)</f>
        <v>0</v>
      </c>
      <c r="X209" s="191">
        <f>IF($F209&lt;Y$144,(IF($F209&gt;X$144-1,SUM($V68,$W68:X68),X68)),0)</f>
        <v>0</v>
      </c>
      <c r="Y209" s="191">
        <f>IF($F209&lt;Z$144,(IF($F209&gt;Y$144-1,SUM($V68,$W68:Y68),Y68)),0)</f>
        <v>0</v>
      </c>
      <c r="Z209" s="191">
        <f>IF($F209&lt;AA$144,(IF($F209&gt;Z$144-1,SUM($V68,$W68:Z68),Z68)),0)</f>
        <v>0</v>
      </c>
      <c r="AA209" s="191">
        <f>IF($F209&lt;AB$144,(IF($F209&gt;AA$144-1,SUM($V68,$W68:AA68),AA68)),0)</f>
        <v>0</v>
      </c>
      <c r="AB209" s="191">
        <f>IF($F209&lt;AC$144,(IF($F209&gt;AB$144-1,SUM($V68,$W68:AB68),AB68)),0)</f>
        <v>0</v>
      </c>
      <c r="AC209" s="191">
        <f>IF($F209&lt;AD$144,(IF($F209&gt;AC$144-1,SUM($V68,$W68:AC68),AC68)),0)</f>
        <v>0</v>
      </c>
      <c r="AD209" s="191">
        <f>IF($F209&lt;AE$144,(IF($F209&gt;AD$144-1,SUM($V68,$W68:AD68),AD68)),0)</f>
        <v>0</v>
      </c>
      <c r="AE209" s="191">
        <f>IF($F209&lt;AF$144,(IF($F209&gt;AE$144-1,SUM($V68,$W68:AE68),AE68)),0)</f>
        <v>0</v>
      </c>
      <c r="AF209" s="191">
        <f>IF($F209&lt;AG$144,(IF($F209&gt;AF$144-1,SUM($V68,$W68:AF68),AF68)),0)</f>
        <v>0</v>
      </c>
      <c r="AG209" s="191">
        <f>IF($F209&lt;AH$144,(IF($F209&gt;AG$144-1,SUM($V68,$W68:AG68),AG68)),0)</f>
        <v>0</v>
      </c>
      <c r="AH209" s="191">
        <f>IF($F209&lt;AI$144,(IF($F209&gt;AH$144-1,SUM($V68,$W68:AH68),AH68)),0)</f>
        <v>0</v>
      </c>
      <c r="AI209" s="163">
        <f t="shared" si="43"/>
        <v>0</v>
      </c>
      <c r="AJ209" s="191">
        <f>IFERROR(IF(VALUE($F209)&lt;AK$144,(IF(VALUE($F209)&gt;AJ$144-1,SUM($AI68,$V68,$AJ68:AJ68),AJ68)),0),0)</f>
        <v>0</v>
      </c>
      <c r="AK209" s="191">
        <f>IFERROR(IF(VALUE($F209)&lt;AL$144,(IF(VALUE($F209)&gt;AK$144-1,SUM($AI68,$V68,$AJ68:AK68),AK68)),0),0)</f>
        <v>0</v>
      </c>
      <c r="AL209" s="191">
        <f>IFERROR(IF(VALUE($F209)&lt;AM$144,(IF(VALUE($F209)&gt;AL$144-1,SUM($AI68,$V68,$AJ68:AL68),AL68)),0),0)</f>
        <v>0</v>
      </c>
      <c r="AM209" s="191">
        <f>IFERROR(IF(VALUE($F209)&lt;AN$144,(IF(VALUE($F209)&gt;AM$144-1,SUM($AI68,$V68,$AJ68:AM68),AM68)),0),0)</f>
        <v>0</v>
      </c>
      <c r="AN209" s="191">
        <f>IFERROR(IF(VALUE($F209)&lt;AO$144,(IF(VALUE($F209)&gt;AN$144-1,SUM($AI68,$V68,$AJ68:AN68),AN68)),0),0)</f>
        <v>0</v>
      </c>
      <c r="AO209" s="191">
        <f>IFERROR(IF(VALUE($F209)&lt;AP$144,(IF(VALUE($F209)&gt;AO$144-1,SUM($AI68,$V68,$AJ68:AO68),AO68)),0),0)</f>
        <v>0</v>
      </c>
      <c r="AP209" s="191">
        <f>IFERROR(IF(VALUE($F209)&lt;AQ$144,(IF(VALUE($F209)&gt;AP$144-1,SUM($AI68,$V68,$AJ68:AP68),AP68)),0),0)</f>
        <v>0</v>
      </c>
      <c r="AQ209" s="191">
        <f>IFERROR(IF(VALUE($F209)&lt;AR$144,(IF(VALUE($F209)&gt;AQ$144-1,SUM($AI68,$V68,$AJ68:AQ68),AQ68)),0),0)</f>
        <v>0</v>
      </c>
      <c r="AR209" s="191">
        <f>IFERROR(IF(VALUE($F209)&lt;AS$144,(IF(VALUE($F209)&gt;AR$144-1,SUM($AI68,$V68,$AJ68:AR68),AR68)),0),0)</f>
        <v>0</v>
      </c>
      <c r="AS209" s="191">
        <f>IFERROR(IF(VALUE($F209)&lt;AT$144,(IF(VALUE($F209)&gt;AS$144-1,SUM($AI68,$V68,$AJ68:AS68),AS68)),0),0)</f>
        <v>0</v>
      </c>
      <c r="AT209" s="191">
        <f>IFERROR(IF(VALUE($F209)&lt;AU$144,(IF(VALUE($F209)&gt;AT$144-1,SUM($AI68,$V68,$AJ68:AT68),AT68)),0),0)</f>
        <v>0</v>
      </c>
      <c r="AU209" s="191">
        <f>IFERROR(IF(VALUE($F209)&lt;AV$144,(IF(VALUE($F209)&gt;AU$144-1,SUM($AI68,$V68,$AJ68:AU68),AU68)),0),0)</f>
        <v>0</v>
      </c>
      <c r="AV209" s="163">
        <f t="shared" si="45"/>
        <v>0</v>
      </c>
      <c r="AW209" s="191">
        <f>IFERROR(IF(VALUE($F209)&lt;AX$144,(IF(VALUE($F209)&gt;AW$144-1,SUM($AV68,$AI68,$V68,$AW68:AW68),AW68)),0),0)</f>
        <v>0</v>
      </c>
      <c r="AX209" s="191">
        <f>IFERROR(IF(VALUE($F209)&lt;AY$144,(IF(VALUE($F209)&gt;AX$144-1,SUM($AV68,$AI68,$V68,$AW68:AX68),AX68)),0),0)</f>
        <v>0</v>
      </c>
      <c r="AY209" s="191">
        <f>IFERROR(IF(VALUE($F209)&lt;AZ$144,(IF(VALUE($F209)&gt;AY$144-1,SUM($AV68,$AI68,$V68,$AW68:AY68),AY68)),0),0)</f>
        <v>0</v>
      </c>
      <c r="AZ209" s="191">
        <f>IFERROR(IF(VALUE($F209)&lt;BA$144,(IF(VALUE($F209)&gt;AZ$144-1,SUM($AV68,$AI68,$V68,$AW68:AZ68),AZ68)),0),0)</f>
        <v>0</v>
      </c>
      <c r="BA209" s="191">
        <f>IFERROR(IF(VALUE($F209)&lt;BB$144,(IF(VALUE($F209)&gt;BA$144-1,SUM($AV68,$AI68,$V68,$AW68:BA68),BA68)),0),0)</f>
        <v>0</v>
      </c>
      <c r="BB209" s="191">
        <f>IFERROR(IF(VALUE($F209)&lt;BC$144,(IF(VALUE($F209)&gt;BB$144-1,SUM($AV68,$AI68,$V68,$AW68:BB68),BB68)),0),0)</f>
        <v>0</v>
      </c>
      <c r="BC209" s="191">
        <f>IFERROR(IF(VALUE($F209)&lt;BD$144,(IF(VALUE($F209)&gt;BC$144-1,SUM($AV68,$AI68,$V68,$AW68:BC68),BC68)),0),0)</f>
        <v>0</v>
      </c>
      <c r="BD209" s="191">
        <f>IFERROR(IF(VALUE($F209)&lt;BE$144,(IF(VALUE($F209)&gt;BD$144-1,SUM($AV68,$AI68,$V68,$AW68:BD68),BD68)),0),0)</f>
        <v>0</v>
      </c>
      <c r="BE209" s="191">
        <f>IFERROR(IF(VALUE($F209)&lt;BF$144,(IF(VALUE($F209)&gt;BE$144-1,SUM($AV68,$AI68,$V68,$AW68:BE68),BE68)),0),0)</f>
        <v>0</v>
      </c>
      <c r="BF209" s="191">
        <f>IFERROR(IF(VALUE($F209)&lt;BG$144,(IF(VALUE($F209)&gt;BF$144-1,SUM($AV68,$AI68,$V68,$AW68:BF68),BF68)),0),0)</f>
        <v>0</v>
      </c>
      <c r="BG209" s="191">
        <f>IFERROR(IF(VALUE($F209)&lt;BH$144,(IF(VALUE($F209)&gt;BG$144-1,SUM($AV68,$AI68,$V68,$AW68:BG68),BG68)),0),0)</f>
        <v>0</v>
      </c>
      <c r="BH209" s="191">
        <f>IFERROR(IF(VALUE($F209)&lt;BI$144,(IF(VALUE($F209)&gt;BH$144-1,SUM($AV68,$AI68,$V68,$AW68:BH68),BH68)),0),0)</f>
        <v>0</v>
      </c>
      <c r="BI209" s="163">
        <f t="shared" si="46"/>
        <v>0</v>
      </c>
      <c r="BV209" s="163"/>
      <c r="CI209" s="163"/>
      <c r="CV209" s="163"/>
      <c r="DI209" s="163"/>
      <c r="DV209" s="163"/>
      <c r="EI209" s="163"/>
    </row>
    <row r="210" spans="1:139" ht="15.75" customHeight="1" outlineLevel="1" x14ac:dyDescent="0.25">
      <c r="A210" s="2">
        <f t="shared" si="49"/>
        <v>63</v>
      </c>
      <c r="B210" s="1" t="str">
        <f t="shared" si="49"/>
        <v>TAU-TBD55</v>
      </c>
      <c r="C210" s="1" t="str">
        <f t="shared" si="49"/>
        <v>SPP TAU - Circuit 66042</v>
      </c>
      <c r="D210" s="2" t="str">
        <f t="shared" si="49"/>
        <v>TAU-TBD55.1</v>
      </c>
      <c r="E210" s="162" t="str">
        <f t="shared" si="49"/>
        <v>SPP TAU - Circuit 66042</v>
      </c>
      <c r="F210" s="84" t="s">
        <v>463</v>
      </c>
      <c r="G210" s="84"/>
      <c r="H210" s="112"/>
      <c r="J210" s="191">
        <v>0</v>
      </c>
      <c r="K210" s="191">
        <v>0</v>
      </c>
      <c r="L210" s="191">
        <v>0</v>
      </c>
      <c r="M210" s="191">
        <v>0</v>
      </c>
      <c r="N210" s="191">
        <v>0</v>
      </c>
      <c r="O210" s="191">
        <v>0</v>
      </c>
      <c r="P210" s="191">
        <v>0</v>
      </c>
      <c r="Q210" s="191">
        <f>IF($F210&lt;R$144,(IF($F210&gt;Q$144-1,SUM($J69:Q69)+$I411,Q69)),0)</f>
        <v>0</v>
      </c>
      <c r="R210" s="191">
        <f>IF($F210&lt;S$144,(IF($F210&gt;R$144-1,SUM($J69:R69)+$I411,R69)),0)</f>
        <v>0</v>
      </c>
      <c r="S210" s="191">
        <f>IF($F210&lt;T$144,(IF($F210&gt;S$144-1,SUM($J69:S69)+$I411,S69)),0)</f>
        <v>0</v>
      </c>
      <c r="T210" s="191">
        <f>IF($F210&lt;U$144,(IF($F210&gt;T$144-1,SUM($J69:T69)+$I411,T69)),0)</f>
        <v>0</v>
      </c>
      <c r="U210" s="191">
        <f>IF($F210&lt;V$144,(IF($F210&gt;U$144-1,SUM($J69:U69)+$I411,U69)),0)</f>
        <v>0</v>
      </c>
      <c r="V210" s="163">
        <f t="shared" si="37"/>
        <v>0</v>
      </c>
      <c r="W210" s="191">
        <f>IF($F210&lt;X$144,(IF($F210&gt;W$144-1,SUM($V69,$W69:W69),W69)),0)</f>
        <v>0</v>
      </c>
      <c r="X210" s="191">
        <f>IF($F210&lt;Y$144,(IF($F210&gt;X$144-1,SUM($V69,$W69:X69),X69)),0)</f>
        <v>0</v>
      </c>
      <c r="Y210" s="191">
        <f>IF($F210&lt;Z$144,(IF($F210&gt;Y$144-1,SUM($V69,$W69:Y69),Y69)),0)</f>
        <v>0</v>
      </c>
      <c r="Z210" s="191">
        <f>IF($F210&lt;AA$144,(IF($F210&gt;Z$144-1,SUM($V69,$W69:Z69),Z69)),0)</f>
        <v>0</v>
      </c>
      <c r="AA210" s="191">
        <f>IF($F210&lt;AB$144,(IF($F210&gt;AA$144-1,SUM($V69,$W69:AA69),AA69)),0)</f>
        <v>0</v>
      </c>
      <c r="AB210" s="191">
        <f>IF($F210&lt;AC$144,(IF($F210&gt;AB$144-1,SUM($V69,$W69:AB69),AB69)),0)</f>
        <v>0</v>
      </c>
      <c r="AC210" s="191">
        <f>IF($F210&lt;AD$144,(IF($F210&gt;AC$144-1,SUM($V69,$W69:AC69),AC69)),0)</f>
        <v>0</v>
      </c>
      <c r="AD210" s="191">
        <f>IF($F210&lt;AE$144,(IF($F210&gt;AD$144-1,SUM($V69,$W69:AD69),AD69)),0)</f>
        <v>0</v>
      </c>
      <c r="AE210" s="191">
        <f>IF($F210&lt;AF$144,(IF($F210&gt;AE$144-1,SUM($V69,$W69:AE69),AE69)),0)</f>
        <v>0</v>
      </c>
      <c r="AF210" s="191">
        <f>IF($F210&lt;AG$144,(IF($F210&gt;AF$144-1,SUM($V69,$W69:AF69),AF69)),0)</f>
        <v>0</v>
      </c>
      <c r="AG210" s="191">
        <f>IF($F210&lt;AH$144,(IF($F210&gt;AG$144-1,SUM($V69,$W69:AG69),AG69)),0)</f>
        <v>0</v>
      </c>
      <c r="AH210" s="191">
        <f>IF($F210&lt;AI$144,(IF($F210&gt;AH$144-1,SUM($V69,$W69:AH69),AH69)),0)</f>
        <v>0</v>
      </c>
      <c r="AI210" s="163">
        <f t="shared" ref="AI210:AI241" si="50">SUM(W210:AH210)</f>
        <v>0</v>
      </c>
      <c r="AJ210" s="191">
        <f>IFERROR(IF(VALUE($F210)&lt;AK$144,(IF(VALUE($F210)&gt;AJ$144-1,SUM($AI69,$V69,$AJ69:AJ69),AJ69)),0),0)</f>
        <v>0</v>
      </c>
      <c r="AK210" s="191">
        <f>IFERROR(IF(VALUE($F210)&lt;AL$144,(IF(VALUE($F210)&gt;AK$144-1,SUM($AI69,$V69,$AJ69:AK69),AK69)),0),0)</f>
        <v>0</v>
      </c>
      <c r="AL210" s="191">
        <f>IFERROR(IF(VALUE($F210)&lt;AM$144,(IF(VALUE($F210)&gt;AL$144-1,SUM($AI69,$V69,$AJ69:AL69),AL69)),0),0)</f>
        <v>0</v>
      </c>
      <c r="AM210" s="191">
        <f>IFERROR(IF(VALUE($F210)&lt;AN$144,(IF(VALUE($F210)&gt;AM$144-1,SUM($AI69,$V69,$AJ69:AM69),AM69)),0),0)</f>
        <v>0</v>
      </c>
      <c r="AN210" s="191">
        <f>IFERROR(IF(VALUE($F210)&lt;AO$144,(IF(VALUE($F210)&gt;AN$144-1,SUM($AI69,$V69,$AJ69:AN69),AN69)),0),0)</f>
        <v>0</v>
      </c>
      <c r="AO210" s="191">
        <f>IFERROR(IF(VALUE($F210)&lt;AP$144,(IF(VALUE($F210)&gt;AO$144-1,SUM($AI69,$V69,$AJ69:AO69),AO69)),0),0)</f>
        <v>0</v>
      </c>
      <c r="AP210" s="191">
        <f>IFERROR(IF(VALUE($F210)&lt;AQ$144,(IF(VALUE($F210)&gt;AP$144-1,SUM($AI69,$V69,$AJ69:AP69),AP69)),0),0)</f>
        <v>0</v>
      </c>
      <c r="AQ210" s="191">
        <f>IFERROR(IF(VALUE($F210)&lt;AR$144,(IF(VALUE($F210)&gt;AQ$144-1,SUM($AI69,$V69,$AJ69:AQ69),AQ69)),0),0)</f>
        <v>0</v>
      </c>
      <c r="AR210" s="191">
        <f>IFERROR(IF(VALUE($F210)&lt;AS$144,(IF(VALUE($F210)&gt;AR$144-1,SUM($AI69,$V69,$AJ69:AR69),AR69)),0),0)</f>
        <v>0</v>
      </c>
      <c r="AS210" s="191">
        <f>IFERROR(IF(VALUE($F210)&lt;AT$144,(IF(VALUE($F210)&gt;AS$144-1,SUM($AI69,$V69,$AJ69:AS69),AS69)),0),0)</f>
        <v>0</v>
      </c>
      <c r="AT210" s="191">
        <f>IFERROR(IF(VALUE($F210)&lt;AU$144,(IF(VALUE($F210)&gt;AT$144-1,SUM($AI69,$V69,$AJ69:AT69),AT69)),0),0)</f>
        <v>0</v>
      </c>
      <c r="AU210" s="191">
        <f>IFERROR(IF(VALUE($F210)&lt;AV$144,(IF(VALUE($F210)&gt;AU$144-1,SUM($AI69,$V69,$AJ69:AU69),AU69)),0),0)</f>
        <v>0</v>
      </c>
      <c r="AV210" s="163">
        <f t="shared" si="45"/>
        <v>0</v>
      </c>
      <c r="AW210" s="191">
        <f>IFERROR(IF(VALUE($F210)&lt;AX$144,(IF(VALUE($F210)&gt;AW$144-1,SUM($AV69,$AI69,$V69,$AW69:AW69),AW69)),0),0)</f>
        <v>0</v>
      </c>
      <c r="AX210" s="191">
        <f>IFERROR(IF(VALUE($F210)&lt;AY$144,(IF(VALUE($F210)&gt;AX$144-1,SUM($AV69,$AI69,$V69,$AW69:AX69),AX69)),0),0)</f>
        <v>0</v>
      </c>
      <c r="AY210" s="191">
        <f>IFERROR(IF(VALUE($F210)&lt;AZ$144,(IF(VALUE($F210)&gt;AY$144-1,SUM($AV69,$AI69,$V69,$AW69:AY69),AY69)),0),0)</f>
        <v>0</v>
      </c>
      <c r="AZ210" s="191">
        <f>IFERROR(IF(VALUE($F210)&lt;BA$144,(IF(VALUE($F210)&gt;AZ$144-1,SUM($AV69,$AI69,$V69,$AW69:AZ69),AZ69)),0),0)</f>
        <v>0</v>
      </c>
      <c r="BA210" s="191">
        <f>IFERROR(IF(VALUE($F210)&lt;BB$144,(IF(VALUE($F210)&gt;BA$144-1,SUM($AV69,$AI69,$V69,$AW69:BA69),BA69)),0),0)</f>
        <v>0</v>
      </c>
      <c r="BB210" s="191">
        <f>IFERROR(IF(VALUE($F210)&lt;BC$144,(IF(VALUE($F210)&gt;BB$144-1,SUM($AV69,$AI69,$V69,$AW69:BB69),BB69)),0),0)</f>
        <v>0</v>
      </c>
      <c r="BC210" s="191">
        <f>IFERROR(IF(VALUE($F210)&lt;BD$144,(IF(VALUE($F210)&gt;BC$144-1,SUM($AV69,$AI69,$V69,$AW69:BC69),BC69)),0),0)</f>
        <v>0</v>
      </c>
      <c r="BD210" s="191">
        <f>IFERROR(IF(VALUE($F210)&lt;BE$144,(IF(VALUE($F210)&gt;BD$144-1,SUM($AV69,$AI69,$V69,$AW69:BD69),BD69)),0),0)</f>
        <v>0</v>
      </c>
      <c r="BE210" s="191">
        <f>IFERROR(IF(VALUE($F210)&lt;BF$144,(IF(VALUE($F210)&gt;BE$144-1,SUM($AV69,$AI69,$V69,$AW69:BE69),BE69)),0),0)</f>
        <v>0</v>
      </c>
      <c r="BF210" s="191">
        <f>IFERROR(IF(VALUE($F210)&lt;BG$144,(IF(VALUE($F210)&gt;BF$144-1,SUM($AV69,$AI69,$V69,$AW69:BF69),BF69)),0),0)</f>
        <v>0</v>
      </c>
      <c r="BG210" s="191">
        <f>IFERROR(IF(VALUE($F210)&lt;BH$144,(IF(VALUE($F210)&gt;BG$144-1,SUM($AV69,$AI69,$V69,$AW69:BG69),BG69)),0),0)</f>
        <v>0</v>
      </c>
      <c r="BH210" s="191">
        <f>IFERROR(IF(VALUE($F210)&lt;BI$144,(IF(VALUE($F210)&gt;BH$144-1,SUM($AV69,$AI69,$V69,$AW69:BH69),BH69)),0),0)</f>
        <v>0</v>
      </c>
      <c r="BI210" s="163">
        <f t="shared" si="46"/>
        <v>0</v>
      </c>
      <c r="BV210" s="163"/>
      <c r="CI210" s="163"/>
      <c r="CV210" s="163"/>
      <c r="DI210" s="163"/>
      <c r="DV210" s="163"/>
      <c r="EI210" s="163"/>
    </row>
    <row r="211" spans="1:139" ht="15.75" customHeight="1" outlineLevel="1" x14ac:dyDescent="0.25">
      <c r="A211" s="2">
        <f t="shared" si="49"/>
        <v>64</v>
      </c>
      <c r="B211" s="1" t="str">
        <f t="shared" si="49"/>
        <v>TAU-TBD56</v>
      </c>
      <c r="C211" s="1" t="str">
        <f t="shared" si="49"/>
        <v>SPP TAU - Circuit 66652</v>
      </c>
      <c r="D211" s="2" t="str">
        <f t="shared" si="49"/>
        <v>TAU-TBD56.1</v>
      </c>
      <c r="E211" s="162" t="str">
        <f t="shared" si="49"/>
        <v>SPP TAU - Circuit 66652</v>
      </c>
      <c r="F211" s="84" t="s">
        <v>464</v>
      </c>
      <c r="G211" s="84"/>
      <c r="H211" s="112"/>
      <c r="J211" s="191">
        <v>0</v>
      </c>
      <c r="K211" s="191">
        <v>0</v>
      </c>
      <c r="L211" s="191">
        <v>0</v>
      </c>
      <c r="M211" s="191">
        <v>0</v>
      </c>
      <c r="N211" s="191">
        <v>0</v>
      </c>
      <c r="O211" s="191">
        <v>0</v>
      </c>
      <c r="P211" s="191">
        <v>0</v>
      </c>
      <c r="Q211" s="191">
        <f>IF($F211&lt;R$144,(IF($F211&gt;Q$144-1,SUM($J70:Q70)+$I412,Q70)),0)</f>
        <v>0</v>
      </c>
      <c r="R211" s="191">
        <f>IF($F211&lt;S$144,(IF($F211&gt;R$144-1,SUM($J70:R70)+$I412,R70)),0)</f>
        <v>0</v>
      </c>
      <c r="S211" s="191">
        <f>IF($F211&lt;T$144,(IF($F211&gt;S$144-1,SUM($J70:S70)+$I412,S70)),0)</f>
        <v>0</v>
      </c>
      <c r="T211" s="191">
        <f>IF($F211&lt;U$144,(IF($F211&gt;T$144-1,SUM($J70:T70)+$I412,T70)),0)</f>
        <v>0</v>
      </c>
      <c r="U211" s="191">
        <f>IF($F211&lt;V$144,(IF($F211&gt;U$144-1,SUM($J70:U70)+$I412,U70)),0)</f>
        <v>0</v>
      </c>
      <c r="V211" s="163">
        <f t="shared" si="37"/>
        <v>0</v>
      </c>
      <c r="W211" s="191">
        <f>IF($F211&lt;X$144,(IF($F211&gt;W$144-1,SUM($V70,$W70:W70),W70)),0)</f>
        <v>0</v>
      </c>
      <c r="X211" s="191">
        <f>IF($F211&lt;Y$144,(IF($F211&gt;X$144-1,SUM($V70,$W70:X70),X70)),0)</f>
        <v>0</v>
      </c>
      <c r="Y211" s="191">
        <f>IF($F211&lt;Z$144,(IF($F211&gt;Y$144-1,SUM($V70,$W70:Y70),Y70)),0)</f>
        <v>0</v>
      </c>
      <c r="Z211" s="191">
        <f>IF($F211&lt;AA$144,(IF($F211&gt;Z$144-1,SUM($V70,$W70:Z70),Z70)),0)</f>
        <v>0</v>
      </c>
      <c r="AA211" s="191">
        <f>IF($F211&lt;AB$144,(IF($F211&gt;AA$144-1,SUM($V70,$W70:AA70),AA70)),0)</f>
        <v>0</v>
      </c>
      <c r="AB211" s="191">
        <f>IF($F211&lt;AC$144,(IF($F211&gt;AB$144-1,SUM($V70,$W70:AB70),AB70)),0)</f>
        <v>0</v>
      </c>
      <c r="AC211" s="191">
        <f>IF($F211&lt;AD$144,(IF($F211&gt;AC$144-1,SUM($V70,$W70:AC70),AC70)),0)</f>
        <v>0</v>
      </c>
      <c r="AD211" s="191">
        <f>IF($F211&lt;AE$144,(IF($F211&gt;AD$144-1,SUM($V70,$W70:AD70),AD70)),0)</f>
        <v>0</v>
      </c>
      <c r="AE211" s="191">
        <f>IF($F211&lt;AF$144,(IF($F211&gt;AE$144-1,SUM($V70,$W70:AE70),AE70)),0)</f>
        <v>0</v>
      </c>
      <c r="AF211" s="191">
        <f>IF($F211&lt;AG$144,(IF($F211&gt;AF$144-1,SUM($V70,$W70:AF70),AF70)),0)</f>
        <v>0</v>
      </c>
      <c r="AG211" s="191">
        <f>IF($F211&lt;AH$144,(IF($F211&gt;AG$144-1,SUM($V70,$W70:AG70),AG70)),0)</f>
        <v>0</v>
      </c>
      <c r="AH211" s="191">
        <f>IF($F211&lt;AI$144,(IF($F211&gt;AH$144-1,SUM($V70,$W70:AH70),AH70)),0)</f>
        <v>0</v>
      </c>
      <c r="AI211" s="163">
        <f t="shared" si="50"/>
        <v>0</v>
      </c>
      <c r="AJ211" s="191">
        <f>IFERROR(IF(VALUE($F211)&lt;AK$144,(IF(VALUE($F211)&gt;AJ$144-1,SUM($AI70,$V70,$AJ70:AJ70),AJ70)),0),0)</f>
        <v>0</v>
      </c>
      <c r="AK211" s="191">
        <f>IFERROR(IF(VALUE($F211)&lt;AL$144,(IF(VALUE($F211)&gt;AK$144-1,SUM($AI70,$V70,$AJ70:AK70),AK70)),0),0)</f>
        <v>0</v>
      </c>
      <c r="AL211" s="191">
        <f>IFERROR(IF(VALUE($F211)&lt;AM$144,(IF(VALUE($F211)&gt;AL$144-1,SUM($AI70,$V70,$AJ70:AL70),AL70)),0),0)</f>
        <v>0</v>
      </c>
      <c r="AM211" s="191">
        <f>IFERROR(IF(VALUE($F211)&lt;AN$144,(IF(VALUE($F211)&gt;AM$144-1,SUM($AI70,$V70,$AJ70:AM70),AM70)),0),0)</f>
        <v>0</v>
      </c>
      <c r="AN211" s="191">
        <f>IFERROR(IF(VALUE($F211)&lt;AO$144,(IF(VALUE($F211)&gt;AN$144-1,SUM($AI70,$V70,$AJ70:AN70),AN70)),0),0)</f>
        <v>0</v>
      </c>
      <c r="AO211" s="191">
        <f>IFERROR(IF(VALUE($F211)&lt;AP$144,(IF(VALUE($F211)&gt;AO$144-1,SUM($AI70,$V70,$AJ70:AO70),AO70)),0),0)</f>
        <v>0</v>
      </c>
      <c r="AP211" s="191">
        <f>IFERROR(IF(VALUE($F211)&lt;AQ$144,(IF(VALUE($F211)&gt;AP$144-1,SUM($AI70,$V70,$AJ70:AP70),AP70)),0),0)</f>
        <v>0</v>
      </c>
      <c r="AQ211" s="191">
        <f>IFERROR(IF(VALUE($F211)&lt;AR$144,(IF(VALUE($F211)&gt;AQ$144-1,SUM($AI70,$V70,$AJ70:AQ70),AQ70)),0),0)</f>
        <v>0</v>
      </c>
      <c r="AR211" s="191">
        <f>IFERROR(IF(VALUE($F211)&lt;AS$144,(IF(VALUE($F211)&gt;AR$144-1,SUM($AI70,$V70,$AJ70:AR70),AR70)),0),0)</f>
        <v>0</v>
      </c>
      <c r="AS211" s="191">
        <f>IFERROR(IF(VALUE($F211)&lt;AT$144,(IF(VALUE($F211)&gt;AS$144-1,SUM($AI70,$V70,$AJ70:AS70),AS70)),0),0)</f>
        <v>0</v>
      </c>
      <c r="AT211" s="191">
        <f>IFERROR(IF(VALUE($F211)&lt;AU$144,(IF(VALUE($F211)&gt;AT$144-1,SUM($AI70,$V70,$AJ70:AT70),AT70)),0),0)</f>
        <v>0</v>
      </c>
      <c r="AU211" s="191">
        <f>IFERROR(IF(VALUE($F211)&lt;AV$144,(IF(VALUE($F211)&gt;AU$144-1,SUM($AI70,$V70,$AJ70:AU70),AU70)),0),0)</f>
        <v>0</v>
      </c>
      <c r="AV211" s="163">
        <f t="shared" si="45"/>
        <v>0</v>
      </c>
      <c r="AW211" s="191">
        <f>IFERROR(IF(VALUE($F211)&lt;AX$144,(IF(VALUE($F211)&gt;AW$144-1,SUM($AV70,$AI70,$V70,$AW70:AW70),AW70)),0),0)</f>
        <v>0</v>
      </c>
      <c r="AX211" s="191">
        <f>IFERROR(IF(VALUE($F211)&lt;AY$144,(IF(VALUE($F211)&gt;AX$144-1,SUM($AV70,$AI70,$V70,$AW70:AX70),AX70)),0),0)</f>
        <v>0</v>
      </c>
      <c r="AY211" s="191">
        <f>IFERROR(IF(VALUE($F211)&lt;AZ$144,(IF(VALUE($F211)&gt;AY$144-1,SUM($AV70,$AI70,$V70,$AW70:AY70),AY70)),0),0)</f>
        <v>0</v>
      </c>
      <c r="AZ211" s="191">
        <f>IFERROR(IF(VALUE($F211)&lt;BA$144,(IF(VALUE($F211)&gt;AZ$144-1,SUM($AV70,$AI70,$V70,$AW70:AZ70),AZ70)),0),0)</f>
        <v>0</v>
      </c>
      <c r="BA211" s="191">
        <f>IFERROR(IF(VALUE($F211)&lt;BB$144,(IF(VALUE($F211)&gt;BA$144-1,SUM($AV70,$AI70,$V70,$AW70:BA70),BA70)),0),0)</f>
        <v>0</v>
      </c>
      <c r="BB211" s="191">
        <f>IFERROR(IF(VALUE($F211)&lt;BC$144,(IF(VALUE($F211)&gt;BB$144-1,SUM($AV70,$AI70,$V70,$AW70:BB70),BB70)),0),0)</f>
        <v>0</v>
      </c>
      <c r="BC211" s="191">
        <f>IFERROR(IF(VALUE($F211)&lt;BD$144,(IF(VALUE($F211)&gt;BC$144-1,SUM($AV70,$AI70,$V70,$AW70:BC70),BC70)),0),0)</f>
        <v>0</v>
      </c>
      <c r="BD211" s="191">
        <f>IFERROR(IF(VALUE($F211)&lt;BE$144,(IF(VALUE($F211)&gt;BD$144-1,SUM($AV70,$AI70,$V70,$AW70:BD70),BD70)),0),0)</f>
        <v>0</v>
      </c>
      <c r="BE211" s="191">
        <f>IFERROR(IF(VALUE($F211)&lt;BF$144,(IF(VALUE($F211)&gt;BE$144-1,SUM($AV70,$AI70,$V70,$AW70:BE70),BE70)),0),0)</f>
        <v>0</v>
      </c>
      <c r="BF211" s="191">
        <f>IFERROR(IF(VALUE($F211)&lt;BG$144,(IF(VALUE($F211)&gt;BF$144-1,SUM($AV70,$AI70,$V70,$AW70:BF70),BF70)),0),0)</f>
        <v>0</v>
      </c>
      <c r="BG211" s="191">
        <f>IFERROR(IF(VALUE($F211)&lt;BH$144,(IF(VALUE($F211)&gt;BG$144-1,SUM($AV70,$AI70,$V70,$AW70:BG70),BG70)),0),0)</f>
        <v>0</v>
      </c>
      <c r="BH211" s="191">
        <f>IFERROR(IF(VALUE($F211)&lt;BI$144,(IF(VALUE($F211)&gt;BH$144-1,SUM($AV70,$AI70,$V70,$AW70:BH70),BH70)),0),0)</f>
        <v>0</v>
      </c>
      <c r="BI211" s="163">
        <f t="shared" si="46"/>
        <v>0</v>
      </c>
      <c r="BV211" s="163"/>
      <c r="CI211" s="163"/>
      <c r="CV211" s="163"/>
      <c r="DI211" s="163"/>
      <c r="DV211" s="163"/>
      <c r="EI211" s="163"/>
    </row>
    <row r="212" spans="1:139" ht="15.75" customHeight="1" outlineLevel="1" x14ac:dyDescent="0.25">
      <c r="A212" s="2">
        <f t="shared" si="49"/>
        <v>65</v>
      </c>
      <c r="B212" s="1" t="str">
        <f t="shared" si="49"/>
        <v>TAU-TBD57</v>
      </c>
      <c r="C212" s="1" t="str">
        <f t="shared" si="49"/>
        <v>SPP TAU - Circuit 66034</v>
      </c>
      <c r="D212" s="2" t="str">
        <f t="shared" si="49"/>
        <v>TAU-TBD57.1</v>
      </c>
      <c r="E212" s="162" t="str">
        <f t="shared" si="49"/>
        <v>SPP TAU - Circuit 66034</v>
      </c>
      <c r="F212" s="84" t="s">
        <v>465</v>
      </c>
      <c r="G212" s="84"/>
      <c r="H212" s="112"/>
      <c r="J212" s="191">
        <v>0</v>
      </c>
      <c r="K212" s="191">
        <v>0</v>
      </c>
      <c r="L212" s="191">
        <v>0</v>
      </c>
      <c r="M212" s="191">
        <v>0</v>
      </c>
      <c r="N212" s="191">
        <v>0</v>
      </c>
      <c r="O212" s="191">
        <v>0</v>
      </c>
      <c r="P212" s="191">
        <v>0</v>
      </c>
      <c r="Q212" s="191">
        <f>IF($F212&lt;R$144,(IF($F212&gt;Q$144-1,SUM($J71:Q71)+$I413,Q71)),0)</f>
        <v>0</v>
      </c>
      <c r="R212" s="191">
        <f>IF($F212&lt;S$144,(IF($F212&gt;R$144-1,SUM($J71:R71)+$I413,R71)),0)</f>
        <v>0</v>
      </c>
      <c r="S212" s="191">
        <f>IF($F212&lt;T$144,(IF($F212&gt;S$144-1,SUM($J71:S71)+$I413,S71)),0)</f>
        <v>0</v>
      </c>
      <c r="T212" s="191">
        <f>IF($F212&lt;U$144,(IF($F212&gt;T$144-1,SUM($J71:T71)+$I413,T71)),0)</f>
        <v>0</v>
      </c>
      <c r="U212" s="191">
        <f>IF($F212&lt;V$144,(IF($F212&gt;U$144-1,SUM($J71:U71)+$I413,U71)),0)</f>
        <v>0</v>
      </c>
      <c r="V212" s="163">
        <f t="shared" si="37"/>
        <v>0</v>
      </c>
      <c r="W212" s="191">
        <f>IF($F212&lt;X$144,(IF($F212&gt;W$144-1,SUM($V71,$W71:W71),W71)),0)</f>
        <v>0</v>
      </c>
      <c r="X212" s="191">
        <f>IF($F212&lt;Y$144,(IF($F212&gt;X$144-1,SUM($V71,$W71:X71),X71)),0)</f>
        <v>0</v>
      </c>
      <c r="Y212" s="191">
        <f>IF($F212&lt;Z$144,(IF($F212&gt;Y$144-1,SUM($V71,$W71:Y71),Y71)),0)</f>
        <v>0</v>
      </c>
      <c r="Z212" s="191">
        <f>IF($F212&lt;AA$144,(IF($F212&gt;Z$144-1,SUM($V71,$W71:Z71),Z71)),0)</f>
        <v>0</v>
      </c>
      <c r="AA212" s="191">
        <f>IF($F212&lt;AB$144,(IF($F212&gt;AA$144-1,SUM($V71,$W71:AA71),AA71)),0)</f>
        <v>0</v>
      </c>
      <c r="AB212" s="191">
        <f>IF($F212&lt;AC$144,(IF($F212&gt;AB$144-1,SUM($V71,$W71:AB71),AB71)),0)</f>
        <v>0</v>
      </c>
      <c r="AC212" s="191">
        <f>IF($F212&lt;AD$144,(IF($F212&gt;AC$144-1,SUM($V71,$W71:AC71),AC71)),0)</f>
        <v>0</v>
      </c>
      <c r="AD212" s="191">
        <f>IF($F212&lt;AE$144,(IF($F212&gt;AD$144-1,SUM($V71,$W71:AD71),AD71)),0)</f>
        <v>0</v>
      </c>
      <c r="AE212" s="191">
        <f>IF($F212&lt;AF$144,(IF($F212&gt;AE$144-1,SUM($V71,$W71:AE71),AE71)),0)</f>
        <v>0</v>
      </c>
      <c r="AF212" s="191">
        <f>IF($F212&lt;AG$144,(IF($F212&gt;AF$144-1,SUM($V71,$W71:AF71),AF71)),0)</f>
        <v>0</v>
      </c>
      <c r="AG212" s="191">
        <f>IF($F212&lt;AH$144,(IF($F212&gt;AG$144-1,SUM($V71,$W71:AG71),AG71)),0)</f>
        <v>0</v>
      </c>
      <c r="AH212" s="191">
        <f>IF($F212&lt;AI$144,(IF($F212&gt;AH$144-1,SUM($V71,$W71:AH71),AH71)),0)</f>
        <v>0</v>
      </c>
      <c r="AI212" s="163">
        <f t="shared" si="50"/>
        <v>0</v>
      </c>
      <c r="AJ212" s="191">
        <f>IFERROR(IF(VALUE($F212)&lt;AK$144,(IF(VALUE($F212)&gt;AJ$144-1,SUM($AI71,$V71,$AJ71:AJ71),AJ71)),0),0)</f>
        <v>0</v>
      </c>
      <c r="AK212" s="191">
        <f>IFERROR(IF(VALUE($F212)&lt;AL$144,(IF(VALUE($F212)&gt;AK$144-1,SUM($AI71,$V71,$AJ71:AK71),AK71)),0),0)</f>
        <v>0</v>
      </c>
      <c r="AL212" s="191">
        <f>IFERROR(IF(VALUE($F212)&lt;AM$144,(IF(VALUE($F212)&gt;AL$144-1,SUM($AI71,$V71,$AJ71:AL71),AL71)),0),0)</f>
        <v>0</v>
      </c>
      <c r="AM212" s="191">
        <f>IFERROR(IF(VALUE($F212)&lt;AN$144,(IF(VALUE($F212)&gt;AM$144-1,SUM($AI71,$V71,$AJ71:AM71),AM71)),0),0)</f>
        <v>0</v>
      </c>
      <c r="AN212" s="191">
        <f>IFERROR(IF(VALUE($F212)&lt;AO$144,(IF(VALUE($F212)&gt;AN$144-1,SUM($AI71,$V71,$AJ71:AN71),AN71)),0),0)</f>
        <v>0</v>
      </c>
      <c r="AO212" s="191">
        <f>IFERROR(IF(VALUE($F212)&lt;AP$144,(IF(VALUE($F212)&gt;AO$144-1,SUM($AI71,$V71,$AJ71:AO71),AO71)),0),0)</f>
        <v>0</v>
      </c>
      <c r="AP212" s="191">
        <f>IFERROR(IF(VALUE($F212)&lt;AQ$144,(IF(VALUE($F212)&gt;AP$144-1,SUM($AI71,$V71,$AJ71:AP71),AP71)),0),0)</f>
        <v>0</v>
      </c>
      <c r="AQ212" s="191">
        <f>IFERROR(IF(VALUE($F212)&lt;AR$144,(IF(VALUE($F212)&gt;AQ$144-1,SUM($AI71,$V71,$AJ71:AQ71),AQ71)),0),0)</f>
        <v>0</v>
      </c>
      <c r="AR212" s="191">
        <f>IFERROR(IF(VALUE($F212)&lt;AS$144,(IF(VALUE($F212)&gt;AR$144-1,SUM($AI71,$V71,$AJ71:AR71),AR71)),0),0)</f>
        <v>0</v>
      </c>
      <c r="AS212" s="191">
        <f>IFERROR(IF(VALUE($F212)&lt;AT$144,(IF(VALUE($F212)&gt;AS$144-1,SUM($AI71,$V71,$AJ71:AS71),AS71)),0),0)</f>
        <v>0</v>
      </c>
      <c r="AT212" s="191">
        <f>IFERROR(IF(VALUE($F212)&lt;AU$144,(IF(VALUE($F212)&gt;AT$144-1,SUM($AI71,$V71,$AJ71:AT71),AT71)),0),0)</f>
        <v>0</v>
      </c>
      <c r="AU212" s="191">
        <f>IFERROR(IF(VALUE($F212)&lt;AV$144,(IF(VALUE($F212)&gt;AU$144-1,SUM($AI71,$V71,$AJ71:AU71),AU71)),0),0)</f>
        <v>0</v>
      </c>
      <c r="AV212" s="163">
        <f t="shared" si="45"/>
        <v>0</v>
      </c>
      <c r="AW212" s="191">
        <f>IFERROR(IF(VALUE($F212)&lt;AX$144,(IF(VALUE($F212)&gt;AW$144-1,SUM($AV71,$AI71,$V71,$AW71:AW71),AW71)),0),0)</f>
        <v>0</v>
      </c>
      <c r="AX212" s="191">
        <f>IFERROR(IF(VALUE($F212)&lt;AY$144,(IF(VALUE($F212)&gt;AX$144-1,SUM($AV71,$AI71,$V71,$AW71:AX71),AX71)),0),0)</f>
        <v>0</v>
      </c>
      <c r="AY212" s="191">
        <f>IFERROR(IF(VALUE($F212)&lt;AZ$144,(IF(VALUE($F212)&gt;AY$144-1,SUM($AV71,$AI71,$V71,$AW71:AY71),AY71)),0),0)</f>
        <v>0</v>
      </c>
      <c r="AZ212" s="191">
        <f>IFERROR(IF(VALUE($F212)&lt;BA$144,(IF(VALUE($F212)&gt;AZ$144-1,SUM($AV71,$AI71,$V71,$AW71:AZ71),AZ71)),0),0)</f>
        <v>0</v>
      </c>
      <c r="BA212" s="191">
        <f>IFERROR(IF(VALUE($F212)&lt;BB$144,(IF(VALUE($F212)&gt;BA$144-1,SUM($AV71,$AI71,$V71,$AW71:BA71),BA71)),0),0)</f>
        <v>0</v>
      </c>
      <c r="BB212" s="191">
        <f>IFERROR(IF(VALUE($F212)&lt;BC$144,(IF(VALUE($F212)&gt;BB$144-1,SUM($AV71,$AI71,$V71,$AW71:BB71),BB71)),0),0)</f>
        <v>0</v>
      </c>
      <c r="BC212" s="191">
        <f>IFERROR(IF(VALUE($F212)&lt;BD$144,(IF(VALUE($F212)&gt;BC$144-1,SUM($AV71,$AI71,$V71,$AW71:BC71),BC71)),0),0)</f>
        <v>0</v>
      </c>
      <c r="BD212" s="191">
        <f>IFERROR(IF(VALUE($F212)&lt;BE$144,(IF(VALUE($F212)&gt;BD$144-1,SUM($AV71,$AI71,$V71,$AW71:BD71),BD71)),0),0)</f>
        <v>0</v>
      </c>
      <c r="BE212" s="191">
        <f>IFERROR(IF(VALUE($F212)&lt;BF$144,(IF(VALUE($F212)&gt;BE$144-1,SUM($AV71,$AI71,$V71,$AW71:BE71),BE71)),0),0)</f>
        <v>0</v>
      </c>
      <c r="BF212" s="191">
        <f>IFERROR(IF(VALUE($F212)&lt;BG$144,(IF(VALUE($F212)&gt;BF$144-1,SUM($AV71,$AI71,$V71,$AW71:BF71),BF71)),0),0)</f>
        <v>0</v>
      </c>
      <c r="BG212" s="191">
        <f>IFERROR(IF(VALUE($F212)&lt;BH$144,(IF(VALUE($F212)&gt;BG$144-1,SUM($AV71,$AI71,$V71,$AW71:BG71),BG71)),0),0)</f>
        <v>0</v>
      </c>
      <c r="BH212" s="191">
        <f>IFERROR(IF(VALUE($F212)&lt;BI$144,(IF(VALUE($F212)&gt;BH$144-1,SUM($AV71,$AI71,$V71,$AW71:BH71),BH71)),0),0)</f>
        <v>0</v>
      </c>
      <c r="BI212" s="163">
        <f t="shared" si="46"/>
        <v>0</v>
      </c>
      <c r="BV212" s="163"/>
      <c r="CI212" s="163"/>
      <c r="CV212" s="163"/>
      <c r="DI212" s="163"/>
      <c r="DV212" s="163"/>
      <c r="EI212" s="163"/>
    </row>
    <row r="213" spans="1:139" ht="15.75" customHeight="1" outlineLevel="1" x14ac:dyDescent="0.25">
      <c r="A213" s="2">
        <f t="shared" si="49"/>
        <v>66</v>
      </c>
      <c r="B213" s="1" t="str">
        <f t="shared" si="49"/>
        <v>TAU-TBD58</v>
      </c>
      <c r="C213" s="1" t="str">
        <f t="shared" si="49"/>
        <v>SPP TAU - Circuit 66838</v>
      </c>
      <c r="D213" s="2" t="str">
        <f t="shared" si="49"/>
        <v>TAU-TBD58.1</v>
      </c>
      <c r="E213" s="162" t="str">
        <f t="shared" si="49"/>
        <v>SPP TAU - Circuit 66838</v>
      </c>
      <c r="F213" s="84" t="s">
        <v>466</v>
      </c>
      <c r="G213" s="84"/>
      <c r="H213" s="112"/>
      <c r="J213" s="191">
        <v>0</v>
      </c>
      <c r="K213" s="191">
        <v>0</v>
      </c>
      <c r="L213" s="191">
        <v>0</v>
      </c>
      <c r="M213" s="191">
        <v>0</v>
      </c>
      <c r="N213" s="191">
        <v>0</v>
      </c>
      <c r="O213" s="191">
        <v>0</v>
      </c>
      <c r="P213" s="191">
        <v>0</v>
      </c>
      <c r="Q213" s="191">
        <f>IF($F213&lt;R$144,(IF($F213&gt;Q$144-1,SUM($J72:Q72)+$I414,Q72)),0)</f>
        <v>0</v>
      </c>
      <c r="R213" s="191">
        <f>IF($F213&lt;S$144,(IF($F213&gt;R$144-1,SUM($J72:R72)+$I414,R72)),0)</f>
        <v>0</v>
      </c>
      <c r="S213" s="191">
        <f>IF($F213&lt;T$144,(IF($F213&gt;S$144-1,SUM($J72:S72)+$I414,S72)),0)</f>
        <v>0</v>
      </c>
      <c r="T213" s="191">
        <f>IF($F213&lt;U$144,(IF($F213&gt;T$144-1,SUM($J72:T72)+$I414,T72)),0)</f>
        <v>0</v>
      </c>
      <c r="U213" s="191">
        <f>IF($F213&lt;V$144,(IF($F213&gt;U$144-1,SUM($J72:U72)+$I414,U72)),0)</f>
        <v>0</v>
      </c>
      <c r="V213" s="163">
        <f t="shared" si="37"/>
        <v>0</v>
      </c>
      <c r="W213" s="191">
        <f>IF($F213&lt;X$144,(IF($F213&gt;W$144-1,SUM($V72,$W72:W72),W72)),0)</f>
        <v>0</v>
      </c>
      <c r="X213" s="191">
        <f>IF($F213&lt;Y$144,(IF($F213&gt;X$144-1,SUM($V72,$W72:X72),X72)),0)</f>
        <v>0</v>
      </c>
      <c r="Y213" s="191">
        <f>IF($F213&lt;Z$144,(IF($F213&gt;Y$144-1,SUM($V72,$W72:Y72),Y72)),0)</f>
        <v>0</v>
      </c>
      <c r="Z213" s="191">
        <f>IF($F213&lt;AA$144,(IF($F213&gt;Z$144-1,SUM($V72,$W72:Z72),Z72)),0)</f>
        <v>0</v>
      </c>
      <c r="AA213" s="191">
        <f>IF($F213&lt;AB$144,(IF($F213&gt;AA$144-1,SUM($V72,$W72:AA72),AA72)),0)</f>
        <v>0</v>
      </c>
      <c r="AB213" s="191">
        <f>IF($F213&lt;AC$144,(IF($F213&gt;AB$144-1,SUM($V72,$W72:AB72),AB72)),0)</f>
        <v>0</v>
      </c>
      <c r="AC213" s="191">
        <f>IF($F213&lt;AD$144,(IF($F213&gt;AC$144-1,SUM($V72,$W72:AC72),AC72)),0)</f>
        <v>0</v>
      </c>
      <c r="AD213" s="191">
        <f>IF($F213&lt;AE$144,(IF($F213&gt;AD$144-1,SUM($V72,$W72:AD72),AD72)),0)</f>
        <v>0</v>
      </c>
      <c r="AE213" s="191">
        <f>IF($F213&lt;AF$144,(IF($F213&gt;AE$144-1,SUM($V72,$W72:AE72),AE72)),0)</f>
        <v>0</v>
      </c>
      <c r="AF213" s="191">
        <f>IF($F213&lt;AG$144,(IF($F213&gt;AF$144-1,SUM($V72,$W72:AF72),AF72)),0)</f>
        <v>0</v>
      </c>
      <c r="AG213" s="191">
        <f>IF($F213&lt;AH$144,(IF($F213&gt;AG$144-1,SUM($V72,$W72:AG72),AG72)),0)</f>
        <v>0</v>
      </c>
      <c r="AH213" s="191">
        <f>IF($F213&lt;AI$144,(IF($F213&gt;AH$144-1,SUM($V72,$W72:AH72),AH72)),0)</f>
        <v>0</v>
      </c>
      <c r="AI213" s="163">
        <f t="shared" si="50"/>
        <v>0</v>
      </c>
      <c r="AJ213" s="191">
        <f>IFERROR(IF(VALUE($F213)&lt;AK$144,(IF(VALUE($F213)&gt;AJ$144-1,SUM($AI72,$V72,$AJ72:AJ72),AJ72)),0),0)</f>
        <v>0</v>
      </c>
      <c r="AK213" s="191">
        <f>IFERROR(IF(VALUE($F213)&lt;AL$144,(IF(VALUE($F213)&gt;AK$144-1,SUM($AI72,$V72,$AJ72:AK72),AK72)),0),0)</f>
        <v>0</v>
      </c>
      <c r="AL213" s="191">
        <f>IFERROR(IF(VALUE($F213)&lt;AM$144,(IF(VALUE($F213)&gt;AL$144-1,SUM($AI72,$V72,$AJ72:AL72),AL72)),0),0)</f>
        <v>0</v>
      </c>
      <c r="AM213" s="191">
        <f>IFERROR(IF(VALUE($F213)&lt;AN$144,(IF(VALUE($F213)&gt;AM$144-1,SUM($AI72,$V72,$AJ72:AM72),AM72)),0),0)</f>
        <v>0</v>
      </c>
      <c r="AN213" s="191">
        <f>IFERROR(IF(VALUE($F213)&lt;AO$144,(IF(VALUE($F213)&gt;AN$144-1,SUM($AI72,$V72,$AJ72:AN72),AN72)),0),0)</f>
        <v>0</v>
      </c>
      <c r="AO213" s="191">
        <f>IFERROR(IF(VALUE($F213)&lt;AP$144,(IF(VALUE($F213)&gt;AO$144-1,SUM($AI72,$V72,$AJ72:AO72),AO72)),0),0)</f>
        <v>0</v>
      </c>
      <c r="AP213" s="191">
        <f>IFERROR(IF(VALUE($F213)&lt;AQ$144,(IF(VALUE($F213)&gt;AP$144-1,SUM($AI72,$V72,$AJ72:AP72),AP72)),0),0)</f>
        <v>0</v>
      </c>
      <c r="AQ213" s="191">
        <f>IFERROR(IF(VALUE($F213)&lt;AR$144,(IF(VALUE($F213)&gt;AQ$144-1,SUM($AI72,$V72,$AJ72:AQ72),AQ72)),0),0)</f>
        <v>0</v>
      </c>
      <c r="AR213" s="191">
        <f>IFERROR(IF(VALUE($F213)&lt;AS$144,(IF(VALUE($F213)&gt;AR$144-1,SUM($AI72,$V72,$AJ72:AR72),AR72)),0),0)</f>
        <v>0</v>
      </c>
      <c r="AS213" s="191">
        <f>IFERROR(IF(VALUE($F213)&lt;AT$144,(IF(VALUE($F213)&gt;AS$144-1,SUM($AI72,$V72,$AJ72:AS72),AS72)),0),0)</f>
        <v>0</v>
      </c>
      <c r="AT213" s="191">
        <f>IFERROR(IF(VALUE($F213)&lt;AU$144,(IF(VALUE($F213)&gt;AT$144-1,SUM($AI72,$V72,$AJ72:AT72),AT72)),0),0)</f>
        <v>0</v>
      </c>
      <c r="AU213" s="191">
        <f>IFERROR(IF(VALUE($F213)&lt;AV$144,(IF(VALUE($F213)&gt;AU$144-1,SUM($AI72,$V72,$AJ72:AU72),AU72)),0),0)</f>
        <v>0</v>
      </c>
      <c r="AV213" s="163">
        <f t="shared" si="45"/>
        <v>0</v>
      </c>
      <c r="AW213" s="191">
        <f>IFERROR(IF(VALUE($F213)&lt;AX$144,(IF(VALUE($F213)&gt;AW$144-1,SUM($AV72,$AI72,$V72,$AW72:AW72),AW72)),0),0)</f>
        <v>0</v>
      </c>
      <c r="AX213" s="191">
        <f>IFERROR(IF(VALUE($F213)&lt;AY$144,(IF(VALUE($F213)&gt;AX$144-1,SUM($AV72,$AI72,$V72,$AW72:AX72),AX72)),0),0)</f>
        <v>0</v>
      </c>
      <c r="AY213" s="191">
        <f>IFERROR(IF(VALUE($F213)&lt;AZ$144,(IF(VALUE($F213)&gt;AY$144-1,SUM($AV72,$AI72,$V72,$AW72:AY72),AY72)),0),0)</f>
        <v>0</v>
      </c>
      <c r="AZ213" s="191">
        <f>IFERROR(IF(VALUE($F213)&lt;BA$144,(IF(VALUE($F213)&gt;AZ$144-1,SUM($AV72,$AI72,$V72,$AW72:AZ72),AZ72)),0),0)</f>
        <v>0</v>
      </c>
      <c r="BA213" s="191">
        <f>IFERROR(IF(VALUE($F213)&lt;BB$144,(IF(VALUE($F213)&gt;BA$144-1,SUM($AV72,$AI72,$V72,$AW72:BA72),BA72)),0),0)</f>
        <v>0</v>
      </c>
      <c r="BB213" s="191">
        <f>IFERROR(IF(VALUE($F213)&lt;BC$144,(IF(VALUE($F213)&gt;BB$144-1,SUM($AV72,$AI72,$V72,$AW72:BB72),BB72)),0),0)</f>
        <v>0</v>
      </c>
      <c r="BC213" s="191">
        <f>IFERROR(IF(VALUE($F213)&lt;BD$144,(IF(VALUE($F213)&gt;BC$144-1,SUM($AV72,$AI72,$V72,$AW72:BC72),BC72)),0),0)</f>
        <v>0</v>
      </c>
      <c r="BD213" s="191">
        <f>IFERROR(IF(VALUE($F213)&lt;BE$144,(IF(VALUE($F213)&gt;BD$144-1,SUM($AV72,$AI72,$V72,$AW72:BD72),BD72)),0),0)</f>
        <v>0</v>
      </c>
      <c r="BE213" s="191">
        <f>IFERROR(IF(VALUE($F213)&lt;BF$144,(IF(VALUE($F213)&gt;BE$144-1,SUM($AV72,$AI72,$V72,$AW72:BE72),BE72)),0),0)</f>
        <v>0</v>
      </c>
      <c r="BF213" s="191">
        <f>IFERROR(IF(VALUE($F213)&lt;BG$144,(IF(VALUE($F213)&gt;BF$144-1,SUM($AV72,$AI72,$V72,$AW72:BF72),BF72)),0),0)</f>
        <v>0</v>
      </c>
      <c r="BG213" s="191">
        <f>IFERROR(IF(VALUE($F213)&lt;BH$144,(IF(VALUE($F213)&gt;BG$144-1,SUM($AV72,$AI72,$V72,$AW72:BG72),BG72)),0),0)</f>
        <v>0</v>
      </c>
      <c r="BH213" s="191">
        <f>IFERROR(IF(VALUE($F213)&lt;BI$144,(IF(VALUE($F213)&gt;BH$144-1,SUM($AV72,$AI72,$V72,$AW72:BH72),BH72)),0),0)</f>
        <v>0</v>
      </c>
      <c r="BI213" s="163">
        <f t="shared" si="46"/>
        <v>0</v>
      </c>
      <c r="BV213" s="163"/>
      <c r="CI213" s="163"/>
      <c r="CV213" s="163"/>
      <c r="DI213" s="163"/>
      <c r="DV213" s="163"/>
      <c r="EI213" s="163"/>
    </row>
    <row r="214" spans="1:139" ht="15.75" customHeight="1" outlineLevel="1" x14ac:dyDescent="0.25">
      <c r="A214" s="2">
        <f t="shared" si="49"/>
        <v>67</v>
      </c>
      <c r="B214" s="1" t="str">
        <f t="shared" si="49"/>
        <v>TAU-TBD59</v>
      </c>
      <c r="C214" s="1" t="str">
        <f t="shared" si="49"/>
        <v>SPP TAU - Circuit 66040</v>
      </c>
      <c r="D214" s="2" t="str">
        <f t="shared" si="49"/>
        <v>TAU-TBD59.1</v>
      </c>
      <c r="E214" s="162" t="str">
        <f t="shared" si="49"/>
        <v>SPP TAU - Circuit 66040</v>
      </c>
      <c r="F214" s="84" t="s">
        <v>467</v>
      </c>
      <c r="G214" s="84"/>
      <c r="H214" s="112"/>
      <c r="J214" s="191">
        <v>0</v>
      </c>
      <c r="K214" s="191">
        <v>0</v>
      </c>
      <c r="L214" s="191">
        <v>0</v>
      </c>
      <c r="M214" s="191">
        <v>0</v>
      </c>
      <c r="N214" s="191">
        <v>0</v>
      </c>
      <c r="O214" s="191">
        <v>0</v>
      </c>
      <c r="P214" s="191">
        <v>0</v>
      </c>
      <c r="Q214" s="191">
        <f>IF($F214&lt;R$144,(IF($F214&gt;Q$144-1,SUM($J73:Q73)+$I415,Q73)),0)</f>
        <v>0</v>
      </c>
      <c r="R214" s="191">
        <f>IF($F214&lt;S$144,(IF($F214&gt;R$144-1,SUM($J73:R73)+$I415,R73)),0)</f>
        <v>0</v>
      </c>
      <c r="S214" s="191">
        <f>IF($F214&lt;T$144,(IF($F214&gt;S$144-1,SUM($J73:S73)+$I415,S73)),0)</f>
        <v>0</v>
      </c>
      <c r="T214" s="191">
        <f>IF($F214&lt;U$144,(IF($F214&gt;T$144-1,SUM($J73:T73)+$I415,T73)),0)</f>
        <v>0</v>
      </c>
      <c r="U214" s="191">
        <f>IF($F214&lt;V$144,(IF($F214&gt;U$144-1,SUM($J73:U73)+$I415,U73)),0)</f>
        <v>0</v>
      </c>
      <c r="V214" s="163">
        <f t="shared" si="37"/>
        <v>0</v>
      </c>
      <c r="W214" s="191">
        <f>IF($F214&lt;X$144,(IF($F214&gt;W$144-1,SUM($V73,$W73:W73),W73)),0)</f>
        <v>0</v>
      </c>
      <c r="X214" s="191">
        <f>IF($F214&lt;Y$144,(IF($F214&gt;X$144-1,SUM($V73,$W73:X73),X73)),0)</f>
        <v>0</v>
      </c>
      <c r="Y214" s="191">
        <f>IF($F214&lt;Z$144,(IF($F214&gt;Y$144-1,SUM($V73,$W73:Y73),Y73)),0)</f>
        <v>0</v>
      </c>
      <c r="Z214" s="191">
        <f>IF($F214&lt;AA$144,(IF($F214&gt;Z$144-1,SUM($V73,$W73:Z73),Z73)),0)</f>
        <v>0</v>
      </c>
      <c r="AA214" s="191">
        <f>IF($F214&lt;AB$144,(IF($F214&gt;AA$144-1,SUM($V73,$W73:AA73),AA73)),0)</f>
        <v>0</v>
      </c>
      <c r="AB214" s="191">
        <f>IF($F214&lt;AC$144,(IF($F214&gt;AB$144-1,SUM($V73,$W73:AB73),AB73)),0)</f>
        <v>0</v>
      </c>
      <c r="AC214" s="191">
        <f>IF($F214&lt;AD$144,(IF($F214&gt;AC$144-1,SUM($V73,$W73:AC73),AC73)),0)</f>
        <v>0</v>
      </c>
      <c r="AD214" s="191">
        <f>IF($F214&lt;AE$144,(IF($F214&gt;AD$144-1,SUM($V73,$W73:AD73),AD73)),0)</f>
        <v>0</v>
      </c>
      <c r="AE214" s="191">
        <f>IF($F214&lt;AF$144,(IF($F214&gt;AE$144-1,SUM($V73,$W73:AE73),AE73)),0)</f>
        <v>0</v>
      </c>
      <c r="AF214" s="191">
        <f>IF($F214&lt;AG$144,(IF($F214&gt;AF$144-1,SUM($V73,$W73:AF73),AF73)),0)</f>
        <v>0</v>
      </c>
      <c r="AG214" s="191">
        <f>IF($F214&lt;AH$144,(IF($F214&gt;AG$144-1,SUM($V73,$W73:AG73),AG73)),0)</f>
        <v>0</v>
      </c>
      <c r="AH214" s="191">
        <f>IF($F214&lt;AI$144,(IF($F214&gt;AH$144-1,SUM($V73,$W73:AH73),AH73)),0)</f>
        <v>0</v>
      </c>
      <c r="AI214" s="163">
        <f t="shared" si="50"/>
        <v>0</v>
      </c>
      <c r="AJ214" s="191">
        <f>IFERROR(IF(VALUE($F214)&lt;AK$144,(IF(VALUE($F214)&gt;AJ$144-1,SUM($AI73,$V73,$AJ73:AJ73),AJ73)),0),0)</f>
        <v>0</v>
      </c>
      <c r="AK214" s="191">
        <f>IFERROR(IF(VALUE($F214)&lt;AL$144,(IF(VALUE($F214)&gt;AK$144-1,SUM($AI73,$V73,$AJ73:AK73),AK73)),0),0)</f>
        <v>0</v>
      </c>
      <c r="AL214" s="191">
        <f>IFERROR(IF(VALUE($F214)&lt;AM$144,(IF(VALUE($F214)&gt;AL$144-1,SUM($AI73,$V73,$AJ73:AL73),AL73)),0),0)</f>
        <v>0</v>
      </c>
      <c r="AM214" s="191">
        <f>IFERROR(IF(VALUE($F214)&lt;AN$144,(IF(VALUE($F214)&gt;AM$144-1,SUM($AI73,$V73,$AJ73:AM73),AM73)),0),0)</f>
        <v>0</v>
      </c>
      <c r="AN214" s="191">
        <f>IFERROR(IF(VALUE($F214)&lt;AO$144,(IF(VALUE($F214)&gt;AN$144-1,SUM($AI73,$V73,$AJ73:AN73),AN73)),0),0)</f>
        <v>0</v>
      </c>
      <c r="AO214" s="191">
        <f>IFERROR(IF(VALUE($F214)&lt;AP$144,(IF(VALUE($F214)&gt;AO$144-1,SUM($AI73,$V73,$AJ73:AO73),AO73)),0),0)</f>
        <v>0</v>
      </c>
      <c r="AP214" s="191">
        <f>IFERROR(IF(VALUE($F214)&lt;AQ$144,(IF(VALUE($F214)&gt;AP$144-1,SUM($AI73,$V73,$AJ73:AP73),AP73)),0),0)</f>
        <v>0</v>
      </c>
      <c r="AQ214" s="191">
        <f>IFERROR(IF(VALUE($F214)&lt;AR$144,(IF(VALUE($F214)&gt;AQ$144-1,SUM($AI73,$V73,$AJ73:AQ73),AQ73)),0),0)</f>
        <v>0</v>
      </c>
      <c r="AR214" s="191">
        <f>IFERROR(IF(VALUE($F214)&lt;AS$144,(IF(VALUE($F214)&gt;AR$144-1,SUM($AI73,$V73,$AJ73:AR73),AR73)),0),0)</f>
        <v>0</v>
      </c>
      <c r="AS214" s="191">
        <f>IFERROR(IF(VALUE($F214)&lt;AT$144,(IF(VALUE($F214)&gt;AS$144-1,SUM($AI73,$V73,$AJ73:AS73),AS73)),0),0)</f>
        <v>0</v>
      </c>
      <c r="AT214" s="191">
        <f>IFERROR(IF(VALUE($F214)&lt;AU$144,(IF(VALUE($F214)&gt;AT$144-1,SUM($AI73,$V73,$AJ73:AT73),AT73)),0),0)</f>
        <v>0</v>
      </c>
      <c r="AU214" s="191">
        <f>IFERROR(IF(VALUE($F214)&lt;AV$144,(IF(VALUE($F214)&gt;AU$144-1,SUM($AI73,$V73,$AJ73:AU73),AU73)),0),0)</f>
        <v>0</v>
      </c>
      <c r="AV214" s="163">
        <f t="shared" si="45"/>
        <v>0</v>
      </c>
      <c r="AW214" s="191">
        <f>IFERROR(IF(VALUE($F214)&lt;AX$144,(IF(VALUE($F214)&gt;AW$144-1,SUM($AV73,$AI73,$V73,$AW73:AW73),AW73)),0),0)</f>
        <v>0</v>
      </c>
      <c r="AX214" s="191">
        <f>IFERROR(IF(VALUE($F214)&lt;AY$144,(IF(VALUE($F214)&gt;AX$144-1,SUM($AV73,$AI73,$V73,$AW73:AX73),AX73)),0),0)</f>
        <v>0</v>
      </c>
      <c r="AY214" s="191">
        <f>IFERROR(IF(VALUE($F214)&lt;AZ$144,(IF(VALUE($F214)&gt;AY$144-1,SUM($AV73,$AI73,$V73,$AW73:AY73),AY73)),0),0)</f>
        <v>0</v>
      </c>
      <c r="AZ214" s="191">
        <f>IFERROR(IF(VALUE($F214)&lt;BA$144,(IF(VALUE($F214)&gt;AZ$144-1,SUM($AV73,$AI73,$V73,$AW73:AZ73),AZ73)),0),0)</f>
        <v>0</v>
      </c>
      <c r="BA214" s="191">
        <f>IFERROR(IF(VALUE($F214)&lt;BB$144,(IF(VALUE($F214)&gt;BA$144-1,SUM($AV73,$AI73,$V73,$AW73:BA73),BA73)),0),0)</f>
        <v>0</v>
      </c>
      <c r="BB214" s="191">
        <f>IFERROR(IF(VALUE($F214)&lt;BC$144,(IF(VALUE($F214)&gt;BB$144-1,SUM($AV73,$AI73,$V73,$AW73:BB73),BB73)),0),0)</f>
        <v>0</v>
      </c>
      <c r="BC214" s="191">
        <f>IFERROR(IF(VALUE($F214)&lt;BD$144,(IF(VALUE($F214)&gt;BC$144-1,SUM($AV73,$AI73,$V73,$AW73:BC73),BC73)),0),0)</f>
        <v>0</v>
      </c>
      <c r="BD214" s="191">
        <f>IFERROR(IF(VALUE($F214)&lt;BE$144,(IF(VALUE($F214)&gt;BD$144-1,SUM($AV73,$AI73,$V73,$AW73:BD73),BD73)),0),0)</f>
        <v>0</v>
      </c>
      <c r="BE214" s="191">
        <f>IFERROR(IF(VALUE($F214)&lt;BF$144,(IF(VALUE($F214)&gt;BE$144-1,SUM($AV73,$AI73,$V73,$AW73:BE73),BE73)),0),0)</f>
        <v>0</v>
      </c>
      <c r="BF214" s="191">
        <f>IFERROR(IF(VALUE($F214)&lt;BG$144,(IF(VALUE($F214)&gt;BF$144-1,SUM($AV73,$AI73,$V73,$AW73:BF73),BF73)),0),0)</f>
        <v>0</v>
      </c>
      <c r="BG214" s="191">
        <f>IFERROR(IF(VALUE($F214)&lt;BH$144,(IF(VALUE($F214)&gt;BG$144-1,SUM($AV73,$AI73,$V73,$AW73:BG73),BG73)),0),0)</f>
        <v>0</v>
      </c>
      <c r="BH214" s="191">
        <f>IFERROR(IF(VALUE($F214)&lt;BI$144,(IF(VALUE($F214)&gt;BH$144-1,SUM($AV73,$AI73,$V73,$AW73:BH73),BH73)),0),0)</f>
        <v>0</v>
      </c>
      <c r="BI214" s="163">
        <f t="shared" si="46"/>
        <v>0</v>
      </c>
      <c r="BV214" s="163"/>
      <c r="CI214" s="163"/>
      <c r="CV214" s="163"/>
      <c r="DI214" s="163"/>
      <c r="DV214" s="163"/>
      <c r="EI214" s="163"/>
    </row>
    <row r="215" spans="1:139" ht="15.75" customHeight="1" outlineLevel="1" x14ac:dyDescent="0.25">
      <c r="A215" s="2">
        <f t="shared" si="49"/>
        <v>68</v>
      </c>
      <c r="B215" s="1" t="str">
        <f t="shared" si="49"/>
        <v>TAU-TBD60</v>
      </c>
      <c r="C215" s="1" t="str">
        <f t="shared" si="49"/>
        <v>SPP TAU -  Circuit 66656</v>
      </c>
      <c r="D215" s="2" t="str">
        <f t="shared" si="49"/>
        <v>TAU-TBD60.1</v>
      </c>
      <c r="E215" s="162" t="str">
        <f t="shared" si="49"/>
        <v>SPP TAU -  Circuit 66656</v>
      </c>
      <c r="F215" s="84" t="s">
        <v>468</v>
      </c>
      <c r="G215" s="84"/>
      <c r="H215" s="112"/>
      <c r="J215" s="191">
        <v>0</v>
      </c>
      <c r="K215" s="191">
        <v>0</v>
      </c>
      <c r="L215" s="191">
        <v>0</v>
      </c>
      <c r="M215" s="191">
        <v>0</v>
      </c>
      <c r="N215" s="191">
        <v>0</v>
      </c>
      <c r="O215" s="191">
        <v>0</v>
      </c>
      <c r="P215" s="191">
        <v>0</v>
      </c>
      <c r="Q215" s="191">
        <f>IF($F215&lt;R$144,(IF($F215&gt;Q$144-1,SUM($J74:Q74)+$I416,Q74)),0)</f>
        <v>0</v>
      </c>
      <c r="R215" s="191">
        <f>IF($F215&lt;S$144,(IF($F215&gt;R$144-1,SUM($J74:R74)+$I416,R74)),0)</f>
        <v>0</v>
      </c>
      <c r="S215" s="191">
        <f>IF($F215&lt;T$144,(IF($F215&gt;S$144-1,SUM($J74:S74)+$I416,S74)),0)</f>
        <v>0</v>
      </c>
      <c r="T215" s="191">
        <f>IF($F215&lt;U$144,(IF($F215&gt;T$144-1,SUM($J74:T74)+$I416,T74)),0)</f>
        <v>0</v>
      </c>
      <c r="U215" s="191">
        <f>IF($F215&lt;V$144,(IF($F215&gt;U$144-1,SUM($J74:U74)+$I416,U74)),0)</f>
        <v>0</v>
      </c>
      <c r="V215" s="163">
        <f t="shared" ref="V215:V278" si="51">SUM(J215:U215)</f>
        <v>0</v>
      </c>
      <c r="W215" s="191">
        <f>IF($F215&lt;X$144,(IF($F215&gt;W$144-1,SUM($V74,$W74:W74),W74)),0)</f>
        <v>0</v>
      </c>
      <c r="X215" s="191">
        <f>IF($F215&lt;Y$144,(IF($F215&gt;X$144-1,SUM($V74,$W74:X74),X74)),0)</f>
        <v>0</v>
      </c>
      <c r="Y215" s="191">
        <f>IF($F215&lt;Z$144,(IF($F215&gt;Y$144-1,SUM($V74,$W74:Y74),Y74)),0)</f>
        <v>0</v>
      </c>
      <c r="Z215" s="191">
        <f>IF($F215&lt;AA$144,(IF($F215&gt;Z$144-1,SUM($V74,$W74:Z74),Z74)),0)</f>
        <v>0</v>
      </c>
      <c r="AA215" s="191">
        <f>IF($F215&lt;AB$144,(IF($F215&gt;AA$144-1,SUM($V74,$W74:AA74),AA74)),0)</f>
        <v>0</v>
      </c>
      <c r="AB215" s="191">
        <f>IF($F215&lt;AC$144,(IF($F215&gt;AB$144-1,SUM($V74,$W74:AB74),AB74)),0)</f>
        <v>0</v>
      </c>
      <c r="AC215" s="191">
        <f>IF($F215&lt;AD$144,(IF($F215&gt;AC$144-1,SUM($V74,$W74:AC74),AC74)),0)</f>
        <v>0</v>
      </c>
      <c r="AD215" s="191">
        <f>IF($F215&lt;AE$144,(IF($F215&gt;AD$144-1,SUM($V74,$W74:AD74),AD74)),0)</f>
        <v>0</v>
      </c>
      <c r="AE215" s="191">
        <f>IF($F215&lt;AF$144,(IF($F215&gt;AE$144-1,SUM($V74,$W74:AE74),AE74)),0)</f>
        <v>0</v>
      </c>
      <c r="AF215" s="191">
        <f>IF($F215&lt;AG$144,(IF($F215&gt;AF$144-1,SUM($V74,$W74:AF74),AF74)),0)</f>
        <v>0</v>
      </c>
      <c r="AG215" s="191">
        <f>IF($F215&lt;AH$144,(IF($F215&gt;AG$144-1,SUM($V74,$W74:AG74),AG74)),0)</f>
        <v>0</v>
      </c>
      <c r="AH215" s="191">
        <f>IF($F215&lt;AI$144,(IF($F215&gt;AH$144-1,SUM($V74,$W74:AH74),AH74)),0)</f>
        <v>0</v>
      </c>
      <c r="AI215" s="163">
        <f t="shared" si="50"/>
        <v>0</v>
      </c>
      <c r="AJ215" s="191">
        <f>IFERROR(IF(VALUE($F215)&lt;AK$144,(IF(VALUE($F215)&gt;AJ$144-1,SUM($AI74,$V74,$AJ74:AJ74),AJ74)),0),0)</f>
        <v>0</v>
      </c>
      <c r="AK215" s="191">
        <f>IFERROR(IF(VALUE($F215)&lt;AL$144,(IF(VALUE($F215)&gt;AK$144-1,SUM($AI74,$V74,$AJ74:AK74),AK74)),0),0)</f>
        <v>0</v>
      </c>
      <c r="AL215" s="191">
        <f>IFERROR(IF(VALUE($F215)&lt;AM$144,(IF(VALUE($F215)&gt;AL$144-1,SUM($AI74,$V74,$AJ74:AL74),AL74)),0),0)</f>
        <v>0</v>
      </c>
      <c r="AM215" s="191">
        <f>IFERROR(IF(VALUE($F215)&lt;AN$144,(IF(VALUE($F215)&gt;AM$144-1,SUM($AI74,$V74,$AJ74:AM74),AM74)),0),0)</f>
        <v>0</v>
      </c>
      <c r="AN215" s="191">
        <f>IFERROR(IF(VALUE($F215)&lt;AO$144,(IF(VALUE($F215)&gt;AN$144-1,SUM($AI74,$V74,$AJ74:AN74),AN74)),0),0)</f>
        <v>0</v>
      </c>
      <c r="AO215" s="191">
        <f>IFERROR(IF(VALUE($F215)&lt;AP$144,(IF(VALUE($F215)&gt;AO$144-1,SUM($AI74,$V74,$AJ74:AO74),AO74)),0),0)</f>
        <v>0</v>
      </c>
      <c r="AP215" s="191">
        <f>IFERROR(IF(VALUE($F215)&lt;AQ$144,(IF(VALUE($F215)&gt;AP$144-1,SUM($AI74,$V74,$AJ74:AP74),AP74)),0),0)</f>
        <v>0</v>
      </c>
      <c r="AQ215" s="191">
        <f>IFERROR(IF(VALUE($F215)&lt;AR$144,(IF(VALUE($F215)&gt;AQ$144-1,SUM($AI74,$V74,$AJ74:AQ74),AQ74)),0),0)</f>
        <v>0</v>
      </c>
      <c r="AR215" s="191">
        <f>IFERROR(IF(VALUE($F215)&lt;AS$144,(IF(VALUE($F215)&gt;AR$144-1,SUM($AI74,$V74,$AJ74:AR74),AR74)),0),0)</f>
        <v>0</v>
      </c>
      <c r="AS215" s="191">
        <f>IFERROR(IF(VALUE($F215)&lt;AT$144,(IF(VALUE($F215)&gt;AS$144-1,SUM($AI74,$V74,$AJ74:AS74),AS74)),0),0)</f>
        <v>0</v>
      </c>
      <c r="AT215" s="191">
        <f>IFERROR(IF(VALUE($F215)&lt;AU$144,(IF(VALUE($F215)&gt;AT$144-1,SUM($AI74,$V74,$AJ74:AT74),AT74)),0),0)</f>
        <v>0</v>
      </c>
      <c r="AU215" s="191">
        <f>IFERROR(IF(VALUE($F215)&lt;AV$144,(IF(VALUE($F215)&gt;AU$144-1,SUM($AI74,$V74,$AJ74:AU74),AU74)),0),0)</f>
        <v>0</v>
      </c>
      <c r="AV215" s="163">
        <f t="shared" si="45"/>
        <v>0</v>
      </c>
      <c r="AW215" s="191">
        <f>IFERROR(IF(VALUE($F215)&lt;AX$144,(IF(VALUE($F215)&gt;AW$144-1,SUM($AV74,$AI74,$V74,$AW74:AW74),AW74)),0),0)</f>
        <v>0</v>
      </c>
      <c r="AX215" s="191">
        <f>IFERROR(IF(VALUE($F215)&lt;AY$144,(IF(VALUE($F215)&gt;AX$144-1,SUM($AV74,$AI74,$V74,$AW74:AX74),AX74)),0),0)</f>
        <v>0</v>
      </c>
      <c r="AY215" s="191">
        <f>IFERROR(IF(VALUE($F215)&lt;AZ$144,(IF(VALUE($F215)&gt;AY$144-1,SUM($AV74,$AI74,$V74,$AW74:AY74),AY74)),0),0)</f>
        <v>0</v>
      </c>
      <c r="AZ215" s="191">
        <f>IFERROR(IF(VALUE($F215)&lt;BA$144,(IF(VALUE($F215)&gt;AZ$144-1,SUM($AV74,$AI74,$V74,$AW74:AZ74),AZ74)),0),0)</f>
        <v>0</v>
      </c>
      <c r="BA215" s="191">
        <f>IFERROR(IF(VALUE($F215)&lt;BB$144,(IF(VALUE($F215)&gt;BA$144-1,SUM($AV74,$AI74,$V74,$AW74:BA74),BA74)),0),0)</f>
        <v>0</v>
      </c>
      <c r="BB215" s="191">
        <f>IFERROR(IF(VALUE($F215)&lt;BC$144,(IF(VALUE($F215)&gt;BB$144-1,SUM($AV74,$AI74,$V74,$AW74:BB74),BB74)),0),0)</f>
        <v>0</v>
      </c>
      <c r="BC215" s="191">
        <f>IFERROR(IF(VALUE($F215)&lt;BD$144,(IF(VALUE($F215)&gt;BC$144-1,SUM($AV74,$AI74,$V74,$AW74:BC74),BC74)),0),0)</f>
        <v>0</v>
      </c>
      <c r="BD215" s="191">
        <f>IFERROR(IF(VALUE($F215)&lt;BE$144,(IF(VALUE($F215)&gt;BD$144-1,SUM($AV74,$AI74,$V74,$AW74:BD74),BD74)),0),0)</f>
        <v>0</v>
      </c>
      <c r="BE215" s="191">
        <f>IFERROR(IF(VALUE($F215)&lt;BF$144,(IF(VALUE($F215)&gt;BE$144-1,SUM($AV74,$AI74,$V74,$AW74:BE74),BE74)),0),0)</f>
        <v>0</v>
      </c>
      <c r="BF215" s="191">
        <f>IFERROR(IF(VALUE($F215)&lt;BG$144,(IF(VALUE($F215)&gt;BF$144-1,SUM($AV74,$AI74,$V74,$AW74:BF74),BF74)),0),0)</f>
        <v>0</v>
      </c>
      <c r="BG215" s="191">
        <f>IFERROR(IF(VALUE($F215)&lt;BH$144,(IF(VALUE($F215)&gt;BG$144-1,SUM($AV74,$AI74,$V74,$AW74:BG74),BG74)),0),0)</f>
        <v>0</v>
      </c>
      <c r="BH215" s="191">
        <f>IFERROR(IF(VALUE($F215)&lt;BI$144,(IF(VALUE($F215)&gt;BH$144-1,SUM($AV74,$AI74,$V74,$AW74:BH74),BH74)),0),0)</f>
        <v>0</v>
      </c>
      <c r="BI215" s="163">
        <f t="shared" si="46"/>
        <v>0</v>
      </c>
      <c r="BV215" s="163"/>
      <c r="CI215" s="163"/>
      <c r="CV215" s="163"/>
      <c r="DI215" s="163"/>
      <c r="DV215" s="163"/>
      <c r="EI215" s="163"/>
    </row>
    <row r="216" spans="1:139" ht="15.75" customHeight="1" outlineLevel="1" x14ac:dyDescent="0.25">
      <c r="A216" s="2">
        <f t="shared" ref="A216:E225" si="52">A75</f>
        <v>69</v>
      </c>
      <c r="B216" s="1" t="str">
        <f t="shared" si="52"/>
        <v>TAU-TBD61</v>
      </c>
      <c r="C216" s="1" t="str">
        <f t="shared" si="52"/>
        <v>SPP TAU - Circuit 66412</v>
      </c>
      <c r="D216" s="2" t="str">
        <f t="shared" si="52"/>
        <v>TAU-TBD61.1</v>
      </c>
      <c r="E216" s="162" t="str">
        <f t="shared" si="52"/>
        <v>SPP TAU - Circuit 66412</v>
      </c>
      <c r="F216" s="84" t="s">
        <v>469</v>
      </c>
      <c r="G216" s="84"/>
      <c r="H216" s="112"/>
      <c r="J216" s="191">
        <v>0</v>
      </c>
      <c r="K216" s="191">
        <v>0</v>
      </c>
      <c r="L216" s="191">
        <v>0</v>
      </c>
      <c r="M216" s="191">
        <v>0</v>
      </c>
      <c r="N216" s="191">
        <v>0</v>
      </c>
      <c r="O216" s="191">
        <v>0</v>
      </c>
      <c r="P216" s="191">
        <v>0</v>
      </c>
      <c r="Q216" s="191">
        <f>IF($F216&lt;R$144,(IF($F216&gt;Q$144-1,SUM($J75:Q75)+$I417,Q75)),0)</f>
        <v>0</v>
      </c>
      <c r="R216" s="191">
        <f>IF($F216&lt;S$144,(IF($F216&gt;R$144-1,SUM($J75:R75)+$I417,R75)),0)</f>
        <v>0</v>
      </c>
      <c r="S216" s="191">
        <f>IF($F216&lt;T$144,(IF($F216&gt;S$144-1,SUM($J75:S75)+$I417,S75)),0)</f>
        <v>0</v>
      </c>
      <c r="T216" s="191">
        <f>IF($F216&lt;U$144,(IF($F216&gt;T$144-1,SUM($J75:T75)+$I417,T75)),0)</f>
        <v>0</v>
      </c>
      <c r="U216" s="191">
        <f>IF($F216&lt;V$144,(IF($F216&gt;U$144-1,SUM($J75:U75)+$I417,U75)),0)</f>
        <v>0</v>
      </c>
      <c r="V216" s="163">
        <f t="shared" si="51"/>
        <v>0</v>
      </c>
      <c r="W216" s="191">
        <f>IF($F216&lt;X$144,(IF($F216&gt;W$144-1,SUM($V75,$W75:W75),W75)),0)</f>
        <v>0</v>
      </c>
      <c r="X216" s="191">
        <f>IF($F216&lt;Y$144,(IF($F216&gt;X$144-1,SUM($V75,$W75:X75),X75)),0)</f>
        <v>0</v>
      </c>
      <c r="Y216" s="191">
        <f>IF($F216&lt;Z$144,(IF($F216&gt;Y$144-1,SUM($V75,$W75:Y75),Y75)),0)</f>
        <v>0</v>
      </c>
      <c r="Z216" s="191">
        <f>IF($F216&lt;AA$144,(IF($F216&gt;Z$144-1,SUM($V75,$W75:Z75),Z75)),0)</f>
        <v>0</v>
      </c>
      <c r="AA216" s="191">
        <f>IF($F216&lt;AB$144,(IF($F216&gt;AA$144-1,SUM($V75,$W75:AA75),AA75)),0)</f>
        <v>0</v>
      </c>
      <c r="AB216" s="191">
        <f>IF($F216&lt;AC$144,(IF($F216&gt;AB$144-1,SUM($V75,$W75:AB75),AB75)),0)</f>
        <v>0</v>
      </c>
      <c r="AC216" s="191">
        <f>IF($F216&lt;AD$144,(IF($F216&gt;AC$144-1,SUM($V75,$W75:AC75),AC75)),0)</f>
        <v>0</v>
      </c>
      <c r="AD216" s="191">
        <f>IF($F216&lt;AE$144,(IF($F216&gt;AD$144-1,SUM($V75,$W75:AD75),AD75)),0)</f>
        <v>0</v>
      </c>
      <c r="AE216" s="191">
        <f>IF($F216&lt;AF$144,(IF($F216&gt;AE$144-1,SUM($V75,$W75:AE75),AE75)),0)</f>
        <v>0</v>
      </c>
      <c r="AF216" s="191">
        <f>IF($F216&lt;AG$144,(IF($F216&gt;AF$144-1,SUM($V75,$W75:AF75),AF75)),0)</f>
        <v>0</v>
      </c>
      <c r="AG216" s="191">
        <f>IF($F216&lt;AH$144,(IF($F216&gt;AG$144-1,SUM($V75,$W75:AG75),AG75)),0)</f>
        <v>0</v>
      </c>
      <c r="AH216" s="191">
        <f>IF($F216&lt;AI$144,(IF($F216&gt;AH$144-1,SUM($V75,$W75:AH75),AH75)),0)</f>
        <v>0</v>
      </c>
      <c r="AI216" s="163">
        <f t="shared" si="50"/>
        <v>0</v>
      </c>
      <c r="AJ216" s="191">
        <f>IFERROR(IF(VALUE($F216)&lt;AK$144,(IF(VALUE($F216)&gt;AJ$144-1,SUM($AI75,$V75,$AJ75:AJ75),AJ75)),0),0)</f>
        <v>0</v>
      </c>
      <c r="AK216" s="191">
        <f>IFERROR(IF(VALUE($F216)&lt;AL$144,(IF(VALUE($F216)&gt;AK$144-1,SUM($AI75,$V75,$AJ75:AK75),AK75)),0),0)</f>
        <v>0</v>
      </c>
      <c r="AL216" s="191">
        <f>IFERROR(IF(VALUE($F216)&lt;AM$144,(IF(VALUE($F216)&gt;AL$144-1,SUM($AI75,$V75,$AJ75:AL75),AL75)),0),0)</f>
        <v>0</v>
      </c>
      <c r="AM216" s="191">
        <f>IFERROR(IF(VALUE($F216)&lt;AN$144,(IF(VALUE($F216)&gt;AM$144-1,SUM($AI75,$V75,$AJ75:AM75),AM75)),0),0)</f>
        <v>0</v>
      </c>
      <c r="AN216" s="191">
        <f>IFERROR(IF(VALUE($F216)&lt;AO$144,(IF(VALUE($F216)&gt;AN$144-1,SUM($AI75,$V75,$AJ75:AN75),AN75)),0),0)</f>
        <v>0</v>
      </c>
      <c r="AO216" s="191">
        <f>IFERROR(IF(VALUE($F216)&lt;AP$144,(IF(VALUE($F216)&gt;AO$144-1,SUM($AI75,$V75,$AJ75:AO75),AO75)),0),0)</f>
        <v>0</v>
      </c>
      <c r="AP216" s="191">
        <f>IFERROR(IF(VALUE($F216)&lt;AQ$144,(IF(VALUE($F216)&gt;AP$144-1,SUM($AI75,$V75,$AJ75:AP75),AP75)),0),0)</f>
        <v>0</v>
      </c>
      <c r="AQ216" s="191">
        <f>IFERROR(IF(VALUE($F216)&lt;AR$144,(IF(VALUE($F216)&gt;AQ$144-1,SUM($AI75,$V75,$AJ75:AQ75),AQ75)),0),0)</f>
        <v>0</v>
      </c>
      <c r="AR216" s="191">
        <f>IFERROR(IF(VALUE($F216)&lt;AS$144,(IF(VALUE($F216)&gt;AR$144-1,SUM($AI75,$V75,$AJ75:AR75),AR75)),0),0)</f>
        <v>0</v>
      </c>
      <c r="AS216" s="191">
        <f>IFERROR(IF(VALUE($F216)&lt;AT$144,(IF(VALUE($F216)&gt;AS$144-1,SUM($AI75,$V75,$AJ75:AS75),AS75)),0),0)</f>
        <v>0</v>
      </c>
      <c r="AT216" s="191">
        <f>IFERROR(IF(VALUE($F216)&lt;AU$144,(IF(VALUE($F216)&gt;AT$144-1,SUM($AI75,$V75,$AJ75:AT75),AT75)),0),0)</f>
        <v>0</v>
      </c>
      <c r="AU216" s="191">
        <f>IFERROR(IF(VALUE($F216)&lt;AV$144,(IF(VALUE($F216)&gt;AU$144-1,SUM($AI75,$V75,$AJ75:AU75),AU75)),0),0)</f>
        <v>0</v>
      </c>
      <c r="AV216" s="163">
        <f t="shared" si="45"/>
        <v>0</v>
      </c>
      <c r="AW216" s="191">
        <f>IFERROR(IF(VALUE($F216)&lt;AX$144,(IF(VALUE($F216)&gt;AW$144-1,SUM($AV75,$AI75,$V75,$AW75:AW75),AW75)),0),0)</f>
        <v>0</v>
      </c>
      <c r="AX216" s="191">
        <f>IFERROR(IF(VALUE($F216)&lt;AY$144,(IF(VALUE($F216)&gt;AX$144-1,SUM($AV75,$AI75,$V75,$AW75:AX75),AX75)),0),0)</f>
        <v>0</v>
      </c>
      <c r="AY216" s="191">
        <f>IFERROR(IF(VALUE($F216)&lt;AZ$144,(IF(VALUE($F216)&gt;AY$144-1,SUM($AV75,$AI75,$V75,$AW75:AY75),AY75)),0),0)</f>
        <v>0</v>
      </c>
      <c r="AZ216" s="191">
        <f>IFERROR(IF(VALUE($F216)&lt;BA$144,(IF(VALUE($F216)&gt;AZ$144-1,SUM($AV75,$AI75,$V75,$AW75:AZ75),AZ75)),0),0)</f>
        <v>0</v>
      </c>
      <c r="BA216" s="191">
        <f>IFERROR(IF(VALUE($F216)&lt;BB$144,(IF(VALUE($F216)&gt;BA$144-1,SUM($AV75,$AI75,$V75,$AW75:BA75),BA75)),0),0)</f>
        <v>0</v>
      </c>
      <c r="BB216" s="191">
        <f>IFERROR(IF(VALUE($F216)&lt;BC$144,(IF(VALUE($F216)&gt;BB$144-1,SUM($AV75,$AI75,$V75,$AW75:BB75),BB75)),0),0)</f>
        <v>0</v>
      </c>
      <c r="BC216" s="191">
        <f>IFERROR(IF(VALUE($F216)&lt;BD$144,(IF(VALUE($F216)&gt;BC$144-1,SUM($AV75,$AI75,$V75,$AW75:BC75),BC75)),0),0)</f>
        <v>0</v>
      </c>
      <c r="BD216" s="191">
        <f>IFERROR(IF(VALUE($F216)&lt;BE$144,(IF(VALUE($F216)&gt;BD$144-1,SUM($AV75,$AI75,$V75,$AW75:BD75),BD75)),0),0)</f>
        <v>0</v>
      </c>
      <c r="BE216" s="191">
        <f>IFERROR(IF(VALUE($F216)&lt;BF$144,(IF(VALUE($F216)&gt;BE$144-1,SUM($AV75,$AI75,$V75,$AW75:BE75),BE75)),0),0)</f>
        <v>0</v>
      </c>
      <c r="BF216" s="191">
        <f>IFERROR(IF(VALUE($F216)&lt;BG$144,(IF(VALUE($F216)&gt;BF$144-1,SUM($AV75,$AI75,$V75,$AW75:BF75),BF75)),0),0)</f>
        <v>0</v>
      </c>
      <c r="BG216" s="191">
        <f>IFERROR(IF(VALUE($F216)&lt;BH$144,(IF(VALUE($F216)&gt;BG$144-1,SUM($AV75,$AI75,$V75,$AW75:BG75),BG75)),0),0)</f>
        <v>0</v>
      </c>
      <c r="BH216" s="191">
        <f>IFERROR(IF(VALUE($F216)&lt;BI$144,(IF(VALUE($F216)&gt;BH$144-1,SUM($AV75,$AI75,$V75,$AW75:BH75),BH75)),0),0)</f>
        <v>0</v>
      </c>
      <c r="BI216" s="163">
        <f t="shared" si="46"/>
        <v>0</v>
      </c>
      <c r="BV216" s="163"/>
      <c r="CI216" s="163"/>
      <c r="CV216" s="163"/>
      <c r="DI216" s="163"/>
      <c r="DV216" s="163"/>
      <c r="EI216" s="163"/>
    </row>
    <row r="217" spans="1:139" ht="15.75" customHeight="1" outlineLevel="1" x14ac:dyDescent="0.25">
      <c r="A217" s="2">
        <f t="shared" si="52"/>
        <v>70</v>
      </c>
      <c r="B217" s="1" t="str">
        <f t="shared" si="52"/>
        <v>TAU-TBD62</v>
      </c>
      <c r="C217" s="1" t="str">
        <f t="shared" si="52"/>
        <v>SPP TAU - Circuit 66830</v>
      </c>
      <c r="D217" s="2" t="str">
        <f t="shared" si="52"/>
        <v>TAU-TBD62.1</v>
      </c>
      <c r="E217" s="162" t="str">
        <f t="shared" si="52"/>
        <v>SPP TAU - Circuit 66830</v>
      </c>
      <c r="F217" s="84" t="s">
        <v>470</v>
      </c>
      <c r="G217" s="84"/>
      <c r="H217" s="112"/>
      <c r="J217" s="191">
        <v>0</v>
      </c>
      <c r="K217" s="191">
        <v>0</v>
      </c>
      <c r="L217" s="191">
        <v>0</v>
      </c>
      <c r="M217" s="191">
        <v>0</v>
      </c>
      <c r="N217" s="191">
        <v>0</v>
      </c>
      <c r="O217" s="191">
        <v>0</v>
      </c>
      <c r="P217" s="191">
        <v>0</v>
      </c>
      <c r="Q217" s="191">
        <f>IF($F217&lt;R$144,(IF($F217&gt;Q$144-1,SUM($J76:Q76)+$I418,Q76)),0)</f>
        <v>0</v>
      </c>
      <c r="R217" s="191">
        <f>IF($F217&lt;S$144,(IF($F217&gt;R$144-1,SUM($J76:R76)+$I418,R76)),0)</f>
        <v>0</v>
      </c>
      <c r="S217" s="191">
        <f>IF($F217&lt;T$144,(IF($F217&gt;S$144-1,SUM($J76:S76)+$I418,S76)),0)</f>
        <v>0</v>
      </c>
      <c r="T217" s="191">
        <f>IF($F217&lt;U$144,(IF($F217&gt;T$144-1,SUM($J76:T76)+$I418,T76)),0)</f>
        <v>0</v>
      </c>
      <c r="U217" s="191">
        <f>IF($F217&lt;V$144,(IF($F217&gt;U$144-1,SUM($J76:U76)+$I418,U76)),0)</f>
        <v>0</v>
      </c>
      <c r="V217" s="163">
        <f t="shared" si="51"/>
        <v>0</v>
      </c>
      <c r="W217" s="191">
        <f>IF($F217&lt;X$144,(IF($F217&gt;W$144-1,SUM($V76,$W76:W76),W76)),0)</f>
        <v>0</v>
      </c>
      <c r="X217" s="191">
        <f>IF($F217&lt;Y$144,(IF($F217&gt;X$144-1,SUM($V76,$W76:X76),X76)),0)</f>
        <v>0</v>
      </c>
      <c r="Y217" s="191">
        <f>IF($F217&lt;Z$144,(IF($F217&gt;Y$144-1,SUM($V76,$W76:Y76),Y76)),0)</f>
        <v>0</v>
      </c>
      <c r="Z217" s="191">
        <f>IF($F217&lt;AA$144,(IF($F217&gt;Z$144-1,SUM($V76,$W76:Z76),Z76)),0)</f>
        <v>0</v>
      </c>
      <c r="AA217" s="191">
        <f>IF($F217&lt;AB$144,(IF($F217&gt;AA$144-1,SUM($V76,$W76:AA76),AA76)),0)</f>
        <v>0</v>
      </c>
      <c r="AB217" s="191">
        <f>IF($F217&lt;AC$144,(IF($F217&gt;AB$144-1,SUM($V76,$W76:AB76),AB76)),0)</f>
        <v>0</v>
      </c>
      <c r="AC217" s="191">
        <f>IF($F217&lt;AD$144,(IF($F217&gt;AC$144-1,SUM($V76,$W76:AC76),AC76)),0)</f>
        <v>0</v>
      </c>
      <c r="AD217" s="191">
        <f>IF($F217&lt;AE$144,(IF($F217&gt;AD$144-1,SUM($V76,$W76:AD76),AD76)),0)</f>
        <v>0</v>
      </c>
      <c r="AE217" s="191">
        <f>IF($F217&lt;AF$144,(IF($F217&gt;AE$144-1,SUM($V76,$W76:AE76),AE76)),0)</f>
        <v>0</v>
      </c>
      <c r="AF217" s="191">
        <f>IF($F217&lt;AG$144,(IF($F217&gt;AF$144-1,SUM($V76,$W76:AF76),AF76)),0)</f>
        <v>0</v>
      </c>
      <c r="AG217" s="191">
        <f>IF($F217&lt;AH$144,(IF($F217&gt;AG$144-1,SUM($V76,$W76:AG76),AG76)),0)</f>
        <v>0</v>
      </c>
      <c r="AH217" s="191">
        <f>IF($F217&lt;AI$144,(IF($F217&gt;AH$144-1,SUM($V76,$W76:AH76),AH76)),0)</f>
        <v>0</v>
      </c>
      <c r="AI217" s="163">
        <f t="shared" si="50"/>
        <v>0</v>
      </c>
      <c r="AJ217" s="191">
        <f>IFERROR(IF(VALUE($F217)&lt;AK$144,(IF(VALUE($F217)&gt;AJ$144-1,SUM($AI76,$V76,$AJ76:AJ76),AJ76)),0),0)</f>
        <v>0</v>
      </c>
      <c r="AK217" s="191">
        <f>IFERROR(IF(VALUE($F217)&lt;AL$144,(IF(VALUE($F217)&gt;AK$144-1,SUM($AI76,$V76,$AJ76:AK76),AK76)),0),0)</f>
        <v>0</v>
      </c>
      <c r="AL217" s="191">
        <f>IFERROR(IF(VALUE($F217)&lt;AM$144,(IF(VALUE($F217)&gt;AL$144-1,SUM($AI76,$V76,$AJ76:AL76),AL76)),0),0)</f>
        <v>0</v>
      </c>
      <c r="AM217" s="191">
        <f>IFERROR(IF(VALUE($F217)&lt;AN$144,(IF(VALUE($F217)&gt;AM$144-1,SUM($AI76,$V76,$AJ76:AM76),AM76)),0),0)</f>
        <v>0</v>
      </c>
      <c r="AN217" s="191">
        <f>IFERROR(IF(VALUE($F217)&lt;AO$144,(IF(VALUE($F217)&gt;AN$144-1,SUM($AI76,$V76,$AJ76:AN76),AN76)),0),0)</f>
        <v>0</v>
      </c>
      <c r="AO217" s="191">
        <f>IFERROR(IF(VALUE($F217)&lt;AP$144,(IF(VALUE($F217)&gt;AO$144-1,SUM($AI76,$V76,$AJ76:AO76),AO76)),0),0)</f>
        <v>0</v>
      </c>
      <c r="AP217" s="191">
        <f>IFERROR(IF(VALUE($F217)&lt;AQ$144,(IF(VALUE($F217)&gt;AP$144-1,SUM($AI76,$V76,$AJ76:AP76),AP76)),0),0)</f>
        <v>0</v>
      </c>
      <c r="AQ217" s="191">
        <f>IFERROR(IF(VALUE($F217)&lt;AR$144,(IF(VALUE($F217)&gt;AQ$144-1,SUM($AI76,$V76,$AJ76:AQ76),AQ76)),0),0)</f>
        <v>0</v>
      </c>
      <c r="AR217" s="191">
        <f>IFERROR(IF(VALUE($F217)&lt;AS$144,(IF(VALUE($F217)&gt;AR$144-1,SUM($AI76,$V76,$AJ76:AR76),AR76)),0),0)</f>
        <v>0</v>
      </c>
      <c r="AS217" s="191">
        <f>IFERROR(IF(VALUE($F217)&lt;AT$144,(IF(VALUE($F217)&gt;AS$144-1,SUM($AI76,$V76,$AJ76:AS76),AS76)),0),0)</f>
        <v>0</v>
      </c>
      <c r="AT217" s="191">
        <f>IFERROR(IF(VALUE($F217)&lt;AU$144,(IF(VALUE($F217)&gt;AT$144-1,SUM($AI76,$V76,$AJ76:AT76),AT76)),0),0)</f>
        <v>0</v>
      </c>
      <c r="AU217" s="191">
        <f>IFERROR(IF(VALUE($F217)&lt;AV$144,(IF(VALUE($F217)&gt;AU$144-1,SUM($AI76,$V76,$AJ76:AU76),AU76)),0),0)</f>
        <v>0</v>
      </c>
      <c r="AV217" s="163">
        <f t="shared" si="45"/>
        <v>0</v>
      </c>
      <c r="AW217" s="191">
        <f>IFERROR(IF(VALUE($F217)&lt;AX$144,(IF(VALUE($F217)&gt;AW$144-1,SUM($AV76,$AI76,$V76,$AW76:AW76),AW76)),0),0)</f>
        <v>0</v>
      </c>
      <c r="AX217" s="191">
        <f>IFERROR(IF(VALUE($F217)&lt;AY$144,(IF(VALUE($F217)&gt;AX$144-1,SUM($AV76,$AI76,$V76,$AW76:AX76),AX76)),0),0)</f>
        <v>0</v>
      </c>
      <c r="AY217" s="191">
        <f>IFERROR(IF(VALUE($F217)&lt;AZ$144,(IF(VALUE($F217)&gt;AY$144-1,SUM($AV76,$AI76,$V76,$AW76:AY76),AY76)),0),0)</f>
        <v>0</v>
      </c>
      <c r="AZ217" s="191">
        <f>IFERROR(IF(VALUE($F217)&lt;BA$144,(IF(VALUE($F217)&gt;AZ$144-1,SUM($AV76,$AI76,$V76,$AW76:AZ76),AZ76)),0),0)</f>
        <v>0</v>
      </c>
      <c r="BA217" s="191">
        <f>IFERROR(IF(VALUE($F217)&lt;BB$144,(IF(VALUE($F217)&gt;BA$144-1,SUM($AV76,$AI76,$V76,$AW76:BA76),BA76)),0),0)</f>
        <v>0</v>
      </c>
      <c r="BB217" s="191">
        <f>IFERROR(IF(VALUE($F217)&lt;BC$144,(IF(VALUE($F217)&gt;BB$144-1,SUM($AV76,$AI76,$V76,$AW76:BB76),BB76)),0),0)</f>
        <v>0</v>
      </c>
      <c r="BC217" s="191">
        <f>IFERROR(IF(VALUE($F217)&lt;BD$144,(IF(VALUE($F217)&gt;BC$144-1,SUM($AV76,$AI76,$V76,$AW76:BC76),BC76)),0),0)</f>
        <v>0</v>
      </c>
      <c r="BD217" s="191">
        <f>IFERROR(IF(VALUE($F217)&lt;BE$144,(IF(VALUE($F217)&gt;BD$144-1,SUM($AV76,$AI76,$V76,$AW76:BD76),BD76)),0),0)</f>
        <v>0</v>
      </c>
      <c r="BE217" s="191">
        <f>IFERROR(IF(VALUE($F217)&lt;BF$144,(IF(VALUE($F217)&gt;BE$144-1,SUM($AV76,$AI76,$V76,$AW76:BE76),BE76)),0),0)</f>
        <v>0</v>
      </c>
      <c r="BF217" s="191">
        <f>IFERROR(IF(VALUE($F217)&lt;BG$144,(IF(VALUE($F217)&gt;BF$144-1,SUM($AV76,$AI76,$V76,$AW76:BF76),BF76)),0),0)</f>
        <v>0</v>
      </c>
      <c r="BG217" s="191">
        <f>IFERROR(IF(VALUE($F217)&lt;BH$144,(IF(VALUE($F217)&gt;BG$144-1,SUM($AV76,$AI76,$V76,$AW76:BG76),BG76)),0),0)</f>
        <v>0</v>
      </c>
      <c r="BH217" s="191">
        <f>IFERROR(IF(VALUE($F217)&lt;BI$144,(IF(VALUE($F217)&gt;BH$144-1,SUM($AV76,$AI76,$V76,$AW76:BH76),BH76)),0),0)</f>
        <v>0</v>
      </c>
      <c r="BI217" s="163">
        <f t="shared" si="46"/>
        <v>0</v>
      </c>
      <c r="BV217" s="163"/>
      <c r="CI217" s="163"/>
      <c r="CV217" s="163"/>
      <c r="DI217" s="163"/>
      <c r="DV217" s="163"/>
      <c r="EI217" s="163"/>
    </row>
    <row r="218" spans="1:139" ht="15.75" customHeight="1" outlineLevel="1" x14ac:dyDescent="0.25">
      <c r="A218" s="2">
        <f t="shared" si="52"/>
        <v>71</v>
      </c>
      <c r="B218" s="1" t="str">
        <f t="shared" si="52"/>
        <v>TAU-TBD63</v>
      </c>
      <c r="C218" s="1" t="str">
        <f t="shared" si="52"/>
        <v>SPP TAU - Circuit 66650</v>
      </c>
      <c r="D218" s="2" t="str">
        <f t="shared" si="52"/>
        <v>TAU-TBD63.1</v>
      </c>
      <c r="E218" s="162" t="str">
        <f t="shared" si="52"/>
        <v>SPP TAU - Circuit 66650</v>
      </c>
      <c r="F218" s="84" t="s">
        <v>470</v>
      </c>
      <c r="G218" s="84"/>
      <c r="H218" s="112"/>
      <c r="J218" s="191">
        <v>0</v>
      </c>
      <c r="K218" s="191">
        <v>0</v>
      </c>
      <c r="L218" s="191">
        <v>0</v>
      </c>
      <c r="M218" s="191">
        <v>0</v>
      </c>
      <c r="N218" s="191">
        <v>0</v>
      </c>
      <c r="O218" s="191">
        <v>0</v>
      </c>
      <c r="P218" s="191">
        <v>0</v>
      </c>
      <c r="Q218" s="191">
        <f>IF($F218&lt;R$144,(IF($F218&gt;Q$144-1,SUM($J77:Q77)+$I419,Q77)),0)</f>
        <v>0</v>
      </c>
      <c r="R218" s="191">
        <f>IF($F218&lt;S$144,(IF($F218&gt;R$144-1,SUM($J77:R77)+$I419,R77)),0)</f>
        <v>0</v>
      </c>
      <c r="S218" s="191">
        <f>IF($F218&lt;T$144,(IF($F218&gt;S$144-1,SUM($J77:S77)+$I419,S77)),0)</f>
        <v>0</v>
      </c>
      <c r="T218" s="191">
        <f>IF($F218&lt;U$144,(IF($F218&gt;T$144-1,SUM($J77:T77)+$I419,T77)),0)</f>
        <v>0</v>
      </c>
      <c r="U218" s="191">
        <f>IF($F218&lt;V$144,(IF($F218&gt;U$144-1,SUM($J77:U77)+$I419,U77)),0)</f>
        <v>0</v>
      </c>
      <c r="V218" s="163">
        <f t="shared" si="51"/>
        <v>0</v>
      </c>
      <c r="W218" s="191">
        <f>IF($F218&lt;X$144,(IF($F218&gt;W$144-1,SUM($V77,$W77:W77),W77)),0)</f>
        <v>0</v>
      </c>
      <c r="X218" s="191">
        <f>IF($F218&lt;Y$144,(IF($F218&gt;X$144-1,SUM($V77,$W77:X77),X77)),0)</f>
        <v>0</v>
      </c>
      <c r="Y218" s="191">
        <f>IF($F218&lt;Z$144,(IF($F218&gt;Y$144-1,SUM($V77,$W77:Y77),Y77)),0)</f>
        <v>0</v>
      </c>
      <c r="Z218" s="191">
        <f>IF($F218&lt;AA$144,(IF($F218&gt;Z$144-1,SUM($V77,$W77:Z77),Z77)),0)</f>
        <v>0</v>
      </c>
      <c r="AA218" s="191">
        <f>IF($F218&lt;AB$144,(IF($F218&gt;AA$144-1,SUM($V77,$W77:AA77),AA77)),0)</f>
        <v>0</v>
      </c>
      <c r="AB218" s="191">
        <f>IF($F218&lt;AC$144,(IF($F218&gt;AB$144-1,SUM($V77,$W77:AB77),AB77)),0)</f>
        <v>0</v>
      </c>
      <c r="AC218" s="191">
        <f>IF($F218&lt;AD$144,(IF($F218&gt;AC$144-1,SUM($V77,$W77:AC77),AC77)),0)</f>
        <v>0</v>
      </c>
      <c r="AD218" s="191">
        <f>IF($F218&lt;AE$144,(IF($F218&gt;AD$144-1,SUM($V77,$W77:AD77),AD77)),0)</f>
        <v>0</v>
      </c>
      <c r="AE218" s="191">
        <f>IF($F218&lt;AF$144,(IF($F218&gt;AE$144-1,SUM($V77,$W77:AE77),AE77)),0)</f>
        <v>0</v>
      </c>
      <c r="AF218" s="191">
        <f>IF($F218&lt;AG$144,(IF($F218&gt;AF$144-1,SUM($V77,$W77:AF77),AF77)),0)</f>
        <v>0</v>
      </c>
      <c r="AG218" s="191">
        <f>IF($F218&lt;AH$144,(IF($F218&gt;AG$144-1,SUM($V77,$W77:AG77),AG77)),0)</f>
        <v>0</v>
      </c>
      <c r="AH218" s="191">
        <f>IF($F218&lt;AI$144,(IF($F218&gt;AH$144-1,SUM($V77,$W77:AH77),AH77)),0)</f>
        <v>0</v>
      </c>
      <c r="AI218" s="163">
        <f t="shared" si="50"/>
        <v>0</v>
      </c>
      <c r="AJ218" s="191">
        <f>IFERROR(IF(VALUE($F218)&lt;AK$144,(IF(VALUE($F218)&gt;AJ$144-1,SUM($AI77,$V77,$AJ77:AJ77),AJ77)),0),0)</f>
        <v>0</v>
      </c>
      <c r="AK218" s="191">
        <f>IFERROR(IF(VALUE($F218)&lt;AL$144,(IF(VALUE($F218)&gt;AK$144-1,SUM($AI77,$V77,$AJ77:AK77),AK77)),0),0)</f>
        <v>0</v>
      </c>
      <c r="AL218" s="191">
        <f>IFERROR(IF(VALUE($F218)&lt;AM$144,(IF(VALUE($F218)&gt;AL$144-1,SUM($AI77,$V77,$AJ77:AL77),AL77)),0),0)</f>
        <v>0</v>
      </c>
      <c r="AM218" s="191">
        <f>IFERROR(IF(VALUE($F218)&lt;AN$144,(IF(VALUE($F218)&gt;AM$144-1,SUM($AI77,$V77,$AJ77:AM77),AM77)),0),0)</f>
        <v>0</v>
      </c>
      <c r="AN218" s="191">
        <f>IFERROR(IF(VALUE($F218)&lt;AO$144,(IF(VALUE($F218)&gt;AN$144-1,SUM($AI77,$V77,$AJ77:AN77),AN77)),0),0)</f>
        <v>0</v>
      </c>
      <c r="AO218" s="191">
        <f>IFERROR(IF(VALUE($F218)&lt;AP$144,(IF(VALUE($F218)&gt;AO$144-1,SUM($AI77,$V77,$AJ77:AO77),AO77)),0),0)</f>
        <v>0</v>
      </c>
      <c r="AP218" s="191">
        <f>IFERROR(IF(VALUE($F218)&lt;AQ$144,(IF(VALUE($F218)&gt;AP$144-1,SUM($AI77,$V77,$AJ77:AP77),AP77)),0),0)</f>
        <v>0</v>
      </c>
      <c r="AQ218" s="191">
        <f>IFERROR(IF(VALUE($F218)&lt;AR$144,(IF(VALUE($F218)&gt;AQ$144-1,SUM($AI77,$V77,$AJ77:AQ77),AQ77)),0),0)</f>
        <v>0</v>
      </c>
      <c r="AR218" s="191">
        <f>IFERROR(IF(VALUE($F218)&lt;AS$144,(IF(VALUE($F218)&gt;AR$144-1,SUM($AI77,$V77,$AJ77:AR77),AR77)),0),0)</f>
        <v>0</v>
      </c>
      <c r="AS218" s="191">
        <f>IFERROR(IF(VALUE($F218)&lt;AT$144,(IF(VALUE($F218)&gt;AS$144-1,SUM($AI77,$V77,$AJ77:AS77),AS77)),0),0)</f>
        <v>0</v>
      </c>
      <c r="AT218" s="191">
        <f>IFERROR(IF(VALUE($F218)&lt;AU$144,(IF(VALUE($F218)&gt;AT$144-1,SUM($AI77,$V77,$AJ77:AT77),AT77)),0),0)</f>
        <v>0</v>
      </c>
      <c r="AU218" s="191">
        <f>IFERROR(IF(VALUE($F218)&lt;AV$144,(IF(VALUE($F218)&gt;AU$144-1,SUM($AI77,$V77,$AJ77:AU77),AU77)),0),0)</f>
        <v>0</v>
      </c>
      <c r="AV218" s="163">
        <f t="shared" si="45"/>
        <v>0</v>
      </c>
      <c r="AW218" s="191">
        <f>IFERROR(IF(VALUE($F218)&lt;AX$144,(IF(VALUE($F218)&gt;AW$144-1,SUM($AV77,$AI77,$V77,$AW77:AW77),AW77)),0),0)</f>
        <v>0</v>
      </c>
      <c r="AX218" s="191">
        <f>IFERROR(IF(VALUE($F218)&lt;AY$144,(IF(VALUE($F218)&gt;AX$144-1,SUM($AV77,$AI77,$V77,$AW77:AX77),AX77)),0),0)</f>
        <v>0</v>
      </c>
      <c r="AY218" s="191">
        <f>IFERROR(IF(VALUE($F218)&lt;AZ$144,(IF(VALUE($F218)&gt;AY$144-1,SUM($AV77,$AI77,$V77,$AW77:AY77),AY77)),0),0)</f>
        <v>0</v>
      </c>
      <c r="AZ218" s="191">
        <f>IFERROR(IF(VALUE($F218)&lt;BA$144,(IF(VALUE($F218)&gt;AZ$144-1,SUM($AV77,$AI77,$V77,$AW77:AZ77),AZ77)),0),0)</f>
        <v>0</v>
      </c>
      <c r="BA218" s="191">
        <f>IFERROR(IF(VALUE($F218)&lt;BB$144,(IF(VALUE($F218)&gt;BA$144-1,SUM($AV77,$AI77,$V77,$AW77:BA77),BA77)),0),0)</f>
        <v>0</v>
      </c>
      <c r="BB218" s="191">
        <f>IFERROR(IF(VALUE($F218)&lt;BC$144,(IF(VALUE($F218)&gt;BB$144-1,SUM($AV77,$AI77,$V77,$AW77:BB77),BB77)),0),0)</f>
        <v>0</v>
      </c>
      <c r="BC218" s="191">
        <f>IFERROR(IF(VALUE($F218)&lt;BD$144,(IF(VALUE($F218)&gt;BC$144-1,SUM($AV77,$AI77,$V77,$AW77:BC77),BC77)),0),0)</f>
        <v>0</v>
      </c>
      <c r="BD218" s="191">
        <f>IFERROR(IF(VALUE($F218)&lt;BE$144,(IF(VALUE($F218)&gt;BD$144-1,SUM($AV77,$AI77,$V77,$AW77:BD77),BD77)),0),0)</f>
        <v>0</v>
      </c>
      <c r="BE218" s="191">
        <f>IFERROR(IF(VALUE($F218)&lt;BF$144,(IF(VALUE($F218)&gt;BE$144-1,SUM($AV77,$AI77,$V77,$AW77:BE77),BE77)),0),0)</f>
        <v>0</v>
      </c>
      <c r="BF218" s="191">
        <f>IFERROR(IF(VALUE($F218)&lt;BG$144,(IF(VALUE($F218)&gt;BF$144-1,SUM($AV77,$AI77,$V77,$AW77:BF77),BF77)),0),0)</f>
        <v>0</v>
      </c>
      <c r="BG218" s="191">
        <f>IFERROR(IF(VALUE($F218)&lt;BH$144,(IF(VALUE($F218)&gt;BG$144-1,SUM($AV77,$AI77,$V77,$AW77:BG77),BG77)),0),0)</f>
        <v>0</v>
      </c>
      <c r="BH218" s="191">
        <f>IFERROR(IF(VALUE($F218)&lt;BI$144,(IF(VALUE($F218)&gt;BH$144-1,SUM($AV77,$AI77,$V77,$AW77:BH77),BH77)),0),0)</f>
        <v>0</v>
      </c>
      <c r="BI218" s="163">
        <f t="shared" si="46"/>
        <v>0</v>
      </c>
      <c r="BV218" s="163"/>
      <c r="CI218" s="163"/>
      <c r="CV218" s="163"/>
      <c r="DI218" s="163"/>
      <c r="DV218" s="163"/>
      <c r="EI218" s="163"/>
    </row>
    <row r="219" spans="1:139" ht="15.75" customHeight="1" outlineLevel="1" x14ac:dyDescent="0.25">
      <c r="A219" s="2">
        <f t="shared" si="52"/>
        <v>72</v>
      </c>
      <c r="B219" s="1" t="str">
        <f t="shared" si="52"/>
        <v>TAU-TBD64</v>
      </c>
      <c r="C219" s="1" t="str">
        <f t="shared" si="52"/>
        <v>SPP TAU - Circuit 66657</v>
      </c>
      <c r="D219" s="2" t="str">
        <f t="shared" si="52"/>
        <v>TAU-TBD64.1</v>
      </c>
      <c r="E219" s="162" t="str">
        <f t="shared" si="52"/>
        <v>SPP TAU - Circuit 66657</v>
      </c>
      <c r="F219" s="84" t="s">
        <v>471</v>
      </c>
      <c r="G219" s="84"/>
      <c r="H219" s="112"/>
      <c r="J219" s="191">
        <v>0</v>
      </c>
      <c r="K219" s="191">
        <v>0</v>
      </c>
      <c r="L219" s="191">
        <v>0</v>
      </c>
      <c r="M219" s="191">
        <v>0</v>
      </c>
      <c r="N219" s="191">
        <v>0</v>
      </c>
      <c r="O219" s="191">
        <v>0</v>
      </c>
      <c r="P219" s="191">
        <v>0</v>
      </c>
      <c r="Q219" s="191">
        <f>IF($F219&lt;R$144,(IF($F219&gt;Q$144-1,SUM($J78:Q78)+$I420,Q78)),0)</f>
        <v>0</v>
      </c>
      <c r="R219" s="191">
        <f>IF($F219&lt;S$144,(IF($F219&gt;R$144-1,SUM($J78:R78)+$I420,R78)),0)</f>
        <v>0</v>
      </c>
      <c r="S219" s="191">
        <f>IF($F219&lt;T$144,(IF($F219&gt;S$144-1,SUM($J78:S78)+$I420,S78)),0)</f>
        <v>0</v>
      </c>
      <c r="T219" s="191">
        <f>IF($F219&lt;U$144,(IF($F219&gt;T$144-1,SUM($J78:T78)+$I420,T78)),0)</f>
        <v>0</v>
      </c>
      <c r="U219" s="191">
        <f>IF($F219&lt;V$144,(IF($F219&gt;U$144-1,SUM($J78:U78)+$I420,U78)),0)</f>
        <v>0</v>
      </c>
      <c r="V219" s="163">
        <f t="shared" si="51"/>
        <v>0</v>
      </c>
      <c r="W219" s="191">
        <f>IF($F219&lt;X$144,(IF($F219&gt;W$144-1,SUM($V78,$W78:W78),W78)),0)</f>
        <v>0</v>
      </c>
      <c r="X219" s="191">
        <f>IF($F219&lt;Y$144,(IF($F219&gt;X$144-1,SUM($V78,$W78:X78),X78)),0)</f>
        <v>0</v>
      </c>
      <c r="Y219" s="191">
        <f>IF($F219&lt;Z$144,(IF($F219&gt;Y$144-1,SUM($V78,$W78:Y78),Y78)),0)</f>
        <v>0</v>
      </c>
      <c r="Z219" s="191">
        <f>IF($F219&lt;AA$144,(IF($F219&gt;Z$144-1,SUM($V78,$W78:Z78),Z78)),0)</f>
        <v>0</v>
      </c>
      <c r="AA219" s="191">
        <f>IF($F219&lt;AB$144,(IF($F219&gt;AA$144-1,SUM($V78,$W78:AA78),AA78)),0)</f>
        <v>0</v>
      </c>
      <c r="AB219" s="191">
        <f>IF($F219&lt;AC$144,(IF($F219&gt;AB$144-1,SUM($V78,$W78:AB78),AB78)),0)</f>
        <v>0</v>
      </c>
      <c r="AC219" s="191">
        <f>IF($F219&lt;AD$144,(IF($F219&gt;AC$144-1,SUM($V78,$W78:AC78),AC78)),0)</f>
        <v>0</v>
      </c>
      <c r="AD219" s="191">
        <f>IF($F219&lt;AE$144,(IF($F219&gt;AD$144-1,SUM($V78,$W78:AD78),AD78)),0)</f>
        <v>0</v>
      </c>
      <c r="AE219" s="191">
        <f>IF($F219&lt;AF$144,(IF($F219&gt;AE$144-1,SUM($V78,$W78:AE78),AE78)),0)</f>
        <v>0</v>
      </c>
      <c r="AF219" s="191">
        <f>IF($F219&lt;AG$144,(IF($F219&gt;AF$144-1,SUM($V78,$W78:AF78),AF78)),0)</f>
        <v>0</v>
      </c>
      <c r="AG219" s="191">
        <f>IF($F219&lt;AH$144,(IF($F219&gt;AG$144-1,SUM($V78,$W78:AG78),AG78)),0)</f>
        <v>0</v>
      </c>
      <c r="AH219" s="191">
        <f>IF($F219&lt;AI$144,(IF($F219&gt;AH$144-1,SUM($V78,$W78:AH78),AH78)),0)</f>
        <v>0</v>
      </c>
      <c r="AI219" s="163">
        <f t="shared" si="50"/>
        <v>0</v>
      </c>
      <c r="AJ219" s="191">
        <f>IFERROR(IF(VALUE($F219)&lt;AK$144,(IF(VALUE($F219)&gt;AJ$144-1,SUM($AI78,$V78,$AJ78:AJ78),AJ78)),0),0)</f>
        <v>0</v>
      </c>
      <c r="AK219" s="191">
        <f>IFERROR(IF(VALUE($F219)&lt;AL$144,(IF(VALUE($F219)&gt;AK$144-1,SUM($AI78,$V78,$AJ78:AK78),AK78)),0),0)</f>
        <v>0</v>
      </c>
      <c r="AL219" s="191">
        <f>IFERROR(IF(VALUE($F219)&lt;AM$144,(IF(VALUE($F219)&gt;AL$144-1,SUM($AI78,$V78,$AJ78:AL78),AL78)),0),0)</f>
        <v>0</v>
      </c>
      <c r="AM219" s="191">
        <f>IFERROR(IF(VALUE($F219)&lt;AN$144,(IF(VALUE($F219)&gt;AM$144-1,SUM($AI78,$V78,$AJ78:AM78),AM78)),0),0)</f>
        <v>0</v>
      </c>
      <c r="AN219" s="191">
        <f>IFERROR(IF(VALUE($F219)&lt;AO$144,(IF(VALUE($F219)&gt;AN$144-1,SUM($AI78,$V78,$AJ78:AN78),AN78)),0),0)</f>
        <v>0</v>
      </c>
      <c r="AO219" s="191">
        <f>IFERROR(IF(VALUE($F219)&lt;AP$144,(IF(VALUE($F219)&gt;AO$144-1,SUM($AI78,$V78,$AJ78:AO78),AO78)),0),0)</f>
        <v>0</v>
      </c>
      <c r="AP219" s="191">
        <f>IFERROR(IF(VALUE($F219)&lt;AQ$144,(IF(VALUE($F219)&gt;AP$144-1,SUM($AI78,$V78,$AJ78:AP78),AP78)),0),0)</f>
        <v>0</v>
      </c>
      <c r="AQ219" s="191">
        <f>IFERROR(IF(VALUE($F219)&lt;AR$144,(IF(VALUE($F219)&gt;AQ$144-1,SUM($AI78,$V78,$AJ78:AQ78),AQ78)),0),0)</f>
        <v>0</v>
      </c>
      <c r="AR219" s="191">
        <f>IFERROR(IF(VALUE($F219)&lt;AS$144,(IF(VALUE($F219)&gt;AR$144-1,SUM($AI78,$V78,$AJ78:AR78),AR78)),0),0)</f>
        <v>0</v>
      </c>
      <c r="AS219" s="191">
        <f>IFERROR(IF(VALUE($F219)&lt;AT$144,(IF(VALUE($F219)&gt;AS$144-1,SUM($AI78,$V78,$AJ78:AS78),AS78)),0),0)</f>
        <v>0</v>
      </c>
      <c r="AT219" s="191">
        <f>IFERROR(IF(VALUE($F219)&lt;AU$144,(IF(VALUE($F219)&gt;AT$144-1,SUM($AI78,$V78,$AJ78:AT78),AT78)),0),0)</f>
        <v>0</v>
      </c>
      <c r="AU219" s="191">
        <f>IFERROR(IF(VALUE($F219)&lt;AV$144,(IF(VALUE($F219)&gt;AU$144-1,SUM($AI78,$V78,$AJ78:AU78),AU78)),0),0)</f>
        <v>0</v>
      </c>
      <c r="AV219" s="163">
        <f t="shared" si="45"/>
        <v>0</v>
      </c>
      <c r="AW219" s="191">
        <f>IFERROR(IF(VALUE($F219)&lt;AX$144,(IF(VALUE($F219)&gt;AW$144-1,SUM($AV78,$AI78,$V78,$AW78:AW78),AW78)),0),0)</f>
        <v>0</v>
      </c>
      <c r="AX219" s="191">
        <f>IFERROR(IF(VALUE($F219)&lt;AY$144,(IF(VALUE($F219)&gt;AX$144-1,SUM($AV78,$AI78,$V78,$AW78:AX78),AX78)),0),0)</f>
        <v>0</v>
      </c>
      <c r="AY219" s="191">
        <f>IFERROR(IF(VALUE($F219)&lt;AZ$144,(IF(VALUE($F219)&gt;AY$144-1,SUM($AV78,$AI78,$V78,$AW78:AY78),AY78)),0),0)</f>
        <v>0</v>
      </c>
      <c r="AZ219" s="191">
        <f>IFERROR(IF(VALUE($F219)&lt;BA$144,(IF(VALUE($F219)&gt;AZ$144-1,SUM($AV78,$AI78,$V78,$AW78:AZ78),AZ78)),0),0)</f>
        <v>0</v>
      </c>
      <c r="BA219" s="191">
        <f>IFERROR(IF(VALUE($F219)&lt;BB$144,(IF(VALUE($F219)&gt;BA$144-1,SUM($AV78,$AI78,$V78,$AW78:BA78),BA78)),0),0)</f>
        <v>0</v>
      </c>
      <c r="BB219" s="191">
        <f>IFERROR(IF(VALUE($F219)&lt;BC$144,(IF(VALUE($F219)&gt;BB$144-1,SUM($AV78,$AI78,$V78,$AW78:BB78),BB78)),0),0)</f>
        <v>0</v>
      </c>
      <c r="BC219" s="191">
        <f>IFERROR(IF(VALUE($F219)&lt;BD$144,(IF(VALUE($F219)&gt;BC$144-1,SUM($AV78,$AI78,$V78,$AW78:BC78),BC78)),0),0)</f>
        <v>0</v>
      </c>
      <c r="BD219" s="191">
        <f>IFERROR(IF(VALUE($F219)&lt;BE$144,(IF(VALUE($F219)&gt;BD$144-1,SUM($AV78,$AI78,$V78,$AW78:BD78),BD78)),0),0)</f>
        <v>0</v>
      </c>
      <c r="BE219" s="191">
        <f>IFERROR(IF(VALUE($F219)&lt;BF$144,(IF(VALUE($F219)&gt;BE$144-1,SUM($AV78,$AI78,$V78,$AW78:BE78),BE78)),0),0)</f>
        <v>0</v>
      </c>
      <c r="BF219" s="191">
        <f>IFERROR(IF(VALUE($F219)&lt;BG$144,(IF(VALUE($F219)&gt;BF$144-1,SUM($AV78,$AI78,$V78,$AW78:BF78),BF78)),0),0)</f>
        <v>0</v>
      </c>
      <c r="BG219" s="191">
        <f>IFERROR(IF(VALUE($F219)&lt;BH$144,(IF(VALUE($F219)&gt;BG$144-1,SUM($AV78,$AI78,$V78,$AW78:BG78),BG78)),0),0)</f>
        <v>0</v>
      </c>
      <c r="BH219" s="191">
        <f>IFERROR(IF(VALUE($F219)&lt;BI$144,(IF(VALUE($F219)&gt;BH$144-1,SUM($AV78,$AI78,$V78,$AW78:BH78),BH78)),0),0)</f>
        <v>0</v>
      </c>
      <c r="BI219" s="163">
        <f t="shared" si="46"/>
        <v>0</v>
      </c>
      <c r="BV219" s="163"/>
      <c r="CI219" s="163"/>
      <c r="CV219" s="163"/>
      <c r="DI219" s="163"/>
      <c r="DV219" s="163"/>
      <c r="EI219" s="163"/>
    </row>
    <row r="220" spans="1:139" ht="15.75" customHeight="1" outlineLevel="1" x14ac:dyDescent="0.25">
      <c r="A220" s="2">
        <f t="shared" si="52"/>
        <v>73</v>
      </c>
      <c r="B220" s="1" t="str">
        <f t="shared" si="52"/>
        <v>TAU-TBD65</v>
      </c>
      <c r="C220" s="1" t="str">
        <f t="shared" si="52"/>
        <v>SPP TAU - Circuit 66043</v>
      </c>
      <c r="D220" s="2" t="str">
        <f t="shared" si="52"/>
        <v>TAU-TBD65.1</v>
      </c>
      <c r="E220" s="162" t="str">
        <f t="shared" si="52"/>
        <v>SPP TAU - Circuit 66043</v>
      </c>
      <c r="F220" s="84" t="s">
        <v>472</v>
      </c>
      <c r="G220" s="84"/>
      <c r="H220" s="112"/>
      <c r="J220" s="191">
        <v>0</v>
      </c>
      <c r="K220" s="191">
        <v>0</v>
      </c>
      <c r="L220" s="191">
        <v>0</v>
      </c>
      <c r="M220" s="191">
        <v>0</v>
      </c>
      <c r="N220" s="191">
        <v>0</v>
      </c>
      <c r="O220" s="191">
        <v>0</v>
      </c>
      <c r="P220" s="191">
        <v>0</v>
      </c>
      <c r="Q220" s="191">
        <f>IF($F220&lt;R$144,(IF($F220&gt;Q$144-1,SUM($J79:Q79)+$I421,Q79)),0)</f>
        <v>0</v>
      </c>
      <c r="R220" s="191">
        <f>IF($F220&lt;S$144,(IF($F220&gt;R$144-1,SUM($J79:R79)+$I421,R79)),0)</f>
        <v>0</v>
      </c>
      <c r="S220" s="191">
        <f>IF($F220&lt;T$144,(IF($F220&gt;S$144-1,SUM($J79:S79)+$I421,S79)),0)</f>
        <v>0</v>
      </c>
      <c r="T220" s="191">
        <f>IF($F220&lt;U$144,(IF($F220&gt;T$144-1,SUM($J79:T79)+$I421,T79)),0)</f>
        <v>0</v>
      </c>
      <c r="U220" s="191">
        <f>IF($F220&lt;V$144,(IF($F220&gt;U$144-1,SUM($J79:U79)+$I421,U79)),0)</f>
        <v>0</v>
      </c>
      <c r="V220" s="163">
        <f t="shared" si="51"/>
        <v>0</v>
      </c>
      <c r="W220" s="191">
        <f>IF($F220&lt;X$144,(IF($F220&gt;W$144-1,SUM($V79,$W79:W79),W79)),0)</f>
        <v>0</v>
      </c>
      <c r="X220" s="191">
        <f>IF($F220&lt;Y$144,(IF($F220&gt;X$144-1,SUM($V79,$W79:X79),X79)),0)</f>
        <v>0</v>
      </c>
      <c r="Y220" s="191">
        <f>IF($F220&lt;Z$144,(IF($F220&gt;Y$144-1,SUM($V79,$W79:Y79),Y79)),0)</f>
        <v>0</v>
      </c>
      <c r="Z220" s="191">
        <f>IF($F220&lt;AA$144,(IF($F220&gt;Z$144-1,SUM($V79,$W79:Z79),Z79)),0)</f>
        <v>0</v>
      </c>
      <c r="AA220" s="191">
        <f>IF($F220&lt;AB$144,(IF($F220&gt;AA$144-1,SUM($V79,$W79:AA79),AA79)),0)</f>
        <v>0</v>
      </c>
      <c r="AB220" s="191">
        <f>IF($F220&lt;AC$144,(IF($F220&gt;AB$144-1,SUM($V79,$W79:AB79),AB79)),0)</f>
        <v>0</v>
      </c>
      <c r="AC220" s="191">
        <f>IF($F220&lt;AD$144,(IF($F220&gt;AC$144-1,SUM($V79,$W79:AC79),AC79)),0)</f>
        <v>0</v>
      </c>
      <c r="AD220" s="191">
        <f>IF($F220&lt;AE$144,(IF($F220&gt;AD$144-1,SUM($V79,$W79:AD79),AD79)),0)</f>
        <v>0</v>
      </c>
      <c r="AE220" s="191">
        <f>IF($F220&lt;AF$144,(IF($F220&gt;AE$144-1,SUM($V79,$W79:AE79),AE79)),0)</f>
        <v>0</v>
      </c>
      <c r="AF220" s="191">
        <f>IF($F220&lt;AG$144,(IF($F220&gt;AF$144-1,SUM($V79,$W79:AF79),AF79)),0)</f>
        <v>0</v>
      </c>
      <c r="AG220" s="191">
        <f>IF($F220&lt;AH$144,(IF($F220&gt;AG$144-1,SUM($V79,$W79:AG79),AG79)),0)</f>
        <v>0</v>
      </c>
      <c r="AH220" s="191">
        <f>IF($F220&lt;AI$144,(IF($F220&gt;AH$144-1,SUM($V79,$W79:AH79),AH79)),0)</f>
        <v>0</v>
      </c>
      <c r="AI220" s="163">
        <f t="shared" si="50"/>
        <v>0</v>
      </c>
      <c r="AJ220" s="191">
        <f>IFERROR(IF(VALUE($F220)&lt;AK$144,(IF(VALUE($F220)&gt;AJ$144-1,SUM($AI79,$V79,$AJ79:AJ79),AJ79)),0),0)</f>
        <v>0</v>
      </c>
      <c r="AK220" s="191">
        <f>IFERROR(IF(VALUE($F220)&lt;AL$144,(IF(VALUE($F220)&gt;AK$144-1,SUM($AI79,$V79,$AJ79:AK79),AK79)),0),0)</f>
        <v>0</v>
      </c>
      <c r="AL220" s="191">
        <f>IFERROR(IF(VALUE($F220)&lt;AM$144,(IF(VALUE($F220)&gt;AL$144-1,SUM($AI79,$V79,$AJ79:AL79),AL79)),0),0)</f>
        <v>0</v>
      </c>
      <c r="AM220" s="191">
        <f>IFERROR(IF(VALUE($F220)&lt;AN$144,(IF(VALUE($F220)&gt;AM$144-1,SUM($AI79,$V79,$AJ79:AM79),AM79)),0),0)</f>
        <v>0</v>
      </c>
      <c r="AN220" s="191">
        <f>IFERROR(IF(VALUE($F220)&lt;AO$144,(IF(VALUE($F220)&gt;AN$144-1,SUM($AI79,$V79,$AJ79:AN79),AN79)),0),0)</f>
        <v>0</v>
      </c>
      <c r="AO220" s="191">
        <f>IFERROR(IF(VALUE($F220)&lt;AP$144,(IF(VALUE($F220)&gt;AO$144-1,SUM($AI79,$V79,$AJ79:AO79),AO79)),0),0)</f>
        <v>0</v>
      </c>
      <c r="AP220" s="191">
        <f>IFERROR(IF(VALUE($F220)&lt;AQ$144,(IF(VALUE($F220)&gt;AP$144-1,SUM($AI79,$V79,$AJ79:AP79),AP79)),0),0)</f>
        <v>0</v>
      </c>
      <c r="AQ220" s="191">
        <f>IFERROR(IF(VALUE($F220)&lt;AR$144,(IF(VALUE($F220)&gt;AQ$144-1,SUM($AI79,$V79,$AJ79:AQ79),AQ79)),0),0)</f>
        <v>0</v>
      </c>
      <c r="AR220" s="191">
        <f>IFERROR(IF(VALUE($F220)&lt;AS$144,(IF(VALUE($F220)&gt;AR$144-1,SUM($AI79,$V79,$AJ79:AR79),AR79)),0),0)</f>
        <v>0</v>
      </c>
      <c r="AS220" s="191">
        <f>IFERROR(IF(VALUE($F220)&lt;AT$144,(IF(VALUE($F220)&gt;AS$144-1,SUM($AI79,$V79,$AJ79:AS79),AS79)),0),0)</f>
        <v>0</v>
      </c>
      <c r="AT220" s="191">
        <f>IFERROR(IF(VALUE($F220)&lt;AU$144,(IF(VALUE($F220)&gt;AT$144-1,SUM($AI79,$V79,$AJ79:AT79),AT79)),0),0)</f>
        <v>0</v>
      </c>
      <c r="AU220" s="191">
        <f>IFERROR(IF(VALUE($F220)&lt;AV$144,(IF(VALUE($F220)&gt;AU$144-1,SUM($AI79,$V79,$AJ79:AU79),AU79)),0),0)</f>
        <v>0</v>
      </c>
      <c r="AV220" s="163">
        <f t="shared" si="45"/>
        <v>0</v>
      </c>
      <c r="AW220" s="191">
        <f>IFERROR(IF(VALUE($F220)&lt;AX$144,(IF(VALUE($F220)&gt;AW$144-1,SUM($AV79,$AI79,$V79,$AW79:AW79),AW79)),0),0)</f>
        <v>0</v>
      </c>
      <c r="AX220" s="191">
        <f>IFERROR(IF(VALUE($F220)&lt;AY$144,(IF(VALUE($F220)&gt;AX$144-1,SUM($AV79,$AI79,$V79,$AW79:AX79),AX79)),0),0)</f>
        <v>0</v>
      </c>
      <c r="AY220" s="191">
        <f>IFERROR(IF(VALUE($F220)&lt;AZ$144,(IF(VALUE($F220)&gt;AY$144-1,SUM($AV79,$AI79,$V79,$AW79:AY79),AY79)),0),0)</f>
        <v>0</v>
      </c>
      <c r="AZ220" s="191">
        <f>IFERROR(IF(VALUE($F220)&lt;BA$144,(IF(VALUE($F220)&gt;AZ$144-1,SUM($AV79,$AI79,$V79,$AW79:AZ79),AZ79)),0),0)</f>
        <v>0</v>
      </c>
      <c r="BA220" s="191">
        <f>IFERROR(IF(VALUE($F220)&lt;BB$144,(IF(VALUE($F220)&gt;BA$144-1,SUM($AV79,$AI79,$V79,$AW79:BA79),BA79)),0),0)</f>
        <v>0</v>
      </c>
      <c r="BB220" s="191">
        <f>IFERROR(IF(VALUE($F220)&lt;BC$144,(IF(VALUE($F220)&gt;BB$144-1,SUM($AV79,$AI79,$V79,$AW79:BB79),BB79)),0),0)</f>
        <v>0</v>
      </c>
      <c r="BC220" s="191">
        <f>IFERROR(IF(VALUE($F220)&lt;BD$144,(IF(VALUE($F220)&gt;BC$144-1,SUM($AV79,$AI79,$V79,$AW79:BC79),BC79)),0),0)</f>
        <v>0</v>
      </c>
      <c r="BD220" s="191">
        <f>IFERROR(IF(VALUE($F220)&lt;BE$144,(IF(VALUE($F220)&gt;BD$144-1,SUM($AV79,$AI79,$V79,$AW79:BD79),BD79)),0),0)</f>
        <v>0</v>
      </c>
      <c r="BE220" s="191">
        <f>IFERROR(IF(VALUE($F220)&lt;BF$144,(IF(VALUE($F220)&gt;BE$144-1,SUM($AV79,$AI79,$V79,$AW79:BE79),BE79)),0),0)</f>
        <v>0</v>
      </c>
      <c r="BF220" s="191">
        <f>IFERROR(IF(VALUE($F220)&lt;BG$144,(IF(VALUE($F220)&gt;BF$144-1,SUM($AV79,$AI79,$V79,$AW79:BF79),BF79)),0),0)</f>
        <v>0</v>
      </c>
      <c r="BG220" s="191">
        <f>IFERROR(IF(VALUE($F220)&lt;BH$144,(IF(VALUE($F220)&gt;BG$144-1,SUM($AV79,$AI79,$V79,$AW79:BG79),BG79)),0),0)</f>
        <v>0</v>
      </c>
      <c r="BH220" s="191">
        <f>IFERROR(IF(VALUE($F220)&lt;BI$144,(IF(VALUE($F220)&gt;BH$144-1,SUM($AV79,$AI79,$V79,$AW79:BH79),BH79)),0),0)</f>
        <v>0</v>
      </c>
      <c r="BI220" s="163">
        <f t="shared" si="46"/>
        <v>0</v>
      </c>
      <c r="BV220" s="163"/>
      <c r="CI220" s="163"/>
      <c r="CV220" s="163"/>
      <c r="DI220" s="163"/>
      <c r="DV220" s="163"/>
      <c r="EI220" s="163"/>
    </row>
    <row r="221" spans="1:139" ht="15.75" customHeight="1" outlineLevel="1" x14ac:dyDescent="0.25">
      <c r="A221" s="2">
        <f t="shared" si="52"/>
        <v>74</v>
      </c>
      <c r="B221" s="1" t="str">
        <f t="shared" si="52"/>
        <v>TAU-TBD66</v>
      </c>
      <c r="C221" s="1" t="str">
        <f t="shared" si="52"/>
        <v>SPP TAU - Circuit 66837</v>
      </c>
      <c r="D221" s="2" t="str">
        <f t="shared" si="52"/>
        <v>TAU-TBD66.1</v>
      </c>
      <c r="E221" s="162" t="str">
        <f t="shared" si="52"/>
        <v>SPP TAU - Circuit 66837</v>
      </c>
      <c r="F221" s="84" t="s">
        <v>472</v>
      </c>
      <c r="G221" s="84"/>
      <c r="H221" s="112"/>
      <c r="J221" s="191">
        <v>0</v>
      </c>
      <c r="K221" s="191">
        <v>0</v>
      </c>
      <c r="L221" s="191">
        <v>0</v>
      </c>
      <c r="M221" s="191">
        <v>0</v>
      </c>
      <c r="N221" s="191">
        <v>0</v>
      </c>
      <c r="O221" s="191">
        <v>0</v>
      </c>
      <c r="P221" s="191">
        <v>0</v>
      </c>
      <c r="Q221" s="191">
        <f>IF($F221&lt;R$144,(IF($F221&gt;Q$144-1,SUM($J80:Q80)+$I422,Q80)),0)</f>
        <v>0</v>
      </c>
      <c r="R221" s="191">
        <f>IF($F221&lt;S$144,(IF($F221&gt;R$144-1,SUM($J80:R80)+$I422,R80)),0)</f>
        <v>0</v>
      </c>
      <c r="S221" s="191">
        <f>IF($F221&lt;T$144,(IF($F221&gt;S$144-1,SUM($J80:S80)+$I422,S80)),0)</f>
        <v>0</v>
      </c>
      <c r="T221" s="191">
        <f>IF($F221&lt;U$144,(IF($F221&gt;T$144-1,SUM($J80:T80)+$I422,T80)),0)</f>
        <v>0</v>
      </c>
      <c r="U221" s="191">
        <f>IF($F221&lt;V$144,(IF($F221&gt;U$144-1,SUM($J80:U80)+$I422,U80)),0)</f>
        <v>0</v>
      </c>
      <c r="V221" s="163">
        <f t="shared" si="51"/>
        <v>0</v>
      </c>
      <c r="W221" s="191">
        <f>IF($F221&lt;X$144,(IF($F221&gt;W$144-1,SUM($V80,$W80:W80),W80)),0)</f>
        <v>0</v>
      </c>
      <c r="X221" s="191">
        <f>IF($F221&lt;Y$144,(IF($F221&gt;X$144-1,SUM($V80,$W80:X80),X80)),0)</f>
        <v>0</v>
      </c>
      <c r="Y221" s="191">
        <f>IF($F221&lt;Z$144,(IF($F221&gt;Y$144-1,SUM($V80,$W80:Y80),Y80)),0)</f>
        <v>0</v>
      </c>
      <c r="Z221" s="191">
        <f>IF($F221&lt;AA$144,(IF($F221&gt;Z$144-1,SUM($V80,$W80:Z80),Z80)),0)</f>
        <v>0</v>
      </c>
      <c r="AA221" s="191">
        <f>IF($F221&lt;AB$144,(IF($F221&gt;AA$144-1,SUM($V80,$W80:AA80),AA80)),0)</f>
        <v>0</v>
      </c>
      <c r="AB221" s="191">
        <f>IF($F221&lt;AC$144,(IF($F221&gt;AB$144-1,SUM($V80,$W80:AB80),AB80)),0)</f>
        <v>0</v>
      </c>
      <c r="AC221" s="191">
        <f>IF($F221&lt;AD$144,(IF($F221&gt;AC$144-1,SUM($V80,$W80:AC80),AC80)),0)</f>
        <v>0</v>
      </c>
      <c r="AD221" s="191">
        <f>IF($F221&lt;AE$144,(IF($F221&gt;AD$144-1,SUM($V80,$W80:AD80),AD80)),0)</f>
        <v>0</v>
      </c>
      <c r="AE221" s="191">
        <f>IF($F221&lt;AF$144,(IF($F221&gt;AE$144-1,SUM($V80,$W80:AE80),AE80)),0)</f>
        <v>0</v>
      </c>
      <c r="AF221" s="191">
        <f>IF($F221&lt;AG$144,(IF($F221&gt;AF$144-1,SUM($V80,$W80:AF80),AF80)),0)</f>
        <v>0</v>
      </c>
      <c r="AG221" s="191">
        <f>IF($F221&lt;AH$144,(IF($F221&gt;AG$144-1,SUM($V80,$W80:AG80),AG80)),0)</f>
        <v>0</v>
      </c>
      <c r="AH221" s="191">
        <f>IF($F221&lt;AI$144,(IF($F221&gt;AH$144-1,SUM($V80,$W80:AH80),AH80)),0)</f>
        <v>0</v>
      </c>
      <c r="AI221" s="163">
        <f t="shared" si="50"/>
        <v>0</v>
      </c>
      <c r="AJ221" s="191">
        <f>IFERROR(IF(VALUE($F221)&lt;AK$144,(IF(VALUE($F221)&gt;AJ$144-1,SUM($AI80,$V80,$AJ80:AJ80),AJ80)),0),0)</f>
        <v>0</v>
      </c>
      <c r="AK221" s="191">
        <f>IFERROR(IF(VALUE($F221)&lt;AL$144,(IF(VALUE($F221)&gt;AK$144-1,SUM($AI80,$V80,$AJ80:AK80),AK80)),0),0)</f>
        <v>0</v>
      </c>
      <c r="AL221" s="191">
        <f>IFERROR(IF(VALUE($F221)&lt;AM$144,(IF(VALUE($F221)&gt;AL$144-1,SUM($AI80,$V80,$AJ80:AL80),AL80)),0),0)</f>
        <v>0</v>
      </c>
      <c r="AM221" s="191">
        <f>IFERROR(IF(VALUE($F221)&lt;AN$144,(IF(VALUE($F221)&gt;AM$144-1,SUM($AI80,$V80,$AJ80:AM80),AM80)),0),0)</f>
        <v>0</v>
      </c>
      <c r="AN221" s="191">
        <f>IFERROR(IF(VALUE($F221)&lt;AO$144,(IF(VALUE($F221)&gt;AN$144-1,SUM($AI80,$V80,$AJ80:AN80),AN80)),0),0)</f>
        <v>0</v>
      </c>
      <c r="AO221" s="191">
        <f>IFERROR(IF(VALUE($F221)&lt;AP$144,(IF(VALUE($F221)&gt;AO$144-1,SUM($AI80,$V80,$AJ80:AO80),AO80)),0),0)</f>
        <v>0</v>
      </c>
      <c r="AP221" s="191">
        <f>IFERROR(IF(VALUE($F221)&lt;AQ$144,(IF(VALUE($F221)&gt;AP$144-1,SUM($AI80,$V80,$AJ80:AP80),AP80)),0),0)</f>
        <v>0</v>
      </c>
      <c r="AQ221" s="191">
        <f>IFERROR(IF(VALUE($F221)&lt;AR$144,(IF(VALUE($F221)&gt;AQ$144-1,SUM($AI80,$V80,$AJ80:AQ80),AQ80)),0),0)</f>
        <v>0</v>
      </c>
      <c r="AR221" s="191">
        <f>IFERROR(IF(VALUE($F221)&lt;AS$144,(IF(VALUE($F221)&gt;AR$144-1,SUM($AI80,$V80,$AJ80:AR80),AR80)),0),0)</f>
        <v>0</v>
      </c>
      <c r="AS221" s="191">
        <f>IFERROR(IF(VALUE($F221)&lt;AT$144,(IF(VALUE($F221)&gt;AS$144-1,SUM($AI80,$V80,$AJ80:AS80),AS80)),0),0)</f>
        <v>0</v>
      </c>
      <c r="AT221" s="191">
        <f>IFERROR(IF(VALUE($F221)&lt;AU$144,(IF(VALUE($F221)&gt;AT$144-1,SUM($AI80,$V80,$AJ80:AT80),AT80)),0),0)</f>
        <v>0</v>
      </c>
      <c r="AU221" s="191">
        <f>IFERROR(IF(VALUE($F221)&lt;AV$144,(IF(VALUE($F221)&gt;AU$144-1,SUM($AI80,$V80,$AJ80:AU80),AU80)),0),0)</f>
        <v>0</v>
      </c>
      <c r="AV221" s="163">
        <f t="shared" si="45"/>
        <v>0</v>
      </c>
      <c r="AW221" s="191">
        <f>IFERROR(IF(VALUE($F221)&lt;AX$144,(IF(VALUE($F221)&gt;AW$144-1,SUM($AV80,$AI80,$V80,$AW80:AW80),AW80)),0),0)</f>
        <v>0</v>
      </c>
      <c r="AX221" s="191">
        <f>IFERROR(IF(VALUE($F221)&lt;AY$144,(IF(VALUE($F221)&gt;AX$144-1,SUM($AV80,$AI80,$V80,$AW80:AX80),AX80)),0),0)</f>
        <v>0</v>
      </c>
      <c r="AY221" s="191">
        <f>IFERROR(IF(VALUE($F221)&lt;AZ$144,(IF(VALUE($F221)&gt;AY$144-1,SUM($AV80,$AI80,$V80,$AW80:AY80),AY80)),0),0)</f>
        <v>0</v>
      </c>
      <c r="AZ221" s="191">
        <f>IFERROR(IF(VALUE($F221)&lt;BA$144,(IF(VALUE($F221)&gt;AZ$144-1,SUM($AV80,$AI80,$V80,$AW80:AZ80),AZ80)),0),0)</f>
        <v>0</v>
      </c>
      <c r="BA221" s="191">
        <f>IFERROR(IF(VALUE($F221)&lt;BB$144,(IF(VALUE($F221)&gt;BA$144-1,SUM($AV80,$AI80,$V80,$AW80:BA80),BA80)),0),0)</f>
        <v>0</v>
      </c>
      <c r="BB221" s="191">
        <f>IFERROR(IF(VALUE($F221)&lt;BC$144,(IF(VALUE($F221)&gt;BB$144-1,SUM($AV80,$AI80,$V80,$AW80:BB80),BB80)),0),0)</f>
        <v>0</v>
      </c>
      <c r="BC221" s="191">
        <f>IFERROR(IF(VALUE($F221)&lt;BD$144,(IF(VALUE($F221)&gt;BC$144-1,SUM($AV80,$AI80,$V80,$AW80:BC80),BC80)),0),0)</f>
        <v>0</v>
      </c>
      <c r="BD221" s="191">
        <f>IFERROR(IF(VALUE($F221)&lt;BE$144,(IF(VALUE($F221)&gt;BD$144-1,SUM($AV80,$AI80,$V80,$AW80:BD80),BD80)),0),0)</f>
        <v>0</v>
      </c>
      <c r="BE221" s="191">
        <f>IFERROR(IF(VALUE($F221)&lt;BF$144,(IF(VALUE($F221)&gt;BE$144-1,SUM($AV80,$AI80,$V80,$AW80:BE80),BE80)),0),0)</f>
        <v>0</v>
      </c>
      <c r="BF221" s="191">
        <f>IFERROR(IF(VALUE($F221)&lt;BG$144,(IF(VALUE($F221)&gt;BF$144-1,SUM($AV80,$AI80,$V80,$AW80:BF80),BF80)),0),0)</f>
        <v>0</v>
      </c>
      <c r="BG221" s="191">
        <f>IFERROR(IF(VALUE($F221)&lt;BH$144,(IF(VALUE($F221)&gt;BG$144-1,SUM($AV80,$AI80,$V80,$AW80:BG80),BG80)),0),0)</f>
        <v>0</v>
      </c>
      <c r="BH221" s="191">
        <f>IFERROR(IF(VALUE($F221)&lt;BI$144,(IF(VALUE($F221)&gt;BH$144-1,SUM($AV80,$AI80,$V80,$AW80:BH80),BH80)),0),0)</f>
        <v>0</v>
      </c>
      <c r="BI221" s="163">
        <f t="shared" si="46"/>
        <v>0</v>
      </c>
      <c r="BV221" s="163"/>
      <c r="CI221" s="163"/>
      <c r="CV221" s="163"/>
      <c r="DI221" s="163"/>
      <c r="DV221" s="163"/>
      <c r="EI221" s="163"/>
    </row>
    <row r="222" spans="1:139" ht="15.75" customHeight="1" outlineLevel="1" x14ac:dyDescent="0.25">
      <c r="A222" s="2">
        <f t="shared" si="52"/>
        <v>75</v>
      </c>
      <c r="B222" s="1" t="str">
        <f t="shared" si="52"/>
        <v>TAU-TBD67</v>
      </c>
      <c r="C222" s="1" t="str">
        <f t="shared" si="52"/>
        <v>SPP TAU - Circuit 66603</v>
      </c>
      <c r="D222" s="2" t="str">
        <f t="shared" si="52"/>
        <v>TAU-TBD67.1</v>
      </c>
      <c r="E222" s="162" t="str">
        <f t="shared" si="52"/>
        <v>SPP TAU - Circuit 66603</v>
      </c>
      <c r="F222" s="84" t="s">
        <v>473</v>
      </c>
      <c r="G222" s="84"/>
      <c r="H222" s="112"/>
      <c r="J222" s="191">
        <v>0</v>
      </c>
      <c r="K222" s="191">
        <v>0</v>
      </c>
      <c r="L222" s="191">
        <v>0</v>
      </c>
      <c r="M222" s="191">
        <v>0</v>
      </c>
      <c r="N222" s="191">
        <v>0</v>
      </c>
      <c r="O222" s="191">
        <v>0</v>
      </c>
      <c r="P222" s="191">
        <v>0</v>
      </c>
      <c r="Q222" s="191">
        <f>IF($F222&lt;R$144,(IF($F222&gt;Q$144-1,SUM($J81:Q81)+$I423,Q81)),0)</f>
        <v>0</v>
      </c>
      <c r="R222" s="191">
        <f>IF($F222&lt;S$144,(IF($F222&gt;R$144-1,SUM($J81:R81)+$I423,R81)),0)</f>
        <v>0</v>
      </c>
      <c r="S222" s="191">
        <f>IF($F222&lt;T$144,(IF($F222&gt;S$144-1,SUM($J81:S81)+$I423,S81)),0)</f>
        <v>0</v>
      </c>
      <c r="T222" s="191">
        <f>IF($F222&lt;U$144,(IF($F222&gt;T$144-1,SUM($J81:T81)+$I423,T81)),0)</f>
        <v>0</v>
      </c>
      <c r="U222" s="191">
        <f>IF($F222&lt;V$144,(IF($F222&gt;U$144-1,SUM($J81:U81)+$I423,U81)),0)</f>
        <v>0</v>
      </c>
      <c r="V222" s="163">
        <f t="shared" si="51"/>
        <v>0</v>
      </c>
      <c r="W222" s="191">
        <f>IF($F222&lt;X$144,(IF($F222&gt;W$144-1,SUM($V81,$W81:W81),W81)),0)</f>
        <v>0</v>
      </c>
      <c r="X222" s="191">
        <f>IF($F222&lt;Y$144,(IF($F222&gt;X$144-1,SUM($V81,$W81:X81),X81)),0)</f>
        <v>0</v>
      </c>
      <c r="Y222" s="191">
        <f>IF($F222&lt;Z$144,(IF($F222&gt;Y$144-1,SUM($V81,$W81:Y81),Y81)),0)</f>
        <v>0</v>
      </c>
      <c r="Z222" s="191">
        <f>IF($F222&lt;AA$144,(IF($F222&gt;Z$144-1,SUM($V81,$W81:Z81),Z81)),0)</f>
        <v>0</v>
      </c>
      <c r="AA222" s="191">
        <f>IF($F222&lt;AB$144,(IF($F222&gt;AA$144-1,SUM($V81,$W81:AA81),AA81)),0)</f>
        <v>0</v>
      </c>
      <c r="AB222" s="191">
        <f>IF($F222&lt;AC$144,(IF($F222&gt;AB$144-1,SUM($V81,$W81:AB81),AB81)),0)</f>
        <v>0</v>
      </c>
      <c r="AC222" s="191">
        <f>IF($F222&lt;AD$144,(IF($F222&gt;AC$144-1,SUM($V81,$W81:AC81),AC81)),0)</f>
        <v>0</v>
      </c>
      <c r="AD222" s="191">
        <f>IF($F222&lt;AE$144,(IF($F222&gt;AD$144-1,SUM($V81,$W81:AD81),AD81)),0)</f>
        <v>0</v>
      </c>
      <c r="AE222" s="191">
        <f>IF($F222&lt;AF$144,(IF($F222&gt;AE$144-1,SUM($V81,$W81:AE81),AE81)),0)</f>
        <v>0</v>
      </c>
      <c r="AF222" s="191">
        <f>IF($F222&lt;AG$144,(IF($F222&gt;AF$144-1,SUM($V81,$W81:AF81),AF81)),0)</f>
        <v>0</v>
      </c>
      <c r="AG222" s="191">
        <f>IF($F222&lt;AH$144,(IF($F222&gt;AG$144-1,SUM($V81,$W81:AG81),AG81)),0)</f>
        <v>0</v>
      </c>
      <c r="AH222" s="191">
        <f>IF($F222&lt;AI$144,(IF($F222&gt;AH$144-1,SUM($V81,$W81:AH81),AH81)),0)</f>
        <v>0</v>
      </c>
      <c r="AI222" s="163">
        <f t="shared" si="50"/>
        <v>0</v>
      </c>
      <c r="AJ222" s="191">
        <f>IFERROR(IF(VALUE($F222)&lt;AK$144,(IF(VALUE($F222)&gt;AJ$144-1,SUM($AI81,$V81,$AJ81:AJ81),AJ81)),0),0)</f>
        <v>0</v>
      </c>
      <c r="AK222" s="191">
        <f>IFERROR(IF(VALUE($F222)&lt;AL$144,(IF(VALUE($F222)&gt;AK$144-1,SUM($AI81,$V81,$AJ81:AK81),AK81)),0),0)</f>
        <v>0</v>
      </c>
      <c r="AL222" s="191">
        <f>IFERROR(IF(VALUE($F222)&lt;AM$144,(IF(VALUE($F222)&gt;AL$144-1,SUM($AI81,$V81,$AJ81:AL81),AL81)),0),0)</f>
        <v>0</v>
      </c>
      <c r="AM222" s="191">
        <f>IFERROR(IF(VALUE($F222)&lt;AN$144,(IF(VALUE($F222)&gt;AM$144-1,SUM($AI81,$V81,$AJ81:AM81),AM81)),0),0)</f>
        <v>0</v>
      </c>
      <c r="AN222" s="191">
        <f>IFERROR(IF(VALUE($F222)&lt;AO$144,(IF(VALUE($F222)&gt;AN$144-1,SUM($AI81,$V81,$AJ81:AN81),AN81)),0),0)</f>
        <v>0</v>
      </c>
      <c r="AO222" s="191">
        <f>IFERROR(IF(VALUE($F222)&lt;AP$144,(IF(VALUE($F222)&gt;AO$144-1,SUM($AI81,$V81,$AJ81:AO81),AO81)),0),0)</f>
        <v>0</v>
      </c>
      <c r="AP222" s="191">
        <f>IFERROR(IF(VALUE($F222)&lt;AQ$144,(IF(VALUE($F222)&gt;AP$144-1,SUM($AI81,$V81,$AJ81:AP81),AP81)),0),0)</f>
        <v>0</v>
      </c>
      <c r="AQ222" s="191">
        <f>IFERROR(IF(VALUE($F222)&lt;AR$144,(IF(VALUE($F222)&gt;AQ$144-1,SUM($AI81,$V81,$AJ81:AQ81),AQ81)),0),0)</f>
        <v>0</v>
      </c>
      <c r="AR222" s="191">
        <f>IFERROR(IF(VALUE($F222)&lt;AS$144,(IF(VALUE($F222)&gt;AR$144-1,SUM($AI81,$V81,$AJ81:AR81),AR81)),0),0)</f>
        <v>0</v>
      </c>
      <c r="AS222" s="191">
        <f>IFERROR(IF(VALUE($F222)&lt;AT$144,(IF(VALUE($F222)&gt;AS$144-1,SUM($AI81,$V81,$AJ81:AS81),AS81)),0),0)</f>
        <v>0</v>
      </c>
      <c r="AT222" s="191">
        <f>IFERROR(IF(VALUE($F222)&lt;AU$144,(IF(VALUE($F222)&gt;AT$144-1,SUM($AI81,$V81,$AJ81:AT81),AT81)),0),0)</f>
        <v>0</v>
      </c>
      <c r="AU222" s="191">
        <f>IFERROR(IF(VALUE($F222)&lt;AV$144,(IF(VALUE($F222)&gt;AU$144-1,SUM($AI81,$V81,$AJ81:AU81),AU81)),0),0)</f>
        <v>0</v>
      </c>
      <c r="AV222" s="163">
        <f t="shared" si="45"/>
        <v>0</v>
      </c>
      <c r="AW222" s="191">
        <f>IFERROR(IF(VALUE($F222)&lt;AX$144,(IF(VALUE($F222)&gt;AW$144-1,SUM($AV81,$AI81,$V81,$AW81:AW81),AW81)),0),0)</f>
        <v>0</v>
      </c>
      <c r="AX222" s="191">
        <f>IFERROR(IF(VALUE($F222)&lt;AY$144,(IF(VALUE($F222)&gt;AX$144-1,SUM($AV81,$AI81,$V81,$AW81:AX81),AX81)),0),0)</f>
        <v>0</v>
      </c>
      <c r="AY222" s="191">
        <f>IFERROR(IF(VALUE($F222)&lt;AZ$144,(IF(VALUE($F222)&gt;AY$144-1,SUM($AV81,$AI81,$V81,$AW81:AY81),AY81)),0),0)</f>
        <v>0</v>
      </c>
      <c r="AZ222" s="191">
        <f>IFERROR(IF(VALUE($F222)&lt;BA$144,(IF(VALUE($F222)&gt;AZ$144-1,SUM($AV81,$AI81,$V81,$AW81:AZ81),AZ81)),0),0)</f>
        <v>0</v>
      </c>
      <c r="BA222" s="191">
        <f>IFERROR(IF(VALUE($F222)&lt;BB$144,(IF(VALUE($F222)&gt;BA$144-1,SUM($AV81,$AI81,$V81,$AW81:BA81),BA81)),0),0)</f>
        <v>0</v>
      </c>
      <c r="BB222" s="191">
        <f>IFERROR(IF(VALUE($F222)&lt;BC$144,(IF(VALUE($F222)&gt;BB$144-1,SUM($AV81,$AI81,$V81,$AW81:BB81),BB81)),0),0)</f>
        <v>0</v>
      </c>
      <c r="BC222" s="191">
        <f>IFERROR(IF(VALUE($F222)&lt;BD$144,(IF(VALUE($F222)&gt;BC$144-1,SUM($AV81,$AI81,$V81,$AW81:BC81),BC81)),0),0)</f>
        <v>0</v>
      </c>
      <c r="BD222" s="191">
        <f>IFERROR(IF(VALUE($F222)&lt;BE$144,(IF(VALUE($F222)&gt;BD$144-1,SUM($AV81,$AI81,$V81,$AW81:BD81),BD81)),0),0)</f>
        <v>0</v>
      </c>
      <c r="BE222" s="191">
        <f>IFERROR(IF(VALUE($F222)&lt;BF$144,(IF(VALUE($F222)&gt;BE$144-1,SUM($AV81,$AI81,$V81,$AW81:BE81),BE81)),0),0)</f>
        <v>0</v>
      </c>
      <c r="BF222" s="191">
        <f>IFERROR(IF(VALUE($F222)&lt;BG$144,(IF(VALUE($F222)&gt;BF$144-1,SUM($AV81,$AI81,$V81,$AW81:BF81),BF81)),0),0)</f>
        <v>0</v>
      </c>
      <c r="BG222" s="191">
        <f>IFERROR(IF(VALUE($F222)&lt;BH$144,(IF(VALUE($F222)&gt;BG$144-1,SUM($AV81,$AI81,$V81,$AW81:BG81),BG81)),0),0)</f>
        <v>0</v>
      </c>
      <c r="BH222" s="191">
        <f>IFERROR(IF(VALUE($F222)&lt;BI$144,(IF(VALUE($F222)&gt;BH$144-1,SUM($AV81,$AI81,$V81,$AW81:BH81),BH81)),0),0)</f>
        <v>0</v>
      </c>
      <c r="BI222" s="163">
        <f t="shared" si="46"/>
        <v>0</v>
      </c>
      <c r="BV222" s="163"/>
      <c r="CI222" s="163"/>
      <c r="CV222" s="163"/>
      <c r="DI222" s="163"/>
      <c r="DV222" s="163"/>
      <c r="EI222" s="163"/>
    </row>
    <row r="223" spans="1:139" ht="15.75" hidden="1" customHeight="1" outlineLevel="1" x14ac:dyDescent="0.25">
      <c r="A223" s="2">
        <f t="shared" si="52"/>
        <v>76</v>
      </c>
      <c r="B223" s="1">
        <f t="shared" si="52"/>
        <v>0</v>
      </c>
      <c r="C223" s="1">
        <f t="shared" si="52"/>
        <v>0</v>
      </c>
      <c r="D223" s="2">
        <f t="shared" si="52"/>
        <v>0</v>
      </c>
      <c r="E223" s="162">
        <f t="shared" si="52"/>
        <v>0</v>
      </c>
      <c r="F223" s="84" t="s">
        <v>382</v>
      </c>
      <c r="G223" s="84"/>
      <c r="J223" s="191">
        <v>0</v>
      </c>
      <c r="K223" s="191">
        <v>0</v>
      </c>
      <c r="L223" s="191">
        <v>0</v>
      </c>
      <c r="M223" s="191">
        <v>0</v>
      </c>
      <c r="N223" s="191">
        <v>0</v>
      </c>
      <c r="O223" s="191">
        <v>0</v>
      </c>
      <c r="P223" s="191">
        <v>0</v>
      </c>
      <c r="Q223" s="191">
        <f>IF($F223&lt;R$144,(IF($F223&gt;Q$144-1,SUM($J82:Q82)+$I424,Q82)),0)</f>
        <v>0</v>
      </c>
      <c r="R223" s="191">
        <f>IF($F223&lt;S$144,(IF($F223&gt;R$144-1,SUM($J82:R82)+$I424,R82)),0)</f>
        <v>0</v>
      </c>
      <c r="S223" s="191">
        <f>IF($F223&lt;T$144,(IF($F223&gt;S$144-1,SUM($J82:S82)+$I424,S82)),0)</f>
        <v>0</v>
      </c>
      <c r="T223" s="191">
        <f>IF($F223&lt;U$144,(IF($F223&gt;T$144-1,SUM($J82:T82)+$I424,T82)),0)</f>
        <v>0</v>
      </c>
      <c r="U223" s="191">
        <f>IF($F223&lt;V$144,(IF($F223&gt;U$144-1,SUM($J82:U82)+$I424,U82)),0)</f>
        <v>0</v>
      </c>
      <c r="V223" s="163">
        <f t="shared" si="51"/>
        <v>0</v>
      </c>
      <c r="W223" s="191">
        <f>IF($F223&lt;X$144,(IF($F223&gt;W$144-1,SUM($V82,$W82:W82),W82)),0)</f>
        <v>0</v>
      </c>
      <c r="X223" s="191">
        <f>IF($F223&lt;Y$144,(IF($F223&gt;X$144-1,SUM($V82,$W82:X82),X82)),0)</f>
        <v>0</v>
      </c>
      <c r="Y223" s="191">
        <f>IF($F223&lt;Z$144,(IF($F223&gt;Y$144-1,SUM($V82,$W82:Y82),Y82)),0)</f>
        <v>0</v>
      </c>
      <c r="Z223" s="191">
        <f>IF($F223&lt;AA$144,(IF($F223&gt;Z$144-1,SUM($V82,$W82:Z82),Z82)),0)</f>
        <v>0</v>
      </c>
      <c r="AA223" s="191">
        <f>IF($F223&lt;AB$144,(IF($F223&gt;AA$144-1,SUM($V82,$W82:AA82),AA82)),0)</f>
        <v>0</v>
      </c>
      <c r="AB223" s="191">
        <f>IF($F223&lt;AC$144,(IF($F223&gt;AB$144-1,SUM($V82,$W82:AB82),AB82)),0)</f>
        <v>0</v>
      </c>
      <c r="AC223" s="191">
        <f>IF($F223&lt;AD$144,(IF($F223&gt;AC$144-1,SUM($V82,$W82:AC82),AC82)),0)</f>
        <v>0</v>
      </c>
      <c r="AD223" s="191">
        <f>IF($F223&lt;AE$144,(IF($F223&gt;AD$144-1,SUM($V82,$W82:AD82),AD82)),0)</f>
        <v>0</v>
      </c>
      <c r="AE223" s="191">
        <f>IF($F223&lt;AF$144,(IF($F223&gt;AE$144-1,SUM($V82,$W82:AE82),AE82)),0)</f>
        <v>0</v>
      </c>
      <c r="AF223" s="191">
        <f>IF($F223&lt;AG$144,(IF($F223&gt;AF$144-1,SUM($V82,$W82:AF82),AF82)),0)</f>
        <v>0</v>
      </c>
      <c r="AG223" s="191">
        <f>IF($F223&lt;AH$144,(IF($F223&gt;AG$144-1,SUM($V82,$W82:AG82),AG82)),0)</f>
        <v>0</v>
      </c>
      <c r="AH223" s="191">
        <f>IF($F223&lt;AI$144,(IF($F223&gt;AH$144-1,SUM($V82,$W82:AH82),AH82)),0)</f>
        <v>0</v>
      </c>
      <c r="AI223" s="163">
        <f t="shared" si="50"/>
        <v>0</v>
      </c>
      <c r="AJ223" s="191">
        <f>IFERROR(IF(VALUE($F223)&lt;AK$144,(IF(VALUE($F223)&gt;AJ$144-1,SUM($AI82,$V82,$AJ82:AJ82),AJ82)),0),0)</f>
        <v>0</v>
      </c>
      <c r="AK223" s="191">
        <f>IFERROR(IF(VALUE($F223)&lt;AL$144,(IF(VALUE($F223)&gt;AK$144-1,SUM($AI82,$V82,$AJ82:AK82),AK82)),0),0)</f>
        <v>0</v>
      </c>
      <c r="AL223" s="191">
        <f>IFERROR(IF(VALUE($F223)&lt;AM$144,(IF(VALUE($F223)&gt;AL$144-1,SUM($AI82,$V82,$AJ82:AL82),AL82)),0),0)</f>
        <v>0</v>
      </c>
      <c r="AM223" s="191">
        <f>IFERROR(IF(VALUE($F223)&lt;AN$144,(IF(VALUE($F223)&gt;AM$144-1,SUM($AI82,$V82,$AJ82:AM82),AM82)),0),0)</f>
        <v>0</v>
      </c>
      <c r="AN223" s="191">
        <f>IFERROR(IF(VALUE($F223)&lt;AO$144,(IF(VALUE($F223)&gt;AN$144-1,SUM($AI82,$V82,$AJ82:AN82),AN82)),0),0)</f>
        <v>0</v>
      </c>
      <c r="AO223" s="191">
        <f>IFERROR(IF(VALUE($F223)&lt;AP$144,(IF(VALUE($F223)&gt;AO$144-1,SUM($AI82,$V82,$AJ82:AO82),AO82)),0),0)</f>
        <v>0</v>
      </c>
      <c r="AP223" s="191">
        <f>IFERROR(IF(VALUE($F223)&lt;AQ$144,(IF(VALUE($F223)&gt;AP$144-1,SUM($AI82,$V82,$AJ82:AP82),AP82)),0),0)</f>
        <v>0</v>
      </c>
      <c r="AQ223" s="191">
        <f>IFERROR(IF(VALUE($F223)&lt;AR$144,(IF(VALUE($F223)&gt;AQ$144-1,SUM($AI82,$V82,$AJ82:AQ82),AQ82)),0),0)</f>
        <v>0</v>
      </c>
      <c r="AR223" s="191">
        <f>IFERROR(IF(VALUE($F223)&lt;AS$144,(IF(VALUE($F223)&gt;AR$144-1,SUM($AI82,$V82,$AJ82:AR82),AR82)),0),0)</f>
        <v>0</v>
      </c>
      <c r="AS223" s="191">
        <f>IFERROR(IF(VALUE($F223)&lt;AT$144,(IF(VALUE($F223)&gt;AS$144-1,SUM($AI82,$V82,$AJ82:AS82),AS82)),0),0)</f>
        <v>0</v>
      </c>
      <c r="AT223" s="191">
        <f>IFERROR(IF(VALUE($F223)&lt;AU$144,(IF(VALUE($F223)&gt;AT$144-1,SUM($AI82,$V82,$AJ82:AT82),AT82)),0),0)</f>
        <v>0</v>
      </c>
      <c r="AU223" s="191">
        <f>IFERROR(IF(VALUE($F223)&lt;AV$144,(IF(VALUE($F223)&gt;AU$144-1,SUM($AI82,$V82,$AJ82:AU82),AU82)),0),0)</f>
        <v>0</v>
      </c>
      <c r="AV223" s="163">
        <f t="shared" si="45"/>
        <v>0</v>
      </c>
      <c r="AW223" s="191">
        <f>IFERROR(IF(VALUE($F223)&lt;AX$144,(IF(VALUE($F223)&gt;AW$144-1,SUM($AV82,$AI82,$V82,$AW82:AW82),AW82)),0),0)</f>
        <v>0</v>
      </c>
      <c r="AX223" s="191">
        <f>IFERROR(IF(VALUE($F223)&lt;AY$144,(IF(VALUE($F223)&gt;AX$144-1,SUM($AV82,$AI82,$V82,$AW82:AX82),AX82)),0),0)</f>
        <v>0</v>
      </c>
      <c r="AY223" s="191">
        <f>IFERROR(IF(VALUE($F223)&lt;AZ$144,(IF(VALUE($F223)&gt;AY$144-1,SUM($AV82,$AI82,$V82,$AW82:AY82),AY82)),0),0)</f>
        <v>0</v>
      </c>
      <c r="AZ223" s="191">
        <f>IFERROR(IF(VALUE($F223)&lt;BA$144,(IF(VALUE($F223)&gt;AZ$144-1,SUM($AV82,$AI82,$V82,$AW82:AZ82),AZ82)),0),0)</f>
        <v>0</v>
      </c>
      <c r="BA223" s="191">
        <f>IFERROR(IF(VALUE($F223)&lt;BB$144,(IF(VALUE($F223)&gt;BA$144-1,SUM($AV82,$AI82,$V82,$AW82:BA82),BA82)),0),0)</f>
        <v>0</v>
      </c>
      <c r="BB223" s="191">
        <f>IFERROR(IF(VALUE($F223)&lt;BC$144,(IF(VALUE($F223)&gt;BB$144-1,SUM($AV82,$AI82,$V82,$AW82:BB82),BB82)),0),0)</f>
        <v>0</v>
      </c>
      <c r="BC223" s="191">
        <f>IFERROR(IF(VALUE($F223)&lt;BD$144,(IF(VALUE($F223)&gt;BC$144-1,SUM($AV82,$AI82,$V82,$AW82:BC82),BC82)),0),0)</f>
        <v>0</v>
      </c>
      <c r="BD223" s="191">
        <f>IFERROR(IF(VALUE($F223)&lt;BE$144,(IF(VALUE($F223)&gt;BD$144-1,SUM($AV82,$AI82,$V82,$AW82:BD82),BD82)),0),0)</f>
        <v>0</v>
      </c>
      <c r="BE223" s="191">
        <f>IFERROR(IF(VALUE($F223)&lt;BF$144,(IF(VALUE($F223)&gt;BE$144-1,SUM($AV82,$AI82,$V82,$AW82:BE82),BE82)),0),0)</f>
        <v>0</v>
      </c>
      <c r="BF223" s="191">
        <f>IFERROR(IF(VALUE($F223)&lt;BG$144,(IF(VALUE($F223)&gt;BF$144-1,SUM($AV82,$AI82,$V82,$AW82:BF82),BF82)),0),0)</f>
        <v>0</v>
      </c>
      <c r="BG223" s="191">
        <f>IFERROR(IF(VALUE($F223)&lt;BH$144,(IF(VALUE($F223)&gt;BG$144-1,SUM($AV82,$AI82,$V82,$AW82:BG82),BG82)),0),0)</f>
        <v>0</v>
      </c>
      <c r="BH223" s="191">
        <f>IFERROR(IF(VALUE($F223)&lt;BI$144,(IF(VALUE($F223)&gt;BH$144-1,SUM($AV82,$AI82,$V82,$AW82:BH82),BH82)),0),0)</f>
        <v>0</v>
      </c>
      <c r="BI223" s="163">
        <f t="shared" si="46"/>
        <v>0</v>
      </c>
      <c r="BV223" s="163"/>
      <c r="CI223" s="163"/>
      <c r="CV223" s="163"/>
      <c r="DI223" s="163"/>
      <c r="DV223" s="163"/>
      <c r="EI223" s="163"/>
    </row>
    <row r="224" spans="1:139" ht="15.75" hidden="1" customHeight="1" outlineLevel="1" x14ac:dyDescent="0.25">
      <c r="A224" s="2">
        <f t="shared" si="52"/>
        <v>77</v>
      </c>
      <c r="B224" s="1">
        <f t="shared" si="52"/>
        <v>0</v>
      </c>
      <c r="C224" s="1">
        <f t="shared" si="52"/>
        <v>0</v>
      </c>
      <c r="D224" s="2">
        <f t="shared" si="52"/>
        <v>0</v>
      </c>
      <c r="E224" s="162">
        <f t="shared" si="52"/>
        <v>0</v>
      </c>
      <c r="F224" s="84" t="s">
        <v>382</v>
      </c>
      <c r="G224" s="84"/>
      <c r="J224" s="191">
        <v>0</v>
      </c>
      <c r="K224" s="191">
        <v>0</v>
      </c>
      <c r="L224" s="191">
        <v>0</v>
      </c>
      <c r="M224" s="191">
        <v>0</v>
      </c>
      <c r="N224" s="191">
        <v>0</v>
      </c>
      <c r="O224" s="191">
        <v>0</v>
      </c>
      <c r="P224" s="191">
        <v>0</v>
      </c>
      <c r="Q224" s="191">
        <f>IF($F224&lt;R$144,(IF($F224&gt;Q$144-1,SUM($J83:Q83)+$I425,Q83)),0)</f>
        <v>0</v>
      </c>
      <c r="R224" s="191">
        <f>IF($F224&lt;S$144,(IF($F224&gt;R$144-1,SUM($J83:R83)+$I425,R83)),0)</f>
        <v>0</v>
      </c>
      <c r="S224" s="191">
        <f>IF($F224&lt;T$144,(IF($F224&gt;S$144-1,SUM($J83:S83)+$I425,S83)),0)</f>
        <v>0</v>
      </c>
      <c r="T224" s="191">
        <f>IF($F224&lt;U$144,(IF($F224&gt;T$144-1,SUM($J83:T83)+$I425,T83)),0)</f>
        <v>0</v>
      </c>
      <c r="U224" s="191">
        <f>IF($F224&lt;V$144,(IF($F224&gt;U$144-1,SUM($J83:U83)+$I425,U83)),0)</f>
        <v>0</v>
      </c>
      <c r="V224" s="163">
        <f t="shared" si="51"/>
        <v>0</v>
      </c>
      <c r="W224" s="191">
        <f>IF($F224&lt;X$144,(IF($F224&gt;W$144-1,SUM($V83,$W83:W83),W83)),0)</f>
        <v>0</v>
      </c>
      <c r="X224" s="191">
        <f>IF($F224&lt;Y$144,(IF($F224&gt;X$144-1,SUM($V83,$W83:X83),X83)),0)</f>
        <v>0</v>
      </c>
      <c r="Y224" s="191">
        <f>IF($F224&lt;Z$144,(IF($F224&gt;Y$144-1,SUM($V83,$W83:Y83),Y83)),0)</f>
        <v>0</v>
      </c>
      <c r="Z224" s="191">
        <f>IF($F224&lt;AA$144,(IF($F224&gt;Z$144-1,SUM($V83,$W83:Z83),Z83)),0)</f>
        <v>0</v>
      </c>
      <c r="AA224" s="191">
        <f>IF($F224&lt;AB$144,(IF($F224&gt;AA$144-1,SUM($V83,$W83:AA83),AA83)),0)</f>
        <v>0</v>
      </c>
      <c r="AB224" s="191">
        <f>IF($F224&lt;AC$144,(IF($F224&gt;AB$144-1,SUM($V83,$W83:AB83),AB83)),0)</f>
        <v>0</v>
      </c>
      <c r="AC224" s="191">
        <f>IF($F224&lt;AD$144,(IF($F224&gt;AC$144-1,SUM($V83,$W83:AC83),AC83)),0)</f>
        <v>0</v>
      </c>
      <c r="AD224" s="191">
        <f>IF($F224&lt;AE$144,(IF($F224&gt;AD$144-1,SUM($V83,$W83:AD83),AD83)),0)</f>
        <v>0</v>
      </c>
      <c r="AE224" s="191">
        <f>IF($F224&lt;AF$144,(IF($F224&gt;AE$144-1,SUM($V83,$W83:AE83),AE83)),0)</f>
        <v>0</v>
      </c>
      <c r="AF224" s="191">
        <f>IF($F224&lt;AG$144,(IF($F224&gt;AF$144-1,SUM($V83,$W83:AF83),AF83)),0)</f>
        <v>0</v>
      </c>
      <c r="AG224" s="191">
        <f>IF($F224&lt;AH$144,(IF($F224&gt;AG$144-1,SUM($V83,$W83:AG83),AG83)),0)</f>
        <v>0</v>
      </c>
      <c r="AH224" s="191">
        <f>IF($F224&lt;AI$144,(IF($F224&gt;AH$144-1,SUM($V83,$W83:AH83),AH83)),0)</f>
        <v>0</v>
      </c>
      <c r="AI224" s="163">
        <f t="shared" si="50"/>
        <v>0</v>
      </c>
      <c r="AJ224" s="191">
        <f>IFERROR(IF(VALUE($F224)&lt;AK$144,(IF(VALUE($F224)&gt;AJ$144-1,SUM($AI83,$V83,$AJ83:AJ83),AJ83)),0),0)</f>
        <v>0</v>
      </c>
      <c r="AK224" s="191">
        <f>IFERROR(IF(VALUE($F224)&lt;AL$144,(IF(VALUE($F224)&gt;AK$144-1,SUM($AI83,$V83,$AJ83:AK83),AK83)),0),0)</f>
        <v>0</v>
      </c>
      <c r="AL224" s="191">
        <f>IFERROR(IF(VALUE($F224)&lt;AM$144,(IF(VALUE($F224)&gt;AL$144-1,SUM($AI83,$V83,$AJ83:AL83),AL83)),0),0)</f>
        <v>0</v>
      </c>
      <c r="AM224" s="191">
        <f>IFERROR(IF(VALUE($F224)&lt;AN$144,(IF(VALUE($F224)&gt;AM$144-1,SUM($AI83,$V83,$AJ83:AM83),AM83)),0),0)</f>
        <v>0</v>
      </c>
      <c r="AN224" s="191">
        <f>IFERROR(IF(VALUE($F224)&lt;AO$144,(IF(VALUE($F224)&gt;AN$144-1,SUM($AI83,$V83,$AJ83:AN83),AN83)),0),0)</f>
        <v>0</v>
      </c>
      <c r="AO224" s="191">
        <f>IFERROR(IF(VALUE($F224)&lt;AP$144,(IF(VALUE($F224)&gt;AO$144-1,SUM($AI83,$V83,$AJ83:AO83),AO83)),0),0)</f>
        <v>0</v>
      </c>
      <c r="AP224" s="191">
        <f>IFERROR(IF(VALUE($F224)&lt;AQ$144,(IF(VALUE($F224)&gt;AP$144-1,SUM($AI83,$V83,$AJ83:AP83),AP83)),0),0)</f>
        <v>0</v>
      </c>
      <c r="AQ224" s="191">
        <f>IFERROR(IF(VALUE($F224)&lt;AR$144,(IF(VALUE($F224)&gt;AQ$144-1,SUM($AI83,$V83,$AJ83:AQ83),AQ83)),0),0)</f>
        <v>0</v>
      </c>
      <c r="AR224" s="191">
        <f>IFERROR(IF(VALUE($F224)&lt;AS$144,(IF(VALUE($F224)&gt;AR$144-1,SUM($AI83,$V83,$AJ83:AR83),AR83)),0),0)</f>
        <v>0</v>
      </c>
      <c r="AS224" s="191">
        <f>IFERROR(IF(VALUE($F224)&lt;AT$144,(IF(VALUE($F224)&gt;AS$144-1,SUM($AI83,$V83,$AJ83:AS83),AS83)),0),0)</f>
        <v>0</v>
      </c>
      <c r="AT224" s="191">
        <f>IFERROR(IF(VALUE($F224)&lt;AU$144,(IF(VALUE($F224)&gt;AT$144-1,SUM($AI83,$V83,$AJ83:AT83),AT83)),0),0)</f>
        <v>0</v>
      </c>
      <c r="AU224" s="191">
        <f>IFERROR(IF(VALUE($F224)&lt;AV$144,(IF(VALUE($F224)&gt;AU$144-1,SUM($AI83,$V83,$AJ83:AU83),AU83)),0),0)</f>
        <v>0</v>
      </c>
      <c r="AV224" s="163">
        <f t="shared" si="45"/>
        <v>0</v>
      </c>
      <c r="AW224" s="191">
        <f>IFERROR(IF(VALUE($F224)&lt;AX$144,(IF(VALUE($F224)&gt;AW$144-1,SUM($AV83,$AI83,$V83,$AW83:AW83),AW83)),0),0)</f>
        <v>0</v>
      </c>
      <c r="AX224" s="191">
        <f>IFERROR(IF(VALUE($F224)&lt;AY$144,(IF(VALUE($F224)&gt;AX$144-1,SUM($AV83,$AI83,$V83,$AW83:AX83),AX83)),0),0)</f>
        <v>0</v>
      </c>
      <c r="AY224" s="191">
        <f>IFERROR(IF(VALUE($F224)&lt;AZ$144,(IF(VALUE($F224)&gt;AY$144-1,SUM($AV83,$AI83,$V83,$AW83:AY83),AY83)),0),0)</f>
        <v>0</v>
      </c>
      <c r="AZ224" s="191">
        <f>IFERROR(IF(VALUE($F224)&lt;BA$144,(IF(VALUE($F224)&gt;AZ$144-1,SUM($AV83,$AI83,$V83,$AW83:AZ83),AZ83)),0),0)</f>
        <v>0</v>
      </c>
      <c r="BA224" s="191">
        <f>IFERROR(IF(VALUE($F224)&lt;BB$144,(IF(VALUE($F224)&gt;BA$144-1,SUM($AV83,$AI83,$V83,$AW83:BA83),BA83)),0),0)</f>
        <v>0</v>
      </c>
      <c r="BB224" s="191">
        <f>IFERROR(IF(VALUE($F224)&lt;BC$144,(IF(VALUE($F224)&gt;BB$144-1,SUM($AV83,$AI83,$V83,$AW83:BB83),BB83)),0),0)</f>
        <v>0</v>
      </c>
      <c r="BC224" s="191">
        <f>IFERROR(IF(VALUE($F224)&lt;BD$144,(IF(VALUE($F224)&gt;BC$144-1,SUM($AV83,$AI83,$V83,$AW83:BC83),BC83)),0),0)</f>
        <v>0</v>
      </c>
      <c r="BD224" s="191">
        <f>IFERROR(IF(VALUE($F224)&lt;BE$144,(IF(VALUE($F224)&gt;BD$144-1,SUM($AV83,$AI83,$V83,$AW83:BD83),BD83)),0),0)</f>
        <v>0</v>
      </c>
      <c r="BE224" s="191">
        <f>IFERROR(IF(VALUE($F224)&lt;BF$144,(IF(VALUE($F224)&gt;BE$144-1,SUM($AV83,$AI83,$V83,$AW83:BE83),BE83)),0),0)</f>
        <v>0</v>
      </c>
      <c r="BF224" s="191">
        <f>IFERROR(IF(VALUE($F224)&lt;BG$144,(IF(VALUE($F224)&gt;BF$144-1,SUM($AV83,$AI83,$V83,$AW83:BF83),BF83)),0),0)</f>
        <v>0</v>
      </c>
      <c r="BG224" s="191">
        <f>IFERROR(IF(VALUE($F224)&lt;BH$144,(IF(VALUE($F224)&gt;BG$144-1,SUM($AV83,$AI83,$V83,$AW83:BG83),BG83)),0),0)</f>
        <v>0</v>
      </c>
      <c r="BH224" s="191">
        <f>IFERROR(IF(VALUE($F224)&lt;BI$144,(IF(VALUE($F224)&gt;BH$144-1,SUM($AV83,$AI83,$V83,$AW83:BH83),BH83)),0),0)</f>
        <v>0</v>
      </c>
      <c r="BI224" s="163">
        <f t="shared" si="46"/>
        <v>0</v>
      </c>
      <c r="BV224" s="163"/>
      <c r="CI224" s="163"/>
      <c r="CV224" s="163"/>
      <c r="DI224" s="163"/>
      <c r="DV224" s="163"/>
      <c r="EI224" s="163"/>
    </row>
    <row r="225" spans="1:139" ht="15.75" hidden="1" customHeight="1" outlineLevel="1" x14ac:dyDescent="0.25">
      <c r="A225" s="2">
        <f t="shared" si="52"/>
        <v>78</v>
      </c>
      <c r="B225" s="1">
        <f t="shared" si="52"/>
        <v>0</v>
      </c>
      <c r="C225" s="1">
        <f t="shared" si="52"/>
        <v>0</v>
      </c>
      <c r="D225" s="2">
        <f t="shared" si="52"/>
        <v>0</v>
      </c>
      <c r="E225" s="162">
        <f t="shared" si="52"/>
        <v>0</v>
      </c>
      <c r="F225" s="84" t="s">
        <v>382</v>
      </c>
      <c r="G225" s="84"/>
      <c r="J225" s="191">
        <v>0</v>
      </c>
      <c r="K225" s="191">
        <v>0</v>
      </c>
      <c r="L225" s="191">
        <v>0</v>
      </c>
      <c r="M225" s="191">
        <v>0</v>
      </c>
      <c r="N225" s="191">
        <v>0</v>
      </c>
      <c r="O225" s="191">
        <v>0</v>
      </c>
      <c r="P225" s="191">
        <v>0</v>
      </c>
      <c r="Q225" s="191">
        <f>IF($F225&lt;R$144,(IF($F225&gt;Q$144-1,SUM($J84:Q84)+$I426,Q84)),0)</f>
        <v>0</v>
      </c>
      <c r="R225" s="191">
        <f>IF($F225&lt;S$144,(IF($F225&gt;R$144-1,SUM($J84:R84)+$I426,R84)),0)</f>
        <v>0</v>
      </c>
      <c r="S225" s="191">
        <f>IF($F225&lt;T$144,(IF($F225&gt;S$144-1,SUM($J84:S84)+$I426,S84)),0)</f>
        <v>0</v>
      </c>
      <c r="T225" s="191">
        <f>IF($F225&lt;U$144,(IF($F225&gt;T$144-1,SUM($J84:T84)+$I426,T84)),0)</f>
        <v>0</v>
      </c>
      <c r="U225" s="191">
        <f>IF($F225&lt;V$144,(IF($F225&gt;U$144-1,SUM($J84:U84)+$I426,U84)),0)</f>
        <v>0</v>
      </c>
      <c r="V225" s="163">
        <f t="shared" si="51"/>
        <v>0</v>
      </c>
      <c r="W225" s="191">
        <f>IF($F225&lt;X$144,(IF($F225&gt;W$144-1,SUM($V84,$W84:W84),W84)),0)</f>
        <v>0</v>
      </c>
      <c r="X225" s="191">
        <f>IF($F225&lt;Y$144,(IF($F225&gt;X$144-1,SUM($V84,$W84:X84),X84)),0)</f>
        <v>0</v>
      </c>
      <c r="Y225" s="191">
        <f>IF($F225&lt;Z$144,(IF($F225&gt;Y$144-1,SUM($V84,$W84:Y84),Y84)),0)</f>
        <v>0</v>
      </c>
      <c r="Z225" s="191">
        <f>IF($F225&lt;AA$144,(IF($F225&gt;Z$144-1,SUM($V84,$W84:Z84),Z84)),0)</f>
        <v>0</v>
      </c>
      <c r="AA225" s="191">
        <f>IF($F225&lt;AB$144,(IF($F225&gt;AA$144-1,SUM($V84,$W84:AA84),AA84)),0)</f>
        <v>0</v>
      </c>
      <c r="AB225" s="191">
        <f>IF($F225&lt;AC$144,(IF($F225&gt;AB$144-1,SUM($V84,$W84:AB84),AB84)),0)</f>
        <v>0</v>
      </c>
      <c r="AC225" s="191">
        <f>IF($F225&lt;AD$144,(IF($F225&gt;AC$144-1,SUM($V84,$W84:AC84),AC84)),0)</f>
        <v>0</v>
      </c>
      <c r="AD225" s="191">
        <f>IF($F225&lt;AE$144,(IF($F225&gt;AD$144-1,SUM($V84,$W84:AD84),AD84)),0)</f>
        <v>0</v>
      </c>
      <c r="AE225" s="191">
        <f>IF($F225&lt;AF$144,(IF($F225&gt;AE$144-1,SUM($V84,$W84:AE84),AE84)),0)</f>
        <v>0</v>
      </c>
      <c r="AF225" s="191">
        <f>IF($F225&lt;AG$144,(IF($F225&gt;AF$144-1,SUM($V84,$W84:AF84),AF84)),0)</f>
        <v>0</v>
      </c>
      <c r="AG225" s="191">
        <f>IF($F225&lt;AH$144,(IF($F225&gt;AG$144-1,SUM($V84,$W84:AG84),AG84)),0)</f>
        <v>0</v>
      </c>
      <c r="AH225" s="191">
        <f>IF($F225&lt;AI$144,(IF($F225&gt;AH$144-1,SUM($V84,$W84:AH84),AH84)),0)</f>
        <v>0</v>
      </c>
      <c r="AI225" s="163">
        <f t="shared" si="50"/>
        <v>0</v>
      </c>
      <c r="AJ225" s="191">
        <f>IFERROR(IF(VALUE($F225)&lt;AK$144,(IF(VALUE($F225)&gt;AJ$144-1,SUM($AI84,$V84,$AJ84:AJ84),AJ84)),0),0)</f>
        <v>0</v>
      </c>
      <c r="AK225" s="191">
        <f>IFERROR(IF(VALUE($F225)&lt;AL$144,(IF(VALUE($F225)&gt;AK$144-1,SUM($AI84,$V84,$AJ84:AK84),AK84)),0),0)</f>
        <v>0</v>
      </c>
      <c r="AL225" s="191">
        <f>IFERROR(IF(VALUE($F225)&lt;AM$144,(IF(VALUE($F225)&gt;AL$144-1,SUM($AI84,$V84,$AJ84:AL84),AL84)),0),0)</f>
        <v>0</v>
      </c>
      <c r="AM225" s="191">
        <f>IFERROR(IF(VALUE($F225)&lt;AN$144,(IF(VALUE($F225)&gt;AM$144-1,SUM($AI84,$V84,$AJ84:AM84),AM84)),0),0)</f>
        <v>0</v>
      </c>
      <c r="AN225" s="191">
        <f>IFERROR(IF(VALUE($F225)&lt;AO$144,(IF(VALUE($F225)&gt;AN$144-1,SUM($AI84,$V84,$AJ84:AN84),AN84)),0),0)</f>
        <v>0</v>
      </c>
      <c r="AO225" s="191">
        <f>IFERROR(IF(VALUE($F225)&lt;AP$144,(IF(VALUE($F225)&gt;AO$144-1,SUM($AI84,$V84,$AJ84:AO84),AO84)),0),0)</f>
        <v>0</v>
      </c>
      <c r="AP225" s="191">
        <f>IFERROR(IF(VALUE($F225)&lt;AQ$144,(IF(VALUE($F225)&gt;AP$144-1,SUM($AI84,$V84,$AJ84:AP84),AP84)),0),0)</f>
        <v>0</v>
      </c>
      <c r="AQ225" s="191">
        <f>IFERROR(IF(VALUE($F225)&lt;AR$144,(IF(VALUE($F225)&gt;AQ$144-1,SUM($AI84,$V84,$AJ84:AQ84),AQ84)),0),0)</f>
        <v>0</v>
      </c>
      <c r="AR225" s="191">
        <f>IFERROR(IF(VALUE($F225)&lt;AS$144,(IF(VALUE($F225)&gt;AR$144-1,SUM($AI84,$V84,$AJ84:AR84),AR84)),0),0)</f>
        <v>0</v>
      </c>
      <c r="AS225" s="191">
        <f>IFERROR(IF(VALUE($F225)&lt;AT$144,(IF(VALUE($F225)&gt;AS$144-1,SUM($AI84,$V84,$AJ84:AS84),AS84)),0),0)</f>
        <v>0</v>
      </c>
      <c r="AT225" s="191">
        <f>IFERROR(IF(VALUE($F225)&lt;AU$144,(IF(VALUE($F225)&gt;AT$144-1,SUM($AI84,$V84,$AJ84:AT84),AT84)),0),0)</f>
        <v>0</v>
      </c>
      <c r="AU225" s="191">
        <f>IFERROR(IF(VALUE($F225)&lt;AV$144,(IF(VALUE($F225)&gt;AU$144-1,SUM($AI84,$V84,$AJ84:AU84),AU84)),0),0)</f>
        <v>0</v>
      </c>
      <c r="AV225" s="163">
        <f t="shared" si="45"/>
        <v>0</v>
      </c>
      <c r="AW225" s="191">
        <f>IFERROR(IF(VALUE($F225)&lt;AX$144,(IF(VALUE($F225)&gt;AW$144-1,SUM($AV84,$AI84,$V84,$AW84:AW84),AW84)),0),0)</f>
        <v>0</v>
      </c>
      <c r="AX225" s="191">
        <f>IFERROR(IF(VALUE($F225)&lt;AY$144,(IF(VALUE($F225)&gt;AX$144-1,SUM($AV84,$AI84,$V84,$AW84:AX84),AX84)),0),0)</f>
        <v>0</v>
      </c>
      <c r="AY225" s="191">
        <f>IFERROR(IF(VALUE($F225)&lt;AZ$144,(IF(VALUE($F225)&gt;AY$144-1,SUM($AV84,$AI84,$V84,$AW84:AY84),AY84)),0),0)</f>
        <v>0</v>
      </c>
      <c r="AZ225" s="191">
        <f>IFERROR(IF(VALUE($F225)&lt;BA$144,(IF(VALUE($F225)&gt;AZ$144-1,SUM($AV84,$AI84,$V84,$AW84:AZ84),AZ84)),0),0)</f>
        <v>0</v>
      </c>
      <c r="BA225" s="191">
        <f>IFERROR(IF(VALUE($F225)&lt;BB$144,(IF(VALUE($F225)&gt;BA$144-1,SUM($AV84,$AI84,$V84,$AW84:BA84),BA84)),0),0)</f>
        <v>0</v>
      </c>
      <c r="BB225" s="191">
        <f>IFERROR(IF(VALUE($F225)&lt;BC$144,(IF(VALUE($F225)&gt;BB$144-1,SUM($AV84,$AI84,$V84,$AW84:BB84),BB84)),0),0)</f>
        <v>0</v>
      </c>
      <c r="BC225" s="191">
        <f>IFERROR(IF(VALUE($F225)&lt;BD$144,(IF(VALUE($F225)&gt;BC$144-1,SUM($AV84,$AI84,$V84,$AW84:BC84),BC84)),0),0)</f>
        <v>0</v>
      </c>
      <c r="BD225" s="191">
        <f>IFERROR(IF(VALUE($F225)&lt;BE$144,(IF(VALUE($F225)&gt;BD$144-1,SUM($AV84,$AI84,$V84,$AW84:BD84),BD84)),0),0)</f>
        <v>0</v>
      </c>
      <c r="BE225" s="191">
        <f>IFERROR(IF(VALUE($F225)&lt;BF$144,(IF(VALUE($F225)&gt;BE$144-1,SUM($AV84,$AI84,$V84,$AW84:BE84),BE84)),0),0)</f>
        <v>0</v>
      </c>
      <c r="BF225" s="191">
        <f>IFERROR(IF(VALUE($F225)&lt;BG$144,(IF(VALUE($F225)&gt;BF$144-1,SUM($AV84,$AI84,$V84,$AW84:BF84),BF84)),0),0)</f>
        <v>0</v>
      </c>
      <c r="BG225" s="191">
        <f>IFERROR(IF(VALUE($F225)&lt;BH$144,(IF(VALUE($F225)&gt;BG$144-1,SUM($AV84,$AI84,$V84,$AW84:BG84),BG84)),0),0)</f>
        <v>0</v>
      </c>
      <c r="BH225" s="191">
        <f>IFERROR(IF(VALUE($F225)&lt;BI$144,(IF(VALUE($F225)&gt;BH$144-1,SUM($AV84,$AI84,$V84,$AW84:BH84),BH84)),0),0)</f>
        <v>0</v>
      </c>
      <c r="BI225" s="163">
        <f t="shared" si="46"/>
        <v>0</v>
      </c>
      <c r="BV225" s="163"/>
      <c r="CI225" s="163"/>
      <c r="CV225" s="163"/>
      <c r="DI225" s="163"/>
      <c r="DV225" s="163"/>
      <c r="EI225" s="163"/>
    </row>
    <row r="226" spans="1:139" ht="15.75" hidden="1" customHeight="1" outlineLevel="1" x14ac:dyDescent="0.25">
      <c r="A226" s="2">
        <f t="shared" ref="A226:E235" si="53">A85</f>
        <v>79</v>
      </c>
      <c r="B226" s="1">
        <f t="shared" si="53"/>
        <v>0</v>
      </c>
      <c r="C226" s="1">
        <f t="shared" si="53"/>
        <v>0</v>
      </c>
      <c r="D226" s="2">
        <f t="shared" si="53"/>
        <v>0</v>
      </c>
      <c r="E226" s="162">
        <f t="shared" si="53"/>
        <v>0</v>
      </c>
      <c r="F226" s="84" t="s">
        <v>382</v>
      </c>
      <c r="G226" s="84"/>
      <c r="J226" s="191">
        <v>0</v>
      </c>
      <c r="K226" s="191">
        <v>0</v>
      </c>
      <c r="L226" s="191">
        <v>0</v>
      </c>
      <c r="M226" s="191">
        <v>0</v>
      </c>
      <c r="N226" s="191">
        <v>0</v>
      </c>
      <c r="O226" s="191">
        <v>0</v>
      </c>
      <c r="P226" s="191">
        <v>0</v>
      </c>
      <c r="Q226" s="191">
        <f>IF($F226&lt;R$144,(IF($F226&gt;Q$144-1,SUM($J85:Q85)+$I427,Q85)),0)</f>
        <v>0</v>
      </c>
      <c r="R226" s="191">
        <f>IF($F226&lt;S$144,(IF($F226&gt;R$144-1,SUM($J85:R85)+$I427,R85)),0)</f>
        <v>0</v>
      </c>
      <c r="S226" s="191">
        <f>IF($F226&lt;T$144,(IF($F226&gt;S$144-1,SUM($J85:S85)+$I427,S85)),0)</f>
        <v>0</v>
      </c>
      <c r="T226" s="191">
        <f>IF($F226&lt;U$144,(IF($F226&gt;T$144-1,SUM($J85:T85)+$I427,T85)),0)</f>
        <v>0</v>
      </c>
      <c r="U226" s="191">
        <f>IF($F226&lt;V$144,(IF($F226&gt;U$144-1,SUM($J85:U85)+$I427,U85)),0)</f>
        <v>0</v>
      </c>
      <c r="V226" s="163">
        <f t="shared" si="51"/>
        <v>0</v>
      </c>
      <c r="W226" s="191">
        <f>IF($F226&lt;X$144,(IF($F226&gt;W$144-1,SUM($V85,$W85:W85),W85)),0)</f>
        <v>0</v>
      </c>
      <c r="X226" s="191">
        <f>IF($F226&lt;Y$144,(IF($F226&gt;X$144-1,SUM($V85,$W85:X85),X85)),0)</f>
        <v>0</v>
      </c>
      <c r="Y226" s="191">
        <f>IF($F226&lt;Z$144,(IF($F226&gt;Y$144-1,SUM($V85,$W85:Y85),Y85)),0)</f>
        <v>0</v>
      </c>
      <c r="Z226" s="191">
        <f>IF($F226&lt;AA$144,(IF($F226&gt;Z$144-1,SUM($V85,$W85:Z85),Z85)),0)</f>
        <v>0</v>
      </c>
      <c r="AA226" s="191">
        <f>IF($F226&lt;AB$144,(IF($F226&gt;AA$144-1,SUM($V85,$W85:AA85),AA85)),0)</f>
        <v>0</v>
      </c>
      <c r="AB226" s="191">
        <f>IF($F226&lt;AC$144,(IF($F226&gt;AB$144-1,SUM($V85,$W85:AB85),AB85)),0)</f>
        <v>0</v>
      </c>
      <c r="AC226" s="191">
        <f>IF($F226&lt;AD$144,(IF($F226&gt;AC$144-1,SUM($V85,$W85:AC85),AC85)),0)</f>
        <v>0</v>
      </c>
      <c r="AD226" s="191">
        <f>IF($F226&lt;AE$144,(IF($F226&gt;AD$144-1,SUM($V85,$W85:AD85),AD85)),0)</f>
        <v>0</v>
      </c>
      <c r="AE226" s="191">
        <f>IF($F226&lt;AF$144,(IF($F226&gt;AE$144-1,SUM($V85,$W85:AE85),AE85)),0)</f>
        <v>0</v>
      </c>
      <c r="AF226" s="191">
        <f>IF($F226&lt;AG$144,(IF($F226&gt;AF$144-1,SUM($V85,$W85:AF85),AF85)),0)</f>
        <v>0</v>
      </c>
      <c r="AG226" s="191">
        <f>IF($F226&lt;AH$144,(IF($F226&gt;AG$144-1,SUM($V85,$W85:AG85),AG85)),0)</f>
        <v>0</v>
      </c>
      <c r="AH226" s="191">
        <f>IF($F226&lt;AI$144,(IF($F226&gt;AH$144-1,SUM($V85,$W85:AH85),AH85)),0)</f>
        <v>0</v>
      </c>
      <c r="AI226" s="163">
        <f t="shared" si="50"/>
        <v>0</v>
      </c>
      <c r="AJ226" s="191">
        <f>IFERROR(IF(VALUE($F226)&lt;AK$144,(IF(VALUE($F226)&gt;AJ$144-1,SUM($AI85,$V85,$AJ85:AJ85),AJ85)),0),0)</f>
        <v>0</v>
      </c>
      <c r="AK226" s="191">
        <f>IFERROR(IF(VALUE($F226)&lt;AL$144,(IF(VALUE($F226)&gt;AK$144-1,SUM($AI85,$V85,$AJ85:AK85),AK85)),0),0)</f>
        <v>0</v>
      </c>
      <c r="AL226" s="191">
        <f>IFERROR(IF(VALUE($F226)&lt;AM$144,(IF(VALUE($F226)&gt;AL$144-1,SUM($AI85,$V85,$AJ85:AL85),AL85)),0),0)</f>
        <v>0</v>
      </c>
      <c r="AM226" s="191">
        <f>IFERROR(IF(VALUE($F226)&lt;AN$144,(IF(VALUE($F226)&gt;AM$144-1,SUM($AI85,$V85,$AJ85:AM85),AM85)),0),0)</f>
        <v>0</v>
      </c>
      <c r="AN226" s="191">
        <f>IFERROR(IF(VALUE($F226)&lt;AO$144,(IF(VALUE($F226)&gt;AN$144-1,SUM($AI85,$V85,$AJ85:AN85),AN85)),0),0)</f>
        <v>0</v>
      </c>
      <c r="AO226" s="191">
        <f>IFERROR(IF(VALUE($F226)&lt;AP$144,(IF(VALUE($F226)&gt;AO$144-1,SUM($AI85,$V85,$AJ85:AO85),AO85)),0),0)</f>
        <v>0</v>
      </c>
      <c r="AP226" s="191">
        <f>IFERROR(IF(VALUE($F226)&lt;AQ$144,(IF(VALUE($F226)&gt;AP$144-1,SUM($AI85,$V85,$AJ85:AP85),AP85)),0),0)</f>
        <v>0</v>
      </c>
      <c r="AQ226" s="191">
        <f>IFERROR(IF(VALUE($F226)&lt;AR$144,(IF(VALUE($F226)&gt;AQ$144-1,SUM($AI85,$V85,$AJ85:AQ85),AQ85)),0),0)</f>
        <v>0</v>
      </c>
      <c r="AR226" s="191">
        <f>IFERROR(IF(VALUE($F226)&lt;AS$144,(IF(VALUE($F226)&gt;AR$144-1,SUM($AI85,$V85,$AJ85:AR85),AR85)),0),0)</f>
        <v>0</v>
      </c>
      <c r="AS226" s="191">
        <f>IFERROR(IF(VALUE($F226)&lt;AT$144,(IF(VALUE($F226)&gt;AS$144-1,SUM($AI85,$V85,$AJ85:AS85),AS85)),0),0)</f>
        <v>0</v>
      </c>
      <c r="AT226" s="191">
        <f>IFERROR(IF(VALUE($F226)&lt;AU$144,(IF(VALUE($F226)&gt;AT$144-1,SUM($AI85,$V85,$AJ85:AT85),AT85)),0),0)</f>
        <v>0</v>
      </c>
      <c r="AU226" s="191">
        <f>IFERROR(IF(VALUE($F226)&lt;AV$144,(IF(VALUE($F226)&gt;AU$144-1,SUM($AI85,$V85,$AJ85:AU85),AU85)),0),0)</f>
        <v>0</v>
      </c>
      <c r="AV226" s="163">
        <f t="shared" si="45"/>
        <v>0</v>
      </c>
      <c r="AW226" s="191">
        <f>IFERROR(IF(VALUE($F226)&lt;AX$144,(IF(VALUE($F226)&gt;AW$144-1,SUM($AV85,$AI85,$V85,$AW85:AW85),AW85)),0),0)</f>
        <v>0</v>
      </c>
      <c r="AX226" s="191">
        <f>IFERROR(IF(VALUE($F226)&lt;AY$144,(IF(VALUE($F226)&gt;AX$144-1,SUM($AV85,$AI85,$V85,$AW85:AX85),AX85)),0),0)</f>
        <v>0</v>
      </c>
      <c r="AY226" s="191">
        <f>IFERROR(IF(VALUE($F226)&lt;AZ$144,(IF(VALUE($F226)&gt;AY$144-1,SUM($AV85,$AI85,$V85,$AW85:AY85),AY85)),0),0)</f>
        <v>0</v>
      </c>
      <c r="AZ226" s="191">
        <f>IFERROR(IF(VALUE($F226)&lt;BA$144,(IF(VALUE($F226)&gt;AZ$144-1,SUM($AV85,$AI85,$V85,$AW85:AZ85),AZ85)),0),0)</f>
        <v>0</v>
      </c>
      <c r="BA226" s="191">
        <f>IFERROR(IF(VALUE($F226)&lt;BB$144,(IF(VALUE($F226)&gt;BA$144-1,SUM($AV85,$AI85,$V85,$AW85:BA85),BA85)),0),0)</f>
        <v>0</v>
      </c>
      <c r="BB226" s="191">
        <f>IFERROR(IF(VALUE($F226)&lt;BC$144,(IF(VALUE($F226)&gt;BB$144-1,SUM($AV85,$AI85,$V85,$AW85:BB85),BB85)),0),0)</f>
        <v>0</v>
      </c>
      <c r="BC226" s="191">
        <f>IFERROR(IF(VALUE($F226)&lt;BD$144,(IF(VALUE($F226)&gt;BC$144-1,SUM($AV85,$AI85,$V85,$AW85:BC85),BC85)),0),0)</f>
        <v>0</v>
      </c>
      <c r="BD226" s="191">
        <f>IFERROR(IF(VALUE($F226)&lt;BE$144,(IF(VALUE($F226)&gt;BD$144-1,SUM($AV85,$AI85,$V85,$AW85:BD85),BD85)),0),0)</f>
        <v>0</v>
      </c>
      <c r="BE226" s="191">
        <f>IFERROR(IF(VALUE($F226)&lt;BF$144,(IF(VALUE($F226)&gt;BE$144-1,SUM($AV85,$AI85,$V85,$AW85:BE85),BE85)),0),0)</f>
        <v>0</v>
      </c>
      <c r="BF226" s="191">
        <f>IFERROR(IF(VALUE($F226)&lt;BG$144,(IF(VALUE($F226)&gt;BF$144-1,SUM($AV85,$AI85,$V85,$AW85:BF85),BF85)),0),0)</f>
        <v>0</v>
      </c>
      <c r="BG226" s="191">
        <f>IFERROR(IF(VALUE($F226)&lt;BH$144,(IF(VALUE($F226)&gt;BG$144-1,SUM($AV85,$AI85,$V85,$AW85:BG85),BG85)),0),0)</f>
        <v>0</v>
      </c>
      <c r="BH226" s="191">
        <f>IFERROR(IF(VALUE($F226)&lt;BI$144,(IF(VALUE($F226)&gt;BH$144-1,SUM($AV85,$AI85,$V85,$AW85:BH85),BH85)),0),0)</f>
        <v>0</v>
      </c>
      <c r="BI226" s="163">
        <f t="shared" si="46"/>
        <v>0</v>
      </c>
      <c r="BV226" s="163"/>
      <c r="CI226" s="163"/>
      <c r="CV226" s="163"/>
      <c r="DI226" s="163"/>
      <c r="DV226" s="163"/>
      <c r="EI226" s="163"/>
    </row>
    <row r="227" spans="1:139" ht="15.75" hidden="1" customHeight="1" outlineLevel="1" x14ac:dyDescent="0.25">
      <c r="A227" s="2">
        <f t="shared" si="53"/>
        <v>80</v>
      </c>
      <c r="B227" s="1">
        <f t="shared" si="53"/>
        <v>0</v>
      </c>
      <c r="C227" s="1">
        <f t="shared" si="53"/>
        <v>0</v>
      </c>
      <c r="D227" s="2">
        <f t="shared" si="53"/>
        <v>0</v>
      </c>
      <c r="E227" s="162">
        <f t="shared" si="53"/>
        <v>0</v>
      </c>
      <c r="F227" s="84" t="s">
        <v>382</v>
      </c>
      <c r="G227" s="84"/>
      <c r="J227" s="191">
        <v>0</v>
      </c>
      <c r="K227" s="191">
        <v>0</v>
      </c>
      <c r="L227" s="191">
        <v>0</v>
      </c>
      <c r="M227" s="191">
        <v>0</v>
      </c>
      <c r="N227" s="191">
        <v>0</v>
      </c>
      <c r="O227" s="191">
        <v>0</v>
      </c>
      <c r="P227" s="191">
        <v>0</v>
      </c>
      <c r="Q227" s="191">
        <f>IF($F227&lt;R$144,(IF($F227&gt;Q$144-1,SUM($J86:Q86)+$I428,Q86)),0)</f>
        <v>0</v>
      </c>
      <c r="R227" s="191">
        <f>IF($F227&lt;S$144,(IF($F227&gt;R$144-1,SUM($J86:R86)+$I428,R86)),0)</f>
        <v>0</v>
      </c>
      <c r="S227" s="191">
        <f>IF($F227&lt;T$144,(IF($F227&gt;S$144-1,SUM($J86:S86)+$I428,S86)),0)</f>
        <v>0</v>
      </c>
      <c r="T227" s="191">
        <f>IF($F227&lt;U$144,(IF($F227&gt;T$144-1,SUM($J86:T86)+$I428,T86)),0)</f>
        <v>0</v>
      </c>
      <c r="U227" s="191">
        <f>IF($F227&lt;V$144,(IF($F227&gt;U$144-1,SUM($J86:U86)+$I428,U86)),0)</f>
        <v>0</v>
      </c>
      <c r="V227" s="163">
        <f t="shared" si="51"/>
        <v>0</v>
      </c>
      <c r="W227" s="191">
        <f>IF($F227&lt;X$144,(IF($F227&gt;W$144-1,SUM($V86,$W86:W86),W86)),0)</f>
        <v>0</v>
      </c>
      <c r="X227" s="191">
        <f>IF($F227&lt;Y$144,(IF($F227&gt;X$144-1,SUM($V86,$W86:X86),X86)),0)</f>
        <v>0</v>
      </c>
      <c r="Y227" s="191">
        <f>IF($F227&lt;Z$144,(IF($F227&gt;Y$144-1,SUM($V86,$W86:Y86),Y86)),0)</f>
        <v>0</v>
      </c>
      <c r="Z227" s="191">
        <f>IF($F227&lt;AA$144,(IF($F227&gt;Z$144-1,SUM($V86,$W86:Z86),Z86)),0)</f>
        <v>0</v>
      </c>
      <c r="AA227" s="191">
        <f>IF($F227&lt;AB$144,(IF($F227&gt;AA$144-1,SUM($V86,$W86:AA86),AA86)),0)</f>
        <v>0</v>
      </c>
      <c r="AB227" s="191">
        <f>IF($F227&lt;AC$144,(IF($F227&gt;AB$144-1,SUM($V86,$W86:AB86),AB86)),0)</f>
        <v>0</v>
      </c>
      <c r="AC227" s="191">
        <f>IF($F227&lt;AD$144,(IF($F227&gt;AC$144-1,SUM($V86,$W86:AC86),AC86)),0)</f>
        <v>0</v>
      </c>
      <c r="AD227" s="191">
        <f>IF($F227&lt;AE$144,(IF($F227&gt;AD$144-1,SUM($V86,$W86:AD86),AD86)),0)</f>
        <v>0</v>
      </c>
      <c r="AE227" s="191">
        <f>IF($F227&lt;AF$144,(IF($F227&gt;AE$144-1,SUM($V86,$W86:AE86),AE86)),0)</f>
        <v>0</v>
      </c>
      <c r="AF227" s="191">
        <f>IF($F227&lt;AG$144,(IF($F227&gt;AF$144-1,SUM($V86,$W86:AF86),AF86)),0)</f>
        <v>0</v>
      </c>
      <c r="AG227" s="191">
        <f>IF($F227&lt;AH$144,(IF($F227&gt;AG$144-1,SUM($V86,$W86:AG86),AG86)),0)</f>
        <v>0</v>
      </c>
      <c r="AH227" s="191">
        <f>IF($F227&lt;AI$144,(IF($F227&gt;AH$144-1,SUM($V86,$W86:AH86),AH86)),0)</f>
        <v>0</v>
      </c>
      <c r="AI227" s="163">
        <f t="shared" si="50"/>
        <v>0</v>
      </c>
      <c r="AJ227" s="191">
        <f>IFERROR(IF(VALUE($F227)&lt;AK$144,(IF(VALUE($F227)&gt;AJ$144-1,SUM($AI86,$V86,$AJ86:AJ86),AJ86)),0),0)</f>
        <v>0</v>
      </c>
      <c r="AK227" s="191">
        <f>IFERROR(IF(VALUE($F227)&lt;AL$144,(IF(VALUE($F227)&gt;AK$144-1,SUM($AI86,$V86,$AJ86:AK86),AK86)),0),0)</f>
        <v>0</v>
      </c>
      <c r="AL227" s="191">
        <f>IFERROR(IF(VALUE($F227)&lt;AM$144,(IF(VALUE($F227)&gt;AL$144-1,SUM($AI86,$V86,$AJ86:AL86),AL86)),0),0)</f>
        <v>0</v>
      </c>
      <c r="AM227" s="191">
        <f>IFERROR(IF(VALUE($F227)&lt;AN$144,(IF(VALUE($F227)&gt;AM$144-1,SUM($AI86,$V86,$AJ86:AM86),AM86)),0),0)</f>
        <v>0</v>
      </c>
      <c r="AN227" s="191">
        <f>IFERROR(IF(VALUE($F227)&lt;AO$144,(IF(VALUE($F227)&gt;AN$144-1,SUM($AI86,$V86,$AJ86:AN86),AN86)),0),0)</f>
        <v>0</v>
      </c>
      <c r="AO227" s="191">
        <f>IFERROR(IF(VALUE($F227)&lt;AP$144,(IF(VALUE($F227)&gt;AO$144-1,SUM($AI86,$V86,$AJ86:AO86),AO86)),0),0)</f>
        <v>0</v>
      </c>
      <c r="AP227" s="191">
        <f>IFERROR(IF(VALUE($F227)&lt;AQ$144,(IF(VALUE($F227)&gt;AP$144-1,SUM($AI86,$V86,$AJ86:AP86),AP86)),0),0)</f>
        <v>0</v>
      </c>
      <c r="AQ227" s="191">
        <f>IFERROR(IF(VALUE($F227)&lt;AR$144,(IF(VALUE($F227)&gt;AQ$144-1,SUM($AI86,$V86,$AJ86:AQ86),AQ86)),0),0)</f>
        <v>0</v>
      </c>
      <c r="AR227" s="191">
        <f>IFERROR(IF(VALUE($F227)&lt;AS$144,(IF(VALUE($F227)&gt;AR$144-1,SUM($AI86,$V86,$AJ86:AR86),AR86)),0),0)</f>
        <v>0</v>
      </c>
      <c r="AS227" s="191">
        <f>IFERROR(IF(VALUE($F227)&lt;AT$144,(IF(VALUE($F227)&gt;AS$144-1,SUM($AI86,$V86,$AJ86:AS86),AS86)),0),0)</f>
        <v>0</v>
      </c>
      <c r="AT227" s="191">
        <f>IFERROR(IF(VALUE($F227)&lt;AU$144,(IF(VALUE($F227)&gt;AT$144-1,SUM($AI86,$V86,$AJ86:AT86),AT86)),0),0)</f>
        <v>0</v>
      </c>
      <c r="AU227" s="191">
        <f>IFERROR(IF(VALUE($F227)&lt;AV$144,(IF(VALUE($F227)&gt;AU$144-1,SUM($AI86,$V86,$AJ86:AU86),AU86)),0),0)</f>
        <v>0</v>
      </c>
      <c r="AV227" s="163">
        <f t="shared" si="45"/>
        <v>0</v>
      </c>
      <c r="AW227" s="191">
        <f>IFERROR(IF(VALUE($F227)&lt;AX$144,(IF(VALUE($F227)&gt;AW$144-1,SUM($AV86,$AI86,$V86,$AW86:AW86),AW86)),0),0)</f>
        <v>0</v>
      </c>
      <c r="AX227" s="191">
        <f>IFERROR(IF(VALUE($F227)&lt;AY$144,(IF(VALUE($F227)&gt;AX$144-1,SUM($AV86,$AI86,$V86,$AW86:AX86),AX86)),0),0)</f>
        <v>0</v>
      </c>
      <c r="AY227" s="191">
        <f>IFERROR(IF(VALUE($F227)&lt;AZ$144,(IF(VALUE($F227)&gt;AY$144-1,SUM($AV86,$AI86,$V86,$AW86:AY86),AY86)),0),0)</f>
        <v>0</v>
      </c>
      <c r="AZ227" s="191">
        <f>IFERROR(IF(VALUE($F227)&lt;BA$144,(IF(VALUE($F227)&gt;AZ$144-1,SUM($AV86,$AI86,$V86,$AW86:AZ86),AZ86)),0),0)</f>
        <v>0</v>
      </c>
      <c r="BA227" s="191">
        <f>IFERROR(IF(VALUE($F227)&lt;BB$144,(IF(VALUE($F227)&gt;BA$144-1,SUM($AV86,$AI86,$V86,$AW86:BA86),BA86)),0),0)</f>
        <v>0</v>
      </c>
      <c r="BB227" s="191">
        <f>IFERROR(IF(VALUE($F227)&lt;BC$144,(IF(VALUE($F227)&gt;BB$144-1,SUM($AV86,$AI86,$V86,$AW86:BB86),BB86)),0),0)</f>
        <v>0</v>
      </c>
      <c r="BC227" s="191">
        <f>IFERROR(IF(VALUE($F227)&lt;BD$144,(IF(VALUE($F227)&gt;BC$144-1,SUM($AV86,$AI86,$V86,$AW86:BC86),BC86)),0),0)</f>
        <v>0</v>
      </c>
      <c r="BD227" s="191">
        <f>IFERROR(IF(VALUE($F227)&lt;BE$144,(IF(VALUE($F227)&gt;BD$144-1,SUM($AV86,$AI86,$V86,$AW86:BD86),BD86)),0),0)</f>
        <v>0</v>
      </c>
      <c r="BE227" s="191">
        <f>IFERROR(IF(VALUE($F227)&lt;BF$144,(IF(VALUE($F227)&gt;BE$144-1,SUM($AV86,$AI86,$V86,$AW86:BE86),BE86)),0),0)</f>
        <v>0</v>
      </c>
      <c r="BF227" s="191">
        <f>IFERROR(IF(VALUE($F227)&lt;BG$144,(IF(VALUE($F227)&gt;BF$144-1,SUM($AV86,$AI86,$V86,$AW86:BF86),BF86)),0),0)</f>
        <v>0</v>
      </c>
      <c r="BG227" s="191">
        <f>IFERROR(IF(VALUE($F227)&lt;BH$144,(IF(VALUE($F227)&gt;BG$144-1,SUM($AV86,$AI86,$V86,$AW86:BG86),BG86)),0),0)</f>
        <v>0</v>
      </c>
      <c r="BH227" s="191">
        <f>IFERROR(IF(VALUE($F227)&lt;BI$144,(IF(VALUE($F227)&gt;BH$144-1,SUM($AV86,$AI86,$V86,$AW86:BH86),BH86)),0),0)</f>
        <v>0</v>
      </c>
      <c r="BI227" s="163">
        <f t="shared" si="46"/>
        <v>0</v>
      </c>
      <c r="BV227" s="163"/>
      <c r="CI227" s="163"/>
      <c r="CV227" s="163"/>
      <c r="DI227" s="163"/>
      <c r="DV227" s="163"/>
      <c r="EI227" s="163"/>
    </row>
    <row r="228" spans="1:139" ht="15.75" hidden="1" customHeight="1" outlineLevel="1" x14ac:dyDescent="0.25">
      <c r="A228" s="2">
        <f t="shared" si="53"/>
        <v>81</v>
      </c>
      <c r="B228" s="1">
        <f t="shared" si="53"/>
        <v>0</v>
      </c>
      <c r="C228" s="1">
        <f t="shared" si="53"/>
        <v>0</v>
      </c>
      <c r="D228" s="2">
        <f t="shared" si="53"/>
        <v>0</v>
      </c>
      <c r="E228" s="162">
        <f t="shared" si="53"/>
        <v>0</v>
      </c>
      <c r="F228" s="84" t="s">
        <v>382</v>
      </c>
      <c r="G228" s="84"/>
      <c r="J228" s="191">
        <v>0</v>
      </c>
      <c r="K228" s="191">
        <v>0</v>
      </c>
      <c r="L228" s="191">
        <v>0</v>
      </c>
      <c r="M228" s="191">
        <v>0</v>
      </c>
      <c r="N228" s="191">
        <v>0</v>
      </c>
      <c r="O228" s="191">
        <v>0</v>
      </c>
      <c r="P228" s="191">
        <v>0</v>
      </c>
      <c r="Q228" s="191">
        <f>IF($F228&lt;R$144,(IF($F228&gt;Q$144-1,SUM($J87:Q87)+$I429,Q87)),0)</f>
        <v>0</v>
      </c>
      <c r="R228" s="191">
        <f>IF($F228&lt;S$144,(IF($F228&gt;R$144-1,SUM($J87:R87)+$I429,R87)),0)</f>
        <v>0</v>
      </c>
      <c r="S228" s="191">
        <f>IF($F228&lt;T$144,(IF($F228&gt;S$144-1,SUM($J87:S87)+$I429,S87)),0)</f>
        <v>0</v>
      </c>
      <c r="T228" s="191">
        <f>IF($F228&lt;U$144,(IF($F228&gt;T$144-1,SUM($J87:T87)+$I429,T87)),0)</f>
        <v>0</v>
      </c>
      <c r="U228" s="191">
        <f>IF($F228&lt;V$144,(IF($F228&gt;U$144-1,SUM($J87:U87)+$I429,U87)),0)</f>
        <v>0</v>
      </c>
      <c r="V228" s="163">
        <f t="shared" si="51"/>
        <v>0</v>
      </c>
      <c r="W228" s="191">
        <f>IF($F228&lt;X$144,(IF($F228&gt;W$144-1,SUM($V87,$W87:W87),W87)),0)</f>
        <v>0</v>
      </c>
      <c r="X228" s="191">
        <f>IF($F228&lt;Y$144,(IF($F228&gt;X$144-1,SUM($V87,$W87:X87),X87)),0)</f>
        <v>0</v>
      </c>
      <c r="Y228" s="191">
        <f>IF($F228&lt;Z$144,(IF($F228&gt;Y$144-1,SUM($V87,$W87:Y87),Y87)),0)</f>
        <v>0</v>
      </c>
      <c r="Z228" s="191">
        <f>IF($F228&lt;AA$144,(IF($F228&gt;Z$144-1,SUM($V87,$W87:Z87),Z87)),0)</f>
        <v>0</v>
      </c>
      <c r="AA228" s="191">
        <f>IF($F228&lt;AB$144,(IF($F228&gt;AA$144-1,SUM($V87,$W87:AA87),AA87)),0)</f>
        <v>0</v>
      </c>
      <c r="AB228" s="191">
        <f>IF($F228&lt;AC$144,(IF($F228&gt;AB$144-1,SUM($V87,$W87:AB87),AB87)),0)</f>
        <v>0</v>
      </c>
      <c r="AC228" s="191">
        <f>IF($F228&lt;AD$144,(IF($F228&gt;AC$144-1,SUM($V87,$W87:AC87),AC87)),0)</f>
        <v>0</v>
      </c>
      <c r="AD228" s="191">
        <f>IF($F228&lt;AE$144,(IF($F228&gt;AD$144-1,SUM($V87,$W87:AD87),AD87)),0)</f>
        <v>0</v>
      </c>
      <c r="AE228" s="191">
        <f>IF($F228&lt;AF$144,(IF($F228&gt;AE$144-1,SUM($V87,$W87:AE87),AE87)),0)</f>
        <v>0</v>
      </c>
      <c r="AF228" s="191">
        <f>IF($F228&lt;AG$144,(IF($F228&gt;AF$144-1,SUM($V87,$W87:AF87),AF87)),0)</f>
        <v>0</v>
      </c>
      <c r="AG228" s="191">
        <f>IF($F228&lt;AH$144,(IF($F228&gt;AG$144-1,SUM($V87,$W87:AG87),AG87)),0)</f>
        <v>0</v>
      </c>
      <c r="AH228" s="191">
        <f>IF($F228&lt;AI$144,(IF($F228&gt;AH$144-1,SUM($V87,$W87:AH87),AH87)),0)</f>
        <v>0</v>
      </c>
      <c r="AI228" s="163">
        <f t="shared" si="50"/>
        <v>0</v>
      </c>
      <c r="AJ228" s="191">
        <f>IFERROR(IF(VALUE($F228)&lt;AK$144,(IF(VALUE($F228)&gt;AJ$144-1,SUM($AI87,$V87,$AJ87:AJ87),AJ87)),0),0)</f>
        <v>0</v>
      </c>
      <c r="AK228" s="191">
        <f>IFERROR(IF(VALUE($F228)&lt;AL$144,(IF(VALUE($F228)&gt;AK$144-1,SUM($AI87,$V87,$AJ87:AK87),AK87)),0),0)</f>
        <v>0</v>
      </c>
      <c r="AL228" s="191">
        <f>IFERROR(IF(VALUE($F228)&lt;AM$144,(IF(VALUE($F228)&gt;AL$144-1,SUM($AI87,$V87,$AJ87:AL87),AL87)),0),0)</f>
        <v>0</v>
      </c>
      <c r="AM228" s="191">
        <f>IFERROR(IF(VALUE($F228)&lt;AN$144,(IF(VALUE($F228)&gt;AM$144-1,SUM($AI87,$V87,$AJ87:AM87),AM87)),0),0)</f>
        <v>0</v>
      </c>
      <c r="AN228" s="191">
        <f>IFERROR(IF(VALUE($F228)&lt;AO$144,(IF(VALUE($F228)&gt;AN$144-1,SUM($AI87,$V87,$AJ87:AN87),AN87)),0),0)</f>
        <v>0</v>
      </c>
      <c r="AO228" s="191">
        <f>IFERROR(IF(VALUE($F228)&lt;AP$144,(IF(VALUE($F228)&gt;AO$144-1,SUM($AI87,$V87,$AJ87:AO87),AO87)),0),0)</f>
        <v>0</v>
      </c>
      <c r="AP228" s="191">
        <f>IFERROR(IF(VALUE($F228)&lt;AQ$144,(IF(VALUE($F228)&gt;AP$144-1,SUM($AI87,$V87,$AJ87:AP87),AP87)),0),0)</f>
        <v>0</v>
      </c>
      <c r="AQ228" s="191">
        <f>IFERROR(IF(VALUE($F228)&lt;AR$144,(IF(VALUE($F228)&gt;AQ$144-1,SUM($AI87,$V87,$AJ87:AQ87),AQ87)),0),0)</f>
        <v>0</v>
      </c>
      <c r="AR228" s="191">
        <f>IFERROR(IF(VALUE($F228)&lt;AS$144,(IF(VALUE($F228)&gt;AR$144-1,SUM($AI87,$V87,$AJ87:AR87),AR87)),0),0)</f>
        <v>0</v>
      </c>
      <c r="AS228" s="191">
        <f>IFERROR(IF(VALUE($F228)&lt;AT$144,(IF(VALUE($F228)&gt;AS$144-1,SUM($AI87,$V87,$AJ87:AS87),AS87)),0),0)</f>
        <v>0</v>
      </c>
      <c r="AT228" s="191">
        <f>IFERROR(IF(VALUE($F228)&lt;AU$144,(IF(VALUE($F228)&gt;AT$144-1,SUM($AI87,$V87,$AJ87:AT87),AT87)),0),0)</f>
        <v>0</v>
      </c>
      <c r="AU228" s="191">
        <f>IFERROR(IF(VALUE($F228)&lt;AV$144,(IF(VALUE($F228)&gt;AU$144-1,SUM($AI87,$V87,$AJ87:AU87),AU87)),0),0)</f>
        <v>0</v>
      </c>
      <c r="AV228" s="163">
        <f t="shared" si="45"/>
        <v>0</v>
      </c>
      <c r="AW228" s="191">
        <f>IFERROR(IF(VALUE($F228)&lt;AX$144,(IF(VALUE($F228)&gt;AW$144-1,SUM($AV87,$AI87,$V87,$AW87:AW87),AW87)),0),0)</f>
        <v>0</v>
      </c>
      <c r="AX228" s="191">
        <f>IFERROR(IF(VALUE($F228)&lt;AY$144,(IF(VALUE($F228)&gt;AX$144-1,SUM($AV87,$AI87,$V87,$AW87:AX87),AX87)),0),0)</f>
        <v>0</v>
      </c>
      <c r="AY228" s="191">
        <f>IFERROR(IF(VALUE($F228)&lt;AZ$144,(IF(VALUE($F228)&gt;AY$144-1,SUM($AV87,$AI87,$V87,$AW87:AY87),AY87)),0),0)</f>
        <v>0</v>
      </c>
      <c r="AZ228" s="191">
        <f>IFERROR(IF(VALUE($F228)&lt;BA$144,(IF(VALUE($F228)&gt;AZ$144-1,SUM($AV87,$AI87,$V87,$AW87:AZ87),AZ87)),0),0)</f>
        <v>0</v>
      </c>
      <c r="BA228" s="191">
        <f>IFERROR(IF(VALUE($F228)&lt;BB$144,(IF(VALUE($F228)&gt;BA$144-1,SUM($AV87,$AI87,$V87,$AW87:BA87),BA87)),0),0)</f>
        <v>0</v>
      </c>
      <c r="BB228" s="191">
        <f>IFERROR(IF(VALUE($F228)&lt;BC$144,(IF(VALUE($F228)&gt;BB$144-1,SUM($AV87,$AI87,$V87,$AW87:BB87),BB87)),0),0)</f>
        <v>0</v>
      </c>
      <c r="BC228" s="191">
        <f>IFERROR(IF(VALUE($F228)&lt;BD$144,(IF(VALUE($F228)&gt;BC$144-1,SUM($AV87,$AI87,$V87,$AW87:BC87),BC87)),0),0)</f>
        <v>0</v>
      </c>
      <c r="BD228" s="191">
        <f>IFERROR(IF(VALUE($F228)&lt;BE$144,(IF(VALUE($F228)&gt;BD$144-1,SUM($AV87,$AI87,$V87,$AW87:BD87),BD87)),0),0)</f>
        <v>0</v>
      </c>
      <c r="BE228" s="191">
        <f>IFERROR(IF(VALUE($F228)&lt;BF$144,(IF(VALUE($F228)&gt;BE$144-1,SUM($AV87,$AI87,$V87,$AW87:BE87),BE87)),0),0)</f>
        <v>0</v>
      </c>
      <c r="BF228" s="191">
        <f>IFERROR(IF(VALUE($F228)&lt;BG$144,(IF(VALUE($F228)&gt;BF$144-1,SUM($AV87,$AI87,$V87,$AW87:BF87),BF87)),0),0)</f>
        <v>0</v>
      </c>
      <c r="BG228" s="191">
        <f>IFERROR(IF(VALUE($F228)&lt;BH$144,(IF(VALUE($F228)&gt;BG$144-1,SUM($AV87,$AI87,$V87,$AW87:BG87),BG87)),0),0)</f>
        <v>0</v>
      </c>
      <c r="BH228" s="191">
        <f>IFERROR(IF(VALUE($F228)&lt;BI$144,(IF(VALUE($F228)&gt;BH$144-1,SUM($AV87,$AI87,$V87,$AW87:BH87),BH87)),0),0)</f>
        <v>0</v>
      </c>
      <c r="BI228" s="163">
        <f t="shared" si="46"/>
        <v>0</v>
      </c>
      <c r="BV228" s="163"/>
      <c r="CI228" s="163"/>
      <c r="CV228" s="163"/>
      <c r="DI228" s="163"/>
      <c r="DV228" s="163"/>
      <c r="EI228" s="163"/>
    </row>
    <row r="229" spans="1:139" ht="15.75" hidden="1" customHeight="1" outlineLevel="1" x14ac:dyDescent="0.25">
      <c r="A229" s="2">
        <f t="shared" si="53"/>
        <v>82</v>
      </c>
      <c r="B229" s="1">
        <f t="shared" si="53"/>
        <v>0</v>
      </c>
      <c r="C229" s="1">
        <f t="shared" si="53"/>
        <v>0</v>
      </c>
      <c r="D229" s="2">
        <f t="shared" si="53"/>
        <v>0</v>
      </c>
      <c r="E229" s="162">
        <f t="shared" si="53"/>
        <v>0</v>
      </c>
      <c r="F229" s="84" t="s">
        <v>382</v>
      </c>
      <c r="G229" s="84"/>
      <c r="J229" s="191">
        <v>0</v>
      </c>
      <c r="K229" s="191">
        <v>0</v>
      </c>
      <c r="L229" s="191">
        <v>0</v>
      </c>
      <c r="M229" s="191">
        <v>0</v>
      </c>
      <c r="N229" s="191">
        <v>0</v>
      </c>
      <c r="O229" s="191">
        <v>0</v>
      </c>
      <c r="P229" s="191">
        <v>0</v>
      </c>
      <c r="Q229" s="191">
        <f>IF($F229&lt;R$144,(IF($F229&gt;Q$144-1,SUM($J88:Q88)+$I430,Q88)),0)</f>
        <v>0</v>
      </c>
      <c r="R229" s="191">
        <f>IF($F229&lt;S$144,(IF($F229&gt;R$144-1,SUM($J88:R88)+$I430,R88)),0)</f>
        <v>0</v>
      </c>
      <c r="S229" s="191">
        <f>IF($F229&lt;T$144,(IF($F229&gt;S$144-1,SUM($J88:S88)+$I430,S88)),0)</f>
        <v>0</v>
      </c>
      <c r="T229" s="191">
        <f>IF($F229&lt;U$144,(IF($F229&gt;T$144-1,SUM($J88:T88)+$I430,T88)),0)</f>
        <v>0</v>
      </c>
      <c r="U229" s="191">
        <f>IF($F229&lt;V$144,(IF($F229&gt;U$144-1,SUM($J88:U88)+$I430,U88)),0)</f>
        <v>0</v>
      </c>
      <c r="V229" s="163">
        <f t="shared" si="51"/>
        <v>0</v>
      </c>
      <c r="W229" s="191">
        <f>IF($F229&lt;X$144,(IF($F229&gt;W$144-1,SUM($V88,$W88:W88),W88)),0)</f>
        <v>0</v>
      </c>
      <c r="X229" s="191">
        <f>IF($F229&lt;Y$144,(IF($F229&gt;X$144-1,SUM($V88,$W88:X88),X88)),0)</f>
        <v>0</v>
      </c>
      <c r="Y229" s="191">
        <f>IF($F229&lt;Z$144,(IF($F229&gt;Y$144-1,SUM($V88,$W88:Y88),Y88)),0)</f>
        <v>0</v>
      </c>
      <c r="Z229" s="191">
        <f>IF($F229&lt;AA$144,(IF($F229&gt;Z$144-1,SUM($V88,$W88:Z88),Z88)),0)</f>
        <v>0</v>
      </c>
      <c r="AA229" s="191">
        <f>IF($F229&lt;AB$144,(IF($F229&gt;AA$144-1,SUM($V88,$W88:AA88),AA88)),0)</f>
        <v>0</v>
      </c>
      <c r="AB229" s="191">
        <f>IF($F229&lt;AC$144,(IF($F229&gt;AB$144-1,SUM($V88,$W88:AB88),AB88)),0)</f>
        <v>0</v>
      </c>
      <c r="AC229" s="191">
        <f>IF($F229&lt;AD$144,(IF($F229&gt;AC$144-1,SUM($V88,$W88:AC88),AC88)),0)</f>
        <v>0</v>
      </c>
      <c r="AD229" s="191">
        <f>IF($F229&lt;AE$144,(IF($F229&gt;AD$144-1,SUM($V88,$W88:AD88),AD88)),0)</f>
        <v>0</v>
      </c>
      <c r="AE229" s="191">
        <f>IF($F229&lt;AF$144,(IF($F229&gt;AE$144-1,SUM($V88,$W88:AE88),AE88)),0)</f>
        <v>0</v>
      </c>
      <c r="AF229" s="191">
        <f>IF($F229&lt;AG$144,(IF($F229&gt;AF$144-1,SUM($V88,$W88:AF88),AF88)),0)</f>
        <v>0</v>
      </c>
      <c r="AG229" s="191">
        <f>IF($F229&lt;AH$144,(IF($F229&gt;AG$144-1,SUM($V88,$W88:AG88),AG88)),0)</f>
        <v>0</v>
      </c>
      <c r="AH229" s="191">
        <f>IF($F229&lt;AI$144,(IF($F229&gt;AH$144-1,SUM($V88,$W88:AH88),AH88)),0)</f>
        <v>0</v>
      </c>
      <c r="AI229" s="163">
        <f t="shared" si="50"/>
        <v>0</v>
      </c>
      <c r="AJ229" s="191">
        <f>IFERROR(IF(VALUE($F229)&lt;AK$144,(IF(VALUE($F229)&gt;AJ$144-1,SUM($AI88,$V88,$AJ88:AJ88),AJ88)),0),0)</f>
        <v>0</v>
      </c>
      <c r="AK229" s="191">
        <f>IFERROR(IF(VALUE($F229)&lt;AL$144,(IF(VALUE($F229)&gt;AK$144-1,SUM($AI88,$V88,$AJ88:AK88),AK88)),0),0)</f>
        <v>0</v>
      </c>
      <c r="AL229" s="191">
        <f>IFERROR(IF(VALUE($F229)&lt;AM$144,(IF(VALUE($F229)&gt;AL$144-1,SUM($AI88,$V88,$AJ88:AL88),AL88)),0),0)</f>
        <v>0</v>
      </c>
      <c r="AM229" s="191">
        <f>IFERROR(IF(VALUE($F229)&lt;AN$144,(IF(VALUE($F229)&gt;AM$144-1,SUM($AI88,$V88,$AJ88:AM88),AM88)),0),0)</f>
        <v>0</v>
      </c>
      <c r="AN229" s="191">
        <f>IFERROR(IF(VALUE($F229)&lt;AO$144,(IF(VALUE($F229)&gt;AN$144-1,SUM($AI88,$V88,$AJ88:AN88),AN88)),0),0)</f>
        <v>0</v>
      </c>
      <c r="AO229" s="191">
        <f>IFERROR(IF(VALUE($F229)&lt;AP$144,(IF(VALUE($F229)&gt;AO$144-1,SUM($AI88,$V88,$AJ88:AO88),AO88)),0),0)</f>
        <v>0</v>
      </c>
      <c r="AP229" s="191">
        <f>IFERROR(IF(VALUE($F229)&lt;AQ$144,(IF(VALUE($F229)&gt;AP$144-1,SUM($AI88,$V88,$AJ88:AP88),AP88)),0),0)</f>
        <v>0</v>
      </c>
      <c r="AQ229" s="191">
        <f>IFERROR(IF(VALUE($F229)&lt;AR$144,(IF(VALUE($F229)&gt;AQ$144-1,SUM($AI88,$V88,$AJ88:AQ88),AQ88)),0),0)</f>
        <v>0</v>
      </c>
      <c r="AR229" s="191">
        <f>IFERROR(IF(VALUE($F229)&lt;AS$144,(IF(VALUE($F229)&gt;AR$144-1,SUM($AI88,$V88,$AJ88:AR88),AR88)),0),0)</f>
        <v>0</v>
      </c>
      <c r="AS229" s="191">
        <f>IFERROR(IF(VALUE($F229)&lt;AT$144,(IF(VALUE($F229)&gt;AS$144-1,SUM($AI88,$V88,$AJ88:AS88),AS88)),0),0)</f>
        <v>0</v>
      </c>
      <c r="AT229" s="191">
        <f>IFERROR(IF(VALUE($F229)&lt;AU$144,(IF(VALUE($F229)&gt;AT$144-1,SUM($AI88,$V88,$AJ88:AT88),AT88)),0),0)</f>
        <v>0</v>
      </c>
      <c r="AU229" s="191">
        <f>IFERROR(IF(VALUE($F229)&lt;AV$144,(IF(VALUE($F229)&gt;AU$144-1,SUM($AI88,$V88,$AJ88:AU88),AU88)),0),0)</f>
        <v>0</v>
      </c>
      <c r="AV229" s="163">
        <f t="shared" si="45"/>
        <v>0</v>
      </c>
      <c r="AW229" s="191">
        <f>IFERROR(IF(VALUE($F229)&lt;AX$144,(IF(VALUE($F229)&gt;AW$144-1,SUM($AV88,$AI88,$V88,$AW88:AW88),AW88)),0),0)</f>
        <v>0</v>
      </c>
      <c r="AX229" s="191">
        <f>IFERROR(IF(VALUE($F229)&lt;AY$144,(IF(VALUE($F229)&gt;AX$144-1,SUM($AV88,$AI88,$V88,$AW88:AX88),AX88)),0),0)</f>
        <v>0</v>
      </c>
      <c r="AY229" s="191">
        <f>IFERROR(IF(VALUE($F229)&lt;AZ$144,(IF(VALUE($F229)&gt;AY$144-1,SUM($AV88,$AI88,$V88,$AW88:AY88),AY88)),0),0)</f>
        <v>0</v>
      </c>
      <c r="AZ229" s="191">
        <f>IFERROR(IF(VALUE($F229)&lt;BA$144,(IF(VALUE($F229)&gt;AZ$144-1,SUM($AV88,$AI88,$V88,$AW88:AZ88),AZ88)),0),0)</f>
        <v>0</v>
      </c>
      <c r="BA229" s="191">
        <f>IFERROR(IF(VALUE($F229)&lt;BB$144,(IF(VALUE($F229)&gt;BA$144-1,SUM($AV88,$AI88,$V88,$AW88:BA88),BA88)),0),0)</f>
        <v>0</v>
      </c>
      <c r="BB229" s="191">
        <f>IFERROR(IF(VALUE($F229)&lt;BC$144,(IF(VALUE($F229)&gt;BB$144-1,SUM($AV88,$AI88,$V88,$AW88:BB88),BB88)),0),0)</f>
        <v>0</v>
      </c>
      <c r="BC229" s="191">
        <f>IFERROR(IF(VALUE($F229)&lt;BD$144,(IF(VALUE($F229)&gt;BC$144-1,SUM($AV88,$AI88,$V88,$AW88:BC88),BC88)),0),0)</f>
        <v>0</v>
      </c>
      <c r="BD229" s="191">
        <f>IFERROR(IF(VALUE($F229)&lt;BE$144,(IF(VALUE($F229)&gt;BD$144-1,SUM($AV88,$AI88,$V88,$AW88:BD88),BD88)),0),0)</f>
        <v>0</v>
      </c>
      <c r="BE229" s="191">
        <f>IFERROR(IF(VALUE($F229)&lt;BF$144,(IF(VALUE($F229)&gt;BE$144-1,SUM($AV88,$AI88,$V88,$AW88:BE88),BE88)),0),0)</f>
        <v>0</v>
      </c>
      <c r="BF229" s="191">
        <f>IFERROR(IF(VALUE($F229)&lt;BG$144,(IF(VALUE($F229)&gt;BF$144-1,SUM($AV88,$AI88,$V88,$AW88:BF88),BF88)),0),0)</f>
        <v>0</v>
      </c>
      <c r="BG229" s="191">
        <f>IFERROR(IF(VALUE($F229)&lt;BH$144,(IF(VALUE($F229)&gt;BG$144-1,SUM($AV88,$AI88,$V88,$AW88:BG88),BG88)),0),0)</f>
        <v>0</v>
      </c>
      <c r="BH229" s="191">
        <f>IFERROR(IF(VALUE($F229)&lt;BI$144,(IF(VALUE($F229)&gt;BH$144-1,SUM($AV88,$AI88,$V88,$AW88:BH88),BH88)),0),0)</f>
        <v>0</v>
      </c>
      <c r="BI229" s="163">
        <f t="shared" si="46"/>
        <v>0</v>
      </c>
      <c r="BV229" s="163"/>
      <c r="CI229" s="163"/>
      <c r="CV229" s="163"/>
      <c r="DI229" s="163"/>
      <c r="DV229" s="163"/>
      <c r="EI229" s="163"/>
    </row>
    <row r="230" spans="1:139" ht="15.75" hidden="1" customHeight="1" outlineLevel="1" x14ac:dyDescent="0.25">
      <c r="A230" s="2">
        <f t="shared" si="53"/>
        <v>83</v>
      </c>
      <c r="B230" s="1">
        <f t="shared" si="53"/>
        <v>0</v>
      </c>
      <c r="C230" s="1">
        <f t="shared" si="53"/>
        <v>0</v>
      </c>
      <c r="D230" s="2">
        <f t="shared" si="53"/>
        <v>0</v>
      </c>
      <c r="E230" s="162">
        <f t="shared" si="53"/>
        <v>0</v>
      </c>
      <c r="F230" s="84" t="s">
        <v>382</v>
      </c>
      <c r="G230" s="84"/>
      <c r="J230" s="191">
        <v>0</v>
      </c>
      <c r="K230" s="191">
        <v>0</v>
      </c>
      <c r="L230" s="191">
        <v>0</v>
      </c>
      <c r="M230" s="191">
        <v>0</v>
      </c>
      <c r="N230" s="191">
        <v>0</v>
      </c>
      <c r="O230" s="191">
        <v>0</v>
      </c>
      <c r="P230" s="191">
        <v>0</v>
      </c>
      <c r="Q230" s="191">
        <f>IF($F230&lt;R$144,(IF($F230&gt;Q$144-1,SUM($J89:Q89)+$I431,Q89)),0)</f>
        <v>0</v>
      </c>
      <c r="R230" s="191">
        <f>IF($F230&lt;S$144,(IF($F230&gt;R$144-1,SUM($J89:R89)+$I431,R89)),0)</f>
        <v>0</v>
      </c>
      <c r="S230" s="191">
        <f>IF($F230&lt;T$144,(IF($F230&gt;S$144-1,SUM($J89:S89)+$I431,S89)),0)</f>
        <v>0</v>
      </c>
      <c r="T230" s="191">
        <f>IF($F230&lt;U$144,(IF($F230&gt;T$144-1,SUM($J89:T89)+$I431,T89)),0)</f>
        <v>0</v>
      </c>
      <c r="U230" s="191">
        <f>IF($F230&lt;V$144,(IF($F230&gt;U$144-1,SUM($J89:U89)+$I431,U89)),0)</f>
        <v>0</v>
      </c>
      <c r="V230" s="163">
        <f t="shared" si="51"/>
        <v>0</v>
      </c>
      <c r="W230" s="191">
        <f>IF($F230&lt;X$144,(IF($F230&gt;W$144-1,SUM($V89,$W89:W89),W89)),0)</f>
        <v>0</v>
      </c>
      <c r="X230" s="191">
        <f>IF($F230&lt;Y$144,(IF($F230&gt;X$144-1,SUM($V89,$W89:X89),X89)),0)</f>
        <v>0</v>
      </c>
      <c r="Y230" s="191">
        <f>IF($F230&lt;Z$144,(IF($F230&gt;Y$144-1,SUM($V89,$W89:Y89),Y89)),0)</f>
        <v>0</v>
      </c>
      <c r="Z230" s="191">
        <f>IF($F230&lt;AA$144,(IF($F230&gt;Z$144-1,SUM($V89,$W89:Z89),Z89)),0)</f>
        <v>0</v>
      </c>
      <c r="AA230" s="191">
        <f>IF($F230&lt;AB$144,(IF($F230&gt;AA$144-1,SUM($V89,$W89:AA89),AA89)),0)</f>
        <v>0</v>
      </c>
      <c r="AB230" s="191">
        <f>IF($F230&lt;AC$144,(IF($F230&gt;AB$144-1,SUM($V89,$W89:AB89),AB89)),0)</f>
        <v>0</v>
      </c>
      <c r="AC230" s="191">
        <f>IF($F230&lt;AD$144,(IF($F230&gt;AC$144-1,SUM($V89,$W89:AC89),AC89)),0)</f>
        <v>0</v>
      </c>
      <c r="AD230" s="191">
        <f>IF($F230&lt;AE$144,(IF($F230&gt;AD$144-1,SUM($V89,$W89:AD89),AD89)),0)</f>
        <v>0</v>
      </c>
      <c r="AE230" s="191">
        <f>IF($F230&lt;AF$144,(IF($F230&gt;AE$144-1,SUM($V89,$W89:AE89),AE89)),0)</f>
        <v>0</v>
      </c>
      <c r="AF230" s="191">
        <f>IF($F230&lt;AG$144,(IF($F230&gt;AF$144-1,SUM($V89,$W89:AF89),AF89)),0)</f>
        <v>0</v>
      </c>
      <c r="AG230" s="191">
        <f>IF($F230&lt;AH$144,(IF($F230&gt;AG$144-1,SUM($V89,$W89:AG89),AG89)),0)</f>
        <v>0</v>
      </c>
      <c r="AH230" s="191">
        <f>IF($F230&lt;AI$144,(IF($F230&gt;AH$144-1,SUM($V89,$W89:AH89),AH89)),0)</f>
        <v>0</v>
      </c>
      <c r="AI230" s="163">
        <f t="shared" si="50"/>
        <v>0</v>
      </c>
      <c r="AJ230" s="191">
        <f>IFERROR(IF(VALUE($F230)&lt;AK$144,(IF(VALUE($F230)&gt;AJ$144-1,SUM($AI89,$V89,$AJ89:AJ89),AJ89)),0),0)</f>
        <v>0</v>
      </c>
      <c r="AK230" s="191">
        <f>IFERROR(IF(VALUE($F230)&lt;AL$144,(IF(VALUE($F230)&gt;AK$144-1,SUM($AI89,$V89,$AJ89:AK89),AK89)),0),0)</f>
        <v>0</v>
      </c>
      <c r="AL230" s="191">
        <f>IFERROR(IF(VALUE($F230)&lt;AM$144,(IF(VALUE($F230)&gt;AL$144-1,SUM($AI89,$V89,$AJ89:AL89),AL89)),0),0)</f>
        <v>0</v>
      </c>
      <c r="AM230" s="191">
        <f>IFERROR(IF(VALUE($F230)&lt;AN$144,(IF(VALUE($F230)&gt;AM$144-1,SUM($AI89,$V89,$AJ89:AM89),AM89)),0),0)</f>
        <v>0</v>
      </c>
      <c r="AN230" s="191">
        <f>IFERROR(IF(VALUE($F230)&lt;AO$144,(IF(VALUE($F230)&gt;AN$144-1,SUM($AI89,$V89,$AJ89:AN89),AN89)),0),0)</f>
        <v>0</v>
      </c>
      <c r="AO230" s="191">
        <f>IFERROR(IF(VALUE($F230)&lt;AP$144,(IF(VALUE($F230)&gt;AO$144-1,SUM($AI89,$V89,$AJ89:AO89),AO89)),0),0)</f>
        <v>0</v>
      </c>
      <c r="AP230" s="191">
        <f>IFERROR(IF(VALUE($F230)&lt;AQ$144,(IF(VALUE($F230)&gt;AP$144-1,SUM($AI89,$V89,$AJ89:AP89),AP89)),0),0)</f>
        <v>0</v>
      </c>
      <c r="AQ230" s="191">
        <f>IFERROR(IF(VALUE($F230)&lt;AR$144,(IF(VALUE($F230)&gt;AQ$144-1,SUM($AI89,$V89,$AJ89:AQ89),AQ89)),0),0)</f>
        <v>0</v>
      </c>
      <c r="AR230" s="191">
        <f>IFERROR(IF(VALUE($F230)&lt;AS$144,(IF(VALUE($F230)&gt;AR$144-1,SUM($AI89,$V89,$AJ89:AR89),AR89)),0),0)</f>
        <v>0</v>
      </c>
      <c r="AS230" s="191">
        <f>IFERROR(IF(VALUE($F230)&lt;AT$144,(IF(VALUE($F230)&gt;AS$144-1,SUM($AI89,$V89,$AJ89:AS89),AS89)),0),0)</f>
        <v>0</v>
      </c>
      <c r="AT230" s="191">
        <f>IFERROR(IF(VALUE($F230)&lt;AU$144,(IF(VALUE($F230)&gt;AT$144-1,SUM($AI89,$V89,$AJ89:AT89),AT89)),0),0)</f>
        <v>0</v>
      </c>
      <c r="AU230" s="191">
        <f>IFERROR(IF(VALUE($F230)&lt;AV$144,(IF(VALUE($F230)&gt;AU$144-1,SUM($AI89,$V89,$AJ89:AU89),AU89)),0),0)</f>
        <v>0</v>
      </c>
      <c r="AV230" s="163">
        <f t="shared" si="45"/>
        <v>0</v>
      </c>
      <c r="AW230" s="191">
        <f>IFERROR(IF(VALUE($F230)&lt;AX$144,(IF(VALUE($F230)&gt;AW$144-1,SUM($AV89,$AI89,$V89,$AW89:AW89),AW89)),0),0)</f>
        <v>0</v>
      </c>
      <c r="AX230" s="191">
        <f>IFERROR(IF(VALUE($F230)&lt;AY$144,(IF(VALUE($F230)&gt;AX$144-1,SUM($AV89,$AI89,$V89,$AW89:AX89),AX89)),0),0)</f>
        <v>0</v>
      </c>
      <c r="AY230" s="191">
        <f>IFERROR(IF(VALUE($F230)&lt;AZ$144,(IF(VALUE($F230)&gt;AY$144-1,SUM($AV89,$AI89,$V89,$AW89:AY89),AY89)),0),0)</f>
        <v>0</v>
      </c>
      <c r="AZ230" s="191">
        <f>IFERROR(IF(VALUE($F230)&lt;BA$144,(IF(VALUE($F230)&gt;AZ$144-1,SUM($AV89,$AI89,$V89,$AW89:AZ89),AZ89)),0),0)</f>
        <v>0</v>
      </c>
      <c r="BA230" s="191">
        <f>IFERROR(IF(VALUE($F230)&lt;BB$144,(IF(VALUE($F230)&gt;BA$144-1,SUM($AV89,$AI89,$V89,$AW89:BA89),BA89)),0),0)</f>
        <v>0</v>
      </c>
      <c r="BB230" s="191">
        <f>IFERROR(IF(VALUE($F230)&lt;BC$144,(IF(VALUE($F230)&gt;BB$144-1,SUM($AV89,$AI89,$V89,$AW89:BB89),BB89)),0),0)</f>
        <v>0</v>
      </c>
      <c r="BC230" s="191">
        <f>IFERROR(IF(VALUE($F230)&lt;BD$144,(IF(VALUE($F230)&gt;BC$144-1,SUM($AV89,$AI89,$V89,$AW89:BC89),BC89)),0),0)</f>
        <v>0</v>
      </c>
      <c r="BD230" s="191">
        <f>IFERROR(IF(VALUE($F230)&lt;BE$144,(IF(VALUE($F230)&gt;BD$144-1,SUM($AV89,$AI89,$V89,$AW89:BD89),BD89)),0),0)</f>
        <v>0</v>
      </c>
      <c r="BE230" s="191">
        <f>IFERROR(IF(VALUE($F230)&lt;BF$144,(IF(VALUE($F230)&gt;BE$144-1,SUM($AV89,$AI89,$V89,$AW89:BE89),BE89)),0),0)</f>
        <v>0</v>
      </c>
      <c r="BF230" s="191">
        <f>IFERROR(IF(VALUE($F230)&lt;BG$144,(IF(VALUE($F230)&gt;BF$144-1,SUM($AV89,$AI89,$V89,$AW89:BF89),BF89)),0),0)</f>
        <v>0</v>
      </c>
      <c r="BG230" s="191">
        <f>IFERROR(IF(VALUE($F230)&lt;BH$144,(IF(VALUE($F230)&gt;BG$144-1,SUM($AV89,$AI89,$V89,$AW89:BG89),BG89)),0),0)</f>
        <v>0</v>
      </c>
      <c r="BH230" s="191">
        <f>IFERROR(IF(VALUE($F230)&lt;BI$144,(IF(VALUE($F230)&gt;BH$144-1,SUM($AV89,$AI89,$V89,$AW89:BH89),BH89)),0),0)</f>
        <v>0</v>
      </c>
      <c r="BI230" s="163">
        <f t="shared" si="46"/>
        <v>0</v>
      </c>
      <c r="BV230" s="163"/>
      <c r="CI230" s="163"/>
      <c r="CV230" s="163"/>
      <c r="DI230" s="163"/>
      <c r="DV230" s="163"/>
      <c r="EI230" s="163"/>
    </row>
    <row r="231" spans="1:139" ht="15.75" hidden="1" customHeight="1" outlineLevel="1" x14ac:dyDescent="0.25">
      <c r="A231" s="2">
        <f t="shared" si="53"/>
        <v>84</v>
      </c>
      <c r="B231" s="1">
        <f t="shared" si="53"/>
        <v>0</v>
      </c>
      <c r="C231" s="1">
        <f t="shared" si="53"/>
        <v>0</v>
      </c>
      <c r="D231" s="2">
        <f t="shared" si="53"/>
        <v>0</v>
      </c>
      <c r="E231" s="162">
        <f t="shared" si="53"/>
        <v>0</v>
      </c>
      <c r="F231" s="84" t="s">
        <v>382</v>
      </c>
      <c r="G231" s="84"/>
      <c r="J231" s="191">
        <v>0</v>
      </c>
      <c r="K231" s="191">
        <v>0</v>
      </c>
      <c r="L231" s="191">
        <v>0</v>
      </c>
      <c r="M231" s="191">
        <v>0</v>
      </c>
      <c r="N231" s="191">
        <v>0</v>
      </c>
      <c r="O231" s="191">
        <v>0</v>
      </c>
      <c r="P231" s="191">
        <v>0</v>
      </c>
      <c r="Q231" s="191">
        <f>IF($F231&lt;R$144,(IF($F231&gt;Q$144-1,SUM($J90:Q90)+$I432,Q90)),0)</f>
        <v>0</v>
      </c>
      <c r="R231" s="191">
        <f>IF($F231&lt;S$144,(IF($F231&gt;R$144-1,SUM($J90:R90)+$I432,R90)),0)</f>
        <v>0</v>
      </c>
      <c r="S231" s="191">
        <f>IF($F231&lt;T$144,(IF($F231&gt;S$144-1,SUM($J90:S90)+$I432,S90)),0)</f>
        <v>0</v>
      </c>
      <c r="T231" s="191">
        <f>IF($F231&lt;U$144,(IF($F231&gt;T$144-1,SUM($J90:T90)+$I432,T90)),0)</f>
        <v>0</v>
      </c>
      <c r="U231" s="191">
        <f>IF($F231&lt;V$144,(IF($F231&gt;U$144-1,SUM($J90:U90)+$I432,U90)),0)</f>
        <v>0</v>
      </c>
      <c r="V231" s="163">
        <f t="shared" si="51"/>
        <v>0</v>
      </c>
      <c r="W231" s="191">
        <f>IF($F231&lt;X$144,(IF($F231&gt;W$144-1,SUM($V90,$W90:W90),W90)),0)</f>
        <v>0</v>
      </c>
      <c r="X231" s="191">
        <f>IF($F231&lt;Y$144,(IF($F231&gt;X$144-1,SUM($V90,$W90:X90),X90)),0)</f>
        <v>0</v>
      </c>
      <c r="Y231" s="191">
        <f>IF($F231&lt;Z$144,(IF($F231&gt;Y$144-1,SUM($V90,$W90:Y90),Y90)),0)</f>
        <v>0</v>
      </c>
      <c r="Z231" s="191">
        <f>IF($F231&lt;AA$144,(IF($F231&gt;Z$144-1,SUM($V90,$W90:Z90),Z90)),0)</f>
        <v>0</v>
      </c>
      <c r="AA231" s="191">
        <f>IF($F231&lt;AB$144,(IF($F231&gt;AA$144-1,SUM($V90,$W90:AA90),AA90)),0)</f>
        <v>0</v>
      </c>
      <c r="AB231" s="191">
        <f>IF($F231&lt;AC$144,(IF($F231&gt;AB$144-1,SUM($V90,$W90:AB90),AB90)),0)</f>
        <v>0</v>
      </c>
      <c r="AC231" s="191">
        <f>IF($F231&lt;AD$144,(IF($F231&gt;AC$144-1,SUM($V90,$W90:AC90),AC90)),0)</f>
        <v>0</v>
      </c>
      <c r="AD231" s="191">
        <f>IF($F231&lt;AE$144,(IF($F231&gt;AD$144-1,SUM($V90,$W90:AD90),AD90)),0)</f>
        <v>0</v>
      </c>
      <c r="AE231" s="191">
        <f>IF($F231&lt;AF$144,(IF($F231&gt;AE$144-1,SUM($V90,$W90:AE90),AE90)),0)</f>
        <v>0</v>
      </c>
      <c r="AF231" s="191">
        <f>IF($F231&lt;AG$144,(IF($F231&gt;AF$144-1,SUM($V90,$W90:AF90),AF90)),0)</f>
        <v>0</v>
      </c>
      <c r="AG231" s="191">
        <f>IF($F231&lt;AH$144,(IF($F231&gt;AG$144-1,SUM($V90,$W90:AG90),AG90)),0)</f>
        <v>0</v>
      </c>
      <c r="AH231" s="191">
        <f>IF($F231&lt;AI$144,(IF($F231&gt;AH$144-1,SUM($V90,$W90:AH90),AH90)),0)</f>
        <v>0</v>
      </c>
      <c r="AI231" s="163">
        <f t="shared" si="50"/>
        <v>0</v>
      </c>
      <c r="AJ231" s="191">
        <f>IFERROR(IF(VALUE($F231)&lt;AK$144,(IF(VALUE($F231)&gt;AJ$144-1,SUM($AI90,$V90,$AJ90:AJ90),AJ90)),0),0)</f>
        <v>0</v>
      </c>
      <c r="AK231" s="191">
        <f>IFERROR(IF(VALUE($F231)&lt;AL$144,(IF(VALUE($F231)&gt;AK$144-1,SUM($AI90,$V90,$AJ90:AK90),AK90)),0),0)</f>
        <v>0</v>
      </c>
      <c r="AL231" s="191">
        <f>IFERROR(IF(VALUE($F231)&lt;AM$144,(IF(VALUE($F231)&gt;AL$144-1,SUM($AI90,$V90,$AJ90:AL90),AL90)),0),0)</f>
        <v>0</v>
      </c>
      <c r="AM231" s="191">
        <f>IFERROR(IF(VALUE($F231)&lt;AN$144,(IF(VALUE($F231)&gt;AM$144-1,SUM($AI90,$V90,$AJ90:AM90),AM90)),0),0)</f>
        <v>0</v>
      </c>
      <c r="AN231" s="191">
        <f>IFERROR(IF(VALUE($F231)&lt;AO$144,(IF(VALUE($F231)&gt;AN$144-1,SUM($AI90,$V90,$AJ90:AN90),AN90)),0),0)</f>
        <v>0</v>
      </c>
      <c r="AO231" s="191">
        <f>IFERROR(IF(VALUE($F231)&lt;AP$144,(IF(VALUE($F231)&gt;AO$144-1,SUM($AI90,$V90,$AJ90:AO90),AO90)),0),0)</f>
        <v>0</v>
      </c>
      <c r="AP231" s="191">
        <f>IFERROR(IF(VALUE($F231)&lt;AQ$144,(IF(VALUE($F231)&gt;AP$144-1,SUM($AI90,$V90,$AJ90:AP90),AP90)),0),0)</f>
        <v>0</v>
      </c>
      <c r="AQ231" s="191">
        <f>IFERROR(IF(VALUE($F231)&lt;AR$144,(IF(VALUE($F231)&gt;AQ$144-1,SUM($AI90,$V90,$AJ90:AQ90),AQ90)),0),0)</f>
        <v>0</v>
      </c>
      <c r="AR231" s="191">
        <f>IFERROR(IF(VALUE($F231)&lt;AS$144,(IF(VALUE($F231)&gt;AR$144-1,SUM($AI90,$V90,$AJ90:AR90),AR90)),0),0)</f>
        <v>0</v>
      </c>
      <c r="AS231" s="191">
        <f>IFERROR(IF(VALUE($F231)&lt;AT$144,(IF(VALUE($F231)&gt;AS$144-1,SUM($AI90,$V90,$AJ90:AS90),AS90)),0),0)</f>
        <v>0</v>
      </c>
      <c r="AT231" s="191">
        <f>IFERROR(IF(VALUE($F231)&lt;AU$144,(IF(VALUE($F231)&gt;AT$144-1,SUM($AI90,$V90,$AJ90:AT90),AT90)),0),0)</f>
        <v>0</v>
      </c>
      <c r="AU231" s="191">
        <f>IFERROR(IF(VALUE($F231)&lt;AV$144,(IF(VALUE($F231)&gt;AU$144-1,SUM($AI90,$V90,$AJ90:AU90),AU90)),0),0)</f>
        <v>0</v>
      </c>
      <c r="AV231" s="163">
        <f t="shared" si="45"/>
        <v>0</v>
      </c>
      <c r="AW231" s="191">
        <f>IFERROR(IF(VALUE($F231)&lt;AX$144,(IF(VALUE($F231)&gt;AW$144-1,SUM($AV90,$AI90,$V90,$AW90:AW90),AW90)),0),0)</f>
        <v>0</v>
      </c>
      <c r="AX231" s="191">
        <f>IFERROR(IF(VALUE($F231)&lt;AY$144,(IF(VALUE($F231)&gt;AX$144-1,SUM($AV90,$AI90,$V90,$AW90:AX90),AX90)),0),0)</f>
        <v>0</v>
      </c>
      <c r="AY231" s="191">
        <f>IFERROR(IF(VALUE($F231)&lt;AZ$144,(IF(VALUE($F231)&gt;AY$144-1,SUM($AV90,$AI90,$V90,$AW90:AY90),AY90)),0),0)</f>
        <v>0</v>
      </c>
      <c r="AZ231" s="191">
        <f>IFERROR(IF(VALUE($F231)&lt;BA$144,(IF(VALUE($F231)&gt;AZ$144-1,SUM($AV90,$AI90,$V90,$AW90:AZ90),AZ90)),0),0)</f>
        <v>0</v>
      </c>
      <c r="BA231" s="191">
        <f>IFERROR(IF(VALUE($F231)&lt;BB$144,(IF(VALUE($F231)&gt;BA$144-1,SUM($AV90,$AI90,$V90,$AW90:BA90),BA90)),0),0)</f>
        <v>0</v>
      </c>
      <c r="BB231" s="191">
        <f>IFERROR(IF(VALUE($F231)&lt;BC$144,(IF(VALUE($F231)&gt;BB$144-1,SUM($AV90,$AI90,$V90,$AW90:BB90),BB90)),0),0)</f>
        <v>0</v>
      </c>
      <c r="BC231" s="191">
        <f>IFERROR(IF(VALUE($F231)&lt;BD$144,(IF(VALUE($F231)&gt;BC$144-1,SUM($AV90,$AI90,$V90,$AW90:BC90),BC90)),0),0)</f>
        <v>0</v>
      </c>
      <c r="BD231" s="191">
        <f>IFERROR(IF(VALUE($F231)&lt;BE$144,(IF(VALUE($F231)&gt;BD$144-1,SUM($AV90,$AI90,$V90,$AW90:BD90),BD90)),0),0)</f>
        <v>0</v>
      </c>
      <c r="BE231" s="191">
        <f>IFERROR(IF(VALUE($F231)&lt;BF$144,(IF(VALUE($F231)&gt;BE$144-1,SUM($AV90,$AI90,$V90,$AW90:BE90),BE90)),0),0)</f>
        <v>0</v>
      </c>
      <c r="BF231" s="191">
        <f>IFERROR(IF(VALUE($F231)&lt;BG$144,(IF(VALUE($F231)&gt;BF$144-1,SUM($AV90,$AI90,$V90,$AW90:BF90),BF90)),0),0)</f>
        <v>0</v>
      </c>
      <c r="BG231" s="191">
        <f>IFERROR(IF(VALUE($F231)&lt;BH$144,(IF(VALUE($F231)&gt;BG$144-1,SUM($AV90,$AI90,$V90,$AW90:BG90),BG90)),0),0)</f>
        <v>0</v>
      </c>
      <c r="BH231" s="191">
        <f>IFERROR(IF(VALUE($F231)&lt;BI$144,(IF(VALUE($F231)&gt;BH$144-1,SUM($AV90,$AI90,$V90,$AW90:BH90),BH90)),0),0)</f>
        <v>0</v>
      </c>
      <c r="BI231" s="163">
        <f t="shared" si="46"/>
        <v>0</v>
      </c>
      <c r="BV231" s="163"/>
      <c r="CI231" s="163"/>
      <c r="CV231" s="163"/>
      <c r="DI231" s="163"/>
      <c r="DV231" s="163"/>
      <c r="EI231" s="163"/>
    </row>
    <row r="232" spans="1:139" ht="15.75" hidden="1" customHeight="1" outlineLevel="1" x14ac:dyDescent="0.25">
      <c r="A232" s="2">
        <f t="shared" si="53"/>
        <v>85</v>
      </c>
      <c r="B232" s="1">
        <f t="shared" si="53"/>
        <v>0</v>
      </c>
      <c r="C232" s="1">
        <f t="shared" si="53"/>
        <v>0</v>
      </c>
      <c r="D232" s="2">
        <f t="shared" si="53"/>
        <v>0</v>
      </c>
      <c r="E232" s="162">
        <f t="shared" si="53"/>
        <v>0</v>
      </c>
      <c r="F232" s="84" t="s">
        <v>382</v>
      </c>
      <c r="G232" s="84"/>
      <c r="J232" s="191">
        <v>0</v>
      </c>
      <c r="K232" s="191">
        <v>0</v>
      </c>
      <c r="L232" s="191">
        <v>0</v>
      </c>
      <c r="M232" s="191">
        <v>0</v>
      </c>
      <c r="N232" s="191">
        <v>0</v>
      </c>
      <c r="O232" s="191">
        <v>0</v>
      </c>
      <c r="P232" s="191">
        <v>0</v>
      </c>
      <c r="Q232" s="191">
        <f>IF($F232&lt;R$144,(IF($F232&gt;Q$144-1,SUM($J91:Q91)+$I433,Q91)),0)</f>
        <v>0</v>
      </c>
      <c r="R232" s="191">
        <f>IF($F232&lt;S$144,(IF($F232&gt;R$144-1,SUM($J91:R91)+$I433,R91)),0)</f>
        <v>0</v>
      </c>
      <c r="S232" s="191">
        <f>IF($F232&lt;T$144,(IF($F232&gt;S$144-1,SUM($J91:S91)+$I433,S91)),0)</f>
        <v>0</v>
      </c>
      <c r="T232" s="191">
        <f>IF($F232&lt;U$144,(IF($F232&gt;T$144-1,SUM($J91:T91)+$I433,T91)),0)</f>
        <v>0</v>
      </c>
      <c r="U232" s="191">
        <f>IF($F232&lt;V$144,(IF($F232&gt;U$144-1,SUM($J91:U91)+$I433,U91)),0)</f>
        <v>0</v>
      </c>
      <c r="V232" s="163">
        <f t="shared" si="51"/>
        <v>0</v>
      </c>
      <c r="W232" s="191">
        <f>IF($F232&lt;X$144,(IF($F232&gt;W$144-1,SUM($V91,$W91:W91),W91)),0)</f>
        <v>0</v>
      </c>
      <c r="X232" s="191">
        <f>IF($F232&lt;Y$144,(IF($F232&gt;X$144-1,SUM($V91,$W91:X91),X91)),0)</f>
        <v>0</v>
      </c>
      <c r="Y232" s="191">
        <f>IF($F232&lt;Z$144,(IF($F232&gt;Y$144-1,SUM($V91,$W91:Y91),Y91)),0)</f>
        <v>0</v>
      </c>
      <c r="Z232" s="191">
        <f>IF($F232&lt;AA$144,(IF($F232&gt;Z$144-1,SUM($V91,$W91:Z91),Z91)),0)</f>
        <v>0</v>
      </c>
      <c r="AA232" s="191">
        <f>IF($F232&lt;AB$144,(IF($F232&gt;AA$144-1,SUM($V91,$W91:AA91),AA91)),0)</f>
        <v>0</v>
      </c>
      <c r="AB232" s="191">
        <f>IF($F232&lt;AC$144,(IF($F232&gt;AB$144-1,SUM($V91,$W91:AB91),AB91)),0)</f>
        <v>0</v>
      </c>
      <c r="AC232" s="191">
        <f>IF($F232&lt;AD$144,(IF($F232&gt;AC$144-1,SUM($V91,$W91:AC91),AC91)),0)</f>
        <v>0</v>
      </c>
      <c r="AD232" s="191">
        <f>IF($F232&lt;AE$144,(IF($F232&gt;AD$144-1,SUM($V91,$W91:AD91),AD91)),0)</f>
        <v>0</v>
      </c>
      <c r="AE232" s="191">
        <f>IF($F232&lt;AF$144,(IF($F232&gt;AE$144-1,SUM($V91,$W91:AE91),AE91)),0)</f>
        <v>0</v>
      </c>
      <c r="AF232" s="191">
        <f>IF($F232&lt;AG$144,(IF($F232&gt;AF$144-1,SUM($V91,$W91:AF91),AF91)),0)</f>
        <v>0</v>
      </c>
      <c r="AG232" s="191">
        <f>IF($F232&lt;AH$144,(IF($F232&gt;AG$144-1,SUM($V91,$W91:AG91),AG91)),0)</f>
        <v>0</v>
      </c>
      <c r="AH232" s="191">
        <f>IF($F232&lt;AI$144,(IF($F232&gt;AH$144-1,SUM($V91,$W91:AH91),AH91)),0)</f>
        <v>0</v>
      </c>
      <c r="AI232" s="163">
        <f t="shared" si="50"/>
        <v>0</v>
      </c>
      <c r="AJ232" s="191">
        <f>IFERROR(IF(VALUE($F232)&lt;AK$144,(IF(VALUE($F232)&gt;AJ$144-1,SUM($AI91,$V91,$AJ91:AJ91),AJ91)),0),0)</f>
        <v>0</v>
      </c>
      <c r="AK232" s="191">
        <f>IFERROR(IF(VALUE($F232)&lt;AL$144,(IF(VALUE($F232)&gt;AK$144-1,SUM($AI91,$V91,$AJ91:AK91),AK91)),0),0)</f>
        <v>0</v>
      </c>
      <c r="AL232" s="191">
        <f>IFERROR(IF(VALUE($F232)&lt;AM$144,(IF(VALUE($F232)&gt;AL$144-1,SUM($AI91,$V91,$AJ91:AL91),AL91)),0),0)</f>
        <v>0</v>
      </c>
      <c r="AM232" s="191">
        <f>IFERROR(IF(VALUE($F232)&lt;AN$144,(IF(VALUE($F232)&gt;AM$144-1,SUM($AI91,$V91,$AJ91:AM91),AM91)),0),0)</f>
        <v>0</v>
      </c>
      <c r="AN232" s="191">
        <f>IFERROR(IF(VALUE($F232)&lt;AO$144,(IF(VALUE($F232)&gt;AN$144-1,SUM($AI91,$V91,$AJ91:AN91),AN91)),0),0)</f>
        <v>0</v>
      </c>
      <c r="AO232" s="191">
        <f>IFERROR(IF(VALUE($F232)&lt;AP$144,(IF(VALUE($F232)&gt;AO$144-1,SUM($AI91,$V91,$AJ91:AO91),AO91)),0),0)</f>
        <v>0</v>
      </c>
      <c r="AP232" s="191">
        <f>IFERROR(IF(VALUE($F232)&lt;AQ$144,(IF(VALUE($F232)&gt;AP$144-1,SUM($AI91,$V91,$AJ91:AP91),AP91)),0),0)</f>
        <v>0</v>
      </c>
      <c r="AQ232" s="191">
        <f>IFERROR(IF(VALUE($F232)&lt;AR$144,(IF(VALUE($F232)&gt;AQ$144-1,SUM($AI91,$V91,$AJ91:AQ91),AQ91)),0),0)</f>
        <v>0</v>
      </c>
      <c r="AR232" s="191">
        <f>IFERROR(IF(VALUE($F232)&lt;AS$144,(IF(VALUE($F232)&gt;AR$144-1,SUM($AI91,$V91,$AJ91:AR91),AR91)),0),0)</f>
        <v>0</v>
      </c>
      <c r="AS232" s="191">
        <f>IFERROR(IF(VALUE($F232)&lt;AT$144,(IF(VALUE($F232)&gt;AS$144-1,SUM($AI91,$V91,$AJ91:AS91),AS91)),0),0)</f>
        <v>0</v>
      </c>
      <c r="AT232" s="191">
        <f>IFERROR(IF(VALUE($F232)&lt;AU$144,(IF(VALUE($F232)&gt;AT$144-1,SUM($AI91,$V91,$AJ91:AT91),AT91)),0),0)</f>
        <v>0</v>
      </c>
      <c r="AU232" s="191">
        <f>IFERROR(IF(VALUE($F232)&lt;AV$144,(IF(VALUE($F232)&gt;AU$144-1,SUM($AI91,$V91,$AJ91:AU91),AU91)),0),0)</f>
        <v>0</v>
      </c>
      <c r="AV232" s="163">
        <f t="shared" si="45"/>
        <v>0</v>
      </c>
      <c r="AW232" s="191">
        <f>IFERROR(IF(VALUE($F232)&lt;AX$144,(IF(VALUE($F232)&gt;AW$144-1,SUM($AV91,$AI91,$V91,$AW91:AW91),AW91)),0),0)</f>
        <v>0</v>
      </c>
      <c r="AX232" s="191">
        <f>IFERROR(IF(VALUE($F232)&lt;AY$144,(IF(VALUE($F232)&gt;AX$144-1,SUM($AV91,$AI91,$V91,$AW91:AX91),AX91)),0),0)</f>
        <v>0</v>
      </c>
      <c r="AY232" s="191">
        <f>IFERROR(IF(VALUE($F232)&lt;AZ$144,(IF(VALUE($F232)&gt;AY$144-1,SUM($AV91,$AI91,$V91,$AW91:AY91),AY91)),0),0)</f>
        <v>0</v>
      </c>
      <c r="AZ232" s="191">
        <f>IFERROR(IF(VALUE($F232)&lt;BA$144,(IF(VALUE($F232)&gt;AZ$144-1,SUM($AV91,$AI91,$V91,$AW91:AZ91),AZ91)),0),0)</f>
        <v>0</v>
      </c>
      <c r="BA232" s="191">
        <f>IFERROR(IF(VALUE($F232)&lt;BB$144,(IF(VALUE($F232)&gt;BA$144-1,SUM($AV91,$AI91,$V91,$AW91:BA91),BA91)),0),0)</f>
        <v>0</v>
      </c>
      <c r="BB232" s="191">
        <f>IFERROR(IF(VALUE($F232)&lt;BC$144,(IF(VALUE($F232)&gt;BB$144-1,SUM($AV91,$AI91,$V91,$AW91:BB91),BB91)),0),0)</f>
        <v>0</v>
      </c>
      <c r="BC232" s="191">
        <f>IFERROR(IF(VALUE($F232)&lt;BD$144,(IF(VALUE($F232)&gt;BC$144-1,SUM($AV91,$AI91,$V91,$AW91:BC91),BC91)),0),0)</f>
        <v>0</v>
      </c>
      <c r="BD232" s="191">
        <f>IFERROR(IF(VALUE($F232)&lt;BE$144,(IF(VALUE($F232)&gt;BD$144-1,SUM($AV91,$AI91,$V91,$AW91:BD91),BD91)),0),0)</f>
        <v>0</v>
      </c>
      <c r="BE232" s="191">
        <f>IFERROR(IF(VALUE($F232)&lt;BF$144,(IF(VALUE($F232)&gt;BE$144-1,SUM($AV91,$AI91,$V91,$AW91:BE91),BE91)),0),0)</f>
        <v>0</v>
      </c>
      <c r="BF232" s="191">
        <f>IFERROR(IF(VALUE($F232)&lt;BG$144,(IF(VALUE($F232)&gt;BF$144-1,SUM($AV91,$AI91,$V91,$AW91:BF91),BF91)),0),0)</f>
        <v>0</v>
      </c>
      <c r="BG232" s="191">
        <f>IFERROR(IF(VALUE($F232)&lt;BH$144,(IF(VALUE($F232)&gt;BG$144-1,SUM($AV91,$AI91,$V91,$AW91:BG91),BG91)),0),0)</f>
        <v>0</v>
      </c>
      <c r="BH232" s="191">
        <f>IFERROR(IF(VALUE($F232)&lt;BI$144,(IF(VALUE($F232)&gt;BH$144-1,SUM($AV91,$AI91,$V91,$AW91:BH91),BH91)),0),0)</f>
        <v>0</v>
      </c>
      <c r="BI232" s="163">
        <f t="shared" si="46"/>
        <v>0</v>
      </c>
      <c r="BV232" s="163"/>
      <c r="CI232" s="163"/>
      <c r="CV232" s="163"/>
      <c r="DI232" s="163"/>
      <c r="DV232" s="163"/>
      <c r="EI232" s="163"/>
    </row>
    <row r="233" spans="1:139" ht="15.75" hidden="1" customHeight="1" outlineLevel="1" x14ac:dyDescent="0.25">
      <c r="A233" s="2">
        <f t="shared" si="53"/>
        <v>86</v>
      </c>
      <c r="B233" s="1">
        <f t="shared" si="53"/>
        <v>0</v>
      </c>
      <c r="C233" s="1">
        <f t="shared" si="53"/>
        <v>0</v>
      </c>
      <c r="D233" s="2">
        <f t="shared" si="53"/>
        <v>0</v>
      </c>
      <c r="E233" s="162">
        <f t="shared" si="53"/>
        <v>0</v>
      </c>
      <c r="F233" s="84" t="s">
        <v>382</v>
      </c>
      <c r="G233" s="84"/>
      <c r="J233" s="191">
        <v>0</v>
      </c>
      <c r="K233" s="191">
        <v>0</v>
      </c>
      <c r="L233" s="191">
        <v>0</v>
      </c>
      <c r="M233" s="191">
        <v>0</v>
      </c>
      <c r="N233" s="191">
        <v>0</v>
      </c>
      <c r="O233" s="191">
        <v>0</v>
      </c>
      <c r="P233" s="191">
        <v>0</v>
      </c>
      <c r="Q233" s="191">
        <f>IF($F233&lt;R$144,(IF($F233&gt;Q$144-1,SUM($J92:Q92)+$I434,Q92)),0)</f>
        <v>0</v>
      </c>
      <c r="R233" s="191">
        <f>IF($F233&lt;S$144,(IF($F233&gt;R$144-1,SUM($J92:R92)+$I434,R92)),0)</f>
        <v>0</v>
      </c>
      <c r="S233" s="191">
        <f>IF($F233&lt;T$144,(IF($F233&gt;S$144-1,SUM($J92:S92)+$I434,S92)),0)</f>
        <v>0</v>
      </c>
      <c r="T233" s="191">
        <f>IF($F233&lt;U$144,(IF($F233&gt;T$144-1,SUM($J92:T92)+$I434,T92)),0)</f>
        <v>0</v>
      </c>
      <c r="U233" s="191">
        <f>IF($F233&lt;V$144,(IF($F233&gt;U$144-1,SUM($J92:U92)+$I434,U92)),0)</f>
        <v>0</v>
      </c>
      <c r="V233" s="163">
        <f t="shared" si="51"/>
        <v>0</v>
      </c>
      <c r="W233" s="191">
        <f>IF($F233&lt;X$144,(IF($F233&gt;W$144-1,SUM($V92,$W92:W92),W92)),0)</f>
        <v>0</v>
      </c>
      <c r="X233" s="191">
        <f>IF($F233&lt;Y$144,(IF($F233&gt;X$144-1,SUM($V92,$W92:X92),X92)),0)</f>
        <v>0</v>
      </c>
      <c r="Y233" s="191">
        <f>IF($F233&lt;Z$144,(IF($F233&gt;Y$144-1,SUM($V92,$W92:Y92),Y92)),0)</f>
        <v>0</v>
      </c>
      <c r="Z233" s="191">
        <f>IF($F233&lt;AA$144,(IF($F233&gt;Z$144-1,SUM($V92,$W92:Z92),Z92)),0)</f>
        <v>0</v>
      </c>
      <c r="AA233" s="191">
        <f>IF($F233&lt;AB$144,(IF($F233&gt;AA$144-1,SUM($V92,$W92:AA92),AA92)),0)</f>
        <v>0</v>
      </c>
      <c r="AB233" s="191">
        <f>IF($F233&lt;AC$144,(IF($F233&gt;AB$144-1,SUM($V92,$W92:AB92),AB92)),0)</f>
        <v>0</v>
      </c>
      <c r="AC233" s="191">
        <f>IF($F233&lt;AD$144,(IF($F233&gt;AC$144-1,SUM($V92,$W92:AC92),AC92)),0)</f>
        <v>0</v>
      </c>
      <c r="AD233" s="191">
        <f>IF($F233&lt;AE$144,(IF($F233&gt;AD$144-1,SUM($V92,$W92:AD92),AD92)),0)</f>
        <v>0</v>
      </c>
      <c r="AE233" s="191">
        <f>IF($F233&lt;AF$144,(IF($F233&gt;AE$144-1,SUM($V92,$W92:AE92),AE92)),0)</f>
        <v>0</v>
      </c>
      <c r="AF233" s="191">
        <f>IF($F233&lt;AG$144,(IF($F233&gt;AF$144-1,SUM($V92,$W92:AF92),AF92)),0)</f>
        <v>0</v>
      </c>
      <c r="AG233" s="191">
        <f>IF($F233&lt;AH$144,(IF($F233&gt;AG$144-1,SUM($V92,$W92:AG92),AG92)),0)</f>
        <v>0</v>
      </c>
      <c r="AH233" s="191">
        <f>IF($F233&lt;AI$144,(IF($F233&gt;AH$144-1,SUM($V92,$W92:AH92),AH92)),0)</f>
        <v>0</v>
      </c>
      <c r="AI233" s="163">
        <f t="shared" si="50"/>
        <v>0</v>
      </c>
      <c r="AJ233" s="191">
        <f>IFERROR(IF(VALUE($F233)&lt;AK$144,(IF(VALUE($F233)&gt;AJ$144-1,SUM($AI92,$V92,$AJ92:AJ92),AJ92)),0),0)</f>
        <v>0</v>
      </c>
      <c r="AK233" s="191">
        <f>IFERROR(IF(VALUE($F233)&lt;AL$144,(IF(VALUE($F233)&gt;AK$144-1,SUM($AI92,$V92,$AJ92:AK92),AK92)),0),0)</f>
        <v>0</v>
      </c>
      <c r="AL233" s="191">
        <f>IFERROR(IF(VALUE($F233)&lt;AM$144,(IF(VALUE($F233)&gt;AL$144-1,SUM($AI92,$V92,$AJ92:AL92),AL92)),0),0)</f>
        <v>0</v>
      </c>
      <c r="AM233" s="191">
        <f>IFERROR(IF(VALUE($F233)&lt;AN$144,(IF(VALUE($F233)&gt;AM$144-1,SUM($AI92,$V92,$AJ92:AM92),AM92)),0),0)</f>
        <v>0</v>
      </c>
      <c r="AN233" s="191">
        <f>IFERROR(IF(VALUE($F233)&lt;AO$144,(IF(VALUE($F233)&gt;AN$144-1,SUM($AI92,$V92,$AJ92:AN92),AN92)),0),0)</f>
        <v>0</v>
      </c>
      <c r="AO233" s="191">
        <f>IFERROR(IF(VALUE($F233)&lt;AP$144,(IF(VALUE($F233)&gt;AO$144-1,SUM($AI92,$V92,$AJ92:AO92),AO92)),0),0)</f>
        <v>0</v>
      </c>
      <c r="AP233" s="191">
        <f>IFERROR(IF(VALUE($F233)&lt;AQ$144,(IF(VALUE($F233)&gt;AP$144-1,SUM($AI92,$V92,$AJ92:AP92),AP92)),0),0)</f>
        <v>0</v>
      </c>
      <c r="AQ233" s="191">
        <f>IFERROR(IF(VALUE($F233)&lt;AR$144,(IF(VALUE($F233)&gt;AQ$144-1,SUM($AI92,$V92,$AJ92:AQ92),AQ92)),0),0)</f>
        <v>0</v>
      </c>
      <c r="AR233" s="191">
        <f>IFERROR(IF(VALUE($F233)&lt;AS$144,(IF(VALUE($F233)&gt;AR$144-1,SUM($AI92,$V92,$AJ92:AR92),AR92)),0),0)</f>
        <v>0</v>
      </c>
      <c r="AS233" s="191">
        <f>IFERROR(IF(VALUE($F233)&lt;AT$144,(IF(VALUE($F233)&gt;AS$144-1,SUM($AI92,$V92,$AJ92:AS92),AS92)),0),0)</f>
        <v>0</v>
      </c>
      <c r="AT233" s="191">
        <f>IFERROR(IF(VALUE($F233)&lt;AU$144,(IF(VALUE($F233)&gt;AT$144-1,SUM($AI92,$V92,$AJ92:AT92),AT92)),0),0)</f>
        <v>0</v>
      </c>
      <c r="AU233" s="191">
        <f>IFERROR(IF(VALUE($F233)&lt;AV$144,(IF(VALUE($F233)&gt;AU$144-1,SUM($AI92,$V92,$AJ92:AU92),AU92)),0),0)</f>
        <v>0</v>
      </c>
      <c r="AV233" s="163">
        <f t="shared" si="45"/>
        <v>0</v>
      </c>
      <c r="AW233" s="191">
        <f>IFERROR(IF(VALUE($F233)&lt;AX$144,(IF(VALUE($F233)&gt;AW$144-1,SUM($AV92,$AI92,$V92,$AW92:AW92),AW92)),0),0)</f>
        <v>0</v>
      </c>
      <c r="AX233" s="191">
        <f>IFERROR(IF(VALUE($F233)&lt;AY$144,(IF(VALUE($F233)&gt;AX$144-1,SUM($AV92,$AI92,$V92,$AW92:AX92),AX92)),0),0)</f>
        <v>0</v>
      </c>
      <c r="AY233" s="191">
        <f>IFERROR(IF(VALUE($F233)&lt;AZ$144,(IF(VALUE($F233)&gt;AY$144-1,SUM($AV92,$AI92,$V92,$AW92:AY92),AY92)),0),0)</f>
        <v>0</v>
      </c>
      <c r="AZ233" s="191">
        <f>IFERROR(IF(VALUE($F233)&lt;BA$144,(IF(VALUE($F233)&gt;AZ$144-1,SUM($AV92,$AI92,$V92,$AW92:AZ92),AZ92)),0),0)</f>
        <v>0</v>
      </c>
      <c r="BA233" s="191">
        <f>IFERROR(IF(VALUE($F233)&lt;BB$144,(IF(VALUE($F233)&gt;BA$144-1,SUM($AV92,$AI92,$V92,$AW92:BA92),BA92)),0),0)</f>
        <v>0</v>
      </c>
      <c r="BB233" s="191">
        <f>IFERROR(IF(VALUE($F233)&lt;BC$144,(IF(VALUE($F233)&gt;BB$144-1,SUM($AV92,$AI92,$V92,$AW92:BB92),BB92)),0),0)</f>
        <v>0</v>
      </c>
      <c r="BC233" s="191">
        <f>IFERROR(IF(VALUE($F233)&lt;BD$144,(IF(VALUE($F233)&gt;BC$144-1,SUM($AV92,$AI92,$V92,$AW92:BC92),BC92)),0),0)</f>
        <v>0</v>
      </c>
      <c r="BD233" s="191">
        <f>IFERROR(IF(VALUE($F233)&lt;BE$144,(IF(VALUE($F233)&gt;BD$144-1,SUM($AV92,$AI92,$V92,$AW92:BD92),BD92)),0),0)</f>
        <v>0</v>
      </c>
      <c r="BE233" s="191">
        <f>IFERROR(IF(VALUE($F233)&lt;BF$144,(IF(VALUE($F233)&gt;BE$144-1,SUM($AV92,$AI92,$V92,$AW92:BE92),BE92)),0),0)</f>
        <v>0</v>
      </c>
      <c r="BF233" s="191">
        <f>IFERROR(IF(VALUE($F233)&lt;BG$144,(IF(VALUE($F233)&gt;BF$144-1,SUM($AV92,$AI92,$V92,$AW92:BF92),BF92)),0),0)</f>
        <v>0</v>
      </c>
      <c r="BG233" s="191">
        <f>IFERROR(IF(VALUE($F233)&lt;BH$144,(IF(VALUE($F233)&gt;BG$144-1,SUM($AV92,$AI92,$V92,$AW92:BG92),BG92)),0),0)</f>
        <v>0</v>
      </c>
      <c r="BH233" s="191">
        <f>IFERROR(IF(VALUE($F233)&lt;BI$144,(IF(VALUE($F233)&gt;BH$144-1,SUM($AV92,$AI92,$V92,$AW92:BH92),BH92)),0),0)</f>
        <v>0</v>
      </c>
      <c r="BI233" s="163">
        <f t="shared" si="46"/>
        <v>0</v>
      </c>
      <c r="BV233" s="163"/>
      <c r="CI233" s="163"/>
      <c r="CV233" s="163"/>
      <c r="DI233" s="163"/>
      <c r="DV233" s="163"/>
      <c r="EI233" s="163"/>
    </row>
    <row r="234" spans="1:139" ht="15.75" hidden="1" customHeight="1" outlineLevel="1" x14ac:dyDescent="0.25">
      <c r="A234" s="2">
        <f t="shared" si="53"/>
        <v>87</v>
      </c>
      <c r="B234" s="1">
        <f t="shared" si="53"/>
        <v>0</v>
      </c>
      <c r="C234" s="1">
        <f t="shared" si="53"/>
        <v>0</v>
      </c>
      <c r="D234" s="2">
        <f t="shared" si="53"/>
        <v>0</v>
      </c>
      <c r="E234" s="162">
        <f t="shared" si="53"/>
        <v>0</v>
      </c>
      <c r="F234" s="84" t="s">
        <v>382</v>
      </c>
      <c r="G234" s="84"/>
      <c r="J234" s="191">
        <v>0</v>
      </c>
      <c r="K234" s="191">
        <v>0</v>
      </c>
      <c r="L234" s="191">
        <v>0</v>
      </c>
      <c r="M234" s="191">
        <v>0</v>
      </c>
      <c r="N234" s="191">
        <v>0</v>
      </c>
      <c r="O234" s="191">
        <v>0</v>
      </c>
      <c r="P234" s="191">
        <v>0</v>
      </c>
      <c r="Q234" s="191">
        <f>IF($F234&lt;R$144,(IF($F234&gt;Q$144-1,SUM($J93:Q93)+$I435,Q93)),0)</f>
        <v>0</v>
      </c>
      <c r="R234" s="191">
        <f>IF($F234&lt;S$144,(IF($F234&gt;R$144-1,SUM($J93:R93)+$I435,R93)),0)</f>
        <v>0</v>
      </c>
      <c r="S234" s="191">
        <f>IF($F234&lt;T$144,(IF($F234&gt;S$144-1,SUM($J93:S93)+$I435,S93)),0)</f>
        <v>0</v>
      </c>
      <c r="T234" s="191">
        <f>IF($F234&lt;U$144,(IF($F234&gt;T$144-1,SUM($J93:T93)+$I435,T93)),0)</f>
        <v>0</v>
      </c>
      <c r="U234" s="191">
        <f>IF($F234&lt;V$144,(IF($F234&gt;U$144-1,SUM($J93:U93)+$I435,U93)),0)</f>
        <v>0</v>
      </c>
      <c r="V234" s="163">
        <f t="shared" si="51"/>
        <v>0</v>
      </c>
      <c r="W234" s="191">
        <f>IF($F234&lt;X$144,(IF($F234&gt;W$144-1,SUM($V93,$W93:W93),W93)),0)</f>
        <v>0</v>
      </c>
      <c r="X234" s="191">
        <f>IF($F234&lt;Y$144,(IF($F234&gt;X$144-1,SUM($V93,$W93:X93),X93)),0)</f>
        <v>0</v>
      </c>
      <c r="Y234" s="191">
        <f>IF($F234&lt;Z$144,(IF($F234&gt;Y$144-1,SUM($V93,$W93:Y93),Y93)),0)</f>
        <v>0</v>
      </c>
      <c r="Z234" s="191">
        <f>IF($F234&lt;AA$144,(IF($F234&gt;Z$144-1,SUM($V93,$W93:Z93),Z93)),0)</f>
        <v>0</v>
      </c>
      <c r="AA234" s="191">
        <f>IF($F234&lt;AB$144,(IF($F234&gt;AA$144-1,SUM($V93,$W93:AA93),AA93)),0)</f>
        <v>0</v>
      </c>
      <c r="AB234" s="191">
        <f>IF($F234&lt;AC$144,(IF($F234&gt;AB$144-1,SUM($V93,$W93:AB93),AB93)),0)</f>
        <v>0</v>
      </c>
      <c r="AC234" s="191">
        <f>IF($F234&lt;AD$144,(IF($F234&gt;AC$144-1,SUM($V93,$W93:AC93),AC93)),0)</f>
        <v>0</v>
      </c>
      <c r="AD234" s="191">
        <f>IF($F234&lt;AE$144,(IF($F234&gt;AD$144-1,SUM($V93,$W93:AD93),AD93)),0)</f>
        <v>0</v>
      </c>
      <c r="AE234" s="191">
        <f>IF($F234&lt;AF$144,(IF($F234&gt;AE$144-1,SUM($V93,$W93:AE93),AE93)),0)</f>
        <v>0</v>
      </c>
      <c r="AF234" s="191">
        <f>IF($F234&lt;AG$144,(IF($F234&gt;AF$144-1,SUM($V93,$W93:AF93),AF93)),0)</f>
        <v>0</v>
      </c>
      <c r="AG234" s="191">
        <f>IF($F234&lt;AH$144,(IF($F234&gt;AG$144-1,SUM($V93,$W93:AG93),AG93)),0)</f>
        <v>0</v>
      </c>
      <c r="AH234" s="191">
        <f>IF($F234&lt;AI$144,(IF($F234&gt;AH$144-1,SUM($V93,$W93:AH93),AH93)),0)</f>
        <v>0</v>
      </c>
      <c r="AI234" s="163">
        <f t="shared" si="50"/>
        <v>0</v>
      </c>
      <c r="AJ234" s="191">
        <f>IFERROR(IF(VALUE($F234)&lt;AK$144,(IF(VALUE($F234)&gt;AJ$144-1,SUM($AI93,$V93,$AJ93:AJ93),AJ93)),0),0)</f>
        <v>0</v>
      </c>
      <c r="AK234" s="191">
        <f>IFERROR(IF(VALUE($F234)&lt;AL$144,(IF(VALUE($F234)&gt;AK$144-1,SUM($AI93,$V93,$AJ93:AK93),AK93)),0),0)</f>
        <v>0</v>
      </c>
      <c r="AL234" s="191">
        <f>IFERROR(IF(VALUE($F234)&lt;AM$144,(IF(VALUE($F234)&gt;AL$144-1,SUM($AI93,$V93,$AJ93:AL93),AL93)),0),0)</f>
        <v>0</v>
      </c>
      <c r="AM234" s="191">
        <f>IFERROR(IF(VALUE($F234)&lt;AN$144,(IF(VALUE($F234)&gt;AM$144-1,SUM($AI93,$V93,$AJ93:AM93),AM93)),0),0)</f>
        <v>0</v>
      </c>
      <c r="AN234" s="191">
        <f>IFERROR(IF(VALUE($F234)&lt;AO$144,(IF(VALUE($F234)&gt;AN$144-1,SUM($AI93,$V93,$AJ93:AN93),AN93)),0),0)</f>
        <v>0</v>
      </c>
      <c r="AO234" s="191">
        <f>IFERROR(IF(VALUE($F234)&lt;AP$144,(IF(VALUE($F234)&gt;AO$144-1,SUM($AI93,$V93,$AJ93:AO93),AO93)),0),0)</f>
        <v>0</v>
      </c>
      <c r="AP234" s="191">
        <f>IFERROR(IF(VALUE($F234)&lt;AQ$144,(IF(VALUE($F234)&gt;AP$144-1,SUM($AI93,$V93,$AJ93:AP93),AP93)),0),0)</f>
        <v>0</v>
      </c>
      <c r="AQ234" s="191">
        <f>IFERROR(IF(VALUE($F234)&lt;AR$144,(IF(VALUE($F234)&gt;AQ$144-1,SUM($AI93,$V93,$AJ93:AQ93),AQ93)),0),0)</f>
        <v>0</v>
      </c>
      <c r="AR234" s="191">
        <f>IFERROR(IF(VALUE($F234)&lt;AS$144,(IF(VALUE($F234)&gt;AR$144-1,SUM($AI93,$V93,$AJ93:AR93),AR93)),0),0)</f>
        <v>0</v>
      </c>
      <c r="AS234" s="191">
        <f>IFERROR(IF(VALUE($F234)&lt;AT$144,(IF(VALUE($F234)&gt;AS$144-1,SUM($AI93,$V93,$AJ93:AS93),AS93)),0),0)</f>
        <v>0</v>
      </c>
      <c r="AT234" s="191">
        <f>IFERROR(IF(VALUE($F234)&lt;AU$144,(IF(VALUE($F234)&gt;AT$144-1,SUM($AI93,$V93,$AJ93:AT93),AT93)),0),0)</f>
        <v>0</v>
      </c>
      <c r="AU234" s="191">
        <f>IFERROR(IF(VALUE($F234)&lt;AV$144,(IF(VALUE($F234)&gt;AU$144-1,SUM($AI93,$V93,$AJ93:AU93),AU93)),0),0)</f>
        <v>0</v>
      </c>
      <c r="AV234" s="163">
        <f t="shared" si="45"/>
        <v>0</v>
      </c>
      <c r="AW234" s="191">
        <f>IFERROR(IF(VALUE($F234)&lt;AX$144,(IF(VALUE($F234)&gt;AW$144-1,SUM($AV93,$AI93,$V93,$AW93:AW93),AW93)),0),0)</f>
        <v>0</v>
      </c>
      <c r="AX234" s="191">
        <f>IFERROR(IF(VALUE($F234)&lt;AY$144,(IF(VALUE($F234)&gt;AX$144-1,SUM($AV93,$AI93,$V93,$AW93:AX93),AX93)),0),0)</f>
        <v>0</v>
      </c>
      <c r="AY234" s="191">
        <f>IFERROR(IF(VALUE($F234)&lt;AZ$144,(IF(VALUE($F234)&gt;AY$144-1,SUM($AV93,$AI93,$V93,$AW93:AY93),AY93)),0),0)</f>
        <v>0</v>
      </c>
      <c r="AZ234" s="191">
        <f>IFERROR(IF(VALUE($F234)&lt;BA$144,(IF(VALUE($F234)&gt;AZ$144-1,SUM($AV93,$AI93,$V93,$AW93:AZ93),AZ93)),0),0)</f>
        <v>0</v>
      </c>
      <c r="BA234" s="191">
        <f>IFERROR(IF(VALUE($F234)&lt;BB$144,(IF(VALUE($F234)&gt;BA$144-1,SUM($AV93,$AI93,$V93,$AW93:BA93),BA93)),0),0)</f>
        <v>0</v>
      </c>
      <c r="BB234" s="191">
        <f>IFERROR(IF(VALUE($F234)&lt;BC$144,(IF(VALUE($F234)&gt;BB$144-1,SUM($AV93,$AI93,$V93,$AW93:BB93),BB93)),0),0)</f>
        <v>0</v>
      </c>
      <c r="BC234" s="191">
        <f>IFERROR(IF(VALUE($F234)&lt;BD$144,(IF(VALUE($F234)&gt;BC$144-1,SUM($AV93,$AI93,$V93,$AW93:BC93),BC93)),0),0)</f>
        <v>0</v>
      </c>
      <c r="BD234" s="191">
        <f>IFERROR(IF(VALUE($F234)&lt;BE$144,(IF(VALUE($F234)&gt;BD$144-1,SUM($AV93,$AI93,$V93,$AW93:BD93),BD93)),0),0)</f>
        <v>0</v>
      </c>
      <c r="BE234" s="191">
        <f>IFERROR(IF(VALUE($F234)&lt;BF$144,(IF(VALUE($F234)&gt;BE$144-1,SUM($AV93,$AI93,$V93,$AW93:BE93),BE93)),0),0)</f>
        <v>0</v>
      </c>
      <c r="BF234" s="191">
        <f>IFERROR(IF(VALUE($F234)&lt;BG$144,(IF(VALUE($F234)&gt;BF$144-1,SUM($AV93,$AI93,$V93,$AW93:BF93),BF93)),0),0)</f>
        <v>0</v>
      </c>
      <c r="BG234" s="191">
        <f>IFERROR(IF(VALUE($F234)&lt;BH$144,(IF(VALUE($F234)&gt;BG$144-1,SUM($AV93,$AI93,$V93,$AW93:BG93),BG93)),0),0)</f>
        <v>0</v>
      </c>
      <c r="BH234" s="191">
        <f>IFERROR(IF(VALUE($F234)&lt;BI$144,(IF(VALUE($F234)&gt;BH$144-1,SUM($AV93,$AI93,$V93,$AW93:BH93),BH93)),0),0)</f>
        <v>0</v>
      </c>
      <c r="BI234" s="163">
        <f t="shared" si="46"/>
        <v>0</v>
      </c>
      <c r="BV234" s="163"/>
      <c r="CI234" s="163"/>
      <c r="CV234" s="163"/>
      <c r="DI234" s="163"/>
      <c r="DV234" s="163"/>
      <c r="EI234" s="163"/>
    </row>
    <row r="235" spans="1:139" ht="15.75" hidden="1" customHeight="1" outlineLevel="1" x14ac:dyDescent="0.25">
      <c r="A235" s="2">
        <f t="shared" si="53"/>
        <v>88</v>
      </c>
      <c r="B235" s="1">
        <f t="shared" si="53"/>
        <v>0</v>
      </c>
      <c r="C235" s="1">
        <f t="shared" si="53"/>
        <v>0</v>
      </c>
      <c r="D235" s="2">
        <f t="shared" si="53"/>
        <v>0</v>
      </c>
      <c r="E235" s="162">
        <f t="shared" si="53"/>
        <v>0</v>
      </c>
      <c r="F235" s="84" t="s">
        <v>382</v>
      </c>
      <c r="G235" s="84"/>
      <c r="J235" s="191">
        <v>0</v>
      </c>
      <c r="K235" s="191">
        <v>0</v>
      </c>
      <c r="L235" s="191">
        <v>0</v>
      </c>
      <c r="M235" s="191">
        <v>0</v>
      </c>
      <c r="N235" s="191">
        <v>0</v>
      </c>
      <c r="O235" s="191">
        <v>0</v>
      </c>
      <c r="P235" s="191">
        <v>0</v>
      </c>
      <c r="Q235" s="191">
        <f>IF($F235&lt;R$144,(IF($F235&gt;Q$144-1,SUM($J94:Q94)+$I436,Q94)),0)</f>
        <v>0</v>
      </c>
      <c r="R235" s="191">
        <f>IF($F235&lt;S$144,(IF($F235&gt;R$144-1,SUM($J94:R94)+$I436,R94)),0)</f>
        <v>0</v>
      </c>
      <c r="S235" s="191">
        <f>IF($F235&lt;T$144,(IF($F235&gt;S$144-1,SUM($J94:S94)+$I436,S94)),0)</f>
        <v>0</v>
      </c>
      <c r="T235" s="191">
        <f>IF($F235&lt;U$144,(IF($F235&gt;T$144-1,SUM($J94:T94)+$I436,T94)),0)</f>
        <v>0</v>
      </c>
      <c r="U235" s="191">
        <f>IF($F235&lt;V$144,(IF($F235&gt;U$144-1,SUM($J94:U94)+$I436,U94)),0)</f>
        <v>0</v>
      </c>
      <c r="V235" s="163">
        <f t="shared" si="51"/>
        <v>0</v>
      </c>
      <c r="W235" s="191">
        <f>IF($F235&lt;X$144,(IF($F235&gt;W$144-1,SUM($V94,$W94:W94),W94)),0)</f>
        <v>0</v>
      </c>
      <c r="X235" s="191">
        <f>IF($F235&lt;Y$144,(IF($F235&gt;X$144-1,SUM($V94,$W94:X94),X94)),0)</f>
        <v>0</v>
      </c>
      <c r="Y235" s="191">
        <f>IF($F235&lt;Z$144,(IF($F235&gt;Y$144-1,SUM($V94,$W94:Y94),Y94)),0)</f>
        <v>0</v>
      </c>
      <c r="Z235" s="191">
        <f>IF($F235&lt;AA$144,(IF($F235&gt;Z$144-1,SUM($V94,$W94:Z94),Z94)),0)</f>
        <v>0</v>
      </c>
      <c r="AA235" s="191">
        <f>IF($F235&lt;AB$144,(IF($F235&gt;AA$144-1,SUM($V94,$W94:AA94),AA94)),0)</f>
        <v>0</v>
      </c>
      <c r="AB235" s="191">
        <f>IF($F235&lt;AC$144,(IF($F235&gt;AB$144-1,SUM($V94,$W94:AB94),AB94)),0)</f>
        <v>0</v>
      </c>
      <c r="AC235" s="191">
        <f>IF($F235&lt;AD$144,(IF($F235&gt;AC$144-1,SUM($V94,$W94:AC94),AC94)),0)</f>
        <v>0</v>
      </c>
      <c r="AD235" s="191">
        <f>IF($F235&lt;AE$144,(IF($F235&gt;AD$144-1,SUM($V94,$W94:AD94),AD94)),0)</f>
        <v>0</v>
      </c>
      <c r="AE235" s="191">
        <f>IF($F235&lt;AF$144,(IF($F235&gt;AE$144-1,SUM($V94,$W94:AE94),AE94)),0)</f>
        <v>0</v>
      </c>
      <c r="AF235" s="191">
        <f>IF($F235&lt;AG$144,(IF($F235&gt;AF$144-1,SUM($V94,$W94:AF94),AF94)),0)</f>
        <v>0</v>
      </c>
      <c r="AG235" s="191">
        <f>IF($F235&lt;AH$144,(IF($F235&gt;AG$144-1,SUM($V94,$W94:AG94),AG94)),0)</f>
        <v>0</v>
      </c>
      <c r="AH235" s="191">
        <f>IF($F235&lt;AI$144,(IF($F235&gt;AH$144-1,SUM($V94,$W94:AH94),AH94)),0)</f>
        <v>0</v>
      </c>
      <c r="AI235" s="163">
        <f t="shared" si="50"/>
        <v>0</v>
      </c>
      <c r="AJ235" s="191">
        <f>IFERROR(IF(VALUE($F235)&lt;AK$144,(IF(VALUE($F235)&gt;AJ$144-1,SUM($AI94,$V94,$AJ94:AJ94),AJ94)),0),0)</f>
        <v>0</v>
      </c>
      <c r="AK235" s="191">
        <f>IFERROR(IF(VALUE($F235)&lt;AL$144,(IF(VALUE($F235)&gt;AK$144-1,SUM($AI94,$V94,$AJ94:AK94),AK94)),0),0)</f>
        <v>0</v>
      </c>
      <c r="AL235" s="191">
        <f>IFERROR(IF(VALUE($F235)&lt;AM$144,(IF(VALUE($F235)&gt;AL$144-1,SUM($AI94,$V94,$AJ94:AL94),AL94)),0),0)</f>
        <v>0</v>
      </c>
      <c r="AM235" s="191">
        <f>IFERROR(IF(VALUE($F235)&lt;AN$144,(IF(VALUE($F235)&gt;AM$144-1,SUM($AI94,$V94,$AJ94:AM94),AM94)),0),0)</f>
        <v>0</v>
      </c>
      <c r="AN235" s="191">
        <f>IFERROR(IF(VALUE($F235)&lt;AO$144,(IF(VALUE($F235)&gt;AN$144-1,SUM($AI94,$V94,$AJ94:AN94),AN94)),0),0)</f>
        <v>0</v>
      </c>
      <c r="AO235" s="191">
        <f>IFERROR(IF(VALUE($F235)&lt;AP$144,(IF(VALUE($F235)&gt;AO$144-1,SUM($AI94,$V94,$AJ94:AO94),AO94)),0),0)</f>
        <v>0</v>
      </c>
      <c r="AP235" s="191">
        <f>IFERROR(IF(VALUE($F235)&lt;AQ$144,(IF(VALUE($F235)&gt;AP$144-1,SUM($AI94,$V94,$AJ94:AP94),AP94)),0),0)</f>
        <v>0</v>
      </c>
      <c r="AQ235" s="191">
        <f>IFERROR(IF(VALUE($F235)&lt;AR$144,(IF(VALUE($F235)&gt;AQ$144-1,SUM($AI94,$V94,$AJ94:AQ94),AQ94)),0),0)</f>
        <v>0</v>
      </c>
      <c r="AR235" s="191">
        <f>IFERROR(IF(VALUE($F235)&lt;AS$144,(IF(VALUE($F235)&gt;AR$144-1,SUM($AI94,$V94,$AJ94:AR94),AR94)),0),0)</f>
        <v>0</v>
      </c>
      <c r="AS235" s="191">
        <f>IFERROR(IF(VALUE($F235)&lt;AT$144,(IF(VALUE($F235)&gt;AS$144-1,SUM($AI94,$V94,$AJ94:AS94),AS94)),0),0)</f>
        <v>0</v>
      </c>
      <c r="AT235" s="191">
        <f>IFERROR(IF(VALUE($F235)&lt;AU$144,(IF(VALUE($F235)&gt;AT$144-1,SUM($AI94,$V94,$AJ94:AT94),AT94)),0),0)</f>
        <v>0</v>
      </c>
      <c r="AU235" s="191">
        <f>IFERROR(IF(VALUE($F235)&lt;AV$144,(IF(VALUE($F235)&gt;AU$144-1,SUM($AI94,$V94,$AJ94:AU94),AU94)),0),0)</f>
        <v>0</v>
      </c>
      <c r="AV235" s="163">
        <f t="shared" si="45"/>
        <v>0</v>
      </c>
      <c r="AW235" s="191">
        <f>IFERROR(IF(VALUE($F235)&lt;AX$144,(IF(VALUE($F235)&gt;AW$144-1,SUM($AV94,$AI94,$V94,$AW94:AW94),AW94)),0),0)</f>
        <v>0</v>
      </c>
      <c r="AX235" s="191">
        <f>IFERROR(IF(VALUE($F235)&lt;AY$144,(IF(VALUE($F235)&gt;AX$144-1,SUM($AV94,$AI94,$V94,$AW94:AX94),AX94)),0),0)</f>
        <v>0</v>
      </c>
      <c r="AY235" s="191">
        <f>IFERROR(IF(VALUE($F235)&lt;AZ$144,(IF(VALUE($F235)&gt;AY$144-1,SUM($AV94,$AI94,$V94,$AW94:AY94),AY94)),0),0)</f>
        <v>0</v>
      </c>
      <c r="AZ235" s="191">
        <f>IFERROR(IF(VALUE($F235)&lt;BA$144,(IF(VALUE($F235)&gt;AZ$144-1,SUM($AV94,$AI94,$V94,$AW94:AZ94),AZ94)),0),0)</f>
        <v>0</v>
      </c>
      <c r="BA235" s="191">
        <f>IFERROR(IF(VALUE($F235)&lt;BB$144,(IF(VALUE($F235)&gt;BA$144-1,SUM($AV94,$AI94,$V94,$AW94:BA94),BA94)),0),0)</f>
        <v>0</v>
      </c>
      <c r="BB235" s="191">
        <f>IFERROR(IF(VALUE($F235)&lt;BC$144,(IF(VALUE($F235)&gt;BB$144-1,SUM($AV94,$AI94,$V94,$AW94:BB94),BB94)),0),0)</f>
        <v>0</v>
      </c>
      <c r="BC235" s="191">
        <f>IFERROR(IF(VALUE($F235)&lt;BD$144,(IF(VALUE($F235)&gt;BC$144-1,SUM($AV94,$AI94,$V94,$AW94:BC94),BC94)),0),0)</f>
        <v>0</v>
      </c>
      <c r="BD235" s="191">
        <f>IFERROR(IF(VALUE($F235)&lt;BE$144,(IF(VALUE($F235)&gt;BD$144-1,SUM($AV94,$AI94,$V94,$AW94:BD94),BD94)),0),0)</f>
        <v>0</v>
      </c>
      <c r="BE235" s="191">
        <f>IFERROR(IF(VALUE($F235)&lt;BF$144,(IF(VALUE($F235)&gt;BE$144-1,SUM($AV94,$AI94,$V94,$AW94:BE94),BE94)),0),0)</f>
        <v>0</v>
      </c>
      <c r="BF235" s="191">
        <f>IFERROR(IF(VALUE($F235)&lt;BG$144,(IF(VALUE($F235)&gt;BF$144-1,SUM($AV94,$AI94,$V94,$AW94:BF94),BF94)),0),0)</f>
        <v>0</v>
      </c>
      <c r="BG235" s="191">
        <f>IFERROR(IF(VALUE($F235)&lt;BH$144,(IF(VALUE($F235)&gt;BG$144-1,SUM($AV94,$AI94,$V94,$AW94:BG94),BG94)),0),0)</f>
        <v>0</v>
      </c>
      <c r="BH235" s="191">
        <f>IFERROR(IF(VALUE($F235)&lt;BI$144,(IF(VALUE($F235)&gt;BH$144-1,SUM($AV94,$AI94,$V94,$AW94:BH94),BH94)),0),0)</f>
        <v>0</v>
      </c>
      <c r="BI235" s="163">
        <f t="shared" si="46"/>
        <v>0</v>
      </c>
      <c r="BV235" s="163"/>
      <c r="CI235" s="163"/>
      <c r="CV235" s="163"/>
      <c r="DI235" s="163"/>
      <c r="DV235" s="163"/>
      <c r="EI235" s="163"/>
    </row>
    <row r="236" spans="1:139" ht="15.75" hidden="1" customHeight="1" outlineLevel="1" x14ac:dyDescent="0.25">
      <c r="A236" s="2">
        <f t="shared" ref="A236:E245" si="54">A95</f>
        <v>89</v>
      </c>
      <c r="B236" s="1">
        <f t="shared" si="54"/>
        <v>0</v>
      </c>
      <c r="C236" s="1">
        <f t="shared" si="54"/>
        <v>0</v>
      </c>
      <c r="D236" s="2">
        <f t="shared" si="54"/>
        <v>0</v>
      </c>
      <c r="E236" s="162">
        <f t="shared" si="54"/>
        <v>0</v>
      </c>
      <c r="F236" s="84" t="s">
        <v>382</v>
      </c>
      <c r="G236" s="84"/>
      <c r="J236" s="191">
        <v>0</v>
      </c>
      <c r="K236" s="191">
        <v>0</v>
      </c>
      <c r="L236" s="191">
        <v>0</v>
      </c>
      <c r="M236" s="191">
        <v>0</v>
      </c>
      <c r="N236" s="191">
        <v>0</v>
      </c>
      <c r="O236" s="191">
        <v>0</v>
      </c>
      <c r="P236" s="191">
        <v>0</v>
      </c>
      <c r="Q236" s="191">
        <f>IF($F236&lt;R$144,(IF($F236&gt;Q$144-1,SUM($J95:Q95)+$I437,Q95)),0)</f>
        <v>0</v>
      </c>
      <c r="R236" s="191">
        <f>IF($F236&lt;S$144,(IF($F236&gt;R$144-1,SUM($J95:R95)+$I437,R95)),0)</f>
        <v>0</v>
      </c>
      <c r="S236" s="191">
        <f>IF($F236&lt;T$144,(IF($F236&gt;S$144-1,SUM($J95:S95)+$I437,S95)),0)</f>
        <v>0</v>
      </c>
      <c r="T236" s="191">
        <f>IF($F236&lt;U$144,(IF($F236&gt;T$144-1,SUM($J95:T95)+$I437,T95)),0)</f>
        <v>0</v>
      </c>
      <c r="U236" s="191">
        <f>IF($F236&lt;V$144,(IF($F236&gt;U$144-1,SUM($J95:U95)+$I437,U95)),0)</f>
        <v>0</v>
      </c>
      <c r="V236" s="163">
        <f t="shared" si="51"/>
        <v>0</v>
      </c>
      <c r="W236" s="191">
        <f>IF($F236&lt;X$144,(IF($F236&gt;W$144-1,SUM($V95,$W95:W95),W95)),0)</f>
        <v>0</v>
      </c>
      <c r="X236" s="191">
        <f>IF($F236&lt;Y$144,(IF($F236&gt;X$144-1,SUM($V95,$W95:X95),X95)),0)</f>
        <v>0</v>
      </c>
      <c r="Y236" s="191">
        <f>IF($F236&lt;Z$144,(IF($F236&gt;Y$144-1,SUM($V95,$W95:Y95),Y95)),0)</f>
        <v>0</v>
      </c>
      <c r="Z236" s="191">
        <f>IF($F236&lt;AA$144,(IF($F236&gt;Z$144-1,SUM($V95,$W95:Z95),Z95)),0)</f>
        <v>0</v>
      </c>
      <c r="AA236" s="191">
        <f>IF($F236&lt;AB$144,(IF($F236&gt;AA$144-1,SUM($V95,$W95:AA95),AA95)),0)</f>
        <v>0</v>
      </c>
      <c r="AB236" s="191">
        <f>IF($F236&lt;AC$144,(IF($F236&gt;AB$144-1,SUM($V95,$W95:AB95),AB95)),0)</f>
        <v>0</v>
      </c>
      <c r="AC236" s="191">
        <f>IF($F236&lt;AD$144,(IF($F236&gt;AC$144-1,SUM($V95,$W95:AC95),AC95)),0)</f>
        <v>0</v>
      </c>
      <c r="AD236" s="191">
        <f>IF($F236&lt;AE$144,(IF($F236&gt;AD$144-1,SUM($V95,$W95:AD95),AD95)),0)</f>
        <v>0</v>
      </c>
      <c r="AE236" s="191">
        <f>IF($F236&lt;AF$144,(IF($F236&gt;AE$144-1,SUM($V95,$W95:AE95),AE95)),0)</f>
        <v>0</v>
      </c>
      <c r="AF236" s="191">
        <f>IF($F236&lt;AG$144,(IF($F236&gt;AF$144-1,SUM($V95,$W95:AF95),AF95)),0)</f>
        <v>0</v>
      </c>
      <c r="AG236" s="191">
        <f>IF($F236&lt;AH$144,(IF($F236&gt;AG$144-1,SUM($V95,$W95:AG95),AG95)),0)</f>
        <v>0</v>
      </c>
      <c r="AH236" s="191">
        <f>IF($F236&lt;AI$144,(IF($F236&gt;AH$144-1,SUM($V95,$W95:AH95),AH95)),0)</f>
        <v>0</v>
      </c>
      <c r="AI236" s="163">
        <f t="shared" si="50"/>
        <v>0</v>
      </c>
      <c r="AJ236" s="191">
        <f>IFERROR(IF(VALUE($F236)&lt;AK$144,(IF(VALUE($F236)&gt;AJ$144-1,SUM($AI95,$V95,$AJ95:AJ95),AJ95)),0),0)</f>
        <v>0</v>
      </c>
      <c r="AK236" s="191">
        <f>IFERROR(IF(VALUE($F236)&lt;AL$144,(IF(VALUE($F236)&gt;AK$144-1,SUM($AI95,$V95,$AJ95:AK95),AK95)),0),0)</f>
        <v>0</v>
      </c>
      <c r="AL236" s="191">
        <f>IFERROR(IF(VALUE($F236)&lt;AM$144,(IF(VALUE($F236)&gt;AL$144-1,SUM($AI95,$V95,$AJ95:AL95),AL95)),0),0)</f>
        <v>0</v>
      </c>
      <c r="AM236" s="191">
        <f>IFERROR(IF(VALUE($F236)&lt;AN$144,(IF(VALUE($F236)&gt;AM$144-1,SUM($AI95,$V95,$AJ95:AM95),AM95)),0),0)</f>
        <v>0</v>
      </c>
      <c r="AN236" s="191">
        <f>IFERROR(IF(VALUE($F236)&lt;AO$144,(IF(VALUE($F236)&gt;AN$144-1,SUM($AI95,$V95,$AJ95:AN95),AN95)),0),0)</f>
        <v>0</v>
      </c>
      <c r="AO236" s="191">
        <f>IFERROR(IF(VALUE($F236)&lt;AP$144,(IF(VALUE($F236)&gt;AO$144-1,SUM($AI95,$V95,$AJ95:AO95),AO95)),0),0)</f>
        <v>0</v>
      </c>
      <c r="AP236" s="191">
        <f>IFERROR(IF(VALUE($F236)&lt;AQ$144,(IF(VALUE($F236)&gt;AP$144-1,SUM($AI95,$V95,$AJ95:AP95),AP95)),0),0)</f>
        <v>0</v>
      </c>
      <c r="AQ236" s="191">
        <f>IFERROR(IF(VALUE($F236)&lt;AR$144,(IF(VALUE($F236)&gt;AQ$144-1,SUM($AI95,$V95,$AJ95:AQ95),AQ95)),0),0)</f>
        <v>0</v>
      </c>
      <c r="AR236" s="191">
        <f>IFERROR(IF(VALUE($F236)&lt;AS$144,(IF(VALUE($F236)&gt;AR$144-1,SUM($AI95,$V95,$AJ95:AR95),AR95)),0),0)</f>
        <v>0</v>
      </c>
      <c r="AS236" s="191">
        <f>IFERROR(IF(VALUE($F236)&lt;AT$144,(IF(VALUE($F236)&gt;AS$144-1,SUM($AI95,$V95,$AJ95:AS95),AS95)),0),0)</f>
        <v>0</v>
      </c>
      <c r="AT236" s="191">
        <f>IFERROR(IF(VALUE($F236)&lt;AU$144,(IF(VALUE($F236)&gt;AT$144-1,SUM($AI95,$V95,$AJ95:AT95),AT95)),0),0)</f>
        <v>0</v>
      </c>
      <c r="AU236" s="191">
        <f>IFERROR(IF(VALUE($F236)&lt;AV$144,(IF(VALUE($F236)&gt;AU$144-1,SUM($AI95,$V95,$AJ95:AU95),AU95)),0),0)</f>
        <v>0</v>
      </c>
      <c r="AV236" s="163">
        <f t="shared" si="45"/>
        <v>0</v>
      </c>
      <c r="AW236" s="191">
        <f>IFERROR(IF(VALUE($F236)&lt;AX$144,(IF(VALUE($F236)&gt;AW$144-1,SUM($AV95,$AI95,$V95,$AW95:AW95),AW95)),0),0)</f>
        <v>0</v>
      </c>
      <c r="AX236" s="191">
        <f>IFERROR(IF(VALUE($F236)&lt;AY$144,(IF(VALUE($F236)&gt;AX$144-1,SUM($AV95,$AI95,$V95,$AW95:AX95),AX95)),0),0)</f>
        <v>0</v>
      </c>
      <c r="AY236" s="191">
        <f>IFERROR(IF(VALUE($F236)&lt;AZ$144,(IF(VALUE($F236)&gt;AY$144-1,SUM($AV95,$AI95,$V95,$AW95:AY95),AY95)),0),0)</f>
        <v>0</v>
      </c>
      <c r="AZ236" s="191">
        <f>IFERROR(IF(VALUE($F236)&lt;BA$144,(IF(VALUE($F236)&gt;AZ$144-1,SUM($AV95,$AI95,$V95,$AW95:AZ95),AZ95)),0),0)</f>
        <v>0</v>
      </c>
      <c r="BA236" s="191">
        <f>IFERROR(IF(VALUE($F236)&lt;BB$144,(IF(VALUE($F236)&gt;BA$144-1,SUM($AV95,$AI95,$V95,$AW95:BA95),BA95)),0),0)</f>
        <v>0</v>
      </c>
      <c r="BB236" s="191">
        <f>IFERROR(IF(VALUE($F236)&lt;BC$144,(IF(VALUE($F236)&gt;BB$144-1,SUM($AV95,$AI95,$V95,$AW95:BB95),BB95)),0),0)</f>
        <v>0</v>
      </c>
      <c r="BC236" s="191">
        <f>IFERROR(IF(VALUE($F236)&lt;BD$144,(IF(VALUE($F236)&gt;BC$144-1,SUM($AV95,$AI95,$V95,$AW95:BC95),BC95)),0),0)</f>
        <v>0</v>
      </c>
      <c r="BD236" s="191">
        <f>IFERROR(IF(VALUE($F236)&lt;BE$144,(IF(VALUE($F236)&gt;BD$144-1,SUM($AV95,$AI95,$V95,$AW95:BD95),BD95)),0),0)</f>
        <v>0</v>
      </c>
      <c r="BE236" s="191">
        <f>IFERROR(IF(VALUE($F236)&lt;BF$144,(IF(VALUE($F236)&gt;BE$144-1,SUM($AV95,$AI95,$V95,$AW95:BE95),BE95)),0),0)</f>
        <v>0</v>
      </c>
      <c r="BF236" s="191">
        <f>IFERROR(IF(VALUE($F236)&lt;BG$144,(IF(VALUE($F236)&gt;BF$144-1,SUM($AV95,$AI95,$V95,$AW95:BF95),BF95)),0),0)</f>
        <v>0</v>
      </c>
      <c r="BG236" s="191">
        <f>IFERROR(IF(VALUE($F236)&lt;BH$144,(IF(VALUE($F236)&gt;BG$144-1,SUM($AV95,$AI95,$V95,$AW95:BG95),BG95)),0),0)</f>
        <v>0</v>
      </c>
      <c r="BH236" s="191">
        <f>IFERROR(IF(VALUE($F236)&lt;BI$144,(IF(VALUE($F236)&gt;BH$144-1,SUM($AV95,$AI95,$V95,$AW95:BH95),BH95)),0),0)</f>
        <v>0</v>
      </c>
      <c r="BI236" s="163">
        <f t="shared" si="46"/>
        <v>0</v>
      </c>
      <c r="BV236" s="163"/>
      <c r="CI236" s="163"/>
      <c r="CV236" s="163"/>
      <c r="DI236" s="163"/>
      <c r="DV236" s="163"/>
      <c r="EI236" s="163"/>
    </row>
    <row r="237" spans="1:139" ht="15.75" hidden="1" customHeight="1" outlineLevel="1" x14ac:dyDescent="0.25">
      <c r="A237" s="2">
        <f t="shared" si="54"/>
        <v>90</v>
      </c>
      <c r="B237" s="1">
        <f t="shared" si="54"/>
        <v>0</v>
      </c>
      <c r="C237" s="1">
        <f t="shared" si="54"/>
        <v>0</v>
      </c>
      <c r="D237" s="2">
        <f t="shared" si="54"/>
        <v>0</v>
      </c>
      <c r="E237" s="162">
        <f t="shared" si="54"/>
        <v>0</v>
      </c>
      <c r="F237" s="84" t="s">
        <v>382</v>
      </c>
      <c r="G237" s="84"/>
      <c r="J237" s="191">
        <v>0</v>
      </c>
      <c r="K237" s="191">
        <v>0</v>
      </c>
      <c r="L237" s="191">
        <v>0</v>
      </c>
      <c r="M237" s="191">
        <v>0</v>
      </c>
      <c r="N237" s="191">
        <v>0</v>
      </c>
      <c r="O237" s="191">
        <v>0</v>
      </c>
      <c r="P237" s="191">
        <v>0</v>
      </c>
      <c r="Q237" s="191">
        <f>IF($F237&lt;R$144,(IF($F237&gt;Q$144-1,SUM($J96:Q96)+$I438,Q96)),0)</f>
        <v>0</v>
      </c>
      <c r="R237" s="191">
        <f>IF($F237&lt;S$144,(IF($F237&gt;R$144-1,SUM($J96:R96)+$I438,R96)),0)</f>
        <v>0</v>
      </c>
      <c r="S237" s="191">
        <f>IF($F237&lt;T$144,(IF($F237&gt;S$144-1,SUM($J96:S96)+$I438,S96)),0)</f>
        <v>0</v>
      </c>
      <c r="T237" s="191">
        <f>IF($F237&lt;U$144,(IF($F237&gt;T$144-1,SUM($J96:T96)+$I438,T96)),0)</f>
        <v>0</v>
      </c>
      <c r="U237" s="191">
        <f>IF($F237&lt;V$144,(IF($F237&gt;U$144-1,SUM($J96:U96)+$I438,U96)),0)</f>
        <v>0</v>
      </c>
      <c r="V237" s="163">
        <f t="shared" si="51"/>
        <v>0</v>
      </c>
      <c r="W237" s="191">
        <f>IF($F237&lt;X$144,(IF($F237&gt;W$144-1,SUM($V96,$W96:W96),W96)),0)</f>
        <v>0</v>
      </c>
      <c r="X237" s="191">
        <f>IF($F237&lt;Y$144,(IF($F237&gt;X$144-1,SUM($V96,$W96:X96),X96)),0)</f>
        <v>0</v>
      </c>
      <c r="Y237" s="191">
        <f>IF($F237&lt;Z$144,(IF($F237&gt;Y$144-1,SUM($V96,$W96:Y96),Y96)),0)</f>
        <v>0</v>
      </c>
      <c r="Z237" s="191">
        <f>IF($F237&lt;AA$144,(IF($F237&gt;Z$144-1,SUM($V96,$W96:Z96),Z96)),0)</f>
        <v>0</v>
      </c>
      <c r="AA237" s="191">
        <f>IF($F237&lt;AB$144,(IF($F237&gt;AA$144-1,SUM($V96,$W96:AA96),AA96)),0)</f>
        <v>0</v>
      </c>
      <c r="AB237" s="191">
        <f>IF($F237&lt;AC$144,(IF($F237&gt;AB$144-1,SUM($V96,$W96:AB96),AB96)),0)</f>
        <v>0</v>
      </c>
      <c r="AC237" s="191">
        <f>IF($F237&lt;AD$144,(IF($F237&gt;AC$144-1,SUM($V96,$W96:AC96),AC96)),0)</f>
        <v>0</v>
      </c>
      <c r="AD237" s="191">
        <f>IF($F237&lt;AE$144,(IF($F237&gt;AD$144-1,SUM($V96,$W96:AD96),AD96)),0)</f>
        <v>0</v>
      </c>
      <c r="AE237" s="191">
        <f>IF($F237&lt;AF$144,(IF($F237&gt;AE$144-1,SUM($V96,$W96:AE96),AE96)),0)</f>
        <v>0</v>
      </c>
      <c r="AF237" s="191">
        <f>IF($F237&lt;AG$144,(IF($F237&gt;AF$144-1,SUM($V96,$W96:AF96),AF96)),0)</f>
        <v>0</v>
      </c>
      <c r="AG237" s="191">
        <f>IF($F237&lt;AH$144,(IF($F237&gt;AG$144-1,SUM($V96,$W96:AG96),AG96)),0)</f>
        <v>0</v>
      </c>
      <c r="AH237" s="191">
        <f>IF($F237&lt;AI$144,(IF($F237&gt;AH$144-1,SUM($V96,$W96:AH96),AH96)),0)</f>
        <v>0</v>
      </c>
      <c r="AI237" s="163">
        <f t="shared" si="50"/>
        <v>0</v>
      </c>
      <c r="AJ237" s="191">
        <f>IFERROR(IF(VALUE($F237)&lt;AK$144,(IF(VALUE($F237)&gt;AJ$144-1,SUM($AI96,$V96,$AJ96:AJ96),AJ96)),0),0)</f>
        <v>0</v>
      </c>
      <c r="AK237" s="191">
        <f>IFERROR(IF(VALUE($F237)&lt;AL$144,(IF(VALUE($F237)&gt;AK$144-1,SUM($AI96,$V96,$AJ96:AK96),AK96)),0),0)</f>
        <v>0</v>
      </c>
      <c r="AL237" s="191">
        <f>IFERROR(IF(VALUE($F237)&lt;AM$144,(IF(VALUE($F237)&gt;AL$144-1,SUM($AI96,$V96,$AJ96:AL96),AL96)),0),0)</f>
        <v>0</v>
      </c>
      <c r="AM237" s="191">
        <f>IFERROR(IF(VALUE($F237)&lt;AN$144,(IF(VALUE($F237)&gt;AM$144-1,SUM($AI96,$V96,$AJ96:AM96),AM96)),0),0)</f>
        <v>0</v>
      </c>
      <c r="AN237" s="191">
        <f>IFERROR(IF(VALUE($F237)&lt;AO$144,(IF(VALUE($F237)&gt;AN$144-1,SUM($AI96,$V96,$AJ96:AN96),AN96)),0),0)</f>
        <v>0</v>
      </c>
      <c r="AO237" s="191">
        <f>IFERROR(IF(VALUE($F237)&lt;AP$144,(IF(VALUE($F237)&gt;AO$144-1,SUM($AI96,$V96,$AJ96:AO96),AO96)),0),0)</f>
        <v>0</v>
      </c>
      <c r="AP237" s="191">
        <f>IFERROR(IF(VALUE($F237)&lt;AQ$144,(IF(VALUE($F237)&gt;AP$144-1,SUM($AI96,$V96,$AJ96:AP96),AP96)),0),0)</f>
        <v>0</v>
      </c>
      <c r="AQ237" s="191">
        <f>IFERROR(IF(VALUE($F237)&lt;AR$144,(IF(VALUE($F237)&gt;AQ$144-1,SUM($AI96,$V96,$AJ96:AQ96),AQ96)),0),0)</f>
        <v>0</v>
      </c>
      <c r="AR237" s="191">
        <f>IFERROR(IF(VALUE($F237)&lt;AS$144,(IF(VALUE($F237)&gt;AR$144-1,SUM($AI96,$V96,$AJ96:AR96),AR96)),0),0)</f>
        <v>0</v>
      </c>
      <c r="AS237" s="191">
        <f>IFERROR(IF(VALUE($F237)&lt;AT$144,(IF(VALUE($F237)&gt;AS$144-1,SUM($AI96,$V96,$AJ96:AS96),AS96)),0),0)</f>
        <v>0</v>
      </c>
      <c r="AT237" s="191">
        <f>IFERROR(IF(VALUE($F237)&lt;AU$144,(IF(VALUE($F237)&gt;AT$144-1,SUM($AI96,$V96,$AJ96:AT96),AT96)),0),0)</f>
        <v>0</v>
      </c>
      <c r="AU237" s="191">
        <f>IFERROR(IF(VALUE($F237)&lt;AV$144,(IF(VALUE($F237)&gt;AU$144-1,SUM($AI96,$V96,$AJ96:AU96),AU96)),0),0)</f>
        <v>0</v>
      </c>
      <c r="AV237" s="163">
        <f t="shared" si="45"/>
        <v>0</v>
      </c>
      <c r="AW237" s="191">
        <f>IFERROR(IF(VALUE($F237)&lt;AX$144,(IF(VALUE($F237)&gt;AW$144-1,SUM($AV96,$AI96,$V96,$AW96:AW96),AW96)),0),0)</f>
        <v>0</v>
      </c>
      <c r="AX237" s="191">
        <f>IFERROR(IF(VALUE($F237)&lt;AY$144,(IF(VALUE($F237)&gt;AX$144-1,SUM($AV96,$AI96,$V96,$AW96:AX96),AX96)),0),0)</f>
        <v>0</v>
      </c>
      <c r="AY237" s="191">
        <f>IFERROR(IF(VALUE($F237)&lt;AZ$144,(IF(VALUE($F237)&gt;AY$144-1,SUM($AV96,$AI96,$V96,$AW96:AY96),AY96)),0),0)</f>
        <v>0</v>
      </c>
      <c r="AZ237" s="191">
        <f>IFERROR(IF(VALUE($F237)&lt;BA$144,(IF(VALUE($F237)&gt;AZ$144-1,SUM($AV96,$AI96,$V96,$AW96:AZ96),AZ96)),0),0)</f>
        <v>0</v>
      </c>
      <c r="BA237" s="191">
        <f>IFERROR(IF(VALUE($F237)&lt;BB$144,(IF(VALUE($F237)&gt;BA$144-1,SUM($AV96,$AI96,$V96,$AW96:BA96),BA96)),0),0)</f>
        <v>0</v>
      </c>
      <c r="BB237" s="191">
        <f>IFERROR(IF(VALUE($F237)&lt;BC$144,(IF(VALUE($F237)&gt;BB$144-1,SUM($AV96,$AI96,$V96,$AW96:BB96),BB96)),0),0)</f>
        <v>0</v>
      </c>
      <c r="BC237" s="191">
        <f>IFERROR(IF(VALUE($F237)&lt;BD$144,(IF(VALUE($F237)&gt;BC$144-1,SUM($AV96,$AI96,$V96,$AW96:BC96),BC96)),0),0)</f>
        <v>0</v>
      </c>
      <c r="BD237" s="191">
        <f>IFERROR(IF(VALUE($F237)&lt;BE$144,(IF(VALUE($F237)&gt;BD$144-1,SUM($AV96,$AI96,$V96,$AW96:BD96),BD96)),0),0)</f>
        <v>0</v>
      </c>
      <c r="BE237" s="191">
        <f>IFERROR(IF(VALUE($F237)&lt;BF$144,(IF(VALUE($F237)&gt;BE$144-1,SUM($AV96,$AI96,$V96,$AW96:BE96),BE96)),0),0)</f>
        <v>0</v>
      </c>
      <c r="BF237" s="191">
        <f>IFERROR(IF(VALUE($F237)&lt;BG$144,(IF(VALUE($F237)&gt;BF$144-1,SUM($AV96,$AI96,$V96,$AW96:BF96),BF96)),0),0)</f>
        <v>0</v>
      </c>
      <c r="BG237" s="191">
        <f>IFERROR(IF(VALUE($F237)&lt;BH$144,(IF(VALUE($F237)&gt;BG$144-1,SUM($AV96,$AI96,$V96,$AW96:BG96),BG96)),0),0)</f>
        <v>0</v>
      </c>
      <c r="BH237" s="191">
        <f>IFERROR(IF(VALUE($F237)&lt;BI$144,(IF(VALUE($F237)&gt;BH$144-1,SUM($AV96,$AI96,$V96,$AW96:BH96),BH96)),0),0)</f>
        <v>0</v>
      </c>
      <c r="BI237" s="163">
        <f t="shared" si="46"/>
        <v>0</v>
      </c>
      <c r="BV237" s="163"/>
      <c r="CI237" s="163"/>
      <c r="CV237" s="163"/>
      <c r="DI237" s="163"/>
      <c r="DV237" s="163"/>
      <c r="EI237" s="163"/>
    </row>
    <row r="238" spans="1:139" ht="15.75" hidden="1" customHeight="1" outlineLevel="1" x14ac:dyDescent="0.25">
      <c r="A238" s="2">
        <f t="shared" si="54"/>
        <v>91</v>
      </c>
      <c r="B238" s="1">
        <f t="shared" si="54"/>
        <v>0</v>
      </c>
      <c r="C238" s="1">
        <f t="shared" si="54"/>
        <v>0</v>
      </c>
      <c r="D238" s="2">
        <f t="shared" si="54"/>
        <v>0</v>
      </c>
      <c r="E238" s="162">
        <f t="shared" si="54"/>
        <v>0</v>
      </c>
      <c r="F238" s="84" t="s">
        <v>382</v>
      </c>
      <c r="G238" s="84"/>
      <c r="J238" s="191">
        <v>0</v>
      </c>
      <c r="K238" s="191">
        <v>0</v>
      </c>
      <c r="L238" s="191">
        <v>0</v>
      </c>
      <c r="M238" s="191">
        <v>0</v>
      </c>
      <c r="N238" s="191">
        <v>0</v>
      </c>
      <c r="O238" s="191">
        <v>0</v>
      </c>
      <c r="P238" s="191">
        <v>0</v>
      </c>
      <c r="Q238" s="191">
        <f>IF($F238&lt;R$144,(IF($F238&gt;Q$144-1,SUM($J97:Q97)+$I439,Q97)),0)</f>
        <v>0</v>
      </c>
      <c r="R238" s="191">
        <f>IF($F238&lt;S$144,(IF($F238&gt;R$144-1,SUM($J97:R97)+$I439,R97)),0)</f>
        <v>0</v>
      </c>
      <c r="S238" s="191">
        <f>IF($F238&lt;T$144,(IF($F238&gt;S$144-1,SUM($J97:S97)+$I439,S97)),0)</f>
        <v>0</v>
      </c>
      <c r="T238" s="191">
        <f>IF($F238&lt;U$144,(IF($F238&gt;T$144-1,SUM($J97:T97)+$I439,T97)),0)</f>
        <v>0</v>
      </c>
      <c r="U238" s="191">
        <f>IF($F238&lt;V$144,(IF($F238&gt;U$144-1,SUM($J97:U97)+$I439,U97)),0)</f>
        <v>0</v>
      </c>
      <c r="V238" s="163">
        <f t="shared" si="51"/>
        <v>0</v>
      </c>
      <c r="W238" s="191">
        <f>IF($F238&lt;X$144,(IF($F238&gt;W$144-1,SUM($V97,$W97:W97),W97)),0)</f>
        <v>0</v>
      </c>
      <c r="X238" s="191">
        <f>IF($F238&lt;Y$144,(IF($F238&gt;X$144-1,SUM($V97,$W97:X97),X97)),0)</f>
        <v>0</v>
      </c>
      <c r="Y238" s="191">
        <f>IF($F238&lt;Z$144,(IF($F238&gt;Y$144-1,SUM($V97,$W97:Y97),Y97)),0)</f>
        <v>0</v>
      </c>
      <c r="Z238" s="191">
        <f>IF($F238&lt;AA$144,(IF($F238&gt;Z$144-1,SUM($V97,$W97:Z97),Z97)),0)</f>
        <v>0</v>
      </c>
      <c r="AA238" s="191">
        <f>IF($F238&lt;AB$144,(IF($F238&gt;AA$144-1,SUM($V97,$W97:AA97),AA97)),0)</f>
        <v>0</v>
      </c>
      <c r="AB238" s="191">
        <f>IF($F238&lt;AC$144,(IF($F238&gt;AB$144-1,SUM($V97,$W97:AB97),AB97)),0)</f>
        <v>0</v>
      </c>
      <c r="AC238" s="191">
        <f>IF($F238&lt;AD$144,(IF($F238&gt;AC$144-1,SUM($V97,$W97:AC97),AC97)),0)</f>
        <v>0</v>
      </c>
      <c r="AD238" s="191">
        <f>IF($F238&lt;AE$144,(IF($F238&gt;AD$144-1,SUM($V97,$W97:AD97),AD97)),0)</f>
        <v>0</v>
      </c>
      <c r="AE238" s="191">
        <f>IF($F238&lt;AF$144,(IF($F238&gt;AE$144-1,SUM($V97,$W97:AE97),AE97)),0)</f>
        <v>0</v>
      </c>
      <c r="AF238" s="191">
        <f>IF($F238&lt;AG$144,(IF($F238&gt;AF$144-1,SUM($V97,$W97:AF97),AF97)),0)</f>
        <v>0</v>
      </c>
      <c r="AG238" s="191">
        <f>IF($F238&lt;AH$144,(IF($F238&gt;AG$144-1,SUM($V97,$W97:AG97),AG97)),0)</f>
        <v>0</v>
      </c>
      <c r="AH238" s="191">
        <f>IF($F238&lt;AI$144,(IF($F238&gt;AH$144-1,SUM($V97,$W97:AH97),AH97)),0)</f>
        <v>0</v>
      </c>
      <c r="AI238" s="163">
        <f t="shared" si="50"/>
        <v>0</v>
      </c>
      <c r="AJ238" s="191">
        <f>IFERROR(IF(VALUE($F238)&lt;AK$144,(IF(VALUE($F238)&gt;AJ$144-1,SUM($AI97,$V97,$AJ97:AJ97),AJ97)),0),0)</f>
        <v>0</v>
      </c>
      <c r="AK238" s="191">
        <f>IFERROR(IF(VALUE($F238)&lt;AL$144,(IF(VALUE($F238)&gt;AK$144-1,SUM($AI97,$V97,$AJ97:AK97),AK97)),0),0)</f>
        <v>0</v>
      </c>
      <c r="AL238" s="191">
        <f>IFERROR(IF(VALUE($F238)&lt;AM$144,(IF(VALUE($F238)&gt;AL$144-1,SUM($AI97,$V97,$AJ97:AL97),AL97)),0),0)</f>
        <v>0</v>
      </c>
      <c r="AM238" s="191">
        <f>IFERROR(IF(VALUE($F238)&lt;AN$144,(IF(VALUE($F238)&gt;AM$144-1,SUM($AI97,$V97,$AJ97:AM97),AM97)),0),0)</f>
        <v>0</v>
      </c>
      <c r="AN238" s="191">
        <f>IFERROR(IF(VALUE($F238)&lt;AO$144,(IF(VALUE($F238)&gt;AN$144-1,SUM($AI97,$V97,$AJ97:AN97),AN97)),0),0)</f>
        <v>0</v>
      </c>
      <c r="AO238" s="191">
        <f>IFERROR(IF(VALUE($F238)&lt;AP$144,(IF(VALUE($F238)&gt;AO$144-1,SUM($AI97,$V97,$AJ97:AO97),AO97)),0),0)</f>
        <v>0</v>
      </c>
      <c r="AP238" s="191">
        <f>IFERROR(IF(VALUE($F238)&lt;AQ$144,(IF(VALUE($F238)&gt;AP$144-1,SUM($AI97,$V97,$AJ97:AP97),AP97)),0),0)</f>
        <v>0</v>
      </c>
      <c r="AQ238" s="191">
        <f>IFERROR(IF(VALUE($F238)&lt;AR$144,(IF(VALUE($F238)&gt;AQ$144-1,SUM($AI97,$V97,$AJ97:AQ97),AQ97)),0),0)</f>
        <v>0</v>
      </c>
      <c r="AR238" s="191">
        <f>IFERROR(IF(VALUE($F238)&lt;AS$144,(IF(VALUE($F238)&gt;AR$144-1,SUM($AI97,$V97,$AJ97:AR97),AR97)),0),0)</f>
        <v>0</v>
      </c>
      <c r="AS238" s="191">
        <f>IFERROR(IF(VALUE($F238)&lt;AT$144,(IF(VALUE($F238)&gt;AS$144-1,SUM($AI97,$V97,$AJ97:AS97),AS97)),0),0)</f>
        <v>0</v>
      </c>
      <c r="AT238" s="191">
        <f>IFERROR(IF(VALUE($F238)&lt;AU$144,(IF(VALUE($F238)&gt;AT$144-1,SUM($AI97,$V97,$AJ97:AT97),AT97)),0),0)</f>
        <v>0</v>
      </c>
      <c r="AU238" s="191">
        <f>IFERROR(IF(VALUE($F238)&lt;AV$144,(IF(VALUE($F238)&gt;AU$144-1,SUM($AI97,$V97,$AJ97:AU97),AU97)),0),0)</f>
        <v>0</v>
      </c>
      <c r="AV238" s="163">
        <f t="shared" si="45"/>
        <v>0</v>
      </c>
      <c r="AW238" s="191">
        <f>IFERROR(IF(VALUE($F238)&lt;AX$144,(IF(VALUE($F238)&gt;AW$144-1,SUM($AV97,$AI97,$V97,$AW97:AW97),AW97)),0),0)</f>
        <v>0</v>
      </c>
      <c r="AX238" s="191">
        <f>IFERROR(IF(VALUE($F238)&lt;AY$144,(IF(VALUE($F238)&gt;AX$144-1,SUM($AV97,$AI97,$V97,$AW97:AX97),AX97)),0),0)</f>
        <v>0</v>
      </c>
      <c r="AY238" s="191">
        <f>IFERROR(IF(VALUE($F238)&lt;AZ$144,(IF(VALUE($F238)&gt;AY$144-1,SUM($AV97,$AI97,$V97,$AW97:AY97),AY97)),0),0)</f>
        <v>0</v>
      </c>
      <c r="AZ238" s="191">
        <f>IFERROR(IF(VALUE($F238)&lt;BA$144,(IF(VALUE($F238)&gt;AZ$144-1,SUM($AV97,$AI97,$V97,$AW97:AZ97),AZ97)),0),0)</f>
        <v>0</v>
      </c>
      <c r="BA238" s="191">
        <f>IFERROR(IF(VALUE($F238)&lt;BB$144,(IF(VALUE($F238)&gt;BA$144-1,SUM($AV97,$AI97,$V97,$AW97:BA97),BA97)),0),0)</f>
        <v>0</v>
      </c>
      <c r="BB238" s="191">
        <f>IFERROR(IF(VALUE($F238)&lt;BC$144,(IF(VALUE($F238)&gt;BB$144-1,SUM($AV97,$AI97,$V97,$AW97:BB97),BB97)),0),0)</f>
        <v>0</v>
      </c>
      <c r="BC238" s="191">
        <f>IFERROR(IF(VALUE($F238)&lt;BD$144,(IF(VALUE($F238)&gt;BC$144-1,SUM($AV97,$AI97,$V97,$AW97:BC97),BC97)),0),0)</f>
        <v>0</v>
      </c>
      <c r="BD238" s="191">
        <f>IFERROR(IF(VALUE($F238)&lt;BE$144,(IF(VALUE($F238)&gt;BD$144-1,SUM($AV97,$AI97,$V97,$AW97:BD97),BD97)),0),0)</f>
        <v>0</v>
      </c>
      <c r="BE238" s="191">
        <f>IFERROR(IF(VALUE($F238)&lt;BF$144,(IF(VALUE($F238)&gt;BE$144-1,SUM($AV97,$AI97,$V97,$AW97:BE97),BE97)),0),0)</f>
        <v>0</v>
      </c>
      <c r="BF238" s="191">
        <f>IFERROR(IF(VALUE($F238)&lt;BG$144,(IF(VALUE($F238)&gt;BF$144-1,SUM($AV97,$AI97,$V97,$AW97:BF97),BF97)),0),0)</f>
        <v>0</v>
      </c>
      <c r="BG238" s="191">
        <f>IFERROR(IF(VALUE($F238)&lt;BH$144,(IF(VALUE($F238)&gt;BG$144-1,SUM($AV97,$AI97,$V97,$AW97:BG97),BG97)),0),0)</f>
        <v>0</v>
      </c>
      <c r="BH238" s="191">
        <f>IFERROR(IF(VALUE($F238)&lt;BI$144,(IF(VALUE($F238)&gt;BH$144-1,SUM($AV97,$AI97,$V97,$AW97:BH97),BH97)),0),0)</f>
        <v>0</v>
      </c>
      <c r="BI238" s="163">
        <f t="shared" si="46"/>
        <v>0</v>
      </c>
      <c r="BV238" s="163"/>
      <c r="CI238" s="163"/>
      <c r="CV238" s="163"/>
      <c r="DI238" s="163"/>
      <c r="DV238" s="163"/>
      <c r="EI238" s="163"/>
    </row>
    <row r="239" spans="1:139" ht="15.75" hidden="1" customHeight="1" outlineLevel="1" x14ac:dyDescent="0.25">
      <c r="A239" s="2">
        <f t="shared" si="54"/>
        <v>92</v>
      </c>
      <c r="B239" s="1">
        <f t="shared" si="54"/>
        <v>0</v>
      </c>
      <c r="C239" s="1">
        <f t="shared" si="54"/>
        <v>0</v>
      </c>
      <c r="D239" s="2">
        <f t="shared" si="54"/>
        <v>0</v>
      </c>
      <c r="E239" s="162">
        <f t="shared" si="54"/>
        <v>0</v>
      </c>
      <c r="F239" s="84" t="s">
        <v>382</v>
      </c>
      <c r="G239" s="84"/>
      <c r="J239" s="191">
        <v>0</v>
      </c>
      <c r="K239" s="191">
        <v>0</v>
      </c>
      <c r="L239" s="191">
        <v>0</v>
      </c>
      <c r="M239" s="191">
        <v>0</v>
      </c>
      <c r="N239" s="191">
        <v>0</v>
      </c>
      <c r="O239" s="191">
        <v>0</v>
      </c>
      <c r="P239" s="191">
        <v>0</v>
      </c>
      <c r="Q239" s="191">
        <f>IF($F239&lt;R$144,(IF($F239&gt;Q$144-1,SUM($J98:Q98)+$I440,Q98)),0)</f>
        <v>0</v>
      </c>
      <c r="R239" s="191">
        <f>IF($F239&lt;S$144,(IF($F239&gt;R$144-1,SUM($J98:R98)+$I440,R98)),0)</f>
        <v>0</v>
      </c>
      <c r="S239" s="191">
        <f>IF($F239&lt;T$144,(IF($F239&gt;S$144-1,SUM($J98:S98)+$I440,S98)),0)</f>
        <v>0</v>
      </c>
      <c r="T239" s="191">
        <f>IF($F239&lt;U$144,(IF($F239&gt;T$144-1,SUM($J98:T98)+$I440,T98)),0)</f>
        <v>0</v>
      </c>
      <c r="U239" s="191">
        <f>IF($F239&lt;V$144,(IF($F239&gt;U$144-1,SUM($J98:U98)+$I440,U98)),0)</f>
        <v>0</v>
      </c>
      <c r="V239" s="163">
        <f t="shared" si="51"/>
        <v>0</v>
      </c>
      <c r="W239" s="191">
        <f>IF($F239&lt;X$144,(IF($F239&gt;W$144-1,SUM($V98,$W98:W98),W98)),0)</f>
        <v>0</v>
      </c>
      <c r="X239" s="191">
        <f>IF($F239&lt;Y$144,(IF($F239&gt;X$144-1,SUM($V98,$W98:X98),X98)),0)</f>
        <v>0</v>
      </c>
      <c r="Y239" s="191">
        <f>IF($F239&lt;Z$144,(IF($F239&gt;Y$144-1,SUM($V98,$W98:Y98),Y98)),0)</f>
        <v>0</v>
      </c>
      <c r="Z239" s="191">
        <f>IF($F239&lt;AA$144,(IF($F239&gt;Z$144-1,SUM($V98,$W98:Z98),Z98)),0)</f>
        <v>0</v>
      </c>
      <c r="AA239" s="191">
        <f>IF($F239&lt;AB$144,(IF($F239&gt;AA$144-1,SUM($V98,$W98:AA98),AA98)),0)</f>
        <v>0</v>
      </c>
      <c r="AB239" s="191">
        <f>IF($F239&lt;AC$144,(IF($F239&gt;AB$144-1,SUM($V98,$W98:AB98),AB98)),0)</f>
        <v>0</v>
      </c>
      <c r="AC239" s="191">
        <f>IF($F239&lt;AD$144,(IF($F239&gt;AC$144-1,SUM($V98,$W98:AC98),AC98)),0)</f>
        <v>0</v>
      </c>
      <c r="AD239" s="191">
        <f>IF($F239&lt;AE$144,(IF($F239&gt;AD$144-1,SUM($V98,$W98:AD98),AD98)),0)</f>
        <v>0</v>
      </c>
      <c r="AE239" s="191">
        <f>IF($F239&lt;AF$144,(IF($F239&gt;AE$144-1,SUM($V98,$W98:AE98),AE98)),0)</f>
        <v>0</v>
      </c>
      <c r="AF239" s="191">
        <f>IF($F239&lt;AG$144,(IF($F239&gt;AF$144-1,SUM($V98,$W98:AF98),AF98)),0)</f>
        <v>0</v>
      </c>
      <c r="AG239" s="191">
        <f>IF($F239&lt;AH$144,(IF($F239&gt;AG$144-1,SUM($V98,$W98:AG98),AG98)),0)</f>
        <v>0</v>
      </c>
      <c r="AH239" s="191">
        <f>IF($F239&lt;AI$144,(IF($F239&gt;AH$144-1,SUM($V98,$W98:AH98),AH98)),0)</f>
        <v>0</v>
      </c>
      <c r="AI239" s="163">
        <f t="shared" si="50"/>
        <v>0</v>
      </c>
      <c r="AJ239" s="191">
        <f>IFERROR(IF(VALUE($F239)&lt;AK$144,(IF(VALUE($F239)&gt;AJ$144-1,SUM($AI98,$V98,$AJ98:AJ98),AJ98)),0),0)</f>
        <v>0</v>
      </c>
      <c r="AK239" s="191">
        <f>IFERROR(IF(VALUE($F239)&lt;AL$144,(IF(VALUE($F239)&gt;AK$144-1,SUM($AI98,$V98,$AJ98:AK98),AK98)),0),0)</f>
        <v>0</v>
      </c>
      <c r="AL239" s="191">
        <f>IFERROR(IF(VALUE($F239)&lt;AM$144,(IF(VALUE($F239)&gt;AL$144-1,SUM($AI98,$V98,$AJ98:AL98),AL98)),0),0)</f>
        <v>0</v>
      </c>
      <c r="AM239" s="191">
        <f>IFERROR(IF(VALUE($F239)&lt;AN$144,(IF(VALUE($F239)&gt;AM$144-1,SUM($AI98,$V98,$AJ98:AM98),AM98)),0),0)</f>
        <v>0</v>
      </c>
      <c r="AN239" s="191">
        <f>IFERROR(IF(VALUE($F239)&lt;AO$144,(IF(VALUE($F239)&gt;AN$144-1,SUM($AI98,$V98,$AJ98:AN98),AN98)),0),0)</f>
        <v>0</v>
      </c>
      <c r="AO239" s="191">
        <f>IFERROR(IF(VALUE($F239)&lt;AP$144,(IF(VALUE($F239)&gt;AO$144-1,SUM($AI98,$V98,$AJ98:AO98),AO98)),0),0)</f>
        <v>0</v>
      </c>
      <c r="AP239" s="191">
        <f>IFERROR(IF(VALUE($F239)&lt;AQ$144,(IF(VALUE($F239)&gt;AP$144-1,SUM($AI98,$V98,$AJ98:AP98),AP98)),0),0)</f>
        <v>0</v>
      </c>
      <c r="AQ239" s="191">
        <f>IFERROR(IF(VALUE($F239)&lt;AR$144,(IF(VALUE($F239)&gt;AQ$144-1,SUM($AI98,$V98,$AJ98:AQ98),AQ98)),0),0)</f>
        <v>0</v>
      </c>
      <c r="AR239" s="191">
        <f>IFERROR(IF(VALUE($F239)&lt;AS$144,(IF(VALUE($F239)&gt;AR$144-1,SUM($AI98,$V98,$AJ98:AR98),AR98)),0),0)</f>
        <v>0</v>
      </c>
      <c r="AS239" s="191">
        <f>IFERROR(IF(VALUE($F239)&lt;AT$144,(IF(VALUE($F239)&gt;AS$144-1,SUM($AI98,$V98,$AJ98:AS98),AS98)),0),0)</f>
        <v>0</v>
      </c>
      <c r="AT239" s="191">
        <f>IFERROR(IF(VALUE($F239)&lt;AU$144,(IF(VALUE($F239)&gt;AT$144-1,SUM($AI98,$V98,$AJ98:AT98),AT98)),0),0)</f>
        <v>0</v>
      </c>
      <c r="AU239" s="191">
        <f>IFERROR(IF(VALUE($F239)&lt;AV$144,(IF(VALUE($F239)&gt;AU$144-1,SUM($AI98,$V98,$AJ98:AU98),AU98)),0),0)</f>
        <v>0</v>
      </c>
      <c r="AV239" s="163">
        <f t="shared" si="45"/>
        <v>0</v>
      </c>
      <c r="AW239" s="191">
        <f>IFERROR(IF(VALUE($F239)&lt;AX$144,(IF(VALUE($F239)&gt;AW$144-1,SUM($AV98,$AI98,$V98,$AW98:AW98),AW98)),0),0)</f>
        <v>0</v>
      </c>
      <c r="AX239" s="191">
        <f>IFERROR(IF(VALUE($F239)&lt;AY$144,(IF(VALUE($F239)&gt;AX$144-1,SUM($AV98,$AI98,$V98,$AW98:AX98),AX98)),0),0)</f>
        <v>0</v>
      </c>
      <c r="AY239" s="191">
        <f>IFERROR(IF(VALUE($F239)&lt;AZ$144,(IF(VALUE($F239)&gt;AY$144-1,SUM($AV98,$AI98,$V98,$AW98:AY98),AY98)),0),0)</f>
        <v>0</v>
      </c>
      <c r="AZ239" s="191">
        <f>IFERROR(IF(VALUE($F239)&lt;BA$144,(IF(VALUE($F239)&gt;AZ$144-1,SUM($AV98,$AI98,$V98,$AW98:AZ98),AZ98)),0),0)</f>
        <v>0</v>
      </c>
      <c r="BA239" s="191">
        <f>IFERROR(IF(VALUE($F239)&lt;BB$144,(IF(VALUE($F239)&gt;BA$144-1,SUM($AV98,$AI98,$V98,$AW98:BA98),BA98)),0),0)</f>
        <v>0</v>
      </c>
      <c r="BB239" s="191">
        <f>IFERROR(IF(VALUE($F239)&lt;BC$144,(IF(VALUE($F239)&gt;BB$144-1,SUM($AV98,$AI98,$V98,$AW98:BB98),BB98)),0),0)</f>
        <v>0</v>
      </c>
      <c r="BC239" s="191">
        <f>IFERROR(IF(VALUE($F239)&lt;BD$144,(IF(VALUE($F239)&gt;BC$144-1,SUM($AV98,$AI98,$V98,$AW98:BC98),BC98)),0),0)</f>
        <v>0</v>
      </c>
      <c r="BD239" s="191">
        <f>IFERROR(IF(VALUE($F239)&lt;BE$144,(IF(VALUE($F239)&gt;BD$144-1,SUM($AV98,$AI98,$V98,$AW98:BD98),BD98)),0),0)</f>
        <v>0</v>
      </c>
      <c r="BE239" s="191">
        <f>IFERROR(IF(VALUE($F239)&lt;BF$144,(IF(VALUE($F239)&gt;BE$144-1,SUM($AV98,$AI98,$V98,$AW98:BE98),BE98)),0),0)</f>
        <v>0</v>
      </c>
      <c r="BF239" s="191">
        <f>IFERROR(IF(VALUE($F239)&lt;BG$144,(IF(VALUE($F239)&gt;BF$144-1,SUM($AV98,$AI98,$V98,$AW98:BF98),BF98)),0),0)</f>
        <v>0</v>
      </c>
      <c r="BG239" s="191">
        <f>IFERROR(IF(VALUE($F239)&lt;BH$144,(IF(VALUE($F239)&gt;BG$144-1,SUM($AV98,$AI98,$V98,$AW98:BG98),BG98)),0),0)</f>
        <v>0</v>
      </c>
      <c r="BH239" s="191">
        <f>IFERROR(IF(VALUE($F239)&lt;BI$144,(IF(VALUE($F239)&gt;BH$144-1,SUM($AV98,$AI98,$V98,$AW98:BH98),BH98)),0),0)</f>
        <v>0</v>
      </c>
      <c r="BI239" s="163">
        <f t="shared" si="46"/>
        <v>0</v>
      </c>
      <c r="BV239" s="163"/>
      <c r="CI239" s="163"/>
      <c r="CV239" s="163"/>
      <c r="DI239" s="163"/>
      <c r="DV239" s="163"/>
      <c r="EI239" s="163"/>
    </row>
    <row r="240" spans="1:139" ht="15.75" hidden="1" customHeight="1" outlineLevel="1" x14ac:dyDescent="0.25">
      <c r="A240" s="2">
        <f t="shared" si="54"/>
        <v>93</v>
      </c>
      <c r="B240" s="1">
        <f t="shared" si="54"/>
        <v>0</v>
      </c>
      <c r="C240" s="1">
        <f t="shared" si="54"/>
        <v>0</v>
      </c>
      <c r="D240" s="2">
        <f t="shared" si="54"/>
        <v>0</v>
      </c>
      <c r="E240" s="162">
        <f t="shared" si="54"/>
        <v>0</v>
      </c>
      <c r="F240" s="84" t="s">
        <v>382</v>
      </c>
      <c r="G240" s="84"/>
      <c r="J240" s="191">
        <v>0</v>
      </c>
      <c r="K240" s="191">
        <v>0</v>
      </c>
      <c r="L240" s="191">
        <v>0</v>
      </c>
      <c r="M240" s="191">
        <v>0</v>
      </c>
      <c r="N240" s="191">
        <v>0</v>
      </c>
      <c r="O240" s="191">
        <v>0</v>
      </c>
      <c r="P240" s="191">
        <v>0</v>
      </c>
      <c r="Q240" s="191">
        <f>IF($F240&lt;R$144,(IF($F240&gt;Q$144-1,SUM($J99:Q99)+$I441,Q99)),0)</f>
        <v>0</v>
      </c>
      <c r="R240" s="191">
        <f>IF($F240&lt;S$144,(IF($F240&gt;R$144-1,SUM($J99:R99)+$I441,R99)),0)</f>
        <v>0</v>
      </c>
      <c r="S240" s="191">
        <f>IF($F240&lt;T$144,(IF($F240&gt;S$144-1,SUM($J99:S99)+$I441,S99)),0)</f>
        <v>0</v>
      </c>
      <c r="T240" s="191">
        <f>IF($F240&lt;U$144,(IF($F240&gt;T$144-1,SUM($J99:T99)+$I441,T99)),0)</f>
        <v>0</v>
      </c>
      <c r="U240" s="191">
        <f>IF($F240&lt;V$144,(IF($F240&gt;U$144-1,SUM($J99:U99)+$I441,U99)),0)</f>
        <v>0</v>
      </c>
      <c r="V240" s="163">
        <f t="shared" si="51"/>
        <v>0</v>
      </c>
      <c r="W240" s="191">
        <f>IF($F240&lt;X$144,(IF($F240&gt;W$144-1,SUM($V99,$W99:W99),W99)),0)</f>
        <v>0</v>
      </c>
      <c r="X240" s="191">
        <f>IF($F240&lt;Y$144,(IF($F240&gt;X$144-1,SUM($V99,$W99:X99),X99)),0)</f>
        <v>0</v>
      </c>
      <c r="Y240" s="191">
        <f>IF($F240&lt;Z$144,(IF($F240&gt;Y$144-1,SUM($V99,$W99:Y99),Y99)),0)</f>
        <v>0</v>
      </c>
      <c r="Z240" s="191">
        <f>IF($F240&lt;AA$144,(IF($F240&gt;Z$144-1,SUM($V99,$W99:Z99),Z99)),0)</f>
        <v>0</v>
      </c>
      <c r="AA240" s="191">
        <f>IF($F240&lt;AB$144,(IF($F240&gt;AA$144-1,SUM($V99,$W99:AA99),AA99)),0)</f>
        <v>0</v>
      </c>
      <c r="AB240" s="191">
        <f>IF($F240&lt;AC$144,(IF($F240&gt;AB$144-1,SUM($V99,$W99:AB99),AB99)),0)</f>
        <v>0</v>
      </c>
      <c r="AC240" s="191">
        <f>IF($F240&lt;AD$144,(IF($F240&gt;AC$144-1,SUM($V99,$W99:AC99),AC99)),0)</f>
        <v>0</v>
      </c>
      <c r="AD240" s="191">
        <f>IF($F240&lt;AE$144,(IF($F240&gt;AD$144-1,SUM($V99,$W99:AD99),AD99)),0)</f>
        <v>0</v>
      </c>
      <c r="AE240" s="191">
        <f>IF($F240&lt;AF$144,(IF($F240&gt;AE$144-1,SUM($V99,$W99:AE99),AE99)),0)</f>
        <v>0</v>
      </c>
      <c r="AF240" s="191">
        <f>IF($F240&lt;AG$144,(IF($F240&gt;AF$144-1,SUM($V99,$W99:AF99),AF99)),0)</f>
        <v>0</v>
      </c>
      <c r="AG240" s="191">
        <f>IF($F240&lt;AH$144,(IF($F240&gt;AG$144-1,SUM($V99,$W99:AG99),AG99)),0)</f>
        <v>0</v>
      </c>
      <c r="AH240" s="191">
        <f>IF($F240&lt;AI$144,(IF($F240&gt;AH$144-1,SUM($V99,$W99:AH99),AH99)),0)</f>
        <v>0</v>
      </c>
      <c r="AI240" s="163">
        <f t="shared" si="50"/>
        <v>0</v>
      </c>
      <c r="AJ240" s="191">
        <f>IFERROR(IF(VALUE($F240)&lt;AK$144,(IF(VALUE($F240)&gt;AJ$144-1,SUM($AI99,$V99,$AJ99:AJ99),AJ99)),0),0)</f>
        <v>0</v>
      </c>
      <c r="AK240" s="191">
        <f>IFERROR(IF(VALUE($F240)&lt;AL$144,(IF(VALUE($F240)&gt;AK$144-1,SUM($AI99,$V99,$AJ99:AK99),AK99)),0),0)</f>
        <v>0</v>
      </c>
      <c r="AL240" s="191">
        <f>IFERROR(IF(VALUE($F240)&lt;AM$144,(IF(VALUE($F240)&gt;AL$144-1,SUM($AI99,$V99,$AJ99:AL99),AL99)),0),0)</f>
        <v>0</v>
      </c>
      <c r="AM240" s="191">
        <f>IFERROR(IF(VALUE($F240)&lt;AN$144,(IF(VALUE($F240)&gt;AM$144-1,SUM($AI99,$V99,$AJ99:AM99),AM99)),0),0)</f>
        <v>0</v>
      </c>
      <c r="AN240" s="191">
        <f>IFERROR(IF(VALUE($F240)&lt;AO$144,(IF(VALUE($F240)&gt;AN$144-1,SUM($AI99,$V99,$AJ99:AN99),AN99)),0),0)</f>
        <v>0</v>
      </c>
      <c r="AO240" s="191">
        <f>IFERROR(IF(VALUE($F240)&lt;AP$144,(IF(VALUE($F240)&gt;AO$144-1,SUM($AI99,$V99,$AJ99:AO99),AO99)),0),0)</f>
        <v>0</v>
      </c>
      <c r="AP240" s="191">
        <f>IFERROR(IF(VALUE($F240)&lt;AQ$144,(IF(VALUE($F240)&gt;AP$144-1,SUM($AI99,$V99,$AJ99:AP99),AP99)),0),0)</f>
        <v>0</v>
      </c>
      <c r="AQ240" s="191">
        <f>IFERROR(IF(VALUE($F240)&lt;AR$144,(IF(VALUE($F240)&gt;AQ$144-1,SUM($AI99,$V99,$AJ99:AQ99),AQ99)),0),0)</f>
        <v>0</v>
      </c>
      <c r="AR240" s="191">
        <f>IFERROR(IF(VALUE($F240)&lt;AS$144,(IF(VALUE($F240)&gt;AR$144-1,SUM($AI99,$V99,$AJ99:AR99),AR99)),0),0)</f>
        <v>0</v>
      </c>
      <c r="AS240" s="191">
        <f>IFERROR(IF(VALUE($F240)&lt;AT$144,(IF(VALUE($F240)&gt;AS$144-1,SUM($AI99,$V99,$AJ99:AS99),AS99)),0),0)</f>
        <v>0</v>
      </c>
      <c r="AT240" s="191">
        <f>IFERROR(IF(VALUE($F240)&lt;AU$144,(IF(VALUE($F240)&gt;AT$144-1,SUM($AI99,$V99,$AJ99:AT99),AT99)),0),0)</f>
        <v>0</v>
      </c>
      <c r="AU240" s="191">
        <f>IFERROR(IF(VALUE($F240)&lt;AV$144,(IF(VALUE($F240)&gt;AU$144-1,SUM($AI99,$V99,$AJ99:AU99),AU99)),0),0)</f>
        <v>0</v>
      </c>
      <c r="AV240" s="163">
        <f t="shared" si="45"/>
        <v>0</v>
      </c>
      <c r="AW240" s="191">
        <f>IFERROR(IF(VALUE($F240)&lt;AX$144,(IF(VALUE($F240)&gt;AW$144-1,SUM($AV99,$AI99,$V99,$AW99:AW99),AW99)),0),0)</f>
        <v>0</v>
      </c>
      <c r="AX240" s="191">
        <f>IFERROR(IF(VALUE($F240)&lt;AY$144,(IF(VALUE($F240)&gt;AX$144-1,SUM($AV99,$AI99,$V99,$AW99:AX99),AX99)),0),0)</f>
        <v>0</v>
      </c>
      <c r="AY240" s="191">
        <f>IFERROR(IF(VALUE($F240)&lt;AZ$144,(IF(VALUE($F240)&gt;AY$144-1,SUM($AV99,$AI99,$V99,$AW99:AY99),AY99)),0),0)</f>
        <v>0</v>
      </c>
      <c r="AZ240" s="191">
        <f>IFERROR(IF(VALUE($F240)&lt;BA$144,(IF(VALUE($F240)&gt;AZ$144-1,SUM($AV99,$AI99,$V99,$AW99:AZ99),AZ99)),0),0)</f>
        <v>0</v>
      </c>
      <c r="BA240" s="191">
        <f>IFERROR(IF(VALUE($F240)&lt;BB$144,(IF(VALUE($F240)&gt;BA$144-1,SUM($AV99,$AI99,$V99,$AW99:BA99),BA99)),0),0)</f>
        <v>0</v>
      </c>
      <c r="BB240" s="191">
        <f>IFERROR(IF(VALUE($F240)&lt;BC$144,(IF(VALUE($F240)&gt;BB$144-1,SUM($AV99,$AI99,$V99,$AW99:BB99),BB99)),0),0)</f>
        <v>0</v>
      </c>
      <c r="BC240" s="191">
        <f>IFERROR(IF(VALUE($F240)&lt;BD$144,(IF(VALUE($F240)&gt;BC$144-1,SUM($AV99,$AI99,$V99,$AW99:BC99),BC99)),0),0)</f>
        <v>0</v>
      </c>
      <c r="BD240" s="191">
        <f>IFERROR(IF(VALUE($F240)&lt;BE$144,(IF(VALUE($F240)&gt;BD$144-1,SUM($AV99,$AI99,$V99,$AW99:BD99),BD99)),0),0)</f>
        <v>0</v>
      </c>
      <c r="BE240" s="191">
        <f>IFERROR(IF(VALUE($F240)&lt;BF$144,(IF(VALUE($F240)&gt;BE$144-1,SUM($AV99,$AI99,$V99,$AW99:BE99),BE99)),0),0)</f>
        <v>0</v>
      </c>
      <c r="BF240" s="191">
        <f>IFERROR(IF(VALUE($F240)&lt;BG$144,(IF(VALUE($F240)&gt;BF$144-1,SUM($AV99,$AI99,$V99,$AW99:BF99),BF99)),0),0)</f>
        <v>0</v>
      </c>
      <c r="BG240" s="191">
        <f>IFERROR(IF(VALUE($F240)&lt;BH$144,(IF(VALUE($F240)&gt;BG$144-1,SUM($AV99,$AI99,$V99,$AW99:BG99),BG99)),0),0)</f>
        <v>0</v>
      </c>
      <c r="BH240" s="191">
        <f>IFERROR(IF(VALUE($F240)&lt;BI$144,(IF(VALUE($F240)&gt;BH$144-1,SUM($AV99,$AI99,$V99,$AW99:BH99),BH99)),0),0)</f>
        <v>0</v>
      </c>
      <c r="BI240" s="163">
        <f t="shared" si="46"/>
        <v>0</v>
      </c>
      <c r="BV240" s="163"/>
      <c r="CI240" s="163"/>
      <c r="CV240" s="163"/>
      <c r="DI240" s="163"/>
      <c r="DV240" s="163"/>
      <c r="EI240" s="163"/>
    </row>
    <row r="241" spans="1:139" ht="15.75" hidden="1" customHeight="1" outlineLevel="1" x14ac:dyDescent="0.25">
      <c r="A241" s="2">
        <f t="shared" si="54"/>
        <v>94</v>
      </c>
      <c r="B241" s="1">
        <f t="shared" si="54"/>
        <v>0</v>
      </c>
      <c r="C241" s="1">
        <f t="shared" si="54"/>
        <v>0</v>
      </c>
      <c r="D241" s="2">
        <f t="shared" si="54"/>
        <v>0</v>
      </c>
      <c r="E241" s="162">
        <f t="shared" si="54"/>
        <v>0</v>
      </c>
      <c r="F241" s="84" t="s">
        <v>382</v>
      </c>
      <c r="G241" s="84"/>
      <c r="J241" s="191">
        <v>0</v>
      </c>
      <c r="K241" s="191">
        <v>0</v>
      </c>
      <c r="L241" s="191">
        <v>0</v>
      </c>
      <c r="M241" s="191">
        <v>0</v>
      </c>
      <c r="N241" s="191">
        <v>0</v>
      </c>
      <c r="O241" s="191">
        <v>0</v>
      </c>
      <c r="P241" s="191">
        <v>0</v>
      </c>
      <c r="Q241" s="191">
        <f>IF($F241&lt;R$144,(IF($F241&gt;Q$144-1,SUM($J100:Q100)+$I442,Q100)),0)</f>
        <v>0</v>
      </c>
      <c r="R241" s="191">
        <f>IF($F241&lt;S$144,(IF($F241&gt;R$144-1,SUM($J100:R100)+$I442,R100)),0)</f>
        <v>0</v>
      </c>
      <c r="S241" s="191">
        <f>IF($F241&lt;T$144,(IF($F241&gt;S$144-1,SUM($J100:S100)+$I442,S100)),0)</f>
        <v>0</v>
      </c>
      <c r="T241" s="191">
        <f>IF($F241&lt;U$144,(IF($F241&gt;T$144-1,SUM($J100:T100)+$I442,T100)),0)</f>
        <v>0</v>
      </c>
      <c r="U241" s="191">
        <f>IF($F241&lt;V$144,(IF($F241&gt;U$144-1,SUM($J100:U100)+$I442,U100)),0)</f>
        <v>0</v>
      </c>
      <c r="V241" s="163">
        <f t="shared" si="51"/>
        <v>0</v>
      </c>
      <c r="W241" s="191">
        <f>IF($F241&lt;X$144,(IF($F241&gt;W$144-1,SUM($V100,$W100:W100),W100)),0)</f>
        <v>0</v>
      </c>
      <c r="X241" s="191">
        <f>IF($F241&lt;Y$144,(IF($F241&gt;X$144-1,SUM($V100,$W100:X100),X100)),0)</f>
        <v>0</v>
      </c>
      <c r="Y241" s="191">
        <f>IF($F241&lt;Z$144,(IF($F241&gt;Y$144-1,SUM($V100,$W100:Y100),Y100)),0)</f>
        <v>0</v>
      </c>
      <c r="Z241" s="191">
        <f>IF($F241&lt;AA$144,(IF($F241&gt;Z$144-1,SUM($V100,$W100:Z100),Z100)),0)</f>
        <v>0</v>
      </c>
      <c r="AA241" s="191">
        <f>IF($F241&lt;AB$144,(IF($F241&gt;AA$144-1,SUM($V100,$W100:AA100),AA100)),0)</f>
        <v>0</v>
      </c>
      <c r="AB241" s="191">
        <f>IF($F241&lt;AC$144,(IF($F241&gt;AB$144-1,SUM($V100,$W100:AB100),AB100)),0)</f>
        <v>0</v>
      </c>
      <c r="AC241" s="191">
        <f>IF($F241&lt;AD$144,(IF($F241&gt;AC$144-1,SUM($V100,$W100:AC100),AC100)),0)</f>
        <v>0</v>
      </c>
      <c r="AD241" s="191">
        <f>IF($F241&lt;AE$144,(IF($F241&gt;AD$144-1,SUM($V100,$W100:AD100),AD100)),0)</f>
        <v>0</v>
      </c>
      <c r="AE241" s="191">
        <f>IF($F241&lt;AF$144,(IF($F241&gt;AE$144-1,SUM($V100,$W100:AE100),AE100)),0)</f>
        <v>0</v>
      </c>
      <c r="AF241" s="191">
        <f>IF($F241&lt;AG$144,(IF($F241&gt;AF$144-1,SUM($V100,$W100:AF100),AF100)),0)</f>
        <v>0</v>
      </c>
      <c r="AG241" s="191">
        <f>IF($F241&lt;AH$144,(IF($F241&gt;AG$144-1,SUM($V100,$W100:AG100),AG100)),0)</f>
        <v>0</v>
      </c>
      <c r="AH241" s="191">
        <f>IF($F241&lt;AI$144,(IF($F241&gt;AH$144-1,SUM($V100,$W100:AH100),AH100)),0)</f>
        <v>0</v>
      </c>
      <c r="AI241" s="163">
        <f t="shared" si="50"/>
        <v>0</v>
      </c>
      <c r="AJ241" s="191">
        <f>IFERROR(IF(VALUE($F241)&lt;AK$144,(IF(VALUE($F241)&gt;AJ$144-1,SUM($AI100,$V100,$AJ100:AJ100),AJ100)),0),0)</f>
        <v>0</v>
      </c>
      <c r="AK241" s="191">
        <f>IFERROR(IF(VALUE($F241)&lt;AL$144,(IF(VALUE($F241)&gt;AK$144-1,SUM($AI100,$V100,$AJ100:AK100),AK100)),0),0)</f>
        <v>0</v>
      </c>
      <c r="AL241" s="191">
        <f>IFERROR(IF(VALUE($F241)&lt;AM$144,(IF(VALUE($F241)&gt;AL$144-1,SUM($AI100,$V100,$AJ100:AL100),AL100)),0),0)</f>
        <v>0</v>
      </c>
      <c r="AM241" s="191">
        <f>IFERROR(IF(VALUE($F241)&lt;AN$144,(IF(VALUE($F241)&gt;AM$144-1,SUM($AI100,$V100,$AJ100:AM100),AM100)),0),0)</f>
        <v>0</v>
      </c>
      <c r="AN241" s="191">
        <f>IFERROR(IF(VALUE($F241)&lt;AO$144,(IF(VALUE($F241)&gt;AN$144-1,SUM($AI100,$V100,$AJ100:AN100),AN100)),0),0)</f>
        <v>0</v>
      </c>
      <c r="AO241" s="191">
        <f>IFERROR(IF(VALUE($F241)&lt;AP$144,(IF(VALUE($F241)&gt;AO$144-1,SUM($AI100,$V100,$AJ100:AO100),AO100)),0),0)</f>
        <v>0</v>
      </c>
      <c r="AP241" s="191">
        <f>IFERROR(IF(VALUE($F241)&lt;AQ$144,(IF(VALUE($F241)&gt;AP$144-1,SUM($AI100,$V100,$AJ100:AP100),AP100)),0),0)</f>
        <v>0</v>
      </c>
      <c r="AQ241" s="191">
        <f>IFERROR(IF(VALUE($F241)&lt;AR$144,(IF(VALUE($F241)&gt;AQ$144-1,SUM($AI100,$V100,$AJ100:AQ100),AQ100)),0),0)</f>
        <v>0</v>
      </c>
      <c r="AR241" s="191">
        <f>IFERROR(IF(VALUE($F241)&lt;AS$144,(IF(VALUE($F241)&gt;AR$144-1,SUM($AI100,$V100,$AJ100:AR100),AR100)),0),0)</f>
        <v>0</v>
      </c>
      <c r="AS241" s="191">
        <f>IFERROR(IF(VALUE($F241)&lt;AT$144,(IF(VALUE($F241)&gt;AS$144-1,SUM($AI100,$V100,$AJ100:AS100),AS100)),0),0)</f>
        <v>0</v>
      </c>
      <c r="AT241" s="191">
        <f>IFERROR(IF(VALUE($F241)&lt;AU$144,(IF(VALUE($F241)&gt;AT$144-1,SUM($AI100,$V100,$AJ100:AT100),AT100)),0),0)</f>
        <v>0</v>
      </c>
      <c r="AU241" s="191">
        <f>IFERROR(IF(VALUE($F241)&lt;AV$144,(IF(VALUE($F241)&gt;AU$144-1,SUM($AI100,$V100,$AJ100:AU100),AU100)),0),0)</f>
        <v>0</v>
      </c>
      <c r="AV241" s="163">
        <f t="shared" si="45"/>
        <v>0</v>
      </c>
      <c r="AW241" s="191">
        <f>IFERROR(IF(VALUE($F241)&lt;AX$144,(IF(VALUE($F241)&gt;AW$144-1,SUM($AV100,$AI100,$V100,$AW100:AW100),AW100)),0),0)</f>
        <v>0</v>
      </c>
      <c r="AX241" s="191">
        <f>IFERROR(IF(VALUE($F241)&lt;AY$144,(IF(VALUE($F241)&gt;AX$144-1,SUM($AV100,$AI100,$V100,$AW100:AX100),AX100)),0),0)</f>
        <v>0</v>
      </c>
      <c r="AY241" s="191">
        <f>IFERROR(IF(VALUE($F241)&lt;AZ$144,(IF(VALUE($F241)&gt;AY$144-1,SUM($AV100,$AI100,$V100,$AW100:AY100),AY100)),0),0)</f>
        <v>0</v>
      </c>
      <c r="AZ241" s="191">
        <f>IFERROR(IF(VALUE($F241)&lt;BA$144,(IF(VALUE($F241)&gt;AZ$144-1,SUM($AV100,$AI100,$V100,$AW100:AZ100),AZ100)),0),0)</f>
        <v>0</v>
      </c>
      <c r="BA241" s="191">
        <f>IFERROR(IF(VALUE($F241)&lt;BB$144,(IF(VALUE($F241)&gt;BA$144-1,SUM($AV100,$AI100,$V100,$AW100:BA100),BA100)),0),0)</f>
        <v>0</v>
      </c>
      <c r="BB241" s="191">
        <f>IFERROR(IF(VALUE($F241)&lt;BC$144,(IF(VALUE($F241)&gt;BB$144-1,SUM($AV100,$AI100,$V100,$AW100:BB100),BB100)),0),0)</f>
        <v>0</v>
      </c>
      <c r="BC241" s="191">
        <f>IFERROR(IF(VALUE($F241)&lt;BD$144,(IF(VALUE($F241)&gt;BC$144-1,SUM($AV100,$AI100,$V100,$AW100:BC100),BC100)),0),0)</f>
        <v>0</v>
      </c>
      <c r="BD241" s="191">
        <f>IFERROR(IF(VALUE($F241)&lt;BE$144,(IF(VALUE($F241)&gt;BD$144-1,SUM($AV100,$AI100,$V100,$AW100:BD100),BD100)),0),0)</f>
        <v>0</v>
      </c>
      <c r="BE241" s="191">
        <f>IFERROR(IF(VALUE($F241)&lt;BF$144,(IF(VALUE($F241)&gt;BE$144-1,SUM($AV100,$AI100,$V100,$AW100:BE100),BE100)),0),0)</f>
        <v>0</v>
      </c>
      <c r="BF241" s="191">
        <f>IFERROR(IF(VALUE($F241)&lt;BG$144,(IF(VALUE($F241)&gt;BF$144-1,SUM($AV100,$AI100,$V100,$AW100:BF100),BF100)),0),0)</f>
        <v>0</v>
      </c>
      <c r="BG241" s="191">
        <f>IFERROR(IF(VALUE($F241)&lt;BH$144,(IF(VALUE($F241)&gt;BG$144-1,SUM($AV100,$AI100,$V100,$AW100:BG100),BG100)),0),0)</f>
        <v>0</v>
      </c>
      <c r="BH241" s="191">
        <f>IFERROR(IF(VALUE($F241)&lt;BI$144,(IF(VALUE($F241)&gt;BH$144-1,SUM($AV100,$AI100,$V100,$AW100:BH100),BH100)),0),0)</f>
        <v>0</v>
      </c>
      <c r="BI241" s="163">
        <f t="shared" si="46"/>
        <v>0</v>
      </c>
      <c r="BV241" s="163"/>
      <c r="CI241" s="163"/>
      <c r="CV241" s="163"/>
      <c r="DI241" s="163"/>
      <c r="DV241" s="163"/>
      <c r="EI241" s="163"/>
    </row>
    <row r="242" spans="1:139" ht="15.75" hidden="1" customHeight="1" outlineLevel="1" x14ac:dyDescent="0.25">
      <c r="A242" s="2">
        <f t="shared" si="54"/>
        <v>95</v>
      </c>
      <c r="B242" s="1">
        <f t="shared" si="54"/>
        <v>0</v>
      </c>
      <c r="C242" s="1">
        <f t="shared" si="54"/>
        <v>0</v>
      </c>
      <c r="D242" s="2">
        <f t="shared" si="54"/>
        <v>0</v>
      </c>
      <c r="E242" s="162">
        <f t="shared" si="54"/>
        <v>0</v>
      </c>
      <c r="F242" s="84" t="s">
        <v>382</v>
      </c>
      <c r="G242" s="84"/>
      <c r="J242" s="191">
        <v>0</v>
      </c>
      <c r="K242" s="191">
        <v>0</v>
      </c>
      <c r="L242" s="191">
        <v>0</v>
      </c>
      <c r="M242" s="191">
        <v>0</v>
      </c>
      <c r="N242" s="191">
        <v>0</v>
      </c>
      <c r="O242" s="191">
        <v>0</v>
      </c>
      <c r="P242" s="191">
        <v>0</v>
      </c>
      <c r="Q242" s="191">
        <f>IF($F242&lt;R$144,(IF($F242&gt;Q$144-1,SUM($J101:Q101)+$I443,Q101)),0)</f>
        <v>0</v>
      </c>
      <c r="R242" s="191">
        <f>IF($F242&lt;S$144,(IF($F242&gt;R$144-1,SUM($J101:R101)+$I443,R101)),0)</f>
        <v>0</v>
      </c>
      <c r="S242" s="191">
        <f>IF($F242&lt;T$144,(IF($F242&gt;S$144-1,SUM($J101:S101)+$I443,S101)),0)</f>
        <v>0</v>
      </c>
      <c r="T242" s="191">
        <f>IF($F242&lt;U$144,(IF($F242&gt;T$144-1,SUM($J101:T101)+$I443,T101)),0)</f>
        <v>0</v>
      </c>
      <c r="U242" s="191">
        <f>IF($F242&lt;V$144,(IF($F242&gt;U$144-1,SUM($J101:U101)+$I443,U101)),0)</f>
        <v>0</v>
      </c>
      <c r="V242" s="163">
        <f t="shared" si="51"/>
        <v>0</v>
      </c>
      <c r="W242" s="191">
        <f>IF($F242&lt;X$144,(IF($F242&gt;W$144-1,SUM($V101,$W101:W101),W101)),0)</f>
        <v>0</v>
      </c>
      <c r="X242" s="191">
        <f>IF($F242&lt;Y$144,(IF($F242&gt;X$144-1,SUM($V101,$W101:X101),X101)),0)</f>
        <v>0</v>
      </c>
      <c r="Y242" s="191">
        <f>IF($F242&lt;Z$144,(IF($F242&gt;Y$144-1,SUM($V101,$W101:Y101),Y101)),0)</f>
        <v>0</v>
      </c>
      <c r="Z242" s="191">
        <f>IF($F242&lt;AA$144,(IF($F242&gt;Z$144-1,SUM($V101,$W101:Z101),Z101)),0)</f>
        <v>0</v>
      </c>
      <c r="AA242" s="191">
        <f>IF($F242&lt;AB$144,(IF($F242&gt;AA$144-1,SUM($V101,$W101:AA101),AA101)),0)</f>
        <v>0</v>
      </c>
      <c r="AB242" s="191">
        <f>IF($F242&lt;AC$144,(IF($F242&gt;AB$144-1,SUM($V101,$W101:AB101),AB101)),0)</f>
        <v>0</v>
      </c>
      <c r="AC242" s="191">
        <f>IF($F242&lt;AD$144,(IF($F242&gt;AC$144-1,SUM($V101,$W101:AC101),AC101)),0)</f>
        <v>0</v>
      </c>
      <c r="AD242" s="191">
        <f>IF($F242&lt;AE$144,(IF($F242&gt;AD$144-1,SUM($V101,$W101:AD101),AD101)),0)</f>
        <v>0</v>
      </c>
      <c r="AE242" s="191">
        <f>IF($F242&lt;AF$144,(IF($F242&gt;AE$144-1,SUM($V101,$W101:AE101),AE101)),0)</f>
        <v>0</v>
      </c>
      <c r="AF242" s="191">
        <f>IF($F242&lt;AG$144,(IF($F242&gt;AF$144-1,SUM($V101,$W101:AF101),AF101)),0)</f>
        <v>0</v>
      </c>
      <c r="AG242" s="191">
        <f>IF($F242&lt;AH$144,(IF($F242&gt;AG$144-1,SUM($V101,$W101:AG101),AG101)),0)</f>
        <v>0</v>
      </c>
      <c r="AH242" s="191">
        <f>IF($F242&lt;AI$144,(IF($F242&gt;AH$144-1,SUM($V101,$W101:AH101),AH101)),0)</f>
        <v>0</v>
      </c>
      <c r="AI242" s="163">
        <f t="shared" ref="AI242:AI273" si="55">SUM(W242:AH242)</f>
        <v>0</v>
      </c>
      <c r="AJ242" s="191">
        <f>IFERROR(IF(VALUE($F242)&lt;AK$144,(IF(VALUE($F242)&gt;AJ$144-1,SUM($AI101,$V101,$AJ101:AJ101),AJ101)),0),0)</f>
        <v>0</v>
      </c>
      <c r="AK242" s="191">
        <f>IFERROR(IF(VALUE($F242)&lt;AL$144,(IF(VALUE($F242)&gt;AK$144-1,SUM($AI101,$V101,$AJ101:AK101),AK101)),0),0)</f>
        <v>0</v>
      </c>
      <c r="AL242" s="191">
        <f>IFERROR(IF(VALUE($F242)&lt;AM$144,(IF(VALUE($F242)&gt;AL$144-1,SUM($AI101,$V101,$AJ101:AL101),AL101)),0),0)</f>
        <v>0</v>
      </c>
      <c r="AM242" s="191">
        <f>IFERROR(IF(VALUE($F242)&lt;AN$144,(IF(VALUE($F242)&gt;AM$144-1,SUM($AI101,$V101,$AJ101:AM101),AM101)),0),0)</f>
        <v>0</v>
      </c>
      <c r="AN242" s="191">
        <f>IFERROR(IF(VALUE($F242)&lt;AO$144,(IF(VALUE($F242)&gt;AN$144-1,SUM($AI101,$V101,$AJ101:AN101),AN101)),0),0)</f>
        <v>0</v>
      </c>
      <c r="AO242" s="191">
        <f>IFERROR(IF(VALUE($F242)&lt;AP$144,(IF(VALUE($F242)&gt;AO$144-1,SUM($AI101,$V101,$AJ101:AO101),AO101)),0),0)</f>
        <v>0</v>
      </c>
      <c r="AP242" s="191">
        <f>IFERROR(IF(VALUE($F242)&lt;AQ$144,(IF(VALUE($F242)&gt;AP$144-1,SUM($AI101,$V101,$AJ101:AP101),AP101)),0),0)</f>
        <v>0</v>
      </c>
      <c r="AQ242" s="191">
        <f>IFERROR(IF(VALUE($F242)&lt;AR$144,(IF(VALUE($F242)&gt;AQ$144-1,SUM($AI101,$V101,$AJ101:AQ101),AQ101)),0),0)</f>
        <v>0</v>
      </c>
      <c r="AR242" s="191">
        <f>IFERROR(IF(VALUE($F242)&lt;AS$144,(IF(VALUE($F242)&gt;AR$144-1,SUM($AI101,$V101,$AJ101:AR101),AR101)),0),0)</f>
        <v>0</v>
      </c>
      <c r="AS242" s="191">
        <f>IFERROR(IF(VALUE($F242)&lt;AT$144,(IF(VALUE($F242)&gt;AS$144-1,SUM($AI101,$V101,$AJ101:AS101),AS101)),0),0)</f>
        <v>0</v>
      </c>
      <c r="AT242" s="191">
        <f>IFERROR(IF(VALUE($F242)&lt;AU$144,(IF(VALUE($F242)&gt;AT$144-1,SUM($AI101,$V101,$AJ101:AT101),AT101)),0),0)</f>
        <v>0</v>
      </c>
      <c r="AU242" s="191">
        <f>IFERROR(IF(VALUE($F242)&lt;AV$144,(IF(VALUE($F242)&gt;AU$144-1,SUM($AI101,$V101,$AJ101:AU101),AU101)),0),0)</f>
        <v>0</v>
      </c>
      <c r="AV242" s="163">
        <f t="shared" si="45"/>
        <v>0</v>
      </c>
      <c r="AW242" s="191">
        <f>IFERROR(IF(VALUE($F242)&lt;AX$144,(IF(VALUE($F242)&gt;AW$144-1,SUM($AV101,$AI101,$V101,$AW101:AW101),AW101)),0),0)</f>
        <v>0</v>
      </c>
      <c r="AX242" s="191">
        <f>IFERROR(IF(VALUE($F242)&lt;AY$144,(IF(VALUE($F242)&gt;AX$144-1,SUM($AV101,$AI101,$V101,$AW101:AX101),AX101)),0),0)</f>
        <v>0</v>
      </c>
      <c r="AY242" s="191">
        <f>IFERROR(IF(VALUE($F242)&lt;AZ$144,(IF(VALUE($F242)&gt;AY$144-1,SUM($AV101,$AI101,$V101,$AW101:AY101),AY101)),0),0)</f>
        <v>0</v>
      </c>
      <c r="AZ242" s="191">
        <f>IFERROR(IF(VALUE($F242)&lt;BA$144,(IF(VALUE($F242)&gt;AZ$144-1,SUM($AV101,$AI101,$V101,$AW101:AZ101),AZ101)),0),0)</f>
        <v>0</v>
      </c>
      <c r="BA242" s="191">
        <f>IFERROR(IF(VALUE($F242)&lt;BB$144,(IF(VALUE($F242)&gt;BA$144-1,SUM($AV101,$AI101,$V101,$AW101:BA101),BA101)),0),0)</f>
        <v>0</v>
      </c>
      <c r="BB242" s="191">
        <f>IFERROR(IF(VALUE($F242)&lt;BC$144,(IF(VALUE($F242)&gt;BB$144-1,SUM($AV101,$AI101,$V101,$AW101:BB101),BB101)),0),0)</f>
        <v>0</v>
      </c>
      <c r="BC242" s="191">
        <f>IFERROR(IF(VALUE($F242)&lt;BD$144,(IF(VALUE($F242)&gt;BC$144-1,SUM($AV101,$AI101,$V101,$AW101:BC101),BC101)),0),0)</f>
        <v>0</v>
      </c>
      <c r="BD242" s="191">
        <f>IFERROR(IF(VALUE($F242)&lt;BE$144,(IF(VALUE($F242)&gt;BD$144-1,SUM($AV101,$AI101,$V101,$AW101:BD101),BD101)),0),0)</f>
        <v>0</v>
      </c>
      <c r="BE242" s="191">
        <f>IFERROR(IF(VALUE($F242)&lt;BF$144,(IF(VALUE($F242)&gt;BE$144-1,SUM($AV101,$AI101,$V101,$AW101:BE101),BE101)),0),0)</f>
        <v>0</v>
      </c>
      <c r="BF242" s="191">
        <f>IFERROR(IF(VALUE($F242)&lt;BG$144,(IF(VALUE($F242)&gt;BF$144-1,SUM($AV101,$AI101,$V101,$AW101:BF101),BF101)),0),0)</f>
        <v>0</v>
      </c>
      <c r="BG242" s="191">
        <f>IFERROR(IF(VALUE($F242)&lt;BH$144,(IF(VALUE($F242)&gt;BG$144-1,SUM($AV101,$AI101,$V101,$AW101:BG101),BG101)),0),0)</f>
        <v>0</v>
      </c>
      <c r="BH242" s="191">
        <f>IFERROR(IF(VALUE($F242)&lt;BI$144,(IF(VALUE($F242)&gt;BH$144-1,SUM($AV101,$AI101,$V101,$AW101:BH101),BH101)),0),0)</f>
        <v>0</v>
      </c>
      <c r="BI242" s="163">
        <f t="shared" si="46"/>
        <v>0</v>
      </c>
      <c r="BV242" s="163"/>
      <c r="CI242" s="163"/>
      <c r="CV242" s="163"/>
      <c r="DI242" s="163"/>
      <c r="DV242" s="163"/>
      <c r="EI242" s="163"/>
    </row>
    <row r="243" spans="1:139" ht="15.75" hidden="1" customHeight="1" outlineLevel="1" x14ac:dyDescent="0.25">
      <c r="A243" s="2">
        <f t="shared" si="54"/>
        <v>96</v>
      </c>
      <c r="B243" s="1">
        <f t="shared" si="54"/>
        <v>0</v>
      </c>
      <c r="C243" s="1">
        <f t="shared" si="54"/>
        <v>0</v>
      </c>
      <c r="D243" s="2">
        <f t="shared" si="54"/>
        <v>0</v>
      </c>
      <c r="E243" s="162">
        <f t="shared" si="54"/>
        <v>0</v>
      </c>
      <c r="F243" s="84" t="s">
        <v>382</v>
      </c>
      <c r="G243" s="84"/>
      <c r="J243" s="191">
        <v>0</v>
      </c>
      <c r="K243" s="191">
        <v>0</v>
      </c>
      <c r="L243" s="191">
        <v>0</v>
      </c>
      <c r="M243" s="191">
        <v>0</v>
      </c>
      <c r="N243" s="191">
        <v>0</v>
      </c>
      <c r="O243" s="191">
        <v>0</v>
      </c>
      <c r="P243" s="191">
        <v>0</v>
      </c>
      <c r="Q243" s="191">
        <f>IF($F243&lt;R$144,(IF($F243&gt;Q$144-1,SUM($J102:Q102)+$I444,Q102)),0)</f>
        <v>0</v>
      </c>
      <c r="R243" s="191">
        <f>IF($F243&lt;S$144,(IF($F243&gt;R$144-1,SUM($J102:R102)+$I444,R102)),0)</f>
        <v>0</v>
      </c>
      <c r="S243" s="191">
        <f>IF($F243&lt;T$144,(IF($F243&gt;S$144-1,SUM($J102:S102)+$I444,S102)),0)</f>
        <v>0</v>
      </c>
      <c r="T243" s="191">
        <f>IF($F243&lt;U$144,(IF($F243&gt;T$144-1,SUM($J102:T102)+$I444,T102)),0)</f>
        <v>0</v>
      </c>
      <c r="U243" s="191">
        <f>IF($F243&lt;V$144,(IF($F243&gt;U$144-1,SUM($J102:U102)+$I444,U102)),0)</f>
        <v>0</v>
      </c>
      <c r="V243" s="163">
        <f t="shared" si="51"/>
        <v>0</v>
      </c>
      <c r="W243" s="191">
        <f>IF($F243&lt;X$144,(IF($F243&gt;W$144-1,SUM($V102,$W102:W102),W102)),0)</f>
        <v>0</v>
      </c>
      <c r="X243" s="191">
        <f>IF($F243&lt;Y$144,(IF($F243&gt;X$144-1,SUM($V102,$W102:X102),X102)),0)</f>
        <v>0</v>
      </c>
      <c r="Y243" s="191">
        <f>IF($F243&lt;Z$144,(IF($F243&gt;Y$144-1,SUM($V102,$W102:Y102),Y102)),0)</f>
        <v>0</v>
      </c>
      <c r="Z243" s="191">
        <f>IF($F243&lt;AA$144,(IF($F243&gt;Z$144-1,SUM($V102,$W102:Z102),Z102)),0)</f>
        <v>0</v>
      </c>
      <c r="AA243" s="191">
        <f>IF($F243&lt;AB$144,(IF($F243&gt;AA$144-1,SUM($V102,$W102:AA102),AA102)),0)</f>
        <v>0</v>
      </c>
      <c r="AB243" s="191">
        <f>IF($F243&lt;AC$144,(IF($F243&gt;AB$144-1,SUM($V102,$W102:AB102),AB102)),0)</f>
        <v>0</v>
      </c>
      <c r="AC243" s="191">
        <f>IF($F243&lt;AD$144,(IF($F243&gt;AC$144-1,SUM($V102,$W102:AC102),AC102)),0)</f>
        <v>0</v>
      </c>
      <c r="AD243" s="191">
        <f>IF($F243&lt;AE$144,(IF($F243&gt;AD$144-1,SUM($V102,$W102:AD102),AD102)),0)</f>
        <v>0</v>
      </c>
      <c r="AE243" s="191">
        <f>IF($F243&lt;AF$144,(IF($F243&gt;AE$144-1,SUM($V102,$W102:AE102),AE102)),0)</f>
        <v>0</v>
      </c>
      <c r="AF243" s="191">
        <f>IF($F243&lt;AG$144,(IF($F243&gt;AF$144-1,SUM($V102,$W102:AF102),AF102)),0)</f>
        <v>0</v>
      </c>
      <c r="AG243" s="191">
        <f>IF($F243&lt;AH$144,(IF($F243&gt;AG$144-1,SUM($V102,$W102:AG102),AG102)),0)</f>
        <v>0</v>
      </c>
      <c r="AH243" s="191">
        <f>IF($F243&lt;AI$144,(IF($F243&gt;AH$144-1,SUM($V102,$W102:AH102),AH102)),0)</f>
        <v>0</v>
      </c>
      <c r="AI243" s="163">
        <f t="shared" si="55"/>
        <v>0</v>
      </c>
      <c r="AJ243" s="191">
        <f>IFERROR(IF(VALUE($F243)&lt;AK$144,(IF(VALUE($F243)&gt;AJ$144-1,SUM($AI102,$V102,$AJ102:AJ102),AJ102)),0),0)</f>
        <v>0</v>
      </c>
      <c r="AK243" s="191">
        <f>IFERROR(IF(VALUE($F243)&lt;AL$144,(IF(VALUE($F243)&gt;AK$144-1,SUM($AI102,$V102,$AJ102:AK102),AK102)),0),0)</f>
        <v>0</v>
      </c>
      <c r="AL243" s="191">
        <f>IFERROR(IF(VALUE($F243)&lt;AM$144,(IF(VALUE($F243)&gt;AL$144-1,SUM($AI102,$V102,$AJ102:AL102),AL102)),0),0)</f>
        <v>0</v>
      </c>
      <c r="AM243" s="191">
        <f>IFERROR(IF(VALUE($F243)&lt;AN$144,(IF(VALUE($F243)&gt;AM$144-1,SUM($AI102,$V102,$AJ102:AM102),AM102)),0),0)</f>
        <v>0</v>
      </c>
      <c r="AN243" s="191">
        <f>IFERROR(IF(VALUE($F243)&lt;AO$144,(IF(VALUE($F243)&gt;AN$144-1,SUM($AI102,$V102,$AJ102:AN102),AN102)),0),0)</f>
        <v>0</v>
      </c>
      <c r="AO243" s="191">
        <f>IFERROR(IF(VALUE($F243)&lt;AP$144,(IF(VALUE($F243)&gt;AO$144-1,SUM($AI102,$V102,$AJ102:AO102),AO102)),0),0)</f>
        <v>0</v>
      </c>
      <c r="AP243" s="191">
        <f>IFERROR(IF(VALUE($F243)&lt;AQ$144,(IF(VALUE($F243)&gt;AP$144-1,SUM($AI102,$V102,$AJ102:AP102),AP102)),0),0)</f>
        <v>0</v>
      </c>
      <c r="AQ243" s="191">
        <f>IFERROR(IF(VALUE($F243)&lt;AR$144,(IF(VALUE($F243)&gt;AQ$144-1,SUM($AI102,$V102,$AJ102:AQ102),AQ102)),0),0)</f>
        <v>0</v>
      </c>
      <c r="AR243" s="191">
        <f>IFERROR(IF(VALUE($F243)&lt;AS$144,(IF(VALUE($F243)&gt;AR$144-1,SUM($AI102,$V102,$AJ102:AR102),AR102)),0),0)</f>
        <v>0</v>
      </c>
      <c r="AS243" s="191">
        <f>IFERROR(IF(VALUE($F243)&lt;AT$144,(IF(VALUE($F243)&gt;AS$144-1,SUM($AI102,$V102,$AJ102:AS102),AS102)),0),0)</f>
        <v>0</v>
      </c>
      <c r="AT243" s="191">
        <f>IFERROR(IF(VALUE($F243)&lt;AU$144,(IF(VALUE($F243)&gt;AT$144-1,SUM($AI102,$V102,$AJ102:AT102),AT102)),0),0)</f>
        <v>0</v>
      </c>
      <c r="AU243" s="191">
        <f>IFERROR(IF(VALUE($F243)&lt;AV$144,(IF(VALUE($F243)&gt;AU$144-1,SUM($AI102,$V102,$AJ102:AU102),AU102)),0),0)</f>
        <v>0</v>
      </c>
      <c r="AV243" s="163">
        <f t="shared" si="45"/>
        <v>0</v>
      </c>
      <c r="AW243" s="191">
        <f>IFERROR(IF(VALUE($F243)&lt;AX$144,(IF(VALUE($F243)&gt;AW$144-1,SUM($AV102,$AI102,$V102,$AW102:AW102),AW102)),0),0)</f>
        <v>0</v>
      </c>
      <c r="AX243" s="191">
        <f>IFERROR(IF(VALUE($F243)&lt;AY$144,(IF(VALUE($F243)&gt;AX$144-1,SUM($AV102,$AI102,$V102,$AW102:AX102),AX102)),0),0)</f>
        <v>0</v>
      </c>
      <c r="AY243" s="191">
        <f>IFERROR(IF(VALUE($F243)&lt;AZ$144,(IF(VALUE($F243)&gt;AY$144-1,SUM($AV102,$AI102,$V102,$AW102:AY102),AY102)),0),0)</f>
        <v>0</v>
      </c>
      <c r="AZ243" s="191">
        <f>IFERROR(IF(VALUE($F243)&lt;BA$144,(IF(VALUE($F243)&gt;AZ$144-1,SUM($AV102,$AI102,$V102,$AW102:AZ102),AZ102)),0),0)</f>
        <v>0</v>
      </c>
      <c r="BA243" s="191">
        <f>IFERROR(IF(VALUE($F243)&lt;BB$144,(IF(VALUE($F243)&gt;BA$144-1,SUM($AV102,$AI102,$V102,$AW102:BA102),BA102)),0),0)</f>
        <v>0</v>
      </c>
      <c r="BB243" s="191">
        <f>IFERROR(IF(VALUE($F243)&lt;BC$144,(IF(VALUE($F243)&gt;BB$144-1,SUM($AV102,$AI102,$V102,$AW102:BB102),BB102)),0),0)</f>
        <v>0</v>
      </c>
      <c r="BC243" s="191">
        <f>IFERROR(IF(VALUE($F243)&lt;BD$144,(IF(VALUE($F243)&gt;BC$144-1,SUM($AV102,$AI102,$V102,$AW102:BC102),BC102)),0),0)</f>
        <v>0</v>
      </c>
      <c r="BD243" s="191">
        <f>IFERROR(IF(VALUE($F243)&lt;BE$144,(IF(VALUE($F243)&gt;BD$144-1,SUM($AV102,$AI102,$V102,$AW102:BD102),BD102)),0),0)</f>
        <v>0</v>
      </c>
      <c r="BE243" s="191">
        <f>IFERROR(IF(VALUE($F243)&lt;BF$144,(IF(VALUE($F243)&gt;BE$144-1,SUM($AV102,$AI102,$V102,$AW102:BE102),BE102)),0),0)</f>
        <v>0</v>
      </c>
      <c r="BF243" s="191">
        <f>IFERROR(IF(VALUE($F243)&lt;BG$144,(IF(VALUE($F243)&gt;BF$144-1,SUM($AV102,$AI102,$V102,$AW102:BF102),BF102)),0),0)</f>
        <v>0</v>
      </c>
      <c r="BG243" s="191">
        <f>IFERROR(IF(VALUE($F243)&lt;BH$144,(IF(VALUE($F243)&gt;BG$144-1,SUM($AV102,$AI102,$V102,$AW102:BG102),BG102)),0),0)</f>
        <v>0</v>
      </c>
      <c r="BH243" s="191">
        <f>IFERROR(IF(VALUE($F243)&lt;BI$144,(IF(VALUE($F243)&gt;BH$144-1,SUM($AV102,$AI102,$V102,$AW102:BH102),BH102)),0),0)</f>
        <v>0</v>
      </c>
      <c r="BI243" s="163">
        <f t="shared" si="46"/>
        <v>0</v>
      </c>
      <c r="BV243" s="163"/>
      <c r="CI243" s="163"/>
      <c r="CV243" s="163"/>
      <c r="DI243" s="163"/>
      <c r="DV243" s="163"/>
      <c r="EI243" s="163"/>
    </row>
    <row r="244" spans="1:139" ht="15.75" hidden="1" customHeight="1" outlineLevel="1" x14ac:dyDescent="0.25">
      <c r="A244" s="2">
        <f t="shared" si="54"/>
        <v>97</v>
      </c>
      <c r="B244" s="1">
        <f t="shared" si="54"/>
        <v>0</v>
      </c>
      <c r="C244" s="1">
        <f t="shared" si="54"/>
        <v>0</v>
      </c>
      <c r="D244" s="2">
        <f t="shared" si="54"/>
        <v>0</v>
      </c>
      <c r="E244" s="162">
        <f t="shared" si="54"/>
        <v>0</v>
      </c>
      <c r="F244" s="84" t="s">
        <v>382</v>
      </c>
      <c r="G244" s="84"/>
      <c r="J244" s="191">
        <v>0</v>
      </c>
      <c r="K244" s="191">
        <v>0</v>
      </c>
      <c r="L244" s="191">
        <v>0</v>
      </c>
      <c r="M244" s="191">
        <v>0</v>
      </c>
      <c r="N244" s="191">
        <v>0</v>
      </c>
      <c r="O244" s="191">
        <v>0</v>
      </c>
      <c r="P244" s="191">
        <v>0</v>
      </c>
      <c r="Q244" s="191">
        <f>IF($F244&lt;R$144,(IF($F244&gt;Q$144-1,SUM($J103:Q103)+$I445,Q103)),0)</f>
        <v>0</v>
      </c>
      <c r="R244" s="191">
        <f>IF($F244&lt;S$144,(IF($F244&gt;R$144-1,SUM($J103:R103)+$I445,R103)),0)</f>
        <v>0</v>
      </c>
      <c r="S244" s="191">
        <f>IF($F244&lt;T$144,(IF($F244&gt;S$144-1,SUM($J103:S103)+$I445,S103)),0)</f>
        <v>0</v>
      </c>
      <c r="T244" s="191">
        <f>IF($F244&lt;U$144,(IF($F244&gt;T$144-1,SUM($J103:T103)+$I445,T103)),0)</f>
        <v>0</v>
      </c>
      <c r="U244" s="191">
        <f>IF($F244&lt;V$144,(IF($F244&gt;U$144-1,SUM($J103:U103)+$I445,U103)),0)</f>
        <v>0</v>
      </c>
      <c r="V244" s="163">
        <f t="shared" si="51"/>
        <v>0</v>
      </c>
      <c r="W244" s="191">
        <f>IF($F244&lt;X$144,(IF($F244&gt;W$144-1,SUM($V103,$W103:W103),W103)),0)</f>
        <v>0</v>
      </c>
      <c r="X244" s="191">
        <f>IF($F244&lt;Y$144,(IF($F244&gt;X$144-1,SUM($V103,$W103:X103),X103)),0)</f>
        <v>0</v>
      </c>
      <c r="Y244" s="191">
        <f>IF($F244&lt;Z$144,(IF($F244&gt;Y$144-1,SUM($V103,$W103:Y103),Y103)),0)</f>
        <v>0</v>
      </c>
      <c r="Z244" s="191">
        <f>IF($F244&lt;AA$144,(IF($F244&gt;Z$144-1,SUM($V103,$W103:Z103),Z103)),0)</f>
        <v>0</v>
      </c>
      <c r="AA244" s="191">
        <f>IF($F244&lt;AB$144,(IF($F244&gt;AA$144-1,SUM($V103,$W103:AA103),AA103)),0)</f>
        <v>0</v>
      </c>
      <c r="AB244" s="191">
        <f>IF($F244&lt;AC$144,(IF($F244&gt;AB$144-1,SUM($V103,$W103:AB103),AB103)),0)</f>
        <v>0</v>
      </c>
      <c r="AC244" s="191">
        <f>IF($F244&lt;AD$144,(IF($F244&gt;AC$144-1,SUM($V103,$W103:AC103),AC103)),0)</f>
        <v>0</v>
      </c>
      <c r="AD244" s="191">
        <f>IF($F244&lt;AE$144,(IF($F244&gt;AD$144-1,SUM($V103,$W103:AD103),AD103)),0)</f>
        <v>0</v>
      </c>
      <c r="AE244" s="191">
        <f>IF($F244&lt;AF$144,(IF($F244&gt;AE$144-1,SUM($V103,$W103:AE103),AE103)),0)</f>
        <v>0</v>
      </c>
      <c r="AF244" s="191">
        <f>IF($F244&lt;AG$144,(IF($F244&gt;AF$144-1,SUM($V103,$W103:AF103),AF103)),0)</f>
        <v>0</v>
      </c>
      <c r="AG244" s="191">
        <f>IF($F244&lt;AH$144,(IF($F244&gt;AG$144-1,SUM($V103,$W103:AG103),AG103)),0)</f>
        <v>0</v>
      </c>
      <c r="AH244" s="191">
        <f>IF($F244&lt;AI$144,(IF($F244&gt;AH$144-1,SUM($V103,$W103:AH103),AH103)),0)</f>
        <v>0</v>
      </c>
      <c r="AI244" s="163">
        <f t="shared" si="55"/>
        <v>0</v>
      </c>
      <c r="AJ244" s="191">
        <f>IFERROR(IF(VALUE($F244)&lt;AK$144,(IF(VALUE($F244)&gt;AJ$144-1,SUM($AI103,$V103,$AJ103:AJ103),AJ103)),0),0)</f>
        <v>0</v>
      </c>
      <c r="AK244" s="191">
        <f>IFERROR(IF(VALUE($F244)&lt;AL$144,(IF(VALUE($F244)&gt;AK$144-1,SUM($AI103,$V103,$AJ103:AK103),AK103)),0),0)</f>
        <v>0</v>
      </c>
      <c r="AL244" s="191">
        <f>IFERROR(IF(VALUE($F244)&lt;AM$144,(IF(VALUE($F244)&gt;AL$144-1,SUM($AI103,$V103,$AJ103:AL103),AL103)),0),0)</f>
        <v>0</v>
      </c>
      <c r="AM244" s="191">
        <f>IFERROR(IF(VALUE($F244)&lt;AN$144,(IF(VALUE($F244)&gt;AM$144-1,SUM($AI103,$V103,$AJ103:AM103),AM103)),0),0)</f>
        <v>0</v>
      </c>
      <c r="AN244" s="191">
        <f>IFERROR(IF(VALUE($F244)&lt;AO$144,(IF(VALUE($F244)&gt;AN$144-1,SUM($AI103,$V103,$AJ103:AN103),AN103)),0),0)</f>
        <v>0</v>
      </c>
      <c r="AO244" s="191">
        <f>IFERROR(IF(VALUE($F244)&lt;AP$144,(IF(VALUE($F244)&gt;AO$144-1,SUM($AI103,$V103,$AJ103:AO103),AO103)),0),0)</f>
        <v>0</v>
      </c>
      <c r="AP244" s="191">
        <f>IFERROR(IF(VALUE($F244)&lt;AQ$144,(IF(VALUE($F244)&gt;AP$144-1,SUM($AI103,$V103,$AJ103:AP103),AP103)),0),0)</f>
        <v>0</v>
      </c>
      <c r="AQ244" s="191">
        <f>IFERROR(IF(VALUE($F244)&lt;AR$144,(IF(VALUE($F244)&gt;AQ$144-1,SUM($AI103,$V103,$AJ103:AQ103),AQ103)),0),0)</f>
        <v>0</v>
      </c>
      <c r="AR244" s="191">
        <f>IFERROR(IF(VALUE($F244)&lt;AS$144,(IF(VALUE($F244)&gt;AR$144-1,SUM($AI103,$V103,$AJ103:AR103),AR103)),0),0)</f>
        <v>0</v>
      </c>
      <c r="AS244" s="191">
        <f>IFERROR(IF(VALUE($F244)&lt;AT$144,(IF(VALUE($F244)&gt;AS$144-1,SUM($AI103,$V103,$AJ103:AS103),AS103)),0),0)</f>
        <v>0</v>
      </c>
      <c r="AT244" s="191">
        <f>IFERROR(IF(VALUE($F244)&lt;AU$144,(IF(VALUE($F244)&gt;AT$144-1,SUM($AI103,$V103,$AJ103:AT103),AT103)),0),0)</f>
        <v>0</v>
      </c>
      <c r="AU244" s="191">
        <f>IFERROR(IF(VALUE($F244)&lt;AV$144,(IF(VALUE($F244)&gt;AU$144-1,SUM($AI103,$V103,$AJ103:AU103),AU103)),0),0)</f>
        <v>0</v>
      </c>
      <c r="AV244" s="163">
        <f t="shared" ref="AV244:AV282" si="56">SUM(AJ244:AU244)</f>
        <v>0</v>
      </c>
      <c r="AW244" s="191">
        <f>IFERROR(IF(VALUE($F244)&lt;AX$144,(IF(VALUE($F244)&gt;AW$144-1,SUM($AV103,$AI103,$V103,$AW103:AW103),AW103)),0),0)</f>
        <v>0</v>
      </c>
      <c r="AX244" s="191">
        <f>IFERROR(IF(VALUE($F244)&lt;AY$144,(IF(VALUE($F244)&gt;AX$144-1,SUM($AV103,$AI103,$V103,$AW103:AX103),AX103)),0),0)</f>
        <v>0</v>
      </c>
      <c r="AY244" s="191">
        <f>IFERROR(IF(VALUE($F244)&lt;AZ$144,(IF(VALUE($F244)&gt;AY$144-1,SUM($AV103,$AI103,$V103,$AW103:AY103),AY103)),0),0)</f>
        <v>0</v>
      </c>
      <c r="AZ244" s="191">
        <f>IFERROR(IF(VALUE($F244)&lt;BA$144,(IF(VALUE($F244)&gt;AZ$144-1,SUM($AV103,$AI103,$V103,$AW103:AZ103),AZ103)),0),0)</f>
        <v>0</v>
      </c>
      <c r="BA244" s="191">
        <f>IFERROR(IF(VALUE($F244)&lt;BB$144,(IF(VALUE($F244)&gt;BA$144-1,SUM($AV103,$AI103,$V103,$AW103:BA103),BA103)),0),0)</f>
        <v>0</v>
      </c>
      <c r="BB244" s="191">
        <f>IFERROR(IF(VALUE($F244)&lt;BC$144,(IF(VALUE($F244)&gt;BB$144-1,SUM($AV103,$AI103,$V103,$AW103:BB103),BB103)),0),0)</f>
        <v>0</v>
      </c>
      <c r="BC244" s="191">
        <f>IFERROR(IF(VALUE($F244)&lt;BD$144,(IF(VALUE($F244)&gt;BC$144-1,SUM($AV103,$AI103,$V103,$AW103:BC103),BC103)),0),0)</f>
        <v>0</v>
      </c>
      <c r="BD244" s="191">
        <f>IFERROR(IF(VALUE($F244)&lt;BE$144,(IF(VALUE($F244)&gt;BD$144-1,SUM($AV103,$AI103,$V103,$AW103:BD103),BD103)),0),0)</f>
        <v>0</v>
      </c>
      <c r="BE244" s="191">
        <f>IFERROR(IF(VALUE($F244)&lt;BF$144,(IF(VALUE($F244)&gt;BE$144-1,SUM($AV103,$AI103,$V103,$AW103:BE103),BE103)),0),0)</f>
        <v>0</v>
      </c>
      <c r="BF244" s="191">
        <f>IFERROR(IF(VALUE($F244)&lt;BG$144,(IF(VALUE($F244)&gt;BF$144-1,SUM($AV103,$AI103,$V103,$AW103:BF103),BF103)),0),0)</f>
        <v>0</v>
      </c>
      <c r="BG244" s="191">
        <f>IFERROR(IF(VALUE($F244)&lt;BH$144,(IF(VALUE($F244)&gt;BG$144-1,SUM($AV103,$AI103,$V103,$AW103:BG103),BG103)),0),0)</f>
        <v>0</v>
      </c>
      <c r="BH244" s="191">
        <f>IFERROR(IF(VALUE($F244)&lt;BI$144,(IF(VALUE($F244)&gt;BH$144-1,SUM($AV103,$AI103,$V103,$AW103:BH103),BH103)),0),0)</f>
        <v>0</v>
      </c>
      <c r="BI244" s="163">
        <f t="shared" ref="BI244:BI282" si="57">SUM(AW244:BH244)</f>
        <v>0</v>
      </c>
      <c r="BV244" s="163"/>
      <c r="CI244" s="163"/>
      <c r="CV244" s="163"/>
      <c r="DI244" s="163"/>
      <c r="DV244" s="163"/>
      <c r="EI244" s="163"/>
    </row>
    <row r="245" spans="1:139" ht="15.75" hidden="1" customHeight="1" outlineLevel="1" x14ac:dyDescent="0.25">
      <c r="A245" s="2">
        <f t="shared" si="54"/>
        <v>98</v>
      </c>
      <c r="B245" s="1">
        <f t="shared" si="54"/>
        <v>0</v>
      </c>
      <c r="C245" s="1">
        <f t="shared" si="54"/>
        <v>0</v>
      </c>
      <c r="D245" s="2">
        <f t="shared" si="54"/>
        <v>0</v>
      </c>
      <c r="E245" s="162">
        <f t="shared" si="54"/>
        <v>0</v>
      </c>
      <c r="F245" s="84" t="s">
        <v>382</v>
      </c>
      <c r="G245" s="84"/>
      <c r="J245" s="191">
        <v>0</v>
      </c>
      <c r="K245" s="191">
        <v>0</v>
      </c>
      <c r="L245" s="191">
        <v>0</v>
      </c>
      <c r="M245" s="191">
        <v>0</v>
      </c>
      <c r="N245" s="191">
        <v>0</v>
      </c>
      <c r="O245" s="191">
        <v>0</v>
      </c>
      <c r="P245" s="191">
        <v>0</v>
      </c>
      <c r="Q245" s="191">
        <f>IF($F245&lt;R$144,(IF($F245&gt;Q$144-1,SUM($J104:Q104)+$I446,Q104)),0)</f>
        <v>0</v>
      </c>
      <c r="R245" s="191">
        <f>IF($F245&lt;S$144,(IF($F245&gt;R$144-1,SUM($J104:R104)+$I446,R104)),0)</f>
        <v>0</v>
      </c>
      <c r="S245" s="191">
        <f>IF($F245&lt;T$144,(IF($F245&gt;S$144-1,SUM($J104:S104)+$I446,S104)),0)</f>
        <v>0</v>
      </c>
      <c r="T245" s="191">
        <f>IF($F245&lt;U$144,(IF($F245&gt;T$144-1,SUM($J104:T104)+$I446,T104)),0)</f>
        <v>0</v>
      </c>
      <c r="U245" s="191">
        <f>IF($F245&lt;V$144,(IF($F245&gt;U$144-1,SUM($J104:U104)+$I446,U104)),0)</f>
        <v>0</v>
      </c>
      <c r="V245" s="163">
        <f t="shared" si="51"/>
        <v>0</v>
      </c>
      <c r="W245" s="191">
        <f>IF($F245&lt;X$144,(IF($F245&gt;W$144-1,SUM($V104,$W104:W104),W104)),0)</f>
        <v>0</v>
      </c>
      <c r="X245" s="191">
        <f>IF($F245&lt;Y$144,(IF($F245&gt;X$144-1,SUM($V104,$W104:X104),X104)),0)</f>
        <v>0</v>
      </c>
      <c r="Y245" s="191">
        <f>IF($F245&lt;Z$144,(IF($F245&gt;Y$144-1,SUM($V104,$W104:Y104),Y104)),0)</f>
        <v>0</v>
      </c>
      <c r="Z245" s="191">
        <f>IF($F245&lt;AA$144,(IF($F245&gt;Z$144-1,SUM($V104,$W104:Z104),Z104)),0)</f>
        <v>0</v>
      </c>
      <c r="AA245" s="191">
        <f>IF($F245&lt;AB$144,(IF($F245&gt;AA$144-1,SUM($V104,$W104:AA104),AA104)),0)</f>
        <v>0</v>
      </c>
      <c r="AB245" s="191">
        <f>IF($F245&lt;AC$144,(IF($F245&gt;AB$144-1,SUM($V104,$W104:AB104),AB104)),0)</f>
        <v>0</v>
      </c>
      <c r="AC245" s="191">
        <f>IF($F245&lt;AD$144,(IF($F245&gt;AC$144-1,SUM($V104,$W104:AC104),AC104)),0)</f>
        <v>0</v>
      </c>
      <c r="AD245" s="191">
        <f>IF($F245&lt;AE$144,(IF($F245&gt;AD$144-1,SUM($V104,$W104:AD104),AD104)),0)</f>
        <v>0</v>
      </c>
      <c r="AE245" s="191">
        <f>IF($F245&lt;AF$144,(IF($F245&gt;AE$144-1,SUM($V104,$W104:AE104),AE104)),0)</f>
        <v>0</v>
      </c>
      <c r="AF245" s="191">
        <f>IF($F245&lt;AG$144,(IF($F245&gt;AF$144-1,SUM($V104,$W104:AF104),AF104)),0)</f>
        <v>0</v>
      </c>
      <c r="AG245" s="191">
        <f>IF($F245&lt;AH$144,(IF($F245&gt;AG$144-1,SUM($V104,$W104:AG104),AG104)),0)</f>
        <v>0</v>
      </c>
      <c r="AH245" s="191">
        <f>IF($F245&lt;AI$144,(IF($F245&gt;AH$144-1,SUM($V104,$W104:AH104),AH104)),0)</f>
        <v>0</v>
      </c>
      <c r="AI245" s="163">
        <f t="shared" si="55"/>
        <v>0</v>
      </c>
      <c r="AJ245" s="191">
        <f>IFERROR(IF(VALUE($F245)&lt;AK$144,(IF(VALUE($F245)&gt;AJ$144-1,SUM($AI104,$V104,$AJ104:AJ104),AJ104)),0),0)</f>
        <v>0</v>
      </c>
      <c r="AK245" s="191">
        <f>IFERROR(IF(VALUE($F245)&lt;AL$144,(IF(VALUE($F245)&gt;AK$144-1,SUM($AI104,$V104,$AJ104:AK104),AK104)),0),0)</f>
        <v>0</v>
      </c>
      <c r="AL245" s="191">
        <f>IFERROR(IF(VALUE($F245)&lt;AM$144,(IF(VALUE($F245)&gt;AL$144-1,SUM($AI104,$V104,$AJ104:AL104),AL104)),0),0)</f>
        <v>0</v>
      </c>
      <c r="AM245" s="191">
        <f>IFERROR(IF(VALUE($F245)&lt;AN$144,(IF(VALUE($F245)&gt;AM$144-1,SUM($AI104,$V104,$AJ104:AM104),AM104)),0),0)</f>
        <v>0</v>
      </c>
      <c r="AN245" s="191">
        <f>IFERROR(IF(VALUE($F245)&lt;AO$144,(IF(VALUE($F245)&gt;AN$144-1,SUM($AI104,$V104,$AJ104:AN104),AN104)),0),0)</f>
        <v>0</v>
      </c>
      <c r="AO245" s="191">
        <f>IFERROR(IF(VALUE($F245)&lt;AP$144,(IF(VALUE($F245)&gt;AO$144-1,SUM($AI104,$V104,$AJ104:AO104),AO104)),0),0)</f>
        <v>0</v>
      </c>
      <c r="AP245" s="191">
        <f>IFERROR(IF(VALUE($F245)&lt;AQ$144,(IF(VALUE($F245)&gt;AP$144-1,SUM($AI104,$V104,$AJ104:AP104),AP104)),0),0)</f>
        <v>0</v>
      </c>
      <c r="AQ245" s="191">
        <f>IFERROR(IF(VALUE($F245)&lt;AR$144,(IF(VALUE($F245)&gt;AQ$144-1,SUM($AI104,$V104,$AJ104:AQ104),AQ104)),0),0)</f>
        <v>0</v>
      </c>
      <c r="AR245" s="191">
        <f>IFERROR(IF(VALUE($F245)&lt;AS$144,(IF(VALUE($F245)&gt;AR$144-1,SUM($AI104,$V104,$AJ104:AR104),AR104)),0),0)</f>
        <v>0</v>
      </c>
      <c r="AS245" s="191">
        <f>IFERROR(IF(VALUE($F245)&lt;AT$144,(IF(VALUE($F245)&gt;AS$144-1,SUM($AI104,$V104,$AJ104:AS104),AS104)),0),0)</f>
        <v>0</v>
      </c>
      <c r="AT245" s="191">
        <f>IFERROR(IF(VALUE($F245)&lt;AU$144,(IF(VALUE($F245)&gt;AT$144-1,SUM($AI104,$V104,$AJ104:AT104),AT104)),0),0)</f>
        <v>0</v>
      </c>
      <c r="AU245" s="191">
        <f>IFERROR(IF(VALUE($F245)&lt;AV$144,(IF(VALUE($F245)&gt;AU$144-1,SUM($AI104,$V104,$AJ104:AU104),AU104)),0),0)</f>
        <v>0</v>
      </c>
      <c r="AV245" s="163">
        <f t="shared" si="56"/>
        <v>0</v>
      </c>
      <c r="AW245" s="191">
        <f>IFERROR(IF(VALUE($F245)&lt;AX$144,(IF(VALUE($F245)&gt;AW$144-1,SUM($AV104,$AI104,$V104,$AW104:AW104),AW104)),0),0)</f>
        <v>0</v>
      </c>
      <c r="AX245" s="191">
        <f>IFERROR(IF(VALUE($F245)&lt;AY$144,(IF(VALUE($F245)&gt;AX$144-1,SUM($AV104,$AI104,$V104,$AW104:AX104),AX104)),0),0)</f>
        <v>0</v>
      </c>
      <c r="AY245" s="191">
        <f>IFERROR(IF(VALUE($F245)&lt;AZ$144,(IF(VALUE($F245)&gt;AY$144-1,SUM($AV104,$AI104,$V104,$AW104:AY104),AY104)),0),0)</f>
        <v>0</v>
      </c>
      <c r="AZ245" s="191">
        <f>IFERROR(IF(VALUE($F245)&lt;BA$144,(IF(VALUE($F245)&gt;AZ$144-1,SUM($AV104,$AI104,$V104,$AW104:AZ104),AZ104)),0),0)</f>
        <v>0</v>
      </c>
      <c r="BA245" s="191">
        <f>IFERROR(IF(VALUE($F245)&lt;BB$144,(IF(VALUE($F245)&gt;BA$144-1,SUM($AV104,$AI104,$V104,$AW104:BA104),BA104)),0),0)</f>
        <v>0</v>
      </c>
      <c r="BB245" s="191">
        <f>IFERROR(IF(VALUE($F245)&lt;BC$144,(IF(VALUE($F245)&gt;BB$144-1,SUM($AV104,$AI104,$V104,$AW104:BB104),BB104)),0),0)</f>
        <v>0</v>
      </c>
      <c r="BC245" s="191">
        <f>IFERROR(IF(VALUE($F245)&lt;BD$144,(IF(VALUE($F245)&gt;BC$144-1,SUM($AV104,$AI104,$V104,$AW104:BC104),BC104)),0),0)</f>
        <v>0</v>
      </c>
      <c r="BD245" s="191">
        <f>IFERROR(IF(VALUE($F245)&lt;BE$144,(IF(VALUE($F245)&gt;BD$144-1,SUM($AV104,$AI104,$V104,$AW104:BD104),BD104)),0),0)</f>
        <v>0</v>
      </c>
      <c r="BE245" s="191">
        <f>IFERROR(IF(VALUE($F245)&lt;BF$144,(IF(VALUE($F245)&gt;BE$144-1,SUM($AV104,$AI104,$V104,$AW104:BE104),BE104)),0),0)</f>
        <v>0</v>
      </c>
      <c r="BF245" s="191">
        <f>IFERROR(IF(VALUE($F245)&lt;BG$144,(IF(VALUE($F245)&gt;BF$144-1,SUM($AV104,$AI104,$V104,$AW104:BF104),BF104)),0),0)</f>
        <v>0</v>
      </c>
      <c r="BG245" s="191">
        <f>IFERROR(IF(VALUE($F245)&lt;BH$144,(IF(VALUE($F245)&gt;BG$144-1,SUM($AV104,$AI104,$V104,$AW104:BG104),BG104)),0),0)</f>
        <v>0</v>
      </c>
      <c r="BH245" s="191">
        <f>IFERROR(IF(VALUE($F245)&lt;BI$144,(IF(VALUE($F245)&gt;BH$144-1,SUM($AV104,$AI104,$V104,$AW104:BH104),BH104)),0),0)</f>
        <v>0</v>
      </c>
      <c r="BI245" s="163">
        <f t="shared" si="57"/>
        <v>0</v>
      </c>
      <c r="BV245" s="163"/>
      <c r="CI245" s="163"/>
      <c r="CV245" s="163"/>
      <c r="DI245" s="163"/>
      <c r="DV245" s="163"/>
      <c r="EI245" s="163"/>
    </row>
    <row r="246" spans="1:139" ht="15.75" hidden="1" customHeight="1" outlineLevel="1" x14ac:dyDescent="0.25">
      <c r="A246" s="2">
        <f t="shared" ref="A246:E255" si="58">A105</f>
        <v>99</v>
      </c>
      <c r="B246" s="1">
        <f t="shared" si="58"/>
        <v>0</v>
      </c>
      <c r="C246" s="1">
        <f t="shared" si="58"/>
        <v>0</v>
      </c>
      <c r="D246" s="2">
        <f t="shared" si="58"/>
        <v>0</v>
      </c>
      <c r="E246" s="162">
        <f t="shared" si="58"/>
        <v>0</v>
      </c>
      <c r="F246" s="84" t="s">
        <v>382</v>
      </c>
      <c r="G246" s="84"/>
      <c r="J246" s="191">
        <v>0</v>
      </c>
      <c r="K246" s="191">
        <v>0</v>
      </c>
      <c r="L246" s="191">
        <v>0</v>
      </c>
      <c r="M246" s="191">
        <v>0</v>
      </c>
      <c r="N246" s="191">
        <v>0</v>
      </c>
      <c r="O246" s="191">
        <v>0</v>
      </c>
      <c r="P246" s="191">
        <v>0</v>
      </c>
      <c r="Q246" s="191">
        <f>IF($F246&lt;R$144,(IF($F246&gt;Q$144-1,SUM($J105:Q105)+$I447,Q105)),0)</f>
        <v>0</v>
      </c>
      <c r="R246" s="191">
        <f>IF($F246&lt;S$144,(IF($F246&gt;R$144-1,SUM($J105:R105)+$I447,R105)),0)</f>
        <v>0</v>
      </c>
      <c r="S246" s="191">
        <f>IF($F246&lt;T$144,(IF($F246&gt;S$144-1,SUM($J105:S105)+$I447,S105)),0)</f>
        <v>0</v>
      </c>
      <c r="T246" s="191">
        <f>IF($F246&lt;U$144,(IF($F246&gt;T$144-1,SUM($J105:T105)+$I447,T105)),0)</f>
        <v>0</v>
      </c>
      <c r="U246" s="191">
        <f>IF($F246&lt;V$144,(IF($F246&gt;U$144-1,SUM($J105:U105)+$I447,U105)),0)</f>
        <v>0</v>
      </c>
      <c r="V246" s="163">
        <f t="shared" si="51"/>
        <v>0</v>
      </c>
      <c r="W246" s="191">
        <f>IF($F246&lt;X$144,(IF($F246&gt;W$144-1,SUM($V105,$W105:W105),W105)),0)</f>
        <v>0</v>
      </c>
      <c r="X246" s="191">
        <f>IF($F246&lt;Y$144,(IF($F246&gt;X$144-1,SUM($V105,$W105:X105),X105)),0)</f>
        <v>0</v>
      </c>
      <c r="Y246" s="191">
        <f>IF($F246&lt;Z$144,(IF($F246&gt;Y$144-1,SUM($V105,$W105:Y105),Y105)),0)</f>
        <v>0</v>
      </c>
      <c r="Z246" s="191">
        <f>IF($F246&lt;AA$144,(IF($F246&gt;Z$144-1,SUM($V105,$W105:Z105),Z105)),0)</f>
        <v>0</v>
      </c>
      <c r="AA246" s="191">
        <f>IF($F246&lt;AB$144,(IF($F246&gt;AA$144-1,SUM($V105,$W105:AA105),AA105)),0)</f>
        <v>0</v>
      </c>
      <c r="AB246" s="191">
        <f>IF($F246&lt;AC$144,(IF($F246&gt;AB$144-1,SUM($V105,$W105:AB105),AB105)),0)</f>
        <v>0</v>
      </c>
      <c r="AC246" s="191">
        <f>IF($F246&lt;AD$144,(IF($F246&gt;AC$144-1,SUM($V105,$W105:AC105),AC105)),0)</f>
        <v>0</v>
      </c>
      <c r="AD246" s="191">
        <f>IF($F246&lt;AE$144,(IF($F246&gt;AD$144-1,SUM($V105,$W105:AD105),AD105)),0)</f>
        <v>0</v>
      </c>
      <c r="AE246" s="191">
        <f>IF($F246&lt;AF$144,(IF($F246&gt;AE$144-1,SUM($V105,$W105:AE105),AE105)),0)</f>
        <v>0</v>
      </c>
      <c r="AF246" s="191">
        <f>IF($F246&lt;AG$144,(IF($F246&gt;AF$144-1,SUM($V105,$W105:AF105),AF105)),0)</f>
        <v>0</v>
      </c>
      <c r="AG246" s="191">
        <f>IF($F246&lt;AH$144,(IF($F246&gt;AG$144-1,SUM($V105,$W105:AG105),AG105)),0)</f>
        <v>0</v>
      </c>
      <c r="AH246" s="191">
        <f>IF($F246&lt;AI$144,(IF($F246&gt;AH$144-1,SUM($V105,$W105:AH105),AH105)),0)</f>
        <v>0</v>
      </c>
      <c r="AI246" s="163">
        <f t="shared" si="55"/>
        <v>0</v>
      </c>
      <c r="AJ246" s="191">
        <f>IFERROR(IF(VALUE($F246)&lt;AK$144,(IF(VALUE($F246)&gt;AJ$144-1,SUM($AI105,$V105,$AJ105:AJ105),AJ105)),0),0)</f>
        <v>0</v>
      </c>
      <c r="AK246" s="191">
        <f>IFERROR(IF(VALUE($F246)&lt;AL$144,(IF(VALUE($F246)&gt;AK$144-1,SUM($AI105,$V105,$AJ105:AK105),AK105)),0),0)</f>
        <v>0</v>
      </c>
      <c r="AL246" s="191">
        <f>IFERROR(IF(VALUE($F246)&lt;AM$144,(IF(VALUE($F246)&gt;AL$144-1,SUM($AI105,$V105,$AJ105:AL105),AL105)),0),0)</f>
        <v>0</v>
      </c>
      <c r="AM246" s="191">
        <f>IFERROR(IF(VALUE($F246)&lt;AN$144,(IF(VALUE($F246)&gt;AM$144-1,SUM($AI105,$V105,$AJ105:AM105),AM105)),0),0)</f>
        <v>0</v>
      </c>
      <c r="AN246" s="191">
        <f>IFERROR(IF(VALUE($F246)&lt;AO$144,(IF(VALUE($F246)&gt;AN$144-1,SUM($AI105,$V105,$AJ105:AN105),AN105)),0),0)</f>
        <v>0</v>
      </c>
      <c r="AO246" s="191">
        <f>IFERROR(IF(VALUE($F246)&lt;AP$144,(IF(VALUE($F246)&gt;AO$144-1,SUM($AI105,$V105,$AJ105:AO105),AO105)),0),0)</f>
        <v>0</v>
      </c>
      <c r="AP246" s="191">
        <f>IFERROR(IF(VALUE($F246)&lt;AQ$144,(IF(VALUE($F246)&gt;AP$144-1,SUM($AI105,$V105,$AJ105:AP105),AP105)),0),0)</f>
        <v>0</v>
      </c>
      <c r="AQ246" s="191">
        <f>IFERROR(IF(VALUE($F246)&lt;AR$144,(IF(VALUE($F246)&gt;AQ$144-1,SUM($AI105,$V105,$AJ105:AQ105),AQ105)),0),0)</f>
        <v>0</v>
      </c>
      <c r="AR246" s="191">
        <f>IFERROR(IF(VALUE($F246)&lt;AS$144,(IF(VALUE($F246)&gt;AR$144-1,SUM($AI105,$V105,$AJ105:AR105),AR105)),0),0)</f>
        <v>0</v>
      </c>
      <c r="AS246" s="191">
        <f>IFERROR(IF(VALUE($F246)&lt;AT$144,(IF(VALUE($F246)&gt;AS$144-1,SUM($AI105,$V105,$AJ105:AS105),AS105)),0),0)</f>
        <v>0</v>
      </c>
      <c r="AT246" s="191">
        <f>IFERROR(IF(VALUE($F246)&lt;AU$144,(IF(VALUE($F246)&gt;AT$144-1,SUM($AI105,$V105,$AJ105:AT105),AT105)),0),0)</f>
        <v>0</v>
      </c>
      <c r="AU246" s="191">
        <f>IFERROR(IF(VALUE($F246)&lt;AV$144,(IF(VALUE($F246)&gt;AU$144-1,SUM($AI105,$V105,$AJ105:AU105),AU105)),0),0)</f>
        <v>0</v>
      </c>
      <c r="AV246" s="163">
        <f t="shared" si="56"/>
        <v>0</v>
      </c>
      <c r="AW246" s="191">
        <f>IFERROR(IF(VALUE($F246)&lt;AX$144,(IF(VALUE($F246)&gt;AW$144-1,SUM($AV105,$AI105,$V105,$AW105:AW105),AW105)),0),0)</f>
        <v>0</v>
      </c>
      <c r="AX246" s="191">
        <f>IFERROR(IF(VALUE($F246)&lt;AY$144,(IF(VALUE($F246)&gt;AX$144-1,SUM($AV105,$AI105,$V105,$AW105:AX105),AX105)),0),0)</f>
        <v>0</v>
      </c>
      <c r="AY246" s="191">
        <f>IFERROR(IF(VALUE($F246)&lt;AZ$144,(IF(VALUE($F246)&gt;AY$144-1,SUM($AV105,$AI105,$V105,$AW105:AY105),AY105)),0),0)</f>
        <v>0</v>
      </c>
      <c r="AZ246" s="191">
        <f>IFERROR(IF(VALUE($F246)&lt;BA$144,(IF(VALUE($F246)&gt;AZ$144-1,SUM($AV105,$AI105,$V105,$AW105:AZ105),AZ105)),0),0)</f>
        <v>0</v>
      </c>
      <c r="BA246" s="191">
        <f>IFERROR(IF(VALUE($F246)&lt;BB$144,(IF(VALUE($F246)&gt;BA$144-1,SUM($AV105,$AI105,$V105,$AW105:BA105),BA105)),0),0)</f>
        <v>0</v>
      </c>
      <c r="BB246" s="191">
        <f>IFERROR(IF(VALUE($F246)&lt;BC$144,(IF(VALUE($F246)&gt;BB$144-1,SUM($AV105,$AI105,$V105,$AW105:BB105),BB105)),0),0)</f>
        <v>0</v>
      </c>
      <c r="BC246" s="191">
        <f>IFERROR(IF(VALUE($F246)&lt;BD$144,(IF(VALUE($F246)&gt;BC$144-1,SUM($AV105,$AI105,$V105,$AW105:BC105),BC105)),0),0)</f>
        <v>0</v>
      </c>
      <c r="BD246" s="191">
        <f>IFERROR(IF(VALUE($F246)&lt;BE$144,(IF(VALUE($F246)&gt;BD$144-1,SUM($AV105,$AI105,$V105,$AW105:BD105),BD105)),0),0)</f>
        <v>0</v>
      </c>
      <c r="BE246" s="191">
        <f>IFERROR(IF(VALUE($F246)&lt;BF$144,(IF(VALUE($F246)&gt;BE$144-1,SUM($AV105,$AI105,$V105,$AW105:BE105),BE105)),0),0)</f>
        <v>0</v>
      </c>
      <c r="BF246" s="191">
        <f>IFERROR(IF(VALUE($F246)&lt;BG$144,(IF(VALUE($F246)&gt;BF$144-1,SUM($AV105,$AI105,$V105,$AW105:BF105),BF105)),0),0)</f>
        <v>0</v>
      </c>
      <c r="BG246" s="191">
        <f>IFERROR(IF(VALUE($F246)&lt;BH$144,(IF(VALUE($F246)&gt;BG$144-1,SUM($AV105,$AI105,$V105,$AW105:BG105),BG105)),0),0)</f>
        <v>0</v>
      </c>
      <c r="BH246" s="191">
        <f>IFERROR(IF(VALUE($F246)&lt;BI$144,(IF(VALUE($F246)&gt;BH$144-1,SUM($AV105,$AI105,$V105,$AW105:BH105),BH105)),0),0)</f>
        <v>0</v>
      </c>
      <c r="BI246" s="163">
        <f t="shared" si="57"/>
        <v>0</v>
      </c>
      <c r="BV246" s="163"/>
      <c r="CI246" s="163"/>
      <c r="CV246" s="163"/>
      <c r="DI246" s="163"/>
      <c r="DV246" s="163"/>
      <c r="EI246" s="163"/>
    </row>
    <row r="247" spans="1:139" ht="15.75" hidden="1" customHeight="1" outlineLevel="1" x14ac:dyDescent="0.25">
      <c r="A247" s="2">
        <f t="shared" si="58"/>
        <v>100</v>
      </c>
      <c r="B247" s="1">
        <f t="shared" si="58"/>
        <v>0</v>
      </c>
      <c r="C247" s="1">
        <f t="shared" si="58"/>
        <v>0</v>
      </c>
      <c r="D247" s="2">
        <f t="shared" si="58"/>
        <v>0</v>
      </c>
      <c r="E247" s="162">
        <f t="shared" si="58"/>
        <v>0</v>
      </c>
      <c r="F247" s="84" t="s">
        <v>382</v>
      </c>
      <c r="G247" s="84"/>
      <c r="J247" s="191">
        <v>0</v>
      </c>
      <c r="K247" s="191">
        <v>0</v>
      </c>
      <c r="L247" s="191">
        <v>0</v>
      </c>
      <c r="M247" s="191">
        <v>0</v>
      </c>
      <c r="N247" s="191">
        <v>0</v>
      </c>
      <c r="O247" s="191">
        <v>0</v>
      </c>
      <c r="P247" s="191">
        <v>0</v>
      </c>
      <c r="Q247" s="191">
        <f>IF($F247&lt;R$144,(IF($F247&gt;Q$144-1,SUM($J106:Q106)+$I448,Q106)),0)</f>
        <v>0</v>
      </c>
      <c r="R247" s="191">
        <f>IF($F247&lt;S$144,(IF($F247&gt;R$144-1,SUM($J106:R106)+$I448,R106)),0)</f>
        <v>0</v>
      </c>
      <c r="S247" s="191">
        <f>IF($F247&lt;T$144,(IF($F247&gt;S$144-1,SUM($J106:S106)+$I448,S106)),0)</f>
        <v>0</v>
      </c>
      <c r="T247" s="191">
        <f>IF($F247&lt;U$144,(IF($F247&gt;T$144-1,SUM($J106:T106)+$I448,T106)),0)</f>
        <v>0</v>
      </c>
      <c r="U247" s="191">
        <f>IF($F247&lt;V$144,(IF($F247&gt;U$144-1,SUM($J106:U106)+$I448,U106)),0)</f>
        <v>0</v>
      </c>
      <c r="V247" s="163">
        <f t="shared" si="51"/>
        <v>0</v>
      </c>
      <c r="W247" s="191">
        <f>IF($F247&lt;X$144,(IF($F247&gt;W$144-1,SUM($V106,$W106:W106),W106)),0)</f>
        <v>0</v>
      </c>
      <c r="X247" s="191">
        <f>IF($F247&lt;Y$144,(IF($F247&gt;X$144-1,SUM($V106,$W106:X106),X106)),0)</f>
        <v>0</v>
      </c>
      <c r="Y247" s="191">
        <f>IF($F247&lt;Z$144,(IF($F247&gt;Y$144-1,SUM($V106,$W106:Y106),Y106)),0)</f>
        <v>0</v>
      </c>
      <c r="Z247" s="191">
        <f>IF($F247&lt;AA$144,(IF($F247&gt;Z$144-1,SUM($V106,$W106:Z106),Z106)),0)</f>
        <v>0</v>
      </c>
      <c r="AA247" s="191">
        <f>IF($F247&lt;AB$144,(IF($F247&gt;AA$144-1,SUM($V106,$W106:AA106),AA106)),0)</f>
        <v>0</v>
      </c>
      <c r="AB247" s="191">
        <f>IF($F247&lt;AC$144,(IF($F247&gt;AB$144-1,SUM($V106,$W106:AB106),AB106)),0)</f>
        <v>0</v>
      </c>
      <c r="AC247" s="191">
        <f>IF($F247&lt;AD$144,(IF($F247&gt;AC$144-1,SUM($V106,$W106:AC106),AC106)),0)</f>
        <v>0</v>
      </c>
      <c r="AD247" s="191">
        <f>IF($F247&lt;AE$144,(IF($F247&gt;AD$144-1,SUM($V106,$W106:AD106),AD106)),0)</f>
        <v>0</v>
      </c>
      <c r="AE247" s="191">
        <f>IF($F247&lt;AF$144,(IF($F247&gt;AE$144-1,SUM($V106,$W106:AE106),AE106)),0)</f>
        <v>0</v>
      </c>
      <c r="AF247" s="191">
        <f>IF($F247&lt;AG$144,(IF($F247&gt;AF$144-1,SUM($V106,$W106:AF106),AF106)),0)</f>
        <v>0</v>
      </c>
      <c r="AG247" s="191">
        <f>IF($F247&lt;AH$144,(IF($F247&gt;AG$144-1,SUM($V106,$W106:AG106),AG106)),0)</f>
        <v>0</v>
      </c>
      <c r="AH247" s="191">
        <f>IF($F247&lt;AI$144,(IF($F247&gt;AH$144-1,SUM($V106,$W106:AH106),AH106)),0)</f>
        <v>0</v>
      </c>
      <c r="AI247" s="163">
        <f t="shared" si="55"/>
        <v>0</v>
      </c>
      <c r="AJ247" s="191">
        <f>IFERROR(IF(VALUE($F247)&lt;AK$144,(IF(VALUE($F247)&gt;AJ$144-1,SUM($AI106,$V106,$AJ106:AJ106),AJ106)),0),0)</f>
        <v>0</v>
      </c>
      <c r="AK247" s="191">
        <f>IFERROR(IF(VALUE($F247)&lt;AL$144,(IF(VALUE($F247)&gt;AK$144-1,SUM($AI106,$V106,$AJ106:AK106),AK106)),0),0)</f>
        <v>0</v>
      </c>
      <c r="AL247" s="191">
        <f>IFERROR(IF(VALUE($F247)&lt;AM$144,(IF(VALUE($F247)&gt;AL$144-1,SUM($AI106,$V106,$AJ106:AL106),AL106)),0),0)</f>
        <v>0</v>
      </c>
      <c r="AM247" s="191">
        <f>IFERROR(IF(VALUE($F247)&lt;AN$144,(IF(VALUE($F247)&gt;AM$144-1,SUM($AI106,$V106,$AJ106:AM106),AM106)),0),0)</f>
        <v>0</v>
      </c>
      <c r="AN247" s="191">
        <f>IFERROR(IF(VALUE($F247)&lt;AO$144,(IF(VALUE($F247)&gt;AN$144-1,SUM($AI106,$V106,$AJ106:AN106),AN106)),0),0)</f>
        <v>0</v>
      </c>
      <c r="AO247" s="191">
        <f>IFERROR(IF(VALUE($F247)&lt;AP$144,(IF(VALUE($F247)&gt;AO$144-1,SUM($AI106,$V106,$AJ106:AO106),AO106)),0),0)</f>
        <v>0</v>
      </c>
      <c r="AP247" s="191">
        <f>IFERROR(IF(VALUE($F247)&lt;AQ$144,(IF(VALUE($F247)&gt;AP$144-1,SUM($AI106,$V106,$AJ106:AP106),AP106)),0),0)</f>
        <v>0</v>
      </c>
      <c r="AQ247" s="191">
        <f>IFERROR(IF(VALUE($F247)&lt;AR$144,(IF(VALUE($F247)&gt;AQ$144-1,SUM($AI106,$V106,$AJ106:AQ106),AQ106)),0),0)</f>
        <v>0</v>
      </c>
      <c r="AR247" s="191">
        <f>IFERROR(IF(VALUE($F247)&lt;AS$144,(IF(VALUE($F247)&gt;AR$144-1,SUM($AI106,$V106,$AJ106:AR106),AR106)),0),0)</f>
        <v>0</v>
      </c>
      <c r="AS247" s="191">
        <f>IFERROR(IF(VALUE($F247)&lt;AT$144,(IF(VALUE($F247)&gt;AS$144-1,SUM($AI106,$V106,$AJ106:AS106),AS106)),0),0)</f>
        <v>0</v>
      </c>
      <c r="AT247" s="191">
        <f>IFERROR(IF(VALUE($F247)&lt;AU$144,(IF(VALUE($F247)&gt;AT$144-1,SUM($AI106,$V106,$AJ106:AT106),AT106)),0),0)</f>
        <v>0</v>
      </c>
      <c r="AU247" s="191">
        <f>IFERROR(IF(VALUE($F247)&lt;AV$144,(IF(VALUE($F247)&gt;AU$144-1,SUM($AI106,$V106,$AJ106:AU106),AU106)),0),0)</f>
        <v>0</v>
      </c>
      <c r="AV247" s="163">
        <f t="shared" si="56"/>
        <v>0</v>
      </c>
      <c r="AW247" s="191">
        <f>IFERROR(IF(VALUE($F247)&lt;AX$144,(IF(VALUE($F247)&gt;AW$144-1,SUM($AV106,$AI106,$V106,$AW106:AW106),AW106)),0),0)</f>
        <v>0</v>
      </c>
      <c r="AX247" s="191">
        <f>IFERROR(IF(VALUE($F247)&lt;AY$144,(IF(VALUE($F247)&gt;AX$144-1,SUM($AV106,$AI106,$V106,$AW106:AX106),AX106)),0),0)</f>
        <v>0</v>
      </c>
      <c r="AY247" s="191">
        <f>IFERROR(IF(VALUE($F247)&lt;AZ$144,(IF(VALUE($F247)&gt;AY$144-1,SUM($AV106,$AI106,$V106,$AW106:AY106),AY106)),0),0)</f>
        <v>0</v>
      </c>
      <c r="AZ247" s="191">
        <f>IFERROR(IF(VALUE($F247)&lt;BA$144,(IF(VALUE($F247)&gt;AZ$144-1,SUM($AV106,$AI106,$V106,$AW106:AZ106),AZ106)),0),0)</f>
        <v>0</v>
      </c>
      <c r="BA247" s="191">
        <f>IFERROR(IF(VALUE($F247)&lt;BB$144,(IF(VALUE($F247)&gt;BA$144-1,SUM($AV106,$AI106,$V106,$AW106:BA106),BA106)),0),0)</f>
        <v>0</v>
      </c>
      <c r="BB247" s="191">
        <f>IFERROR(IF(VALUE($F247)&lt;BC$144,(IF(VALUE($F247)&gt;BB$144-1,SUM($AV106,$AI106,$V106,$AW106:BB106),BB106)),0),0)</f>
        <v>0</v>
      </c>
      <c r="BC247" s="191">
        <f>IFERROR(IF(VALUE($F247)&lt;BD$144,(IF(VALUE($F247)&gt;BC$144-1,SUM($AV106,$AI106,$V106,$AW106:BC106),BC106)),0),0)</f>
        <v>0</v>
      </c>
      <c r="BD247" s="191">
        <f>IFERROR(IF(VALUE($F247)&lt;BE$144,(IF(VALUE($F247)&gt;BD$144-1,SUM($AV106,$AI106,$V106,$AW106:BD106),BD106)),0),0)</f>
        <v>0</v>
      </c>
      <c r="BE247" s="191">
        <f>IFERROR(IF(VALUE($F247)&lt;BF$144,(IF(VALUE($F247)&gt;BE$144-1,SUM($AV106,$AI106,$V106,$AW106:BE106),BE106)),0),0)</f>
        <v>0</v>
      </c>
      <c r="BF247" s="191">
        <f>IFERROR(IF(VALUE($F247)&lt;BG$144,(IF(VALUE($F247)&gt;BF$144-1,SUM($AV106,$AI106,$V106,$AW106:BF106),BF106)),0),0)</f>
        <v>0</v>
      </c>
      <c r="BG247" s="191">
        <f>IFERROR(IF(VALUE($F247)&lt;BH$144,(IF(VALUE($F247)&gt;BG$144-1,SUM($AV106,$AI106,$V106,$AW106:BG106),BG106)),0),0)</f>
        <v>0</v>
      </c>
      <c r="BH247" s="191">
        <f>IFERROR(IF(VALUE($F247)&lt;BI$144,(IF(VALUE($F247)&gt;BH$144-1,SUM($AV106,$AI106,$V106,$AW106:BH106),BH106)),0),0)</f>
        <v>0</v>
      </c>
      <c r="BI247" s="163">
        <f t="shared" si="57"/>
        <v>0</v>
      </c>
      <c r="BV247" s="163"/>
      <c r="CI247" s="163"/>
      <c r="CV247" s="163"/>
      <c r="DI247" s="163"/>
      <c r="DV247" s="163"/>
      <c r="EI247" s="163"/>
    </row>
    <row r="248" spans="1:139" ht="15.75" hidden="1" customHeight="1" outlineLevel="1" x14ac:dyDescent="0.25">
      <c r="A248" s="2">
        <f t="shared" si="58"/>
        <v>101</v>
      </c>
      <c r="B248" s="1">
        <f t="shared" si="58"/>
        <v>0</v>
      </c>
      <c r="C248" s="1">
        <f t="shared" si="58"/>
        <v>0</v>
      </c>
      <c r="D248" s="2">
        <f t="shared" si="58"/>
        <v>0</v>
      </c>
      <c r="E248" s="162">
        <f t="shared" si="58"/>
        <v>0</v>
      </c>
      <c r="F248" s="84" t="s">
        <v>382</v>
      </c>
      <c r="G248" s="84"/>
      <c r="J248" s="191">
        <v>0</v>
      </c>
      <c r="K248" s="191">
        <v>0</v>
      </c>
      <c r="L248" s="191">
        <v>0</v>
      </c>
      <c r="M248" s="191">
        <v>0</v>
      </c>
      <c r="N248" s="191">
        <v>0</v>
      </c>
      <c r="O248" s="191">
        <v>0</v>
      </c>
      <c r="P248" s="191">
        <v>0</v>
      </c>
      <c r="Q248" s="191">
        <f>IF($F248&lt;R$144,(IF($F248&gt;Q$144-1,SUM($J107:Q107)+$I449,Q107)),0)</f>
        <v>0</v>
      </c>
      <c r="R248" s="191">
        <f>IF($F248&lt;S$144,(IF($F248&gt;R$144-1,SUM($J107:R107)+$I449,R107)),0)</f>
        <v>0</v>
      </c>
      <c r="S248" s="191">
        <f>IF($F248&lt;T$144,(IF($F248&gt;S$144-1,SUM($J107:S107)+$I449,S107)),0)</f>
        <v>0</v>
      </c>
      <c r="T248" s="191">
        <f>IF($F248&lt;U$144,(IF($F248&gt;T$144-1,SUM($J107:T107)+$I449,T107)),0)</f>
        <v>0</v>
      </c>
      <c r="U248" s="191">
        <f>IF($F248&lt;V$144,(IF($F248&gt;U$144-1,SUM($J107:U107)+$I449,U107)),0)</f>
        <v>0</v>
      </c>
      <c r="V248" s="163">
        <f t="shared" si="51"/>
        <v>0</v>
      </c>
      <c r="W248" s="191">
        <f>IF($F248&lt;X$144,(IF($F248&gt;W$144-1,SUM($V107,$W107:W107),W107)),0)</f>
        <v>0</v>
      </c>
      <c r="X248" s="191">
        <f>IF($F248&lt;Y$144,(IF($F248&gt;X$144-1,SUM($V107,$W107:X107),X107)),0)</f>
        <v>0</v>
      </c>
      <c r="Y248" s="191">
        <f>IF($F248&lt;Z$144,(IF($F248&gt;Y$144-1,SUM($V107,$W107:Y107),Y107)),0)</f>
        <v>0</v>
      </c>
      <c r="Z248" s="191">
        <f>IF($F248&lt;AA$144,(IF($F248&gt;Z$144-1,SUM($V107,$W107:Z107),Z107)),0)</f>
        <v>0</v>
      </c>
      <c r="AA248" s="191">
        <f>IF($F248&lt;AB$144,(IF($F248&gt;AA$144-1,SUM($V107,$W107:AA107),AA107)),0)</f>
        <v>0</v>
      </c>
      <c r="AB248" s="191">
        <f>IF($F248&lt;AC$144,(IF($F248&gt;AB$144-1,SUM($V107,$W107:AB107),AB107)),0)</f>
        <v>0</v>
      </c>
      <c r="AC248" s="191">
        <f>IF($F248&lt;AD$144,(IF($F248&gt;AC$144-1,SUM($V107,$W107:AC107),AC107)),0)</f>
        <v>0</v>
      </c>
      <c r="AD248" s="191">
        <f>IF($F248&lt;AE$144,(IF($F248&gt;AD$144-1,SUM($V107,$W107:AD107),AD107)),0)</f>
        <v>0</v>
      </c>
      <c r="AE248" s="191">
        <f>IF($F248&lt;AF$144,(IF($F248&gt;AE$144-1,SUM($V107,$W107:AE107),AE107)),0)</f>
        <v>0</v>
      </c>
      <c r="AF248" s="191">
        <f>IF($F248&lt;AG$144,(IF($F248&gt;AF$144-1,SUM($V107,$W107:AF107),AF107)),0)</f>
        <v>0</v>
      </c>
      <c r="AG248" s="191">
        <f>IF($F248&lt;AH$144,(IF($F248&gt;AG$144-1,SUM($V107,$W107:AG107),AG107)),0)</f>
        <v>0</v>
      </c>
      <c r="AH248" s="191">
        <f>IF($F248&lt;AI$144,(IF($F248&gt;AH$144-1,SUM($V107,$W107:AH107),AH107)),0)</f>
        <v>0</v>
      </c>
      <c r="AI248" s="163">
        <f t="shared" si="55"/>
        <v>0</v>
      </c>
      <c r="AJ248" s="191">
        <f>IFERROR(IF(VALUE($F248)&lt;AK$144,(IF(VALUE($F248)&gt;AJ$144-1,SUM($AI107,$V107,$AJ107:AJ107),AJ107)),0),0)</f>
        <v>0</v>
      </c>
      <c r="AK248" s="191">
        <f>IFERROR(IF(VALUE($F248)&lt;AL$144,(IF(VALUE($F248)&gt;AK$144-1,SUM($AI107,$V107,$AJ107:AK107),AK107)),0),0)</f>
        <v>0</v>
      </c>
      <c r="AL248" s="191">
        <f>IFERROR(IF(VALUE($F248)&lt;AM$144,(IF(VALUE($F248)&gt;AL$144-1,SUM($AI107,$V107,$AJ107:AL107),AL107)),0),0)</f>
        <v>0</v>
      </c>
      <c r="AM248" s="191">
        <f>IFERROR(IF(VALUE($F248)&lt;AN$144,(IF(VALUE($F248)&gt;AM$144-1,SUM($AI107,$V107,$AJ107:AM107),AM107)),0),0)</f>
        <v>0</v>
      </c>
      <c r="AN248" s="191">
        <f>IFERROR(IF(VALUE($F248)&lt;AO$144,(IF(VALUE($F248)&gt;AN$144-1,SUM($AI107,$V107,$AJ107:AN107),AN107)),0),0)</f>
        <v>0</v>
      </c>
      <c r="AO248" s="191">
        <f>IFERROR(IF(VALUE($F248)&lt;AP$144,(IF(VALUE($F248)&gt;AO$144-1,SUM($AI107,$V107,$AJ107:AO107),AO107)),0),0)</f>
        <v>0</v>
      </c>
      <c r="AP248" s="191">
        <f>IFERROR(IF(VALUE($F248)&lt;AQ$144,(IF(VALUE($F248)&gt;AP$144-1,SUM($AI107,$V107,$AJ107:AP107),AP107)),0),0)</f>
        <v>0</v>
      </c>
      <c r="AQ248" s="191">
        <f>IFERROR(IF(VALUE($F248)&lt;AR$144,(IF(VALUE($F248)&gt;AQ$144-1,SUM($AI107,$V107,$AJ107:AQ107),AQ107)),0),0)</f>
        <v>0</v>
      </c>
      <c r="AR248" s="191">
        <f>IFERROR(IF(VALUE($F248)&lt;AS$144,(IF(VALUE($F248)&gt;AR$144-1,SUM($AI107,$V107,$AJ107:AR107),AR107)),0),0)</f>
        <v>0</v>
      </c>
      <c r="AS248" s="191">
        <f>IFERROR(IF(VALUE($F248)&lt;AT$144,(IF(VALUE($F248)&gt;AS$144-1,SUM($AI107,$V107,$AJ107:AS107),AS107)),0),0)</f>
        <v>0</v>
      </c>
      <c r="AT248" s="191">
        <f>IFERROR(IF(VALUE($F248)&lt;AU$144,(IF(VALUE($F248)&gt;AT$144-1,SUM($AI107,$V107,$AJ107:AT107),AT107)),0),0)</f>
        <v>0</v>
      </c>
      <c r="AU248" s="191">
        <f>IFERROR(IF(VALUE($F248)&lt;AV$144,(IF(VALUE($F248)&gt;AU$144-1,SUM($AI107,$V107,$AJ107:AU107),AU107)),0),0)</f>
        <v>0</v>
      </c>
      <c r="AV248" s="163">
        <f t="shared" si="56"/>
        <v>0</v>
      </c>
      <c r="AW248" s="191">
        <f>IFERROR(IF(VALUE($F248)&lt;AX$144,(IF(VALUE($F248)&gt;AW$144-1,SUM($AV107,$AI107,$V107,$AW107:AW107),AW107)),0),0)</f>
        <v>0</v>
      </c>
      <c r="AX248" s="191">
        <f>IFERROR(IF(VALUE($F248)&lt;AY$144,(IF(VALUE($F248)&gt;AX$144-1,SUM($AV107,$AI107,$V107,$AW107:AX107),AX107)),0),0)</f>
        <v>0</v>
      </c>
      <c r="AY248" s="191">
        <f>IFERROR(IF(VALUE($F248)&lt;AZ$144,(IF(VALUE($F248)&gt;AY$144-1,SUM($AV107,$AI107,$V107,$AW107:AY107),AY107)),0),0)</f>
        <v>0</v>
      </c>
      <c r="AZ248" s="191">
        <f>IFERROR(IF(VALUE($F248)&lt;BA$144,(IF(VALUE($F248)&gt;AZ$144-1,SUM($AV107,$AI107,$V107,$AW107:AZ107),AZ107)),0),0)</f>
        <v>0</v>
      </c>
      <c r="BA248" s="191">
        <f>IFERROR(IF(VALUE($F248)&lt;BB$144,(IF(VALUE($F248)&gt;BA$144-1,SUM($AV107,$AI107,$V107,$AW107:BA107),BA107)),0),0)</f>
        <v>0</v>
      </c>
      <c r="BB248" s="191">
        <f>IFERROR(IF(VALUE($F248)&lt;BC$144,(IF(VALUE($F248)&gt;BB$144-1,SUM($AV107,$AI107,$V107,$AW107:BB107),BB107)),0),0)</f>
        <v>0</v>
      </c>
      <c r="BC248" s="191">
        <f>IFERROR(IF(VALUE($F248)&lt;BD$144,(IF(VALUE($F248)&gt;BC$144-1,SUM($AV107,$AI107,$V107,$AW107:BC107),BC107)),0),0)</f>
        <v>0</v>
      </c>
      <c r="BD248" s="191">
        <f>IFERROR(IF(VALUE($F248)&lt;BE$144,(IF(VALUE($F248)&gt;BD$144-1,SUM($AV107,$AI107,$V107,$AW107:BD107),BD107)),0),0)</f>
        <v>0</v>
      </c>
      <c r="BE248" s="191">
        <f>IFERROR(IF(VALUE($F248)&lt;BF$144,(IF(VALUE($F248)&gt;BE$144-1,SUM($AV107,$AI107,$V107,$AW107:BE107),BE107)),0),0)</f>
        <v>0</v>
      </c>
      <c r="BF248" s="191">
        <f>IFERROR(IF(VALUE($F248)&lt;BG$144,(IF(VALUE($F248)&gt;BF$144-1,SUM($AV107,$AI107,$V107,$AW107:BF107),BF107)),0),0)</f>
        <v>0</v>
      </c>
      <c r="BG248" s="191">
        <f>IFERROR(IF(VALUE($F248)&lt;BH$144,(IF(VALUE($F248)&gt;BG$144-1,SUM($AV107,$AI107,$V107,$AW107:BG107),BG107)),0),0)</f>
        <v>0</v>
      </c>
      <c r="BH248" s="191">
        <f>IFERROR(IF(VALUE($F248)&lt;BI$144,(IF(VALUE($F248)&gt;BH$144-1,SUM($AV107,$AI107,$V107,$AW107:BH107),BH107)),0),0)</f>
        <v>0</v>
      </c>
      <c r="BI248" s="163">
        <f t="shared" si="57"/>
        <v>0</v>
      </c>
      <c r="BV248" s="163"/>
      <c r="CI248" s="163"/>
      <c r="CV248" s="163"/>
      <c r="DI248" s="163"/>
      <c r="DV248" s="163"/>
      <c r="EI248" s="163"/>
    </row>
    <row r="249" spans="1:139" ht="15.75" hidden="1" customHeight="1" outlineLevel="1" x14ac:dyDescent="0.25">
      <c r="A249" s="2">
        <f t="shared" si="58"/>
        <v>102</v>
      </c>
      <c r="B249" s="1">
        <f t="shared" si="58"/>
        <v>0</v>
      </c>
      <c r="C249" s="1">
        <f t="shared" si="58"/>
        <v>0</v>
      </c>
      <c r="D249" s="2">
        <f t="shared" si="58"/>
        <v>0</v>
      </c>
      <c r="E249" s="162">
        <f t="shared" si="58"/>
        <v>0</v>
      </c>
      <c r="F249" s="84" t="s">
        <v>382</v>
      </c>
      <c r="G249" s="84"/>
      <c r="J249" s="191">
        <v>0</v>
      </c>
      <c r="K249" s="191">
        <v>0</v>
      </c>
      <c r="L249" s="191">
        <v>0</v>
      </c>
      <c r="M249" s="191">
        <v>0</v>
      </c>
      <c r="N249" s="191">
        <v>0</v>
      </c>
      <c r="O249" s="191">
        <v>0</v>
      </c>
      <c r="P249" s="191">
        <v>0</v>
      </c>
      <c r="Q249" s="191">
        <f>IF($F249&lt;R$144,(IF($F249&gt;Q$144-1,SUM($J108:Q108)+$I450,Q108)),0)</f>
        <v>0</v>
      </c>
      <c r="R249" s="191">
        <f>IF($F249&lt;S$144,(IF($F249&gt;R$144-1,SUM($J108:R108)+$I450,R108)),0)</f>
        <v>0</v>
      </c>
      <c r="S249" s="191">
        <f>IF($F249&lt;T$144,(IF($F249&gt;S$144-1,SUM($J108:S108)+$I450,S108)),0)</f>
        <v>0</v>
      </c>
      <c r="T249" s="191">
        <f>IF($F249&lt;U$144,(IF($F249&gt;T$144-1,SUM($J108:T108)+$I450,T108)),0)</f>
        <v>0</v>
      </c>
      <c r="U249" s="191">
        <f>IF($F249&lt;V$144,(IF($F249&gt;U$144-1,SUM($J108:U108)+$I450,U108)),0)</f>
        <v>0</v>
      </c>
      <c r="V249" s="163">
        <f t="shared" si="51"/>
        <v>0</v>
      </c>
      <c r="W249" s="191">
        <f>IF($F249&lt;X$144,(IF($F249&gt;W$144-1,SUM($V108,$W108:W108),W108)),0)</f>
        <v>0</v>
      </c>
      <c r="X249" s="191">
        <f>IF($F249&lt;Y$144,(IF($F249&gt;X$144-1,SUM($V108,$W108:X108),X108)),0)</f>
        <v>0</v>
      </c>
      <c r="Y249" s="191">
        <f>IF($F249&lt;Z$144,(IF($F249&gt;Y$144-1,SUM($V108,$W108:Y108),Y108)),0)</f>
        <v>0</v>
      </c>
      <c r="Z249" s="191">
        <f>IF($F249&lt;AA$144,(IF($F249&gt;Z$144-1,SUM($V108,$W108:Z108),Z108)),0)</f>
        <v>0</v>
      </c>
      <c r="AA249" s="191">
        <f>IF($F249&lt;AB$144,(IF($F249&gt;AA$144-1,SUM($V108,$W108:AA108),AA108)),0)</f>
        <v>0</v>
      </c>
      <c r="AB249" s="191">
        <f>IF($F249&lt;AC$144,(IF($F249&gt;AB$144-1,SUM($V108,$W108:AB108),AB108)),0)</f>
        <v>0</v>
      </c>
      <c r="AC249" s="191">
        <f>IF($F249&lt;AD$144,(IF($F249&gt;AC$144-1,SUM($V108,$W108:AC108),AC108)),0)</f>
        <v>0</v>
      </c>
      <c r="AD249" s="191">
        <f>IF($F249&lt;AE$144,(IF($F249&gt;AD$144-1,SUM($V108,$W108:AD108),AD108)),0)</f>
        <v>0</v>
      </c>
      <c r="AE249" s="191">
        <f>IF($F249&lt;AF$144,(IF($F249&gt;AE$144-1,SUM($V108,$W108:AE108),AE108)),0)</f>
        <v>0</v>
      </c>
      <c r="AF249" s="191">
        <f>IF($F249&lt;AG$144,(IF($F249&gt;AF$144-1,SUM($V108,$W108:AF108),AF108)),0)</f>
        <v>0</v>
      </c>
      <c r="AG249" s="191">
        <f>IF($F249&lt;AH$144,(IF($F249&gt;AG$144-1,SUM($V108,$W108:AG108),AG108)),0)</f>
        <v>0</v>
      </c>
      <c r="AH249" s="191">
        <f>IF($F249&lt;AI$144,(IF($F249&gt;AH$144-1,SUM($V108,$W108:AH108),AH108)),0)</f>
        <v>0</v>
      </c>
      <c r="AI249" s="163">
        <f t="shared" si="55"/>
        <v>0</v>
      </c>
      <c r="AJ249" s="191">
        <f>IFERROR(IF(VALUE($F249)&lt;AK$144,(IF(VALUE($F249)&gt;AJ$144-1,SUM($AI108,$V108,$AJ108:AJ108),AJ108)),0),0)</f>
        <v>0</v>
      </c>
      <c r="AK249" s="191">
        <f>IFERROR(IF(VALUE($F249)&lt;AL$144,(IF(VALUE($F249)&gt;AK$144-1,SUM($AI108,$V108,$AJ108:AK108),AK108)),0),0)</f>
        <v>0</v>
      </c>
      <c r="AL249" s="191">
        <f>IFERROR(IF(VALUE($F249)&lt;AM$144,(IF(VALUE($F249)&gt;AL$144-1,SUM($AI108,$V108,$AJ108:AL108),AL108)),0),0)</f>
        <v>0</v>
      </c>
      <c r="AM249" s="191">
        <f>IFERROR(IF(VALUE($F249)&lt;AN$144,(IF(VALUE($F249)&gt;AM$144-1,SUM($AI108,$V108,$AJ108:AM108),AM108)),0),0)</f>
        <v>0</v>
      </c>
      <c r="AN249" s="191">
        <f>IFERROR(IF(VALUE($F249)&lt;AO$144,(IF(VALUE($F249)&gt;AN$144-1,SUM($AI108,$V108,$AJ108:AN108),AN108)),0),0)</f>
        <v>0</v>
      </c>
      <c r="AO249" s="191">
        <f>IFERROR(IF(VALUE($F249)&lt;AP$144,(IF(VALUE($F249)&gt;AO$144-1,SUM($AI108,$V108,$AJ108:AO108),AO108)),0),0)</f>
        <v>0</v>
      </c>
      <c r="AP249" s="191">
        <f>IFERROR(IF(VALUE($F249)&lt;AQ$144,(IF(VALUE($F249)&gt;AP$144-1,SUM($AI108,$V108,$AJ108:AP108),AP108)),0),0)</f>
        <v>0</v>
      </c>
      <c r="AQ249" s="191">
        <f>IFERROR(IF(VALUE($F249)&lt;AR$144,(IF(VALUE($F249)&gt;AQ$144-1,SUM($AI108,$V108,$AJ108:AQ108),AQ108)),0),0)</f>
        <v>0</v>
      </c>
      <c r="AR249" s="191">
        <f>IFERROR(IF(VALUE($F249)&lt;AS$144,(IF(VALUE($F249)&gt;AR$144-1,SUM($AI108,$V108,$AJ108:AR108),AR108)),0),0)</f>
        <v>0</v>
      </c>
      <c r="AS249" s="191">
        <f>IFERROR(IF(VALUE($F249)&lt;AT$144,(IF(VALUE($F249)&gt;AS$144-1,SUM($AI108,$V108,$AJ108:AS108),AS108)),0),0)</f>
        <v>0</v>
      </c>
      <c r="AT249" s="191">
        <f>IFERROR(IF(VALUE($F249)&lt;AU$144,(IF(VALUE($F249)&gt;AT$144-1,SUM($AI108,$V108,$AJ108:AT108),AT108)),0),0)</f>
        <v>0</v>
      </c>
      <c r="AU249" s="191">
        <f>IFERROR(IF(VALUE($F249)&lt;AV$144,(IF(VALUE($F249)&gt;AU$144-1,SUM($AI108,$V108,$AJ108:AU108),AU108)),0),0)</f>
        <v>0</v>
      </c>
      <c r="AV249" s="163">
        <f t="shared" si="56"/>
        <v>0</v>
      </c>
      <c r="AW249" s="191">
        <f>IFERROR(IF(VALUE($F249)&lt;AX$144,(IF(VALUE($F249)&gt;AW$144-1,SUM($AV108,$AI108,$V108,$AW108:AW108),AW108)),0),0)</f>
        <v>0</v>
      </c>
      <c r="AX249" s="191">
        <f>IFERROR(IF(VALUE($F249)&lt;AY$144,(IF(VALUE($F249)&gt;AX$144-1,SUM($AV108,$AI108,$V108,$AW108:AX108),AX108)),0),0)</f>
        <v>0</v>
      </c>
      <c r="AY249" s="191">
        <f>IFERROR(IF(VALUE($F249)&lt;AZ$144,(IF(VALUE($F249)&gt;AY$144-1,SUM($AV108,$AI108,$V108,$AW108:AY108),AY108)),0),0)</f>
        <v>0</v>
      </c>
      <c r="AZ249" s="191">
        <f>IFERROR(IF(VALUE($F249)&lt;BA$144,(IF(VALUE($F249)&gt;AZ$144-1,SUM($AV108,$AI108,$V108,$AW108:AZ108),AZ108)),0),0)</f>
        <v>0</v>
      </c>
      <c r="BA249" s="191">
        <f>IFERROR(IF(VALUE($F249)&lt;BB$144,(IF(VALUE($F249)&gt;BA$144-1,SUM($AV108,$AI108,$V108,$AW108:BA108),BA108)),0),0)</f>
        <v>0</v>
      </c>
      <c r="BB249" s="191">
        <f>IFERROR(IF(VALUE($F249)&lt;BC$144,(IF(VALUE($F249)&gt;BB$144-1,SUM($AV108,$AI108,$V108,$AW108:BB108),BB108)),0),0)</f>
        <v>0</v>
      </c>
      <c r="BC249" s="191">
        <f>IFERROR(IF(VALUE($F249)&lt;BD$144,(IF(VALUE($F249)&gt;BC$144-1,SUM($AV108,$AI108,$V108,$AW108:BC108),BC108)),0),0)</f>
        <v>0</v>
      </c>
      <c r="BD249" s="191">
        <f>IFERROR(IF(VALUE($F249)&lt;BE$144,(IF(VALUE($F249)&gt;BD$144-1,SUM($AV108,$AI108,$V108,$AW108:BD108),BD108)),0),0)</f>
        <v>0</v>
      </c>
      <c r="BE249" s="191">
        <f>IFERROR(IF(VALUE($F249)&lt;BF$144,(IF(VALUE($F249)&gt;BE$144-1,SUM($AV108,$AI108,$V108,$AW108:BE108),BE108)),0),0)</f>
        <v>0</v>
      </c>
      <c r="BF249" s="191">
        <f>IFERROR(IF(VALUE($F249)&lt;BG$144,(IF(VALUE($F249)&gt;BF$144-1,SUM($AV108,$AI108,$V108,$AW108:BF108),BF108)),0),0)</f>
        <v>0</v>
      </c>
      <c r="BG249" s="191">
        <f>IFERROR(IF(VALUE($F249)&lt;BH$144,(IF(VALUE($F249)&gt;BG$144-1,SUM($AV108,$AI108,$V108,$AW108:BG108),BG108)),0),0)</f>
        <v>0</v>
      </c>
      <c r="BH249" s="191">
        <f>IFERROR(IF(VALUE($F249)&lt;BI$144,(IF(VALUE($F249)&gt;BH$144-1,SUM($AV108,$AI108,$V108,$AW108:BH108),BH108)),0),0)</f>
        <v>0</v>
      </c>
      <c r="BI249" s="163">
        <f t="shared" si="57"/>
        <v>0</v>
      </c>
      <c r="BV249" s="163"/>
      <c r="CI249" s="163"/>
      <c r="CV249" s="163"/>
      <c r="DI249" s="163"/>
      <c r="DV249" s="163"/>
      <c r="EI249" s="163"/>
    </row>
    <row r="250" spans="1:139" ht="15.75" hidden="1" customHeight="1" outlineLevel="1" x14ac:dyDescent="0.25">
      <c r="A250" s="2">
        <f t="shared" si="58"/>
        <v>103</v>
      </c>
      <c r="B250" s="1">
        <f t="shared" si="58"/>
        <v>0</v>
      </c>
      <c r="C250" s="1">
        <f t="shared" si="58"/>
        <v>0</v>
      </c>
      <c r="D250" s="2">
        <f t="shared" si="58"/>
        <v>0</v>
      </c>
      <c r="E250" s="162">
        <f t="shared" si="58"/>
        <v>0</v>
      </c>
      <c r="F250" s="84" t="s">
        <v>382</v>
      </c>
      <c r="G250" s="84"/>
      <c r="J250" s="191">
        <v>0</v>
      </c>
      <c r="K250" s="191">
        <v>0</v>
      </c>
      <c r="L250" s="191">
        <v>0</v>
      </c>
      <c r="M250" s="191">
        <v>0</v>
      </c>
      <c r="N250" s="191">
        <v>0</v>
      </c>
      <c r="O250" s="191">
        <v>0</v>
      </c>
      <c r="P250" s="191">
        <v>0</v>
      </c>
      <c r="Q250" s="191">
        <f>IF($F250&lt;R$144,(IF($F250&gt;Q$144-1,SUM($J109:Q109)+$I451,Q109)),0)</f>
        <v>0</v>
      </c>
      <c r="R250" s="191">
        <f>IF($F250&lt;S$144,(IF($F250&gt;R$144-1,SUM($J109:R109)+$I451,R109)),0)</f>
        <v>0</v>
      </c>
      <c r="S250" s="191">
        <f>IF($F250&lt;T$144,(IF($F250&gt;S$144-1,SUM($J109:S109)+$I451,S109)),0)</f>
        <v>0</v>
      </c>
      <c r="T250" s="191">
        <f>IF($F250&lt;U$144,(IF($F250&gt;T$144-1,SUM($J109:T109)+$I451,T109)),0)</f>
        <v>0</v>
      </c>
      <c r="U250" s="191">
        <f>IF($F250&lt;V$144,(IF($F250&gt;U$144-1,SUM($J109:U109)+$I451,U109)),0)</f>
        <v>0</v>
      </c>
      <c r="V250" s="163">
        <f t="shared" si="51"/>
        <v>0</v>
      </c>
      <c r="W250" s="191">
        <f>IF($F250&lt;X$144,(IF($F250&gt;W$144-1,SUM($V109,$W109:W109),W109)),0)</f>
        <v>0</v>
      </c>
      <c r="X250" s="191">
        <f>IF($F250&lt;Y$144,(IF($F250&gt;X$144-1,SUM($V109,$W109:X109),X109)),0)</f>
        <v>0</v>
      </c>
      <c r="Y250" s="191">
        <f>IF($F250&lt;Z$144,(IF($F250&gt;Y$144-1,SUM($V109,$W109:Y109),Y109)),0)</f>
        <v>0</v>
      </c>
      <c r="Z250" s="191">
        <f>IF($F250&lt;AA$144,(IF($F250&gt;Z$144-1,SUM($V109,$W109:Z109),Z109)),0)</f>
        <v>0</v>
      </c>
      <c r="AA250" s="191">
        <f>IF($F250&lt;AB$144,(IF($F250&gt;AA$144-1,SUM($V109,$W109:AA109),AA109)),0)</f>
        <v>0</v>
      </c>
      <c r="AB250" s="191">
        <f>IF($F250&lt;AC$144,(IF($F250&gt;AB$144-1,SUM($V109,$W109:AB109),AB109)),0)</f>
        <v>0</v>
      </c>
      <c r="AC250" s="191">
        <f>IF($F250&lt;AD$144,(IF($F250&gt;AC$144-1,SUM($V109,$W109:AC109),AC109)),0)</f>
        <v>0</v>
      </c>
      <c r="AD250" s="191">
        <f>IF($F250&lt;AE$144,(IF($F250&gt;AD$144-1,SUM($V109,$W109:AD109),AD109)),0)</f>
        <v>0</v>
      </c>
      <c r="AE250" s="191">
        <f>IF($F250&lt;AF$144,(IF($F250&gt;AE$144-1,SUM($V109,$W109:AE109),AE109)),0)</f>
        <v>0</v>
      </c>
      <c r="AF250" s="191">
        <f>IF($F250&lt;AG$144,(IF($F250&gt;AF$144-1,SUM($V109,$W109:AF109),AF109)),0)</f>
        <v>0</v>
      </c>
      <c r="AG250" s="191">
        <f>IF($F250&lt;AH$144,(IF($F250&gt;AG$144-1,SUM($V109,$W109:AG109),AG109)),0)</f>
        <v>0</v>
      </c>
      <c r="AH250" s="191">
        <f>IF($F250&lt;AI$144,(IF($F250&gt;AH$144-1,SUM($V109,$W109:AH109),AH109)),0)</f>
        <v>0</v>
      </c>
      <c r="AI250" s="163">
        <f t="shared" si="55"/>
        <v>0</v>
      </c>
      <c r="AJ250" s="191">
        <f>IFERROR(IF(VALUE($F250)&lt;AK$144,(IF(VALUE($F250)&gt;AJ$144-1,SUM($AI109,$V109,$AJ109:AJ109),AJ109)),0),0)</f>
        <v>0</v>
      </c>
      <c r="AK250" s="191">
        <f>IFERROR(IF(VALUE($F250)&lt;AL$144,(IF(VALUE($F250)&gt;AK$144-1,SUM($AI109,$V109,$AJ109:AK109),AK109)),0),0)</f>
        <v>0</v>
      </c>
      <c r="AL250" s="191">
        <f>IFERROR(IF(VALUE($F250)&lt;AM$144,(IF(VALUE($F250)&gt;AL$144-1,SUM($AI109,$V109,$AJ109:AL109),AL109)),0),0)</f>
        <v>0</v>
      </c>
      <c r="AM250" s="191">
        <f>IFERROR(IF(VALUE($F250)&lt;AN$144,(IF(VALUE($F250)&gt;AM$144-1,SUM($AI109,$V109,$AJ109:AM109),AM109)),0),0)</f>
        <v>0</v>
      </c>
      <c r="AN250" s="191">
        <f>IFERROR(IF(VALUE($F250)&lt;AO$144,(IF(VALUE($F250)&gt;AN$144-1,SUM($AI109,$V109,$AJ109:AN109),AN109)),0),0)</f>
        <v>0</v>
      </c>
      <c r="AO250" s="191">
        <f>IFERROR(IF(VALUE($F250)&lt;AP$144,(IF(VALUE($F250)&gt;AO$144-1,SUM($AI109,$V109,$AJ109:AO109),AO109)),0),0)</f>
        <v>0</v>
      </c>
      <c r="AP250" s="191">
        <f>IFERROR(IF(VALUE($F250)&lt;AQ$144,(IF(VALUE($F250)&gt;AP$144-1,SUM($AI109,$V109,$AJ109:AP109),AP109)),0),0)</f>
        <v>0</v>
      </c>
      <c r="AQ250" s="191">
        <f>IFERROR(IF(VALUE($F250)&lt;AR$144,(IF(VALUE($F250)&gt;AQ$144-1,SUM($AI109,$V109,$AJ109:AQ109),AQ109)),0),0)</f>
        <v>0</v>
      </c>
      <c r="AR250" s="191">
        <f>IFERROR(IF(VALUE($F250)&lt;AS$144,(IF(VALUE($F250)&gt;AR$144-1,SUM($AI109,$V109,$AJ109:AR109),AR109)),0),0)</f>
        <v>0</v>
      </c>
      <c r="AS250" s="191">
        <f>IFERROR(IF(VALUE($F250)&lt;AT$144,(IF(VALUE($F250)&gt;AS$144-1,SUM($AI109,$V109,$AJ109:AS109),AS109)),0),0)</f>
        <v>0</v>
      </c>
      <c r="AT250" s="191">
        <f>IFERROR(IF(VALUE($F250)&lt;AU$144,(IF(VALUE($F250)&gt;AT$144-1,SUM($AI109,$V109,$AJ109:AT109),AT109)),0),0)</f>
        <v>0</v>
      </c>
      <c r="AU250" s="191">
        <f>IFERROR(IF(VALUE($F250)&lt;AV$144,(IF(VALUE($F250)&gt;AU$144-1,SUM($AI109,$V109,$AJ109:AU109),AU109)),0),0)</f>
        <v>0</v>
      </c>
      <c r="AV250" s="163">
        <f t="shared" si="56"/>
        <v>0</v>
      </c>
      <c r="AW250" s="191">
        <f>IFERROR(IF(VALUE($F250)&lt;AX$144,(IF(VALUE($F250)&gt;AW$144-1,SUM($AV109,$AI109,$V109,$AW109:AW109),AW109)),0),0)</f>
        <v>0</v>
      </c>
      <c r="AX250" s="191">
        <f>IFERROR(IF(VALUE($F250)&lt;AY$144,(IF(VALUE($F250)&gt;AX$144-1,SUM($AV109,$AI109,$V109,$AW109:AX109),AX109)),0),0)</f>
        <v>0</v>
      </c>
      <c r="AY250" s="191">
        <f>IFERROR(IF(VALUE($F250)&lt;AZ$144,(IF(VALUE($F250)&gt;AY$144-1,SUM($AV109,$AI109,$V109,$AW109:AY109),AY109)),0),0)</f>
        <v>0</v>
      </c>
      <c r="AZ250" s="191">
        <f>IFERROR(IF(VALUE($F250)&lt;BA$144,(IF(VALUE($F250)&gt;AZ$144-1,SUM($AV109,$AI109,$V109,$AW109:AZ109),AZ109)),0),0)</f>
        <v>0</v>
      </c>
      <c r="BA250" s="191">
        <f>IFERROR(IF(VALUE($F250)&lt;BB$144,(IF(VALUE($F250)&gt;BA$144-1,SUM($AV109,$AI109,$V109,$AW109:BA109),BA109)),0),0)</f>
        <v>0</v>
      </c>
      <c r="BB250" s="191">
        <f>IFERROR(IF(VALUE($F250)&lt;BC$144,(IF(VALUE($F250)&gt;BB$144-1,SUM($AV109,$AI109,$V109,$AW109:BB109),BB109)),0),0)</f>
        <v>0</v>
      </c>
      <c r="BC250" s="191">
        <f>IFERROR(IF(VALUE($F250)&lt;BD$144,(IF(VALUE($F250)&gt;BC$144-1,SUM($AV109,$AI109,$V109,$AW109:BC109),BC109)),0),0)</f>
        <v>0</v>
      </c>
      <c r="BD250" s="191">
        <f>IFERROR(IF(VALUE($F250)&lt;BE$144,(IF(VALUE($F250)&gt;BD$144-1,SUM($AV109,$AI109,$V109,$AW109:BD109),BD109)),0),0)</f>
        <v>0</v>
      </c>
      <c r="BE250" s="191">
        <f>IFERROR(IF(VALUE($F250)&lt;BF$144,(IF(VALUE($F250)&gt;BE$144-1,SUM($AV109,$AI109,$V109,$AW109:BE109),BE109)),0),0)</f>
        <v>0</v>
      </c>
      <c r="BF250" s="191">
        <f>IFERROR(IF(VALUE($F250)&lt;BG$144,(IF(VALUE($F250)&gt;BF$144-1,SUM($AV109,$AI109,$V109,$AW109:BF109),BF109)),0),0)</f>
        <v>0</v>
      </c>
      <c r="BG250" s="191">
        <f>IFERROR(IF(VALUE($F250)&lt;BH$144,(IF(VALUE($F250)&gt;BG$144-1,SUM($AV109,$AI109,$V109,$AW109:BG109),BG109)),0),0)</f>
        <v>0</v>
      </c>
      <c r="BH250" s="191">
        <f>IFERROR(IF(VALUE($F250)&lt;BI$144,(IF(VALUE($F250)&gt;BH$144-1,SUM($AV109,$AI109,$V109,$AW109:BH109),BH109)),0),0)</f>
        <v>0</v>
      </c>
      <c r="BI250" s="163">
        <f t="shared" si="57"/>
        <v>0</v>
      </c>
      <c r="BV250" s="163"/>
      <c r="CI250" s="163"/>
      <c r="CV250" s="163"/>
      <c r="DI250" s="163"/>
      <c r="DV250" s="163"/>
      <c r="EI250" s="163"/>
    </row>
    <row r="251" spans="1:139" ht="15.75" hidden="1" customHeight="1" outlineLevel="1" x14ac:dyDescent="0.25">
      <c r="A251" s="2">
        <f t="shared" si="58"/>
        <v>104</v>
      </c>
      <c r="B251" s="1">
        <f t="shared" si="58"/>
        <v>0</v>
      </c>
      <c r="C251" s="1">
        <f t="shared" si="58"/>
        <v>0</v>
      </c>
      <c r="D251" s="2">
        <f t="shared" si="58"/>
        <v>0</v>
      </c>
      <c r="E251" s="162">
        <f t="shared" si="58"/>
        <v>0</v>
      </c>
      <c r="F251" s="84" t="s">
        <v>382</v>
      </c>
      <c r="G251" s="84"/>
      <c r="J251" s="191">
        <v>0</v>
      </c>
      <c r="K251" s="191">
        <v>0</v>
      </c>
      <c r="L251" s="191">
        <v>0</v>
      </c>
      <c r="M251" s="191">
        <v>0</v>
      </c>
      <c r="N251" s="191">
        <v>0</v>
      </c>
      <c r="O251" s="191">
        <v>0</v>
      </c>
      <c r="P251" s="191">
        <v>0</v>
      </c>
      <c r="Q251" s="191">
        <f>IF($F251&lt;R$144,(IF($F251&gt;Q$144-1,SUM($J110:Q110)+$I452,Q110)),0)</f>
        <v>0</v>
      </c>
      <c r="R251" s="191">
        <f>IF($F251&lt;S$144,(IF($F251&gt;R$144-1,SUM($J110:R110)+$I452,R110)),0)</f>
        <v>0</v>
      </c>
      <c r="S251" s="191">
        <f>IF($F251&lt;T$144,(IF($F251&gt;S$144-1,SUM($J110:S110)+$I452,S110)),0)</f>
        <v>0</v>
      </c>
      <c r="T251" s="191">
        <f>IF($F251&lt;U$144,(IF($F251&gt;T$144-1,SUM($J110:T110)+$I452,T110)),0)</f>
        <v>0</v>
      </c>
      <c r="U251" s="191">
        <f>IF($F251&lt;V$144,(IF($F251&gt;U$144-1,SUM($J110:U110)+$I452,U110)),0)</f>
        <v>0</v>
      </c>
      <c r="V251" s="163">
        <f t="shared" si="51"/>
        <v>0</v>
      </c>
      <c r="W251" s="191">
        <f>IF($F251&lt;X$144,(IF($F251&gt;W$144-1,SUM($V110,$W110:W110),W110)),0)</f>
        <v>0</v>
      </c>
      <c r="X251" s="191">
        <f>IF($F251&lt;Y$144,(IF($F251&gt;X$144-1,SUM($V110,$W110:X110),X110)),0)</f>
        <v>0</v>
      </c>
      <c r="Y251" s="191">
        <f>IF($F251&lt;Z$144,(IF($F251&gt;Y$144-1,SUM($V110,$W110:Y110),Y110)),0)</f>
        <v>0</v>
      </c>
      <c r="Z251" s="191">
        <f>IF($F251&lt;AA$144,(IF($F251&gt;Z$144-1,SUM($V110,$W110:Z110),Z110)),0)</f>
        <v>0</v>
      </c>
      <c r="AA251" s="191">
        <f>IF($F251&lt;AB$144,(IF($F251&gt;AA$144-1,SUM($V110,$W110:AA110),AA110)),0)</f>
        <v>0</v>
      </c>
      <c r="AB251" s="191">
        <f>IF($F251&lt;AC$144,(IF($F251&gt;AB$144-1,SUM($V110,$W110:AB110),AB110)),0)</f>
        <v>0</v>
      </c>
      <c r="AC251" s="191">
        <f>IF($F251&lt;AD$144,(IF($F251&gt;AC$144-1,SUM($V110,$W110:AC110),AC110)),0)</f>
        <v>0</v>
      </c>
      <c r="AD251" s="191">
        <f>IF($F251&lt;AE$144,(IF($F251&gt;AD$144-1,SUM($V110,$W110:AD110),AD110)),0)</f>
        <v>0</v>
      </c>
      <c r="AE251" s="191">
        <f>IF($F251&lt;AF$144,(IF($F251&gt;AE$144-1,SUM($V110,$W110:AE110),AE110)),0)</f>
        <v>0</v>
      </c>
      <c r="AF251" s="191">
        <f>IF($F251&lt;AG$144,(IF($F251&gt;AF$144-1,SUM($V110,$W110:AF110),AF110)),0)</f>
        <v>0</v>
      </c>
      <c r="AG251" s="191">
        <f>IF($F251&lt;AH$144,(IF($F251&gt;AG$144-1,SUM($V110,$W110:AG110),AG110)),0)</f>
        <v>0</v>
      </c>
      <c r="AH251" s="191">
        <f>IF($F251&lt;AI$144,(IF($F251&gt;AH$144-1,SUM($V110,$W110:AH110),AH110)),0)</f>
        <v>0</v>
      </c>
      <c r="AI251" s="163">
        <f t="shared" si="55"/>
        <v>0</v>
      </c>
      <c r="AJ251" s="191">
        <f>IFERROR(IF(VALUE($F251)&lt;AK$144,(IF(VALUE($F251)&gt;AJ$144-1,SUM($AI110,$V110,$AJ110:AJ110),AJ110)),0),0)</f>
        <v>0</v>
      </c>
      <c r="AK251" s="191">
        <f>IFERROR(IF(VALUE($F251)&lt;AL$144,(IF(VALUE($F251)&gt;AK$144-1,SUM($AI110,$V110,$AJ110:AK110),AK110)),0),0)</f>
        <v>0</v>
      </c>
      <c r="AL251" s="191">
        <f>IFERROR(IF(VALUE($F251)&lt;AM$144,(IF(VALUE($F251)&gt;AL$144-1,SUM($AI110,$V110,$AJ110:AL110),AL110)),0),0)</f>
        <v>0</v>
      </c>
      <c r="AM251" s="191">
        <f>IFERROR(IF(VALUE($F251)&lt;AN$144,(IF(VALUE($F251)&gt;AM$144-1,SUM($AI110,$V110,$AJ110:AM110),AM110)),0),0)</f>
        <v>0</v>
      </c>
      <c r="AN251" s="191">
        <f>IFERROR(IF(VALUE($F251)&lt;AO$144,(IF(VALUE($F251)&gt;AN$144-1,SUM($AI110,$V110,$AJ110:AN110),AN110)),0),0)</f>
        <v>0</v>
      </c>
      <c r="AO251" s="191">
        <f>IFERROR(IF(VALUE($F251)&lt;AP$144,(IF(VALUE($F251)&gt;AO$144-1,SUM($AI110,$V110,$AJ110:AO110),AO110)),0),0)</f>
        <v>0</v>
      </c>
      <c r="AP251" s="191">
        <f>IFERROR(IF(VALUE($F251)&lt;AQ$144,(IF(VALUE($F251)&gt;AP$144-1,SUM($AI110,$V110,$AJ110:AP110),AP110)),0),0)</f>
        <v>0</v>
      </c>
      <c r="AQ251" s="191">
        <f>IFERROR(IF(VALUE($F251)&lt;AR$144,(IF(VALUE($F251)&gt;AQ$144-1,SUM($AI110,$V110,$AJ110:AQ110),AQ110)),0),0)</f>
        <v>0</v>
      </c>
      <c r="AR251" s="191">
        <f>IFERROR(IF(VALUE($F251)&lt;AS$144,(IF(VALUE($F251)&gt;AR$144-1,SUM($AI110,$V110,$AJ110:AR110),AR110)),0),0)</f>
        <v>0</v>
      </c>
      <c r="AS251" s="191">
        <f>IFERROR(IF(VALUE($F251)&lt;AT$144,(IF(VALUE($F251)&gt;AS$144-1,SUM($AI110,$V110,$AJ110:AS110),AS110)),0),0)</f>
        <v>0</v>
      </c>
      <c r="AT251" s="191">
        <f>IFERROR(IF(VALUE($F251)&lt;AU$144,(IF(VALUE($F251)&gt;AT$144-1,SUM($AI110,$V110,$AJ110:AT110),AT110)),0),0)</f>
        <v>0</v>
      </c>
      <c r="AU251" s="191">
        <f>IFERROR(IF(VALUE($F251)&lt;AV$144,(IF(VALUE($F251)&gt;AU$144-1,SUM($AI110,$V110,$AJ110:AU110),AU110)),0),0)</f>
        <v>0</v>
      </c>
      <c r="AV251" s="163">
        <f t="shared" si="56"/>
        <v>0</v>
      </c>
      <c r="AW251" s="191">
        <f>IFERROR(IF(VALUE($F251)&lt;AX$144,(IF(VALUE($F251)&gt;AW$144-1,SUM($AV110,$AI110,$V110,$AW110:AW110),AW110)),0),0)</f>
        <v>0</v>
      </c>
      <c r="AX251" s="191">
        <f>IFERROR(IF(VALUE($F251)&lt;AY$144,(IF(VALUE($F251)&gt;AX$144-1,SUM($AV110,$AI110,$V110,$AW110:AX110),AX110)),0),0)</f>
        <v>0</v>
      </c>
      <c r="AY251" s="191">
        <f>IFERROR(IF(VALUE($F251)&lt;AZ$144,(IF(VALUE($F251)&gt;AY$144-1,SUM($AV110,$AI110,$V110,$AW110:AY110),AY110)),0),0)</f>
        <v>0</v>
      </c>
      <c r="AZ251" s="191">
        <f>IFERROR(IF(VALUE($F251)&lt;BA$144,(IF(VALUE($F251)&gt;AZ$144-1,SUM($AV110,$AI110,$V110,$AW110:AZ110),AZ110)),0),0)</f>
        <v>0</v>
      </c>
      <c r="BA251" s="191">
        <f>IFERROR(IF(VALUE($F251)&lt;BB$144,(IF(VALUE($F251)&gt;BA$144-1,SUM($AV110,$AI110,$V110,$AW110:BA110),BA110)),0),0)</f>
        <v>0</v>
      </c>
      <c r="BB251" s="191">
        <f>IFERROR(IF(VALUE($F251)&lt;BC$144,(IF(VALUE($F251)&gt;BB$144-1,SUM($AV110,$AI110,$V110,$AW110:BB110),BB110)),0),0)</f>
        <v>0</v>
      </c>
      <c r="BC251" s="191">
        <f>IFERROR(IF(VALUE($F251)&lt;BD$144,(IF(VALUE($F251)&gt;BC$144-1,SUM($AV110,$AI110,$V110,$AW110:BC110),BC110)),0),0)</f>
        <v>0</v>
      </c>
      <c r="BD251" s="191">
        <f>IFERROR(IF(VALUE($F251)&lt;BE$144,(IF(VALUE($F251)&gt;BD$144-1,SUM($AV110,$AI110,$V110,$AW110:BD110),BD110)),0),0)</f>
        <v>0</v>
      </c>
      <c r="BE251" s="191">
        <f>IFERROR(IF(VALUE($F251)&lt;BF$144,(IF(VALUE($F251)&gt;BE$144-1,SUM($AV110,$AI110,$V110,$AW110:BE110),BE110)),0),0)</f>
        <v>0</v>
      </c>
      <c r="BF251" s="191">
        <f>IFERROR(IF(VALUE($F251)&lt;BG$144,(IF(VALUE($F251)&gt;BF$144-1,SUM($AV110,$AI110,$V110,$AW110:BF110),BF110)),0),0)</f>
        <v>0</v>
      </c>
      <c r="BG251" s="191">
        <f>IFERROR(IF(VALUE($F251)&lt;BH$144,(IF(VALUE($F251)&gt;BG$144-1,SUM($AV110,$AI110,$V110,$AW110:BG110),BG110)),0),0)</f>
        <v>0</v>
      </c>
      <c r="BH251" s="191">
        <f>IFERROR(IF(VALUE($F251)&lt;BI$144,(IF(VALUE($F251)&gt;BH$144-1,SUM($AV110,$AI110,$V110,$AW110:BH110),BH110)),0),0)</f>
        <v>0</v>
      </c>
      <c r="BI251" s="163">
        <f t="shared" si="57"/>
        <v>0</v>
      </c>
      <c r="BV251" s="163"/>
      <c r="CI251" s="163"/>
      <c r="CV251" s="163"/>
      <c r="DI251" s="163"/>
      <c r="DV251" s="163"/>
      <c r="EI251" s="163"/>
    </row>
    <row r="252" spans="1:139" ht="15.75" hidden="1" customHeight="1" outlineLevel="1" x14ac:dyDescent="0.25">
      <c r="A252" s="2">
        <f t="shared" si="58"/>
        <v>105</v>
      </c>
      <c r="B252" s="1">
        <f t="shared" si="58"/>
        <v>0</v>
      </c>
      <c r="C252" s="1">
        <f t="shared" si="58"/>
        <v>0</v>
      </c>
      <c r="D252" s="2">
        <f t="shared" si="58"/>
        <v>0</v>
      </c>
      <c r="E252" s="162">
        <f t="shared" si="58"/>
        <v>0</v>
      </c>
      <c r="F252" s="84" t="s">
        <v>382</v>
      </c>
      <c r="G252" s="84"/>
      <c r="J252" s="191">
        <v>0</v>
      </c>
      <c r="K252" s="191">
        <v>0</v>
      </c>
      <c r="L252" s="191">
        <v>0</v>
      </c>
      <c r="M252" s="191">
        <v>0</v>
      </c>
      <c r="N252" s="191">
        <v>0</v>
      </c>
      <c r="O252" s="191">
        <v>0</v>
      </c>
      <c r="P252" s="191">
        <v>0</v>
      </c>
      <c r="Q252" s="191">
        <f>IF($F252&lt;R$144,(IF($F252&gt;Q$144-1,SUM($J111:Q111)+$I453,Q111)),0)</f>
        <v>0</v>
      </c>
      <c r="R252" s="191">
        <f>IF($F252&lt;S$144,(IF($F252&gt;R$144-1,SUM($J111:R111)+$I453,R111)),0)</f>
        <v>0</v>
      </c>
      <c r="S252" s="191">
        <f>IF($F252&lt;T$144,(IF($F252&gt;S$144-1,SUM($J111:S111)+$I453,S111)),0)</f>
        <v>0</v>
      </c>
      <c r="T252" s="191">
        <f>IF($F252&lt;U$144,(IF($F252&gt;T$144-1,SUM($J111:T111)+$I453,T111)),0)</f>
        <v>0</v>
      </c>
      <c r="U252" s="191">
        <f>IF($F252&lt;V$144,(IF($F252&gt;U$144-1,SUM($J111:U111)+$I453,U111)),0)</f>
        <v>0</v>
      </c>
      <c r="V252" s="163">
        <f t="shared" si="51"/>
        <v>0</v>
      </c>
      <c r="W252" s="191">
        <f>IF($F252&lt;X$144,(IF($F252&gt;W$144-1,SUM($V111,$W111:W111),W111)),0)</f>
        <v>0</v>
      </c>
      <c r="X252" s="191">
        <f>IF($F252&lt;Y$144,(IF($F252&gt;X$144-1,SUM($V111,$W111:X111),X111)),0)</f>
        <v>0</v>
      </c>
      <c r="Y252" s="191">
        <f>IF($F252&lt;Z$144,(IF($F252&gt;Y$144-1,SUM($V111,$W111:Y111),Y111)),0)</f>
        <v>0</v>
      </c>
      <c r="Z252" s="191">
        <f>IF($F252&lt;AA$144,(IF($F252&gt;Z$144-1,SUM($V111,$W111:Z111),Z111)),0)</f>
        <v>0</v>
      </c>
      <c r="AA252" s="191">
        <f>IF($F252&lt;AB$144,(IF($F252&gt;AA$144-1,SUM($V111,$W111:AA111),AA111)),0)</f>
        <v>0</v>
      </c>
      <c r="AB252" s="191">
        <f>IF($F252&lt;AC$144,(IF($F252&gt;AB$144-1,SUM($V111,$W111:AB111),AB111)),0)</f>
        <v>0</v>
      </c>
      <c r="AC252" s="191">
        <f>IF($F252&lt;AD$144,(IF($F252&gt;AC$144-1,SUM($V111,$W111:AC111),AC111)),0)</f>
        <v>0</v>
      </c>
      <c r="AD252" s="191">
        <f>IF($F252&lt;AE$144,(IF($F252&gt;AD$144-1,SUM($V111,$W111:AD111),AD111)),0)</f>
        <v>0</v>
      </c>
      <c r="AE252" s="191">
        <f>IF($F252&lt;AF$144,(IF($F252&gt;AE$144-1,SUM($V111,$W111:AE111),AE111)),0)</f>
        <v>0</v>
      </c>
      <c r="AF252" s="191">
        <f>IF($F252&lt;AG$144,(IF($F252&gt;AF$144-1,SUM($V111,$W111:AF111),AF111)),0)</f>
        <v>0</v>
      </c>
      <c r="AG252" s="191">
        <f>IF($F252&lt;AH$144,(IF($F252&gt;AG$144-1,SUM($V111,$W111:AG111),AG111)),0)</f>
        <v>0</v>
      </c>
      <c r="AH252" s="191">
        <f>IF($F252&lt;AI$144,(IF($F252&gt;AH$144-1,SUM($V111,$W111:AH111),AH111)),0)</f>
        <v>0</v>
      </c>
      <c r="AI252" s="163">
        <f t="shared" si="55"/>
        <v>0</v>
      </c>
      <c r="AJ252" s="191">
        <f>IFERROR(IF(VALUE($F252)&lt;AK$144,(IF(VALUE($F252)&gt;AJ$144-1,SUM($AI111,$V111,$AJ111:AJ111),AJ111)),0),0)</f>
        <v>0</v>
      </c>
      <c r="AK252" s="191">
        <f>IFERROR(IF(VALUE($F252)&lt;AL$144,(IF(VALUE($F252)&gt;AK$144-1,SUM($AI111,$V111,$AJ111:AK111),AK111)),0),0)</f>
        <v>0</v>
      </c>
      <c r="AL252" s="191">
        <f>IFERROR(IF(VALUE($F252)&lt;AM$144,(IF(VALUE($F252)&gt;AL$144-1,SUM($AI111,$V111,$AJ111:AL111),AL111)),0),0)</f>
        <v>0</v>
      </c>
      <c r="AM252" s="191">
        <f>IFERROR(IF(VALUE($F252)&lt;AN$144,(IF(VALUE($F252)&gt;AM$144-1,SUM($AI111,$V111,$AJ111:AM111),AM111)),0),0)</f>
        <v>0</v>
      </c>
      <c r="AN252" s="191">
        <f>IFERROR(IF(VALUE($F252)&lt;AO$144,(IF(VALUE($F252)&gt;AN$144-1,SUM($AI111,$V111,$AJ111:AN111),AN111)),0),0)</f>
        <v>0</v>
      </c>
      <c r="AO252" s="191">
        <f>IFERROR(IF(VALUE($F252)&lt;AP$144,(IF(VALUE($F252)&gt;AO$144-1,SUM($AI111,$V111,$AJ111:AO111),AO111)),0),0)</f>
        <v>0</v>
      </c>
      <c r="AP252" s="191">
        <f>IFERROR(IF(VALUE($F252)&lt;AQ$144,(IF(VALUE($F252)&gt;AP$144-1,SUM($AI111,$V111,$AJ111:AP111),AP111)),0),0)</f>
        <v>0</v>
      </c>
      <c r="AQ252" s="191">
        <f>IFERROR(IF(VALUE($F252)&lt;AR$144,(IF(VALUE($F252)&gt;AQ$144-1,SUM($AI111,$V111,$AJ111:AQ111),AQ111)),0),0)</f>
        <v>0</v>
      </c>
      <c r="AR252" s="191">
        <f>IFERROR(IF(VALUE($F252)&lt;AS$144,(IF(VALUE($F252)&gt;AR$144-1,SUM($AI111,$V111,$AJ111:AR111),AR111)),0),0)</f>
        <v>0</v>
      </c>
      <c r="AS252" s="191">
        <f>IFERROR(IF(VALUE($F252)&lt;AT$144,(IF(VALUE($F252)&gt;AS$144-1,SUM($AI111,$V111,$AJ111:AS111),AS111)),0),0)</f>
        <v>0</v>
      </c>
      <c r="AT252" s="191">
        <f>IFERROR(IF(VALUE($F252)&lt;AU$144,(IF(VALUE($F252)&gt;AT$144-1,SUM($AI111,$V111,$AJ111:AT111),AT111)),0),0)</f>
        <v>0</v>
      </c>
      <c r="AU252" s="191">
        <f>IFERROR(IF(VALUE($F252)&lt;AV$144,(IF(VALUE($F252)&gt;AU$144-1,SUM($AI111,$V111,$AJ111:AU111),AU111)),0),0)</f>
        <v>0</v>
      </c>
      <c r="AV252" s="163">
        <f t="shared" si="56"/>
        <v>0</v>
      </c>
      <c r="AW252" s="191">
        <f>IFERROR(IF(VALUE($F252)&lt;AX$144,(IF(VALUE($F252)&gt;AW$144-1,SUM($AV111,$AI111,$V111,$AW111:AW111),AW111)),0),0)</f>
        <v>0</v>
      </c>
      <c r="AX252" s="191">
        <f>IFERROR(IF(VALUE($F252)&lt;AY$144,(IF(VALUE($F252)&gt;AX$144-1,SUM($AV111,$AI111,$V111,$AW111:AX111),AX111)),0),0)</f>
        <v>0</v>
      </c>
      <c r="AY252" s="191">
        <f>IFERROR(IF(VALUE($F252)&lt;AZ$144,(IF(VALUE($F252)&gt;AY$144-1,SUM($AV111,$AI111,$V111,$AW111:AY111),AY111)),0),0)</f>
        <v>0</v>
      </c>
      <c r="AZ252" s="191">
        <f>IFERROR(IF(VALUE($F252)&lt;BA$144,(IF(VALUE($F252)&gt;AZ$144-1,SUM($AV111,$AI111,$V111,$AW111:AZ111),AZ111)),0),0)</f>
        <v>0</v>
      </c>
      <c r="BA252" s="191">
        <f>IFERROR(IF(VALUE($F252)&lt;BB$144,(IF(VALUE($F252)&gt;BA$144-1,SUM($AV111,$AI111,$V111,$AW111:BA111),BA111)),0),0)</f>
        <v>0</v>
      </c>
      <c r="BB252" s="191">
        <f>IFERROR(IF(VALUE($F252)&lt;BC$144,(IF(VALUE($F252)&gt;BB$144-1,SUM($AV111,$AI111,$V111,$AW111:BB111),BB111)),0),0)</f>
        <v>0</v>
      </c>
      <c r="BC252" s="191">
        <f>IFERROR(IF(VALUE($F252)&lt;BD$144,(IF(VALUE($F252)&gt;BC$144-1,SUM($AV111,$AI111,$V111,$AW111:BC111),BC111)),0),0)</f>
        <v>0</v>
      </c>
      <c r="BD252" s="191">
        <f>IFERROR(IF(VALUE($F252)&lt;BE$144,(IF(VALUE($F252)&gt;BD$144-1,SUM($AV111,$AI111,$V111,$AW111:BD111),BD111)),0),0)</f>
        <v>0</v>
      </c>
      <c r="BE252" s="191">
        <f>IFERROR(IF(VALUE($F252)&lt;BF$144,(IF(VALUE($F252)&gt;BE$144-1,SUM($AV111,$AI111,$V111,$AW111:BE111),BE111)),0),0)</f>
        <v>0</v>
      </c>
      <c r="BF252" s="191">
        <f>IFERROR(IF(VALUE($F252)&lt;BG$144,(IF(VALUE($F252)&gt;BF$144-1,SUM($AV111,$AI111,$V111,$AW111:BF111),BF111)),0),0)</f>
        <v>0</v>
      </c>
      <c r="BG252" s="191">
        <f>IFERROR(IF(VALUE($F252)&lt;BH$144,(IF(VALUE($F252)&gt;BG$144-1,SUM($AV111,$AI111,$V111,$AW111:BG111),BG111)),0),0)</f>
        <v>0</v>
      </c>
      <c r="BH252" s="191">
        <f>IFERROR(IF(VALUE($F252)&lt;BI$144,(IF(VALUE($F252)&gt;BH$144-1,SUM($AV111,$AI111,$V111,$AW111:BH111),BH111)),0),0)</f>
        <v>0</v>
      </c>
      <c r="BI252" s="163">
        <f t="shared" si="57"/>
        <v>0</v>
      </c>
      <c r="BV252" s="163"/>
      <c r="CI252" s="163"/>
      <c r="CV252" s="163"/>
      <c r="DI252" s="163"/>
      <c r="DV252" s="163"/>
      <c r="EI252" s="163"/>
    </row>
    <row r="253" spans="1:139" ht="15.75" hidden="1" customHeight="1" outlineLevel="1" x14ac:dyDescent="0.25">
      <c r="A253" s="2">
        <f t="shared" si="58"/>
        <v>106</v>
      </c>
      <c r="B253" s="1">
        <f t="shared" si="58"/>
        <v>0</v>
      </c>
      <c r="C253" s="1">
        <f t="shared" si="58"/>
        <v>0</v>
      </c>
      <c r="D253" s="2">
        <f t="shared" si="58"/>
        <v>0</v>
      </c>
      <c r="E253" s="162">
        <f t="shared" si="58"/>
        <v>0</v>
      </c>
      <c r="F253" s="84" t="s">
        <v>382</v>
      </c>
      <c r="G253" s="84"/>
      <c r="J253" s="191">
        <v>0</v>
      </c>
      <c r="K253" s="191">
        <v>0</v>
      </c>
      <c r="L253" s="191">
        <v>0</v>
      </c>
      <c r="M253" s="191">
        <v>0</v>
      </c>
      <c r="N253" s="191">
        <v>0</v>
      </c>
      <c r="O253" s="191">
        <v>0</v>
      </c>
      <c r="P253" s="191">
        <v>0</v>
      </c>
      <c r="Q253" s="191">
        <f>IF($F253&lt;R$144,(IF($F253&gt;Q$144-1,SUM($J112:Q112)+$I454,Q112)),0)</f>
        <v>0</v>
      </c>
      <c r="R253" s="191">
        <f>IF($F253&lt;S$144,(IF($F253&gt;R$144-1,SUM($J112:R112)+$I454,R112)),0)</f>
        <v>0</v>
      </c>
      <c r="S253" s="191">
        <f>IF($F253&lt;T$144,(IF($F253&gt;S$144-1,SUM($J112:S112)+$I454,S112)),0)</f>
        <v>0</v>
      </c>
      <c r="T253" s="191">
        <f>IF($F253&lt;U$144,(IF($F253&gt;T$144-1,SUM($J112:T112)+$I454,T112)),0)</f>
        <v>0</v>
      </c>
      <c r="U253" s="191">
        <f>IF($F253&lt;V$144,(IF($F253&gt;U$144-1,SUM($J112:U112)+$I454,U112)),0)</f>
        <v>0</v>
      </c>
      <c r="V253" s="163">
        <f t="shared" si="51"/>
        <v>0</v>
      </c>
      <c r="W253" s="191">
        <f>IF($F253&lt;X$144,(IF($F253&gt;W$144-1,SUM($V112,$W112:W112),W112)),0)</f>
        <v>0</v>
      </c>
      <c r="X253" s="191">
        <f>IF($F253&lt;Y$144,(IF($F253&gt;X$144-1,SUM($V112,$W112:X112),X112)),0)</f>
        <v>0</v>
      </c>
      <c r="Y253" s="191">
        <f>IF($F253&lt;Z$144,(IF($F253&gt;Y$144-1,SUM($V112,$W112:Y112),Y112)),0)</f>
        <v>0</v>
      </c>
      <c r="Z253" s="191">
        <f>IF($F253&lt;AA$144,(IF($F253&gt;Z$144-1,SUM($V112,$W112:Z112),Z112)),0)</f>
        <v>0</v>
      </c>
      <c r="AA253" s="191">
        <f>IF($F253&lt;AB$144,(IF($F253&gt;AA$144-1,SUM($V112,$W112:AA112),AA112)),0)</f>
        <v>0</v>
      </c>
      <c r="AB253" s="191">
        <f>IF($F253&lt;AC$144,(IF($F253&gt;AB$144-1,SUM($V112,$W112:AB112),AB112)),0)</f>
        <v>0</v>
      </c>
      <c r="AC253" s="191">
        <f>IF($F253&lt;AD$144,(IF($F253&gt;AC$144-1,SUM($V112,$W112:AC112),AC112)),0)</f>
        <v>0</v>
      </c>
      <c r="AD253" s="191">
        <f>IF($F253&lt;AE$144,(IF($F253&gt;AD$144-1,SUM($V112,$W112:AD112),AD112)),0)</f>
        <v>0</v>
      </c>
      <c r="AE253" s="191">
        <f>IF($F253&lt;AF$144,(IF($F253&gt;AE$144-1,SUM($V112,$W112:AE112),AE112)),0)</f>
        <v>0</v>
      </c>
      <c r="AF253" s="191">
        <f>IF($F253&lt;AG$144,(IF($F253&gt;AF$144-1,SUM($V112,$W112:AF112),AF112)),0)</f>
        <v>0</v>
      </c>
      <c r="AG253" s="191">
        <f>IF($F253&lt;AH$144,(IF($F253&gt;AG$144-1,SUM($V112,$W112:AG112),AG112)),0)</f>
        <v>0</v>
      </c>
      <c r="AH253" s="191">
        <f>IF($F253&lt;AI$144,(IF($F253&gt;AH$144-1,SUM($V112,$W112:AH112),AH112)),0)</f>
        <v>0</v>
      </c>
      <c r="AI253" s="163">
        <f t="shared" si="55"/>
        <v>0</v>
      </c>
      <c r="AJ253" s="191">
        <f>IFERROR(IF(VALUE($F253)&lt;AK$144,(IF(VALUE($F253)&gt;AJ$144-1,SUM($AI112,$V112,$AJ112:AJ112),AJ112)),0),0)</f>
        <v>0</v>
      </c>
      <c r="AK253" s="191">
        <f>IFERROR(IF(VALUE($F253)&lt;AL$144,(IF(VALUE($F253)&gt;AK$144-1,SUM($AI112,$V112,$AJ112:AK112),AK112)),0),0)</f>
        <v>0</v>
      </c>
      <c r="AL253" s="191">
        <f>IFERROR(IF(VALUE($F253)&lt;AM$144,(IF(VALUE($F253)&gt;AL$144-1,SUM($AI112,$V112,$AJ112:AL112),AL112)),0),0)</f>
        <v>0</v>
      </c>
      <c r="AM253" s="191">
        <f>IFERROR(IF(VALUE($F253)&lt;AN$144,(IF(VALUE($F253)&gt;AM$144-1,SUM($AI112,$V112,$AJ112:AM112),AM112)),0),0)</f>
        <v>0</v>
      </c>
      <c r="AN253" s="191">
        <f>IFERROR(IF(VALUE($F253)&lt;AO$144,(IF(VALUE($F253)&gt;AN$144-1,SUM($AI112,$V112,$AJ112:AN112),AN112)),0),0)</f>
        <v>0</v>
      </c>
      <c r="AO253" s="191">
        <f>IFERROR(IF(VALUE($F253)&lt;AP$144,(IF(VALUE($F253)&gt;AO$144-1,SUM($AI112,$V112,$AJ112:AO112),AO112)),0),0)</f>
        <v>0</v>
      </c>
      <c r="AP253" s="191">
        <f>IFERROR(IF(VALUE($F253)&lt;AQ$144,(IF(VALUE($F253)&gt;AP$144-1,SUM($AI112,$V112,$AJ112:AP112),AP112)),0),0)</f>
        <v>0</v>
      </c>
      <c r="AQ253" s="191">
        <f>IFERROR(IF(VALUE($F253)&lt;AR$144,(IF(VALUE($F253)&gt;AQ$144-1,SUM($AI112,$V112,$AJ112:AQ112),AQ112)),0),0)</f>
        <v>0</v>
      </c>
      <c r="AR253" s="191">
        <f>IFERROR(IF(VALUE($F253)&lt;AS$144,(IF(VALUE($F253)&gt;AR$144-1,SUM($AI112,$V112,$AJ112:AR112),AR112)),0),0)</f>
        <v>0</v>
      </c>
      <c r="AS253" s="191">
        <f>IFERROR(IF(VALUE($F253)&lt;AT$144,(IF(VALUE($F253)&gt;AS$144-1,SUM($AI112,$V112,$AJ112:AS112),AS112)),0),0)</f>
        <v>0</v>
      </c>
      <c r="AT253" s="191">
        <f>IFERROR(IF(VALUE($F253)&lt;AU$144,(IF(VALUE($F253)&gt;AT$144-1,SUM($AI112,$V112,$AJ112:AT112),AT112)),0),0)</f>
        <v>0</v>
      </c>
      <c r="AU253" s="191">
        <f>IFERROR(IF(VALUE($F253)&lt;AV$144,(IF(VALUE($F253)&gt;AU$144-1,SUM($AI112,$V112,$AJ112:AU112),AU112)),0),0)</f>
        <v>0</v>
      </c>
      <c r="AV253" s="163">
        <f t="shared" si="56"/>
        <v>0</v>
      </c>
      <c r="AW253" s="191">
        <f>IFERROR(IF(VALUE($F253)&lt;AX$144,(IF(VALUE($F253)&gt;AW$144-1,SUM($AV112,$AI112,$V112,$AW112:AW112),AW112)),0),0)</f>
        <v>0</v>
      </c>
      <c r="AX253" s="191">
        <f>IFERROR(IF(VALUE($F253)&lt;AY$144,(IF(VALUE($F253)&gt;AX$144-1,SUM($AV112,$AI112,$V112,$AW112:AX112),AX112)),0),0)</f>
        <v>0</v>
      </c>
      <c r="AY253" s="191">
        <f>IFERROR(IF(VALUE($F253)&lt;AZ$144,(IF(VALUE($F253)&gt;AY$144-1,SUM($AV112,$AI112,$V112,$AW112:AY112),AY112)),0),0)</f>
        <v>0</v>
      </c>
      <c r="AZ253" s="191">
        <f>IFERROR(IF(VALUE($F253)&lt;BA$144,(IF(VALUE($F253)&gt;AZ$144-1,SUM($AV112,$AI112,$V112,$AW112:AZ112),AZ112)),0),0)</f>
        <v>0</v>
      </c>
      <c r="BA253" s="191">
        <f>IFERROR(IF(VALUE($F253)&lt;BB$144,(IF(VALUE($F253)&gt;BA$144-1,SUM($AV112,$AI112,$V112,$AW112:BA112),BA112)),0),0)</f>
        <v>0</v>
      </c>
      <c r="BB253" s="191">
        <f>IFERROR(IF(VALUE($F253)&lt;BC$144,(IF(VALUE($F253)&gt;BB$144-1,SUM($AV112,$AI112,$V112,$AW112:BB112),BB112)),0),0)</f>
        <v>0</v>
      </c>
      <c r="BC253" s="191">
        <f>IFERROR(IF(VALUE($F253)&lt;BD$144,(IF(VALUE($F253)&gt;BC$144-1,SUM($AV112,$AI112,$V112,$AW112:BC112),BC112)),0),0)</f>
        <v>0</v>
      </c>
      <c r="BD253" s="191">
        <f>IFERROR(IF(VALUE($F253)&lt;BE$144,(IF(VALUE($F253)&gt;BD$144-1,SUM($AV112,$AI112,$V112,$AW112:BD112),BD112)),0),0)</f>
        <v>0</v>
      </c>
      <c r="BE253" s="191">
        <f>IFERROR(IF(VALUE($F253)&lt;BF$144,(IF(VALUE($F253)&gt;BE$144-1,SUM($AV112,$AI112,$V112,$AW112:BE112),BE112)),0),0)</f>
        <v>0</v>
      </c>
      <c r="BF253" s="191">
        <f>IFERROR(IF(VALUE($F253)&lt;BG$144,(IF(VALUE($F253)&gt;BF$144-1,SUM($AV112,$AI112,$V112,$AW112:BF112),BF112)),0),0)</f>
        <v>0</v>
      </c>
      <c r="BG253" s="191">
        <f>IFERROR(IF(VALUE($F253)&lt;BH$144,(IF(VALUE($F253)&gt;BG$144-1,SUM($AV112,$AI112,$V112,$AW112:BG112),BG112)),0),0)</f>
        <v>0</v>
      </c>
      <c r="BH253" s="191">
        <f>IFERROR(IF(VALUE($F253)&lt;BI$144,(IF(VALUE($F253)&gt;BH$144-1,SUM($AV112,$AI112,$V112,$AW112:BH112),BH112)),0),0)</f>
        <v>0</v>
      </c>
      <c r="BI253" s="163">
        <f t="shared" si="57"/>
        <v>0</v>
      </c>
      <c r="BV253" s="163"/>
      <c r="CI253" s="163"/>
      <c r="CV253" s="163"/>
      <c r="DI253" s="163"/>
      <c r="DV253" s="163"/>
      <c r="EI253" s="163"/>
    </row>
    <row r="254" spans="1:139" ht="15.75" hidden="1" customHeight="1" outlineLevel="1" x14ac:dyDescent="0.25">
      <c r="A254" s="2">
        <f t="shared" si="58"/>
        <v>107</v>
      </c>
      <c r="B254" s="1">
        <f t="shared" si="58"/>
        <v>0</v>
      </c>
      <c r="C254" s="1">
        <f t="shared" si="58"/>
        <v>0</v>
      </c>
      <c r="D254" s="2">
        <f t="shared" si="58"/>
        <v>0</v>
      </c>
      <c r="E254" s="162">
        <f t="shared" si="58"/>
        <v>0</v>
      </c>
      <c r="F254" s="84" t="s">
        <v>382</v>
      </c>
      <c r="G254" s="84"/>
      <c r="J254" s="191">
        <v>0</v>
      </c>
      <c r="K254" s="191">
        <v>0</v>
      </c>
      <c r="L254" s="191">
        <v>0</v>
      </c>
      <c r="M254" s="191">
        <v>0</v>
      </c>
      <c r="N254" s="191">
        <v>0</v>
      </c>
      <c r="O254" s="191">
        <v>0</v>
      </c>
      <c r="P254" s="191">
        <v>0</v>
      </c>
      <c r="Q254" s="191">
        <f>IF($F254&lt;R$144,(IF($F254&gt;Q$144-1,SUM($J113:Q113)+$I455,Q113)),0)</f>
        <v>0</v>
      </c>
      <c r="R254" s="191">
        <f>IF($F254&lt;S$144,(IF($F254&gt;R$144-1,SUM($J113:R113)+$I455,R113)),0)</f>
        <v>0</v>
      </c>
      <c r="S254" s="191">
        <f>IF($F254&lt;T$144,(IF($F254&gt;S$144-1,SUM($J113:S113)+$I455,S113)),0)</f>
        <v>0</v>
      </c>
      <c r="T254" s="191">
        <f>IF($F254&lt;U$144,(IF($F254&gt;T$144-1,SUM($J113:T113)+$I455,T113)),0)</f>
        <v>0</v>
      </c>
      <c r="U254" s="191">
        <f>IF($F254&lt;V$144,(IF($F254&gt;U$144-1,SUM($J113:U113)+$I455,U113)),0)</f>
        <v>0</v>
      </c>
      <c r="V254" s="163">
        <f t="shared" si="51"/>
        <v>0</v>
      </c>
      <c r="W254" s="191">
        <f>IF($F254&lt;X$144,(IF($F254&gt;W$144-1,SUM($V113,$W113:W113),W113)),0)</f>
        <v>0</v>
      </c>
      <c r="X254" s="191">
        <f>IF($F254&lt;Y$144,(IF($F254&gt;X$144-1,SUM($V113,$W113:X113),X113)),0)</f>
        <v>0</v>
      </c>
      <c r="Y254" s="191">
        <f>IF($F254&lt;Z$144,(IF($F254&gt;Y$144-1,SUM($V113,$W113:Y113),Y113)),0)</f>
        <v>0</v>
      </c>
      <c r="Z254" s="191">
        <f>IF($F254&lt;AA$144,(IF($F254&gt;Z$144-1,SUM($V113,$W113:Z113),Z113)),0)</f>
        <v>0</v>
      </c>
      <c r="AA254" s="191">
        <f>IF($F254&lt;AB$144,(IF($F254&gt;AA$144-1,SUM($V113,$W113:AA113),AA113)),0)</f>
        <v>0</v>
      </c>
      <c r="AB254" s="191">
        <f>IF($F254&lt;AC$144,(IF($F254&gt;AB$144-1,SUM($V113,$W113:AB113),AB113)),0)</f>
        <v>0</v>
      </c>
      <c r="AC254" s="191">
        <f>IF($F254&lt;AD$144,(IF($F254&gt;AC$144-1,SUM($V113,$W113:AC113),AC113)),0)</f>
        <v>0</v>
      </c>
      <c r="AD254" s="191">
        <f>IF($F254&lt;AE$144,(IF($F254&gt;AD$144-1,SUM($V113,$W113:AD113),AD113)),0)</f>
        <v>0</v>
      </c>
      <c r="AE254" s="191">
        <f>IF($F254&lt;AF$144,(IF($F254&gt;AE$144-1,SUM($V113,$W113:AE113),AE113)),0)</f>
        <v>0</v>
      </c>
      <c r="AF254" s="191">
        <f>IF($F254&lt;AG$144,(IF($F254&gt;AF$144-1,SUM($V113,$W113:AF113),AF113)),0)</f>
        <v>0</v>
      </c>
      <c r="AG254" s="191">
        <f>IF($F254&lt;AH$144,(IF($F254&gt;AG$144-1,SUM($V113,$W113:AG113),AG113)),0)</f>
        <v>0</v>
      </c>
      <c r="AH254" s="191">
        <f>IF($F254&lt;AI$144,(IF($F254&gt;AH$144-1,SUM($V113,$W113:AH113),AH113)),0)</f>
        <v>0</v>
      </c>
      <c r="AI254" s="163">
        <f t="shared" si="55"/>
        <v>0</v>
      </c>
      <c r="AJ254" s="191">
        <f>IFERROR(IF(VALUE($F254)&lt;AK$144,(IF(VALUE($F254)&gt;AJ$144-1,SUM($AI113,$V113,$AJ113:AJ113),AJ113)),0),0)</f>
        <v>0</v>
      </c>
      <c r="AK254" s="191">
        <f>IFERROR(IF(VALUE($F254)&lt;AL$144,(IF(VALUE($F254)&gt;AK$144-1,SUM($AI113,$V113,$AJ113:AK113),AK113)),0),0)</f>
        <v>0</v>
      </c>
      <c r="AL254" s="191">
        <f>IFERROR(IF(VALUE($F254)&lt;AM$144,(IF(VALUE($F254)&gt;AL$144-1,SUM($AI113,$V113,$AJ113:AL113),AL113)),0),0)</f>
        <v>0</v>
      </c>
      <c r="AM254" s="191">
        <f>IFERROR(IF(VALUE($F254)&lt;AN$144,(IF(VALUE($F254)&gt;AM$144-1,SUM($AI113,$V113,$AJ113:AM113),AM113)),0),0)</f>
        <v>0</v>
      </c>
      <c r="AN254" s="191">
        <f>IFERROR(IF(VALUE($F254)&lt;AO$144,(IF(VALUE($F254)&gt;AN$144-1,SUM($AI113,$V113,$AJ113:AN113),AN113)),0),0)</f>
        <v>0</v>
      </c>
      <c r="AO254" s="191">
        <f>IFERROR(IF(VALUE($F254)&lt;AP$144,(IF(VALUE($F254)&gt;AO$144-1,SUM($AI113,$V113,$AJ113:AO113),AO113)),0),0)</f>
        <v>0</v>
      </c>
      <c r="AP254" s="191">
        <f>IFERROR(IF(VALUE($F254)&lt;AQ$144,(IF(VALUE($F254)&gt;AP$144-1,SUM($AI113,$V113,$AJ113:AP113),AP113)),0),0)</f>
        <v>0</v>
      </c>
      <c r="AQ254" s="191">
        <f>IFERROR(IF(VALUE($F254)&lt;AR$144,(IF(VALUE($F254)&gt;AQ$144-1,SUM($AI113,$V113,$AJ113:AQ113),AQ113)),0),0)</f>
        <v>0</v>
      </c>
      <c r="AR254" s="191">
        <f>IFERROR(IF(VALUE($F254)&lt;AS$144,(IF(VALUE($F254)&gt;AR$144-1,SUM($AI113,$V113,$AJ113:AR113),AR113)),0),0)</f>
        <v>0</v>
      </c>
      <c r="AS254" s="191">
        <f>IFERROR(IF(VALUE($F254)&lt;AT$144,(IF(VALUE($F254)&gt;AS$144-1,SUM($AI113,$V113,$AJ113:AS113),AS113)),0),0)</f>
        <v>0</v>
      </c>
      <c r="AT254" s="191">
        <f>IFERROR(IF(VALUE($F254)&lt;AU$144,(IF(VALUE($F254)&gt;AT$144-1,SUM($AI113,$V113,$AJ113:AT113),AT113)),0),0)</f>
        <v>0</v>
      </c>
      <c r="AU254" s="191">
        <f>IFERROR(IF(VALUE($F254)&lt;AV$144,(IF(VALUE($F254)&gt;AU$144-1,SUM($AI113,$V113,$AJ113:AU113),AU113)),0),0)</f>
        <v>0</v>
      </c>
      <c r="AV254" s="163">
        <f t="shared" si="56"/>
        <v>0</v>
      </c>
      <c r="AW254" s="191">
        <f>IFERROR(IF(VALUE($F254)&lt;AX$144,(IF(VALUE($F254)&gt;AW$144-1,SUM($AV113,$AI113,$V113,$AW113:AW113),AW113)),0),0)</f>
        <v>0</v>
      </c>
      <c r="AX254" s="191">
        <f>IFERROR(IF(VALUE($F254)&lt;AY$144,(IF(VALUE($F254)&gt;AX$144-1,SUM($AV113,$AI113,$V113,$AW113:AX113),AX113)),0),0)</f>
        <v>0</v>
      </c>
      <c r="AY254" s="191">
        <f>IFERROR(IF(VALUE($F254)&lt;AZ$144,(IF(VALUE($F254)&gt;AY$144-1,SUM($AV113,$AI113,$V113,$AW113:AY113),AY113)),0),0)</f>
        <v>0</v>
      </c>
      <c r="AZ254" s="191">
        <f>IFERROR(IF(VALUE($F254)&lt;BA$144,(IF(VALUE($F254)&gt;AZ$144-1,SUM($AV113,$AI113,$V113,$AW113:AZ113),AZ113)),0),0)</f>
        <v>0</v>
      </c>
      <c r="BA254" s="191">
        <f>IFERROR(IF(VALUE($F254)&lt;BB$144,(IF(VALUE($F254)&gt;BA$144-1,SUM($AV113,$AI113,$V113,$AW113:BA113),BA113)),0),0)</f>
        <v>0</v>
      </c>
      <c r="BB254" s="191">
        <f>IFERROR(IF(VALUE($F254)&lt;BC$144,(IF(VALUE($F254)&gt;BB$144-1,SUM($AV113,$AI113,$V113,$AW113:BB113),BB113)),0),0)</f>
        <v>0</v>
      </c>
      <c r="BC254" s="191">
        <f>IFERROR(IF(VALUE($F254)&lt;BD$144,(IF(VALUE($F254)&gt;BC$144-1,SUM($AV113,$AI113,$V113,$AW113:BC113),BC113)),0),0)</f>
        <v>0</v>
      </c>
      <c r="BD254" s="191">
        <f>IFERROR(IF(VALUE($F254)&lt;BE$144,(IF(VALUE($F254)&gt;BD$144-1,SUM($AV113,$AI113,$V113,$AW113:BD113),BD113)),0),0)</f>
        <v>0</v>
      </c>
      <c r="BE254" s="191">
        <f>IFERROR(IF(VALUE($F254)&lt;BF$144,(IF(VALUE($F254)&gt;BE$144-1,SUM($AV113,$AI113,$V113,$AW113:BE113),BE113)),0),0)</f>
        <v>0</v>
      </c>
      <c r="BF254" s="191">
        <f>IFERROR(IF(VALUE($F254)&lt;BG$144,(IF(VALUE($F254)&gt;BF$144-1,SUM($AV113,$AI113,$V113,$AW113:BF113),BF113)),0),0)</f>
        <v>0</v>
      </c>
      <c r="BG254" s="191">
        <f>IFERROR(IF(VALUE($F254)&lt;BH$144,(IF(VALUE($F254)&gt;BG$144-1,SUM($AV113,$AI113,$V113,$AW113:BG113),BG113)),0),0)</f>
        <v>0</v>
      </c>
      <c r="BH254" s="191">
        <f>IFERROR(IF(VALUE($F254)&lt;BI$144,(IF(VALUE($F254)&gt;BH$144-1,SUM($AV113,$AI113,$V113,$AW113:BH113),BH113)),0),0)</f>
        <v>0</v>
      </c>
      <c r="BI254" s="163">
        <f t="shared" si="57"/>
        <v>0</v>
      </c>
      <c r="BV254" s="163"/>
      <c r="CI254" s="163"/>
      <c r="CV254" s="163"/>
      <c r="DI254" s="163"/>
      <c r="DV254" s="163"/>
      <c r="EI254" s="163"/>
    </row>
    <row r="255" spans="1:139" ht="15.75" hidden="1" customHeight="1" outlineLevel="1" x14ac:dyDescent="0.25">
      <c r="A255" s="2">
        <f t="shared" si="58"/>
        <v>108</v>
      </c>
      <c r="B255" s="1">
        <f t="shared" si="58"/>
        <v>0</v>
      </c>
      <c r="C255" s="1">
        <f t="shared" si="58"/>
        <v>0</v>
      </c>
      <c r="D255" s="2">
        <f t="shared" si="58"/>
        <v>0</v>
      </c>
      <c r="E255" s="162">
        <f t="shared" si="58"/>
        <v>0</v>
      </c>
      <c r="F255" s="84" t="s">
        <v>382</v>
      </c>
      <c r="G255" s="84"/>
      <c r="J255" s="191">
        <v>0</v>
      </c>
      <c r="K255" s="191">
        <v>0</v>
      </c>
      <c r="L255" s="191">
        <v>0</v>
      </c>
      <c r="M255" s="191">
        <v>0</v>
      </c>
      <c r="N255" s="191">
        <v>0</v>
      </c>
      <c r="O255" s="191">
        <v>0</v>
      </c>
      <c r="P255" s="191">
        <v>0</v>
      </c>
      <c r="Q255" s="191">
        <f>IF($F255&lt;R$144,(IF($F255&gt;Q$144-1,SUM($J114:Q114)+$I456,Q114)),0)</f>
        <v>0</v>
      </c>
      <c r="R255" s="191">
        <f>IF($F255&lt;S$144,(IF($F255&gt;R$144-1,SUM($J114:R114)+$I456,R114)),0)</f>
        <v>0</v>
      </c>
      <c r="S255" s="191">
        <f>IF($F255&lt;T$144,(IF($F255&gt;S$144-1,SUM($J114:S114)+$I456,S114)),0)</f>
        <v>0</v>
      </c>
      <c r="T255" s="191">
        <f>IF($F255&lt;U$144,(IF($F255&gt;T$144-1,SUM($J114:T114)+$I456,T114)),0)</f>
        <v>0</v>
      </c>
      <c r="U255" s="191">
        <f>IF($F255&lt;V$144,(IF($F255&gt;U$144-1,SUM($J114:U114)+$I456,U114)),0)</f>
        <v>0</v>
      </c>
      <c r="V255" s="163">
        <f t="shared" si="51"/>
        <v>0</v>
      </c>
      <c r="W255" s="191">
        <f>IF($F255&lt;X$144,(IF($F255&gt;W$144-1,SUM($V114,$W114:W114),W114)),0)</f>
        <v>0</v>
      </c>
      <c r="X255" s="191">
        <f>IF($F255&lt;Y$144,(IF($F255&gt;X$144-1,SUM($V114,$W114:X114),X114)),0)</f>
        <v>0</v>
      </c>
      <c r="Y255" s="191">
        <f>IF($F255&lt;Z$144,(IF($F255&gt;Y$144-1,SUM($V114,$W114:Y114),Y114)),0)</f>
        <v>0</v>
      </c>
      <c r="Z255" s="191">
        <f>IF($F255&lt;AA$144,(IF($F255&gt;Z$144-1,SUM($V114,$W114:Z114),Z114)),0)</f>
        <v>0</v>
      </c>
      <c r="AA255" s="191">
        <f>IF($F255&lt;AB$144,(IF($F255&gt;AA$144-1,SUM($V114,$W114:AA114),AA114)),0)</f>
        <v>0</v>
      </c>
      <c r="AB255" s="191">
        <f>IF($F255&lt;AC$144,(IF($F255&gt;AB$144-1,SUM($V114,$W114:AB114),AB114)),0)</f>
        <v>0</v>
      </c>
      <c r="AC255" s="191">
        <f>IF($F255&lt;AD$144,(IF($F255&gt;AC$144-1,SUM($V114,$W114:AC114),AC114)),0)</f>
        <v>0</v>
      </c>
      <c r="AD255" s="191">
        <f>IF($F255&lt;AE$144,(IF($F255&gt;AD$144-1,SUM($V114,$W114:AD114),AD114)),0)</f>
        <v>0</v>
      </c>
      <c r="AE255" s="191">
        <f>IF($F255&lt;AF$144,(IF($F255&gt;AE$144-1,SUM($V114,$W114:AE114),AE114)),0)</f>
        <v>0</v>
      </c>
      <c r="AF255" s="191">
        <f>IF($F255&lt;AG$144,(IF($F255&gt;AF$144-1,SUM($V114,$W114:AF114),AF114)),0)</f>
        <v>0</v>
      </c>
      <c r="AG255" s="191">
        <f>IF($F255&lt;AH$144,(IF($F255&gt;AG$144-1,SUM($V114,$W114:AG114),AG114)),0)</f>
        <v>0</v>
      </c>
      <c r="AH255" s="191">
        <f>IF($F255&lt;AI$144,(IF($F255&gt;AH$144-1,SUM($V114,$W114:AH114),AH114)),0)</f>
        <v>0</v>
      </c>
      <c r="AI255" s="163">
        <f t="shared" si="55"/>
        <v>0</v>
      </c>
      <c r="AJ255" s="191">
        <f>IFERROR(IF(VALUE($F255)&lt;AK$144,(IF(VALUE($F255)&gt;AJ$144-1,SUM($AI114,$V114,$AJ114:AJ114),AJ114)),0),0)</f>
        <v>0</v>
      </c>
      <c r="AK255" s="191">
        <f>IFERROR(IF(VALUE($F255)&lt;AL$144,(IF(VALUE($F255)&gt;AK$144-1,SUM($AI114,$V114,$AJ114:AK114),AK114)),0),0)</f>
        <v>0</v>
      </c>
      <c r="AL255" s="191">
        <f>IFERROR(IF(VALUE($F255)&lt;AM$144,(IF(VALUE($F255)&gt;AL$144-1,SUM($AI114,$V114,$AJ114:AL114),AL114)),0),0)</f>
        <v>0</v>
      </c>
      <c r="AM255" s="191">
        <f>IFERROR(IF(VALUE($F255)&lt;AN$144,(IF(VALUE($F255)&gt;AM$144-1,SUM($AI114,$V114,$AJ114:AM114),AM114)),0),0)</f>
        <v>0</v>
      </c>
      <c r="AN255" s="191">
        <f>IFERROR(IF(VALUE($F255)&lt;AO$144,(IF(VALUE($F255)&gt;AN$144-1,SUM($AI114,$V114,$AJ114:AN114),AN114)),0),0)</f>
        <v>0</v>
      </c>
      <c r="AO255" s="191">
        <f>IFERROR(IF(VALUE($F255)&lt;AP$144,(IF(VALUE($F255)&gt;AO$144-1,SUM($AI114,$V114,$AJ114:AO114),AO114)),0),0)</f>
        <v>0</v>
      </c>
      <c r="AP255" s="191">
        <f>IFERROR(IF(VALUE($F255)&lt;AQ$144,(IF(VALUE($F255)&gt;AP$144-1,SUM($AI114,$V114,$AJ114:AP114),AP114)),0),0)</f>
        <v>0</v>
      </c>
      <c r="AQ255" s="191">
        <f>IFERROR(IF(VALUE($F255)&lt;AR$144,(IF(VALUE($F255)&gt;AQ$144-1,SUM($AI114,$V114,$AJ114:AQ114),AQ114)),0),0)</f>
        <v>0</v>
      </c>
      <c r="AR255" s="191">
        <f>IFERROR(IF(VALUE($F255)&lt;AS$144,(IF(VALUE($F255)&gt;AR$144-1,SUM($AI114,$V114,$AJ114:AR114),AR114)),0),0)</f>
        <v>0</v>
      </c>
      <c r="AS255" s="191">
        <f>IFERROR(IF(VALUE($F255)&lt;AT$144,(IF(VALUE($F255)&gt;AS$144-1,SUM($AI114,$V114,$AJ114:AS114),AS114)),0),0)</f>
        <v>0</v>
      </c>
      <c r="AT255" s="191">
        <f>IFERROR(IF(VALUE($F255)&lt;AU$144,(IF(VALUE($F255)&gt;AT$144-1,SUM($AI114,$V114,$AJ114:AT114),AT114)),0),0)</f>
        <v>0</v>
      </c>
      <c r="AU255" s="191">
        <f>IFERROR(IF(VALUE($F255)&lt;AV$144,(IF(VALUE($F255)&gt;AU$144-1,SUM($AI114,$V114,$AJ114:AU114),AU114)),0),0)</f>
        <v>0</v>
      </c>
      <c r="AV255" s="163">
        <f t="shared" si="56"/>
        <v>0</v>
      </c>
      <c r="AW255" s="191">
        <f>IFERROR(IF(VALUE($F255)&lt;AX$144,(IF(VALUE($F255)&gt;AW$144-1,SUM($AV114,$AI114,$V114,$AW114:AW114),AW114)),0),0)</f>
        <v>0</v>
      </c>
      <c r="AX255" s="191">
        <f>IFERROR(IF(VALUE($F255)&lt;AY$144,(IF(VALUE($F255)&gt;AX$144-1,SUM($AV114,$AI114,$V114,$AW114:AX114),AX114)),0),0)</f>
        <v>0</v>
      </c>
      <c r="AY255" s="191">
        <f>IFERROR(IF(VALUE($F255)&lt;AZ$144,(IF(VALUE($F255)&gt;AY$144-1,SUM($AV114,$AI114,$V114,$AW114:AY114),AY114)),0),0)</f>
        <v>0</v>
      </c>
      <c r="AZ255" s="191">
        <f>IFERROR(IF(VALUE($F255)&lt;BA$144,(IF(VALUE($F255)&gt;AZ$144-1,SUM($AV114,$AI114,$V114,$AW114:AZ114),AZ114)),0),0)</f>
        <v>0</v>
      </c>
      <c r="BA255" s="191">
        <f>IFERROR(IF(VALUE($F255)&lt;BB$144,(IF(VALUE($F255)&gt;BA$144-1,SUM($AV114,$AI114,$V114,$AW114:BA114),BA114)),0),0)</f>
        <v>0</v>
      </c>
      <c r="BB255" s="191">
        <f>IFERROR(IF(VALUE($F255)&lt;BC$144,(IF(VALUE($F255)&gt;BB$144-1,SUM($AV114,$AI114,$V114,$AW114:BB114),BB114)),0),0)</f>
        <v>0</v>
      </c>
      <c r="BC255" s="191">
        <f>IFERROR(IF(VALUE($F255)&lt;BD$144,(IF(VALUE($F255)&gt;BC$144-1,SUM($AV114,$AI114,$V114,$AW114:BC114),BC114)),0),0)</f>
        <v>0</v>
      </c>
      <c r="BD255" s="191">
        <f>IFERROR(IF(VALUE($F255)&lt;BE$144,(IF(VALUE($F255)&gt;BD$144-1,SUM($AV114,$AI114,$V114,$AW114:BD114),BD114)),0),0)</f>
        <v>0</v>
      </c>
      <c r="BE255" s="191">
        <f>IFERROR(IF(VALUE($F255)&lt;BF$144,(IF(VALUE($F255)&gt;BE$144-1,SUM($AV114,$AI114,$V114,$AW114:BE114),BE114)),0),0)</f>
        <v>0</v>
      </c>
      <c r="BF255" s="191">
        <f>IFERROR(IF(VALUE($F255)&lt;BG$144,(IF(VALUE($F255)&gt;BF$144-1,SUM($AV114,$AI114,$V114,$AW114:BF114),BF114)),0),0)</f>
        <v>0</v>
      </c>
      <c r="BG255" s="191">
        <f>IFERROR(IF(VALUE($F255)&lt;BH$144,(IF(VALUE($F255)&gt;BG$144-1,SUM($AV114,$AI114,$V114,$AW114:BG114),BG114)),0),0)</f>
        <v>0</v>
      </c>
      <c r="BH255" s="191">
        <f>IFERROR(IF(VALUE($F255)&lt;BI$144,(IF(VALUE($F255)&gt;BH$144-1,SUM($AV114,$AI114,$V114,$AW114:BH114),BH114)),0),0)</f>
        <v>0</v>
      </c>
      <c r="BI255" s="163">
        <f t="shared" si="57"/>
        <v>0</v>
      </c>
      <c r="BV255" s="163"/>
      <c r="CI255" s="163"/>
      <c r="CV255" s="163"/>
      <c r="DI255" s="163"/>
      <c r="DV255" s="163"/>
      <c r="EI255" s="163"/>
    </row>
    <row r="256" spans="1:139" ht="15.75" hidden="1" customHeight="1" outlineLevel="1" x14ac:dyDescent="0.25">
      <c r="A256" s="2">
        <f t="shared" ref="A256:E265" si="59">A115</f>
        <v>109</v>
      </c>
      <c r="B256" s="1">
        <f t="shared" si="59"/>
        <v>0</v>
      </c>
      <c r="C256" s="1">
        <f t="shared" si="59"/>
        <v>0</v>
      </c>
      <c r="D256" s="2">
        <f t="shared" si="59"/>
        <v>0</v>
      </c>
      <c r="E256" s="162">
        <f t="shared" si="59"/>
        <v>0</v>
      </c>
      <c r="F256" s="84" t="s">
        <v>382</v>
      </c>
      <c r="G256" s="84"/>
      <c r="J256" s="191">
        <v>0</v>
      </c>
      <c r="K256" s="191">
        <v>0</v>
      </c>
      <c r="L256" s="191">
        <v>0</v>
      </c>
      <c r="M256" s="191">
        <v>0</v>
      </c>
      <c r="N256" s="191">
        <v>0</v>
      </c>
      <c r="O256" s="191">
        <v>0</v>
      </c>
      <c r="P256" s="191">
        <v>0</v>
      </c>
      <c r="Q256" s="191">
        <f>IF($F256&lt;R$144,(IF($F256&gt;Q$144-1,SUM($J115:Q115)+$I457,Q115)),0)</f>
        <v>0</v>
      </c>
      <c r="R256" s="191">
        <f>IF($F256&lt;S$144,(IF($F256&gt;R$144-1,SUM($J115:R115)+$I457,R115)),0)</f>
        <v>0</v>
      </c>
      <c r="S256" s="191">
        <f>IF($F256&lt;T$144,(IF($F256&gt;S$144-1,SUM($J115:S115)+$I457,S115)),0)</f>
        <v>0</v>
      </c>
      <c r="T256" s="191">
        <f>IF($F256&lt;U$144,(IF($F256&gt;T$144-1,SUM($J115:T115)+$I457,T115)),0)</f>
        <v>0</v>
      </c>
      <c r="U256" s="191">
        <f>IF($F256&lt;V$144,(IF($F256&gt;U$144-1,SUM($J115:U115)+$I457,U115)),0)</f>
        <v>0</v>
      </c>
      <c r="V256" s="163">
        <f t="shared" si="51"/>
        <v>0</v>
      </c>
      <c r="W256" s="191">
        <f>IF($F256&lt;X$144,(IF($F256&gt;W$144-1,SUM($V115,$W115:W115),W115)),0)</f>
        <v>0</v>
      </c>
      <c r="X256" s="191">
        <f>IF($F256&lt;Y$144,(IF($F256&gt;X$144-1,SUM($V115,$W115:X115),X115)),0)</f>
        <v>0</v>
      </c>
      <c r="Y256" s="191">
        <f>IF($F256&lt;Z$144,(IF($F256&gt;Y$144-1,SUM($V115,$W115:Y115),Y115)),0)</f>
        <v>0</v>
      </c>
      <c r="Z256" s="191">
        <f>IF($F256&lt;AA$144,(IF($F256&gt;Z$144-1,SUM($V115,$W115:Z115),Z115)),0)</f>
        <v>0</v>
      </c>
      <c r="AA256" s="191">
        <f>IF($F256&lt;AB$144,(IF($F256&gt;AA$144-1,SUM($V115,$W115:AA115),AA115)),0)</f>
        <v>0</v>
      </c>
      <c r="AB256" s="191">
        <f>IF($F256&lt;AC$144,(IF($F256&gt;AB$144-1,SUM($V115,$W115:AB115),AB115)),0)</f>
        <v>0</v>
      </c>
      <c r="AC256" s="191">
        <f>IF($F256&lt;AD$144,(IF($F256&gt;AC$144-1,SUM($V115,$W115:AC115),AC115)),0)</f>
        <v>0</v>
      </c>
      <c r="AD256" s="191">
        <f>IF($F256&lt;AE$144,(IF($F256&gt;AD$144-1,SUM($V115,$W115:AD115),AD115)),0)</f>
        <v>0</v>
      </c>
      <c r="AE256" s="191">
        <f>IF($F256&lt;AF$144,(IF($F256&gt;AE$144-1,SUM($V115,$W115:AE115),AE115)),0)</f>
        <v>0</v>
      </c>
      <c r="AF256" s="191">
        <f>IF($F256&lt;AG$144,(IF($F256&gt;AF$144-1,SUM($V115,$W115:AF115),AF115)),0)</f>
        <v>0</v>
      </c>
      <c r="AG256" s="191">
        <f>IF($F256&lt;AH$144,(IF($F256&gt;AG$144-1,SUM($V115,$W115:AG115),AG115)),0)</f>
        <v>0</v>
      </c>
      <c r="AH256" s="191">
        <f>IF($F256&lt;AI$144,(IF($F256&gt;AH$144-1,SUM($V115,$W115:AH115),AH115)),0)</f>
        <v>0</v>
      </c>
      <c r="AI256" s="163">
        <f t="shared" si="55"/>
        <v>0</v>
      </c>
      <c r="AJ256" s="191">
        <f>IFERROR(IF(VALUE($F256)&lt;AK$144,(IF(VALUE($F256)&gt;AJ$144-1,SUM($AI115,$V115,$AJ115:AJ115),AJ115)),0),0)</f>
        <v>0</v>
      </c>
      <c r="AK256" s="191">
        <f>IFERROR(IF(VALUE($F256)&lt;AL$144,(IF(VALUE($F256)&gt;AK$144-1,SUM($AI115,$V115,$AJ115:AK115),AK115)),0),0)</f>
        <v>0</v>
      </c>
      <c r="AL256" s="191">
        <f>IFERROR(IF(VALUE($F256)&lt;AM$144,(IF(VALUE($F256)&gt;AL$144-1,SUM($AI115,$V115,$AJ115:AL115),AL115)),0),0)</f>
        <v>0</v>
      </c>
      <c r="AM256" s="191">
        <f>IFERROR(IF(VALUE($F256)&lt;AN$144,(IF(VALUE($F256)&gt;AM$144-1,SUM($AI115,$V115,$AJ115:AM115),AM115)),0),0)</f>
        <v>0</v>
      </c>
      <c r="AN256" s="191">
        <f>IFERROR(IF(VALUE($F256)&lt;AO$144,(IF(VALUE($F256)&gt;AN$144-1,SUM($AI115,$V115,$AJ115:AN115),AN115)),0),0)</f>
        <v>0</v>
      </c>
      <c r="AO256" s="191">
        <f>IFERROR(IF(VALUE($F256)&lt;AP$144,(IF(VALUE($F256)&gt;AO$144-1,SUM($AI115,$V115,$AJ115:AO115),AO115)),0),0)</f>
        <v>0</v>
      </c>
      <c r="AP256" s="191">
        <f>IFERROR(IF(VALUE($F256)&lt;AQ$144,(IF(VALUE($F256)&gt;AP$144-1,SUM($AI115,$V115,$AJ115:AP115),AP115)),0),0)</f>
        <v>0</v>
      </c>
      <c r="AQ256" s="191">
        <f>IFERROR(IF(VALUE($F256)&lt;AR$144,(IF(VALUE($F256)&gt;AQ$144-1,SUM($AI115,$V115,$AJ115:AQ115),AQ115)),0),0)</f>
        <v>0</v>
      </c>
      <c r="AR256" s="191">
        <f>IFERROR(IF(VALUE($F256)&lt;AS$144,(IF(VALUE($F256)&gt;AR$144-1,SUM($AI115,$V115,$AJ115:AR115),AR115)),0),0)</f>
        <v>0</v>
      </c>
      <c r="AS256" s="191">
        <f>IFERROR(IF(VALUE($F256)&lt;AT$144,(IF(VALUE($F256)&gt;AS$144-1,SUM($AI115,$V115,$AJ115:AS115),AS115)),0),0)</f>
        <v>0</v>
      </c>
      <c r="AT256" s="191">
        <f>IFERROR(IF(VALUE($F256)&lt;AU$144,(IF(VALUE($F256)&gt;AT$144-1,SUM($AI115,$V115,$AJ115:AT115),AT115)),0),0)</f>
        <v>0</v>
      </c>
      <c r="AU256" s="191">
        <f>IFERROR(IF(VALUE($F256)&lt;AV$144,(IF(VALUE($F256)&gt;AU$144-1,SUM($AI115,$V115,$AJ115:AU115),AU115)),0),0)</f>
        <v>0</v>
      </c>
      <c r="AV256" s="163">
        <f t="shared" si="56"/>
        <v>0</v>
      </c>
      <c r="AW256" s="191">
        <f>IFERROR(IF(VALUE($F256)&lt;AX$144,(IF(VALUE($F256)&gt;AW$144-1,SUM($AV115,$AI115,$V115,$AW115:AW115),AW115)),0),0)</f>
        <v>0</v>
      </c>
      <c r="AX256" s="191">
        <f>IFERROR(IF(VALUE($F256)&lt;AY$144,(IF(VALUE($F256)&gt;AX$144-1,SUM($AV115,$AI115,$V115,$AW115:AX115),AX115)),0),0)</f>
        <v>0</v>
      </c>
      <c r="AY256" s="191">
        <f>IFERROR(IF(VALUE($F256)&lt;AZ$144,(IF(VALUE($F256)&gt;AY$144-1,SUM($AV115,$AI115,$V115,$AW115:AY115),AY115)),0),0)</f>
        <v>0</v>
      </c>
      <c r="AZ256" s="191">
        <f>IFERROR(IF(VALUE($F256)&lt;BA$144,(IF(VALUE($F256)&gt;AZ$144-1,SUM($AV115,$AI115,$V115,$AW115:AZ115),AZ115)),0),0)</f>
        <v>0</v>
      </c>
      <c r="BA256" s="191">
        <f>IFERROR(IF(VALUE($F256)&lt;BB$144,(IF(VALUE($F256)&gt;BA$144-1,SUM($AV115,$AI115,$V115,$AW115:BA115),BA115)),0),0)</f>
        <v>0</v>
      </c>
      <c r="BB256" s="191">
        <f>IFERROR(IF(VALUE($F256)&lt;BC$144,(IF(VALUE($F256)&gt;BB$144-1,SUM($AV115,$AI115,$V115,$AW115:BB115),BB115)),0),0)</f>
        <v>0</v>
      </c>
      <c r="BC256" s="191">
        <f>IFERROR(IF(VALUE($F256)&lt;BD$144,(IF(VALUE($F256)&gt;BC$144-1,SUM($AV115,$AI115,$V115,$AW115:BC115),BC115)),0),0)</f>
        <v>0</v>
      </c>
      <c r="BD256" s="191">
        <f>IFERROR(IF(VALUE($F256)&lt;BE$144,(IF(VALUE($F256)&gt;BD$144-1,SUM($AV115,$AI115,$V115,$AW115:BD115),BD115)),0),0)</f>
        <v>0</v>
      </c>
      <c r="BE256" s="191">
        <f>IFERROR(IF(VALUE($F256)&lt;BF$144,(IF(VALUE($F256)&gt;BE$144-1,SUM($AV115,$AI115,$V115,$AW115:BE115),BE115)),0),0)</f>
        <v>0</v>
      </c>
      <c r="BF256" s="191">
        <f>IFERROR(IF(VALUE($F256)&lt;BG$144,(IF(VALUE($F256)&gt;BF$144-1,SUM($AV115,$AI115,$V115,$AW115:BF115),BF115)),0),0)</f>
        <v>0</v>
      </c>
      <c r="BG256" s="191">
        <f>IFERROR(IF(VALUE($F256)&lt;BH$144,(IF(VALUE($F256)&gt;BG$144-1,SUM($AV115,$AI115,$V115,$AW115:BG115),BG115)),0),0)</f>
        <v>0</v>
      </c>
      <c r="BH256" s="191">
        <f>IFERROR(IF(VALUE($F256)&lt;BI$144,(IF(VALUE($F256)&gt;BH$144-1,SUM($AV115,$AI115,$V115,$AW115:BH115),BH115)),0),0)</f>
        <v>0</v>
      </c>
      <c r="BI256" s="163">
        <f t="shared" si="57"/>
        <v>0</v>
      </c>
      <c r="BV256" s="163"/>
      <c r="CI256" s="163"/>
      <c r="CV256" s="163"/>
      <c r="DI256" s="163"/>
      <c r="DV256" s="163"/>
      <c r="EI256" s="163"/>
    </row>
    <row r="257" spans="1:139" ht="15.75" hidden="1" customHeight="1" outlineLevel="1" x14ac:dyDescent="0.25">
      <c r="A257" s="2">
        <f t="shared" si="59"/>
        <v>110</v>
      </c>
      <c r="B257" s="1">
        <f t="shared" si="59"/>
        <v>0</v>
      </c>
      <c r="C257" s="1">
        <f t="shared" si="59"/>
        <v>0</v>
      </c>
      <c r="D257" s="2">
        <f t="shared" si="59"/>
        <v>0</v>
      </c>
      <c r="E257" s="162">
        <f t="shared" si="59"/>
        <v>0</v>
      </c>
      <c r="F257" s="84" t="s">
        <v>382</v>
      </c>
      <c r="G257" s="84"/>
      <c r="J257" s="191">
        <v>0</v>
      </c>
      <c r="K257" s="191">
        <v>0</v>
      </c>
      <c r="L257" s="191">
        <v>0</v>
      </c>
      <c r="M257" s="191">
        <v>0</v>
      </c>
      <c r="N257" s="191">
        <v>0</v>
      </c>
      <c r="O257" s="191">
        <v>0</v>
      </c>
      <c r="P257" s="191">
        <v>0</v>
      </c>
      <c r="Q257" s="191">
        <f>IF($F257&lt;R$144,(IF($F257&gt;Q$144-1,SUM($J116:Q116)+$I458,Q116)),0)</f>
        <v>0</v>
      </c>
      <c r="R257" s="191">
        <f>IF($F257&lt;S$144,(IF($F257&gt;R$144-1,SUM($J116:R116)+$I458,R116)),0)</f>
        <v>0</v>
      </c>
      <c r="S257" s="191">
        <f>IF($F257&lt;T$144,(IF($F257&gt;S$144-1,SUM($J116:S116)+$I458,S116)),0)</f>
        <v>0</v>
      </c>
      <c r="T257" s="191">
        <f>IF($F257&lt;U$144,(IF($F257&gt;T$144-1,SUM($J116:T116)+$I458,T116)),0)</f>
        <v>0</v>
      </c>
      <c r="U257" s="191">
        <f>IF($F257&lt;V$144,(IF($F257&gt;U$144-1,SUM($J116:U116)+$I458,U116)),0)</f>
        <v>0</v>
      </c>
      <c r="V257" s="163">
        <f t="shared" si="51"/>
        <v>0</v>
      </c>
      <c r="W257" s="191">
        <f>IF($F257&lt;X$144,(IF($F257&gt;W$144-1,SUM($V116,$W116:W116),W116)),0)</f>
        <v>0</v>
      </c>
      <c r="X257" s="191">
        <f>IF($F257&lt;Y$144,(IF($F257&gt;X$144-1,SUM($V116,$W116:X116),X116)),0)</f>
        <v>0</v>
      </c>
      <c r="Y257" s="191">
        <f>IF($F257&lt;Z$144,(IF($F257&gt;Y$144-1,SUM($V116,$W116:Y116),Y116)),0)</f>
        <v>0</v>
      </c>
      <c r="Z257" s="191">
        <f>IF($F257&lt;AA$144,(IF($F257&gt;Z$144-1,SUM($V116,$W116:Z116),Z116)),0)</f>
        <v>0</v>
      </c>
      <c r="AA257" s="191">
        <f>IF($F257&lt;AB$144,(IF($F257&gt;AA$144-1,SUM($V116,$W116:AA116),AA116)),0)</f>
        <v>0</v>
      </c>
      <c r="AB257" s="191">
        <f>IF($F257&lt;AC$144,(IF($F257&gt;AB$144-1,SUM($V116,$W116:AB116),AB116)),0)</f>
        <v>0</v>
      </c>
      <c r="AC257" s="191">
        <f>IF($F257&lt;AD$144,(IF($F257&gt;AC$144-1,SUM($V116,$W116:AC116),AC116)),0)</f>
        <v>0</v>
      </c>
      <c r="AD257" s="191">
        <f>IF($F257&lt;AE$144,(IF($F257&gt;AD$144-1,SUM($V116,$W116:AD116),AD116)),0)</f>
        <v>0</v>
      </c>
      <c r="AE257" s="191">
        <f>IF($F257&lt;AF$144,(IF($F257&gt;AE$144-1,SUM($V116,$W116:AE116),AE116)),0)</f>
        <v>0</v>
      </c>
      <c r="AF257" s="191">
        <f>IF($F257&lt;AG$144,(IF($F257&gt;AF$144-1,SUM($V116,$W116:AF116),AF116)),0)</f>
        <v>0</v>
      </c>
      <c r="AG257" s="191">
        <f>IF($F257&lt;AH$144,(IF($F257&gt;AG$144-1,SUM($V116,$W116:AG116),AG116)),0)</f>
        <v>0</v>
      </c>
      <c r="AH257" s="191">
        <f>IF($F257&lt;AI$144,(IF($F257&gt;AH$144-1,SUM($V116,$W116:AH116),AH116)),0)</f>
        <v>0</v>
      </c>
      <c r="AI257" s="163">
        <f t="shared" si="55"/>
        <v>0</v>
      </c>
      <c r="AJ257" s="191">
        <f>IFERROR(IF(VALUE($F257)&lt;AK$144,(IF(VALUE($F257)&gt;AJ$144-1,SUM($AI116,$V116,$AJ116:AJ116),AJ116)),0),0)</f>
        <v>0</v>
      </c>
      <c r="AK257" s="191">
        <f>IFERROR(IF(VALUE($F257)&lt;AL$144,(IF(VALUE($F257)&gt;AK$144-1,SUM($AI116,$V116,$AJ116:AK116),AK116)),0),0)</f>
        <v>0</v>
      </c>
      <c r="AL257" s="191">
        <f>IFERROR(IF(VALUE($F257)&lt;AM$144,(IF(VALUE($F257)&gt;AL$144-1,SUM($AI116,$V116,$AJ116:AL116),AL116)),0),0)</f>
        <v>0</v>
      </c>
      <c r="AM257" s="191">
        <f>IFERROR(IF(VALUE($F257)&lt;AN$144,(IF(VALUE($F257)&gt;AM$144-1,SUM($AI116,$V116,$AJ116:AM116),AM116)),0),0)</f>
        <v>0</v>
      </c>
      <c r="AN257" s="191">
        <f>IFERROR(IF(VALUE($F257)&lt;AO$144,(IF(VALUE($F257)&gt;AN$144-1,SUM($AI116,$V116,$AJ116:AN116),AN116)),0),0)</f>
        <v>0</v>
      </c>
      <c r="AO257" s="191">
        <f>IFERROR(IF(VALUE($F257)&lt;AP$144,(IF(VALUE($F257)&gt;AO$144-1,SUM($AI116,$V116,$AJ116:AO116),AO116)),0),0)</f>
        <v>0</v>
      </c>
      <c r="AP257" s="191">
        <f>IFERROR(IF(VALUE($F257)&lt;AQ$144,(IF(VALUE($F257)&gt;AP$144-1,SUM($AI116,$V116,$AJ116:AP116),AP116)),0),0)</f>
        <v>0</v>
      </c>
      <c r="AQ257" s="191">
        <f>IFERROR(IF(VALUE($F257)&lt;AR$144,(IF(VALUE($F257)&gt;AQ$144-1,SUM($AI116,$V116,$AJ116:AQ116),AQ116)),0),0)</f>
        <v>0</v>
      </c>
      <c r="AR257" s="191">
        <f>IFERROR(IF(VALUE($F257)&lt;AS$144,(IF(VALUE($F257)&gt;AR$144-1,SUM($AI116,$V116,$AJ116:AR116),AR116)),0),0)</f>
        <v>0</v>
      </c>
      <c r="AS257" s="191">
        <f>IFERROR(IF(VALUE($F257)&lt;AT$144,(IF(VALUE($F257)&gt;AS$144-1,SUM($AI116,$V116,$AJ116:AS116),AS116)),0),0)</f>
        <v>0</v>
      </c>
      <c r="AT257" s="191">
        <f>IFERROR(IF(VALUE($F257)&lt;AU$144,(IF(VALUE($F257)&gt;AT$144-1,SUM($AI116,$V116,$AJ116:AT116),AT116)),0),0)</f>
        <v>0</v>
      </c>
      <c r="AU257" s="191">
        <f>IFERROR(IF(VALUE($F257)&lt;AV$144,(IF(VALUE($F257)&gt;AU$144-1,SUM($AI116,$V116,$AJ116:AU116),AU116)),0),0)</f>
        <v>0</v>
      </c>
      <c r="AV257" s="163">
        <f t="shared" si="56"/>
        <v>0</v>
      </c>
      <c r="AW257" s="191">
        <f>IFERROR(IF(VALUE($F257)&lt;AX$144,(IF(VALUE($F257)&gt;AW$144-1,SUM($AV116,$AI116,$V116,$AW116:AW116),AW116)),0),0)</f>
        <v>0</v>
      </c>
      <c r="AX257" s="191">
        <f>IFERROR(IF(VALUE($F257)&lt;AY$144,(IF(VALUE($F257)&gt;AX$144-1,SUM($AV116,$AI116,$V116,$AW116:AX116),AX116)),0),0)</f>
        <v>0</v>
      </c>
      <c r="AY257" s="191">
        <f>IFERROR(IF(VALUE($F257)&lt;AZ$144,(IF(VALUE($F257)&gt;AY$144-1,SUM($AV116,$AI116,$V116,$AW116:AY116),AY116)),0),0)</f>
        <v>0</v>
      </c>
      <c r="AZ257" s="191">
        <f>IFERROR(IF(VALUE($F257)&lt;BA$144,(IF(VALUE($F257)&gt;AZ$144-1,SUM($AV116,$AI116,$V116,$AW116:AZ116),AZ116)),0),0)</f>
        <v>0</v>
      </c>
      <c r="BA257" s="191">
        <f>IFERROR(IF(VALUE($F257)&lt;BB$144,(IF(VALUE($F257)&gt;BA$144-1,SUM($AV116,$AI116,$V116,$AW116:BA116),BA116)),0),0)</f>
        <v>0</v>
      </c>
      <c r="BB257" s="191">
        <f>IFERROR(IF(VALUE($F257)&lt;BC$144,(IF(VALUE($F257)&gt;BB$144-1,SUM($AV116,$AI116,$V116,$AW116:BB116),BB116)),0),0)</f>
        <v>0</v>
      </c>
      <c r="BC257" s="191">
        <f>IFERROR(IF(VALUE($F257)&lt;BD$144,(IF(VALUE($F257)&gt;BC$144-1,SUM($AV116,$AI116,$V116,$AW116:BC116),BC116)),0),0)</f>
        <v>0</v>
      </c>
      <c r="BD257" s="191">
        <f>IFERROR(IF(VALUE($F257)&lt;BE$144,(IF(VALUE($F257)&gt;BD$144-1,SUM($AV116,$AI116,$V116,$AW116:BD116),BD116)),0),0)</f>
        <v>0</v>
      </c>
      <c r="BE257" s="191">
        <f>IFERROR(IF(VALUE($F257)&lt;BF$144,(IF(VALUE($F257)&gt;BE$144-1,SUM($AV116,$AI116,$V116,$AW116:BE116),BE116)),0),0)</f>
        <v>0</v>
      </c>
      <c r="BF257" s="191">
        <f>IFERROR(IF(VALUE($F257)&lt;BG$144,(IF(VALUE($F257)&gt;BF$144-1,SUM($AV116,$AI116,$V116,$AW116:BF116),BF116)),0),0)</f>
        <v>0</v>
      </c>
      <c r="BG257" s="191">
        <f>IFERROR(IF(VALUE($F257)&lt;BH$144,(IF(VALUE($F257)&gt;BG$144-1,SUM($AV116,$AI116,$V116,$AW116:BG116),BG116)),0),0)</f>
        <v>0</v>
      </c>
      <c r="BH257" s="191">
        <f>IFERROR(IF(VALUE($F257)&lt;BI$144,(IF(VALUE($F257)&gt;BH$144-1,SUM($AV116,$AI116,$V116,$AW116:BH116),BH116)),0),0)</f>
        <v>0</v>
      </c>
      <c r="BI257" s="163">
        <f t="shared" si="57"/>
        <v>0</v>
      </c>
      <c r="BV257" s="163"/>
      <c r="CI257" s="163"/>
      <c r="CV257" s="163"/>
      <c r="DI257" s="163"/>
      <c r="DV257" s="163"/>
      <c r="EI257" s="163"/>
    </row>
    <row r="258" spans="1:139" ht="15.75" hidden="1" customHeight="1" outlineLevel="1" x14ac:dyDescent="0.25">
      <c r="A258" s="2">
        <f t="shared" si="59"/>
        <v>111</v>
      </c>
      <c r="B258" s="1">
        <f t="shared" si="59"/>
        <v>0</v>
      </c>
      <c r="C258" s="1">
        <f t="shared" si="59"/>
        <v>0</v>
      </c>
      <c r="D258" s="2">
        <f t="shared" si="59"/>
        <v>0</v>
      </c>
      <c r="E258" s="162">
        <f t="shared" si="59"/>
        <v>0</v>
      </c>
      <c r="F258" s="84" t="s">
        <v>382</v>
      </c>
      <c r="G258" s="84"/>
      <c r="J258" s="191">
        <v>0</v>
      </c>
      <c r="K258" s="191">
        <v>0</v>
      </c>
      <c r="L258" s="191">
        <v>0</v>
      </c>
      <c r="M258" s="191">
        <v>0</v>
      </c>
      <c r="N258" s="191">
        <v>0</v>
      </c>
      <c r="O258" s="191">
        <v>0</v>
      </c>
      <c r="P258" s="191">
        <v>0</v>
      </c>
      <c r="Q258" s="191">
        <f>IF($F258&lt;R$144,(IF($F258&gt;Q$144-1,SUM($J117:Q117)+$I459,Q117)),0)</f>
        <v>0</v>
      </c>
      <c r="R258" s="191">
        <f>IF($F258&lt;S$144,(IF($F258&gt;R$144-1,SUM($J117:R117)+$I459,R117)),0)</f>
        <v>0</v>
      </c>
      <c r="S258" s="191">
        <f>IF($F258&lt;T$144,(IF($F258&gt;S$144-1,SUM($J117:S117)+$I459,S117)),0)</f>
        <v>0</v>
      </c>
      <c r="T258" s="191">
        <f>IF($F258&lt;U$144,(IF($F258&gt;T$144-1,SUM($J117:T117)+$I459,T117)),0)</f>
        <v>0</v>
      </c>
      <c r="U258" s="191">
        <f>IF($F258&lt;V$144,(IF($F258&gt;U$144-1,SUM($J117:U117)+$I459,U117)),0)</f>
        <v>0</v>
      </c>
      <c r="V258" s="163">
        <f t="shared" si="51"/>
        <v>0</v>
      </c>
      <c r="W258" s="191">
        <f>IF($F258&lt;X$144,(IF($F258&gt;W$144-1,SUM($V117,$W117:W117),W117)),0)</f>
        <v>0</v>
      </c>
      <c r="X258" s="191">
        <f>IF($F258&lt;Y$144,(IF($F258&gt;X$144-1,SUM($V117,$W117:X117),X117)),0)</f>
        <v>0</v>
      </c>
      <c r="Y258" s="191">
        <f>IF($F258&lt;Z$144,(IF($F258&gt;Y$144-1,SUM($V117,$W117:Y117),Y117)),0)</f>
        <v>0</v>
      </c>
      <c r="Z258" s="191">
        <f>IF($F258&lt;AA$144,(IF($F258&gt;Z$144-1,SUM($V117,$W117:Z117),Z117)),0)</f>
        <v>0</v>
      </c>
      <c r="AA258" s="191">
        <f>IF($F258&lt;AB$144,(IF($F258&gt;AA$144-1,SUM($V117,$W117:AA117),AA117)),0)</f>
        <v>0</v>
      </c>
      <c r="AB258" s="191">
        <f>IF($F258&lt;AC$144,(IF($F258&gt;AB$144-1,SUM($V117,$W117:AB117),AB117)),0)</f>
        <v>0</v>
      </c>
      <c r="AC258" s="191">
        <f>IF($F258&lt;AD$144,(IF($F258&gt;AC$144-1,SUM($V117,$W117:AC117),AC117)),0)</f>
        <v>0</v>
      </c>
      <c r="AD258" s="191">
        <f>IF($F258&lt;AE$144,(IF($F258&gt;AD$144-1,SUM($V117,$W117:AD117),AD117)),0)</f>
        <v>0</v>
      </c>
      <c r="AE258" s="191">
        <f>IF($F258&lt;AF$144,(IF($F258&gt;AE$144-1,SUM($V117,$W117:AE117),AE117)),0)</f>
        <v>0</v>
      </c>
      <c r="AF258" s="191">
        <f>IF($F258&lt;AG$144,(IF($F258&gt;AF$144-1,SUM($V117,$W117:AF117),AF117)),0)</f>
        <v>0</v>
      </c>
      <c r="AG258" s="191">
        <f>IF($F258&lt;AH$144,(IF($F258&gt;AG$144-1,SUM($V117,$W117:AG117),AG117)),0)</f>
        <v>0</v>
      </c>
      <c r="AH258" s="191">
        <f>IF($F258&lt;AI$144,(IF($F258&gt;AH$144-1,SUM($V117,$W117:AH117),AH117)),0)</f>
        <v>0</v>
      </c>
      <c r="AI258" s="163">
        <f t="shared" si="55"/>
        <v>0</v>
      </c>
      <c r="AJ258" s="191">
        <f>IFERROR(IF(VALUE($F258)&lt;AK$144,(IF(VALUE($F258)&gt;AJ$144-1,SUM($AI117,$V117,$AJ117:AJ117),AJ117)),0),0)</f>
        <v>0</v>
      </c>
      <c r="AK258" s="191">
        <f>IFERROR(IF(VALUE($F258)&lt;AL$144,(IF(VALUE($F258)&gt;AK$144-1,SUM($AI117,$V117,$AJ117:AK117),AK117)),0),0)</f>
        <v>0</v>
      </c>
      <c r="AL258" s="191">
        <f>IFERROR(IF(VALUE($F258)&lt;AM$144,(IF(VALUE($F258)&gt;AL$144-1,SUM($AI117,$V117,$AJ117:AL117),AL117)),0),0)</f>
        <v>0</v>
      </c>
      <c r="AM258" s="191">
        <f>IFERROR(IF(VALUE($F258)&lt;AN$144,(IF(VALUE($F258)&gt;AM$144-1,SUM($AI117,$V117,$AJ117:AM117),AM117)),0),0)</f>
        <v>0</v>
      </c>
      <c r="AN258" s="191">
        <f>IFERROR(IF(VALUE($F258)&lt;AO$144,(IF(VALUE($F258)&gt;AN$144-1,SUM($AI117,$V117,$AJ117:AN117),AN117)),0),0)</f>
        <v>0</v>
      </c>
      <c r="AO258" s="191">
        <f>IFERROR(IF(VALUE($F258)&lt;AP$144,(IF(VALUE($F258)&gt;AO$144-1,SUM($AI117,$V117,$AJ117:AO117),AO117)),0),0)</f>
        <v>0</v>
      </c>
      <c r="AP258" s="191">
        <f>IFERROR(IF(VALUE($F258)&lt;AQ$144,(IF(VALUE($F258)&gt;AP$144-1,SUM($AI117,$V117,$AJ117:AP117),AP117)),0),0)</f>
        <v>0</v>
      </c>
      <c r="AQ258" s="191">
        <f>IFERROR(IF(VALUE($F258)&lt;AR$144,(IF(VALUE($F258)&gt;AQ$144-1,SUM($AI117,$V117,$AJ117:AQ117),AQ117)),0),0)</f>
        <v>0</v>
      </c>
      <c r="AR258" s="191">
        <f>IFERROR(IF(VALUE($F258)&lt;AS$144,(IF(VALUE($F258)&gt;AR$144-1,SUM($AI117,$V117,$AJ117:AR117),AR117)),0),0)</f>
        <v>0</v>
      </c>
      <c r="AS258" s="191">
        <f>IFERROR(IF(VALUE($F258)&lt;AT$144,(IF(VALUE($F258)&gt;AS$144-1,SUM($AI117,$V117,$AJ117:AS117),AS117)),0),0)</f>
        <v>0</v>
      </c>
      <c r="AT258" s="191">
        <f>IFERROR(IF(VALUE($F258)&lt;AU$144,(IF(VALUE($F258)&gt;AT$144-1,SUM($AI117,$V117,$AJ117:AT117),AT117)),0),0)</f>
        <v>0</v>
      </c>
      <c r="AU258" s="191">
        <f>IFERROR(IF(VALUE($F258)&lt;AV$144,(IF(VALUE($F258)&gt;AU$144-1,SUM($AI117,$V117,$AJ117:AU117),AU117)),0),0)</f>
        <v>0</v>
      </c>
      <c r="AV258" s="163">
        <f t="shared" si="56"/>
        <v>0</v>
      </c>
      <c r="AW258" s="191">
        <f>IFERROR(IF(VALUE($F258)&lt;AX$144,(IF(VALUE($F258)&gt;AW$144-1,SUM($AV117,$AI117,$V117,$AW117:AW117),AW117)),0),0)</f>
        <v>0</v>
      </c>
      <c r="AX258" s="191">
        <f>IFERROR(IF(VALUE($F258)&lt;AY$144,(IF(VALUE($F258)&gt;AX$144-1,SUM($AV117,$AI117,$V117,$AW117:AX117),AX117)),0),0)</f>
        <v>0</v>
      </c>
      <c r="AY258" s="191">
        <f>IFERROR(IF(VALUE($F258)&lt;AZ$144,(IF(VALUE($F258)&gt;AY$144-1,SUM($AV117,$AI117,$V117,$AW117:AY117),AY117)),0),0)</f>
        <v>0</v>
      </c>
      <c r="AZ258" s="191">
        <f>IFERROR(IF(VALUE($F258)&lt;BA$144,(IF(VALUE($F258)&gt;AZ$144-1,SUM($AV117,$AI117,$V117,$AW117:AZ117),AZ117)),0),0)</f>
        <v>0</v>
      </c>
      <c r="BA258" s="191">
        <f>IFERROR(IF(VALUE($F258)&lt;BB$144,(IF(VALUE($F258)&gt;BA$144-1,SUM($AV117,$AI117,$V117,$AW117:BA117),BA117)),0),0)</f>
        <v>0</v>
      </c>
      <c r="BB258" s="191">
        <f>IFERROR(IF(VALUE($F258)&lt;BC$144,(IF(VALUE($F258)&gt;BB$144-1,SUM($AV117,$AI117,$V117,$AW117:BB117),BB117)),0),0)</f>
        <v>0</v>
      </c>
      <c r="BC258" s="191">
        <f>IFERROR(IF(VALUE($F258)&lt;BD$144,(IF(VALUE($F258)&gt;BC$144-1,SUM($AV117,$AI117,$V117,$AW117:BC117),BC117)),0),0)</f>
        <v>0</v>
      </c>
      <c r="BD258" s="191">
        <f>IFERROR(IF(VALUE($F258)&lt;BE$144,(IF(VALUE($F258)&gt;BD$144-1,SUM($AV117,$AI117,$V117,$AW117:BD117),BD117)),0),0)</f>
        <v>0</v>
      </c>
      <c r="BE258" s="191">
        <f>IFERROR(IF(VALUE($F258)&lt;BF$144,(IF(VALUE($F258)&gt;BE$144-1,SUM($AV117,$AI117,$V117,$AW117:BE117),BE117)),0),0)</f>
        <v>0</v>
      </c>
      <c r="BF258" s="191">
        <f>IFERROR(IF(VALUE($F258)&lt;BG$144,(IF(VALUE($F258)&gt;BF$144-1,SUM($AV117,$AI117,$V117,$AW117:BF117),BF117)),0),0)</f>
        <v>0</v>
      </c>
      <c r="BG258" s="191">
        <f>IFERROR(IF(VALUE($F258)&lt;BH$144,(IF(VALUE($F258)&gt;BG$144-1,SUM($AV117,$AI117,$V117,$AW117:BG117),BG117)),0),0)</f>
        <v>0</v>
      </c>
      <c r="BH258" s="191">
        <f>IFERROR(IF(VALUE($F258)&lt;BI$144,(IF(VALUE($F258)&gt;BH$144-1,SUM($AV117,$AI117,$V117,$AW117:BH117),BH117)),0),0)</f>
        <v>0</v>
      </c>
      <c r="BI258" s="163">
        <f t="shared" si="57"/>
        <v>0</v>
      </c>
      <c r="BV258" s="163"/>
      <c r="CI258" s="163"/>
      <c r="CV258" s="163"/>
      <c r="DI258" s="163"/>
      <c r="DV258" s="163"/>
      <c r="EI258" s="163"/>
    </row>
    <row r="259" spans="1:139" ht="15.75" hidden="1" customHeight="1" outlineLevel="1" x14ac:dyDescent="0.25">
      <c r="A259" s="2">
        <f t="shared" si="59"/>
        <v>112</v>
      </c>
      <c r="B259" s="1">
        <f t="shared" si="59"/>
        <v>0</v>
      </c>
      <c r="C259" s="1">
        <f t="shared" si="59"/>
        <v>0</v>
      </c>
      <c r="D259" s="2">
        <f t="shared" si="59"/>
        <v>0</v>
      </c>
      <c r="E259" s="162">
        <f t="shared" si="59"/>
        <v>0</v>
      </c>
      <c r="F259" s="84" t="s">
        <v>382</v>
      </c>
      <c r="G259" s="84"/>
      <c r="J259" s="191">
        <v>0</v>
      </c>
      <c r="K259" s="191">
        <v>0</v>
      </c>
      <c r="L259" s="191">
        <v>0</v>
      </c>
      <c r="M259" s="191">
        <v>0</v>
      </c>
      <c r="N259" s="191">
        <v>0</v>
      </c>
      <c r="O259" s="191">
        <v>0</v>
      </c>
      <c r="P259" s="191">
        <v>0</v>
      </c>
      <c r="Q259" s="191">
        <f>IF($F259&lt;R$144,(IF($F259&gt;Q$144-1,SUM($J118:Q118)+$I460,Q118)),0)</f>
        <v>0</v>
      </c>
      <c r="R259" s="191">
        <f>IF($F259&lt;S$144,(IF($F259&gt;R$144-1,SUM($J118:R118)+$I460,R118)),0)</f>
        <v>0</v>
      </c>
      <c r="S259" s="191">
        <f>IF($F259&lt;T$144,(IF($F259&gt;S$144-1,SUM($J118:S118)+$I460,S118)),0)</f>
        <v>0</v>
      </c>
      <c r="T259" s="191">
        <f>IF($F259&lt;U$144,(IF($F259&gt;T$144-1,SUM($J118:T118)+$I460,T118)),0)</f>
        <v>0</v>
      </c>
      <c r="U259" s="191">
        <f>IF($F259&lt;V$144,(IF($F259&gt;U$144-1,SUM($J118:U118)+$I460,U118)),0)</f>
        <v>0</v>
      </c>
      <c r="V259" s="163">
        <f t="shared" si="51"/>
        <v>0</v>
      </c>
      <c r="W259" s="191">
        <f>IF($F259&lt;X$144,(IF($F259&gt;W$144-1,SUM($V118,$W118:W118),W118)),0)</f>
        <v>0</v>
      </c>
      <c r="X259" s="191">
        <f>IF($F259&lt;Y$144,(IF($F259&gt;X$144-1,SUM($V118,$W118:X118),X118)),0)</f>
        <v>0</v>
      </c>
      <c r="Y259" s="191">
        <f>IF($F259&lt;Z$144,(IF($F259&gt;Y$144-1,SUM($V118,$W118:Y118),Y118)),0)</f>
        <v>0</v>
      </c>
      <c r="Z259" s="191">
        <f>IF($F259&lt;AA$144,(IF($F259&gt;Z$144-1,SUM($V118,$W118:Z118),Z118)),0)</f>
        <v>0</v>
      </c>
      <c r="AA259" s="191">
        <f>IF($F259&lt;AB$144,(IF($F259&gt;AA$144-1,SUM($V118,$W118:AA118),AA118)),0)</f>
        <v>0</v>
      </c>
      <c r="AB259" s="191">
        <f>IF($F259&lt;AC$144,(IF($F259&gt;AB$144-1,SUM($V118,$W118:AB118),AB118)),0)</f>
        <v>0</v>
      </c>
      <c r="AC259" s="191">
        <f>IF($F259&lt;AD$144,(IF($F259&gt;AC$144-1,SUM($V118,$W118:AC118),AC118)),0)</f>
        <v>0</v>
      </c>
      <c r="AD259" s="191">
        <f>IF($F259&lt;AE$144,(IF($F259&gt;AD$144-1,SUM($V118,$W118:AD118),AD118)),0)</f>
        <v>0</v>
      </c>
      <c r="AE259" s="191">
        <f>IF($F259&lt;AF$144,(IF($F259&gt;AE$144-1,SUM($V118,$W118:AE118),AE118)),0)</f>
        <v>0</v>
      </c>
      <c r="AF259" s="191">
        <f>IF($F259&lt;AG$144,(IF($F259&gt;AF$144-1,SUM($V118,$W118:AF118),AF118)),0)</f>
        <v>0</v>
      </c>
      <c r="AG259" s="191">
        <f>IF($F259&lt;AH$144,(IF($F259&gt;AG$144-1,SUM($V118,$W118:AG118),AG118)),0)</f>
        <v>0</v>
      </c>
      <c r="AH259" s="191">
        <f>IF($F259&lt;AI$144,(IF($F259&gt;AH$144-1,SUM($V118,$W118:AH118),AH118)),0)</f>
        <v>0</v>
      </c>
      <c r="AI259" s="163">
        <f t="shared" si="55"/>
        <v>0</v>
      </c>
      <c r="AJ259" s="191">
        <f>IFERROR(IF(VALUE($F259)&lt;AK$144,(IF(VALUE($F259)&gt;AJ$144-1,SUM($AI118,$V118,$AJ118:AJ118),AJ118)),0),0)</f>
        <v>0</v>
      </c>
      <c r="AK259" s="191">
        <f>IFERROR(IF(VALUE($F259)&lt;AL$144,(IF(VALUE($F259)&gt;AK$144-1,SUM($AI118,$V118,$AJ118:AK118),AK118)),0),0)</f>
        <v>0</v>
      </c>
      <c r="AL259" s="191">
        <f>IFERROR(IF(VALUE($F259)&lt;AM$144,(IF(VALUE($F259)&gt;AL$144-1,SUM($AI118,$V118,$AJ118:AL118),AL118)),0),0)</f>
        <v>0</v>
      </c>
      <c r="AM259" s="191">
        <f>IFERROR(IF(VALUE($F259)&lt;AN$144,(IF(VALUE($F259)&gt;AM$144-1,SUM($AI118,$V118,$AJ118:AM118),AM118)),0),0)</f>
        <v>0</v>
      </c>
      <c r="AN259" s="191">
        <f>IFERROR(IF(VALUE($F259)&lt;AO$144,(IF(VALUE($F259)&gt;AN$144-1,SUM($AI118,$V118,$AJ118:AN118),AN118)),0),0)</f>
        <v>0</v>
      </c>
      <c r="AO259" s="191">
        <f>IFERROR(IF(VALUE($F259)&lt;AP$144,(IF(VALUE($F259)&gt;AO$144-1,SUM($AI118,$V118,$AJ118:AO118),AO118)),0),0)</f>
        <v>0</v>
      </c>
      <c r="AP259" s="191">
        <f>IFERROR(IF(VALUE($F259)&lt;AQ$144,(IF(VALUE($F259)&gt;AP$144-1,SUM($AI118,$V118,$AJ118:AP118),AP118)),0),0)</f>
        <v>0</v>
      </c>
      <c r="AQ259" s="191">
        <f>IFERROR(IF(VALUE($F259)&lt;AR$144,(IF(VALUE($F259)&gt;AQ$144-1,SUM($AI118,$V118,$AJ118:AQ118),AQ118)),0),0)</f>
        <v>0</v>
      </c>
      <c r="AR259" s="191">
        <f>IFERROR(IF(VALUE($F259)&lt;AS$144,(IF(VALUE($F259)&gt;AR$144-1,SUM($AI118,$V118,$AJ118:AR118),AR118)),0),0)</f>
        <v>0</v>
      </c>
      <c r="AS259" s="191">
        <f>IFERROR(IF(VALUE($F259)&lt;AT$144,(IF(VALUE($F259)&gt;AS$144-1,SUM($AI118,$V118,$AJ118:AS118),AS118)),0),0)</f>
        <v>0</v>
      </c>
      <c r="AT259" s="191">
        <f>IFERROR(IF(VALUE($F259)&lt;AU$144,(IF(VALUE($F259)&gt;AT$144-1,SUM($AI118,$V118,$AJ118:AT118),AT118)),0),0)</f>
        <v>0</v>
      </c>
      <c r="AU259" s="191">
        <f>IFERROR(IF(VALUE($F259)&lt;AV$144,(IF(VALUE($F259)&gt;AU$144-1,SUM($AI118,$V118,$AJ118:AU118),AU118)),0),0)</f>
        <v>0</v>
      </c>
      <c r="AV259" s="163">
        <f t="shared" si="56"/>
        <v>0</v>
      </c>
      <c r="AW259" s="191">
        <f>IFERROR(IF(VALUE($F259)&lt;AX$144,(IF(VALUE($F259)&gt;AW$144-1,SUM($AV118,$AI118,$V118,$AW118:AW118),AW118)),0),0)</f>
        <v>0</v>
      </c>
      <c r="AX259" s="191">
        <f>IFERROR(IF(VALUE($F259)&lt;AY$144,(IF(VALUE($F259)&gt;AX$144-1,SUM($AV118,$AI118,$V118,$AW118:AX118),AX118)),0),0)</f>
        <v>0</v>
      </c>
      <c r="AY259" s="191">
        <f>IFERROR(IF(VALUE($F259)&lt;AZ$144,(IF(VALUE($F259)&gt;AY$144-1,SUM($AV118,$AI118,$V118,$AW118:AY118),AY118)),0),0)</f>
        <v>0</v>
      </c>
      <c r="AZ259" s="191">
        <f>IFERROR(IF(VALUE($F259)&lt;BA$144,(IF(VALUE($F259)&gt;AZ$144-1,SUM($AV118,$AI118,$V118,$AW118:AZ118),AZ118)),0),0)</f>
        <v>0</v>
      </c>
      <c r="BA259" s="191">
        <f>IFERROR(IF(VALUE($F259)&lt;BB$144,(IF(VALUE($F259)&gt;BA$144-1,SUM($AV118,$AI118,$V118,$AW118:BA118),BA118)),0),0)</f>
        <v>0</v>
      </c>
      <c r="BB259" s="191">
        <f>IFERROR(IF(VALUE($F259)&lt;BC$144,(IF(VALUE($F259)&gt;BB$144-1,SUM($AV118,$AI118,$V118,$AW118:BB118),BB118)),0),0)</f>
        <v>0</v>
      </c>
      <c r="BC259" s="191">
        <f>IFERROR(IF(VALUE($F259)&lt;BD$144,(IF(VALUE($F259)&gt;BC$144-1,SUM($AV118,$AI118,$V118,$AW118:BC118),BC118)),0),0)</f>
        <v>0</v>
      </c>
      <c r="BD259" s="191">
        <f>IFERROR(IF(VALUE($F259)&lt;BE$144,(IF(VALUE($F259)&gt;BD$144-1,SUM($AV118,$AI118,$V118,$AW118:BD118),BD118)),0),0)</f>
        <v>0</v>
      </c>
      <c r="BE259" s="191">
        <f>IFERROR(IF(VALUE($F259)&lt;BF$144,(IF(VALUE($F259)&gt;BE$144-1,SUM($AV118,$AI118,$V118,$AW118:BE118),BE118)),0),0)</f>
        <v>0</v>
      </c>
      <c r="BF259" s="191">
        <f>IFERROR(IF(VALUE($F259)&lt;BG$144,(IF(VALUE($F259)&gt;BF$144-1,SUM($AV118,$AI118,$V118,$AW118:BF118),BF118)),0),0)</f>
        <v>0</v>
      </c>
      <c r="BG259" s="191">
        <f>IFERROR(IF(VALUE($F259)&lt;BH$144,(IF(VALUE($F259)&gt;BG$144-1,SUM($AV118,$AI118,$V118,$AW118:BG118),BG118)),0),0)</f>
        <v>0</v>
      </c>
      <c r="BH259" s="191">
        <f>IFERROR(IF(VALUE($F259)&lt;BI$144,(IF(VALUE($F259)&gt;BH$144-1,SUM($AV118,$AI118,$V118,$AW118:BH118),BH118)),0),0)</f>
        <v>0</v>
      </c>
      <c r="BI259" s="163">
        <f t="shared" si="57"/>
        <v>0</v>
      </c>
      <c r="BV259" s="163"/>
      <c r="CI259" s="163"/>
      <c r="CV259" s="163"/>
      <c r="DI259" s="163"/>
      <c r="DV259" s="163"/>
      <c r="EI259" s="163"/>
    </row>
    <row r="260" spans="1:139" ht="15.75" hidden="1" customHeight="1" outlineLevel="1" x14ac:dyDescent="0.25">
      <c r="A260" s="2">
        <f t="shared" si="59"/>
        <v>113</v>
      </c>
      <c r="B260" s="1">
        <f t="shared" si="59"/>
        <v>0</v>
      </c>
      <c r="C260" s="1">
        <f t="shared" si="59"/>
        <v>0</v>
      </c>
      <c r="D260" s="2">
        <f t="shared" si="59"/>
        <v>0</v>
      </c>
      <c r="E260" s="162">
        <f t="shared" si="59"/>
        <v>0</v>
      </c>
      <c r="F260" s="84" t="s">
        <v>382</v>
      </c>
      <c r="G260" s="84"/>
      <c r="J260" s="191">
        <v>0</v>
      </c>
      <c r="K260" s="191">
        <v>0</v>
      </c>
      <c r="L260" s="191">
        <v>0</v>
      </c>
      <c r="M260" s="191">
        <v>0</v>
      </c>
      <c r="N260" s="191">
        <v>0</v>
      </c>
      <c r="O260" s="191">
        <v>0</v>
      </c>
      <c r="P260" s="191">
        <v>0</v>
      </c>
      <c r="Q260" s="191">
        <f>IF($F260&lt;R$144,(IF($F260&gt;Q$144-1,SUM($J119:Q119)+$I461,Q119)),0)</f>
        <v>0</v>
      </c>
      <c r="R260" s="191">
        <f>IF($F260&lt;S$144,(IF($F260&gt;R$144-1,SUM($J119:R119)+$I461,R119)),0)</f>
        <v>0</v>
      </c>
      <c r="S260" s="191">
        <f>IF($F260&lt;T$144,(IF($F260&gt;S$144-1,SUM($J119:S119)+$I461,S119)),0)</f>
        <v>0</v>
      </c>
      <c r="T260" s="191">
        <f>IF($F260&lt;U$144,(IF($F260&gt;T$144-1,SUM($J119:T119)+$I461,T119)),0)</f>
        <v>0</v>
      </c>
      <c r="U260" s="191">
        <f>IF($F260&lt;V$144,(IF($F260&gt;U$144-1,SUM($J119:U119)+$I461,U119)),0)</f>
        <v>0</v>
      </c>
      <c r="V260" s="163">
        <f t="shared" si="51"/>
        <v>0</v>
      </c>
      <c r="W260" s="191">
        <f>IF($F260&lt;X$144,(IF($F260&gt;W$144-1,SUM($V119,$W119:W119),W119)),0)</f>
        <v>0</v>
      </c>
      <c r="X260" s="191">
        <f>IF($F260&lt;Y$144,(IF($F260&gt;X$144-1,SUM($V119,$W119:X119),X119)),0)</f>
        <v>0</v>
      </c>
      <c r="Y260" s="191">
        <f>IF($F260&lt;Z$144,(IF($F260&gt;Y$144-1,SUM($V119,$W119:Y119),Y119)),0)</f>
        <v>0</v>
      </c>
      <c r="Z260" s="191">
        <f>IF($F260&lt;AA$144,(IF($F260&gt;Z$144-1,SUM($V119,$W119:Z119),Z119)),0)</f>
        <v>0</v>
      </c>
      <c r="AA260" s="191">
        <f>IF($F260&lt;AB$144,(IF($F260&gt;AA$144-1,SUM($V119,$W119:AA119),AA119)),0)</f>
        <v>0</v>
      </c>
      <c r="AB260" s="191">
        <f>IF($F260&lt;AC$144,(IF($F260&gt;AB$144-1,SUM($V119,$W119:AB119),AB119)),0)</f>
        <v>0</v>
      </c>
      <c r="AC260" s="191">
        <f>IF($F260&lt;AD$144,(IF($F260&gt;AC$144-1,SUM($V119,$W119:AC119),AC119)),0)</f>
        <v>0</v>
      </c>
      <c r="AD260" s="191">
        <f>IF($F260&lt;AE$144,(IF($F260&gt;AD$144-1,SUM($V119,$W119:AD119),AD119)),0)</f>
        <v>0</v>
      </c>
      <c r="AE260" s="191">
        <f>IF($F260&lt;AF$144,(IF($F260&gt;AE$144-1,SUM($V119,$W119:AE119),AE119)),0)</f>
        <v>0</v>
      </c>
      <c r="AF260" s="191">
        <f>IF($F260&lt;AG$144,(IF($F260&gt;AF$144-1,SUM($V119,$W119:AF119),AF119)),0)</f>
        <v>0</v>
      </c>
      <c r="AG260" s="191">
        <f>IF($F260&lt;AH$144,(IF($F260&gt;AG$144-1,SUM($V119,$W119:AG119),AG119)),0)</f>
        <v>0</v>
      </c>
      <c r="AH260" s="191">
        <f>IF($F260&lt;AI$144,(IF($F260&gt;AH$144-1,SUM($V119,$W119:AH119),AH119)),0)</f>
        <v>0</v>
      </c>
      <c r="AI260" s="163">
        <f t="shared" si="55"/>
        <v>0</v>
      </c>
      <c r="AJ260" s="191">
        <f>IFERROR(IF(VALUE($F260)&lt;AK$144,(IF(VALUE($F260)&gt;AJ$144-1,SUM($AI119,$V119,$AJ119:AJ119),AJ119)),0),0)</f>
        <v>0</v>
      </c>
      <c r="AK260" s="191">
        <f>IFERROR(IF(VALUE($F260)&lt;AL$144,(IF(VALUE($F260)&gt;AK$144-1,SUM($AI119,$V119,$AJ119:AK119),AK119)),0),0)</f>
        <v>0</v>
      </c>
      <c r="AL260" s="191">
        <f>IFERROR(IF(VALUE($F260)&lt;AM$144,(IF(VALUE($F260)&gt;AL$144-1,SUM($AI119,$V119,$AJ119:AL119),AL119)),0),0)</f>
        <v>0</v>
      </c>
      <c r="AM260" s="191">
        <f>IFERROR(IF(VALUE($F260)&lt;AN$144,(IF(VALUE($F260)&gt;AM$144-1,SUM($AI119,$V119,$AJ119:AM119),AM119)),0),0)</f>
        <v>0</v>
      </c>
      <c r="AN260" s="191">
        <f>IFERROR(IF(VALUE($F260)&lt;AO$144,(IF(VALUE($F260)&gt;AN$144-1,SUM($AI119,$V119,$AJ119:AN119),AN119)),0),0)</f>
        <v>0</v>
      </c>
      <c r="AO260" s="191">
        <f>IFERROR(IF(VALUE($F260)&lt;AP$144,(IF(VALUE($F260)&gt;AO$144-1,SUM($AI119,$V119,$AJ119:AO119),AO119)),0),0)</f>
        <v>0</v>
      </c>
      <c r="AP260" s="191">
        <f>IFERROR(IF(VALUE($F260)&lt;AQ$144,(IF(VALUE($F260)&gt;AP$144-1,SUM($AI119,$V119,$AJ119:AP119),AP119)),0),0)</f>
        <v>0</v>
      </c>
      <c r="AQ260" s="191">
        <f>IFERROR(IF(VALUE($F260)&lt;AR$144,(IF(VALUE($F260)&gt;AQ$144-1,SUM($AI119,$V119,$AJ119:AQ119),AQ119)),0),0)</f>
        <v>0</v>
      </c>
      <c r="AR260" s="191">
        <f>IFERROR(IF(VALUE($F260)&lt;AS$144,(IF(VALUE($F260)&gt;AR$144-1,SUM($AI119,$V119,$AJ119:AR119),AR119)),0),0)</f>
        <v>0</v>
      </c>
      <c r="AS260" s="191">
        <f>IFERROR(IF(VALUE($F260)&lt;AT$144,(IF(VALUE($F260)&gt;AS$144-1,SUM($AI119,$V119,$AJ119:AS119),AS119)),0),0)</f>
        <v>0</v>
      </c>
      <c r="AT260" s="191">
        <f>IFERROR(IF(VALUE($F260)&lt;AU$144,(IF(VALUE($F260)&gt;AT$144-1,SUM($AI119,$V119,$AJ119:AT119),AT119)),0),0)</f>
        <v>0</v>
      </c>
      <c r="AU260" s="191">
        <f>IFERROR(IF(VALUE($F260)&lt;AV$144,(IF(VALUE($F260)&gt;AU$144-1,SUM($AI119,$V119,$AJ119:AU119),AU119)),0),0)</f>
        <v>0</v>
      </c>
      <c r="AV260" s="163">
        <f t="shared" si="56"/>
        <v>0</v>
      </c>
      <c r="AW260" s="191">
        <f>IFERROR(IF(VALUE($F260)&lt;AX$144,(IF(VALUE($F260)&gt;AW$144-1,SUM($AV119,$AI119,$V119,$AW119:AW119),AW119)),0),0)</f>
        <v>0</v>
      </c>
      <c r="AX260" s="191">
        <f>IFERROR(IF(VALUE($F260)&lt;AY$144,(IF(VALUE($F260)&gt;AX$144-1,SUM($AV119,$AI119,$V119,$AW119:AX119),AX119)),0),0)</f>
        <v>0</v>
      </c>
      <c r="AY260" s="191">
        <f>IFERROR(IF(VALUE($F260)&lt;AZ$144,(IF(VALUE($F260)&gt;AY$144-1,SUM($AV119,$AI119,$V119,$AW119:AY119),AY119)),0),0)</f>
        <v>0</v>
      </c>
      <c r="AZ260" s="191">
        <f>IFERROR(IF(VALUE($F260)&lt;BA$144,(IF(VALUE($F260)&gt;AZ$144-1,SUM($AV119,$AI119,$V119,$AW119:AZ119),AZ119)),0),0)</f>
        <v>0</v>
      </c>
      <c r="BA260" s="191">
        <f>IFERROR(IF(VALUE($F260)&lt;BB$144,(IF(VALUE($F260)&gt;BA$144-1,SUM($AV119,$AI119,$V119,$AW119:BA119),BA119)),0),0)</f>
        <v>0</v>
      </c>
      <c r="BB260" s="191">
        <f>IFERROR(IF(VALUE($F260)&lt;BC$144,(IF(VALUE($F260)&gt;BB$144-1,SUM($AV119,$AI119,$V119,$AW119:BB119),BB119)),0),0)</f>
        <v>0</v>
      </c>
      <c r="BC260" s="191">
        <f>IFERROR(IF(VALUE($F260)&lt;BD$144,(IF(VALUE($F260)&gt;BC$144-1,SUM($AV119,$AI119,$V119,$AW119:BC119),BC119)),0),0)</f>
        <v>0</v>
      </c>
      <c r="BD260" s="191">
        <f>IFERROR(IF(VALUE($F260)&lt;BE$144,(IF(VALUE($F260)&gt;BD$144-1,SUM($AV119,$AI119,$V119,$AW119:BD119),BD119)),0),0)</f>
        <v>0</v>
      </c>
      <c r="BE260" s="191">
        <f>IFERROR(IF(VALUE($F260)&lt;BF$144,(IF(VALUE($F260)&gt;BE$144-1,SUM($AV119,$AI119,$V119,$AW119:BE119),BE119)),0),0)</f>
        <v>0</v>
      </c>
      <c r="BF260" s="191">
        <f>IFERROR(IF(VALUE($F260)&lt;BG$144,(IF(VALUE($F260)&gt;BF$144-1,SUM($AV119,$AI119,$V119,$AW119:BF119),BF119)),0),0)</f>
        <v>0</v>
      </c>
      <c r="BG260" s="191">
        <f>IFERROR(IF(VALUE($F260)&lt;BH$144,(IF(VALUE($F260)&gt;BG$144-1,SUM($AV119,$AI119,$V119,$AW119:BG119),BG119)),0),0)</f>
        <v>0</v>
      </c>
      <c r="BH260" s="191">
        <f>IFERROR(IF(VALUE($F260)&lt;BI$144,(IF(VALUE($F260)&gt;BH$144-1,SUM($AV119,$AI119,$V119,$AW119:BH119),BH119)),0),0)</f>
        <v>0</v>
      </c>
      <c r="BI260" s="163">
        <f t="shared" si="57"/>
        <v>0</v>
      </c>
      <c r="BV260" s="163"/>
      <c r="CI260" s="163"/>
      <c r="CV260" s="163"/>
      <c r="DI260" s="163"/>
      <c r="DV260" s="163"/>
      <c r="EI260" s="163"/>
    </row>
    <row r="261" spans="1:139" ht="15.75" hidden="1" customHeight="1" outlineLevel="1" x14ac:dyDescent="0.25">
      <c r="A261" s="2">
        <f t="shared" si="59"/>
        <v>114</v>
      </c>
      <c r="B261" s="1">
        <f t="shared" si="59"/>
        <v>0</v>
      </c>
      <c r="C261" s="1">
        <f t="shared" si="59"/>
        <v>0</v>
      </c>
      <c r="D261" s="2">
        <f t="shared" si="59"/>
        <v>0</v>
      </c>
      <c r="E261" s="162">
        <f t="shared" si="59"/>
        <v>0</v>
      </c>
      <c r="F261" s="84" t="s">
        <v>382</v>
      </c>
      <c r="G261" s="84"/>
      <c r="J261" s="191">
        <v>0</v>
      </c>
      <c r="K261" s="191">
        <v>0</v>
      </c>
      <c r="L261" s="191">
        <v>0</v>
      </c>
      <c r="M261" s="191">
        <v>0</v>
      </c>
      <c r="N261" s="191">
        <v>0</v>
      </c>
      <c r="O261" s="191">
        <v>0</v>
      </c>
      <c r="P261" s="191">
        <v>0</v>
      </c>
      <c r="Q261" s="191">
        <f>IF($F261&lt;R$144,(IF($F261&gt;Q$144-1,SUM($J120:Q120)+$I462,Q120)),0)</f>
        <v>0</v>
      </c>
      <c r="R261" s="191">
        <f>IF($F261&lt;S$144,(IF($F261&gt;R$144-1,SUM($J120:R120)+$I462,R120)),0)</f>
        <v>0</v>
      </c>
      <c r="S261" s="191">
        <f>IF($F261&lt;T$144,(IF($F261&gt;S$144-1,SUM($J120:S120)+$I462,S120)),0)</f>
        <v>0</v>
      </c>
      <c r="T261" s="191">
        <f>IF($F261&lt;U$144,(IF($F261&gt;T$144-1,SUM($J120:T120)+$I462,T120)),0)</f>
        <v>0</v>
      </c>
      <c r="U261" s="191">
        <f>IF($F261&lt;V$144,(IF($F261&gt;U$144-1,SUM($J120:U120)+$I462,U120)),0)</f>
        <v>0</v>
      </c>
      <c r="V261" s="163">
        <f t="shared" si="51"/>
        <v>0</v>
      </c>
      <c r="W261" s="191">
        <f>IF($F261&lt;X$144,(IF($F261&gt;W$144-1,SUM($V120,$W120:W120),W120)),0)</f>
        <v>0</v>
      </c>
      <c r="X261" s="191">
        <f>IF($F261&lt;Y$144,(IF($F261&gt;X$144-1,SUM($V120,$W120:X120),X120)),0)</f>
        <v>0</v>
      </c>
      <c r="Y261" s="191">
        <f>IF($F261&lt;Z$144,(IF($F261&gt;Y$144-1,SUM($V120,$W120:Y120),Y120)),0)</f>
        <v>0</v>
      </c>
      <c r="Z261" s="191">
        <f>IF($F261&lt;AA$144,(IF($F261&gt;Z$144-1,SUM($V120,$W120:Z120),Z120)),0)</f>
        <v>0</v>
      </c>
      <c r="AA261" s="191">
        <f>IF($F261&lt;AB$144,(IF($F261&gt;AA$144-1,SUM($V120,$W120:AA120),AA120)),0)</f>
        <v>0</v>
      </c>
      <c r="AB261" s="191">
        <f>IF($F261&lt;AC$144,(IF($F261&gt;AB$144-1,SUM($V120,$W120:AB120),AB120)),0)</f>
        <v>0</v>
      </c>
      <c r="AC261" s="191">
        <f>IF($F261&lt;AD$144,(IF($F261&gt;AC$144-1,SUM($V120,$W120:AC120),AC120)),0)</f>
        <v>0</v>
      </c>
      <c r="AD261" s="191">
        <f>IF($F261&lt;AE$144,(IF($F261&gt;AD$144-1,SUM($V120,$W120:AD120),AD120)),0)</f>
        <v>0</v>
      </c>
      <c r="AE261" s="191">
        <f>IF($F261&lt;AF$144,(IF($F261&gt;AE$144-1,SUM($V120,$W120:AE120),AE120)),0)</f>
        <v>0</v>
      </c>
      <c r="AF261" s="191">
        <f>IF($F261&lt;AG$144,(IF($F261&gt;AF$144-1,SUM($V120,$W120:AF120),AF120)),0)</f>
        <v>0</v>
      </c>
      <c r="AG261" s="191">
        <f>IF($F261&lt;AH$144,(IF($F261&gt;AG$144-1,SUM($V120,$W120:AG120),AG120)),0)</f>
        <v>0</v>
      </c>
      <c r="AH261" s="191">
        <f>IF($F261&lt;AI$144,(IF($F261&gt;AH$144-1,SUM($V120,$W120:AH120),AH120)),0)</f>
        <v>0</v>
      </c>
      <c r="AI261" s="163">
        <f t="shared" si="55"/>
        <v>0</v>
      </c>
      <c r="AJ261" s="191">
        <f>IFERROR(IF(VALUE($F261)&lt;AK$144,(IF(VALUE($F261)&gt;AJ$144-1,SUM($AI120,$V120,$AJ120:AJ120),AJ120)),0),0)</f>
        <v>0</v>
      </c>
      <c r="AK261" s="191">
        <f>IFERROR(IF(VALUE($F261)&lt;AL$144,(IF(VALUE($F261)&gt;AK$144-1,SUM($AI120,$V120,$AJ120:AK120),AK120)),0),0)</f>
        <v>0</v>
      </c>
      <c r="AL261" s="191">
        <f>IFERROR(IF(VALUE($F261)&lt;AM$144,(IF(VALUE($F261)&gt;AL$144-1,SUM($AI120,$V120,$AJ120:AL120),AL120)),0),0)</f>
        <v>0</v>
      </c>
      <c r="AM261" s="191">
        <f>IFERROR(IF(VALUE($F261)&lt;AN$144,(IF(VALUE($F261)&gt;AM$144-1,SUM($AI120,$V120,$AJ120:AM120),AM120)),0),0)</f>
        <v>0</v>
      </c>
      <c r="AN261" s="191">
        <f>IFERROR(IF(VALUE($F261)&lt;AO$144,(IF(VALUE($F261)&gt;AN$144-1,SUM($AI120,$V120,$AJ120:AN120),AN120)),0),0)</f>
        <v>0</v>
      </c>
      <c r="AO261" s="191">
        <f>IFERROR(IF(VALUE($F261)&lt;AP$144,(IF(VALUE($F261)&gt;AO$144-1,SUM($AI120,$V120,$AJ120:AO120),AO120)),0),0)</f>
        <v>0</v>
      </c>
      <c r="AP261" s="191">
        <f>IFERROR(IF(VALUE($F261)&lt;AQ$144,(IF(VALUE($F261)&gt;AP$144-1,SUM($AI120,$V120,$AJ120:AP120),AP120)),0),0)</f>
        <v>0</v>
      </c>
      <c r="AQ261" s="191">
        <f>IFERROR(IF(VALUE($F261)&lt;AR$144,(IF(VALUE($F261)&gt;AQ$144-1,SUM($AI120,$V120,$AJ120:AQ120),AQ120)),0),0)</f>
        <v>0</v>
      </c>
      <c r="AR261" s="191">
        <f>IFERROR(IF(VALUE($F261)&lt;AS$144,(IF(VALUE($F261)&gt;AR$144-1,SUM($AI120,$V120,$AJ120:AR120),AR120)),0),0)</f>
        <v>0</v>
      </c>
      <c r="AS261" s="191">
        <f>IFERROR(IF(VALUE($F261)&lt;AT$144,(IF(VALUE($F261)&gt;AS$144-1,SUM($AI120,$V120,$AJ120:AS120),AS120)),0),0)</f>
        <v>0</v>
      </c>
      <c r="AT261" s="191">
        <f>IFERROR(IF(VALUE($F261)&lt;AU$144,(IF(VALUE($F261)&gt;AT$144-1,SUM($AI120,$V120,$AJ120:AT120),AT120)),0),0)</f>
        <v>0</v>
      </c>
      <c r="AU261" s="191">
        <f>IFERROR(IF(VALUE($F261)&lt;AV$144,(IF(VALUE($F261)&gt;AU$144-1,SUM($AI120,$V120,$AJ120:AU120),AU120)),0),0)</f>
        <v>0</v>
      </c>
      <c r="AV261" s="163">
        <f t="shared" si="56"/>
        <v>0</v>
      </c>
      <c r="AW261" s="191">
        <f>IFERROR(IF(VALUE($F261)&lt;AX$144,(IF(VALUE($F261)&gt;AW$144-1,SUM($AV120,$AI120,$V120,$AW120:AW120),AW120)),0),0)</f>
        <v>0</v>
      </c>
      <c r="AX261" s="191">
        <f>IFERROR(IF(VALUE($F261)&lt;AY$144,(IF(VALUE($F261)&gt;AX$144-1,SUM($AV120,$AI120,$V120,$AW120:AX120),AX120)),0),0)</f>
        <v>0</v>
      </c>
      <c r="AY261" s="191">
        <f>IFERROR(IF(VALUE($F261)&lt;AZ$144,(IF(VALUE($F261)&gt;AY$144-1,SUM($AV120,$AI120,$V120,$AW120:AY120),AY120)),0),0)</f>
        <v>0</v>
      </c>
      <c r="AZ261" s="191">
        <f>IFERROR(IF(VALUE($F261)&lt;BA$144,(IF(VALUE($F261)&gt;AZ$144-1,SUM($AV120,$AI120,$V120,$AW120:AZ120),AZ120)),0),0)</f>
        <v>0</v>
      </c>
      <c r="BA261" s="191">
        <f>IFERROR(IF(VALUE($F261)&lt;BB$144,(IF(VALUE($F261)&gt;BA$144-1,SUM($AV120,$AI120,$V120,$AW120:BA120),BA120)),0),0)</f>
        <v>0</v>
      </c>
      <c r="BB261" s="191">
        <f>IFERROR(IF(VALUE($F261)&lt;BC$144,(IF(VALUE($F261)&gt;BB$144-1,SUM($AV120,$AI120,$V120,$AW120:BB120),BB120)),0),0)</f>
        <v>0</v>
      </c>
      <c r="BC261" s="191">
        <f>IFERROR(IF(VALUE($F261)&lt;BD$144,(IF(VALUE($F261)&gt;BC$144-1,SUM($AV120,$AI120,$V120,$AW120:BC120),BC120)),0),0)</f>
        <v>0</v>
      </c>
      <c r="BD261" s="191">
        <f>IFERROR(IF(VALUE($F261)&lt;BE$144,(IF(VALUE($F261)&gt;BD$144-1,SUM($AV120,$AI120,$V120,$AW120:BD120),BD120)),0),0)</f>
        <v>0</v>
      </c>
      <c r="BE261" s="191">
        <f>IFERROR(IF(VALUE($F261)&lt;BF$144,(IF(VALUE($F261)&gt;BE$144-1,SUM($AV120,$AI120,$V120,$AW120:BE120),BE120)),0),0)</f>
        <v>0</v>
      </c>
      <c r="BF261" s="191">
        <f>IFERROR(IF(VALUE($F261)&lt;BG$144,(IF(VALUE($F261)&gt;BF$144-1,SUM($AV120,$AI120,$V120,$AW120:BF120),BF120)),0),0)</f>
        <v>0</v>
      </c>
      <c r="BG261" s="191">
        <f>IFERROR(IF(VALUE($F261)&lt;BH$144,(IF(VALUE($F261)&gt;BG$144-1,SUM($AV120,$AI120,$V120,$AW120:BG120),BG120)),0),0)</f>
        <v>0</v>
      </c>
      <c r="BH261" s="191">
        <f>IFERROR(IF(VALUE($F261)&lt;BI$144,(IF(VALUE($F261)&gt;BH$144-1,SUM($AV120,$AI120,$V120,$AW120:BH120),BH120)),0),0)</f>
        <v>0</v>
      </c>
      <c r="BI261" s="163">
        <f t="shared" si="57"/>
        <v>0</v>
      </c>
      <c r="BV261" s="163"/>
      <c r="CI261" s="163"/>
      <c r="CV261" s="163"/>
      <c r="DI261" s="163"/>
      <c r="DV261" s="163"/>
      <c r="EI261" s="163"/>
    </row>
    <row r="262" spans="1:139" ht="15.75" hidden="1" customHeight="1" outlineLevel="1" x14ac:dyDescent="0.25">
      <c r="A262" s="2">
        <f t="shared" si="59"/>
        <v>115</v>
      </c>
      <c r="B262" s="1">
        <f t="shared" si="59"/>
        <v>0</v>
      </c>
      <c r="C262" s="1">
        <f t="shared" si="59"/>
        <v>0</v>
      </c>
      <c r="D262" s="2">
        <f t="shared" si="59"/>
        <v>0</v>
      </c>
      <c r="E262" s="162">
        <f t="shared" si="59"/>
        <v>0</v>
      </c>
      <c r="F262" s="84" t="s">
        <v>382</v>
      </c>
      <c r="G262" s="84"/>
      <c r="J262" s="191">
        <v>0</v>
      </c>
      <c r="K262" s="191">
        <v>0</v>
      </c>
      <c r="L262" s="191">
        <v>0</v>
      </c>
      <c r="M262" s="191">
        <v>0</v>
      </c>
      <c r="N262" s="191">
        <v>0</v>
      </c>
      <c r="O262" s="191">
        <v>0</v>
      </c>
      <c r="P262" s="191">
        <v>0</v>
      </c>
      <c r="Q262" s="191">
        <f>IF($F262&lt;R$144,(IF($F262&gt;Q$144-1,SUM($J121:Q121)+$I463,Q121)),0)</f>
        <v>0</v>
      </c>
      <c r="R262" s="191">
        <f>IF($F262&lt;S$144,(IF($F262&gt;R$144-1,SUM($J121:R121)+$I463,R121)),0)</f>
        <v>0</v>
      </c>
      <c r="S262" s="191">
        <f>IF($F262&lt;T$144,(IF($F262&gt;S$144-1,SUM($J121:S121)+$I463,S121)),0)</f>
        <v>0</v>
      </c>
      <c r="T262" s="191">
        <f>IF($F262&lt;U$144,(IF($F262&gt;T$144-1,SUM($J121:T121)+$I463,T121)),0)</f>
        <v>0</v>
      </c>
      <c r="U262" s="191">
        <f>IF($F262&lt;V$144,(IF($F262&gt;U$144-1,SUM($J121:U121)+$I463,U121)),0)</f>
        <v>0</v>
      </c>
      <c r="V262" s="163">
        <f t="shared" si="51"/>
        <v>0</v>
      </c>
      <c r="W262" s="191">
        <f>IF($F262&lt;X$144,(IF($F262&gt;W$144-1,SUM($V121,$W121:W121),W121)),0)</f>
        <v>0</v>
      </c>
      <c r="X262" s="191">
        <f>IF($F262&lt;Y$144,(IF($F262&gt;X$144-1,SUM($V121,$W121:X121),X121)),0)</f>
        <v>0</v>
      </c>
      <c r="Y262" s="191">
        <f>IF($F262&lt;Z$144,(IF($F262&gt;Y$144-1,SUM($V121,$W121:Y121),Y121)),0)</f>
        <v>0</v>
      </c>
      <c r="Z262" s="191">
        <f>IF($F262&lt;AA$144,(IF($F262&gt;Z$144-1,SUM($V121,$W121:Z121),Z121)),0)</f>
        <v>0</v>
      </c>
      <c r="AA262" s="191">
        <f>IF($F262&lt;AB$144,(IF($F262&gt;AA$144-1,SUM($V121,$W121:AA121),AA121)),0)</f>
        <v>0</v>
      </c>
      <c r="AB262" s="191">
        <f>IF($F262&lt;AC$144,(IF($F262&gt;AB$144-1,SUM($V121,$W121:AB121),AB121)),0)</f>
        <v>0</v>
      </c>
      <c r="AC262" s="191">
        <f>IF($F262&lt;AD$144,(IF($F262&gt;AC$144-1,SUM($V121,$W121:AC121),AC121)),0)</f>
        <v>0</v>
      </c>
      <c r="AD262" s="191">
        <f>IF($F262&lt;AE$144,(IF($F262&gt;AD$144-1,SUM($V121,$W121:AD121),AD121)),0)</f>
        <v>0</v>
      </c>
      <c r="AE262" s="191">
        <f>IF($F262&lt;AF$144,(IF($F262&gt;AE$144-1,SUM($V121,$W121:AE121),AE121)),0)</f>
        <v>0</v>
      </c>
      <c r="AF262" s="191">
        <f>IF($F262&lt;AG$144,(IF($F262&gt;AF$144-1,SUM($V121,$W121:AF121),AF121)),0)</f>
        <v>0</v>
      </c>
      <c r="AG262" s="191">
        <f>IF($F262&lt;AH$144,(IF($F262&gt;AG$144-1,SUM($V121,$W121:AG121),AG121)),0)</f>
        <v>0</v>
      </c>
      <c r="AH262" s="191">
        <f>IF($F262&lt;AI$144,(IF($F262&gt;AH$144-1,SUM($V121,$W121:AH121),AH121)),0)</f>
        <v>0</v>
      </c>
      <c r="AI262" s="163">
        <f t="shared" si="55"/>
        <v>0</v>
      </c>
      <c r="AJ262" s="191">
        <f>IFERROR(IF(VALUE($F262)&lt;AK$144,(IF(VALUE($F262)&gt;AJ$144-1,SUM($AI121,$V121,$AJ121:AJ121),AJ121)),0),0)</f>
        <v>0</v>
      </c>
      <c r="AK262" s="191">
        <f>IFERROR(IF(VALUE($F262)&lt;AL$144,(IF(VALUE($F262)&gt;AK$144-1,SUM($AI121,$V121,$AJ121:AK121),AK121)),0),0)</f>
        <v>0</v>
      </c>
      <c r="AL262" s="191">
        <f>IFERROR(IF(VALUE($F262)&lt;AM$144,(IF(VALUE($F262)&gt;AL$144-1,SUM($AI121,$V121,$AJ121:AL121),AL121)),0),0)</f>
        <v>0</v>
      </c>
      <c r="AM262" s="191">
        <f>IFERROR(IF(VALUE($F262)&lt;AN$144,(IF(VALUE($F262)&gt;AM$144-1,SUM($AI121,$V121,$AJ121:AM121),AM121)),0),0)</f>
        <v>0</v>
      </c>
      <c r="AN262" s="191">
        <f>IFERROR(IF(VALUE($F262)&lt;AO$144,(IF(VALUE($F262)&gt;AN$144-1,SUM($AI121,$V121,$AJ121:AN121),AN121)),0),0)</f>
        <v>0</v>
      </c>
      <c r="AO262" s="191">
        <f>IFERROR(IF(VALUE($F262)&lt;AP$144,(IF(VALUE($F262)&gt;AO$144-1,SUM($AI121,$V121,$AJ121:AO121),AO121)),0),0)</f>
        <v>0</v>
      </c>
      <c r="AP262" s="191">
        <f>IFERROR(IF(VALUE($F262)&lt;AQ$144,(IF(VALUE($F262)&gt;AP$144-1,SUM($AI121,$V121,$AJ121:AP121),AP121)),0),0)</f>
        <v>0</v>
      </c>
      <c r="AQ262" s="191">
        <f>IFERROR(IF(VALUE($F262)&lt;AR$144,(IF(VALUE($F262)&gt;AQ$144-1,SUM($AI121,$V121,$AJ121:AQ121),AQ121)),0),0)</f>
        <v>0</v>
      </c>
      <c r="AR262" s="191">
        <f>IFERROR(IF(VALUE($F262)&lt;AS$144,(IF(VALUE($F262)&gt;AR$144-1,SUM($AI121,$V121,$AJ121:AR121),AR121)),0),0)</f>
        <v>0</v>
      </c>
      <c r="AS262" s="191">
        <f>IFERROR(IF(VALUE($F262)&lt;AT$144,(IF(VALUE($F262)&gt;AS$144-1,SUM($AI121,$V121,$AJ121:AS121),AS121)),0),0)</f>
        <v>0</v>
      </c>
      <c r="AT262" s="191">
        <f>IFERROR(IF(VALUE($F262)&lt;AU$144,(IF(VALUE($F262)&gt;AT$144-1,SUM($AI121,$V121,$AJ121:AT121),AT121)),0),0)</f>
        <v>0</v>
      </c>
      <c r="AU262" s="191">
        <f>IFERROR(IF(VALUE($F262)&lt;AV$144,(IF(VALUE($F262)&gt;AU$144-1,SUM($AI121,$V121,$AJ121:AU121),AU121)),0),0)</f>
        <v>0</v>
      </c>
      <c r="AV262" s="163">
        <f t="shared" si="56"/>
        <v>0</v>
      </c>
      <c r="AW262" s="191">
        <f>IFERROR(IF(VALUE($F262)&lt;AX$144,(IF(VALUE($F262)&gt;AW$144-1,SUM($AV121,$AI121,$V121,$AW121:AW121),AW121)),0),0)</f>
        <v>0</v>
      </c>
      <c r="AX262" s="191">
        <f>IFERROR(IF(VALUE($F262)&lt;AY$144,(IF(VALUE($F262)&gt;AX$144-1,SUM($AV121,$AI121,$V121,$AW121:AX121),AX121)),0),0)</f>
        <v>0</v>
      </c>
      <c r="AY262" s="191">
        <f>IFERROR(IF(VALUE($F262)&lt;AZ$144,(IF(VALUE($F262)&gt;AY$144-1,SUM($AV121,$AI121,$V121,$AW121:AY121),AY121)),0),0)</f>
        <v>0</v>
      </c>
      <c r="AZ262" s="191">
        <f>IFERROR(IF(VALUE($F262)&lt;BA$144,(IF(VALUE($F262)&gt;AZ$144-1,SUM($AV121,$AI121,$V121,$AW121:AZ121),AZ121)),0),0)</f>
        <v>0</v>
      </c>
      <c r="BA262" s="191">
        <f>IFERROR(IF(VALUE($F262)&lt;BB$144,(IF(VALUE($F262)&gt;BA$144-1,SUM($AV121,$AI121,$V121,$AW121:BA121),BA121)),0),0)</f>
        <v>0</v>
      </c>
      <c r="BB262" s="191">
        <f>IFERROR(IF(VALUE($F262)&lt;BC$144,(IF(VALUE($F262)&gt;BB$144-1,SUM($AV121,$AI121,$V121,$AW121:BB121),BB121)),0),0)</f>
        <v>0</v>
      </c>
      <c r="BC262" s="191">
        <f>IFERROR(IF(VALUE($F262)&lt;BD$144,(IF(VALUE($F262)&gt;BC$144-1,SUM($AV121,$AI121,$V121,$AW121:BC121),BC121)),0),0)</f>
        <v>0</v>
      </c>
      <c r="BD262" s="191">
        <f>IFERROR(IF(VALUE($F262)&lt;BE$144,(IF(VALUE($F262)&gt;BD$144-1,SUM($AV121,$AI121,$V121,$AW121:BD121),BD121)),0),0)</f>
        <v>0</v>
      </c>
      <c r="BE262" s="191">
        <f>IFERROR(IF(VALUE($F262)&lt;BF$144,(IF(VALUE($F262)&gt;BE$144-1,SUM($AV121,$AI121,$V121,$AW121:BE121),BE121)),0),0)</f>
        <v>0</v>
      </c>
      <c r="BF262" s="191">
        <f>IFERROR(IF(VALUE($F262)&lt;BG$144,(IF(VALUE($F262)&gt;BF$144-1,SUM($AV121,$AI121,$V121,$AW121:BF121),BF121)),0),0)</f>
        <v>0</v>
      </c>
      <c r="BG262" s="191">
        <f>IFERROR(IF(VALUE($F262)&lt;BH$144,(IF(VALUE($F262)&gt;BG$144-1,SUM($AV121,$AI121,$V121,$AW121:BG121),BG121)),0),0)</f>
        <v>0</v>
      </c>
      <c r="BH262" s="191">
        <f>IFERROR(IF(VALUE($F262)&lt;BI$144,(IF(VALUE($F262)&gt;BH$144-1,SUM($AV121,$AI121,$V121,$AW121:BH121),BH121)),0),0)</f>
        <v>0</v>
      </c>
      <c r="BI262" s="163">
        <f t="shared" si="57"/>
        <v>0</v>
      </c>
      <c r="BV262" s="163"/>
      <c r="CI262" s="163"/>
      <c r="CV262" s="163"/>
      <c r="DI262" s="163"/>
      <c r="DV262" s="163"/>
      <c r="EI262" s="163"/>
    </row>
    <row r="263" spans="1:139" ht="15.75" hidden="1" customHeight="1" outlineLevel="1" x14ac:dyDescent="0.25">
      <c r="A263" s="2">
        <f t="shared" si="59"/>
        <v>116</v>
      </c>
      <c r="B263" s="1">
        <f t="shared" si="59"/>
        <v>0</v>
      </c>
      <c r="C263" s="1">
        <f t="shared" si="59"/>
        <v>0</v>
      </c>
      <c r="D263" s="2">
        <f t="shared" si="59"/>
        <v>0</v>
      </c>
      <c r="E263" s="162">
        <f t="shared" si="59"/>
        <v>0</v>
      </c>
      <c r="F263" s="84" t="s">
        <v>382</v>
      </c>
      <c r="G263" s="84"/>
      <c r="J263" s="191">
        <v>0</v>
      </c>
      <c r="K263" s="191">
        <v>0</v>
      </c>
      <c r="L263" s="191">
        <v>0</v>
      </c>
      <c r="M263" s="191">
        <v>0</v>
      </c>
      <c r="N263" s="191">
        <v>0</v>
      </c>
      <c r="O263" s="191">
        <v>0</v>
      </c>
      <c r="P263" s="191">
        <v>0</v>
      </c>
      <c r="Q263" s="191">
        <f>IF($F263&lt;R$144,(IF($F263&gt;Q$144-1,SUM($J122:Q122)+$I464,Q122)),0)</f>
        <v>0</v>
      </c>
      <c r="R263" s="191">
        <f>IF($F263&lt;S$144,(IF($F263&gt;R$144-1,SUM($J122:R122)+$I464,R122)),0)</f>
        <v>0</v>
      </c>
      <c r="S263" s="191">
        <f>IF($F263&lt;T$144,(IF($F263&gt;S$144-1,SUM($J122:S122)+$I464,S122)),0)</f>
        <v>0</v>
      </c>
      <c r="T263" s="191">
        <f>IF($F263&lt;U$144,(IF($F263&gt;T$144-1,SUM($J122:T122)+$I464,T122)),0)</f>
        <v>0</v>
      </c>
      <c r="U263" s="191">
        <f>IF($F263&lt;V$144,(IF($F263&gt;U$144-1,SUM($J122:U122)+$I464,U122)),0)</f>
        <v>0</v>
      </c>
      <c r="V263" s="163">
        <f t="shared" si="51"/>
        <v>0</v>
      </c>
      <c r="W263" s="191">
        <f>IF($F263&lt;X$144,(IF($F263&gt;W$144-1,SUM($V122,$W122:W122),W122)),0)</f>
        <v>0</v>
      </c>
      <c r="X263" s="191">
        <f>IF($F263&lt;Y$144,(IF($F263&gt;X$144-1,SUM($V122,$W122:X122),X122)),0)</f>
        <v>0</v>
      </c>
      <c r="Y263" s="191">
        <f>IF($F263&lt;Z$144,(IF($F263&gt;Y$144-1,SUM($V122,$W122:Y122),Y122)),0)</f>
        <v>0</v>
      </c>
      <c r="Z263" s="191">
        <f>IF($F263&lt;AA$144,(IF($F263&gt;Z$144-1,SUM($V122,$W122:Z122),Z122)),0)</f>
        <v>0</v>
      </c>
      <c r="AA263" s="191">
        <f>IF($F263&lt;AB$144,(IF($F263&gt;AA$144-1,SUM($V122,$W122:AA122),AA122)),0)</f>
        <v>0</v>
      </c>
      <c r="AB263" s="191">
        <f>IF($F263&lt;AC$144,(IF($F263&gt;AB$144-1,SUM($V122,$W122:AB122),AB122)),0)</f>
        <v>0</v>
      </c>
      <c r="AC263" s="191">
        <f>IF($F263&lt;AD$144,(IF($F263&gt;AC$144-1,SUM($V122,$W122:AC122),AC122)),0)</f>
        <v>0</v>
      </c>
      <c r="AD263" s="191">
        <f>IF($F263&lt;AE$144,(IF($F263&gt;AD$144-1,SUM($V122,$W122:AD122),AD122)),0)</f>
        <v>0</v>
      </c>
      <c r="AE263" s="191">
        <f>IF($F263&lt;AF$144,(IF($F263&gt;AE$144-1,SUM($V122,$W122:AE122),AE122)),0)</f>
        <v>0</v>
      </c>
      <c r="AF263" s="191">
        <f>IF($F263&lt;AG$144,(IF($F263&gt;AF$144-1,SUM($V122,$W122:AF122),AF122)),0)</f>
        <v>0</v>
      </c>
      <c r="AG263" s="191">
        <f>IF($F263&lt;AH$144,(IF($F263&gt;AG$144-1,SUM($V122,$W122:AG122),AG122)),0)</f>
        <v>0</v>
      </c>
      <c r="AH263" s="191">
        <f>IF($F263&lt;AI$144,(IF($F263&gt;AH$144-1,SUM($V122,$W122:AH122),AH122)),0)</f>
        <v>0</v>
      </c>
      <c r="AI263" s="163">
        <f t="shared" si="55"/>
        <v>0</v>
      </c>
      <c r="AJ263" s="191">
        <f>IFERROR(IF(VALUE($F263)&lt;AK$144,(IF(VALUE($F263)&gt;AJ$144-1,SUM($AI122,$V122,$AJ122:AJ122),AJ122)),0),0)</f>
        <v>0</v>
      </c>
      <c r="AK263" s="191">
        <f>IFERROR(IF(VALUE($F263)&lt;AL$144,(IF(VALUE($F263)&gt;AK$144-1,SUM($AI122,$V122,$AJ122:AK122),AK122)),0),0)</f>
        <v>0</v>
      </c>
      <c r="AL263" s="191">
        <f>IFERROR(IF(VALUE($F263)&lt;AM$144,(IF(VALUE($F263)&gt;AL$144-1,SUM($AI122,$V122,$AJ122:AL122),AL122)),0),0)</f>
        <v>0</v>
      </c>
      <c r="AM263" s="191">
        <f>IFERROR(IF(VALUE($F263)&lt;AN$144,(IF(VALUE($F263)&gt;AM$144-1,SUM($AI122,$V122,$AJ122:AM122),AM122)),0),0)</f>
        <v>0</v>
      </c>
      <c r="AN263" s="191">
        <f>IFERROR(IF(VALUE($F263)&lt;AO$144,(IF(VALUE($F263)&gt;AN$144-1,SUM($AI122,$V122,$AJ122:AN122),AN122)),0),0)</f>
        <v>0</v>
      </c>
      <c r="AO263" s="191">
        <f>IFERROR(IF(VALUE($F263)&lt;AP$144,(IF(VALUE($F263)&gt;AO$144-1,SUM($AI122,$V122,$AJ122:AO122),AO122)),0),0)</f>
        <v>0</v>
      </c>
      <c r="AP263" s="191">
        <f>IFERROR(IF(VALUE($F263)&lt;AQ$144,(IF(VALUE($F263)&gt;AP$144-1,SUM($AI122,$V122,$AJ122:AP122),AP122)),0),0)</f>
        <v>0</v>
      </c>
      <c r="AQ263" s="191">
        <f>IFERROR(IF(VALUE($F263)&lt;AR$144,(IF(VALUE($F263)&gt;AQ$144-1,SUM($AI122,$V122,$AJ122:AQ122),AQ122)),0),0)</f>
        <v>0</v>
      </c>
      <c r="AR263" s="191">
        <f>IFERROR(IF(VALUE($F263)&lt;AS$144,(IF(VALUE($F263)&gt;AR$144-1,SUM($AI122,$V122,$AJ122:AR122),AR122)),0),0)</f>
        <v>0</v>
      </c>
      <c r="AS263" s="191">
        <f>IFERROR(IF(VALUE($F263)&lt;AT$144,(IF(VALUE($F263)&gt;AS$144-1,SUM($AI122,$V122,$AJ122:AS122),AS122)),0),0)</f>
        <v>0</v>
      </c>
      <c r="AT263" s="191">
        <f>IFERROR(IF(VALUE($F263)&lt;AU$144,(IF(VALUE($F263)&gt;AT$144-1,SUM($AI122,$V122,$AJ122:AT122),AT122)),0),0)</f>
        <v>0</v>
      </c>
      <c r="AU263" s="191">
        <f>IFERROR(IF(VALUE($F263)&lt;AV$144,(IF(VALUE($F263)&gt;AU$144-1,SUM($AI122,$V122,$AJ122:AU122),AU122)),0),0)</f>
        <v>0</v>
      </c>
      <c r="AV263" s="163">
        <f t="shared" si="56"/>
        <v>0</v>
      </c>
      <c r="AW263" s="191">
        <f>IFERROR(IF(VALUE($F263)&lt;AX$144,(IF(VALUE($F263)&gt;AW$144-1,SUM($AV122,$AI122,$V122,$AW122:AW122),AW122)),0),0)</f>
        <v>0</v>
      </c>
      <c r="AX263" s="191">
        <f>IFERROR(IF(VALUE($F263)&lt;AY$144,(IF(VALUE($F263)&gt;AX$144-1,SUM($AV122,$AI122,$V122,$AW122:AX122),AX122)),0),0)</f>
        <v>0</v>
      </c>
      <c r="AY263" s="191">
        <f>IFERROR(IF(VALUE($F263)&lt;AZ$144,(IF(VALUE($F263)&gt;AY$144-1,SUM($AV122,$AI122,$V122,$AW122:AY122),AY122)),0),0)</f>
        <v>0</v>
      </c>
      <c r="AZ263" s="191">
        <f>IFERROR(IF(VALUE($F263)&lt;BA$144,(IF(VALUE($F263)&gt;AZ$144-1,SUM($AV122,$AI122,$V122,$AW122:AZ122),AZ122)),0),0)</f>
        <v>0</v>
      </c>
      <c r="BA263" s="191">
        <f>IFERROR(IF(VALUE($F263)&lt;BB$144,(IF(VALUE($F263)&gt;BA$144-1,SUM($AV122,$AI122,$V122,$AW122:BA122),BA122)),0),0)</f>
        <v>0</v>
      </c>
      <c r="BB263" s="191">
        <f>IFERROR(IF(VALUE($F263)&lt;BC$144,(IF(VALUE($F263)&gt;BB$144-1,SUM($AV122,$AI122,$V122,$AW122:BB122),BB122)),0),0)</f>
        <v>0</v>
      </c>
      <c r="BC263" s="191">
        <f>IFERROR(IF(VALUE($F263)&lt;BD$144,(IF(VALUE($F263)&gt;BC$144-1,SUM($AV122,$AI122,$V122,$AW122:BC122),BC122)),0),0)</f>
        <v>0</v>
      </c>
      <c r="BD263" s="191">
        <f>IFERROR(IF(VALUE($F263)&lt;BE$144,(IF(VALUE($F263)&gt;BD$144-1,SUM($AV122,$AI122,$V122,$AW122:BD122),BD122)),0),0)</f>
        <v>0</v>
      </c>
      <c r="BE263" s="191">
        <f>IFERROR(IF(VALUE($F263)&lt;BF$144,(IF(VALUE($F263)&gt;BE$144-1,SUM($AV122,$AI122,$V122,$AW122:BE122),BE122)),0),0)</f>
        <v>0</v>
      </c>
      <c r="BF263" s="191">
        <f>IFERROR(IF(VALUE($F263)&lt;BG$144,(IF(VALUE($F263)&gt;BF$144-1,SUM($AV122,$AI122,$V122,$AW122:BF122),BF122)),0),0)</f>
        <v>0</v>
      </c>
      <c r="BG263" s="191">
        <f>IFERROR(IF(VALUE($F263)&lt;BH$144,(IF(VALUE($F263)&gt;BG$144-1,SUM($AV122,$AI122,$V122,$AW122:BG122),BG122)),0),0)</f>
        <v>0</v>
      </c>
      <c r="BH263" s="191">
        <f>IFERROR(IF(VALUE($F263)&lt;BI$144,(IF(VALUE($F263)&gt;BH$144-1,SUM($AV122,$AI122,$V122,$AW122:BH122),BH122)),0),0)</f>
        <v>0</v>
      </c>
      <c r="BI263" s="163">
        <f t="shared" si="57"/>
        <v>0</v>
      </c>
      <c r="BV263" s="163"/>
      <c r="CI263" s="163"/>
      <c r="CV263" s="163"/>
      <c r="DI263" s="163"/>
      <c r="DV263" s="163"/>
      <c r="EI263" s="163"/>
    </row>
    <row r="264" spans="1:139" ht="15.75" hidden="1" customHeight="1" outlineLevel="1" x14ac:dyDescent="0.25">
      <c r="A264" s="2">
        <f t="shared" si="59"/>
        <v>117</v>
      </c>
      <c r="B264" s="1">
        <f t="shared" si="59"/>
        <v>0</v>
      </c>
      <c r="C264" s="1">
        <f t="shared" si="59"/>
        <v>0</v>
      </c>
      <c r="D264" s="2">
        <f t="shared" si="59"/>
        <v>0</v>
      </c>
      <c r="E264" s="162">
        <f t="shared" si="59"/>
        <v>0</v>
      </c>
      <c r="F264" s="84" t="s">
        <v>382</v>
      </c>
      <c r="G264" s="84"/>
      <c r="J264" s="191">
        <v>0</v>
      </c>
      <c r="K264" s="191">
        <v>0</v>
      </c>
      <c r="L264" s="191">
        <v>0</v>
      </c>
      <c r="M264" s="191">
        <v>0</v>
      </c>
      <c r="N264" s="191">
        <v>0</v>
      </c>
      <c r="O264" s="191">
        <v>0</v>
      </c>
      <c r="P264" s="191">
        <v>0</v>
      </c>
      <c r="Q264" s="191">
        <f>IF($F264&lt;R$144,(IF($F264&gt;Q$144-1,SUM($J123:Q123)+$I465,Q123)),0)</f>
        <v>0</v>
      </c>
      <c r="R264" s="191">
        <f>IF($F264&lt;S$144,(IF($F264&gt;R$144-1,SUM($J123:R123)+$I465,R123)),0)</f>
        <v>0</v>
      </c>
      <c r="S264" s="191">
        <f>IF($F264&lt;T$144,(IF($F264&gt;S$144-1,SUM($J123:S123)+$I465,S123)),0)</f>
        <v>0</v>
      </c>
      <c r="T264" s="191">
        <f>IF($F264&lt;U$144,(IF($F264&gt;T$144-1,SUM($J123:T123)+$I465,T123)),0)</f>
        <v>0</v>
      </c>
      <c r="U264" s="191">
        <f>IF($F264&lt;V$144,(IF($F264&gt;U$144-1,SUM($J123:U123)+$I465,U123)),0)</f>
        <v>0</v>
      </c>
      <c r="V264" s="163">
        <f t="shared" si="51"/>
        <v>0</v>
      </c>
      <c r="W264" s="191">
        <f>IF($F264&lt;X$144,(IF($F264&gt;W$144-1,SUM($V123,$W123:W123),W123)),0)</f>
        <v>0</v>
      </c>
      <c r="X264" s="191">
        <f>IF($F264&lt;Y$144,(IF($F264&gt;X$144-1,SUM($V123,$W123:X123),X123)),0)</f>
        <v>0</v>
      </c>
      <c r="Y264" s="191">
        <f>IF($F264&lt;Z$144,(IF($F264&gt;Y$144-1,SUM($V123,$W123:Y123),Y123)),0)</f>
        <v>0</v>
      </c>
      <c r="Z264" s="191">
        <f>IF($F264&lt;AA$144,(IF($F264&gt;Z$144-1,SUM($V123,$W123:Z123),Z123)),0)</f>
        <v>0</v>
      </c>
      <c r="AA264" s="191">
        <f>IF($F264&lt;AB$144,(IF($F264&gt;AA$144-1,SUM($V123,$W123:AA123),AA123)),0)</f>
        <v>0</v>
      </c>
      <c r="AB264" s="191">
        <f>IF($F264&lt;AC$144,(IF($F264&gt;AB$144-1,SUM($V123,$W123:AB123),AB123)),0)</f>
        <v>0</v>
      </c>
      <c r="AC264" s="191">
        <f>IF($F264&lt;AD$144,(IF($F264&gt;AC$144-1,SUM($V123,$W123:AC123),AC123)),0)</f>
        <v>0</v>
      </c>
      <c r="AD264" s="191">
        <f>IF($F264&lt;AE$144,(IF($F264&gt;AD$144-1,SUM($V123,$W123:AD123),AD123)),0)</f>
        <v>0</v>
      </c>
      <c r="AE264" s="191">
        <f>IF($F264&lt;AF$144,(IF($F264&gt;AE$144-1,SUM($V123,$W123:AE123),AE123)),0)</f>
        <v>0</v>
      </c>
      <c r="AF264" s="191">
        <f>IF($F264&lt;AG$144,(IF($F264&gt;AF$144-1,SUM($V123,$W123:AF123),AF123)),0)</f>
        <v>0</v>
      </c>
      <c r="AG264" s="191">
        <f>IF($F264&lt;AH$144,(IF($F264&gt;AG$144-1,SUM($V123,$W123:AG123),AG123)),0)</f>
        <v>0</v>
      </c>
      <c r="AH264" s="191">
        <f>IF($F264&lt;AI$144,(IF($F264&gt;AH$144-1,SUM($V123,$W123:AH123),AH123)),0)</f>
        <v>0</v>
      </c>
      <c r="AI264" s="163">
        <f t="shared" si="55"/>
        <v>0</v>
      </c>
      <c r="AJ264" s="191">
        <f>IFERROR(IF(VALUE($F264)&lt;AK$144,(IF(VALUE($F264)&gt;AJ$144-1,SUM($AI123,$V123,$AJ123:AJ123),AJ123)),0),0)</f>
        <v>0</v>
      </c>
      <c r="AK264" s="191">
        <f>IFERROR(IF(VALUE($F264)&lt;AL$144,(IF(VALUE($F264)&gt;AK$144-1,SUM($AI123,$V123,$AJ123:AK123),AK123)),0),0)</f>
        <v>0</v>
      </c>
      <c r="AL264" s="191">
        <f>IFERROR(IF(VALUE($F264)&lt;AM$144,(IF(VALUE($F264)&gt;AL$144-1,SUM($AI123,$V123,$AJ123:AL123),AL123)),0),0)</f>
        <v>0</v>
      </c>
      <c r="AM264" s="191">
        <f>IFERROR(IF(VALUE($F264)&lt;AN$144,(IF(VALUE($F264)&gt;AM$144-1,SUM($AI123,$V123,$AJ123:AM123),AM123)),0),0)</f>
        <v>0</v>
      </c>
      <c r="AN264" s="191">
        <f>IFERROR(IF(VALUE($F264)&lt;AO$144,(IF(VALUE($F264)&gt;AN$144-1,SUM($AI123,$V123,$AJ123:AN123),AN123)),0),0)</f>
        <v>0</v>
      </c>
      <c r="AO264" s="191">
        <f>IFERROR(IF(VALUE($F264)&lt;AP$144,(IF(VALUE($F264)&gt;AO$144-1,SUM($AI123,$V123,$AJ123:AO123),AO123)),0),0)</f>
        <v>0</v>
      </c>
      <c r="AP264" s="191">
        <f>IFERROR(IF(VALUE($F264)&lt;AQ$144,(IF(VALUE($F264)&gt;AP$144-1,SUM($AI123,$V123,$AJ123:AP123),AP123)),0),0)</f>
        <v>0</v>
      </c>
      <c r="AQ264" s="191">
        <f>IFERROR(IF(VALUE($F264)&lt;AR$144,(IF(VALUE($F264)&gt;AQ$144-1,SUM($AI123,$V123,$AJ123:AQ123),AQ123)),0),0)</f>
        <v>0</v>
      </c>
      <c r="AR264" s="191">
        <f>IFERROR(IF(VALUE($F264)&lt;AS$144,(IF(VALUE($F264)&gt;AR$144-1,SUM($AI123,$V123,$AJ123:AR123),AR123)),0),0)</f>
        <v>0</v>
      </c>
      <c r="AS264" s="191">
        <f>IFERROR(IF(VALUE($F264)&lt;AT$144,(IF(VALUE($F264)&gt;AS$144-1,SUM($AI123,$V123,$AJ123:AS123),AS123)),0),0)</f>
        <v>0</v>
      </c>
      <c r="AT264" s="191">
        <f>IFERROR(IF(VALUE($F264)&lt;AU$144,(IF(VALUE($F264)&gt;AT$144-1,SUM($AI123,$V123,$AJ123:AT123),AT123)),0),0)</f>
        <v>0</v>
      </c>
      <c r="AU264" s="191">
        <f>IFERROR(IF(VALUE($F264)&lt;AV$144,(IF(VALUE($F264)&gt;AU$144-1,SUM($AI123,$V123,$AJ123:AU123),AU123)),0),0)</f>
        <v>0</v>
      </c>
      <c r="AV264" s="163">
        <f t="shared" si="56"/>
        <v>0</v>
      </c>
      <c r="AW264" s="191">
        <f>IFERROR(IF(VALUE($F264)&lt;AX$144,(IF(VALUE($F264)&gt;AW$144-1,SUM($AV123,$AI123,$V123,$AW123:AW123),AW123)),0),0)</f>
        <v>0</v>
      </c>
      <c r="AX264" s="191">
        <f>IFERROR(IF(VALUE($F264)&lt;AY$144,(IF(VALUE($F264)&gt;AX$144-1,SUM($AV123,$AI123,$V123,$AW123:AX123),AX123)),0),0)</f>
        <v>0</v>
      </c>
      <c r="AY264" s="191">
        <f>IFERROR(IF(VALUE($F264)&lt;AZ$144,(IF(VALUE($F264)&gt;AY$144-1,SUM($AV123,$AI123,$V123,$AW123:AY123),AY123)),0),0)</f>
        <v>0</v>
      </c>
      <c r="AZ264" s="191">
        <f>IFERROR(IF(VALUE($F264)&lt;BA$144,(IF(VALUE($F264)&gt;AZ$144-1,SUM($AV123,$AI123,$V123,$AW123:AZ123),AZ123)),0),0)</f>
        <v>0</v>
      </c>
      <c r="BA264" s="191">
        <f>IFERROR(IF(VALUE($F264)&lt;BB$144,(IF(VALUE($F264)&gt;BA$144-1,SUM($AV123,$AI123,$V123,$AW123:BA123),BA123)),0),0)</f>
        <v>0</v>
      </c>
      <c r="BB264" s="191">
        <f>IFERROR(IF(VALUE($F264)&lt;BC$144,(IF(VALUE($F264)&gt;BB$144-1,SUM($AV123,$AI123,$V123,$AW123:BB123),BB123)),0),0)</f>
        <v>0</v>
      </c>
      <c r="BC264" s="191">
        <f>IFERROR(IF(VALUE($F264)&lt;BD$144,(IF(VALUE($F264)&gt;BC$144-1,SUM($AV123,$AI123,$V123,$AW123:BC123),BC123)),0),0)</f>
        <v>0</v>
      </c>
      <c r="BD264" s="191">
        <f>IFERROR(IF(VALUE($F264)&lt;BE$144,(IF(VALUE($F264)&gt;BD$144-1,SUM($AV123,$AI123,$V123,$AW123:BD123),BD123)),0),0)</f>
        <v>0</v>
      </c>
      <c r="BE264" s="191">
        <f>IFERROR(IF(VALUE($F264)&lt;BF$144,(IF(VALUE($F264)&gt;BE$144-1,SUM($AV123,$AI123,$V123,$AW123:BE123),BE123)),0),0)</f>
        <v>0</v>
      </c>
      <c r="BF264" s="191">
        <f>IFERROR(IF(VALUE($F264)&lt;BG$144,(IF(VALUE($F264)&gt;BF$144-1,SUM($AV123,$AI123,$V123,$AW123:BF123),BF123)),0),0)</f>
        <v>0</v>
      </c>
      <c r="BG264" s="191">
        <f>IFERROR(IF(VALUE($F264)&lt;BH$144,(IF(VALUE($F264)&gt;BG$144-1,SUM($AV123,$AI123,$V123,$AW123:BG123),BG123)),0),0)</f>
        <v>0</v>
      </c>
      <c r="BH264" s="191">
        <f>IFERROR(IF(VALUE($F264)&lt;BI$144,(IF(VALUE($F264)&gt;BH$144-1,SUM($AV123,$AI123,$V123,$AW123:BH123),BH123)),0),0)</f>
        <v>0</v>
      </c>
      <c r="BI264" s="163">
        <f t="shared" si="57"/>
        <v>0</v>
      </c>
      <c r="BV264" s="163"/>
      <c r="CI264" s="163"/>
      <c r="CV264" s="163"/>
      <c r="DI264" s="163"/>
      <c r="DV264" s="163"/>
      <c r="EI264" s="163"/>
    </row>
    <row r="265" spans="1:139" ht="15.75" hidden="1" customHeight="1" outlineLevel="1" x14ac:dyDescent="0.25">
      <c r="A265" s="2">
        <f t="shared" si="59"/>
        <v>118</v>
      </c>
      <c r="B265" s="1">
        <f t="shared" si="59"/>
        <v>0</v>
      </c>
      <c r="C265" s="1">
        <f t="shared" si="59"/>
        <v>0</v>
      </c>
      <c r="D265" s="2">
        <f t="shared" si="59"/>
        <v>0</v>
      </c>
      <c r="E265" s="162">
        <f t="shared" si="59"/>
        <v>0</v>
      </c>
      <c r="F265" s="84" t="s">
        <v>382</v>
      </c>
      <c r="G265" s="84"/>
      <c r="J265" s="191">
        <v>0</v>
      </c>
      <c r="K265" s="191">
        <v>0</v>
      </c>
      <c r="L265" s="191">
        <v>0</v>
      </c>
      <c r="M265" s="191">
        <v>0</v>
      </c>
      <c r="N265" s="191">
        <v>0</v>
      </c>
      <c r="O265" s="191">
        <v>0</v>
      </c>
      <c r="P265" s="191">
        <v>0</v>
      </c>
      <c r="Q265" s="191">
        <f>IF($F265&lt;R$144,(IF($F265&gt;Q$144-1,SUM($J124:Q124)+$I466,Q124)),0)</f>
        <v>0</v>
      </c>
      <c r="R265" s="191">
        <f>IF($F265&lt;S$144,(IF($F265&gt;R$144-1,SUM($J124:R124)+$I466,R124)),0)</f>
        <v>0</v>
      </c>
      <c r="S265" s="191">
        <f>IF($F265&lt;T$144,(IF($F265&gt;S$144-1,SUM($J124:S124)+$I466,S124)),0)</f>
        <v>0</v>
      </c>
      <c r="T265" s="191">
        <f>IF($F265&lt;U$144,(IF($F265&gt;T$144-1,SUM($J124:T124)+$I466,T124)),0)</f>
        <v>0</v>
      </c>
      <c r="U265" s="191">
        <f>IF($F265&lt;V$144,(IF($F265&gt;U$144-1,SUM($J124:U124)+$I466,U124)),0)</f>
        <v>0</v>
      </c>
      <c r="V265" s="163">
        <f t="shared" si="51"/>
        <v>0</v>
      </c>
      <c r="W265" s="191">
        <f>IF($F265&lt;X$144,(IF($F265&gt;W$144-1,SUM($V124,$W124:W124),W124)),0)</f>
        <v>0</v>
      </c>
      <c r="X265" s="191">
        <f>IF($F265&lt;Y$144,(IF($F265&gt;X$144-1,SUM($V124,$W124:X124),X124)),0)</f>
        <v>0</v>
      </c>
      <c r="Y265" s="191">
        <f>IF($F265&lt;Z$144,(IF($F265&gt;Y$144-1,SUM($V124,$W124:Y124),Y124)),0)</f>
        <v>0</v>
      </c>
      <c r="Z265" s="191">
        <f>IF($F265&lt;AA$144,(IF($F265&gt;Z$144-1,SUM($V124,$W124:Z124),Z124)),0)</f>
        <v>0</v>
      </c>
      <c r="AA265" s="191">
        <f>IF($F265&lt;AB$144,(IF($F265&gt;AA$144-1,SUM($V124,$W124:AA124),AA124)),0)</f>
        <v>0</v>
      </c>
      <c r="AB265" s="191">
        <f>IF($F265&lt;AC$144,(IF($F265&gt;AB$144-1,SUM($V124,$W124:AB124),AB124)),0)</f>
        <v>0</v>
      </c>
      <c r="AC265" s="191">
        <f>IF($F265&lt;AD$144,(IF($F265&gt;AC$144-1,SUM($V124,$W124:AC124),AC124)),0)</f>
        <v>0</v>
      </c>
      <c r="AD265" s="191">
        <f>IF($F265&lt;AE$144,(IF($F265&gt;AD$144-1,SUM($V124,$W124:AD124),AD124)),0)</f>
        <v>0</v>
      </c>
      <c r="AE265" s="191">
        <f>IF($F265&lt;AF$144,(IF($F265&gt;AE$144-1,SUM($V124,$W124:AE124),AE124)),0)</f>
        <v>0</v>
      </c>
      <c r="AF265" s="191">
        <f>IF($F265&lt;AG$144,(IF($F265&gt;AF$144-1,SUM($V124,$W124:AF124),AF124)),0)</f>
        <v>0</v>
      </c>
      <c r="AG265" s="191">
        <f>IF($F265&lt;AH$144,(IF($F265&gt;AG$144-1,SUM($V124,$W124:AG124),AG124)),0)</f>
        <v>0</v>
      </c>
      <c r="AH265" s="191">
        <f>IF($F265&lt;AI$144,(IF($F265&gt;AH$144-1,SUM($V124,$W124:AH124),AH124)),0)</f>
        <v>0</v>
      </c>
      <c r="AI265" s="163">
        <f t="shared" si="55"/>
        <v>0</v>
      </c>
      <c r="AJ265" s="191">
        <f>IFERROR(IF(VALUE($F265)&lt;AK$144,(IF(VALUE($F265)&gt;AJ$144-1,SUM($AI124,$V124,$AJ124:AJ124),AJ124)),0),0)</f>
        <v>0</v>
      </c>
      <c r="AK265" s="191">
        <f>IFERROR(IF(VALUE($F265)&lt;AL$144,(IF(VALUE($F265)&gt;AK$144-1,SUM($AI124,$V124,$AJ124:AK124),AK124)),0),0)</f>
        <v>0</v>
      </c>
      <c r="AL265" s="191">
        <f>IFERROR(IF(VALUE($F265)&lt;AM$144,(IF(VALUE($F265)&gt;AL$144-1,SUM($AI124,$V124,$AJ124:AL124),AL124)),0),0)</f>
        <v>0</v>
      </c>
      <c r="AM265" s="191">
        <f>IFERROR(IF(VALUE($F265)&lt;AN$144,(IF(VALUE($F265)&gt;AM$144-1,SUM($AI124,$V124,$AJ124:AM124),AM124)),0),0)</f>
        <v>0</v>
      </c>
      <c r="AN265" s="191">
        <f>IFERROR(IF(VALUE($F265)&lt;AO$144,(IF(VALUE($F265)&gt;AN$144-1,SUM($AI124,$V124,$AJ124:AN124),AN124)),0),0)</f>
        <v>0</v>
      </c>
      <c r="AO265" s="191">
        <f>IFERROR(IF(VALUE($F265)&lt;AP$144,(IF(VALUE($F265)&gt;AO$144-1,SUM($AI124,$V124,$AJ124:AO124),AO124)),0),0)</f>
        <v>0</v>
      </c>
      <c r="AP265" s="191">
        <f>IFERROR(IF(VALUE($F265)&lt;AQ$144,(IF(VALUE($F265)&gt;AP$144-1,SUM($AI124,$V124,$AJ124:AP124),AP124)),0),0)</f>
        <v>0</v>
      </c>
      <c r="AQ265" s="191">
        <f>IFERROR(IF(VALUE($F265)&lt;AR$144,(IF(VALUE($F265)&gt;AQ$144-1,SUM($AI124,$V124,$AJ124:AQ124),AQ124)),0),0)</f>
        <v>0</v>
      </c>
      <c r="AR265" s="191">
        <f>IFERROR(IF(VALUE($F265)&lt;AS$144,(IF(VALUE($F265)&gt;AR$144-1,SUM($AI124,$V124,$AJ124:AR124),AR124)),0),0)</f>
        <v>0</v>
      </c>
      <c r="AS265" s="191">
        <f>IFERROR(IF(VALUE($F265)&lt;AT$144,(IF(VALUE($F265)&gt;AS$144-1,SUM($AI124,$V124,$AJ124:AS124),AS124)),0),0)</f>
        <v>0</v>
      </c>
      <c r="AT265" s="191">
        <f>IFERROR(IF(VALUE($F265)&lt;AU$144,(IF(VALUE($F265)&gt;AT$144-1,SUM($AI124,$V124,$AJ124:AT124),AT124)),0),0)</f>
        <v>0</v>
      </c>
      <c r="AU265" s="191">
        <f>IFERROR(IF(VALUE($F265)&lt;AV$144,(IF(VALUE($F265)&gt;AU$144-1,SUM($AI124,$V124,$AJ124:AU124),AU124)),0),0)</f>
        <v>0</v>
      </c>
      <c r="AV265" s="163">
        <f t="shared" si="56"/>
        <v>0</v>
      </c>
      <c r="AW265" s="191">
        <f>IFERROR(IF(VALUE($F265)&lt;AX$144,(IF(VALUE($F265)&gt;AW$144-1,SUM($AV124,$AI124,$V124,$AW124:AW124),AW124)),0),0)</f>
        <v>0</v>
      </c>
      <c r="AX265" s="191">
        <f>IFERROR(IF(VALUE($F265)&lt;AY$144,(IF(VALUE($F265)&gt;AX$144-1,SUM($AV124,$AI124,$V124,$AW124:AX124),AX124)),0),0)</f>
        <v>0</v>
      </c>
      <c r="AY265" s="191">
        <f>IFERROR(IF(VALUE($F265)&lt;AZ$144,(IF(VALUE($F265)&gt;AY$144-1,SUM($AV124,$AI124,$V124,$AW124:AY124),AY124)),0),0)</f>
        <v>0</v>
      </c>
      <c r="AZ265" s="191">
        <f>IFERROR(IF(VALUE($F265)&lt;BA$144,(IF(VALUE($F265)&gt;AZ$144-1,SUM($AV124,$AI124,$V124,$AW124:AZ124),AZ124)),0),0)</f>
        <v>0</v>
      </c>
      <c r="BA265" s="191">
        <f>IFERROR(IF(VALUE($F265)&lt;BB$144,(IF(VALUE($F265)&gt;BA$144-1,SUM($AV124,$AI124,$V124,$AW124:BA124),BA124)),0),0)</f>
        <v>0</v>
      </c>
      <c r="BB265" s="191">
        <f>IFERROR(IF(VALUE($F265)&lt;BC$144,(IF(VALUE($F265)&gt;BB$144-1,SUM($AV124,$AI124,$V124,$AW124:BB124),BB124)),0),0)</f>
        <v>0</v>
      </c>
      <c r="BC265" s="191">
        <f>IFERROR(IF(VALUE($F265)&lt;BD$144,(IF(VALUE($F265)&gt;BC$144-1,SUM($AV124,$AI124,$V124,$AW124:BC124),BC124)),0),0)</f>
        <v>0</v>
      </c>
      <c r="BD265" s="191">
        <f>IFERROR(IF(VALUE($F265)&lt;BE$144,(IF(VALUE($F265)&gt;BD$144-1,SUM($AV124,$AI124,$V124,$AW124:BD124),BD124)),0),0)</f>
        <v>0</v>
      </c>
      <c r="BE265" s="191">
        <f>IFERROR(IF(VALUE($F265)&lt;BF$144,(IF(VALUE($F265)&gt;BE$144-1,SUM($AV124,$AI124,$V124,$AW124:BE124),BE124)),0),0)</f>
        <v>0</v>
      </c>
      <c r="BF265" s="191">
        <f>IFERROR(IF(VALUE($F265)&lt;BG$144,(IF(VALUE($F265)&gt;BF$144-1,SUM($AV124,$AI124,$V124,$AW124:BF124),BF124)),0),0)</f>
        <v>0</v>
      </c>
      <c r="BG265" s="191">
        <f>IFERROR(IF(VALUE($F265)&lt;BH$144,(IF(VALUE($F265)&gt;BG$144-1,SUM($AV124,$AI124,$V124,$AW124:BG124),BG124)),0),0)</f>
        <v>0</v>
      </c>
      <c r="BH265" s="191">
        <f>IFERROR(IF(VALUE($F265)&lt;BI$144,(IF(VALUE($F265)&gt;BH$144-1,SUM($AV124,$AI124,$V124,$AW124:BH124),BH124)),0),0)</f>
        <v>0</v>
      </c>
      <c r="BI265" s="163">
        <f t="shared" si="57"/>
        <v>0</v>
      </c>
      <c r="BV265" s="163"/>
      <c r="CI265" s="163"/>
      <c r="CV265" s="163"/>
      <c r="DI265" s="163"/>
      <c r="DV265" s="163"/>
      <c r="EI265" s="163"/>
    </row>
    <row r="266" spans="1:139" ht="15.75" hidden="1" customHeight="1" outlineLevel="1" x14ac:dyDescent="0.25">
      <c r="A266" s="2">
        <f t="shared" ref="A266:E275" si="60">A125</f>
        <v>119</v>
      </c>
      <c r="B266" s="1">
        <f t="shared" si="60"/>
        <v>0</v>
      </c>
      <c r="C266" s="1">
        <f t="shared" si="60"/>
        <v>0</v>
      </c>
      <c r="D266" s="2">
        <f t="shared" si="60"/>
        <v>0</v>
      </c>
      <c r="E266" s="162">
        <f t="shared" si="60"/>
        <v>0</v>
      </c>
      <c r="F266" s="84" t="s">
        <v>382</v>
      </c>
      <c r="G266" s="84"/>
      <c r="J266" s="191">
        <v>0</v>
      </c>
      <c r="K266" s="191">
        <v>0</v>
      </c>
      <c r="L266" s="191">
        <v>0</v>
      </c>
      <c r="M266" s="191">
        <v>0</v>
      </c>
      <c r="N266" s="191">
        <v>0</v>
      </c>
      <c r="O266" s="191">
        <v>0</v>
      </c>
      <c r="P266" s="191">
        <v>0</v>
      </c>
      <c r="Q266" s="191">
        <f>IF($F266&lt;R$144,(IF($F266&gt;Q$144-1,SUM($J125:Q125)+$I467,Q125)),0)</f>
        <v>0</v>
      </c>
      <c r="R266" s="191">
        <f>IF($F266&lt;S$144,(IF($F266&gt;R$144-1,SUM($J125:R125)+$I467,R125)),0)</f>
        <v>0</v>
      </c>
      <c r="S266" s="191">
        <f>IF($F266&lt;T$144,(IF($F266&gt;S$144-1,SUM($J125:S125)+$I467,S125)),0)</f>
        <v>0</v>
      </c>
      <c r="T266" s="191">
        <f>IF($F266&lt;U$144,(IF($F266&gt;T$144-1,SUM($J125:T125)+$I467,T125)),0)</f>
        <v>0</v>
      </c>
      <c r="U266" s="191">
        <f>IF($F266&lt;V$144,(IF($F266&gt;U$144-1,SUM($J125:U125)+$I467,U125)),0)</f>
        <v>0</v>
      </c>
      <c r="V266" s="163">
        <f t="shared" si="51"/>
        <v>0</v>
      </c>
      <c r="W266" s="191">
        <f>IF($F266&lt;X$144,(IF($F266&gt;W$144-1,SUM($V125,$W125:W125),W125)),0)</f>
        <v>0</v>
      </c>
      <c r="X266" s="191">
        <f>IF($F266&lt;Y$144,(IF($F266&gt;X$144-1,SUM($V125,$W125:X125),X125)),0)</f>
        <v>0</v>
      </c>
      <c r="Y266" s="191">
        <f>IF($F266&lt;Z$144,(IF($F266&gt;Y$144-1,SUM($V125,$W125:Y125),Y125)),0)</f>
        <v>0</v>
      </c>
      <c r="Z266" s="191">
        <f>IF($F266&lt;AA$144,(IF($F266&gt;Z$144-1,SUM($V125,$W125:Z125),Z125)),0)</f>
        <v>0</v>
      </c>
      <c r="AA266" s="191">
        <f>IF($F266&lt;AB$144,(IF($F266&gt;AA$144-1,SUM($V125,$W125:AA125),AA125)),0)</f>
        <v>0</v>
      </c>
      <c r="AB266" s="191">
        <f>IF($F266&lt;AC$144,(IF($F266&gt;AB$144-1,SUM($V125,$W125:AB125),AB125)),0)</f>
        <v>0</v>
      </c>
      <c r="AC266" s="191">
        <f>IF($F266&lt;AD$144,(IF($F266&gt;AC$144-1,SUM($V125,$W125:AC125),AC125)),0)</f>
        <v>0</v>
      </c>
      <c r="AD266" s="191">
        <f>IF($F266&lt;AE$144,(IF($F266&gt;AD$144-1,SUM($V125,$W125:AD125),AD125)),0)</f>
        <v>0</v>
      </c>
      <c r="AE266" s="191">
        <f>IF($F266&lt;AF$144,(IF($F266&gt;AE$144-1,SUM($V125,$W125:AE125),AE125)),0)</f>
        <v>0</v>
      </c>
      <c r="AF266" s="191">
        <f>IF($F266&lt;AG$144,(IF($F266&gt;AF$144-1,SUM($V125,$W125:AF125),AF125)),0)</f>
        <v>0</v>
      </c>
      <c r="AG266" s="191">
        <f>IF($F266&lt;AH$144,(IF($F266&gt;AG$144-1,SUM($V125,$W125:AG125),AG125)),0)</f>
        <v>0</v>
      </c>
      <c r="AH266" s="191">
        <f>IF($F266&lt;AI$144,(IF($F266&gt;AH$144-1,SUM($V125,$W125:AH125),AH125)),0)</f>
        <v>0</v>
      </c>
      <c r="AI266" s="163">
        <f t="shared" si="55"/>
        <v>0</v>
      </c>
      <c r="AJ266" s="191">
        <f>IFERROR(IF(VALUE($F266)&lt;AK$144,(IF(VALUE($F266)&gt;AJ$144-1,SUM($AI125,$V125,$AJ125:AJ125),AJ125)),0),0)</f>
        <v>0</v>
      </c>
      <c r="AK266" s="191">
        <f>IFERROR(IF(VALUE($F266)&lt;AL$144,(IF(VALUE($F266)&gt;AK$144-1,SUM($AI125,$V125,$AJ125:AK125),AK125)),0),0)</f>
        <v>0</v>
      </c>
      <c r="AL266" s="191">
        <f>IFERROR(IF(VALUE($F266)&lt;AM$144,(IF(VALUE($F266)&gt;AL$144-1,SUM($AI125,$V125,$AJ125:AL125),AL125)),0),0)</f>
        <v>0</v>
      </c>
      <c r="AM266" s="191">
        <f>IFERROR(IF(VALUE($F266)&lt;AN$144,(IF(VALUE($F266)&gt;AM$144-1,SUM($AI125,$V125,$AJ125:AM125),AM125)),0),0)</f>
        <v>0</v>
      </c>
      <c r="AN266" s="191">
        <f>IFERROR(IF(VALUE($F266)&lt;AO$144,(IF(VALUE($F266)&gt;AN$144-1,SUM($AI125,$V125,$AJ125:AN125),AN125)),0),0)</f>
        <v>0</v>
      </c>
      <c r="AO266" s="191">
        <f>IFERROR(IF(VALUE($F266)&lt;AP$144,(IF(VALUE($F266)&gt;AO$144-1,SUM($AI125,$V125,$AJ125:AO125),AO125)),0),0)</f>
        <v>0</v>
      </c>
      <c r="AP266" s="191">
        <f>IFERROR(IF(VALUE($F266)&lt;AQ$144,(IF(VALUE($F266)&gt;AP$144-1,SUM($AI125,$V125,$AJ125:AP125),AP125)),0),0)</f>
        <v>0</v>
      </c>
      <c r="AQ266" s="191">
        <f>IFERROR(IF(VALUE($F266)&lt;AR$144,(IF(VALUE($F266)&gt;AQ$144-1,SUM($AI125,$V125,$AJ125:AQ125),AQ125)),0),0)</f>
        <v>0</v>
      </c>
      <c r="AR266" s="191">
        <f>IFERROR(IF(VALUE($F266)&lt;AS$144,(IF(VALUE($F266)&gt;AR$144-1,SUM($AI125,$V125,$AJ125:AR125),AR125)),0),0)</f>
        <v>0</v>
      </c>
      <c r="AS266" s="191">
        <f>IFERROR(IF(VALUE($F266)&lt;AT$144,(IF(VALUE($F266)&gt;AS$144-1,SUM($AI125,$V125,$AJ125:AS125),AS125)),0),0)</f>
        <v>0</v>
      </c>
      <c r="AT266" s="191">
        <f>IFERROR(IF(VALUE($F266)&lt;AU$144,(IF(VALUE($F266)&gt;AT$144-1,SUM($AI125,$V125,$AJ125:AT125),AT125)),0),0)</f>
        <v>0</v>
      </c>
      <c r="AU266" s="191">
        <f>IFERROR(IF(VALUE($F266)&lt;AV$144,(IF(VALUE($F266)&gt;AU$144-1,SUM($AI125,$V125,$AJ125:AU125),AU125)),0),0)</f>
        <v>0</v>
      </c>
      <c r="AV266" s="163">
        <f t="shared" si="56"/>
        <v>0</v>
      </c>
      <c r="AW266" s="191">
        <f>IFERROR(IF(VALUE($F266)&lt;AX$144,(IF(VALUE($F266)&gt;AW$144-1,SUM($AV125,$AI125,$V125,$AW125:AW125),AW125)),0),0)</f>
        <v>0</v>
      </c>
      <c r="AX266" s="191">
        <f>IFERROR(IF(VALUE($F266)&lt;AY$144,(IF(VALUE($F266)&gt;AX$144-1,SUM($AV125,$AI125,$V125,$AW125:AX125),AX125)),0),0)</f>
        <v>0</v>
      </c>
      <c r="AY266" s="191">
        <f>IFERROR(IF(VALUE($F266)&lt;AZ$144,(IF(VALUE($F266)&gt;AY$144-1,SUM($AV125,$AI125,$V125,$AW125:AY125),AY125)),0),0)</f>
        <v>0</v>
      </c>
      <c r="AZ266" s="191">
        <f>IFERROR(IF(VALUE($F266)&lt;BA$144,(IF(VALUE($F266)&gt;AZ$144-1,SUM($AV125,$AI125,$V125,$AW125:AZ125),AZ125)),0),0)</f>
        <v>0</v>
      </c>
      <c r="BA266" s="191">
        <f>IFERROR(IF(VALUE($F266)&lt;BB$144,(IF(VALUE($F266)&gt;BA$144-1,SUM($AV125,$AI125,$V125,$AW125:BA125),BA125)),0),0)</f>
        <v>0</v>
      </c>
      <c r="BB266" s="191">
        <f>IFERROR(IF(VALUE($F266)&lt;BC$144,(IF(VALUE($F266)&gt;BB$144-1,SUM($AV125,$AI125,$V125,$AW125:BB125),BB125)),0),0)</f>
        <v>0</v>
      </c>
      <c r="BC266" s="191">
        <f>IFERROR(IF(VALUE($F266)&lt;BD$144,(IF(VALUE($F266)&gt;BC$144-1,SUM($AV125,$AI125,$V125,$AW125:BC125),BC125)),0),0)</f>
        <v>0</v>
      </c>
      <c r="BD266" s="191">
        <f>IFERROR(IF(VALUE($F266)&lt;BE$144,(IF(VALUE($F266)&gt;BD$144-1,SUM($AV125,$AI125,$V125,$AW125:BD125),BD125)),0),0)</f>
        <v>0</v>
      </c>
      <c r="BE266" s="191">
        <f>IFERROR(IF(VALUE($F266)&lt;BF$144,(IF(VALUE($F266)&gt;BE$144-1,SUM($AV125,$AI125,$V125,$AW125:BE125),BE125)),0),0)</f>
        <v>0</v>
      </c>
      <c r="BF266" s="191">
        <f>IFERROR(IF(VALUE($F266)&lt;BG$144,(IF(VALUE($F266)&gt;BF$144-1,SUM($AV125,$AI125,$V125,$AW125:BF125),BF125)),0),0)</f>
        <v>0</v>
      </c>
      <c r="BG266" s="191">
        <f>IFERROR(IF(VALUE($F266)&lt;BH$144,(IF(VALUE($F266)&gt;BG$144-1,SUM($AV125,$AI125,$V125,$AW125:BG125),BG125)),0),0)</f>
        <v>0</v>
      </c>
      <c r="BH266" s="191">
        <f>IFERROR(IF(VALUE($F266)&lt;BI$144,(IF(VALUE($F266)&gt;BH$144-1,SUM($AV125,$AI125,$V125,$AW125:BH125),BH125)),0),0)</f>
        <v>0</v>
      </c>
      <c r="BI266" s="163">
        <f t="shared" si="57"/>
        <v>0</v>
      </c>
      <c r="BV266" s="163"/>
      <c r="CI266" s="163"/>
      <c r="CV266" s="163"/>
      <c r="DI266" s="163"/>
      <c r="DV266" s="163"/>
      <c r="EI266" s="163"/>
    </row>
    <row r="267" spans="1:139" ht="15.75" hidden="1" customHeight="1" outlineLevel="1" x14ac:dyDescent="0.25">
      <c r="A267" s="2">
        <f t="shared" si="60"/>
        <v>120</v>
      </c>
      <c r="B267" s="1">
        <f t="shared" si="60"/>
        <v>0</v>
      </c>
      <c r="C267" s="1">
        <f t="shared" si="60"/>
        <v>0</v>
      </c>
      <c r="D267" s="2">
        <f t="shared" si="60"/>
        <v>0</v>
      </c>
      <c r="E267" s="162">
        <f t="shared" si="60"/>
        <v>0</v>
      </c>
      <c r="F267" s="84" t="s">
        <v>382</v>
      </c>
      <c r="G267" s="84"/>
      <c r="J267" s="191">
        <v>0</v>
      </c>
      <c r="K267" s="191">
        <v>0</v>
      </c>
      <c r="L267" s="191">
        <v>0</v>
      </c>
      <c r="M267" s="191">
        <v>0</v>
      </c>
      <c r="N267" s="191">
        <v>0</v>
      </c>
      <c r="O267" s="191">
        <v>0</v>
      </c>
      <c r="P267" s="191">
        <v>0</v>
      </c>
      <c r="Q267" s="191">
        <f>IF($F267&lt;R$144,(IF($F267&gt;Q$144-1,SUM($J126:Q126)+$I468,Q126)),0)</f>
        <v>0</v>
      </c>
      <c r="R267" s="191">
        <f>IF($F267&lt;S$144,(IF($F267&gt;R$144-1,SUM($J126:R126)+$I468,R126)),0)</f>
        <v>0</v>
      </c>
      <c r="S267" s="191">
        <f>IF($F267&lt;T$144,(IF($F267&gt;S$144-1,SUM($J126:S126)+$I468,S126)),0)</f>
        <v>0</v>
      </c>
      <c r="T267" s="191">
        <f>IF($F267&lt;U$144,(IF($F267&gt;T$144-1,SUM($J126:T126)+$I468,T126)),0)</f>
        <v>0</v>
      </c>
      <c r="U267" s="191">
        <f>IF($F267&lt;V$144,(IF($F267&gt;U$144-1,SUM($J126:U126)+$I468,U126)),0)</f>
        <v>0</v>
      </c>
      <c r="V267" s="163">
        <f t="shared" si="51"/>
        <v>0</v>
      </c>
      <c r="W267" s="191">
        <f>IF($F267&lt;X$144,(IF($F267&gt;W$144-1,SUM($V126,$W126:W126),W126)),0)</f>
        <v>0</v>
      </c>
      <c r="X267" s="191">
        <f>IF($F267&lt;Y$144,(IF($F267&gt;X$144-1,SUM($V126,$W126:X126),X126)),0)</f>
        <v>0</v>
      </c>
      <c r="Y267" s="191">
        <f>IF($F267&lt;Z$144,(IF($F267&gt;Y$144-1,SUM($V126,$W126:Y126),Y126)),0)</f>
        <v>0</v>
      </c>
      <c r="Z267" s="191">
        <f>IF($F267&lt;AA$144,(IF($F267&gt;Z$144-1,SUM($V126,$W126:Z126),Z126)),0)</f>
        <v>0</v>
      </c>
      <c r="AA267" s="191">
        <f>IF($F267&lt;AB$144,(IF($F267&gt;AA$144-1,SUM($V126,$W126:AA126),AA126)),0)</f>
        <v>0</v>
      </c>
      <c r="AB267" s="191">
        <f>IF($F267&lt;AC$144,(IF($F267&gt;AB$144-1,SUM($V126,$W126:AB126),AB126)),0)</f>
        <v>0</v>
      </c>
      <c r="AC267" s="191">
        <f>IF($F267&lt;AD$144,(IF($F267&gt;AC$144-1,SUM($V126,$W126:AC126),AC126)),0)</f>
        <v>0</v>
      </c>
      <c r="AD267" s="191">
        <f>IF($F267&lt;AE$144,(IF($F267&gt;AD$144-1,SUM($V126,$W126:AD126),AD126)),0)</f>
        <v>0</v>
      </c>
      <c r="AE267" s="191">
        <f>IF($F267&lt;AF$144,(IF($F267&gt;AE$144-1,SUM($V126,$W126:AE126),AE126)),0)</f>
        <v>0</v>
      </c>
      <c r="AF267" s="191">
        <f>IF($F267&lt;AG$144,(IF($F267&gt;AF$144-1,SUM($V126,$W126:AF126),AF126)),0)</f>
        <v>0</v>
      </c>
      <c r="AG267" s="191">
        <f>IF($F267&lt;AH$144,(IF($F267&gt;AG$144-1,SUM($V126,$W126:AG126),AG126)),0)</f>
        <v>0</v>
      </c>
      <c r="AH267" s="191">
        <f>IF($F267&lt;AI$144,(IF($F267&gt;AH$144-1,SUM($V126,$W126:AH126),AH126)),0)</f>
        <v>0</v>
      </c>
      <c r="AI267" s="163">
        <f t="shared" si="55"/>
        <v>0</v>
      </c>
      <c r="AJ267" s="191">
        <f>IFERROR(IF(VALUE($F267)&lt;AK$144,(IF(VALUE($F267)&gt;AJ$144-1,SUM($AI126,$V126,$AJ126:AJ126),AJ126)),0),0)</f>
        <v>0</v>
      </c>
      <c r="AK267" s="191">
        <f>IFERROR(IF(VALUE($F267)&lt;AL$144,(IF(VALUE($F267)&gt;AK$144-1,SUM($AI126,$V126,$AJ126:AK126),AK126)),0),0)</f>
        <v>0</v>
      </c>
      <c r="AL267" s="191">
        <f>IFERROR(IF(VALUE($F267)&lt;AM$144,(IF(VALUE($F267)&gt;AL$144-1,SUM($AI126,$V126,$AJ126:AL126),AL126)),0),0)</f>
        <v>0</v>
      </c>
      <c r="AM267" s="191">
        <f>IFERROR(IF(VALUE($F267)&lt;AN$144,(IF(VALUE($F267)&gt;AM$144-1,SUM($AI126,$V126,$AJ126:AM126),AM126)),0),0)</f>
        <v>0</v>
      </c>
      <c r="AN267" s="191">
        <f>IFERROR(IF(VALUE($F267)&lt;AO$144,(IF(VALUE($F267)&gt;AN$144-1,SUM($AI126,$V126,$AJ126:AN126),AN126)),0),0)</f>
        <v>0</v>
      </c>
      <c r="AO267" s="191">
        <f>IFERROR(IF(VALUE($F267)&lt;AP$144,(IF(VALUE($F267)&gt;AO$144-1,SUM($AI126,$V126,$AJ126:AO126),AO126)),0),0)</f>
        <v>0</v>
      </c>
      <c r="AP267" s="191">
        <f>IFERROR(IF(VALUE($F267)&lt;AQ$144,(IF(VALUE($F267)&gt;AP$144-1,SUM($AI126,$V126,$AJ126:AP126),AP126)),0),0)</f>
        <v>0</v>
      </c>
      <c r="AQ267" s="191">
        <f>IFERROR(IF(VALUE($F267)&lt;AR$144,(IF(VALUE($F267)&gt;AQ$144-1,SUM($AI126,$V126,$AJ126:AQ126),AQ126)),0),0)</f>
        <v>0</v>
      </c>
      <c r="AR267" s="191">
        <f>IFERROR(IF(VALUE($F267)&lt;AS$144,(IF(VALUE($F267)&gt;AR$144-1,SUM($AI126,$V126,$AJ126:AR126),AR126)),0),0)</f>
        <v>0</v>
      </c>
      <c r="AS267" s="191">
        <f>IFERROR(IF(VALUE($F267)&lt;AT$144,(IF(VALUE($F267)&gt;AS$144-1,SUM($AI126,$V126,$AJ126:AS126),AS126)),0),0)</f>
        <v>0</v>
      </c>
      <c r="AT267" s="191">
        <f>IFERROR(IF(VALUE($F267)&lt;AU$144,(IF(VALUE($F267)&gt;AT$144-1,SUM($AI126,$V126,$AJ126:AT126),AT126)),0),0)</f>
        <v>0</v>
      </c>
      <c r="AU267" s="191">
        <f>IFERROR(IF(VALUE($F267)&lt;AV$144,(IF(VALUE($F267)&gt;AU$144-1,SUM($AI126,$V126,$AJ126:AU126),AU126)),0),0)</f>
        <v>0</v>
      </c>
      <c r="AV267" s="163">
        <f t="shared" si="56"/>
        <v>0</v>
      </c>
      <c r="AW267" s="191">
        <f>IFERROR(IF(VALUE($F267)&lt;AX$144,(IF(VALUE($F267)&gt;AW$144-1,SUM($AV126,$AI126,$V126,$AW126:AW126),AW126)),0),0)</f>
        <v>0</v>
      </c>
      <c r="AX267" s="191">
        <f>IFERROR(IF(VALUE($F267)&lt;AY$144,(IF(VALUE($F267)&gt;AX$144-1,SUM($AV126,$AI126,$V126,$AW126:AX126),AX126)),0),0)</f>
        <v>0</v>
      </c>
      <c r="AY267" s="191">
        <f>IFERROR(IF(VALUE($F267)&lt;AZ$144,(IF(VALUE($F267)&gt;AY$144-1,SUM($AV126,$AI126,$V126,$AW126:AY126),AY126)),0),0)</f>
        <v>0</v>
      </c>
      <c r="AZ267" s="191">
        <f>IFERROR(IF(VALUE($F267)&lt;BA$144,(IF(VALUE($F267)&gt;AZ$144-1,SUM($AV126,$AI126,$V126,$AW126:AZ126),AZ126)),0),0)</f>
        <v>0</v>
      </c>
      <c r="BA267" s="191">
        <f>IFERROR(IF(VALUE($F267)&lt;BB$144,(IF(VALUE($F267)&gt;BA$144-1,SUM($AV126,$AI126,$V126,$AW126:BA126),BA126)),0),0)</f>
        <v>0</v>
      </c>
      <c r="BB267" s="191">
        <f>IFERROR(IF(VALUE($F267)&lt;BC$144,(IF(VALUE($F267)&gt;BB$144-1,SUM($AV126,$AI126,$V126,$AW126:BB126),BB126)),0),0)</f>
        <v>0</v>
      </c>
      <c r="BC267" s="191">
        <f>IFERROR(IF(VALUE($F267)&lt;BD$144,(IF(VALUE($F267)&gt;BC$144-1,SUM($AV126,$AI126,$V126,$AW126:BC126),BC126)),0),0)</f>
        <v>0</v>
      </c>
      <c r="BD267" s="191">
        <f>IFERROR(IF(VALUE($F267)&lt;BE$144,(IF(VALUE($F267)&gt;BD$144-1,SUM($AV126,$AI126,$V126,$AW126:BD126),BD126)),0),0)</f>
        <v>0</v>
      </c>
      <c r="BE267" s="191">
        <f>IFERROR(IF(VALUE($F267)&lt;BF$144,(IF(VALUE($F267)&gt;BE$144-1,SUM($AV126,$AI126,$V126,$AW126:BE126),BE126)),0),0)</f>
        <v>0</v>
      </c>
      <c r="BF267" s="191">
        <f>IFERROR(IF(VALUE($F267)&lt;BG$144,(IF(VALUE($F267)&gt;BF$144-1,SUM($AV126,$AI126,$V126,$AW126:BF126),BF126)),0),0)</f>
        <v>0</v>
      </c>
      <c r="BG267" s="191">
        <f>IFERROR(IF(VALUE($F267)&lt;BH$144,(IF(VALUE($F267)&gt;BG$144-1,SUM($AV126,$AI126,$V126,$AW126:BG126),BG126)),0),0)</f>
        <v>0</v>
      </c>
      <c r="BH267" s="191">
        <f>IFERROR(IF(VALUE($F267)&lt;BI$144,(IF(VALUE($F267)&gt;BH$144-1,SUM($AV126,$AI126,$V126,$AW126:BH126),BH126)),0),0)</f>
        <v>0</v>
      </c>
      <c r="BI267" s="163">
        <f t="shared" si="57"/>
        <v>0</v>
      </c>
      <c r="BV267" s="163"/>
      <c r="CI267" s="163"/>
      <c r="CV267" s="163"/>
      <c r="DI267" s="163"/>
      <c r="DV267" s="163"/>
      <c r="EI267" s="163"/>
    </row>
    <row r="268" spans="1:139" ht="15.75" hidden="1" customHeight="1" outlineLevel="1" x14ac:dyDescent="0.25">
      <c r="A268" s="2">
        <f t="shared" si="60"/>
        <v>121</v>
      </c>
      <c r="B268" s="1">
        <f t="shared" si="60"/>
        <v>0</v>
      </c>
      <c r="C268" s="1">
        <f t="shared" si="60"/>
        <v>0</v>
      </c>
      <c r="D268" s="2">
        <f t="shared" si="60"/>
        <v>0</v>
      </c>
      <c r="E268" s="162">
        <f t="shared" si="60"/>
        <v>0</v>
      </c>
      <c r="F268" s="84" t="s">
        <v>382</v>
      </c>
      <c r="G268" s="84"/>
      <c r="J268" s="191">
        <v>0</v>
      </c>
      <c r="K268" s="191">
        <v>0</v>
      </c>
      <c r="L268" s="191">
        <v>0</v>
      </c>
      <c r="M268" s="191">
        <v>0</v>
      </c>
      <c r="N268" s="191">
        <v>0</v>
      </c>
      <c r="O268" s="191">
        <v>0</v>
      </c>
      <c r="P268" s="191">
        <v>0</v>
      </c>
      <c r="Q268" s="191">
        <f>IF($F268&lt;R$144,(IF($F268&gt;Q$144-1,SUM($J127:Q127)+$I469,Q127)),0)</f>
        <v>0</v>
      </c>
      <c r="R268" s="191">
        <f>IF($F268&lt;S$144,(IF($F268&gt;R$144-1,SUM($J127:R127)+$I469,R127)),0)</f>
        <v>0</v>
      </c>
      <c r="S268" s="191">
        <f>IF($F268&lt;T$144,(IF($F268&gt;S$144-1,SUM($J127:S127)+$I469,S127)),0)</f>
        <v>0</v>
      </c>
      <c r="T268" s="191">
        <f>IF($F268&lt;U$144,(IF($F268&gt;T$144-1,SUM($J127:T127)+$I469,T127)),0)</f>
        <v>0</v>
      </c>
      <c r="U268" s="191">
        <f>IF($F268&lt;V$144,(IF($F268&gt;U$144-1,SUM($J127:U127)+$I469,U127)),0)</f>
        <v>0</v>
      </c>
      <c r="V268" s="163">
        <f t="shared" si="51"/>
        <v>0</v>
      </c>
      <c r="W268" s="191">
        <f>IF($F268&lt;X$144,(IF($F268&gt;W$144-1,SUM($V127,$W127:W127),W127)),0)</f>
        <v>0</v>
      </c>
      <c r="X268" s="191">
        <f>IF($F268&lt;Y$144,(IF($F268&gt;X$144-1,SUM($V127,$W127:X127),X127)),0)</f>
        <v>0</v>
      </c>
      <c r="Y268" s="191">
        <f>IF($F268&lt;Z$144,(IF($F268&gt;Y$144-1,SUM($V127,$W127:Y127),Y127)),0)</f>
        <v>0</v>
      </c>
      <c r="Z268" s="191">
        <f>IF($F268&lt;AA$144,(IF($F268&gt;Z$144-1,SUM($V127,$W127:Z127),Z127)),0)</f>
        <v>0</v>
      </c>
      <c r="AA268" s="191">
        <f>IF($F268&lt;AB$144,(IF($F268&gt;AA$144-1,SUM($V127,$W127:AA127),AA127)),0)</f>
        <v>0</v>
      </c>
      <c r="AB268" s="191">
        <f>IF($F268&lt;AC$144,(IF($F268&gt;AB$144-1,SUM($V127,$W127:AB127),AB127)),0)</f>
        <v>0</v>
      </c>
      <c r="AC268" s="191">
        <f>IF($F268&lt;AD$144,(IF($F268&gt;AC$144-1,SUM($V127,$W127:AC127),AC127)),0)</f>
        <v>0</v>
      </c>
      <c r="AD268" s="191">
        <f>IF($F268&lt;AE$144,(IF($F268&gt;AD$144-1,SUM($V127,$W127:AD127),AD127)),0)</f>
        <v>0</v>
      </c>
      <c r="AE268" s="191">
        <f>IF($F268&lt;AF$144,(IF($F268&gt;AE$144-1,SUM($V127,$W127:AE127),AE127)),0)</f>
        <v>0</v>
      </c>
      <c r="AF268" s="191">
        <f>IF($F268&lt;AG$144,(IF($F268&gt;AF$144-1,SUM($V127,$W127:AF127),AF127)),0)</f>
        <v>0</v>
      </c>
      <c r="AG268" s="191">
        <f>IF($F268&lt;AH$144,(IF($F268&gt;AG$144-1,SUM($V127,$W127:AG127),AG127)),0)</f>
        <v>0</v>
      </c>
      <c r="AH268" s="191">
        <f>IF($F268&lt;AI$144,(IF($F268&gt;AH$144-1,SUM($V127,$W127:AH127),AH127)),0)</f>
        <v>0</v>
      </c>
      <c r="AI268" s="163">
        <f t="shared" si="55"/>
        <v>0</v>
      </c>
      <c r="AJ268" s="191">
        <f>IFERROR(IF(VALUE($F268)&lt;AK$144,(IF(VALUE($F268)&gt;AJ$144-1,SUM($AI127,$V127,$AJ127:AJ127),AJ127)),0),0)</f>
        <v>0</v>
      </c>
      <c r="AK268" s="191">
        <f>IFERROR(IF(VALUE($F268)&lt;AL$144,(IF(VALUE($F268)&gt;AK$144-1,SUM($AI127,$V127,$AJ127:AK127),AK127)),0),0)</f>
        <v>0</v>
      </c>
      <c r="AL268" s="191">
        <f>IFERROR(IF(VALUE($F268)&lt;AM$144,(IF(VALUE($F268)&gt;AL$144-1,SUM($AI127,$V127,$AJ127:AL127),AL127)),0),0)</f>
        <v>0</v>
      </c>
      <c r="AM268" s="191">
        <f>IFERROR(IF(VALUE($F268)&lt;AN$144,(IF(VALUE($F268)&gt;AM$144-1,SUM($AI127,$V127,$AJ127:AM127),AM127)),0),0)</f>
        <v>0</v>
      </c>
      <c r="AN268" s="191">
        <f>IFERROR(IF(VALUE($F268)&lt;AO$144,(IF(VALUE($F268)&gt;AN$144-1,SUM($AI127,$V127,$AJ127:AN127),AN127)),0),0)</f>
        <v>0</v>
      </c>
      <c r="AO268" s="191">
        <f>IFERROR(IF(VALUE($F268)&lt;AP$144,(IF(VALUE($F268)&gt;AO$144-1,SUM($AI127,$V127,$AJ127:AO127),AO127)),0),0)</f>
        <v>0</v>
      </c>
      <c r="AP268" s="191">
        <f>IFERROR(IF(VALUE($F268)&lt;AQ$144,(IF(VALUE($F268)&gt;AP$144-1,SUM($AI127,$V127,$AJ127:AP127),AP127)),0),0)</f>
        <v>0</v>
      </c>
      <c r="AQ268" s="191">
        <f>IFERROR(IF(VALUE($F268)&lt;AR$144,(IF(VALUE($F268)&gt;AQ$144-1,SUM($AI127,$V127,$AJ127:AQ127),AQ127)),0),0)</f>
        <v>0</v>
      </c>
      <c r="AR268" s="191">
        <f>IFERROR(IF(VALUE($F268)&lt;AS$144,(IF(VALUE($F268)&gt;AR$144-1,SUM($AI127,$V127,$AJ127:AR127),AR127)),0),0)</f>
        <v>0</v>
      </c>
      <c r="AS268" s="191">
        <f>IFERROR(IF(VALUE($F268)&lt;AT$144,(IF(VALUE($F268)&gt;AS$144-1,SUM($AI127,$V127,$AJ127:AS127),AS127)),0),0)</f>
        <v>0</v>
      </c>
      <c r="AT268" s="191">
        <f>IFERROR(IF(VALUE($F268)&lt;AU$144,(IF(VALUE($F268)&gt;AT$144-1,SUM($AI127,$V127,$AJ127:AT127),AT127)),0),0)</f>
        <v>0</v>
      </c>
      <c r="AU268" s="191">
        <f>IFERROR(IF(VALUE($F268)&lt;AV$144,(IF(VALUE($F268)&gt;AU$144-1,SUM($AI127,$V127,$AJ127:AU127),AU127)),0),0)</f>
        <v>0</v>
      </c>
      <c r="AV268" s="163">
        <f t="shared" si="56"/>
        <v>0</v>
      </c>
      <c r="AW268" s="191">
        <f>IFERROR(IF(VALUE($F268)&lt;AX$144,(IF(VALUE($F268)&gt;AW$144-1,SUM($AV127,$AI127,$V127,$AW127:AW127),AW127)),0),0)</f>
        <v>0</v>
      </c>
      <c r="AX268" s="191">
        <f>IFERROR(IF(VALUE($F268)&lt;AY$144,(IF(VALUE($F268)&gt;AX$144-1,SUM($AV127,$AI127,$V127,$AW127:AX127),AX127)),0),0)</f>
        <v>0</v>
      </c>
      <c r="AY268" s="191">
        <f>IFERROR(IF(VALUE($F268)&lt;AZ$144,(IF(VALUE($F268)&gt;AY$144-1,SUM($AV127,$AI127,$V127,$AW127:AY127),AY127)),0),0)</f>
        <v>0</v>
      </c>
      <c r="AZ268" s="191">
        <f>IFERROR(IF(VALUE($F268)&lt;BA$144,(IF(VALUE($F268)&gt;AZ$144-1,SUM($AV127,$AI127,$V127,$AW127:AZ127),AZ127)),0),0)</f>
        <v>0</v>
      </c>
      <c r="BA268" s="191">
        <f>IFERROR(IF(VALUE($F268)&lt;BB$144,(IF(VALUE($F268)&gt;BA$144-1,SUM($AV127,$AI127,$V127,$AW127:BA127),BA127)),0),0)</f>
        <v>0</v>
      </c>
      <c r="BB268" s="191">
        <f>IFERROR(IF(VALUE($F268)&lt;BC$144,(IF(VALUE($F268)&gt;BB$144-1,SUM($AV127,$AI127,$V127,$AW127:BB127),BB127)),0),0)</f>
        <v>0</v>
      </c>
      <c r="BC268" s="191">
        <f>IFERROR(IF(VALUE($F268)&lt;BD$144,(IF(VALUE($F268)&gt;BC$144-1,SUM($AV127,$AI127,$V127,$AW127:BC127),BC127)),0),0)</f>
        <v>0</v>
      </c>
      <c r="BD268" s="191">
        <f>IFERROR(IF(VALUE($F268)&lt;BE$144,(IF(VALUE($F268)&gt;BD$144-1,SUM($AV127,$AI127,$V127,$AW127:BD127),BD127)),0),0)</f>
        <v>0</v>
      </c>
      <c r="BE268" s="191">
        <f>IFERROR(IF(VALUE($F268)&lt;BF$144,(IF(VALUE($F268)&gt;BE$144-1,SUM($AV127,$AI127,$V127,$AW127:BE127),BE127)),0),0)</f>
        <v>0</v>
      </c>
      <c r="BF268" s="191">
        <f>IFERROR(IF(VALUE($F268)&lt;BG$144,(IF(VALUE($F268)&gt;BF$144-1,SUM($AV127,$AI127,$V127,$AW127:BF127),BF127)),0),0)</f>
        <v>0</v>
      </c>
      <c r="BG268" s="191">
        <f>IFERROR(IF(VALUE($F268)&lt;BH$144,(IF(VALUE($F268)&gt;BG$144-1,SUM($AV127,$AI127,$V127,$AW127:BG127),BG127)),0),0)</f>
        <v>0</v>
      </c>
      <c r="BH268" s="191">
        <f>IFERROR(IF(VALUE($F268)&lt;BI$144,(IF(VALUE($F268)&gt;BH$144-1,SUM($AV127,$AI127,$V127,$AW127:BH127),BH127)),0),0)</f>
        <v>0</v>
      </c>
      <c r="BI268" s="163">
        <f t="shared" si="57"/>
        <v>0</v>
      </c>
      <c r="BV268" s="163"/>
      <c r="CI268" s="163"/>
      <c r="CV268" s="163"/>
      <c r="DI268" s="163"/>
      <c r="DV268" s="163"/>
      <c r="EI268" s="163"/>
    </row>
    <row r="269" spans="1:139" ht="15.75" hidden="1" customHeight="1" outlineLevel="1" x14ac:dyDescent="0.25">
      <c r="A269" s="2">
        <f t="shared" si="60"/>
        <v>122</v>
      </c>
      <c r="B269" s="1">
        <f t="shared" si="60"/>
        <v>0</v>
      </c>
      <c r="C269" s="1">
        <f t="shared" si="60"/>
        <v>0</v>
      </c>
      <c r="D269" s="2">
        <f t="shared" si="60"/>
        <v>0</v>
      </c>
      <c r="E269" s="162">
        <f t="shared" si="60"/>
        <v>0</v>
      </c>
      <c r="F269" s="84" t="s">
        <v>382</v>
      </c>
      <c r="G269" s="84"/>
      <c r="J269" s="191">
        <v>0</v>
      </c>
      <c r="K269" s="191">
        <v>0</v>
      </c>
      <c r="L269" s="191">
        <v>0</v>
      </c>
      <c r="M269" s="191">
        <v>0</v>
      </c>
      <c r="N269" s="191">
        <v>0</v>
      </c>
      <c r="O269" s="191">
        <v>0</v>
      </c>
      <c r="P269" s="191">
        <v>0</v>
      </c>
      <c r="Q269" s="191">
        <f>IF($F269&lt;R$144,(IF($F269&gt;Q$144-1,SUM($J128:Q128)+$I470,Q128)),0)</f>
        <v>0</v>
      </c>
      <c r="R269" s="191">
        <f>IF($F269&lt;S$144,(IF($F269&gt;R$144-1,SUM($J128:R128)+$I470,R128)),0)</f>
        <v>0</v>
      </c>
      <c r="S269" s="191">
        <f>IF($F269&lt;T$144,(IF($F269&gt;S$144-1,SUM($J128:S128)+$I470,S128)),0)</f>
        <v>0</v>
      </c>
      <c r="T269" s="191">
        <f>IF($F269&lt;U$144,(IF($F269&gt;T$144-1,SUM($J128:T128)+$I470,T128)),0)</f>
        <v>0</v>
      </c>
      <c r="U269" s="191">
        <f>IF($F269&lt;V$144,(IF($F269&gt;U$144-1,SUM($J128:U128)+$I470,U128)),0)</f>
        <v>0</v>
      </c>
      <c r="V269" s="163">
        <f t="shared" si="51"/>
        <v>0</v>
      </c>
      <c r="W269" s="191">
        <f>IF($F269&lt;X$144,(IF($F269&gt;W$144-1,SUM($V128,$W128:W128),W128)),0)</f>
        <v>0</v>
      </c>
      <c r="X269" s="191">
        <f>IF($F269&lt;Y$144,(IF($F269&gt;X$144-1,SUM($V128,$W128:X128),X128)),0)</f>
        <v>0</v>
      </c>
      <c r="Y269" s="191">
        <f>IF($F269&lt;Z$144,(IF($F269&gt;Y$144-1,SUM($V128,$W128:Y128),Y128)),0)</f>
        <v>0</v>
      </c>
      <c r="Z269" s="191">
        <f>IF($F269&lt;AA$144,(IF($F269&gt;Z$144-1,SUM($V128,$W128:Z128),Z128)),0)</f>
        <v>0</v>
      </c>
      <c r="AA269" s="191">
        <f>IF($F269&lt;AB$144,(IF($F269&gt;AA$144-1,SUM($V128,$W128:AA128),AA128)),0)</f>
        <v>0</v>
      </c>
      <c r="AB269" s="191">
        <f>IF($F269&lt;AC$144,(IF($F269&gt;AB$144-1,SUM($V128,$W128:AB128),AB128)),0)</f>
        <v>0</v>
      </c>
      <c r="AC269" s="191">
        <f>IF($F269&lt;AD$144,(IF($F269&gt;AC$144-1,SUM($V128,$W128:AC128),AC128)),0)</f>
        <v>0</v>
      </c>
      <c r="AD269" s="191">
        <f>IF($F269&lt;AE$144,(IF($F269&gt;AD$144-1,SUM($V128,$W128:AD128),AD128)),0)</f>
        <v>0</v>
      </c>
      <c r="AE269" s="191">
        <f>IF($F269&lt;AF$144,(IF($F269&gt;AE$144-1,SUM($V128,$W128:AE128),AE128)),0)</f>
        <v>0</v>
      </c>
      <c r="AF269" s="191">
        <f>IF($F269&lt;AG$144,(IF($F269&gt;AF$144-1,SUM($V128,$W128:AF128),AF128)),0)</f>
        <v>0</v>
      </c>
      <c r="AG269" s="191">
        <f>IF($F269&lt;AH$144,(IF($F269&gt;AG$144-1,SUM($V128,$W128:AG128),AG128)),0)</f>
        <v>0</v>
      </c>
      <c r="AH269" s="191">
        <f>IF($F269&lt;AI$144,(IF($F269&gt;AH$144-1,SUM($V128,$W128:AH128),AH128)),0)</f>
        <v>0</v>
      </c>
      <c r="AI269" s="163">
        <f t="shared" si="55"/>
        <v>0</v>
      </c>
      <c r="AJ269" s="191">
        <f>IFERROR(IF(VALUE($F269)&lt;AK$144,(IF(VALUE($F269)&gt;AJ$144-1,SUM($AI128,$V128,$AJ128:AJ128),AJ128)),0),0)</f>
        <v>0</v>
      </c>
      <c r="AK269" s="191">
        <f>IFERROR(IF(VALUE($F269)&lt;AL$144,(IF(VALUE($F269)&gt;AK$144-1,SUM($AI128,$V128,$AJ128:AK128),AK128)),0),0)</f>
        <v>0</v>
      </c>
      <c r="AL269" s="191">
        <f>IFERROR(IF(VALUE($F269)&lt;AM$144,(IF(VALUE($F269)&gt;AL$144-1,SUM($AI128,$V128,$AJ128:AL128),AL128)),0),0)</f>
        <v>0</v>
      </c>
      <c r="AM269" s="191">
        <f>IFERROR(IF(VALUE($F269)&lt;AN$144,(IF(VALUE($F269)&gt;AM$144-1,SUM($AI128,$V128,$AJ128:AM128),AM128)),0),0)</f>
        <v>0</v>
      </c>
      <c r="AN269" s="191">
        <f>IFERROR(IF(VALUE($F269)&lt;AO$144,(IF(VALUE($F269)&gt;AN$144-1,SUM($AI128,$V128,$AJ128:AN128),AN128)),0),0)</f>
        <v>0</v>
      </c>
      <c r="AO269" s="191">
        <f>IFERROR(IF(VALUE($F269)&lt;AP$144,(IF(VALUE($F269)&gt;AO$144-1,SUM($AI128,$V128,$AJ128:AO128),AO128)),0),0)</f>
        <v>0</v>
      </c>
      <c r="AP269" s="191">
        <f>IFERROR(IF(VALUE($F269)&lt;AQ$144,(IF(VALUE($F269)&gt;AP$144-1,SUM($AI128,$V128,$AJ128:AP128),AP128)),0),0)</f>
        <v>0</v>
      </c>
      <c r="AQ269" s="191">
        <f>IFERROR(IF(VALUE($F269)&lt;AR$144,(IF(VALUE($F269)&gt;AQ$144-1,SUM($AI128,$V128,$AJ128:AQ128),AQ128)),0),0)</f>
        <v>0</v>
      </c>
      <c r="AR269" s="191">
        <f>IFERROR(IF(VALUE($F269)&lt;AS$144,(IF(VALUE($F269)&gt;AR$144-1,SUM($AI128,$V128,$AJ128:AR128),AR128)),0),0)</f>
        <v>0</v>
      </c>
      <c r="AS269" s="191">
        <f>IFERROR(IF(VALUE($F269)&lt;AT$144,(IF(VALUE($F269)&gt;AS$144-1,SUM($AI128,$V128,$AJ128:AS128),AS128)),0),0)</f>
        <v>0</v>
      </c>
      <c r="AT269" s="191">
        <f>IFERROR(IF(VALUE($F269)&lt;AU$144,(IF(VALUE($F269)&gt;AT$144-1,SUM($AI128,$V128,$AJ128:AT128),AT128)),0),0)</f>
        <v>0</v>
      </c>
      <c r="AU269" s="191">
        <f>IFERROR(IF(VALUE($F269)&lt;AV$144,(IF(VALUE($F269)&gt;AU$144-1,SUM($AI128,$V128,$AJ128:AU128),AU128)),0),0)</f>
        <v>0</v>
      </c>
      <c r="AV269" s="163">
        <f t="shared" si="56"/>
        <v>0</v>
      </c>
      <c r="AW269" s="191">
        <f>IFERROR(IF(VALUE($F269)&lt;AX$144,(IF(VALUE($F269)&gt;AW$144-1,SUM($AV128,$AI128,$V128,$AW128:AW128),AW128)),0),0)</f>
        <v>0</v>
      </c>
      <c r="AX269" s="191">
        <f>IFERROR(IF(VALUE($F269)&lt;AY$144,(IF(VALUE($F269)&gt;AX$144-1,SUM($AV128,$AI128,$V128,$AW128:AX128),AX128)),0),0)</f>
        <v>0</v>
      </c>
      <c r="AY269" s="191">
        <f>IFERROR(IF(VALUE($F269)&lt;AZ$144,(IF(VALUE($F269)&gt;AY$144-1,SUM($AV128,$AI128,$V128,$AW128:AY128),AY128)),0),0)</f>
        <v>0</v>
      </c>
      <c r="AZ269" s="191">
        <f>IFERROR(IF(VALUE($F269)&lt;BA$144,(IF(VALUE($F269)&gt;AZ$144-1,SUM($AV128,$AI128,$V128,$AW128:AZ128),AZ128)),0),0)</f>
        <v>0</v>
      </c>
      <c r="BA269" s="191">
        <f>IFERROR(IF(VALUE($F269)&lt;BB$144,(IF(VALUE($F269)&gt;BA$144-1,SUM($AV128,$AI128,$V128,$AW128:BA128),BA128)),0),0)</f>
        <v>0</v>
      </c>
      <c r="BB269" s="191">
        <f>IFERROR(IF(VALUE($F269)&lt;BC$144,(IF(VALUE($F269)&gt;BB$144-1,SUM($AV128,$AI128,$V128,$AW128:BB128),BB128)),0),0)</f>
        <v>0</v>
      </c>
      <c r="BC269" s="191">
        <f>IFERROR(IF(VALUE($F269)&lt;BD$144,(IF(VALUE($F269)&gt;BC$144-1,SUM($AV128,$AI128,$V128,$AW128:BC128),BC128)),0),0)</f>
        <v>0</v>
      </c>
      <c r="BD269" s="191">
        <f>IFERROR(IF(VALUE($F269)&lt;BE$144,(IF(VALUE($F269)&gt;BD$144-1,SUM($AV128,$AI128,$V128,$AW128:BD128),BD128)),0),0)</f>
        <v>0</v>
      </c>
      <c r="BE269" s="191">
        <f>IFERROR(IF(VALUE($F269)&lt;BF$144,(IF(VALUE($F269)&gt;BE$144-1,SUM($AV128,$AI128,$V128,$AW128:BE128),BE128)),0),0)</f>
        <v>0</v>
      </c>
      <c r="BF269" s="191">
        <f>IFERROR(IF(VALUE($F269)&lt;BG$144,(IF(VALUE($F269)&gt;BF$144-1,SUM($AV128,$AI128,$V128,$AW128:BF128),BF128)),0),0)</f>
        <v>0</v>
      </c>
      <c r="BG269" s="191">
        <f>IFERROR(IF(VALUE($F269)&lt;BH$144,(IF(VALUE($F269)&gt;BG$144-1,SUM($AV128,$AI128,$V128,$AW128:BG128),BG128)),0),0)</f>
        <v>0</v>
      </c>
      <c r="BH269" s="191">
        <f>IFERROR(IF(VALUE($F269)&lt;BI$144,(IF(VALUE($F269)&gt;BH$144-1,SUM($AV128,$AI128,$V128,$AW128:BH128),BH128)),0),0)</f>
        <v>0</v>
      </c>
      <c r="BI269" s="163">
        <f t="shared" si="57"/>
        <v>0</v>
      </c>
      <c r="BV269" s="163"/>
      <c r="CI269" s="163"/>
      <c r="CV269" s="163"/>
      <c r="DI269" s="163"/>
      <c r="DV269" s="163"/>
      <c r="EI269" s="163"/>
    </row>
    <row r="270" spans="1:139" ht="15.75" hidden="1" customHeight="1" outlineLevel="1" x14ac:dyDescent="0.25">
      <c r="A270" s="2">
        <f t="shared" si="60"/>
        <v>123</v>
      </c>
      <c r="B270" s="1">
        <f t="shared" si="60"/>
        <v>0</v>
      </c>
      <c r="C270" s="1">
        <f t="shared" si="60"/>
        <v>0</v>
      </c>
      <c r="D270" s="2">
        <f t="shared" si="60"/>
        <v>0</v>
      </c>
      <c r="E270" s="162">
        <f t="shared" si="60"/>
        <v>0</v>
      </c>
      <c r="F270" s="84" t="s">
        <v>382</v>
      </c>
      <c r="G270" s="84"/>
      <c r="J270" s="191">
        <v>0</v>
      </c>
      <c r="K270" s="191">
        <v>0</v>
      </c>
      <c r="L270" s="191">
        <v>0</v>
      </c>
      <c r="M270" s="191">
        <v>0</v>
      </c>
      <c r="N270" s="191">
        <v>0</v>
      </c>
      <c r="O270" s="191">
        <v>0</v>
      </c>
      <c r="P270" s="191">
        <v>0</v>
      </c>
      <c r="Q270" s="191">
        <f>IF($F270&lt;R$144,(IF($F270&gt;Q$144-1,SUM($J129:Q129)+$I471,Q129)),0)</f>
        <v>0</v>
      </c>
      <c r="R270" s="191">
        <f>IF($F270&lt;S$144,(IF($F270&gt;R$144-1,SUM($J129:R129)+$I471,R129)),0)</f>
        <v>0</v>
      </c>
      <c r="S270" s="191">
        <f>IF($F270&lt;T$144,(IF($F270&gt;S$144-1,SUM($J129:S129)+$I471,S129)),0)</f>
        <v>0</v>
      </c>
      <c r="T270" s="191">
        <f>IF($F270&lt;U$144,(IF($F270&gt;T$144-1,SUM($J129:T129)+$I471,T129)),0)</f>
        <v>0</v>
      </c>
      <c r="U270" s="191">
        <f>IF($F270&lt;V$144,(IF($F270&gt;U$144-1,SUM($J129:U129)+$I471,U129)),0)</f>
        <v>0</v>
      </c>
      <c r="V270" s="163">
        <f t="shared" si="51"/>
        <v>0</v>
      </c>
      <c r="W270" s="191">
        <f>IF($F270&lt;X$144,(IF($F270&gt;W$144-1,SUM($V129,$W129:W129),W129)),0)</f>
        <v>0</v>
      </c>
      <c r="X270" s="191">
        <f>IF($F270&lt;Y$144,(IF($F270&gt;X$144-1,SUM($V129,$W129:X129),X129)),0)</f>
        <v>0</v>
      </c>
      <c r="Y270" s="191">
        <f>IF($F270&lt;Z$144,(IF($F270&gt;Y$144-1,SUM($V129,$W129:Y129),Y129)),0)</f>
        <v>0</v>
      </c>
      <c r="Z270" s="191">
        <f>IF($F270&lt;AA$144,(IF($F270&gt;Z$144-1,SUM($V129,$W129:Z129),Z129)),0)</f>
        <v>0</v>
      </c>
      <c r="AA270" s="191">
        <f>IF($F270&lt;AB$144,(IF($F270&gt;AA$144-1,SUM($V129,$W129:AA129),AA129)),0)</f>
        <v>0</v>
      </c>
      <c r="AB270" s="191">
        <f>IF($F270&lt;AC$144,(IF($F270&gt;AB$144-1,SUM($V129,$W129:AB129),AB129)),0)</f>
        <v>0</v>
      </c>
      <c r="AC270" s="191">
        <f>IF($F270&lt;AD$144,(IF($F270&gt;AC$144-1,SUM($V129,$W129:AC129),AC129)),0)</f>
        <v>0</v>
      </c>
      <c r="AD270" s="191">
        <f>IF($F270&lt;AE$144,(IF($F270&gt;AD$144-1,SUM($V129,$W129:AD129),AD129)),0)</f>
        <v>0</v>
      </c>
      <c r="AE270" s="191">
        <f>IF($F270&lt;AF$144,(IF($F270&gt;AE$144-1,SUM($V129,$W129:AE129),AE129)),0)</f>
        <v>0</v>
      </c>
      <c r="AF270" s="191">
        <f>IF($F270&lt;AG$144,(IF($F270&gt;AF$144-1,SUM($V129,$W129:AF129),AF129)),0)</f>
        <v>0</v>
      </c>
      <c r="AG270" s="191">
        <f>IF($F270&lt;AH$144,(IF($F270&gt;AG$144-1,SUM($V129,$W129:AG129),AG129)),0)</f>
        <v>0</v>
      </c>
      <c r="AH270" s="191">
        <f>IF($F270&lt;AI$144,(IF($F270&gt;AH$144-1,SUM($V129,$W129:AH129),AH129)),0)</f>
        <v>0</v>
      </c>
      <c r="AI270" s="163">
        <f t="shared" si="55"/>
        <v>0</v>
      </c>
      <c r="AJ270" s="191">
        <f>IFERROR(IF(VALUE($F270)&lt;AK$144,(IF(VALUE($F270)&gt;AJ$144-1,SUM($AI129,$V129,$AJ129:AJ129),AJ129)),0),0)</f>
        <v>0</v>
      </c>
      <c r="AK270" s="191">
        <f>IFERROR(IF(VALUE($F270)&lt;AL$144,(IF(VALUE($F270)&gt;AK$144-1,SUM($AI129,$V129,$AJ129:AK129),AK129)),0),0)</f>
        <v>0</v>
      </c>
      <c r="AL270" s="191">
        <f>IFERROR(IF(VALUE($F270)&lt;AM$144,(IF(VALUE($F270)&gt;AL$144-1,SUM($AI129,$V129,$AJ129:AL129),AL129)),0),0)</f>
        <v>0</v>
      </c>
      <c r="AM270" s="191">
        <f>IFERROR(IF(VALUE($F270)&lt;AN$144,(IF(VALUE($F270)&gt;AM$144-1,SUM($AI129,$V129,$AJ129:AM129),AM129)),0),0)</f>
        <v>0</v>
      </c>
      <c r="AN270" s="191">
        <f>IFERROR(IF(VALUE($F270)&lt;AO$144,(IF(VALUE($F270)&gt;AN$144-1,SUM($AI129,$V129,$AJ129:AN129),AN129)),0),0)</f>
        <v>0</v>
      </c>
      <c r="AO270" s="191">
        <f>IFERROR(IF(VALUE($F270)&lt;AP$144,(IF(VALUE($F270)&gt;AO$144-1,SUM($AI129,$V129,$AJ129:AO129),AO129)),0),0)</f>
        <v>0</v>
      </c>
      <c r="AP270" s="191">
        <f>IFERROR(IF(VALUE($F270)&lt;AQ$144,(IF(VALUE($F270)&gt;AP$144-1,SUM($AI129,$V129,$AJ129:AP129),AP129)),0),0)</f>
        <v>0</v>
      </c>
      <c r="AQ270" s="191">
        <f>IFERROR(IF(VALUE($F270)&lt;AR$144,(IF(VALUE($F270)&gt;AQ$144-1,SUM($AI129,$V129,$AJ129:AQ129),AQ129)),0),0)</f>
        <v>0</v>
      </c>
      <c r="AR270" s="191">
        <f>IFERROR(IF(VALUE($F270)&lt;AS$144,(IF(VALUE($F270)&gt;AR$144-1,SUM($AI129,$V129,$AJ129:AR129),AR129)),0),0)</f>
        <v>0</v>
      </c>
      <c r="AS270" s="191">
        <f>IFERROR(IF(VALUE($F270)&lt;AT$144,(IF(VALUE($F270)&gt;AS$144-1,SUM($AI129,$V129,$AJ129:AS129),AS129)),0),0)</f>
        <v>0</v>
      </c>
      <c r="AT270" s="191">
        <f>IFERROR(IF(VALUE($F270)&lt;AU$144,(IF(VALUE($F270)&gt;AT$144-1,SUM($AI129,$V129,$AJ129:AT129),AT129)),0),0)</f>
        <v>0</v>
      </c>
      <c r="AU270" s="191">
        <f>IFERROR(IF(VALUE($F270)&lt;AV$144,(IF(VALUE($F270)&gt;AU$144-1,SUM($AI129,$V129,$AJ129:AU129),AU129)),0),0)</f>
        <v>0</v>
      </c>
      <c r="AV270" s="163">
        <f t="shared" si="56"/>
        <v>0</v>
      </c>
      <c r="AW270" s="191">
        <f>IFERROR(IF(VALUE($F270)&lt;AX$144,(IF(VALUE($F270)&gt;AW$144-1,SUM($AV129,$AI129,$V129,$AW129:AW129),AW129)),0),0)</f>
        <v>0</v>
      </c>
      <c r="AX270" s="191">
        <f>IFERROR(IF(VALUE($F270)&lt;AY$144,(IF(VALUE($F270)&gt;AX$144-1,SUM($AV129,$AI129,$V129,$AW129:AX129),AX129)),0),0)</f>
        <v>0</v>
      </c>
      <c r="AY270" s="191">
        <f>IFERROR(IF(VALUE($F270)&lt;AZ$144,(IF(VALUE($F270)&gt;AY$144-1,SUM($AV129,$AI129,$V129,$AW129:AY129),AY129)),0),0)</f>
        <v>0</v>
      </c>
      <c r="AZ270" s="191">
        <f>IFERROR(IF(VALUE($F270)&lt;BA$144,(IF(VALUE($F270)&gt;AZ$144-1,SUM($AV129,$AI129,$V129,$AW129:AZ129),AZ129)),0),0)</f>
        <v>0</v>
      </c>
      <c r="BA270" s="191">
        <f>IFERROR(IF(VALUE($F270)&lt;BB$144,(IF(VALUE($F270)&gt;BA$144-1,SUM($AV129,$AI129,$V129,$AW129:BA129),BA129)),0),0)</f>
        <v>0</v>
      </c>
      <c r="BB270" s="191">
        <f>IFERROR(IF(VALUE($F270)&lt;BC$144,(IF(VALUE($F270)&gt;BB$144-1,SUM($AV129,$AI129,$V129,$AW129:BB129),BB129)),0),0)</f>
        <v>0</v>
      </c>
      <c r="BC270" s="191">
        <f>IFERROR(IF(VALUE($F270)&lt;BD$144,(IF(VALUE($F270)&gt;BC$144-1,SUM($AV129,$AI129,$V129,$AW129:BC129),BC129)),0),0)</f>
        <v>0</v>
      </c>
      <c r="BD270" s="191">
        <f>IFERROR(IF(VALUE($F270)&lt;BE$144,(IF(VALUE($F270)&gt;BD$144-1,SUM($AV129,$AI129,$V129,$AW129:BD129),BD129)),0),0)</f>
        <v>0</v>
      </c>
      <c r="BE270" s="191">
        <f>IFERROR(IF(VALUE($F270)&lt;BF$144,(IF(VALUE($F270)&gt;BE$144-1,SUM($AV129,$AI129,$V129,$AW129:BE129),BE129)),0),0)</f>
        <v>0</v>
      </c>
      <c r="BF270" s="191">
        <f>IFERROR(IF(VALUE($F270)&lt;BG$144,(IF(VALUE($F270)&gt;BF$144-1,SUM($AV129,$AI129,$V129,$AW129:BF129),BF129)),0),0)</f>
        <v>0</v>
      </c>
      <c r="BG270" s="191">
        <f>IFERROR(IF(VALUE($F270)&lt;BH$144,(IF(VALUE($F270)&gt;BG$144-1,SUM($AV129,$AI129,$V129,$AW129:BG129),BG129)),0),0)</f>
        <v>0</v>
      </c>
      <c r="BH270" s="191">
        <f>IFERROR(IF(VALUE($F270)&lt;BI$144,(IF(VALUE($F270)&gt;BH$144-1,SUM($AV129,$AI129,$V129,$AW129:BH129),BH129)),0),0)</f>
        <v>0</v>
      </c>
      <c r="BI270" s="163">
        <f t="shared" si="57"/>
        <v>0</v>
      </c>
      <c r="BV270" s="163"/>
      <c r="CI270" s="163"/>
      <c r="CV270" s="163"/>
      <c r="DI270" s="163"/>
      <c r="DV270" s="163"/>
      <c r="EI270" s="163"/>
    </row>
    <row r="271" spans="1:139" ht="15.75" hidden="1" customHeight="1" outlineLevel="1" x14ac:dyDescent="0.25">
      <c r="A271" s="2">
        <f t="shared" si="60"/>
        <v>124</v>
      </c>
      <c r="B271" s="1">
        <f t="shared" si="60"/>
        <v>0</v>
      </c>
      <c r="C271" s="1">
        <f t="shared" si="60"/>
        <v>0</v>
      </c>
      <c r="D271" s="2">
        <f t="shared" si="60"/>
        <v>0</v>
      </c>
      <c r="E271" s="162">
        <f t="shared" si="60"/>
        <v>0</v>
      </c>
      <c r="F271" s="84" t="s">
        <v>382</v>
      </c>
      <c r="G271" s="84"/>
      <c r="J271" s="191">
        <v>0</v>
      </c>
      <c r="K271" s="191">
        <v>0</v>
      </c>
      <c r="L271" s="191">
        <v>0</v>
      </c>
      <c r="M271" s="191">
        <v>0</v>
      </c>
      <c r="N271" s="191">
        <v>0</v>
      </c>
      <c r="O271" s="191">
        <v>0</v>
      </c>
      <c r="P271" s="191">
        <v>0</v>
      </c>
      <c r="Q271" s="191">
        <f>IF($F271&lt;R$144,(IF($F271&gt;Q$144-1,SUM($J130:Q130)+$I472,Q130)),0)</f>
        <v>0</v>
      </c>
      <c r="R271" s="191">
        <f>IF($F271&lt;S$144,(IF($F271&gt;R$144-1,SUM($J130:R130)+$I472,R130)),0)</f>
        <v>0</v>
      </c>
      <c r="S271" s="191">
        <f>IF($F271&lt;T$144,(IF($F271&gt;S$144-1,SUM($J130:S130)+$I472,S130)),0)</f>
        <v>0</v>
      </c>
      <c r="T271" s="191">
        <f>IF($F271&lt;U$144,(IF($F271&gt;T$144-1,SUM($J130:T130)+$I472,T130)),0)</f>
        <v>0</v>
      </c>
      <c r="U271" s="191">
        <f>IF($F271&lt;V$144,(IF($F271&gt;U$144-1,SUM($J130:U130)+$I472,U130)),0)</f>
        <v>0</v>
      </c>
      <c r="V271" s="163">
        <f t="shared" si="51"/>
        <v>0</v>
      </c>
      <c r="W271" s="191">
        <f>IF($F271&lt;X$144,(IF($F271&gt;W$144-1,SUM($V130,$W130:W130),W130)),0)</f>
        <v>0</v>
      </c>
      <c r="X271" s="191">
        <f>IF($F271&lt;Y$144,(IF($F271&gt;X$144-1,SUM($V130,$W130:X130),X130)),0)</f>
        <v>0</v>
      </c>
      <c r="Y271" s="191">
        <f>IF($F271&lt;Z$144,(IF($F271&gt;Y$144-1,SUM($V130,$W130:Y130),Y130)),0)</f>
        <v>0</v>
      </c>
      <c r="Z271" s="191">
        <f>IF($F271&lt;AA$144,(IF($F271&gt;Z$144-1,SUM($V130,$W130:Z130),Z130)),0)</f>
        <v>0</v>
      </c>
      <c r="AA271" s="191">
        <f>IF($F271&lt;AB$144,(IF($F271&gt;AA$144-1,SUM($V130,$W130:AA130),AA130)),0)</f>
        <v>0</v>
      </c>
      <c r="AB271" s="191">
        <f>IF($F271&lt;AC$144,(IF($F271&gt;AB$144-1,SUM($V130,$W130:AB130),AB130)),0)</f>
        <v>0</v>
      </c>
      <c r="AC271" s="191">
        <f>IF($F271&lt;AD$144,(IF($F271&gt;AC$144-1,SUM($V130,$W130:AC130),AC130)),0)</f>
        <v>0</v>
      </c>
      <c r="AD271" s="191">
        <f>IF($F271&lt;AE$144,(IF($F271&gt;AD$144-1,SUM($V130,$W130:AD130),AD130)),0)</f>
        <v>0</v>
      </c>
      <c r="AE271" s="191">
        <f>IF($F271&lt;AF$144,(IF($F271&gt;AE$144-1,SUM($V130,$W130:AE130),AE130)),0)</f>
        <v>0</v>
      </c>
      <c r="AF271" s="191">
        <f>IF($F271&lt;AG$144,(IF($F271&gt;AF$144-1,SUM($V130,$W130:AF130),AF130)),0)</f>
        <v>0</v>
      </c>
      <c r="AG271" s="191">
        <f>IF($F271&lt;AH$144,(IF($F271&gt;AG$144-1,SUM($V130,$W130:AG130),AG130)),0)</f>
        <v>0</v>
      </c>
      <c r="AH271" s="191">
        <f>IF($F271&lt;AI$144,(IF($F271&gt;AH$144-1,SUM($V130,$W130:AH130),AH130)),0)</f>
        <v>0</v>
      </c>
      <c r="AI271" s="163">
        <f t="shared" si="55"/>
        <v>0</v>
      </c>
      <c r="AJ271" s="191">
        <f>IFERROR(IF(VALUE($F271)&lt;AK$144,(IF(VALUE($F271)&gt;AJ$144-1,SUM($AI130,$V130,$AJ130:AJ130),AJ130)),0),0)</f>
        <v>0</v>
      </c>
      <c r="AK271" s="191">
        <f>IFERROR(IF(VALUE($F271)&lt;AL$144,(IF(VALUE($F271)&gt;AK$144-1,SUM($AI130,$V130,$AJ130:AK130),AK130)),0),0)</f>
        <v>0</v>
      </c>
      <c r="AL271" s="191">
        <f>IFERROR(IF(VALUE($F271)&lt;AM$144,(IF(VALUE($F271)&gt;AL$144-1,SUM($AI130,$V130,$AJ130:AL130),AL130)),0),0)</f>
        <v>0</v>
      </c>
      <c r="AM271" s="191">
        <f>IFERROR(IF(VALUE($F271)&lt;AN$144,(IF(VALUE($F271)&gt;AM$144-1,SUM($AI130,$V130,$AJ130:AM130),AM130)),0),0)</f>
        <v>0</v>
      </c>
      <c r="AN271" s="191">
        <f>IFERROR(IF(VALUE($F271)&lt;AO$144,(IF(VALUE($F271)&gt;AN$144-1,SUM($AI130,$V130,$AJ130:AN130),AN130)),0),0)</f>
        <v>0</v>
      </c>
      <c r="AO271" s="191">
        <f>IFERROR(IF(VALUE($F271)&lt;AP$144,(IF(VALUE($F271)&gt;AO$144-1,SUM($AI130,$V130,$AJ130:AO130),AO130)),0),0)</f>
        <v>0</v>
      </c>
      <c r="AP271" s="191">
        <f>IFERROR(IF(VALUE($F271)&lt;AQ$144,(IF(VALUE($F271)&gt;AP$144-1,SUM($AI130,$V130,$AJ130:AP130),AP130)),0),0)</f>
        <v>0</v>
      </c>
      <c r="AQ271" s="191">
        <f>IFERROR(IF(VALUE($F271)&lt;AR$144,(IF(VALUE($F271)&gt;AQ$144-1,SUM($AI130,$V130,$AJ130:AQ130),AQ130)),0),0)</f>
        <v>0</v>
      </c>
      <c r="AR271" s="191">
        <f>IFERROR(IF(VALUE($F271)&lt;AS$144,(IF(VALUE($F271)&gt;AR$144-1,SUM($AI130,$V130,$AJ130:AR130),AR130)),0),0)</f>
        <v>0</v>
      </c>
      <c r="AS271" s="191">
        <f>IFERROR(IF(VALUE($F271)&lt;AT$144,(IF(VALUE($F271)&gt;AS$144-1,SUM($AI130,$V130,$AJ130:AS130),AS130)),0),0)</f>
        <v>0</v>
      </c>
      <c r="AT271" s="191">
        <f>IFERROR(IF(VALUE($F271)&lt;AU$144,(IF(VALUE($F271)&gt;AT$144-1,SUM($AI130,$V130,$AJ130:AT130),AT130)),0),0)</f>
        <v>0</v>
      </c>
      <c r="AU271" s="191">
        <f>IFERROR(IF(VALUE($F271)&lt;AV$144,(IF(VALUE($F271)&gt;AU$144-1,SUM($AI130,$V130,$AJ130:AU130),AU130)),0),0)</f>
        <v>0</v>
      </c>
      <c r="AV271" s="163">
        <f t="shared" si="56"/>
        <v>0</v>
      </c>
      <c r="AW271" s="191">
        <f>IFERROR(IF(VALUE($F271)&lt;AX$144,(IF(VALUE($F271)&gt;AW$144-1,SUM($AV130,$AI130,$V130,$AW130:AW130),AW130)),0),0)</f>
        <v>0</v>
      </c>
      <c r="AX271" s="191">
        <f>IFERROR(IF(VALUE($F271)&lt;AY$144,(IF(VALUE($F271)&gt;AX$144-1,SUM($AV130,$AI130,$V130,$AW130:AX130),AX130)),0),0)</f>
        <v>0</v>
      </c>
      <c r="AY271" s="191">
        <f>IFERROR(IF(VALUE($F271)&lt;AZ$144,(IF(VALUE($F271)&gt;AY$144-1,SUM($AV130,$AI130,$V130,$AW130:AY130),AY130)),0),0)</f>
        <v>0</v>
      </c>
      <c r="AZ271" s="191">
        <f>IFERROR(IF(VALUE($F271)&lt;BA$144,(IF(VALUE($F271)&gt;AZ$144-1,SUM($AV130,$AI130,$V130,$AW130:AZ130),AZ130)),0),0)</f>
        <v>0</v>
      </c>
      <c r="BA271" s="191">
        <f>IFERROR(IF(VALUE($F271)&lt;BB$144,(IF(VALUE($F271)&gt;BA$144-1,SUM($AV130,$AI130,$V130,$AW130:BA130),BA130)),0),0)</f>
        <v>0</v>
      </c>
      <c r="BB271" s="191">
        <f>IFERROR(IF(VALUE($F271)&lt;BC$144,(IF(VALUE($F271)&gt;BB$144-1,SUM($AV130,$AI130,$V130,$AW130:BB130),BB130)),0),0)</f>
        <v>0</v>
      </c>
      <c r="BC271" s="191">
        <f>IFERROR(IF(VALUE($F271)&lt;BD$144,(IF(VALUE($F271)&gt;BC$144-1,SUM($AV130,$AI130,$V130,$AW130:BC130),BC130)),0),0)</f>
        <v>0</v>
      </c>
      <c r="BD271" s="191">
        <f>IFERROR(IF(VALUE($F271)&lt;BE$144,(IF(VALUE($F271)&gt;BD$144-1,SUM($AV130,$AI130,$V130,$AW130:BD130),BD130)),0),0)</f>
        <v>0</v>
      </c>
      <c r="BE271" s="191">
        <f>IFERROR(IF(VALUE($F271)&lt;BF$144,(IF(VALUE($F271)&gt;BE$144-1,SUM($AV130,$AI130,$V130,$AW130:BE130),BE130)),0),0)</f>
        <v>0</v>
      </c>
      <c r="BF271" s="191">
        <f>IFERROR(IF(VALUE($F271)&lt;BG$144,(IF(VALUE($F271)&gt;BF$144-1,SUM($AV130,$AI130,$V130,$AW130:BF130),BF130)),0),0)</f>
        <v>0</v>
      </c>
      <c r="BG271" s="191">
        <f>IFERROR(IF(VALUE($F271)&lt;BH$144,(IF(VALUE($F271)&gt;BG$144-1,SUM($AV130,$AI130,$V130,$AW130:BG130),BG130)),0),0)</f>
        <v>0</v>
      </c>
      <c r="BH271" s="191">
        <f>IFERROR(IF(VALUE($F271)&lt;BI$144,(IF(VALUE($F271)&gt;BH$144-1,SUM($AV130,$AI130,$V130,$AW130:BH130),BH130)),0),0)</f>
        <v>0</v>
      </c>
      <c r="BI271" s="163">
        <f t="shared" si="57"/>
        <v>0</v>
      </c>
      <c r="BV271" s="163"/>
      <c r="CI271" s="163"/>
      <c r="CV271" s="163"/>
      <c r="DI271" s="163"/>
      <c r="DV271" s="163"/>
      <c r="EI271" s="163"/>
    </row>
    <row r="272" spans="1:139" ht="15.75" hidden="1" customHeight="1" outlineLevel="1" x14ac:dyDescent="0.25">
      <c r="A272" s="2">
        <f t="shared" si="60"/>
        <v>125</v>
      </c>
      <c r="B272" s="1">
        <f t="shared" si="60"/>
        <v>0</v>
      </c>
      <c r="C272" s="1">
        <f t="shared" si="60"/>
        <v>0</v>
      </c>
      <c r="D272" s="2">
        <f t="shared" si="60"/>
        <v>0</v>
      </c>
      <c r="E272" s="162">
        <f t="shared" si="60"/>
        <v>0</v>
      </c>
      <c r="F272" s="84" t="s">
        <v>382</v>
      </c>
      <c r="G272" s="84"/>
      <c r="J272" s="191">
        <v>0</v>
      </c>
      <c r="K272" s="191">
        <v>0</v>
      </c>
      <c r="L272" s="191">
        <v>0</v>
      </c>
      <c r="M272" s="191">
        <v>0</v>
      </c>
      <c r="N272" s="191">
        <v>0</v>
      </c>
      <c r="O272" s="191">
        <v>0</v>
      </c>
      <c r="P272" s="191">
        <v>0</v>
      </c>
      <c r="Q272" s="191">
        <f>IF($F272&lt;R$144,(IF($F272&gt;Q$144-1,SUM($J131:Q131)+$I473,Q131)),0)</f>
        <v>0</v>
      </c>
      <c r="R272" s="191">
        <f>IF($F272&lt;S$144,(IF($F272&gt;R$144-1,SUM($J131:R131)+$I473,R131)),0)</f>
        <v>0</v>
      </c>
      <c r="S272" s="191">
        <f>IF($F272&lt;T$144,(IF($F272&gt;S$144-1,SUM($J131:S131)+$I473,S131)),0)</f>
        <v>0</v>
      </c>
      <c r="T272" s="191">
        <f>IF($F272&lt;U$144,(IF($F272&gt;T$144-1,SUM($J131:T131)+$I473,T131)),0)</f>
        <v>0</v>
      </c>
      <c r="U272" s="191">
        <f>IF($F272&lt;V$144,(IF($F272&gt;U$144-1,SUM($J131:U131)+$I473,U131)),0)</f>
        <v>0</v>
      </c>
      <c r="V272" s="163">
        <f t="shared" si="51"/>
        <v>0</v>
      </c>
      <c r="W272" s="191">
        <f>IF($F272&lt;X$144,(IF($F272&gt;W$144-1,SUM($V131,$W131:W131),W131)),0)</f>
        <v>0</v>
      </c>
      <c r="X272" s="191">
        <f>IF($F272&lt;Y$144,(IF($F272&gt;X$144-1,SUM($V131,$W131:X131),X131)),0)</f>
        <v>0</v>
      </c>
      <c r="Y272" s="191">
        <f>IF($F272&lt;Z$144,(IF($F272&gt;Y$144-1,SUM($V131,$W131:Y131),Y131)),0)</f>
        <v>0</v>
      </c>
      <c r="Z272" s="191">
        <f>IF($F272&lt;AA$144,(IF($F272&gt;Z$144-1,SUM($V131,$W131:Z131),Z131)),0)</f>
        <v>0</v>
      </c>
      <c r="AA272" s="191">
        <f>IF($F272&lt;AB$144,(IF($F272&gt;AA$144-1,SUM($V131,$W131:AA131),AA131)),0)</f>
        <v>0</v>
      </c>
      <c r="AB272" s="191">
        <f>IF($F272&lt;AC$144,(IF($F272&gt;AB$144-1,SUM($V131,$W131:AB131),AB131)),0)</f>
        <v>0</v>
      </c>
      <c r="AC272" s="191">
        <f>IF($F272&lt;AD$144,(IF($F272&gt;AC$144-1,SUM($V131,$W131:AC131),AC131)),0)</f>
        <v>0</v>
      </c>
      <c r="AD272" s="191">
        <f>IF($F272&lt;AE$144,(IF($F272&gt;AD$144-1,SUM($V131,$W131:AD131),AD131)),0)</f>
        <v>0</v>
      </c>
      <c r="AE272" s="191">
        <f>IF($F272&lt;AF$144,(IF($F272&gt;AE$144-1,SUM($V131,$W131:AE131),AE131)),0)</f>
        <v>0</v>
      </c>
      <c r="AF272" s="191">
        <f>IF($F272&lt;AG$144,(IF($F272&gt;AF$144-1,SUM($V131,$W131:AF131),AF131)),0)</f>
        <v>0</v>
      </c>
      <c r="AG272" s="191">
        <f>IF($F272&lt;AH$144,(IF($F272&gt;AG$144-1,SUM($V131,$W131:AG131),AG131)),0)</f>
        <v>0</v>
      </c>
      <c r="AH272" s="191">
        <f>IF($F272&lt;AI$144,(IF($F272&gt;AH$144-1,SUM($V131,$W131:AH131),AH131)),0)</f>
        <v>0</v>
      </c>
      <c r="AI272" s="163">
        <f t="shared" si="55"/>
        <v>0</v>
      </c>
      <c r="AJ272" s="191">
        <f>IFERROR(IF(VALUE($F272)&lt;AK$144,(IF(VALUE($F272)&gt;AJ$144-1,SUM($AI131,$V131,$AJ131:AJ131),AJ131)),0),0)</f>
        <v>0</v>
      </c>
      <c r="AK272" s="191">
        <f>IFERROR(IF(VALUE($F272)&lt;AL$144,(IF(VALUE($F272)&gt;AK$144-1,SUM($AI131,$V131,$AJ131:AK131),AK131)),0),0)</f>
        <v>0</v>
      </c>
      <c r="AL272" s="191">
        <f>IFERROR(IF(VALUE($F272)&lt;AM$144,(IF(VALUE($F272)&gt;AL$144-1,SUM($AI131,$V131,$AJ131:AL131),AL131)),0),0)</f>
        <v>0</v>
      </c>
      <c r="AM272" s="191">
        <f>IFERROR(IF(VALUE($F272)&lt;AN$144,(IF(VALUE($F272)&gt;AM$144-1,SUM($AI131,$V131,$AJ131:AM131),AM131)),0),0)</f>
        <v>0</v>
      </c>
      <c r="AN272" s="191">
        <f>IFERROR(IF(VALUE($F272)&lt;AO$144,(IF(VALUE($F272)&gt;AN$144-1,SUM($AI131,$V131,$AJ131:AN131),AN131)),0),0)</f>
        <v>0</v>
      </c>
      <c r="AO272" s="191">
        <f>IFERROR(IF(VALUE($F272)&lt;AP$144,(IF(VALUE($F272)&gt;AO$144-1,SUM($AI131,$V131,$AJ131:AO131),AO131)),0),0)</f>
        <v>0</v>
      </c>
      <c r="AP272" s="191">
        <f>IFERROR(IF(VALUE($F272)&lt;AQ$144,(IF(VALUE($F272)&gt;AP$144-1,SUM($AI131,$V131,$AJ131:AP131),AP131)),0),0)</f>
        <v>0</v>
      </c>
      <c r="AQ272" s="191">
        <f>IFERROR(IF(VALUE($F272)&lt;AR$144,(IF(VALUE($F272)&gt;AQ$144-1,SUM($AI131,$V131,$AJ131:AQ131),AQ131)),0),0)</f>
        <v>0</v>
      </c>
      <c r="AR272" s="191">
        <f>IFERROR(IF(VALUE($F272)&lt;AS$144,(IF(VALUE($F272)&gt;AR$144-1,SUM($AI131,$V131,$AJ131:AR131),AR131)),0),0)</f>
        <v>0</v>
      </c>
      <c r="AS272" s="191">
        <f>IFERROR(IF(VALUE($F272)&lt;AT$144,(IF(VALUE($F272)&gt;AS$144-1,SUM($AI131,$V131,$AJ131:AS131),AS131)),0),0)</f>
        <v>0</v>
      </c>
      <c r="AT272" s="191">
        <f>IFERROR(IF(VALUE($F272)&lt;AU$144,(IF(VALUE($F272)&gt;AT$144-1,SUM($AI131,$V131,$AJ131:AT131),AT131)),0),0)</f>
        <v>0</v>
      </c>
      <c r="AU272" s="191">
        <f>IFERROR(IF(VALUE($F272)&lt;AV$144,(IF(VALUE($F272)&gt;AU$144-1,SUM($AI131,$V131,$AJ131:AU131),AU131)),0),0)</f>
        <v>0</v>
      </c>
      <c r="AV272" s="163">
        <f t="shared" si="56"/>
        <v>0</v>
      </c>
      <c r="AW272" s="191">
        <f>IFERROR(IF(VALUE($F272)&lt;AX$144,(IF(VALUE($F272)&gt;AW$144-1,SUM($AV131,$AI131,$V131,$AW131:AW131),AW131)),0),0)</f>
        <v>0</v>
      </c>
      <c r="AX272" s="191">
        <f>IFERROR(IF(VALUE($F272)&lt;AY$144,(IF(VALUE($F272)&gt;AX$144-1,SUM($AV131,$AI131,$V131,$AW131:AX131),AX131)),0),0)</f>
        <v>0</v>
      </c>
      <c r="AY272" s="191">
        <f>IFERROR(IF(VALUE($F272)&lt;AZ$144,(IF(VALUE($F272)&gt;AY$144-1,SUM($AV131,$AI131,$V131,$AW131:AY131),AY131)),0),0)</f>
        <v>0</v>
      </c>
      <c r="AZ272" s="191">
        <f>IFERROR(IF(VALUE($F272)&lt;BA$144,(IF(VALUE($F272)&gt;AZ$144-1,SUM($AV131,$AI131,$V131,$AW131:AZ131),AZ131)),0),0)</f>
        <v>0</v>
      </c>
      <c r="BA272" s="191">
        <f>IFERROR(IF(VALUE($F272)&lt;BB$144,(IF(VALUE($F272)&gt;BA$144-1,SUM($AV131,$AI131,$V131,$AW131:BA131),BA131)),0),0)</f>
        <v>0</v>
      </c>
      <c r="BB272" s="191">
        <f>IFERROR(IF(VALUE($F272)&lt;BC$144,(IF(VALUE($F272)&gt;BB$144-1,SUM($AV131,$AI131,$V131,$AW131:BB131),BB131)),0),0)</f>
        <v>0</v>
      </c>
      <c r="BC272" s="191">
        <f>IFERROR(IF(VALUE($F272)&lt;BD$144,(IF(VALUE($F272)&gt;BC$144-1,SUM($AV131,$AI131,$V131,$AW131:BC131),BC131)),0),0)</f>
        <v>0</v>
      </c>
      <c r="BD272" s="191">
        <f>IFERROR(IF(VALUE($F272)&lt;BE$144,(IF(VALUE($F272)&gt;BD$144-1,SUM($AV131,$AI131,$V131,$AW131:BD131),BD131)),0),0)</f>
        <v>0</v>
      </c>
      <c r="BE272" s="191">
        <f>IFERROR(IF(VALUE($F272)&lt;BF$144,(IF(VALUE($F272)&gt;BE$144-1,SUM($AV131,$AI131,$V131,$AW131:BE131),BE131)),0),0)</f>
        <v>0</v>
      </c>
      <c r="BF272" s="191">
        <f>IFERROR(IF(VALUE($F272)&lt;BG$144,(IF(VALUE($F272)&gt;BF$144-1,SUM($AV131,$AI131,$V131,$AW131:BF131),BF131)),0),0)</f>
        <v>0</v>
      </c>
      <c r="BG272" s="191">
        <f>IFERROR(IF(VALUE($F272)&lt;BH$144,(IF(VALUE($F272)&gt;BG$144-1,SUM($AV131,$AI131,$V131,$AW131:BG131),BG131)),0),0)</f>
        <v>0</v>
      </c>
      <c r="BH272" s="191">
        <f>IFERROR(IF(VALUE($F272)&lt;BI$144,(IF(VALUE($F272)&gt;BH$144-1,SUM($AV131,$AI131,$V131,$AW131:BH131),BH131)),0),0)</f>
        <v>0</v>
      </c>
      <c r="BI272" s="163">
        <f t="shared" si="57"/>
        <v>0</v>
      </c>
      <c r="BV272" s="163"/>
      <c r="CI272" s="163"/>
      <c r="CV272" s="163"/>
      <c r="DI272" s="163"/>
      <c r="DV272" s="163"/>
      <c r="EI272" s="163"/>
    </row>
    <row r="273" spans="1:142" ht="15.75" hidden="1" customHeight="1" outlineLevel="1" x14ac:dyDescent="0.25">
      <c r="A273" s="2">
        <f t="shared" si="60"/>
        <v>126</v>
      </c>
      <c r="B273" s="1">
        <f t="shared" si="60"/>
        <v>0</v>
      </c>
      <c r="C273" s="1">
        <f t="shared" si="60"/>
        <v>0</v>
      </c>
      <c r="D273" s="2">
        <f t="shared" si="60"/>
        <v>0</v>
      </c>
      <c r="E273" s="162">
        <f t="shared" si="60"/>
        <v>0</v>
      </c>
      <c r="F273" s="84" t="s">
        <v>382</v>
      </c>
      <c r="G273" s="84"/>
      <c r="J273" s="191">
        <v>0</v>
      </c>
      <c r="K273" s="191">
        <v>0</v>
      </c>
      <c r="L273" s="191">
        <v>0</v>
      </c>
      <c r="M273" s="191">
        <v>0</v>
      </c>
      <c r="N273" s="191">
        <v>0</v>
      </c>
      <c r="O273" s="191">
        <v>0</v>
      </c>
      <c r="P273" s="191">
        <v>0</v>
      </c>
      <c r="Q273" s="191">
        <f>IF($F273&lt;R$144,(IF($F273&gt;Q$144-1,SUM($J132:Q132)+$I474,Q132)),0)</f>
        <v>0</v>
      </c>
      <c r="R273" s="191">
        <f>IF($F273&lt;S$144,(IF($F273&gt;R$144-1,SUM($J132:R132)+$I474,R132)),0)</f>
        <v>0</v>
      </c>
      <c r="S273" s="191">
        <f>IF($F273&lt;T$144,(IF($F273&gt;S$144-1,SUM($J132:S132)+$I474,S132)),0)</f>
        <v>0</v>
      </c>
      <c r="T273" s="191">
        <f>IF($F273&lt;U$144,(IF($F273&gt;T$144-1,SUM($J132:T132)+$I474,T132)),0)</f>
        <v>0</v>
      </c>
      <c r="U273" s="191">
        <f>IF($F273&lt;V$144,(IF($F273&gt;U$144-1,SUM($J132:U132)+$I474,U132)),0)</f>
        <v>0</v>
      </c>
      <c r="V273" s="163">
        <f t="shared" si="51"/>
        <v>0</v>
      </c>
      <c r="W273" s="191">
        <f>IF($F273&lt;X$144,(IF($F273&gt;W$144-1,SUM($V132,$W132:W132),W132)),0)</f>
        <v>0</v>
      </c>
      <c r="X273" s="191">
        <f>IF($F273&lt;Y$144,(IF($F273&gt;X$144-1,SUM($V132,$W132:X132),X132)),0)</f>
        <v>0</v>
      </c>
      <c r="Y273" s="191">
        <f>IF($F273&lt;Z$144,(IF($F273&gt;Y$144-1,SUM($V132,$W132:Y132),Y132)),0)</f>
        <v>0</v>
      </c>
      <c r="Z273" s="191">
        <f>IF($F273&lt;AA$144,(IF($F273&gt;Z$144-1,SUM($V132,$W132:Z132),Z132)),0)</f>
        <v>0</v>
      </c>
      <c r="AA273" s="191">
        <f>IF($F273&lt;AB$144,(IF($F273&gt;AA$144-1,SUM($V132,$W132:AA132),AA132)),0)</f>
        <v>0</v>
      </c>
      <c r="AB273" s="191">
        <f>IF($F273&lt;AC$144,(IF($F273&gt;AB$144-1,SUM($V132,$W132:AB132),AB132)),0)</f>
        <v>0</v>
      </c>
      <c r="AC273" s="191">
        <f>IF($F273&lt;AD$144,(IF($F273&gt;AC$144-1,SUM($V132,$W132:AC132),AC132)),0)</f>
        <v>0</v>
      </c>
      <c r="AD273" s="191">
        <f>IF($F273&lt;AE$144,(IF($F273&gt;AD$144-1,SUM($V132,$W132:AD132),AD132)),0)</f>
        <v>0</v>
      </c>
      <c r="AE273" s="191">
        <f>IF($F273&lt;AF$144,(IF($F273&gt;AE$144-1,SUM($V132,$W132:AE132),AE132)),0)</f>
        <v>0</v>
      </c>
      <c r="AF273" s="191">
        <f>IF($F273&lt;AG$144,(IF($F273&gt;AF$144-1,SUM($V132,$W132:AF132),AF132)),0)</f>
        <v>0</v>
      </c>
      <c r="AG273" s="191">
        <f>IF($F273&lt;AH$144,(IF($F273&gt;AG$144-1,SUM($V132,$W132:AG132),AG132)),0)</f>
        <v>0</v>
      </c>
      <c r="AH273" s="191">
        <f>IF($F273&lt;AI$144,(IF($F273&gt;AH$144-1,SUM($V132,$W132:AH132),AH132)),0)</f>
        <v>0</v>
      </c>
      <c r="AI273" s="163">
        <f t="shared" si="55"/>
        <v>0</v>
      </c>
      <c r="AJ273" s="191">
        <f>IFERROR(IF(VALUE($F273)&lt;AK$144,(IF(VALUE($F273)&gt;AJ$144-1,SUM($AI132,$V132,$AJ132:AJ132),AJ132)),0),0)</f>
        <v>0</v>
      </c>
      <c r="AK273" s="191">
        <f>IFERROR(IF(VALUE($F273)&lt;AL$144,(IF(VALUE($F273)&gt;AK$144-1,SUM($AI132,$V132,$AJ132:AK132),AK132)),0),0)</f>
        <v>0</v>
      </c>
      <c r="AL273" s="191">
        <f>IFERROR(IF(VALUE($F273)&lt;AM$144,(IF(VALUE($F273)&gt;AL$144-1,SUM($AI132,$V132,$AJ132:AL132),AL132)),0),0)</f>
        <v>0</v>
      </c>
      <c r="AM273" s="191">
        <f>IFERROR(IF(VALUE($F273)&lt;AN$144,(IF(VALUE($F273)&gt;AM$144-1,SUM($AI132,$V132,$AJ132:AM132),AM132)),0),0)</f>
        <v>0</v>
      </c>
      <c r="AN273" s="191">
        <f>IFERROR(IF(VALUE($F273)&lt;AO$144,(IF(VALUE($F273)&gt;AN$144-1,SUM($AI132,$V132,$AJ132:AN132),AN132)),0),0)</f>
        <v>0</v>
      </c>
      <c r="AO273" s="191">
        <f>IFERROR(IF(VALUE($F273)&lt;AP$144,(IF(VALUE($F273)&gt;AO$144-1,SUM($AI132,$V132,$AJ132:AO132),AO132)),0),0)</f>
        <v>0</v>
      </c>
      <c r="AP273" s="191">
        <f>IFERROR(IF(VALUE($F273)&lt;AQ$144,(IF(VALUE($F273)&gt;AP$144-1,SUM($AI132,$V132,$AJ132:AP132),AP132)),0),0)</f>
        <v>0</v>
      </c>
      <c r="AQ273" s="191">
        <f>IFERROR(IF(VALUE($F273)&lt;AR$144,(IF(VALUE($F273)&gt;AQ$144-1,SUM($AI132,$V132,$AJ132:AQ132),AQ132)),0),0)</f>
        <v>0</v>
      </c>
      <c r="AR273" s="191">
        <f>IFERROR(IF(VALUE($F273)&lt;AS$144,(IF(VALUE($F273)&gt;AR$144-1,SUM($AI132,$V132,$AJ132:AR132),AR132)),0),0)</f>
        <v>0</v>
      </c>
      <c r="AS273" s="191">
        <f>IFERROR(IF(VALUE($F273)&lt;AT$144,(IF(VALUE($F273)&gt;AS$144-1,SUM($AI132,$V132,$AJ132:AS132),AS132)),0),0)</f>
        <v>0</v>
      </c>
      <c r="AT273" s="191">
        <f>IFERROR(IF(VALUE($F273)&lt;AU$144,(IF(VALUE($F273)&gt;AT$144-1,SUM($AI132,$V132,$AJ132:AT132),AT132)),0),0)</f>
        <v>0</v>
      </c>
      <c r="AU273" s="191">
        <f>IFERROR(IF(VALUE($F273)&lt;AV$144,(IF(VALUE($F273)&gt;AU$144-1,SUM($AI132,$V132,$AJ132:AU132),AU132)),0),0)</f>
        <v>0</v>
      </c>
      <c r="AV273" s="163">
        <f t="shared" si="56"/>
        <v>0</v>
      </c>
      <c r="AW273" s="191">
        <f>IFERROR(IF(VALUE($F273)&lt;AX$144,(IF(VALUE($F273)&gt;AW$144-1,SUM($AV132,$AI132,$V132,$AW132:AW132),AW132)),0),0)</f>
        <v>0</v>
      </c>
      <c r="AX273" s="191">
        <f>IFERROR(IF(VALUE($F273)&lt;AY$144,(IF(VALUE($F273)&gt;AX$144-1,SUM($AV132,$AI132,$V132,$AW132:AX132),AX132)),0),0)</f>
        <v>0</v>
      </c>
      <c r="AY273" s="191">
        <f>IFERROR(IF(VALUE($F273)&lt;AZ$144,(IF(VALUE($F273)&gt;AY$144-1,SUM($AV132,$AI132,$V132,$AW132:AY132),AY132)),0),0)</f>
        <v>0</v>
      </c>
      <c r="AZ273" s="191">
        <f>IFERROR(IF(VALUE($F273)&lt;BA$144,(IF(VALUE($F273)&gt;AZ$144-1,SUM($AV132,$AI132,$V132,$AW132:AZ132),AZ132)),0),0)</f>
        <v>0</v>
      </c>
      <c r="BA273" s="191">
        <f>IFERROR(IF(VALUE($F273)&lt;BB$144,(IF(VALUE($F273)&gt;BA$144-1,SUM($AV132,$AI132,$V132,$AW132:BA132),BA132)),0),0)</f>
        <v>0</v>
      </c>
      <c r="BB273" s="191">
        <f>IFERROR(IF(VALUE($F273)&lt;BC$144,(IF(VALUE($F273)&gt;BB$144-1,SUM($AV132,$AI132,$V132,$AW132:BB132),BB132)),0),0)</f>
        <v>0</v>
      </c>
      <c r="BC273" s="191">
        <f>IFERROR(IF(VALUE($F273)&lt;BD$144,(IF(VALUE($F273)&gt;BC$144-1,SUM($AV132,$AI132,$V132,$AW132:BC132),BC132)),0),0)</f>
        <v>0</v>
      </c>
      <c r="BD273" s="191">
        <f>IFERROR(IF(VALUE($F273)&lt;BE$144,(IF(VALUE($F273)&gt;BD$144-1,SUM($AV132,$AI132,$V132,$AW132:BD132),BD132)),0),0)</f>
        <v>0</v>
      </c>
      <c r="BE273" s="191">
        <f>IFERROR(IF(VALUE($F273)&lt;BF$144,(IF(VALUE($F273)&gt;BE$144-1,SUM($AV132,$AI132,$V132,$AW132:BE132),BE132)),0),0)</f>
        <v>0</v>
      </c>
      <c r="BF273" s="191">
        <f>IFERROR(IF(VALUE($F273)&lt;BG$144,(IF(VALUE($F273)&gt;BF$144-1,SUM($AV132,$AI132,$V132,$AW132:BF132),BF132)),0),0)</f>
        <v>0</v>
      </c>
      <c r="BG273" s="191">
        <f>IFERROR(IF(VALUE($F273)&lt;BH$144,(IF(VALUE($F273)&gt;BG$144-1,SUM($AV132,$AI132,$V132,$AW132:BG132),BG132)),0),0)</f>
        <v>0</v>
      </c>
      <c r="BH273" s="191">
        <f>IFERROR(IF(VALUE($F273)&lt;BI$144,(IF(VALUE($F273)&gt;BH$144-1,SUM($AV132,$AI132,$V132,$AW132:BH132),BH132)),0),0)</f>
        <v>0</v>
      </c>
      <c r="BI273" s="163">
        <f t="shared" si="57"/>
        <v>0</v>
      </c>
      <c r="BV273" s="163"/>
      <c r="CI273" s="163"/>
      <c r="CV273" s="163"/>
      <c r="DI273" s="163"/>
      <c r="DV273" s="163"/>
      <c r="EI273" s="163"/>
    </row>
    <row r="274" spans="1:142" ht="15.75" hidden="1" customHeight="1" outlineLevel="1" x14ac:dyDescent="0.25">
      <c r="A274" s="2">
        <f t="shared" si="60"/>
        <v>127</v>
      </c>
      <c r="B274" s="1">
        <f t="shared" si="60"/>
        <v>0</v>
      </c>
      <c r="C274" s="1">
        <f t="shared" si="60"/>
        <v>0</v>
      </c>
      <c r="D274" s="2">
        <f t="shared" si="60"/>
        <v>0</v>
      </c>
      <c r="E274" s="162">
        <f t="shared" si="60"/>
        <v>0</v>
      </c>
      <c r="F274" s="84" t="s">
        <v>382</v>
      </c>
      <c r="G274" s="84"/>
      <c r="J274" s="191">
        <v>0</v>
      </c>
      <c r="K274" s="191">
        <v>0</v>
      </c>
      <c r="L274" s="191">
        <v>0</v>
      </c>
      <c r="M274" s="191">
        <v>0</v>
      </c>
      <c r="N274" s="191">
        <v>0</v>
      </c>
      <c r="O274" s="191">
        <v>0</v>
      </c>
      <c r="P274" s="191">
        <v>0</v>
      </c>
      <c r="Q274" s="191">
        <f>IF($F274&lt;R$144,(IF($F274&gt;Q$144-1,SUM($J133:Q133)+$I475,Q133)),0)</f>
        <v>0</v>
      </c>
      <c r="R274" s="191">
        <f>IF($F274&lt;S$144,(IF($F274&gt;R$144-1,SUM($J133:R133)+$I475,R133)),0)</f>
        <v>0</v>
      </c>
      <c r="S274" s="191">
        <f>IF($F274&lt;T$144,(IF($F274&gt;S$144-1,SUM($J133:S133)+$I475,S133)),0)</f>
        <v>0</v>
      </c>
      <c r="T274" s="191">
        <f>IF($F274&lt;U$144,(IF($F274&gt;T$144-1,SUM($J133:T133)+$I475,T133)),0)</f>
        <v>0</v>
      </c>
      <c r="U274" s="191">
        <f>IF($F274&lt;V$144,(IF($F274&gt;U$144-1,SUM($J133:U133)+$I475,U133)),0)</f>
        <v>0</v>
      </c>
      <c r="V274" s="163">
        <f t="shared" si="51"/>
        <v>0</v>
      </c>
      <c r="W274" s="191">
        <f>IF($F274&lt;X$144,(IF($F274&gt;W$144-1,SUM($V133,$W133:W133),W133)),0)</f>
        <v>0</v>
      </c>
      <c r="X274" s="191">
        <f>IF($F274&lt;Y$144,(IF($F274&gt;X$144-1,SUM($V133,$W133:X133),X133)),0)</f>
        <v>0</v>
      </c>
      <c r="Y274" s="191">
        <f>IF($F274&lt;Z$144,(IF($F274&gt;Y$144-1,SUM($V133,$W133:Y133),Y133)),0)</f>
        <v>0</v>
      </c>
      <c r="Z274" s="191">
        <f>IF($F274&lt;AA$144,(IF($F274&gt;Z$144-1,SUM($V133,$W133:Z133),Z133)),0)</f>
        <v>0</v>
      </c>
      <c r="AA274" s="191">
        <f>IF($F274&lt;AB$144,(IF($F274&gt;AA$144-1,SUM($V133,$W133:AA133),AA133)),0)</f>
        <v>0</v>
      </c>
      <c r="AB274" s="191">
        <f>IF($F274&lt;AC$144,(IF($F274&gt;AB$144-1,SUM($V133,$W133:AB133),AB133)),0)</f>
        <v>0</v>
      </c>
      <c r="AC274" s="191">
        <f>IF($F274&lt;AD$144,(IF($F274&gt;AC$144-1,SUM($V133,$W133:AC133),AC133)),0)</f>
        <v>0</v>
      </c>
      <c r="AD274" s="191">
        <f>IF($F274&lt;AE$144,(IF($F274&gt;AD$144-1,SUM($V133,$W133:AD133),AD133)),0)</f>
        <v>0</v>
      </c>
      <c r="AE274" s="191">
        <f>IF($F274&lt;AF$144,(IF($F274&gt;AE$144-1,SUM($V133,$W133:AE133),AE133)),0)</f>
        <v>0</v>
      </c>
      <c r="AF274" s="191">
        <f>IF($F274&lt;AG$144,(IF($F274&gt;AF$144-1,SUM($V133,$W133:AF133),AF133)),0)</f>
        <v>0</v>
      </c>
      <c r="AG274" s="191">
        <f>IF($F274&lt;AH$144,(IF($F274&gt;AG$144-1,SUM($V133,$W133:AG133),AG133)),0)</f>
        <v>0</v>
      </c>
      <c r="AH274" s="191">
        <f>IF($F274&lt;AI$144,(IF($F274&gt;AH$144-1,SUM($V133,$W133:AH133),AH133)),0)</f>
        <v>0</v>
      </c>
      <c r="AI274" s="163">
        <f t="shared" ref="AI274:AI282" si="61">SUM(W274:AH274)</f>
        <v>0</v>
      </c>
      <c r="AJ274" s="191">
        <f>IFERROR(IF(VALUE($F274)&lt;AK$144,(IF(VALUE($F274)&gt;AJ$144-1,SUM($AI133,$V133,$AJ133:AJ133),AJ133)),0),0)</f>
        <v>0</v>
      </c>
      <c r="AK274" s="191">
        <f>IFERROR(IF(VALUE($F274)&lt;AL$144,(IF(VALUE($F274)&gt;AK$144-1,SUM($AI133,$V133,$AJ133:AK133),AK133)),0),0)</f>
        <v>0</v>
      </c>
      <c r="AL274" s="191">
        <f>IFERROR(IF(VALUE($F274)&lt;AM$144,(IF(VALUE($F274)&gt;AL$144-1,SUM($AI133,$V133,$AJ133:AL133),AL133)),0),0)</f>
        <v>0</v>
      </c>
      <c r="AM274" s="191">
        <f>IFERROR(IF(VALUE($F274)&lt;AN$144,(IF(VALUE($F274)&gt;AM$144-1,SUM($AI133,$V133,$AJ133:AM133),AM133)),0),0)</f>
        <v>0</v>
      </c>
      <c r="AN274" s="191">
        <f>IFERROR(IF(VALUE($F274)&lt;AO$144,(IF(VALUE($F274)&gt;AN$144-1,SUM($AI133,$V133,$AJ133:AN133),AN133)),0),0)</f>
        <v>0</v>
      </c>
      <c r="AO274" s="191">
        <f>IFERROR(IF(VALUE($F274)&lt;AP$144,(IF(VALUE($F274)&gt;AO$144-1,SUM($AI133,$V133,$AJ133:AO133),AO133)),0),0)</f>
        <v>0</v>
      </c>
      <c r="AP274" s="191">
        <f>IFERROR(IF(VALUE($F274)&lt;AQ$144,(IF(VALUE($F274)&gt;AP$144-1,SUM($AI133,$V133,$AJ133:AP133),AP133)),0),0)</f>
        <v>0</v>
      </c>
      <c r="AQ274" s="191">
        <f>IFERROR(IF(VALUE($F274)&lt;AR$144,(IF(VALUE($F274)&gt;AQ$144-1,SUM($AI133,$V133,$AJ133:AQ133),AQ133)),0),0)</f>
        <v>0</v>
      </c>
      <c r="AR274" s="191">
        <f>IFERROR(IF(VALUE($F274)&lt;AS$144,(IF(VALUE($F274)&gt;AR$144-1,SUM($AI133,$V133,$AJ133:AR133),AR133)),0),0)</f>
        <v>0</v>
      </c>
      <c r="AS274" s="191">
        <f>IFERROR(IF(VALUE($F274)&lt;AT$144,(IF(VALUE($F274)&gt;AS$144-1,SUM($AI133,$V133,$AJ133:AS133),AS133)),0),0)</f>
        <v>0</v>
      </c>
      <c r="AT274" s="191">
        <f>IFERROR(IF(VALUE($F274)&lt;AU$144,(IF(VALUE($F274)&gt;AT$144-1,SUM($AI133,$V133,$AJ133:AT133),AT133)),0),0)</f>
        <v>0</v>
      </c>
      <c r="AU274" s="191">
        <f>IFERROR(IF(VALUE($F274)&lt;AV$144,(IF(VALUE($F274)&gt;AU$144-1,SUM($AI133,$V133,$AJ133:AU133),AU133)),0),0)</f>
        <v>0</v>
      </c>
      <c r="AV274" s="163">
        <f t="shared" si="56"/>
        <v>0</v>
      </c>
      <c r="AW274" s="191">
        <f>IFERROR(IF(VALUE($F274)&lt;AX$144,(IF(VALUE($F274)&gt;AW$144-1,SUM($AV133,$AI133,$V133,$AW133:AW133),AW133)),0),0)</f>
        <v>0</v>
      </c>
      <c r="AX274" s="191">
        <f>IFERROR(IF(VALUE($F274)&lt;AY$144,(IF(VALUE($F274)&gt;AX$144-1,SUM($AV133,$AI133,$V133,$AW133:AX133),AX133)),0),0)</f>
        <v>0</v>
      </c>
      <c r="AY274" s="191">
        <f>IFERROR(IF(VALUE($F274)&lt;AZ$144,(IF(VALUE($F274)&gt;AY$144-1,SUM($AV133,$AI133,$V133,$AW133:AY133),AY133)),0),0)</f>
        <v>0</v>
      </c>
      <c r="AZ274" s="191">
        <f>IFERROR(IF(VALUE($F274)&lt;BA$144,(IF(VALUE($F274)&gt;AZ$144-1,SUM($AV133,$AI133,$V133,$AW133:AZ133),AZ133)),0),0)</f>
        <v>0</v>
      </c>
      <c r="BA274" s="191">
        <f>IFERROR(IF(VALUE($F274)&lt;BB$144,(IF(VALUE($F274)&gt;BA$144-1,SUM($AV133,$AI133,$V133,$AW133:BA133),BA133)),0),0)</f>
        <v>0</v>
      </c>
      <c r="BB274" s="191">
        <f>IFERROR(IF(VALUE($F274)&lt;BC$144,(IF(VALUE($F274)&gt;BB$144-1,SUM($AV133,$AI133,$V133,$AW133:BB133),BB133)),0),0)</f>
        <v>0</v>
      </c>
      <c r="BC274" s="191">
        <f>IFERROR(IF(VALUE($F274)&lt;BD$144,(IF(VALUE($F274)&gt;BC$144-1,SUM($AV133,$AI133,$V133,$AW133:BC133),BC133)),0),0)</f>
        <v>0</v>
      </c>
      <c r="BD274" s="191">
        <f>IFERROR(IF(VALUE($F274)&lt;BE$144,(IF(VALUE($F274)&gt;BD$144-1,SUM($AV133,$AI133,$V133,$AW133:BD133),BD133)),0),0)</f>
        <v>0</v>
      </c>
      <c r="BE274" s="191">
        <f>IFERROR(IF(VALUE($F274)&lt;BF$144,(IF(VALUE($F274)&gt;BE$144-1,SUM($AV133,$AI133,$V133,$AW133:BE133),BE133)),0),0)</f>
        <v>0</v>
      </c>
      <c r="BF274" s="191">
        <f>IFERROR(IF(VALUE($F274)&lt;BG$144,(IF(VALUE($F274)&gt;BF$144-1,SUM($AV133,$AI133,$V133,$AW133:BF133),BF133)),0),0)</f>
        <v>0</v>
      </c>
      <c r="BG274" s="191">
        <f>IFERROR(IF(VALUE($F274)&lt;BH$144,(IF(VALUE($F274)&gt;BG$144-1,SUM($AV133,$AI133,$V133,$AW133:BG133),BG133)),0),0)</f>
        <v>0</v>
      </c>
      <c r="BH274" s="191">
        <f>IFERROR(IF(VALUE($F274)&lt;BI$144,(IF(VALUE($F274)&gt;BH$144-1,SUM($AV133,$AI133,$V133,$AW133:BH133),BH133)),0),0)</f>
        <v>0</v>
      </c>
      <c r="BI274" s="163">
        <f t="shared" si="57"/>
        <v>0</v>
      </c>
      <c r="BV274" s="163"/>
      <c r="CI274" s="163"/>
      <c r="CV274" s="163"/>
      <c r="DI274" s="163"/>
      <c r="DV274" s="163"/>
      <c r="EI274" s="163"/>
    </row>
    <row r="275" spans="1:142" ht="15.75" hidden="1" customHeight="1" outlineLevel="1" x14ac:dyDescent="0.25">
      <c r="A275" s="2">
        <f t="shared" si="60"/>
        <v>128</v>
      </c>
      <c r="B275" s="1">
        <f t="shared" si="60"/>
        <v>0</v>
      </c>
      <c r="C275" s="1">
        <f t="shared" si="60"/>
        <v>0</v>
      </c>
      <c r="D275" s="2">
        <f t="shared" si="60"/>
        <v>0</v>
      </c>
      <c r="E275" s="162">
        <f t="shared" si="60"/>
        <v>0</v>
      </c>
      <c r="F275" s="84" t="s">
        <v>382</v>
      </c>
      <c r="G275" s="84"/>
      <c r="J275" s="191">
        <v>0</v>
      </c>
      <c r="K275" s="191">
        <v>0</v>
      </c>
      <c r="L275" s="191">
        <v>0</v>
      </c>
      <c r="M275" s="191">
        <v>0</v>
      </c>
      <c r="N275" s="191">
        <v>0</v>
      </c>
      <c r="O275" s="191">
        <v>0</v>
      </c>
      <c r="P275" s="191">
        <v>0</v>
      </c>
      <c r="Q275" s="191">
        <f>IF($F275&lt;R$144,(IF($F275&gt;Q$144-1,SUM($J134:Q134)+$I476,Q134)),0)</f>
        <v>0</v>
      </c>
      <c r="R275" s="191">
        <f>IF($F275&lt;S$144,(IF($F275&gt;R$144-1,SUM($J134:R134)+$I476,R134)),0)</f>
        <v>0</v>
      </c>
      <c r="S275" s="191">
        <f>IF($F275&lt;T$144,(IF($F275&gt;S$144-1,SUM($J134:S134)+$I476,S134)),0)</f>
        <v>0</v>
      </c>
      <c r="T275" s="191">
        <f>IF($F275&lt;U$144,(IF($F275&gt;T$144-1,SUM($J134:T134)+$I476,T134)),0)</f>
        <v>0</v>
      </c>
      <c r="U275" s="191">
        <f>IF($F275&lt;V$144,(IF($F275&gt;U$144-1,SUM($J134:U134)+$I476,U134)),0)</f>
        <v>0</v>
      </c>
      <c r="V275" s="163">
        <f t="shared" si="51"/>
        <v>0</v>
      </c>
      <c r="W275" s="191">
        <f>IF($F275&lt;X$144,(IF($F275&gt;W$144-1,SUM($V134,$W134:W134),W134)),0)</f>
        <v>0</v>
      </c>
      <c r="X275" s="191">
        <f>IF($F275&lt;Y$144,(IF($F275&gt;X$144-1,SUM($V134,$W134:X134),X134)),0)</f>
        <v>0</v>
      </c>
      <c r="Y275" s="191">
        <f>IF($F275&lt;Z$144,(IF($F275&gt;Y$144-1,SUM($V134,$W134:Y134),Y134)),0)</f>
        <v>0</v>
      </c>
      <c r="Z275" s="191">
        <f>IF($F275&lt;AA$144,(IF($F275&gt;Z$144-1,SUM($V134,$W134:Z134),Z134)),0)</f>
        <v>0</v>
      </c>
      <c r="AA275" s="191">
        <f>IF($F275&lt;AB$144,(IF($F275&gt;AA$144-1,SUM($V134,$W134:AA134),AA134)),0)</f>
        <v>0</v>
      </c>
      <c r="AB275" s="191">
        <f>IF($F275&lt;AC$144,(IF($F275&gt;AB$144-1,SUM($V134,$W134:AB134),AB134)),0)</f>
        <v>0</v>
      </c>
      <c r="AC275" s="191">
        <f>IF($F275&lt;AD$144,(IF($F275&gt;AC$144-1,SUM($V134,$W134:AC134),AC134)),0)</f>
        <v>0</v>
      </c>
      <c r="AD275" s="191">
        <f>IF($F275&lt;AE$144,(IF($F275&gt;AD$144-1,SUM($V134,$W134:AD134),AD134)),0)</f>
        <v>0</v>
      </c>
      <c r="AE275" s="191">
        <f>IF($F275&lt;AF$144,(IF($F275&gt;AE$144-1,SUM($V134,$W134:AE134),AE134)),0)</f>
        <v>0</v>
      </c>
      <c r="AF275" s="191">
        <f>IF($F275&lt;AG$144,(IF($F275&gt;AF$144-1,SUM($V134,$W134:AF134),AF134)),0)</f>
        <v>0</v>
      </c>
      <c r="AG275" s="191">
        <f>IF($F275&lt;AH$144,(IF($F275&gt;AG$144-1,SUM($V134,$W134:AG134),AG134)),0)</f>
        <v>0</v>
      </c>
      <c r="AH275" s="191">
        <f>IF($F275&lt;AI$144,(IF($F275&gt;AH$144-1,SUM($V134,$W134:AH134),AH134)),0)</f>
        <v>0</v>
      </c>
      <c r="AI275" s="163">
        <f t="shared" si="61"/>
        <v>0</v>
      </c>
      <c r="AJ275" s="191">
        <f>IFERROR(IF(VALUE($F275)&lt;AK$144,(IF(VALUE($F275)&gt;AJ$144-1,SUM($AI134,$V134,$AJ134:AJ134),AJ134)),0),0)</f>
        <v>0</v>
      </c>
      <c r="AK275" s="191">
        <f>IFERROR(IF(VALUE($F275)&lt;AL$144,(IF(VALUE($F275)&gt;AK$144-1,SUM($AI134,$V134,$AJ134:AK134),AK134)),0),0)</f>
        <v>0</v>
      </c>
      <c r="AL275" s="191">
        <f>IFERROR(IF(VALUE($F275)&lt;AM$144,(IF(VALUE($F275)&gt;AL$144-1,SUM($AI134,$V134,$AJ134:AL134),AL134)),0),0)</f>
        <v>0</v>
      </c>
      <c r="AM275" s="191">
        <f>IFERROR(IF(VALUE($F275)&lt;AN$144,(IF(VALUE($F275)&gt;AM$144-1,SUM($AI134,$V134,$AJ134:AM134),AM134)),0),0)</f>
        <v>0</v>
      </c>
      <c r="AN275" s="191">
        <f>IFERROR(IF(VALUE($F275)&lt;AO$144,(IF(VALUE($F275)&gt;AN$144-1,SUM($AI134,$V134,$AJ134:AN134),AN134)),0),0)</f>
        <v>0</v>
      </c>
      <c r="AO275" s="191">
        <f>IFERROR(IF(VALUE($F275)&lt;AP$144,(IF(VALUE($F275)&gt;AO$144-1,SUM($AI134,$V134,$AJ134:AO134),AO134)),0),0)</f>
        <v>0</v>
      </c>
      <c r="AP275" s="191">
        <f>IFERROR(IF(VALUE($F275)&lt;AQ$144,(IF(VALUE($F275)&gt;AP$144-1,SUM($AI134,$V134,$AJ134:AP134),AP134)),0),0)</f>
        <v>0</v>
      </c>
      <c r="AQ275" s="191">
        <f>IFERROR(IF(VALUE($F275)&lt;AR$144,(IF(VALUE($F275)&gt;AQ$144-1,SUM($AI134,$V134,$AJ134:AQ134),AQ134)),0),0)</f>
        <v>0</v>
      </c>
      <c r="AR275" s="191">
        <f>IFERROR(IF(VALUE($F275)&lt;AS$144,(IF(VALUE($F275)&gt;AR$144-1,SUM($AI134,$V134,$AJ134:AR134),AR134)),0),0)</f>
        <v>0</v>
      </c>
      <c r="AS275" s="191">
        <f>IFERROR(IF(VALUE($F275)&lt;AT$144,(IF(VALUE($F275)&gt;AS$144-1,SUM($AI134,$V134,$AJ134:AS134),AS134)),0),0)</f>
        <v>0</v>
      </c>
      <c r="AT275" s="191">
        <f>IFERROR(IF(VALUE($F275)&lt;AU$144,(IF(VALUE($F275)&gt;AT$144-1,SUM($AI134,$V134,$AJ134:AT134),AT134)),0),0)</f>
        <v>0</v>
      </c>
      <c r="AU275" s="191">
        <f>IFERROR(IF(VALUE($F275)&lt;AV$144,(IF(VALUE($F275)&gt;AU$144-1,SUM($AI134,$V134,$AJ134:AU134),AU134)),0),0)</f>
        <v>0</v>
      </c>
      <c r="AV275" s="163">
        <f t="shared" si="56"/>
        <v>0</v>
      </c>
      <c r="AW275" s="191">
        <f>IFERROR(IF(VALUE($F275)&lt;AX$144,(IF(VALUE($F275)&gt;AW$144-1,SUM($AV134,$AI134,$V134,$AW134:AW134),AW134)),0),0)</f>
        <v>0</v>
      </c>
      <c r="AX275" s="191">
        <f>IFERROR(IF(VALUE($F275)&lt;AY$144,(IF(VALUE($F275)&gt;AX$144-1,SUM($AV134,$AI134,$V134,$AW134:AX134),AX134)),0),0)</f>
        <v>0</v>
      </c>
      <c r="AY275" s="191">
        <f>IFERROR(IF(VALUE($F275)&lt;AZ$144,(IF(VALUE($F275)&gt;AY$144-1,SUM($AV134,$AI134,$V134,$AW134:AY134),AY134)),0),0)</f>
        <v>0</v>
      </c>
      <c r="AZ275" s="191">
        <f>IFERROR(IF(VALUE($F275)&lt;BA$144,(IF(VALUE($F275)&gt;AZ$144-1,SUM($AV134,$AI134,$V134,$AW134:AZ134),AZ134)),0),0)</f>
        <v>0</v>
      </c>
      <c r="BA275" s="191">
        <f>IFERROR(IF(VALUE($F275)&lt;BB$144,(IF(VALUE($F275)&gt;BA$144-1,SUM($AV134,$AI134,$V134,$AW134:BA134),BA134)),0),0)</f>
        <v>0</v>
      </c>
      <c r="BB275" s="191">
        <f>IFERROR(IF(VALUE($F275)&lt;BC$144,(IF(VALUE($F275)&gt;BB$144-1,SUM($AV134,$AI134,$V134,$AW134:BB134),BB134)),0),0)</f>
        <v>0</v>
      </c>
      <c r="BC275" s="191">
        <f>IFERROR(IF(VALUE($F275)&lt;BD$144,(IF(VALUE($F275)&gt;BC$144-1,SUM($AV134,$AI134,$V134,$AW134:BC134),BC134)),0),0)</f>
        <v>0</v>
      </c>
      <c r="BD275" s="191">
        <f>IFERROR(IF(VALUE($F275)&lt;BE$144,(IF(VALUE($F275)&gt;BD$144-1,SUM($AV134,$AI134,$V134,$AW134:BD134),BD134)),0),0)</f>
        <v>0</v>
      </c>
      <c r="BE275" s="191">
        <f>IFERROR(IF(VALUE($F275)&lt;BF$144,(IF(VALUE($F275)&gt;BE$144-1,SUM($AV134,$AI134,$V134,$AW134:BE134),BE134)),0),0)</f>
        <v>0</v>
      </c>
      <c r="BF275" s="191">
        <f>IFERROR(IF(VALUE($F275)&lt;BG$144,(IF(VALUE($F275)&gt;BF$144-1,SUM($AV134,$AI134,$V134,$AW134:BF134),BF134)),0),0)</f>
        <v>0</v>
      </c>
      <c r="BG275" s="191">
        <f>IFERROR(IF(VALUE($F275)&lt;BH$144,(IF(VALUE($F275)&gt;BG$144-1,SUM($AV134,$AI134,$V134,$AW134:BG134),BG134)),0),0)</f>
        <v>0</v>
      </c>
      <c r="BH275" s="191">
        <f>IFERROR(IF(VALUE($F275)&lt;BI$144,(IF(VALUE($F275)&gt;BH$144-1,SUM($AV134,$AI134,$V134,$AW134:BH134),BH134)),0),0)</f>
        <v>0</v>
      </c>
      <c r="BI275" s="163">
        <f t="shared" si="57"/>
        <v>0</v>
      </c>
      <c r="BV275" s="163"/>
      <c r="CI275" s="163"/>
      <c r="CV275" s="163"/>
      <c r="DI275" s="163"/>
      <c r="DV275" s="163"/>
      <c r="EI275" s="163"/>
    </row>
    <row r="276" spans="1:142" ht="15.75" hidden="1" customHeight="1" outlineLevel="1" x14ac:dyDescent="0.25">
      <c r="A276" s="2">
        <f t="shared" ref="A276:E281" si="62">A135</f>
        <v>129</v>
      </c>
      <c r="B276" s="1">
        <f t="shared" si="62"/>
        <v>0</v>
      </c>
      <c r="C276" s="1">
        <f t="shared" si="62"/>
        <v>0</v>
      </c>
      <c r="D276" s="2">
        <f t="shared" si="62"/>
        <v>0</v>
      </c>
      <c r="E276" s="162">
        <f t="shared" si="62"/>
        <v>0</v>
      </c>
      <c r="F276" s="84" t="s">
        <v>382</v>
      </c>
      <c r="G276" s="84"/>
      <c r="J276" s="191">
        <v>0</v>
      </c>
      <c r="K276" s="191">
        <v>0</v>
      </c>
      <c r="L276" s="191">
        <v>0</v>
      </c>
      <c r="M276" s="191">
        <v>0</v>
      </c>
      <c r="N276" s="191">
        <v>0</v>
      </c>
      <c r="O276" s="191">
        <v>0</v>
      </c>
      <c r="P276" s="191">
        <v>0</v>
      </c>
      <c r="Q276" s="191">
        <f>IF($F276&lt;R$144,(IF($F276&gt;Q$144-1,SUM($J135:Q135)+$I477,Q135)),0)</f>
        <v>0</v>
      </c>
      <c r="R276" s="191">
        <f>IF($F276&lt;S$144,(IF($F276&gt;R$144-1,SUM($J135:R135)+$I477,R135)),0)</f>
        <v>0</v>
      </c>
      <c r="S276" s="191">
        <f>IF($F276&lt;T$144,(IF($F276&gt;S$144-1,SUM($J135:S135)+$I477,S135)),0)</f>
        <v>0</v>
      </c>
      <c r="T276" s="191">
        <f>IF($F276&lt;U$144,(IF($F276&gt;T$144-1,SUM($J135:T135)+$I477,T135)),0)</f>
        <v>0</v>
      </c>
      <c r="U276" s="191">
        <f>IF($F276&lt;V$144,(IF($F276&gt;U$144-1,SUM($J135:U135)+$I477,U135)),0)</f>
        <v>0</v>
      </c>
      <c r="V276" s="163">
        <f t="shared" si="51"/>
        <v>0</v>
      </c>
      <c r="W276" s="191">
        <f>IF($F276&lt;X$144,(IF($F276&gt;W$144-1,SUM($V135,$W135:W135),W135)),0)</f>
        <v>0</v>
      </c>
      <c r="X276" s="191">
        <f>IF($F276&lt;Y$144,(IF($F276&gt;X$144-1,SUM($V135,$W135:X135),X135)),0)</f>
        <v>0</v>
      </c>
      <c r="Y276" s="191">
        <f>IF($F276&lt;Z$144,(IF($F276&gt;Y$144-1,SUM($V135,$W135:Y135),Y135)),0)</f>
        <v>0</v>
      </c>
      <c r="Z276" s="191">
        <f>IF($F276&lt;AA$144,(IF($F276&gt;Z$144-1,SUM($V135,$W135:Z135),Z135)),0)</f>
        <v>0</v>
      </c>
      <c r="AA276" s="191">
        <f>IF($F276&lt;AB$144,(IF($F276&gt;AA$144-1,SUM($V135,$W135:AA135),AA135)),0)</f>
        <v>0</v>
      </c>
      <c r="AB276" s="191">
        <f>IF($F276&lt;AC$144,(IF($F276&gt;AB$144-1,SUM($V135,$W135:AB135),AB135)),0)</f>
        <v>0</v>
      </c>
      <c r="AC276" s="191">
        <f>IF($F276&lt;AD$144,(IF($F276&gt;AC$144-1,SUM($V135,$W135:AC135),AC135)),0)</f>
        <v>0</v>
      </c>
      <c r="AD276" s="191">
        <f>IF($F276&lt;AE$144,(IF($F276&gt;AD$144-1,SUM($V135,$W135:AD135),AD135)),0)</f>
        <v>0</v>
      </c>
      <c r="AE276" s="191">
        <f>IF($F276&lt;AF$144,(IF($F276&gt;AE$144-1,SUM($V135,$W135:AE135),AE135)),0)</f>
        <v>0</v>
      </c>
      <c r="AF276" s="191">
        <f>IF($F276&lt;AG$144,(IF($F276&gt;AF$144-1,SUM($V135,$W135:AF135),AF135)),0)</f>
        <v>0</v>
      </c>
      <c r="AG276" s="191">
        <f>IF($F276&lt;AH$144,(IF($F276&gt;AG$144-1,SUM($V135,$W135:AG135),AG135)),0)</f>
        <v>0</v>
      </c>
      <c r="AH276" s="191">
        <f>IF($F276&lt;AI$144,(IF($F276&gt;AH$144-1,SUM($V135,$W135:AH135),AH135)),0)</f>
        <v>0</v>
      </c>
      <c r="AI276" s="163">
        <f t="shared" si="61"/>
        <v>0</v>
      </c>
      <c r="AJ276" s="191">
        <f>IFERROR(IF(VALUE($F276)&lt;AK$144,(IF(VALUE($F276)&gt;AJ$144-1,SUM($AI135,$V135,$AJ135:AJ135),AJ135)),0),0)</f>
        <v>0</v>
      </c>
      <c r="AK276" s="191">
        <f>IFERROR(IF(VALUE($F276)&lt;AL$144,(IF(VALUE($F276)&gt;AK$144-1,SUM($AI135,$V135,$AJ135:AK135),AK135)),0),0)</f>
        <v>0</v>
      </c>
      <c r="AL276" s="191">
        <f>IFERROR(IF(VALUE($F276)&lt;AM$144,(IF(VALUE($F276)&gt;AL$144-1,SUM($AI135,$V135,$AJ135:AL135),AL135)),0),0)</f>
        <v>0</v>
      </c>
      <c r="AM276" s="191">
        <f>IFERROR(IF(VALUE($F276)&lt;AN$144,(IF(VALUE($F276)&gt;AM$144-1,SUM($AI135,$V135,$AJ135:AM135),AM135)),0),0)</f>
        <v>0</v>
      </c>
      <c r="AN276" s="191">
        <f>IFERROR(IF(VALUE($F276)&lt;AO$144,(IF(VALUE($F276)&gt;AN$144-1,SUM($AI135,$V135,$AJ135:AN135),AN135)),0),0)</f>
        <v>0</v>
      </c>
      <c r="AO276" s="191">
        <f>IFERROR(IF(VALUE($F276)&lt;AP$144,(IF(VALUE($F276)&gt;AO$144-1,SUM($AI135,$V135,$AJ135:AO135),AO135)),0),0)</f>
        <v>0</v>
      </c>
      <c r="AP276" s="191">
        <f>IFERROR(IF(VALUE($F276)&lt;AQ$144,(IF(VALUE($F276)&gt;AP$144-1,SUM($AI135,$V135,$AJ135:AP135),AP135)),0),0)</f>
        <v>0</v>
      </c>
      <c r="AQ276" s="191">
        <f>IFERROR(IF(VALUE($F276)&lt;AR$144,(IF(VALUE($F276)&gt;AQ$144-1,SUM($AI135,$V135,$AJ135:AQ135),AQ135)),0),0)</f>
        <v>0</v>
      </c>
      <c r="AR276" s="191">
        <f>IFERROR(IF(VALUE($F276)&lt;AS$144,(IF(VALUE($F276)&gt;AR$144-1,SUM($AI135,$V135,$AJ135:AR135),AR135)),0),0)</f>
        <v>0</v>
      </c>
      <c r="AS276" s="191">
        <f>IFERROR(IF(VALUE($F276)&lt;AT$144,(IF(VALUE($F276)&gt;AS$144-1,SUM($AI135,$V135,$AJ135:AS135),AS135)),0),0)</f>
        <v>0</v>
      </c>
      <c r="AT276" s="191">
        <f>IFERROR(IF(VALUE($F276)&lt;AU$144,(IF(VALUE($F276)&gt;AT$144-1,SUM($AI135,$V135,$AJ135:AT135),AT135)),0),0)</f>
        <v>0</v>
      </c>
      <c r="AU276" s="191">
        <f>IFERROR(IF(VALUE($F276)&lt;AV$144,(IF(VALUE($F276)&gt;AU$144-1,SUM($AI135,$V135,$AJ135:AU135),AU135)),0),0)</f>
        <v>0</v>
      </c>
      <c r="AV276" s="163">
        <f t="shared" si="56"/>
        <v>0</v>
      </c>
      <c r="AW276" s="191">
        <f>IFERROR(IF(VALUE($F276)&lt;AX$144,(IF(VALUE($F276)&gt;AW$144-1,SUM($AV135,$AI135,$V135,$AW135:AW135),AW135)),0),0)</f>
        <v>0</v>
      </c>
      <c r="AX276" s="191">
        <f>IFERROR(IF(VALUE($F276)&lt;AY$144,(IF(VALUE($F276)&gt;AX$144-1,SUM($AV135,$AI135,$V135,$AW135:AX135),AX135)),0),0)</f>
        <v>0</v>
      </c>
      <c r="AY276" s="191">
        <f>IFERROR(IF(VALUE($F276)&lt;AZ$144,(IF(VALUE($F276)&gt;AY$144-1,SUM($AV135,$AI135,$V135,$AW135:AY135),AY135)),0),0)</f>
        <v>0</v>
      </c>
      <c r="AZ276" s="191">
        <f>IFERROR(IF(VALUE($F276)&lt;BA$144,(IF(VALUE($F276)&gt;AZ$144-1,SUM($AV135,$AI135,$V135,$AW135:AZ135),AZ135)),0),0)</f>
        <v>0</v>
      </c>
      <c r="BA276" s="191">
        <f>IFERROR(IF(VALUE($F276)&lt;BB$144,(IF(VALUE($F276)&gt;BA$144-1,SUM($AV135,$AI135,$V135,$AW135:BA135),BA135)),0),0)</f>
        <v>0</v>
      </c>
      <c r="BB276" s="191">
        <f>IFERROR(IF(VALUE($F276)&lt;BC$144,(IF(VALUE($F276)&gt;BB$144-1,SUM($AV135,$AI135,$V135,$AW135:BB135),BB135)),0),0)</f>
        <v>0</v>
      </c>
      <c r="BC276" s="191">
        <f>IFERROR(IF(VALUE($F276)&lt;BD$144,(IF(VALUE($F276)&gt;BC$144-1,SUM($AV135,$AI135,$V135,$AW135:BC135),BC135)),0),0)</f>
        <v>0</v>
      </c>
      <c r="BD276" s="191">
        <f>IFERROR(IF(VALUE($F276)&lt;BE$144,(IF(VALUE($F276)&gt;BD$144-1,SUM($AV135,$AI135,$V135,$AW135:BD135),BD135)),0),0)</f>
        <v>0</v>
      </c>
      <c r="BE276" s="191">
        <f>IFERROR(IF(VALUE($F276)&lt;BF$144,(IF(VALUE($F276)&gt;BE$144-1,SUM($AV135,$AI135,$V135,$AW135:BE135),BE135)),0),0)</f>
        <v>0</v>
      </c>
      <c r="BF276" s="191">
        <f>IFERROR(IF(VALUE($F276)&lt;BG$144,(IF(VALUE($F276)&gt;BF$144-1,SUM($AV135,$AI135,$V135,$AW135:BF135),BF135)),0),0)</f>
        <v>0</v>
      </c>
      <c r="BG276" s="191">
        <f>IFERROR(IF(VALUE($F276)&lt;BH$144,(IF(VALUE($F276)&gt;BG$144-1,SUM($AV135,$AI135,$V135,$AW135:BG135),BG135)),0),0)</f>
        <v>0</v>
      </c>
      <c r="BH276" s="191">
        <f>IFERROR(IF(VALUE($F276)&lt;BI$144,(IF(VALUE($F276)&gt;BH$144-1,SUM($AV135,$AI135,$V135,$AW135:BH135),BH135)),0),0)</f>
        <v>0</v>
      </c>
      <c r="BI276" s="163">
        <f t="shared" si="57"/>
        <v>0</v>
      </c>
      <c r="BV276" s="163"/>
      <c r="CI276" s="163"/>
      <c r="CV276" s="163"/>
      <c r="DI276" s="163"/>
      <c r="DV276" s="163"/>
      <c r="EI276" s="163"/>
    </row>
    <row r="277" spans="1:142" ht="15.75" hidden="1" customHeight="1" outlineLevel="1" x14ac:dyDescent="0.25">
      <c r="A277" s="2">
        <f t="shared" si="62"/>
        <v>130</v>
      </c>
      <c r="B277" s="1">
        <f t="shared" si="62"/>
        <v>0</v>
      </c>
      <c r="C277" s="1">
        <f t="shared" si="62"/>
        <v>0</v>
      </c>
      <c r="D277" s="2">
        <f t="shared" si="62"/>
        <v>0</v>
      </c>
      <c r="E277" s="162">
        <f t="shared" si="62"/>
        <v>0</v>
      </c>
      <c r="F277" s="84" t="s">
        <v>382</v>
      </c>
      <c r="G277" s="84"/>
      <c r="J277" s="191">
        <v>0</v>
      </c>
      <c r="K277" s="191">
        <v>0</v>
      </c>
      <c r="L277" s="191">
        <v>0</v>
      </c>
      <c r="M277" s="191">
        <v>0</v>
      </c>
      <c r="N277" s="191">
        <v>0</v>
      </c>
      <c r="O277" s="191">
        <v>0</v>
      </c>
      <c r="P277" s="191">
        <v>0</v>
      </c>
      <c r="Q277" s="191">
        <f>IF($F277&lt;R$144,(IF($F277&gt;Q$144-1,SUM($J136:Q136)+$I478,Q136)),0)</f>
        <v>0</v>
      </c>
      <c r="R277" s="191">
        <f>IF($F277&lt;S$144,(IF($F277&gt;R$144-1,SUM($J136:R136)+$I478,R136)),0)</f>
        <v>0</v>
      </c>
      <c r="S277" s="191">
        <f>IF($F277&lt;T$144,(IF($F277&gt;S$144-1,SUM($J136:S136)+$I478,S136)),0)</f>
        <v>0</v>
      </c>
      <c r="T277" s="191">
        <f>IF($F277&lt;U$144,(IF($F277&gt;T$144-1,SUM($J136:T136)+$I478,T136)),0)</f>
        <v>0</v>
      </c>
      <c r="U277" s="191">
        <f>IF($F277&lt;V$144,(IF($F277&gt;U$144-1,SUM($J136:U136)+$I478,U136)),0)</f>
        <v>0</v>
      </c>
      <c r="V277" s="163">
        <f t="shared" si="51"/>
        <v>0</v>
      </c>
      <c r="W277" s="191">
        <f>IF($F277&lt;X$144,(IF($F277&gt;W$144-1,SUM($V136,$W136:W136),W136)),0)</f>
        <v>0</v>
      </c>
      <c r="X277" s="191">
        <f>IF($F277&lt;Y$144,(IF($F277&gt;X$144-1,SUM($V136,$W136:X136),X136)),0)</f>
        <v>0</v>
      </c>
      <c r="Y277" s="191">
        <f>IF($F277&lt;Z$144,(IF($F277&gt;Y$144-1,SUM($V136,$W136:Y136),Y136)),0)</f>
        <v>0</v>
      </c>
      <c r="Z277" s="191">
        <f>IF($F277&lt;AA$144,(IF($F277&gt;Z$144-1,SUM($V136,$W136:Z136),Z136)),0)</f>
        <v>0</v>
      </c>
      <c r="AA277" s="191">
        <f>IF($F277&lt;AB$144,(IF($F277&gt;AA$144-1,SUM($V136,$W136:AA136),AA136)),0)</f>
        <v>0</v>
      </c>
      <c r="AB277" s="191">
        <f>IF($F277&lt;AC$144,(IF($F277&gt;AB$144-1,SUM($V136,$W136:AB136),AB136)),0)</f>
        <v>0</v>
      </c>
      <c r="AC277" s="191">
        <f>IF($F277&lt;AD$144,(IF($F277&gt;AC$144-1,SUM($V136,$W136:AC136),AC136)),0)</f>
        <v>0</v>
      </c>
      <c r="AD277" s="191">
        <f>IF($F277&lt;AE$144,(IF($F277&gt;AD$144-1,SUM($V136,$W136:AD136),AD136)),0)</f>
        <v>0</v>
      </c>
      <c r="AE277" s="191">
        <f>IF($F277&lt;AF$144,(IF($F277&gt;AE$144-1,SUM($V136,$W136:AE136),AE136)),0)</f>
        <v>0</v>
      </c>
      <c r="AF277" s="191">
        <f>IF($F277&lt;AG$144,(IF($F277&gt;AF$144-1,SUM($V136,$W136:AF136),AF136)),0)</f>
        <v>0</v>
      </c>
      <c r="AG277" s="191">
        <f>IF($F277&lt;AH$144,(IF($F277&gt;AG$144-1,SUM($V136,$W136:AG136),AG136)),0)</f>
        <v>0</v>
      </c>
      <c r="AH277" s="191">
        <f>IF($F277&lt;AI$144,(IF($F277&gt;AH$144-1,SUM($V136,$W136:AH136),AH136)),0)</f>
        <v>0</v>
      </c>
      <c r="AI277" s="163">
        <f t="shared" si="61"/>
        <v>0</v>
      </c>
      <c r="AJ277" s="191">
        <f>IFERROR(IF(VALUE($F277)&lt;AK$144,(IF(VALUE($F277)&gt;AJ$144-1,SUM($AI136,$V136,$AJ136:AJ136),AJ136)),0),0)</f>
        <v>0</v>
      </c>
      <c r="AK277" s="191">
        <f>IFERROR(IF(VALUE($F277)&lt;AL$144,(IF(VALUE($F277)&gt;AK$144-1,SUM($AI136,$V136,$AJ136:AK136),AK136)),0),0)</f>
        <v>0</v>
      </c>
      <c r="AL277" s="191">
        <f>IFERROR(IF(VALUE($F277)&lt;AM$144,(IF(VALUE($F277)&gt;AL$144-1,SUM($AI136,$V136,$AJ136:AL136),AL136)),0),0)</f>
        <v>0</v>
      </c>
      <c r="AM277" s="191">
        <f>IFERROR(IF(VALUE($F277)&lt;AN$144,(IF(VALUE($F277)&gt;AM$144-1,SUM($AI136,$V136,$AJ136:AM136),AM136)),0),0)</f>
        <v>0</v>
      </c>
      <c r="AN277" s="191">
        <f>IFERROR(IF(VALUE($F277)&lt;AO$144,(IF(VALUE($F277)&gt;AN$144-1,SUM($AI136,$V136,$AJ136:AN136),AN136)),0),0)</f>
        <v>0</v>
      </c>
      <c r="AO277" s="191">
        <f>IFERROR(IF(VALUE($F277)&lt;AP$144,(IF(VALUE($F277)&gt;AO$144-1,SUM($AI136,$V136,$AJ136:AO136),AO136)),0),0)</f>
        <v>0</v>
      </c>
      <c r="AP277" s="191">
        <f>IFERROR(IF(VALUE($F277)&lt;AQ$144,(IF(VALUE($F277)&gt;AP$144-1,SUM($AI136,$V136,$AJ136:AP136),AP136)),0),0)</f>
        <v>0</v>
      </c>
      <c r="AQ277" s="191">
        <f>IFERROR(IF(VALUE($F277)&lt;AR$144,(IF(VALUE($F277)&gt;AQ$144-1,SUM($AI136,$V136,$AJ136:AQ136),AQ136)),0),0)</f>
        <v>0</v>
      </c>
      <c r="AR277" s="191">
        <f>IFERROR(IF(VALUE($F277)&lt;AS$144,(IF(VALUE($F277)&gt;AR$144-1,SUM($AI136,$V136,$AJ136:AR136),AR136)),0),0)</f>
        <v>0</v>
      </c>
      <c r="AS277" s="191">
        <f>IFERROR(IF(VALUE($F277)&lt;AT$144,(IF(VALUE($F277)&gt;AS$144-1,SUM($AI136,$V136,$AJ136:AS136),AS136)),0),0)</f>
        <v>0</v>
      </c>
      <c r="AT277" s="191">
        <f>IFERROR(IF(VALUE($F277)&lt;AU$144,(IF(VALUE($F277)&gt;AT$144-1,SUM($AI136,$V136,$AJ136:AT136),AT136)),0),0)</f>
        <v>0</v>
      </c>
      <c r="AU277" s="191">
        <f>IFERROR(IF(VALUE($F277)&lt;AV$144,(IF(VALUE($F277)&gt;AU$144-1,SUM($AI136,$V136,$AJ136:AU136),AU136)),0),0)</f>
        <v>0</v>
      </c>
      <c r="AV277" s="163">
        <f t="shared" si="56"/>
        <v>0</v>
      </c>
      <c r="AW277" s="191">
        <f>IFERROR(IF(VALUE($F277)&lt;AX$144,(IF(VALUE($F277)&gt;AW$144-1,SUM($AV136,$AI136,$V136,$AW136:AW136),AW136)),0),0)</f>
        <v>0</v>
      </c>
      <c r="AX277" s="191">
        <f>IFERROR(IF(VALUE($F277)&lt;AY$144,(IF(VALUE($F277)&gt;AX$144-1,SUM($AV136,$AI136,$V136,$AW136:AX136),AX136)),0),0)</f>
        <v>0</v>
      </c>
      <c r="AY277" s="191">
        <f>IFERROR(IF(VALUE($F277)&lt;AZ$144,(IF(VALUE($F277)&gt;AY$144-1,SUM($AV136,$AI136,$V136,$AW136:AY136),AY136)),0),0)</f>
        <v>0</v>
      </c>
      <c r="AZ277" s="191">
        <f>IFERROR(IF(VALUE($F277)&lt;BA$144,(IF(VALUE($F277)&gt;AZ$144-1,SUM($AV136,$AI136,$V136,$AW136:AZ136),AZ136)),0),0)</f>
        <v>0</v>
      </c>
      <c r="BA277" s="191">
        <f>IFERROR(IF(VALUE($F277)&lt;BB$144,(IF(VALUE($F277)&gt;BA$144-1,SUM($AV136,$AI136,$V136,$AW136:BA136),BA136)),0),0)</f>
        <v>0</v>
      </c>
      <c r="BB277" s="191">
        <f>IFERROR(IF(VALUE($F277)&lt;BC$144,(IF(VALUE($F277)&gt;BB$144-1,SUM($AV136,$AI136,$V136,$AW136:BB136),BB136)),0),0)</f>
        <v>0</v>
      </c>
      <c r="BC277" s="191">
        <f>IFERROR(IF(VALUE($F277)&lt;BD$144,(IF(VALUE($F277)&gt;BC$144-1,SUM($AV136,$AI136,$V136,$AW136:BC136),BC136)),0),0)</f>
        <v>0</v>
      </c>
      <c r="BD277" s="191">
        <f>IFERROR(IF(VALUE($F277)&lt;BE$144,(IF(VALUE($F277)&gt;BD$144-1,SUM($AV136,$AI136,$V136,$AW136:BD136),BD136)),0),0)</f>
        <v>0</v>
      </c>
      <c r="BE277" s="191">
        <f>IFERROR(IF(VALUE($F277)&lt;BF$144,(IF(VALUE($F277)&gt;BE$144-1,SUM($AV136,$AI136,$V136,$AW136:BE136),BE136)),0),0)</f>
        <v>0</v>
      </c>
      <c r="BF277" s="191">
        <f>IFERROR(IF(VALUE($F277)&lt;BG$144,(IF(VALUE($F277)&gt;BF$144-1,SUM($AV136,$AI136,$V136,$AW136:BF136),BF136)),0),0)</f>
        <v>0</v>
      </c>
      <c r="BG277" s="191">
        <f>IFERROR(IF(VALUE($F277)&lt;BH$144,(IF(VALUE($F277)&gt;BG$144-1,SUM($AV136,$AI136,$V136,$AW136:BG136),BG136)),0),0)</f>
        <v>0</v>
      </c>
      <c r="BH277" s="191">
        <f>IFERROR(IF(VALUE($F277)&lt;BI$144,(IF(VALUE($F277)&gt;BH$144-1,SUM($AV136,$AI136,$V136,$AW136:BH136),BH136)),0),0)</f>
        <v>0</v>
      </c>
      <c r="BI277" s="163">
        <f t="shared" si="57"/>
        <v>0</v>
      </c>
      <c r="BV277" s="163"/>
      <c r="CI277" s="163"/>
      <c r="CV277" s="163"/>
      <c r="DI277" s="163"/>
      <c r="DV277" s="163"/>
      <c r="EI277" s="163"/>
    </row>
    <row r="278" spans="1:142" ht="15.75" hidden="1" customHeight="1" outlineLevel="1" x14ac:dyDescent="0.25">
      <c r="A278" s="2">
        <f t="shared" si="62"/>
        <v>131</v>
      </c>
      <c r="B278" s="1">
        <f t="shared" si="62"/>
        <v>0</v>
      </c>
      <c r="C278" s="1">
        <f t="shared" si="62"/>
        <v>0</v>
      </c>
      <c r="D278" s="2">
        <f t="shared" si="62"/>
        <v>0</v>
      </c>
      <c r="E278" s="162">
        <f t="shared" si="62"/>
        <v>0</v>
      </c>
      <c r="F278" s="84" t="s">
        <v>382</v>
      </c>
      <c r="G278" s="84"/>
      <c r="J278" s="191">
        <v>0</v>
      </c>
      <c r="K278" s="191">
        <v>0</v>
      </c>
      <c r="L278" s="191">
        <v>0</v>
      </c>
      <c r="M278" s="191">
        <v>0</v>
      </c>
      <c r="N278" s="191">
        <v>0</v>
      </c>
      <c r="O278" s="191">
        <v>0</v>
      </c>
      <c r="P278" s="191">
        <v>0</v>
      </c>
      <c r="Q278" s="191">
        <f>IF($F278&lt;R$144,(IF($F278&gt;Q$144-1,SUM($J137:Q137)+$I479,Q137)),0)</f>
        <v>0</v>
      </c>
      <c r="R278" s="191">
        <f>IF($F278&lt;S$144,(IF($F278&gt;R$144-1,SUM($J137:R137)+$I479,R137)),0)</f>
        <v>0</v>
      </c>
      <c r="S278" s="191">
        <f>IF($F278&lt;T$144,(IF($F278&gt;S$144-1,SUM($J137:S137)+$I479,S137)),0)</f>
        <v>0</v>
      </c>
      <c r="T278" s="191">
        <f>IF($F278&lt;U$144,(IF($F278&gt;T$144-1,SUM($J137:T137)+$I479,T137)),0)</f>
        <v>0</v>
      </c>
      <c r="U278" s="191">
        <f>IF($F278&lt;V$144,(IF($F278&gt;U$144-1,SUM($J137:U137)+$I479,U137)),0)</f>
        <v>0</v>
      </c>
      <c r="V278" s="163">
        <f t="shared" si="51"/>
        <v>0</v>
      </c>
      <c r="W278" s="191">
        <f>IF($F278&lt;X$144,(IF($F278&gt;W$144-1,SUM($V137,$W137:W137),W137)),0)</f>
        <v>0</v>
      </c>
      <c r="X278" s="191">
        <f>IF($F278&lt;Y$144,(IF($F278&gt;X$144-1,SUM($V137,$W137:X137),X137)),0)</f>
        <v>0</v>
      </c>
      <c r="Y278" s="191">
        <f>IF($F278&lt;Z$144,(IF($F278&gt;Y$144-1,SUM($V137,$W137:Y137),Y137)),0)</f>
        <v>0</v>
      </c>
      <c r="Z278" s="191">
        <f>IF($F278&lt;AA$144,(IF($F278&gt;Z$144-1,SUM($V137,$W137:Z137),Z137)),0)</f>
        <v>0</v>
      </c>
      <c r="AA278" s="191">
        <f>IF($F278&lt;AB$144,(IF($F278&gt;AA$144-1,SUM($V137,$W137:AA137),AA137)),0)</f>
        <v>0</v>
      </c>
      <c r="AB278" s="191">
        <f>IF($F278&lt;AC$144,(IF($F278&gt;AB$144-1,SUM($V137,$W137:AB137),AB137)),0)</f>
        <v>0</v>
      </c>
      <c r="AC278" s="191">
        <f>IF($F278&lt;AD$144,(IF($F278&gt;AC$144-1,SUM($V137,$W137:AC137),AC137)),0)</f>
        <v>0</v>
      </c>
      <c r="AD278" s="191">
        <f>IF($F278&lt;AE$144,(IF($F278&gt;AD$144-1,SUM($V137,$W137:AD137),AD137)),0)</f>
        <v>0</v>
      </c>
      <c r="AE278" s="191">
        <f>IF($F278&lt;AF$144,(IF($F278&gt;AE$144-1,SUM($V137,$W137:AE137),AE137)),0)</f>
        <v>0</v>
      </c>
      <c r="AF278" s="191">
        <f>IF($F278&lt;AG$144,(IF($F278&gt;AF$144-1,SUM($V137,$W137:AF137),AF137)),0)</f>
        <v>0</v>
      </c>
      <c r="AG278" s="191">
        <f>IF($F278&lt;AH$144,(IF($F278&gt;AG$144-1,SUM($V137,$W137:AG137),AG137)),0)</f>
        <v>0</v>
      </c>
      <c r="AH278" s="191">
        <f>IF($F278&lt;AI$144,(IF($F278&gt;AH$144-1,SUM($V137,$W137:AH137),AH137)),0)</f>
        <v>0</v>
      </c>
      <c r="AI278" s="163">
        <f t="shared" si="61"/>
        <v>0</v>
      </c>
      <c r="AJ278" s="191">
        <f>IFERROR(IF(VALUE($F278)&lt;AK$144,(IF(VALUE($F278)&gt;AJ$144-1,SUM($AI137,$V137,$AJ137:AJ137),AJ137)),0),0)</f>
        <v>0</v>
      </c>
      <c r="AK278" s="191">
        <f>IFERROR(IF(VALUE($F278)&lt;AL$144,(IF(VALUE($F278)&gt;AK$144-1,SUM($AI137,$V137,$AJ137:AK137),AK137)),0),0)</f>
        <v>0</v>
      </c>
      <c r="AL278" s="191">
        <f>IFERROR(IF(VALUE($F278)&lt;AM$144,(IF(VALUE($F278)&gt;AL$144-1,SUM($AI137,$V137,$AJ137:AL137),AL137)),0),0)</f>
        <v>0</v>
      </c>
      <c r="AM278" s="191">
        <f>IFERROR(IF(VALUE($F278)&lt;AN$144,(IF(VALUE($F278)&gt;AM$144-1,SUM($AI137,$V137,$AJ137:AM137),AM137)),0),0)</f>
        <v>0</v>
      </c>
      <c r="AN278" s="191">
        <f>IFERROR(IF(VALUE($F278)&lt;AO$144,(IF(VALUE($F278)&gt;AN$144-1,SUM($AI137,$V137,$AJ137:AN137),AN137)),0),0)</f>
        <v>0</v>
      </c>
      <c r="AO278" s="191">
        <f>IFERROR(IF(VALUE($F278)&lt;AP$144,(IF(VALUE($F278)&gt;AO$144-1,SUM($AI137,$V137,$AJ137:AO137),AO137)),0),0)</f>
        <v>0</v>
      </c>
      <c r="AP278" s="191">
        <f>IFERROR(IF(VALUE($F278)&lt;AQ$144,(IF(VALUE($F278)&gt;AP$144-1,SUM($AI137,$V137,$AJ137:AP137),AP137)),0),0)</f>
        <v>0</v>
      </c>
      <c r="AQ278" s="191">
        <f>IFERROR(IF(VALUE($F278)&lt;AR$144,(IF(VALUE($F278)&gt;AQ$144-1,SUM($AI137,$V137,$AJ137:AQ137),AQ137)),0),0)</f>
        <v>0</v>
      </c>
      <c r="AR278" s="191">
        <f>IFERROR(IF(VALUE($F278)&lt;AS$144,(IF(VALUE($F278)&gt;AR$144-1,SUM($AI137,$V137,$AJ137:AR137),AR137)),0),0)</f>
        <v>0</v>
      </c>
      <c r="AS278" s="191">
        <f>IFERROR(IF(VALUE($F278)&lt;AT$144,(IF(VALUE($F278)&gt;AS$144-1,SUM($AI137,$V137,$AJ137:AS137),AS137)),0),0)</f>
        <v>0</v>
      </c>
      <c r="AT278" s="191">
        <f>IFERROR(IF(VALUE($F278)&lt;AU$144,(IF(VALUE($F278)&gt;AT$144-1,SUM($AI137,$V137,$AJ137:AT137),AT137)),0),0)</f>
        <v>0</v>
      </c>
      <c r="AU278" s="191">
        <f>IFERROR(IF(VALUE($F278)&lt;AV$144,(IF(VALUE($F278)&gt;AU$144-1,SUM($AI137,$V137,$AJ137:AU137),AU137)),0),0)</f>
        <v>0</v>
      </c>
      <c r="AV278" s="163">
        <f t="shared" si="56"/>
        <v>0</v>
      </c>
      <c r="AW278" s="191">
        <f>IFERROR(IF(VALUE($F278)&lt;AX$144,(IF(VALUE($F278)&gt;AW$144-1,SUM($AV137,$AI137,$V137,$AW137:AW137),AW137)),0),0)</f>
        <v>0</v>
      </c>
      <c r="AX278" s="191">
        <f>IFERROR(IF(VALUE($F278)&lt;AY$144,(IF(VALUE($F278)&gt;AX$144-1,SUM($AV137,$AI137,$V137,$AW137:AX137),AX137)),0),0)</f>
        <v>0</v>
      </c>
      <c r="AY278" s="191">
        <f>IFERROR(IF(VALUE($F278)&lt;AZ$144,(IF(VALUE($F278)&gt;AY$144-1,SUM($AV137,$AI137,$V137,$AW137:AY137),AY137)),0),0)</f>
        <v>0</v>
      </c>
      <c r="AZ278" s="191">
        <f>IFERROR(IF(VALUE($F278)&lt;BA$144,(IF(VALUE($F278)&gt;AZ$144-1,SUM($AV137,$AI137,$V137,$AW137:AZ137),AZ137)),0),0)</f>
        <v>0</v>
      </c>
      <c r="BA278" s="191">
        <f>IFERROR(IF(VALUE($F278)&lt;BB$144,(IF(VALUE($F278)&gt;BA$144-1,SUM($AV137,$AI137,$V137,$AW137:BA137),BA137)),0),0)</f>
        <v>0</v>
      </c>
      <c r="BB278" s="191">
        <f>IFERROR(IF(VALUE($F278)&lt;BC$144,(IF(VALUE($F278)&gt;BB$144-1,SUM($AV137,$AI137,$V137,$AW137:BB137),BB137)),0),0)</f>
        <v>0</v>
      </c>
      <c r="BC278" s="191">
        <f>IFERROR(IF(VALUE($F278)&lt;BD$144,(IF(VALUE($F278)&gt;BC$144-1,SUM($AV137,$AI137,$V137,$AW137:BC137),BC137)),0),0)</f>
        <v>0</v>
      </c>
      <c r="BD278" s="191">
        <f>IFERROR(IF(VALUE($F278)&lt;BE$144,(IF(VALUE($F278)&gt;BD$144-1,SUM($AV137,$AI137,$V137,$AW137:BD137),BD137)),0),0)</f>
        <v>0</v>
      </c>
      <c r="BE278" s="191">
        <f>IFERROR(IF(VALUE($F278)&lt;BF$144,(IF(VALUE($F278)&gt;BE$144-1,SUM($AV137,$AI137,$V137,$AW137:BE137),BE137)),0),0)</f>
        <v>0</v>
      </c>
      <c r="BF278" s="191">
        <f>IFERROR(IF(VALUE($F278)&lt;BG$144,(IF(VALUE($F278)&gt;BF$144-1,SUM($AV137,$AI137,$V137,$AW137:BF137),BF137)),0),0)</f>
        <v>0</v>
      </c>
      <c r="BG278" s="191">
        <f>IFERROR(IF(VALUE($F278)&lt;BH$144,(IF(VALUE($F278)&gt;BG$144-1,SUM($AV137,$AI137,$V137,$AW137:BG137),BG137)),0),0)</f>
        <v>0</v>
      </c>
      <c r="BH278" s="191">
        <f>IFERROR(IF(VALUE($F278)&lt;BI$144,(IF(VALUE($F278)&gt;BH$144-1,SUM($AV137,$AI137,$V137,$AW137:BH137),BH137)),0),0)</f>
        <v>0</v>
      </c>
      <c r="BI278" s="163">
        <f t="shared" si="57"/>
        <v>0</v>
      </c>
      <c r="BV278" s="163"/>
      <c r="CI278" s="163"/>
      <c r="CV278" s="163"/>
      <c r="DI278" s="163"/>
      <c r="DV278" s="163"/>
      <c r="EI278" s="163"/>
    </row>
    <row r="279" spans="1:142" ht="15.75" hidden="1" customHeight="1" outlineLevel="1" x14ac:dyDescent="0.25">
      <c r="A279" s="2">
        <f t="shared" si="62"/>
        <v>132</v>
      </c>
      <c r="B279" s="1">
        <f t="shared" si="62"/>
        <v>0</v>
      </c>
      <c r="C279" s="1">
        <f t="shared" si="62"/>
        <v>0</v>
      </c>
      <c r="D279" s="2">
        <f t="shared" si="62"/>
        <v>0</v>
      </c>
      <c r="E279" s="162">
        <f t="shared" si="62"/>
        <v>0</v>
      </c>
      <c r="F279" s="84" t="s">
        <v>382</v>
      </c>
      <c r="G279" s="84"/>
      <c r="J279" s="191">
        <v>0</v>
      </c>
      <c r="K279" s="191">
        <v>0</v>
      </c>
      <c r="L279" s="191">
        <v>0</v>
      </c>
      <c r="M279" s="191">
        <v>0</v>
      </c>
      <c r="N279" s="191">
        <v>0</v>
      </c>
      <c r="O279" s="191">
        <v>0</v>
      </c>
      <c r="P279" s="191">
        <v>0</v>
      </c>
      <c r="Q279" s="191">
        <f>IF($F279&lt;R$144,(IF($F279&gt;Q$144-1,SUM($J138:Q138)+$I480,Q138)),0)</f>
        <v>0</v>
      </c>
      <c r="R279" s="191">
        <f>IF($F279&lt;S$144,(IF($F279&gt;R$144-1,SUM($J138:R138)+$I480,R138)),0)</f>
        <v>0</v>
      </c>
      <c r="S279" s="191">
        <f>IF($F279&lt;T$144,(IF($F279&gt;S$144-1,SUM($J138:S138)+$I480,S138)),0)</f>
        <v>0</v>
      </c>
      <c r="T279" s="191">
        <f>IF($F279&lt;U$144,(IF($F279&gt;T$144-1,SUM($J138:T138)+$I480,T138)),0)</f>
        <v>0</v>
      </c>
      <c r="U279" s="191">
        <f>IF($F279&lt;V$144,(IF($F279&gt;U$144-1,SUM($J138:U138)+$I480,U138)),0)</f>
        <v>0</v>
      </c>
      <c r="V279" s="163">
        <f t="shared" ref="V279:V281" si="63">SUM(J279:U279)</f>
        <v>0</v>
      </c>
      <c r="W279" s="191">
        <f>IF($F279&lt;X$144,(IF($F279&gt;W$144-1,SUM($V138,$W138:W138),W138)),0)</f>
        <v>0</v>
      </c>
      <c r="X279" s="191">
        <f>IF($F279&lt;Y$144,(IF($F279&gt;X$144-1,SUM($V138,$W138:X138),X138)),0)</f>
        <v>0</v>
      </c>
      <c r="Y279" s="191">
        <f>IF($F279&lt;Z$144,(IF($F279&gt;Y$144-1,SUM($V138,$W138:Y138),Y138)),0)</f>
        <v>0</v>
      </c>
      <c r="Z279" s="191">
        <f>IF($F279&lt;AA$144,(IF($F279&gt;Z$144-1,SUM($V138,$W138:Z138),Z138)),0)</f>
        <v>0</v>
      </c>
      <c r="AA279" s="191">
        <f>IF($F279&lt;AB$144,(IF($F279&gt;AA$144-1,SUM($V138,$W138:AA138),AA138)),0)</f>
        <v>0</v>
      </c>
      <c r="AB279" s="191">
        <f>IF($F279&lt;AC$144,(IF($F279&gt;AB$144-1,SUM($V138,$W138:AB138),AB138)),0)</f>
        <v>0</v>
      </c>
      <c r="AC279" s="191">
        <f>IF($F279&lt;AD$144,(IF($F279&gt;AC$144-1,SUM($V138,$W138:AC138),AC138)),0)</f>
        <v>0</v>
      </c>
      <c r="AD279" s="191">
        <f>IF($F279&lt;AE$144,(IF($F279&gt;AD$144-1,SUM($V138,$W138:AD138),AD138)),0)</f>
        <v>0</v>
      </c>
      <c r="AE279" s="191">
        <f>IF($F279&lt;AF$144,(IF($F279&gt;AE$144-1,SUM($V138,$W138:AE138),AE138)),0)</f>
        <v>0</v>
      </c>
      <c r="AF279" s="191">
        <f>IF($F279&lt;AG$144,(IF($F279&gt;AF$144-1,SUM($V138,$W138:AF138),AF138)),0)</f>
        <v>0</v>
      </c>
      <c r="AG279" s="191">
        <f>IF($F279&lt;AH$144,(IF($F279&gt;AG$144-1,SUM($V138,$W138:AG138),AG138)),0)</f>
        <v>0</v>
      </c>
      <c r="AH279" s="191">
        <f>IF($F279&lt;AI$144,(IF($F279&gt;AH$144-1,SUM($V138,$W138:AH138),AH138)),0)</f>
        <v>0</v>
      </c>
      <c r="AI279" s="163">
        <f t="shared" si="61"/>
        <v>0</v>
      </c>
      <c r="AJ279" s="191">
        <f>IFERROR(IF(VALUE($F279)&lt;AK$144,(IF(VALUE($F279)&gt;AJ$144-1,SUM($AI138,$V138,$AJ138:AJ138),AJ138)),0),0)</f>
        <v>0</v>
      </c>
      <c r="AK279" s="191">
        <f>IFERROR(IF(VALUE($F279)&lt;AL$144,(IF(VALUE($F279)&gt;AK$144-1,SUM($AI138,$V138,$AJ138:AK138),AK138)),0),0)</f>
        <v>0</v>
      </c>
      <c r="AL279" s="191">
        <f>IFERROR(IF(VALUE($F279)&lt;AM$144,(IF(VALUE($F279)&gt;AL$144-1,SUM($AI138,$V138,$AJ138:AL138),AL138)),0),0)</f>
        <v>0</v>
      </c>
      <c r="AM279" s="191">
        <f>IFERROR(IF(VALUE($F279)&lt;AN$144,(IF(VALUE($F279)&gt;AM$144-1,SUM($AI138,$V138,$AJ138:AM138),AM138)),0),0)</f>
        <v>0</v>
      </c>
      <c r="AN279" s="191">
        <f>IFERROR(IF(VALUE($F279)&lt;AO$144,(IF(VALUE($F279)&gt;AN$144-1,SUM($AI138,$V138,$AJ138:AN138),AN138)),0),0)</f>
        <v>0</v>
      </c>
      <c r="AO279" s="191">
        <f>IFERROR(IF(VALUE($F279)&lt;AP$144,(IF(VALUE($F279)&gt;AO$144-1,SUM($AI138,$V138,$AJ138:AO138),AO138)),0),0)</f>
        <v>0</v>
      </c>
      <c r="AP279" s="191">
        <f>IFERROR(IF(VALUE($F279)&lt;AQ$144,(IF(VALUE($F279)&gt;AP$144-1,SUM($AI138,$V138,$AJ138:AP138),AP138)),0),0)</f>
        <v>0</v>
      </c>
      <c r="AQ279" s="191">
        <f>IFERROR(IF(VALUE($F279)&lt;AR$144,(IF(VALUE($F279)&gt;AQ$144-1,SUM($AI138,$V138,$AJ138:AQ138),AQ138)),0),0)</f>
        <v>0</v>
      </c>
      <c r="AR279" s="191">
        <f>IFERROR(IF(VALUE($F279)&lt;AS$144,(IF(VALUE($F279)&gt;AR$144-1,SUM($AI138,$V138,$AJ138:AR138),AR138)),0),0)</f>
        <v>0</v>
      </c>
      <c r="AS279" s="191">
        <f>IFERROR(IF(VALUE($F279)&lt;AT$144,(IF(VALUE($F279)&gt;AS$144-1,SUM($AI138,$V138,$AJ138:AS138),AS138)),0),0)</f>
        <v>0</v>
      </c>
      <c r="AT279" s="191">
        <f>IFERROR(IF(VALUE($F279)&lt;AU$144,(IF(VALUE($F279)&gt;AT$144-1,SUM($AI138,$V138,$AJ138:AT138),AT138)),0),0)</f>
        <v>0</v>
      </c>
      <c r="AU279" s="191">
        <f>IFERROR(IF(VALUE($F279)&lt;AV$144,(IF(VALUE($F279)&gt;AU$144-1,SUM($AI138,$V138,$AJ138:AU138),AU138)),0),0)</f>
        <v>0</v>
      </c>
      <c r="AV279" s="163">
        <f t="shared" si="56"/>
        <v>0</v>
      </c>
      <c r="AW279" s="191">
        <f>IFERROR(IF(VALUE($F279)&lt;AX$144,(IF(VALUE($F279)&gt;AW$144-1,SUM($AV138,$AI138,$V138,$AW138:AW138),AW138)),0),0)</f>
        <v>0</v>
      </c>
      <c r="AX279" s="191">
        <f>IFERROR(IF(VALUE($F279)&lt;AY$144,(IF(VALUE($F279)&gt;AX$144-1,SUM($AV138,$AI138,$V138,$AW138:AX138),AX138)),0),0)</f>
        <v>0</v>
      </c>
      <c r="AY279" s="191">
        <f>IFERROR(IF(VALUE($F279)&lt;AZ$144,(IF(VALUE($F279)&gt;AY$144-1,SUM($AV138,$AI138,$V138,$AW138:AY138),AY138)),0),0)</f>
        <v>0</v>
      </c>
      <c r="AZ279" s="191">
        <f>IFERROR(IF(VALUE($F279)&lt;BA$144,(IF(VALUE($F279)&gt;AZ$144-1,SUM($AV138,$AI138,$V138,$AW138:AZ138),AZ138)),0),0)</f>
        <v>0</v>
      </c>
      <c r="BA279" s="191">
        <f>IFERROR(IF(VALUE($F279)&lt;BB$144,(IF(VALUE($F279)&gt;BA$144-1,SUM($AV138,$AI138,$V138,$AW138:BA138),BA138)),0),0)</f>
        <v>0</v>
      </c>
      <c r="BB279" s="191">
        <f>IFERROR(IF(VALUE($F279)&lt;BC$144,(IF(VALUE($F279)&gt;BB$144-1,SUM($AV138,$AI138,$V138,$AW138:BB138),BB138)),0),0)</f>
        <v>0</v>
      </c>
      <c r="BC279" s="191">
        <f>IFERROR(IF(VALUE($F279)&lt;BD$144,(IF(VALUE($F279)&gt;BC$144-1,SUM($AV138,$AI138,$V138,$AW138:BC138),BC138)),0),0)</f>
        <v>0</v>
      </c>
      <c r="BD279" s="191">
        <f>IFERROR(IF(VALUE($F279)&lt;BE$144,(IF(VALUE($F279)&gt;BD$144-1,SUM($AV138,$AI138,$V138,$AW138:BD138),BD138)),0),0)</f>
        <v>0</v>
      </c>
      <c r="BE279" s="191">
        <f>IFERROR(IF(VALUE($F279)&lt;BF$144,(IF(VALUE($F279)&gt;BE$144-1,SUM($AV138,$AI138,$V138,$AW138:BE138),BE138)),0),0)</f>
        <v>0</v>
      </c>
      <c r="BF279" s="191">
        <f>IFERROR(IF(VALUE($F279)&lt;BG$144,(IF(VALUE($F279)&gt;BF$144-1,SUM($AV138,$AI138,$V138,$AW138:BF138),BF138)),0),0)</f>
        <v>0</v>
      </c>
      <c r="BG279" s="191">
        <f>IFERROR(IF(VALUE($F279)&lt;BH$144,(IF(VALUE($F279)&gt;BG$144-1,SUM($AV138,$AI138,$V138,$AW138:BG138),BG138)),0),0)</f>
        <v>0</v>
      </c>
      <c r="BH279" s="191">
        <f>IFERROR(IF(VALUE($F279)&lt;BI$144,(IF(VALUE($F279)&gt;BH$144-1,SUM($AV138,$AI138,$V138,$AW138:BH138),BH138)),0),0)</f>
        <v>0</v>
      </c>
      <c r="BI279" s="163">
        <f t="shared" si="57"/>
        <v>0</v>
      </c>
      <c r="BV279" s="163"/>
      <c r="CI279" s="163"/>
      <c r="CV279" s="163"/>
      <c r="DI279" s="163"/>
      <c r="DV279" s="163"/>
      <c r="EI279" s="163"/>
    </row>
    <row r="280" spans="1:142" ht="15.75" hidden="1" customHeight="1" outlineLevel="1" x14ac:dyDescent="0.25">
      <c r="A280" s="2">
        <f t="shared" si="62"/>
        <v>133</v>
      </c>
      <c r="B280" s="1">
        <f t="shared" si="62"/>
        <v>0</v>
      </c>
      <c r="C280" s="1">
        <f t="shared" si="62"/>
        <v>0</v>
      </c>
      <c r="D280" s="2">
        <f t="shared" si="62"/>
        <v>0</v>
      </c>
      <c r="E280" s="162">
        <f t="shared" si="62"/>
        <v>0</v>
      </c>
      <c r="F280" s="84" t="s">
        <v>382</v>
      </c>
      <c r="G280" s="84"/>
      <c r="J280" s="191">
        <v>0</v>
      </c>
      <c r="K280" s="191">
        <v>0</v>
      </c>
      <c r="L280" s="191">
        <v>0</v>
      </c>
      <c r="M280" s="191">
        <v>0</v>
      </c>
      <c r="N280" s="191">
        <v>0</v>
      </c>
      <c r="O280" s="191">
        <v>0</v>
      </c>
      <c r="P280" s="191">
        <v>0</v>
      </c>
      <c r="Q280" s="191">
        <f>IF($F280&lt;R$144,(IF($F280&gt;Q$144-1,SUM($J139:Q139)+$I481,Q139)),0)</f>
        <v>0</v>
      </c>
      <c r="R280" s="191">
        <f>IF($F280&lt;S$144,(IF($F280&gt;R$144-1,SUM($J139:R139)+$I481,R139)),0)</f>
        <v>0</v>
      </c>
      <c r="S280" s="191">
        <f>IF($F280&lt;T$144,(IF($F280&gt;S$144-1,SUM($J139:S139)+$I481,S139)),0)</f>
        <v>0</v>
      </c>
      <c r="T280" s="191">
        <f>IF($F280&lt;U$144,(IF($F280&gt;T$144-1,SUM($J139:T139)+$I481,T139)),0)</f>
        <v>0</v>
      </c>
      <c r="U280" s="191">
        <f>IF($F280&lt;V$144,(IF($F280&gt;U$144-1,SUM($J139:U139)+$I481,U139)),0)</f>
        <v>0</v>
      </c>
      <c r="V280" s="163">
        <f t="shared" si="63"/>
        <v>0</v>
      </c>
      <c r="W280" s="191">
        <f>IF($F280&lt;X$144,(IF($F280&gt;W$144-1,SUM($V139,$W139:W139),W139)),0)</f>
        <v>0</v>
      </c>
      <c r="X280" s="191">
        <f>IF($F280&lt;Y$144,(IF($F280&gt;X$144-1,SUM($V139,$W139:X139),X139)),0)</f>
        <v>0</v>
      </c>
      <c r="Y280" s="191">
        <f>IF($F280&lt;Z$144,(IF($F280&gt;Y$144-1,SUM($V139,$W139:Y139),Y139)),0)</f>
        <v>0</v>
      </c>
      <c r="Z280" s="191">
        <f>IF($F280&lt;AA$144,(IF($F280&gt;Z$144-1,SUM($V139,$W139:Z139),Z139)),0)</f>
        <v>0</v>
      </c>
      <c r="AA280" s="191">
        <f>IF($F280&lt;AB$144,(IF($F280&gt;AA$144-1,SUM($V139,$W139:AA139),AA139)),0)</f>
        <v>0</v>
      </c>
      <c r="AB280" s="191">
        <f>IF($F280&lt;AC$144,(IF($F280&gt;AB$144-1,SUM($V139,$W139:AB139),AB139)),0)</f>
        <v>0</v>
      </c>
      <c r="AC280" s="191">
        <f>IF($F280&lt;AD$144,(IF($F280&gt;AC$144-1,SUM($V139,$W139:AC139),AC139)),0)</f>
        <v>0</v>
      </c>
      <c r="AD280" s="191">
        <f>IF($F280&lt;AE$144,(IF($F280&gt;AD$144-1,SUM($V139,$W139:AD139),AD139)),0)</f>
        <v>0</v>
      </c>
      <c r="AE280" s="191">
        <f>IF($F280&lt;AF$144,(IF($F280&gt;AE$144-1,SUM($V139,$W139:AE139),AE139)),0)</f>
        <v>0</v>
      </c>
      <c r="AF280" s="191">
        <f>IF($F280&lt;AG$144,(IF($F280&gt;AF$144-1,SUM($V139,$W139:AF139),AF139)),0)</f>
        <v>0</v>
      </c>
      <c r="AG280" s="191">
        <f>IF($F280&lt;AH$144,(IF($F280&gt;AG$144-1,SUM($V139,$W139:AG139),AG139)),0)</f>
        <v>0</v>
      </c>
      <c r="AH280" s="191">
        <f>IF($F280&lt;AI$144,(IF($F280&gt;AH$144-1,SUM($V139,$W139:AH139),AH139)),0)</f>
        <v>0</v>
      </c>
      <c r="AI280" s="163">
        <f t="shared" si="61"/>
        <v>0</v>
      </c>
      <c r="AJ280" s="191">
        <f>IFERROR(IF(VALUE($F280)&lt;AK$144,(IF(VALUE($F280)&gt;AJ$144-1,SUM($AI139,$V139,$AJ139:AJ139),AJ139)),0),0)</f>
        <v>0</v>
      </c>
      <c r="AK280" s="191">
        <f>IFERROR(IF(VALUE($F280)&lt;AL$144,(IF(VALUE($F280)&gt;AK$144-1,SUM($AI139,$V139,$AJ139:AK139),AK139)),0),0)</f>
        <v>0</v>
      </c>
      <c r="AL280" s="191">
        <f>IFERROR(IF(VALUE($F280)&lt;AM$144,(IF(VALUE($F280)&gt;AL$144-1,SUM($AI139,$V139,$AJ139:AL139),AL139)),0),0)</f>
        <v>0</v>
      </c>
      <c r="AM280" s="191">
        <f>IFERROR(IF(VALUE($F280)&lt;AN$144,(IF(VALUE($F280)&gt;AM$144-1,SUM($AI139,$V139,$AJ139:AM139),AM139)),0),0)</f>
        <v>0</v>
      </c>
      <c r="AN280" s="191">
        <f>IFERROR(IF(VALUE($F280)&lt;AO$144,(IF(VALUE($F280)&gt;AN$144-1,SUM($AI139,$V139,$AJ139:AN139),AN139)),0),0)</f>
        <v>0</v>
      </c>
      <c r="AO280" s="191">
        <f>IFERROR(IF(VALUE($F280)&lt;AP$144,(IF(VALUE($F280)&gt;AO$144-1,SUM($AI139,$V139,$AJ139:AO139),AO139)),0),0)</f>
        <v>0</v>
      </c>
      <c r="AP280" s="191">
        <f>IFERROR(IF(VALUE($F280)&lt;AQ$144,(IF(VALUE($F280)&gt;AP$144-1,SUM($AI139,$V139,$AJ139:AP139),AP139)),0),0)</f>
        <v>0</v>
      </c>
      <c r="AQ280" s="191">
        <f>IFERROR(IF(VALUE($F280)&lt;AR$144,(IF(VALUE($F280)&gt;AQ$144-1,SUM($AI139,$V139,$AJ139:AQ139),AQ139)),0),0)</f>
        <v>0</v>
      </c>
      <c r="AR280" s="191">
        <f>IFERROR(IF(VALUE($F280)&lt;AS$144,(IF(VALUE($F280)&gt;AR$144-1,SUM($AI139,$V139,$AJ139:AR139),AR139)),0),0)</f>
        <v>0</v>
      </c>
      <c r="AS280" s="191">
        <f>IFERROR(IF(VALUE($F280)&lt;AT$144,(IF(VALUE($F280)&gt;AS$144-1,SUM($AI139,$V139,$AJ139:AS139),AS139)),0),0)</f>
        <v>0</v>
      </c>
      <c r="AT280" s="191">
        <f>IFERROR(IF(VALUE($F280)&lt;AU$144,(IF(VALUE($F280)&gt;AT$144-1,SUM($AI139,$V139,$AJ139:AT139),AT139)),0),0)</f>
        <v>0</v>
      </c>
      <c r="AU280" s="191">
        <f>IFERROR(IF(VALUE($F280)&lt;AV$144,(IF(VALUE($F280)&gt;AU$144-1,SUM($AI139,$V139,$AJ139:AU139),AU139)),0),0)</f>
        <v>0</v>
      </c>
      <c r="AV280" s="163">
        <f t="shared" si="56"/>
        <v>0</v>
      </c>
      <c r="AW280" s="191">
        <f>IFERROR(IF(VALUE($F280)&lt;AX$144,(IF(VALUE($F280)&gt;AW$144-1,SUM($AV139,$AI139,$V139,$AW139:AW139),AW139)),0),0)</f>
        <v>0</v>
      </c>
      <c r="AX280" s="191">
        <f>IFERROR(IF(VALUE($F280)&lt;AY$144,(IF(VALUE($F280)&gt;AX$144-1,SUM($AV139,$AI139,$V139,$AW139:AX139),AX139)),0),0)</f>
        <v>0</v>
      </c>
      <c r="AY280" s="191">
        <f>IFERROR(IF(VALUE($F280)&lt;AZ$144,(IF(VALUE($F280)&gt;AY$144-1,SUM($AV139,$AI139,$V139,$AW139:AY139),AY139)),0),0)</f>
        <v>0</v>
      </c>
      <c r="AZ280" s="191">
        <f>IFERROR(IF(VALUE($F280)&lt;BA$144,(IF(VALUE($F280)&gt;AZ$144-1,SUM($AV139,$AI139,$V139,$AW139:AZ139),AZ139)),0),0)</f>
        <v>0</v>
      </c>
      <c r="BA280" s="191">
        <f>IFERROR(IF(VALUE($F280)&lt;BB$144,(IF(VALUE($F280)&gt;BA$144-1,SUM($AV139,$AI139,$V139,$AW139:BA139),BA139)),0),0)</f>
        <v>0</v>
      </c>
      <c r="BB280" s="191">
        <f>IFERROR(IF(VALUE($F280)&lt;BC$144,(IF(VALUE($F280)&gt;BB$144-1,SUM($AV139,$AI139,$V139,$AW139:BB139),BB139)),0),0)</f>
        <v>0</v>
      </c>
      <c r="BC280" s="191">
        <f>IFERROR(IF(VALUE($F280)&lt;BD$144,(IF(VALUE($F280)&gt;BC$144-1,SUM($AV139,$AI139,$V139,$AW139:BC139),BC139)),0),0)</f>
        <v>0</v>
      </c>
      <c r="BD280" s="191">
        <f>IFERROR(IF(VALUE($F280)&lt;BE$144,(IF(VALUE($F280)&gt;BD$144-1,SUM($AV139,$AI139,$V139,$AW139:BD139),BD139)),0),0)</f>
        <v>0</v>
      </c>
      <c r="BE280" s="191">
        <f>IFERROR(IF(VALUE($F280)&lt;BF$144,(IF(VALUE($F280)&gt;BE$144-1,SUM($AV139,$AI139,$V139,$AW139:BE139),BE139)),0),0)</f>
        <v>0</v>
      </c>
      <c r="BF280" s="191">
        <f>IFERROR(IF(VALUE($F280)&lt;BG$144,(IF(VALUE($F280)&gt;BF$144-1,SUM($AV139,$AI139,$V139,$AW139:BF139),BF139)),0),0)</f>
        <v>0</v>
      </c>
      <c r="BG280" s="191">
        <f>IFERROR(IF(VALUE($F280)&lt;BH$144,(IF(VALUE($F280)&gt;BG$144-1,SUM($AV139,$AI139,$V139,$AW139:BG139),BG139)),0),0)</f>
        <v>0</v>
      </c>
      <c r="BH280" s="191">
        <f>IFERROR(IF(VALUE($F280)&lt;BI$144,(IF(VALUE($F280)&gt;BH$144-1,SUM($AV139,$AI139,$V139,$AW139:BH139),BH139)),0),0)</f>
        <v>0</v>
      </c>
      <c r="BI280" s="163">
        <f t="shared" si="57"/>
        <v>0</v>
      </c>
      <c r="BV280" s="163"/>
      <c r="CI280" s="163"/>
      <c r="CV280" s="163"/>
      <c r="DI280" s="163"/>
      <c r="DV280" s="163"/>
      <c r="EI280" s="163"/>
    </row>
    <row r="281" spans="1:142" ht="15.75" hidden="1" customHeight="1" x14ac:dyDescent="0.25">
      <c r="A281" s="2" t="str">
        <f t="shared" si="62"/>
        <v>2021F</v>
      </c>
      <c r="B281" s="1" t="str">
        <f t="shared" si="62"/>
        <v>PRE-09360</v>
      </c>
      <c r="C281" s="1" t="str">
        <f t="shared" si="62"/>
        <v>SPP TAU PRE-09360 - 2021F</v>
      </c>
      <c r="D281" s="2" t="str">
        <f t="shared" si="62"/>
        <v>PRE-2021F</v>
      </c>
      <c r="E281" s="162" t="str">
        <f t="shared" si="62"/>
        <v>SPP TAU - 2021F</v>
      </c>
      <c r="F281" s="84">
        <v>44576</v>
      </c>
      <c r="G281" s="84"/>
      <c r="J281" s="191">
        <v>0</v>
      </c>
      <c r="K281" s="191">
        <v>0</v>
      </c>
      <c r="L281" s="191">
        <v>0</v>
      </c>
      <c r="M281" s="191">
        <v>0</v>
      </c>
      <c r="N281" s="191">
        <v>0</v>
      </c>
      <c r="O281" s="191">
        <v>0</v>
      </c>
      <c r="P281" s="191">
        <v>0</v>
      </c>
      <c r="Q281" s="191">
        <f>IF($F281&lt;R$144,(IF($F281&gt;Q$144-1,SUM($J140:Q140)+$I482,Q140)),0)</f>
        <v>0</v>
      </c>
      <c r="R281" s="191">
        <f>IF($F281&lt;S$144,(IF($F281&gt;R$144-1,SUM($J140:R140)+$I482,R140)),0)</f>
        <v>0</v>
      </c>
      <c r="S281" s="191">
        <f>IF($F281&lt;T$144,(IF($F281&gt;S$144-1,SUM($J140:S140)+$I482,S140)),0)</f>
        <v>0</v>
      </c>
      <c r="T281" s="191">
        <f>IF($F281&lt;U$144,(IF($F281&gt;T$144-1,SUM($J140:T140)+$I482,T140)),0)</f>
        <v>0</v>
      </c>
      <c r="U281" s="191">
        <f>IF($F281&lt;V$144,(IF($F281&gt;U$144-1,SUM($J140:U140)+$I482,U140)),0)</f>
        <v>0</v>
      </c>
      <c r="V281" s="163">
        <f t="shared" si="63"/>
        <v>0</v>
      </c>
      <c r="W281" s="191">
        <f>IF($F281&lt;X$144,(IF($F281&gt;W$144-1,SUM($V140,$W140:W140),W140)),0)</f>
        <v>0</v>
      </c>
      <c r="X281" s="191">
        <f>IF($F281&lt;Y$144,(IF($F281&gt;X$144-1,SUM($V140,$W140:X140),X140)),0)</f>
        <v>0</v>
      </c>
      <c r="Y281" s="191">
        <f>IF($F281&lt;Z$144,(IF($F281&gt;Y$144-1,SUM($V140,$W140:Y140),Y140)),0)</f>
        <v>0</v>
      </c>
      <c r="Z281" s="191">
        <f>IF($F281&lt;AA$144,(IF($F281&gt;Z$144-1,SUM($V140,$W140:Z140),Z140)),0)</f>
        <v>0</v>
      </c>
      <c r="AA281" s="191">
        <f>IF($F281&lt;AB$144,(IF($F281&gt;AA$144-1,SUM($V140,$W140:AA140),AA140)),0)</f>
        <v>0</v>
      </c>
      <c r="AB281" s="191">
        <f>IF($F281&lt;AC$144,(IF($F281&gt;AB$144-1,SUM($V140,$W140:AB140),AB140)),0)</f>
        <v>0</v>
      </c>
      <c r="AC281" s="191">
        <f>IF($F281&lt;AD$144,(IF($F281&gt;AC$144-1,SUM($V140,$W140:AC140),AC140)),0)</f>
        <v>0</v>
      </c>
      <c r="AD281" s="191">
        <f>IF($F281&lt;AE$144,(IF($F281&gt;AD$144-1,SUM($V140,$W140:AD140),AD140)),0)</f>
        <v>0</v>
      </c>
      <c r="AE281" s="191">
        <f>IF($F281&lt;AF$144,(IF($F281&gt;AE$144-1,SUM($V140,$W140:AE140),AE140)),0)</f>
        <v>0</v>
      </c>
      <c r="AF281" s="191">
        <f>IF($F281&lt;AG$144,(IF($F281&gt;AF$144-1,SUM($V140,$W140:AF140),AF140)),0)</f>
        <v>0</v>
      </c>
      <c r="AG281" s="191">
        <f>IF($F281&lt;AH$144,(IF($F281&gt;AG$144-1,SUM($V140,$W140:AG140),AG140)),0)</f>
        <v>0</v>
      </c>
      <c r="AH281" s="191">
        <f>IF($F281&lt;AI$144,(IF($F281&gt;AH$144-1,SUM($V140,$W140:AH140),AH140)),0)</f>
        <v>0</v>
      </c>
      <c r="AI281" s="163">
        <f t="shared" si="61"/>
        <v>0</v>
      </c>
      <c r="AJ281" s="191">
        <f>IFERROR(IF(VALUE($F281)&lt;AK$144,(IF(VALUE($F281)&gt;AJ$144-1,SUM($AI140,$V140,$AJ140:AJ140),AJ140)),0),0)</f>
        <v>0</v>
      </c>
      <c r="AK281" s="191">
        <f>IFERROR(IF(VALUE($F281)&lt;AL$144,(IF(VALUE($F281)&gt;AK$144-1,SUM($AI140,$V140,$AJ140:AK140),AK140)),0),0)</f>
        <v>0</v>
      </c>
      <c r="AL281" s="191">
        <f>IFERROR(IF(VALUE($F281)&lt;AM$144,(IF(VALUE($F281)&gt;AL$144-1,SUM($AI140,$V140,$AJ140:AL140),AL140)),0),0)</f>
        <v>0</v>
      </c>
      <c r="AM281" s="191">
        <f>IFERROR(IF(VALUE($F281)&lt;AN$144,(IF(VALUE($F281)&gt;AM$144-1,SUM($AI140,$V140,$AJ140:AM140),AM140)),0),0)</f>
        <v>0</v>
      </c>
      <c r="AN281" s="191">
        <f>IFERROR(IF(VALUE($F281)&lt;AO$144,(IF(VALUE($F281)&gt;AN$144-1,SUM($AI140,$V140,$AJ140:AN140),AN140)),0),0)</f>
        <v>0</v>
      </c>
      <c r="AO281" s="191">
        <f>IFERROR(IF(VALUE($F281)&lt;AP$144,(IF(VALUE($F281)&gt;AO$144-1,SUM($AI140,$V140,$AJ140:AO140),AO140)),0),0)</f>
        <v>0</v>
      </c>
      <c r="AP281" s="191">
        <f>IFERROR(IF(VALUE($F281)&lt;AQ$144,(IF(VALUE($F281)&gt;AP$144-1,SUM($AI140,$V140,$AJ140:AP140),AP140)),0),0)</f>
        <v>0</v>
      </c>
      <c r="AQ281" s="191">
        <f>IFERROR(IF(VALUE($F281)&lt;AR$144,(IF(VALUE($F281)&gt;AQ$144-1,SUM($AI140,$V140,$AJ140:AQ140),AQ140)),0),0)</f>
        <v>0</v>
      </c>
      <c r="AR281" s="191">
        <f>IFERROR(IF(VALUE($F281)&lt;AS$144,(IF(VALUE($F281)&gt;AR$144-1,SUM($AI140,$V140,$AJ140:AR140),AR140)),0),0)</f>
        <v>0</v>
      </c>
      <c r="AS281" s="191">
        <f>IFERROR(IF(VALUE($F281)&lt;AT$144,(IF(VALUE($F281)&gt;AS$144-1,SUM($AI140,$V140,$AJ140:AS140),AS140)),0),0)</f>
        <v>0</v>
      </c>
      <c r="AT281" s="191">
        <f>IFERROR(IF(VALUE($F281)&lt;AU$144,(IF(VALUE($F281)&gt;AT$144-1,SUM($AI140,$V140,$AJ140:AT140),AT140)),0),0)</f>
        <v>0</v>
      </c>
      <c r="AU281" s="191">
        <f>IFERROR(IF(VALUE($F281)&lt;AV$144,(IF(VALUE($F281)&gt;AU$144-1,SUM($AI140,$V140,$AJ140:AU140),AU140)),0),0)</f>
        <v>0</v>
      </c>
      <c r="AV281" s="163">
        <f t="shared" si="56"/>
        <v>0</v>
      </c>
      <c r="AW281" s="191">
        <f>IFERROR(IF(VALUE($F281)&lt;AX$144,(IF(VALUE($F281)&gt;AW$144-1,SUM($AV140,$AI140,$V140,$AW140:AW140),AW140)),0),0)</f>
        <v>0</v>
      </c>
      <c r="AX281" s="191">
        <f>IFERROR(IF(VALUE($F281)&lt;AY$144,(IF(VALUE($F281)&gt;AX$144-1,SUM($AV140,$AI140,$V140,$AW140:AX140),AX140)),0),0)</f>
        <v>0</v>
      </c>
      <c r="AY281" s="191">
        <f>IFERROR(IF(VALUE($F281)&lt;AZ$144,(IF(VALUE($F281)&gt;AY$144-1,SUM($AV140,$AI140,$V140,$AW140:AY140),AY140)),0),0)</f>
        <v>0</v>
      </c>
      <c r="AZ281" s="191">
        <f>IFERROR(IF(VALUE($F281)&lt;BA$144,(IF(VALUE($F281)&gt;AZ$144-1,SUM($AV140,$AI140,$V140,$AW140:AZ140),AZ140)),0),0)</f>
        <v>0</v>
      </c>
      <c r="BA281" s="191">
        <f>IFERROR(IF(VALUE($F281)&lt;BB$144,(IF(VALUE($F281)&gt;BA$144-1,SUM($AV140,$AI140,$V140,$AW140:BA140),BA140)),0),0)</f>
        <v>0</v>
      </c>
      <c r="BB281" s="191">
        <f>IFERROR(IF(VALUE($F281)&lt;BC$144,(IF(VALUE($F281)&gt;BB$144-1,SUM($AV140,$AI140,$V140,$AW140:BB140),BB140)),0),0)</f>
        <v>0</v>
      </c>
      <c r="BC281" s="191">
        <f>IFERROR(IF(VALUE($F281)&lt;BD$144,(IF(VALUE($F281)&gt;BC$144-1,SUM($AV140,$AI140,$V140,$AW140:BC140),BC140)),0),0)</f>
        <v>0</v>
      </c>
      <c r="BD281" s="191">
        <f>IFERROR(IF(VALUE($F281)&lt;BE$144,(IF(VALUE($F281)&gt;BD$144-1,SUM($AV140,$AI140,$V140,$AW140:BD140),BD140)),0),0)</f>
        <v>0</v>
      </c>
      <c r="BE281" s="191">
        <f>IFERROR(IF(VALUE($F281)&lt;BF$144,(IF(VALUE($F281)&gt;BE$144-1,SUM($AV140,$AI140,$V140,$AW140:BE140),BE140)),0),0)</f>
        <v>0</v>
      </c>
      <c r="BF281" s="191">
        <f>IFERROR(IF(VALUE($F281)&lt;BG$144,(IF(VALUE($F281)&gt;BF$144-1,SUM($AV140,$AI140,$V140,$AW140:BF140),BF140)),0),0)</f>
        <v>0</v>
      </c>
      <c r="BG281" s="191">
        <f>IFERROR(IF(VALUE($F281)&lt;BH$144,(IF(VALUE($F281)&gt;BG$144-1,SUM($AV140,$AI140,$V140,$AW140:BG140),BG140)),0),0)</f>
        <v>0</v>
      </c>
      <c r="BH281" s="191">
        <f>IFERROR(IF(VALUE($F281)&lt;BI$144,(IF(VALUE($F281)&gt;BH$144-1,SUM($AV140,$AI140,$V140,$AW140:BH140),BH140)),0),0)</f>
        <v>0</v>
      </c>
      <c r="BI281" s="163">
        <f t="shared" si="57"/>
        <v>0</v>
      </c>
      <c r="BV281" s="163"/>
      <c r="CI281" s="163"/>
      <c r="CV281" s="163"/>
      <c r="DI281" s="163"/>
      <c r="DV281" s="163"/>
      <c r="EI281" s="163"/>
    </row>
    <row r="282" spans="1:142" ht="15.75" hidden="1" x14ac:dyDescent="0.25">
      <c r="A282" s="2" t="str">
        <f t="shared" ref="A282:E282" si="64">A141</f>
        <v>2022B</v>
      </c>
      <c r="B282" s="1" t="str">
        <f t="shared" si="64"/>
        <v>PRE-2022B</v>
      </c>
      <c r="C282" s="1" t="str">
        <f t="shared" si="64"/>
        <v>SPP TAU - 2022B</v>
      </c>
      <c r="D282" s="2" t="str">
        <f t="shared" si="64"/>
        <v>PRE-2022B</v>
      </c>
      <c r="E282" s="162" t="str">
        <f t="shared" si="64"/>
        <v>SPP TAU - 2022B</v>
      </c>
      <c r="F282" s="84">
        <v>44576</v>
      </c>
      <c r="G282" s="84"/>
      <c r="H282" s="112"/>
      <c r="J282" s="191">
        <v>0</v>
      </c>
      <c r="K282" s="191">
        <v>0</v>
      </c>
      <c r="L282" s="191">
        <v>0</v>
      </c>
      <c r="M282" s="191">
        <v>0</v>
      </c>
      <c r="N282" s="191">
        <v>0</v>
      </c>
      <c r="O282" s="191">
        <v>0</v>
      </c>
      <c r="P282" s="191">
        <v>0</v>
      </c>
      <c r="Q282" s="191">
        <f>IF($F282&lt;R$144,(IF($F282&gt;Q$144-1,SUM($J141:Q141)+$I483,Q141)),0)</f>
        <v>0</v>
      </c>
      <c r="R282" s="191">
        <f>IF($F282&lt;S$144,(IF($F282&gt;R$144-1,SUM($J141:R141)+$I483,R141)),0)</f>
        <v>0</v>
      </c>
      <c r="S282" s="191">
        <f>IF($F282&lt;T$144,(IF($F282&gt;S$144-1,SUM($J141:S141)+$I483,S141)),0)</f>
        <v>0</v>
      </c>
      <c r="T282" s="191">
        <f>IF($F282&lt;U$144,(IF($F282&gt;T$144-1,SUM($J141:T141)+$I483,T141)),0)</f>
        <v>0</v>
      </c>
      <c r="U282" s="191">
        <f>IF($F282&lt;V$144,(IF($F282&gt;U$144-1,SUM($J141:U141)+$I483,U141)),0)</f>
        <v>0</v>
      </c>
      <c r="V282" s="116">
        <f t="shared" si="33"/>
        <v>0</v>
      </c>
      <c r="W282" s="191">
        <f>IF($F282&lt;X$144,(IF($F282&gt;W$144-1,SUM($V141,$W141:W141),W141)),0)</f>
        <v>0</v>
      </c>
      <c r="X282" s="191">
        <f>IF($F282&lt;Y$144,(IF($F282&gt;X$144-1,SUM($V141,$W141:X141),X141)),0)</f>
        <v>0</v>
      </c>
      <c r="Y282" s="191">
        <f>IF($F282&lt;Z$144,(IF($F282&gt;Y$144-1,SUM($V141,$W141:Y141),Y141)),0)</f>
        <v>0</v>
      </c>
      <c r="Z282" s="191">
        <f>IF($F282&lt;AA$144,(IF($F282&gt;Z$144-1,SUM($V141,$W141:Z141),Z141)),0)</f>
        <v>0</v>
      </c>
      <c r="AA282" s="191">
        <f>IF($F282&lt;AB$144,(IF($F282&gt;AA$144-1,SUM($V141,$W141:AA141),AA141)),0)</f>
        <v>0</v>
      </c>
      <c r="AB282" s="191">
        <f>IF($F282&lt;AC$144,(IF($F282&gt;AB$144-1,SUM($V141,$W141:AB141),AB141)),0)</f>
        <v>0</v>
      </c>
      <c r="AC282" s="191">
        <f>IF($F282&lt;AD$144,(IF($F282&gt;AC$144-1,SUM($V141,$W141:AC141),AC141)),0)</f>
        <v>0</v>
      </c>
      <c r="AD282" s="191">
        <f>IF($F282&lt;AE$144,(IF($F282&gt;AD$144-1,SUM($V141,$W141:AD141),AD141)),0)</f>
        <v>0</v>
      </c>
      <c r="AE282" s="191">
        <f>IF($F282&lt;AF$144,(IF($F282&gt;AE$144-1,SUM($V141,$W141:AE141),AE141)),0)</f>
        <v>0</v>
      </c>
      <c r="AF282" s="191">
        <f>IF($F282&lt;AG$144,(IF($F282&gt;AF$144-1,SUM($V141,$W141:AF141),AF141)),0)</f>
        <v>0</v>
      </c>
      <c r="AG282" s="191">
        <f>IF($F282&lt;AH$144,(IF($F282&gt;AG$144-1,SUM($V141,$W141:AG141),AG141)),0)</f>
        <v>0</v>
      </c>
      <c r="AH282" s="191">
        <f>IF($F282&lt;AI$144,(IF($F282&gt;AH$144-1,SUM($V141,$W141:AH141),AH141)),0)</f>
        <v>0</v>
      </c>
      <c r="AI282" s="163">
        <f t="shared" si="61"/>
        <v>0</v>
      </c>
      <c r="AJ282" s="191">
        <f>IFERROR(IF(VALUE($F282)&lt;AK$144,(IF(VALUE($F282)&gt;AJ$144-1,SUM($AI141,$V141,$AJ141:AJ141),AJ141)),0),0)</f>
        <v>0</v>
      </c>
      <c r="AK282" s="191">
        <f>IFERROR(IF(VALUE($F282)&lt;AL$144,(IF(VALUE($F282)&gt;AK$144-1,SUM($AI141,$V141,$AJ141:AK141),AK141)),0),0)</f>
        <v>0</v>
      </c>
      <c r="AL282" s="191">
        <f>IFERROR(IF(VALUE($F282)&lt;AM$144,(IF(VALUE($F282)&gt;AL$144-1,SUM($AI141,$V141,$AJ141:AL141),AL141)),0),0)</f>
        <v>0</v>
      </c>
      <c r="AM282" s="191">
        <f>IFERROR(IF(VALUE($F282)&lt;AN$144,(IF(VALUE($F282)&gt;AM$144-1,SUM($AI141,$V141,$AJ141:AM141),AM141)),0),0)</f>
        <v>0</v>
      </c>
      <c r="AN282" s="191">
        <f>IFERROR(IF(VALUE($F282)&lt;AO$144,(IF(VALUE($F282)&gt;AN$144-1,SUM($AI141,$V141,$AJ141:AN141),AN141)),0),0)</f>
        <v>0</v>
      </c>
      <c r="AO282" s="191">
        <f>IFERROR(IF(VALUE($F282)&lt;AP$144,(IF(VALUE($F282)&gt;AO$144-1,SUM($AI141,$V141,$AJ141:AO141),AO141)),0),0)</f>
        <v>0</v>
      </c>
      <c r="AP282" s="191">
        <f>IFERROR(IF(VALUE($F282)&lt;AQ$144,(IF(VALUE($F282)&gt;AP$144-1,SUM($AI141,$V141,$AJ141:AP141),AP141)),0),0)</f>
        <v>0</v>
      </c>
      <c r="AQ282" s="191">
        <f>IFERROR(IF(VALUE($F282)&lt;AR$144,(IF(VALUE($F282)&gt;AQ$144-1,SUM($AI141,$V141,$AJ141:AQ141),AQ141)),0),0)</f>
        <v>0</v>
      </c>
      <c r="AR282" s="191">
        <f>IFERROR(IF(VALUE($F282)&lt;AS$144,(IF(VALUE($F282)&gt;AR$144-1,SUM($AI141,$V141,$AJ141:AR141),AR141)),0),0)</f>
        <v>0</v>
      </c>
      <c r="AS282" s="191">
        <f>IFERROR(IF(VALUE($F282)&lt;AT$144,(IF(VALUE($F282)&gt;AS$144-1,SUM($AI141,$V141,$AJ141:AS141),AS141)),0),0)</f>
        <v>0</v>
      </c>
      <c r="AT282" s="191">
        <f>IFERROR(IF(VALUE($F282)&lt;AU$144,(IF(VALUE($F282)&gt;AT$144-1,SUM($AI141,$V141,$AJ141:AT141),AT141)),0),0)</f>
        <v>0</v>
      </c>
      <c r="AU282" s="191">
        <f>IFERROR(IF(VALUE($F282)&lt;AV$144,(IF(VALUE($F282)&gt;AU$144-1,SUM($AI141,$V141,$AJ141:AU141),AU141)),0),0)</f>
        <v>0</v>
      </c>
      <c r="AV282" s="163">
        <f t="shared" si="56"/>
        <v>0</v>
      </c>
      <c r="AW282" s="191">
        <f>IFERROR(IF(VALUE($F282)&lt;AX$144,(IF(VALUE($F282)&gt;AW$144-1,SUM($AV141,$AI141,$V141,$AW141:AW141),AW141)),0),0)</f>
        <v>0</v>
      </c>
      <c r="AX282" s="191">
        <f>IFERROR(IF(VALUE($F282)&lt;AY$144,(IF(VALUE($F282)&gt;AX$144-1,SUM($AV141,$AI141,$V141,$AW141:AX141),AX141)),0),0)</f>
        <v>0</v>
      </c>
      <c r="AY282" s="191">
        <f>IFERROR(IF(VALUE($F282)&lt;AZ$144,(IF(VALUE($F282)&gt;AY$144-1,SUM($AV141,$AI141,$V141,$AW141:AY141),AY141)),0),0)</f>
        <v>0</v>
      </c>
      <c r="AZ282" s="191">
        <f>IFERROR(IF(VALUE($F282)&lt;BA$144,(IF(VALUE($F282)&gt;AZ$144-1,SUM($AV141,$AI141,$V141,$AW141:AZ141),AZ141)),0),0)</f>
        <v>0</v>
      </c>
      <c r="BA282" s="191">
        <f>IFERROR(IF(VALUE($F282)&lt;BB$144,(IF(VALUE($F282)&gt;BA$144-1,SUM($AV141,$AI141,$V141,$AW141:BA141),BA141)),0),0)</f>
        <v>0</v>
      </c>
      <c r="BB282" s="191">
        <f>IFERROR(IF(VALUE($F282)&lt;BC$144,(IF(VALUE($F282)&gt;BB$144-1,SUM($AV141,$AI141,$V141,$AW141:BB141),BB141)),0),0)</f>
        <v>0</v>
      </c>
      <c r="BC282" s="191">
        <f>IFERROR(IF(VALUE($F282)&lt;BD$144,(IF(VALUE($F282)&gt;BC$144-1,SUM($AV141,$AI141,$V141,$AW141:BC141),BC141)),0),0)</f>
        <v>0</v>
      </c>
      <c r="BD282" s="191">
        <f>IFERROR(IF(VALUE($F282)&lt;BE$144,(IF(VALUE($F282)&gt;BD$144-1,SUM($AV141,$AI141,$V141,$AW141:BD141),BD141)),0),0)</f>
        <v>0</v>
      </c>
      <c r="BE282" s="191">
        <f>IFERROR(IF(VALUE($F282)&lt;BF$144,(IF(VALUE($F282)&gt;BE$144-1,SUM($AV141,$AI141,$V141,$AW141:BE141),BE141)),0),0)</f>
        <v>0</v>
      </c>
      <c r="BF282" s="191">
        <f>IFERROR(IF(VALUE($F282)&lt;BG$144,(IF(VALUE($F282)&gt;BF$144-1,SUM($AV141,$AI141,$V141,$AW141:BF141),BF141)),0),0)</f>
        <v>0</v>
      </c>
      <c r="BG282" s="191">
        <f>IFERROR(IF(VALUE($F282)&lt;BH$144,(IF(VALUE($F282)&gt;BG$144-1,SUM($AV141,$AI141,$V141,$AW141:BG141),BG141)),0),0)</f>
        <v>0</v>
      </c>
      <c r="BH282" s="191">
        <f>IFERROR(IF(VALUE($F282)&lt;BI$144,(IF(VALUE($F282)&gt;BH$144-1,SUM($AV141,$AI141,$V141,$AW141:BH141),BH141)),0),0)</f>
        <v>0</v>
      </c>
      <c r="BI282" s="163">
        <f t="shared" si="57"/>
        <v>0</v>
      </c>
      <c r="BJ282" s="2" t="e">
        <f>#REF!</f>
        <v>#REF!</v>
      </c>
      <c r="BK282" s="2" t="e">
        <f>#REF!</f>
        <v>#REF!</v>
      </c>
      <c r="BL282" s="2" t="e">
        <f>#REF!</f>
        <v>#REF!</v>
      </c>
      <c r="BM282" s="2" t="e">
        <f>#REF!</f>
        <v>#REF!</v>
      </c>
      <c r="BN282" s="2" t="e">
        <f>#REF!</f>
        <v>#REF!</v>
      </c>
      <c r="BO282" s="2" t="e">
        <f>#REF!</f>
        <v>#REF!</v>
      </c>
      <c r="BP282" s="2" t="e">
        <f>#REF!</f>
        <v>#REF!</v>
      </c>
      <c r="BQ282" s="2" t="e">
        <f>#REF!</f>
        <v>#REF!</v>
      </c>
      <c r="BR282" s="2" t="e">
        <f>#REF!</f>
        <v>#REF!</v>
      </c>
      <c r="BS282" s="2" t="e">
        <f>#REF!</f>
        <v>#REF!</v>
      </c>
      <c r="BT282" s="2" t="e">
        <f>#REF!</f>
        <v>#REF!</v>
      </c>
      <c r="BU282" s="2" t="e">
        <f>#REF!</f>
        <v>#REF!</v>
      </c>
      <c r="BV282" s="163" t="e">
        <f t="shared" ref="BV282" si="65">SUM(BJ282:BU282)</f>
        <v>#REF!</v>
      </c>
      <c r="BW282" s="2" t="e">
        <f>#REF!</f>
        <v>#REF!</v>
      </c>
      <c r="BX282" s="2" t="e">
        <f>#REF!</f>
        <v>#REF!</v>
      </c>
      <c r="BY282" s="2" t="e">
        <f>#REF!</f>
        <v>#REF!</v>
      </c>
      <c r="BZ282" s="2" t="e">
        <f>#REF!</f>
        <v>#REF!</v>
      </c>
      <c r="CA282" s="2" t="e">
        <f>#REF!</f>
        <v>#REF!</v>
      </c>
      <c r="CB282" s="2" t="e">
        <f>#REF!</f>
        <v>#REF!</v>
      </c>
      <c r="CC282" s="2" t="e">
        <f>#REF!</f>
        <v>#REF!</v>
      </c>
      <c r="CD282" s="2" t="e">
        <f>#REF!</f>
        <v>#REF!</v>
      </c>
      <c r="CE282" s="2" t="e">
        <f>#REF!</f>
        <v>#REF!</v>
      </c>
      <c r="CF282" s="2" t="e">
        <f>#REF!</f>
        <v>#REF!</v>
      </c>
      <c r="CG282" s="2" t="e">
        <f>#REF!</f>
        <v>#REF!</v>
      </c>
      <c r="CH282" s="2" t="e">
        <f>#REF!</f>
        <v>#REF!</v>
      </c>
      <c r="CI282" s="163" t="e">
        <f t="shared" ref="CI282" si="66">SUM(BW282:CH282)</f>
        <v>#REF!</v>
      </c>
      <c r="CJ282" s="2" t="e">
        <f>#REF!</f>
        <v>#REF!</v>
      </c>
      <c r="CK282" s="2" t="e">
        <f>#REF!</f>
        <v>#REF!</v>
      </c>
      <c r="CL282" s="2" t="e">
        <f>#REF!</f>
        <v>#REF!</v>
      </c>
      <c r="CM282" s="2" t="e">
        <f>#REF!</f>
        <v>#REF!</v>
      </c>
      <c r="CN282" s="2" t="e">
        <f>#REF!</f>
        <v>#REF!</v>
      </c>
      <c r="CO282" s="2" t="e">
        <f>#REF!</f>
        <v>#REF!</v>
      </c>
      <c r="CP282" s="2" t="e">
        <f>#REF!</f>
        <v>#REF!</v>
      </c>
      <c r="CQ282" s="2" t="e">
        <f>#REF!</f>
        <v>#REF!</v>
      </c>
      <c r="CR282" s="2" t="e">
        <f>#REF!</f>
        <v>#REF!</v>
      </c>
      <c r="CS282" s="2" t="e">
        <f>#REF!</f>
        <v>#REF!</v>
      </c>
      <c r="CT282" s="2" t="e">
        <f>#REF!</f>
        <v>#REF!</v>
      </c>
      <c r="CU282" s="2" t="e">
        <f>#REF!</f>
        <v>#REF!</v>
      </c>
      <c r="CV282" s="163" t="e">
        <f t="shared" ref="CV282" si="67">SUM(CJ282:CU282)</f>
        <v>#REF!</v>
      </c>
      <c r="CW282" s="2" t="e">
        <f>#REF!</f>
        <v>#REF!</v>
      </c>
      <c r="CX282" s="2" t="e">
        <f>#REF!</f>
        <v>#REF!</v>
      </c>
      <c r="CY282" s="2" t="e">
        <f>#REF!</f>
        <v>#REF!</v>
      </c>
      <c r="CZ282" s="2" t="e">
        <f>#REF!</f>
        <v>#REF!</v>
      </c>
      <c r="DA282" s="2" t="e">
        <f>#REF!</f>
        <v>#REF!</v>
      </c>
      <c r="DB282" s="2" t="e">
        <f>#REF!</f>
        <v>#REF!</v>
      </c>
      <c r="DC282" s="2" t="e">
        <f>#REF!</f>
        <v>#REF!</v>
      </c>
      <c r="DD282" s="2" t="e">
        <f>#REF!</f>
        <v>#REF!</v>
      </c>
      <c r="DE282" s="2" t="e">
        <f>#REF!</f>
        <v>#REF!</v>
      </c>
      <c r="DF282" s="2" t="e">
        <f>#REF!</f>
        <v>#REF!</v>
      </c>
      <c r="DG282" s="2" t="e">
        <f>#REF!</f>
        <v>#REF!</v>
      </c>
      <c r="DH282" s="2" t="e">
        <f>#REF!</f>
        <v>#REF!</v>
      </c>
      <c r="DI282" s="163" t="e">
        <f t="shared" ref="DI282" si="68">SUM(CW282:DH282)</f>
        <v>#REF!</v>
      </c>
      <c r="DJ282" s="2" t="e">
        <f>#REF!</f>
        <v>#REF!</v>
      </c>
      <c r="DK282" s="2" t="e">
        <f>#REF!</f>
        <v>#REF!</v>
      </c>
      <c r="DL282" s="2" t="e">
        <f>#REF!</f>
        <v>#REF!</v>
      </c>
      <c r="DM282" s="2" t="e">
        <f>#REF!</f>
        <v>#REF!</v>
      </c>
      <c r="DN282" s="2" t="e">
        <f>#REF!</f>
        <v>#REF!</v>
      </c>
      <c r="DO282" s="2" t="e">
        <f>#REF!</f>
        <v>#REF!</v>
      </c>
      <c r="DP282" s="2" t="e">
        <f>#REF!</f>
        <v>#REF!</v>
      </c>
      <c r="DQ282" s="2" t="e">
        <f>#REF!</f>
        <v>#REF!</v>
      </c>
      <c r="DR282" s="2" t="e">
        <f>#REF!</f>
        <v>#REF!</v>
      </c>
      <c r="DS282" s="2" t="e">
        <f>#REF!</f>
        <v>#REF!</v>
      </c>
      <c r="DT282" s="2" t="e">
        <f>#REF!</f>
        <v>#REF!</v>
      </c>
      <c r="DU282" s="2" t="e">
        <f>#REF!</f>
        <v>#REF!</v>
      </c>
      <c r="DV282" s="163" t="e">
        <f t="shared" ref="DV282" si="69">SUM(DJ282:DU282)</f>
        <v>#REF!</v>
      </c>
      <c r="DW282" s="2" t="e">
        <f>#REF!</f>
        <v>#REF!</v>
      </c>
      <c r="DX282" s="2" t="e">
        <f>#REF!</f>
        <v>#REF!</v>
      </c>
      <c r="DY282" s="2" t="e">
        <f>#REF!</f>
        <v>#REF!</v>
      </c>
      <c r="DZ282" s="2" t="e">
        <f>#REF!</f>
        <v>#REF!</v>
      </c>
      <c r="EA282" s="2" t="e">
        <f>#REF!</f>
        <v>#REF!</v>
      </c>
      <c r="EB282" s="2" t="e">
        <f>#REF!</f>
        <v>#REF!</v>
      </c>
      <c r="EC282" s="2" t="e">
        <f>#REF!</f>
        <v>#REF!</v>
      </c>
      <c r="ED282" s="2" t="e">
        <f>#REF!</f>
        <v>#REF!</v>
      </c>
      <c r="EE282" s="2" t="e">
        <f>#REF!</f>
        <v>#REF!</v>
      </c>
      <c r="EF282" s="2" t="e">
        <f>#REF!</f>
        <v>#REF!</v>
      </c>
      <c r="EG282" s="2" t="e">
        <f>#REF!</f>
        <v>#REF!</v>
      </c>
      <c r="EH282" s="2" t="e">
        <f>#REF!</f>
        <v>#REF!</v>
      </c>
      <c r="EI282" s="163" t="e">
        <f t="shared" ref="EI282" si="70">SUM(DW282:EH282)</f>
        <v>#REF!</v>
      </c>
      <c r="EJ282" s="2" t="e">
        <f>EI282+DV282+DI282+CV282+CI282+BV282+BI282+AV282+AI282+V282</f>
        <v>#REF!</v>
      </c>
    </row>
    <row r="283" spans="1:142" s="1" customFormat="1" ht="15.75" x14ac:dyDescent="0.25">
      <c r="B283" s="1" t="s">
        <v>154</v>
      </c>
      <c r="E283" s="81"/>
      <c r="F283" s="79"/>
      <c r="G283" s="79"/>
      <c r="H283" s="79"/>
      <c r="I283" s="164"/>
      <c r="J283" s="80">
        <f t="shared" ref="J283:V283" si="71">SUM(J146:J282)</f>
        <v>0</v>
      </c>
      <c r="K283" s="80">
        <f t="shared" si="71"/>
        <v>0</v>
      </c>
      <c r="L283" s="80">
        <f t="shared" si="71"/>
        <v>0</v>
      </c>
      <c r="M283" s="80">
        <f t="shared" si="71"/>
        <v>0</v>
      </c>
      <c r="N283" s="80">
        <f t="shared" si="71"/>
        <v>0</v>
      </c>
      <c r="O283" s="80">
        <f t="shared" si="71"/>
        <v>0</v>
      </c>
      <c r="P283" s="80">
        <f t="shared" si="71"/>
        <v>0</v>
      </c>
      <c r="Q283" s="80">
        <f t="shared" si="71"/>
        <v>403440.13000000006</v>
      </c>
      <c r="R283" s="80">
        <f t="shared" si="71"/>
        <v>2285.29</v>
      </c>
      <c r="S283" s="80">
        <f t="shared" si="71"/>
        <v>4820.8100000000004</v>
      </c>
      <c r="T283" s="80">
        <f t="shared" si="71"/>
        <v>0.05</v>
      </c>
      <c r="U283" s="80">
        <f t="shared" si="71"/>
        <v>3887.1200000000003</v>
      </c>
      <c r="V283" s="80">
        <f t="shared" si="71"/>
        <v>414433.4</v>
      </c>
      <c r="W283" s="80">
        <f t="shared" ref="W283:AO283" si="72">SUM(W146:W282)</f>
        <v>765824.07000000018</v>
      </c>
      <c r="X283" s="80">
        <f t="shared" si="72"/>
        <v>119150.76000000002</v>
      </c>
      <c r="Y283" s="80">
        <f t="shared" si="72"/>
        <v>846.4</v>
      </c>
      <c r="Z283" s="80">
        <f t="shared" si="72"/>
        <v>9109.9499999999989</v>
      </c>
      <c r="AA283" s="80">
        <f t="shared" si="72"/>
        <v>-4340.41</v>
      </c>
      <c r="AB283" s="80">
        <f t="shared" si="72"/>
        <v>273065.07</v>
      </c>
      <c r="AC283" s="80">
        <f t="shared" si="72"/>
        <v>1871728.6400000008</v>
      </c>
      <c r="AD283" s="80">
        <f t="shared" si="72"/>
        <v>-70.900000000000006</v>
      </c>
      <c r="AE283" s="80">
        <f t="shared" si="72"/>
        <v>1054074.94</v>
      </c>
      <c r="AF283" s="80">
        <f t="shared" si="72"/>
        <v>46048.149999999994</v>
      </c>
      <c r="AG283" s="80">
        <f t="shared" si="72"/>
        <v>1338090.0900000001</v>
      </c>
      <c r="AH283" s="80">
        <f t="shared" si="72"/>
        <v>2587472.7899999996</v>
      </c>
      <c r="AI283" s="80">
        <f t="shared" si="72"/>
        <v>8060999.5500000007</v>
      </c>
      <c r="AJ283" s="80">
        <f t="shared" si="72"/>
        <v>1769972.82</v>
      </c>
      <c r="AK283" s="80">
        <f t="shared" si="72"/>
        <v>1456495.3800000004</v>
      </c>
      <c r="AL283" s="80">
        <f t="shared" si="72"/>
        <v>5442916.0599999996</v>
      </c>
      <c r="AM283" s="80">
        <f t="shared" si="72"/>
        <v>1492929.18</v>
      </c>
      <c r="AN283" s="80">
        <f t="shared" si="72"/>
        <v>2623784.4300000002</v>
      </c>
      <c r="AO283" s="80">
        <f t="shared" si="72"/>
        <v>3393439.9400000004</v>
      </c>
      <c r="AP283" s="80">
        <f t="shared" ref="AP283:BB283" si="73">SUM(AP146:AP282)</f>
        <v>0</v>
      </c>
      <c r="AQ283" s="80">
        <f t="shared" si="73"/>
        <v>4400297.830000001</v>
      </c>
      <c r="AR283" s="80">
        <f t="shared" si="73"/>
        <v>839568.87000000011</v>
      </c>
      <c r="AS283" s="80">
        <f t="shared" si="73"/>
        <v>0</v>
      </c>
      <c r="AT283" s="80">
        <f t="shared" si="73"/>
        <v>2452959.4</v>
      </c>
      <c r="AU283" s="80">
        <f t="shared" si="73"/>
        <v>2026559.09</v>
      </c>
      <c r="AV283" s="80">
        <f t="shared" si="73"/>
        <v>25898922.999999993</v>
      </c>
      <c r="AW283" s="80">
        <f t="shared" si="73"/>
        <v>0</v>
      </c>
      <c r="AX283" s="80">
        <f t="shared" si="73"/>
        <v>2583505.31</v>
      </c>
      <c r="AY283" s="80">
        <f t="shared" si="73"/>
        <v>0</v>
      </c>
      <c r="AZ283" s="80">
        <f t="shared" si="73"/>
        <v>2111094.4000000004</v>
      </c>
      <c r="BA283" s="80">
        <f t="shared" si="73"/>
        <v>1429353</v>
      </c>
      <c r="BB283" s="80">
        <f t="shared" si="73"/>
        <v>1541947.74</v>
      </c>
      <c r="BC283" s="80">
        <f t="shared" ref="BC283:BI283" si="74">SUM(BC146:BC282)</f>
        <v>1270536</v>
      </c>
      <c r="BD283" s="80">
        <f t="shared" si="74"/>
        <v>0</v>
      </c>
      <c r="BE283" s="80">
        <f t="shared" si="74"/>
        <v>3830186.4099999997</v>
      </c>
      <c r="BF283" s="80">
        <f t="shared" si="74"/>
        <v>1775413.7400000002</v>
      </c>
      <c r="BG283" s="80">
        <f t="shared" si="74"/>
        <v>0</v>
      </c>
      <c r="BH283" s="80">
        <f t="shared" si="74"/>
        <v>1313221.2</v>
      </c>
      <c r="BI283" s="80">
        <f t="shared" si="74"/>
        <v>15855257.799999999</v>
      </c>
      <c r="BJ283" s="80" t="e">
        <f t="shared" ref="BJ283:BU283" si="75">SUM(BJ146:BJ282)</f>
        <v>#REF!</v>
      </c>
      <c r="BK283" s="80" t="e">
        <f t="shared" si="75"/>
        <v>#REF!</v>
      </c>
      <c r="BL283" s="80" t="e">
        <f t="shared" si="75"/>
        <v>#REF!</v>
      </c>
      <c r="BM283" s="80" t="e">
        <f t="shared" si="75"/>
        <v>#REF!</v>
      </c>
      <c r="BN283" s="80" t="e">
        <f t="shared" si="75"/>
        <v>#REF!</v>
      </c>
      <c r="BO283" s="80" t="e">
        <f t="shared" si="75"/>
        <v>#REF!</v>
      </c>
      <c r="BP283" s="80" t="e">
        <f t="shared" si="75"/>
        <v>#REF!</v>
      </c>
      <c r="BQ283" s="80" t="e">
        <f t="shared" si="75"/>
        <v>#REF!</v>
      </c>
      <c r="BR283" s="80" t="e">
        <f t="shared" si="75"/>
        <v>#REF!</v>
      </c>
      <c r="BS283" s="80" t="e">
        <f t="shared" si="75"/>
        <v>#REF!</v>
      </c>
      <c r="BT283" s="80" t="e">
        <f t="shared" si="75"/>
        <v>#REF!</v>
      </c>
      <c r="BU283" s="80" t="e">
        <f t="shared" si="75"/>
        <v>#REF!</v>
      </c>
      <c r="BV283" s="80" t="e">
        <f t="shared" ref="BV283:DA283" si="76">SUM(BV146:BV282)</f>
        <v>#REF!</v>
      </c>
      <c r="BW283" s="80" t="e">
        <f t="shared" si="76"/>
        <v>#REF!</v>
      </c>
      <c r="BX283" s="80" t="e">
        <f t="shared" si="76"/>
        <v>#REF!</v>
      </c>
      <c r="BY283" s="80" t="e">
        <f t="shared" si="76"/>
        <v>#REF!</v>
      </c>
      <c r="BZ283" s="80" t="e">
        <f t="shared" si="76"/>
        <v>#REF!</v>
      </c>
      <c r="CA283" s="80" t="e">
        <f t="shared" si="76"/>
        <v>#REF!</v>
      </c>
      <c r="CB283" s="80" t="e">
        <f t="shared" si="76"/>
        <v>#REF!</v>
      </c>
      <c r="CC283" s="80" t="e">
        <f t="shared" si="76"/>
        <v>#REF!</v>
      </c>
      <c r="CD283" s="80" t="e">
        <f t="shared" si="76"/>
        <v>#REF!</v>
      </c>
      <c r="CE283" s="80" t="e">
        <f t="shared" si="76"/>
        <v>#REF!</v>
      </c>
      <c r="CF283" s="80" t="e">
        <f t="shared" si="76"/>
        <v>#REF!</v>
      </c>
      <c r="CG283" s="80" t="e">
        <f t="shared" si="76"/>
        <v>#REF!</v>
      </c>
      <c r="CH283" s="80" t="e">
        <f t="shared" si="76"/>
        <v>#REF!</v>
      </c>
      <c r="CI283" s="80" t="e">
        <f t="shared" si="76"/>
        <v>#REF!</v>
      </c>
      <c r="CJ283" s="80" t="e">
        <f t="shared" si="76"/>
        <v>#REF!</v>
      </c>
      <c r="CK283" s="80" t="e">
        <f t="shared" si="76"/>
        <v>#REF!</v>
      </c>
      <c r="CL283" s="80" t="e">
        <f t="shared" si="76"/>
        <v>#REF!</v>
      </c>
      <c r="CM283" s="80" t="e">
        <f t="shared" si="76"/>
        <v>#REF!</v>
      </c>
      <c r="CN283" s="80" t="e">
        <f t="shared" si="76"/>
        <v>#REF!</v>
      </c>
      <c r="CO283" s="80" t="e">
        <f t="shared" si="76"/>
        <v>#REF!</v>
      </c>
      <c r="CP283" s="80" t="e">
        <f t="shared" si="76"/>
        <v>#REF!</v>
      </c>
      <c r="CQ283" s="80" t="e">
        <f t="shared" si="76"/>
        <v>#REF!</v>
      </c>
      <c r="CR283" s="80" t="e">
        <f t="shared" si="76"/>
        <v>#REF!</v>
      </c>
      <c r="CS283" s="80" t="e">
        <f t="shared" si="76"/>
        <v>#REF!</v>
      </c>
      <c r="CT283" s="80" t="e">
        <f t="shared" si="76"/>
        <v>#REF!</v>
      </c>
      <c r="CU283" s="80" t="e">
        <f t="shared" si="76"/>
        <v>#REF!</v>
      </c>
      <c r="CV283" s="80" t="e">
        <f t="shared" si="76"/>
        <v>#REF!</v>
      </c>
      <c r="CW283" s="80" t="e">
        <f t="shared" si="76"/>
        <v>#REF!</v>
      </c>
      <c r="CX283" s="80" t="e">
        <f t="shared" si="76"/>
        <v>#REF!</v>
      </c>
      <c r="CY283" s="80" t="e">
        <f t="shared" si="76"/>
        <v>#REF!</v>
      </c>
      <c r="CZ283" s="80" t="e">
        <f t="shared" si="76"/>
        <v>#REF!</v>
      </c>
      <c r="DA283" s="80" t="e">
        <f t="shared" si="76"/>
        <v>#REF!</v>
      </c>
      <c r="DB283" s="80" t="e">
        <f t="shared" ref="DB283:EG283" si="77">SUM(DB146:DB282)</f>
        <v>#REF!</v>
      </c>
      <c r="DC283" s="80" t="e">
        <f t="shared" si="77"/>
        <v>#REF!</v>
      </c>
      <c r="DD283" s="80" t="e">
        <f t="shared" si="77"/>
        <v>#REF!</v>
      </c>
      <c r="DE283" s="80" t="e">
        <f t="shared" si="77"/>
        <v>#REF!</v>
      </c>
      <c r="DF283" s="80" t="e">
        <f t="shared" si="77"/>
        <v>#REF!</v>
      </c>
      <c r="DG283" s="80" t="e">
        <f t="shared" si="77"/>
        <v>#REF!</v>
      </c>
      <c r="DH283" s="80" t="e">
        <f t="shared" si="77"/>
        <v>#REF!</v>
      </c>
      <c r="DI283" s="80" t="e">
        <f t="shared" si="77"/>
        <v>#REF!</v>
      </c>
      <c r="DJ283" s="80" t="e">
        <f t="shared" si="77"/>
        <v>#REF!</v>
      </c>
      <c r="DK283" s="80" t="e">
        <f t="shared" si="77"/>
        <v>#REF!</v>
      </c>
      <c r="DL283" s="80" t="e">
        <f t="shared" si="77"/>
        <v>#REF!</v>
      </c>
      <c r="DM283" s="80" t="e">
        <f t="shared" si="77"/>
        <v>#REF!</v>
      </c>
      <c r="DN283" s="80" t="e">
        <f t="shared" si="77"/>
        <v>#REF!</v>
      </c>
      <c r="DO283" s="80" t="e">
        <f t="shared" si="77"/>
        <v>#REF!</v>
      </c>
      <c r="DP283" s="80" t="e">
        <f t="shared" si="77"/>
        <v>#REF!</v>
      </c>
      <c r="DQ283" s="80" t="e">
        <f t="shared" si="77"/>
        <v>#REF!</v>
      </c>
      <c r="DR283" s="80" t="e">
        <f t="shared" si="77"/>
        <v>#REF!</v>
      </c>
      <c r="DS283" s="80" t="e">
        <f t="shared" si="77"/>
        <v>#REF!</v>
      </c>
      <c r="DT283" s="80" t="e">
        <f t="shared" si="77"/>
        <v>#REF!</v>
      </c>
      <c r="DU283" s="80" t="e">
        <f t="shared" si="77"/>
        <v>#REF!</v>
      </c>
      <c r="DV283" s="80" t="e">
        <f t="shared" si="77"/>
        <v>#REF!</v>
      </c>
      <c r="DW283" s="80" t="e">
        <f t="shared" si="77"/>
        <v>#REF!</v>
      </c>
      <c r="DX283" s="80" t="e">
        <f t="shared" si="77"/>
        <v>#REF!</v>
      </c>
      <c r="DY283" s="80" t="e">
        <f t="shared" si="77"/>
        <v>#REF!</v>
      </c>
      <c r="DZ283" s="80" t="e">
        <f t="shared" si="77"/>
        <v>#REF!</v>
      </c>
      <c r="EA283" s="80" t="e">
        <f t="shared" si="77"/>
        <v>#REF!</v>
      </c>
      <c r="EB283" s="80" t="e">
        <f t="shared" si="77"/>
        <v>#REF!</v>
      </c>
      <c r="EC283" s="80" t="e">
        <f t="shared" si="77"/>
        <v>#REF!</v>
      </c>
      <c r="ED283" s="80" t="e">
        <f t="shared" si="77"/>
        <v>#REF!</v>
      </c>
      <c r="EE283" s="80" t="e">
        <f t="shared" si="77"/>
        <v>#REF!</v>
      </c>
      <c r="EF283" s="80" t="e">
        <f t="shared" si="77"/>
        <v>#REF!</v>
      </c>
      <c r="EG283" s="80" t="e">
        <f t="shared" si="77"/>
        <v>#REF!</v>
      </c>
      <c r="EH283" s="80" t="e">
        <f t="shared" ref="EH283:EJ283" si="78">SUM(EH146:EH282)</f>
        <v>#REF!</v>
      </c>
      <c r="EI283" s="80" t="e">
        <f t="shared" si="78"/>
        <v>#REF!</v>
      </c>
      <c r="EJ283" s="80" t="e">
        <f t="shared" si="78"/>
        <v>#REF!</v>
      </c>
    </row>
    <row r="284" spans="1:142" x14ac:dyDescent="0.2">
      <c r="E284" s="162"/>
      <c r="F284" s="199"/>
      <c r="G284" s="199"/>
      <c r="H284" s="200"/>
      <c r="J284" s="167">
        <v>0</v>
      </c>
      <c r="K284" s="167">
        <v>0</v>
      </c>
      <c r="L284" s="167">
        <v>0</v>
      </c>
      <c r="M284" s="167">
        <v>0</v>
      </c>
      <c r="N284" s="167">
        <v>0</v>
      </c>
      <c r="O284" s="167">
        <v>0</v>
      </c>
      <c r="P284" s="167">
        <v>0</v>
      </c>
      <c r="Q284" s="167"/>
      <c r="R284" s="167"/>
      <c r="S284" s="167"/>
      <c r="T284" s="167"/>
      <c r="U284" s="167"/>
      <c r="V284" s="167">
        <f>SUM(J283:U283)-V283</f>
        <v>0</v>
      </c>
      <c r="W284" s="167"/>
      <c r="X284" s="167"/>
      <c r="Y284" s="167"/>
      <c r="Z284" s="167"/>
      <c r="AA284" s="167"/>
      <c r="AB284" s="167"/>
      <c r="AI284" s="167"/>
      <c r="AV284" s="167"/>
      <c r="BI284" s="167"/>
      <c r="BV284" s="167" t="e">
        <f>(#REF!+#REF!+#REF!+#REF!+#REF!+IF(#REF!=0,0,#REF!))-'Trans Asset Upgrades'!BV283</f>
        <v>#REF!</v>
      </c>
      <c r="CI284" s="167" t="e">
        <f>(#REF!+#REF!+#REF!+#REF!+#REF!+IF(#REF!=0,0,#REF!))-'Trans Asset Upgrades'!CI283</f>
        <v>#REF!</v>
      </c>
      <c r="CV284" s="167" t="e">
        <f>(#REF!+#REF!+#REF!+#REF!+#REF!+IF(#REF!=0,0,#REF!))-'Trans Asset Upgrades'!CV283</f>
        <v>#REF!</v>
      </c>
      <c r="DI284" s="167" t="e">
        <f>(#REF!+#REF!+#REF!+#REF!+#REF!+IF(#REF!=0,0,#REF!))-'Trans Asset Upgrades'!DI283</f>
        <v>#REF!</v>
      </c>
      <c r="DV284" s="167" t="e">
        <f>(#REF!+#REF!+#REF!+#REF!+#REF!+IF(#REF!=0,0,#REF!))-'Trans Asset Upgrades'!DV283</f>
        <v>#REF!</v>
      </c>
      <c r="EI284" s="167" t="e">
        <f>(#REF!+#REF!+#REF!+#REF!+#REF!+IF(#REF!=0,0,#REF!))-'Trans Asset Upgrades'!EI283</f>
        <v>#REF!</v>
      </c>
    </row>
    <row r="285" spans="1:142" ht="15.75" x14ac:dyDescent="0.25">
      <c r="B285" s="189" t="s">
        <v>136</v>
      </c>
      <c r="E285" s="162"/>
      <c r="H285" s="128"/>
      <c r="AI285" s="167">
        <f>SUM(W283:AH283)-AI283</f>
        <v>0</v>
      </c>
      <c r="AV285" s="167">
        <f>SUM(AJ283:AU283)-AV283</f>
        <v>0</v>
      </c>
      <c r="BI285" s="167">
        <f>SUM(AW283:BH283)-BI283</f>
        <v>0</v>
      </c>
      <c r="BV285" s="167" t="e">
        <f>SUM(BJ283:BU283)-BV283</f>
        <v>#REF!</v>
      </c>
      <c r="CI285" s="167" t="e">
        <f>SUM(BW283:CH283)-CI283</f>
        <v>#REF!</v>
      </c>
      <c r="CV285" s="167" t="e">
        <f>SUM(CJ283:CU283)-CV283</f>
        <v>#REF!</v>
      </c>
      <c r="DI285" s="167" t="e">
        <f>SUM(CW283:DH283)-DI283</f>
        <v>#REF!</v>
      </c>
      <c r="DV285" s="167" t="e">
        <f>SUM(DJ283:DU283)-DV283</f>
        <v>#REF!</v>
      </c>
      <c r="EI285" s="167" t="e">
        <f>SUM(DW283:EH283)-EI283</f>
        <v>#REF!</v>
      </c>
    </row>
    <row r="286" spans="1:142" s="1" customFormat="1" ht="15.75" x14ac:dyDescent="0.25">
      <c r="G286" s="201" t="s">
        <v>127</v>
      </c>
      <c r="H286" s="202"/>
      <c r="I286" s="203" t="s">
        <v>164</v>
      </c>
      <c r="J286" s="83" t="s">
        <v>87</v>
      </c>
      <c r="K286" s="83" t="s">
        <v>88</v>
      </c>
      <c r="L286" s="83" t="s">
        <v>89</v>
      </c>
      <c r="M286" s="83" t="s">
        <v>90</v>
      </c>
      <c r="N286" s="83" t="s">
        <v>48</v>
      </c>
      <c r="O286" s="83" t="s">
        <v>91</v>
      </c>
      <c r="P286" s="83" t="s">
        <v>92</v>
      </c>
      <c r="Q286" s="83" t="s">
        <v>93</v>
      </c>
      <c r="R286" s="83" t="s">
        <v>94</v>
      </c>
      <c r="S286" s="83" t="s">
        <v>95</v>
      </c>
      <c r="T286" s="83" t="s">
        <v>96</v>
      </c>
      <c r="U286" s="83" t="s">
        <v>97</v>
      </c>
      <c r="W286" s="83" t="s">
        <v>87</v>
      </c>
      <c r="X286" s="83" t="s">
        <v>88</v>
      </c>
      <c r="Y286" s="83" t="s">
        <v>89</v>
      </c>
      <c r="Z286" s="83" t="s">
        <v>90</v>
      </c>
      <c r="AA286" s="83" t="s">
        <v>48</v>
      </c>
      <c r="AB286" s="83" t="s">
        <v>91</v>
      </c>
      <c r="AC286" s="83" t="s">
        <v>92</v>
      </c>
      <c r="AD286" s="83" t="s">
        <v>93</v>
      </c>
      <c r="AE286" s="83" t="s">
        <v>94</v>
      </c>
      <c r="AF286" s="83" t="s">
        <v>95</v>
      </c>
      <c r="AG286" s="83" t="s">
        <v>96</v>
      </c>
      <c r="AH286" s="83" t="s">
        <v>97</v>
      </c>
      <c r="AJ286" s="83" t="s">
        <v>87</v>
      </c>
      <c r="AK286" s="83" t="s">
        <v>88</v>
      </c>
      <c r="AL286" s="83" t="s">
        <v>89</v>
      </c>
      <c r="AM286" s="83" t="s">
        <v>90</v>
      </c>
      <c r="AN286" s="83" t="s">
        <v>48</v>
      </c>
      <c r="AO286" s="83" t="s">
        <v>91</v>
      </c>
      <c r="AP286" s="83" t="s">
        <v>92</v>
      </c>
      <c r="AQ286" s="83" t="s">
        <v>93</v>
      </c>
      <c r="AR286" s="83" t="s">
        <v>94</v>
      </c>
      <c r="AS286" s="83" t="s">
        <v>95</v>
      </c>
      <c r="AT286" s="83" t="s">
        <v>96</v>
      </c>
      <c r="AU286" s="83" t="s">
        <v>97</v>
      </c>
      <c r="AW286" s="83" t="s">
        <v>87</v>
      </c>
      <c r="AX286" s="83" t="s">
        <v>88</v>
      </c>
      <c r="AY286" s="83" t="s">
        <v>89</v>
      </c>
      <c r="AZ286" s="83" t="s">
        <v>90</v>
      </c>
      <c r="BA286" s="83" t="s">
        <v>48</v>
      </c>
      <c r="BB286" s="83" t="s">
        <v>91</v>
      </c>
      <c r="BC286" s="83" t="s">
        <v>92</v>
      </c>
      <c r="BD286" s="83" t="s">
        <v>93</v>
      </c>
      <c r="BE286" s="83" t="s">
        <v>94</v>
      </c>
      <c r="BF286" s="83" t="s">
        <v>95</v>
      </c>
      <c r="BG286" s="83" t="s">
        <v>96</v>
      </c>
      <c r="BH286" s="83" t="s">
        <v>97</v>
      </c>
      <c r="BJ286" s="83" t="s">
        <v>87</v>
      </c>
      <c r="BK286" s="83" t="s">
        <v>88</v>
      </c>
      <c r="BL286" s="83" t="s">
        <v>89</v>
      </c>
      <c r="BM286" s="83" t="s">
        <v>90</v>
      </c>
      <c r="BN286" s="83" t="s">
        <v>48</v>
      </c>
      <c r="BO286" s="83" t="s">
        <v>91</v>
      </c>
      <c r="BP286" s="83" t="s">
        <v>92</v>
      </c>
      <c r="BQ286" s="83" t="s">
        <v>93</v>
      </c>
      <c r="BR286" s="83" t="s">
        <v>94</v>
      </c>
      <c r="BS286" s="83" t="s">
        <v>95</v>
      </c>
      <c r="BT286" s="83" t="s">
        <v>96</v>
      </c>
      <c r="BU286" s="83" t="s">
        <v>97</v>
      </c>
      <c r="BW286" s="83" t="s">
        <v>87</v>
      </c>
      <c r="BX286" s="83" t="s">
        <v>88</v>
      </c>
      <c r="BY286" s="83" t="s">
        <v>89</v>
      </c>
      <c r="BZ286" s="83" t="s">
        <v>90</v>
      </c>
      <c r="CA286" s="83" t="s">
        <v>48</v>
      </c>
      <c r="CB286" s="83" t="s">
        <v>91</v>
      </c>
      <c r="CC286" s="83" t="s">
        <v>92</v>
      </c>
      <c r="CD286" s="83" t="s">
        <v>93</v>
      </c>
      <c r="CE286" s="83" t="s">
        <v>94</v>
      </c>
      <c r="CF286" s="83" t="s">
        <v>95</v>
      </c>
      <c r="CG286" s="83" t="s">
        <v>96</v>
      </c>
      <c r="CH286" s="83" t="s">
        <v>97</v>
      </c>
      <c r="CJ286" s="83" t="s">
        <v>87</v>
      </c>
      <c r="CK286" s="83" t="s">
        <v>88</v>
      </c>
      <c r="CL286" s="83" t="s">
        <v>89</v>
      </c>
      <c r="CM286" s="83" t="s">
        <v>90</v>
      </c>
      <c r="CN286" s="83" t="s">
        <v>48</v>
      </c>
      <c r="CO286" s="83" t="s">
        <v>91</v>
      </c>
      <c r="CP286" s="83" t="s">
        <v>92</v>
      </c>
      <c r="CQ286" s="83" t="s">
        <v>93</v>
      </c>
      <c r="CR286" s="83" t="s">
        <v>94</v>
      </c>
      <c r="CS286" s="83" t="s">
        <v>95</v>
      </c>
      <c r="CT286" s="83" t="s">
        <v>96</v>
      </c>
      <c r="CU286" s="83" t="s">
        <v>97</v>
      </c>
      <c r="CW286" s="83" t="s">
        <v>87</v>
      </c>
      <c r="CX286" s="83" t="s">
        <v>88</v>
      </c>
      <c r="CY286" s="83" t="s">
        <v>89</v>
      </c>
      <c r="CZ286" s="83" t="s">
        <v>90</v>
      </c>
      <c r="DA286" s="83" t="s">
        <v>48</v>
      </c>
      <c r="DB286" s="83" t="s">
        <v>91</v>
      </c>
      <c r="DC286" s="83" t="s">
        <v>92</v>
      </c>
      <c r="DD286" s="83" t="s">
        <v>93</v>
      </c>
      <c r="DE286" s="83" t="s">
        <v>94</v>
      </c>
      <c r="DF286" s="83" t="s">
        <v>95</v>
      </c>
      <c r="DG286" s="83" t="s">
        <v>96</v>
      </c>
      <c r="DH286" s="83" t="s">
        <v>97</v>
      </c>
      <c r="DJ286" s="83" t="s">
        <v>87</v>
      </c>
      <c r="DK286" s="83" t="s">
        <v>88</v>
      </c>
      <c r="DL286" s="83" t="s">
        <v>89</v>
      </c>
      <c r="DM286" s="83" t="s">
        <v>90</v>
      </c>
      <c r="DN286" s="83" t="s">
        <v>48</v>
      </c>
      <c r="DO286" s="83" t="s">
        <v>91</v>
      </c>
      <c r="DP286" s="83" t="s">
        <v>92</v>
      </c>
      <c r="DQ286" s="83" t="s">
        <v>93</v>
      </c>
      <c r="DR286" s="83" t="s">
        <v>94</v>
      </c>
      <c r="DS286" s="83" t="s">
        <v>95</v>
      </c>
      <c r="DT286" s="83" t="s">
        <v>96</v>
      </c>
      <c r="DU286" s="83" t="s">
        <v>97</v>
      </c>
      <c r="DW286" s="83" t="s">
        <v>87</v>
      </c>
      <c r="DX286" s="83" t="s">
        <v>88</v>
      </c>
      <c r="DY286" s="83" t="s">
        <v>89</v>
      </c>
      <c r="DZ286" s="83" t="s">
        <v>90</v>
      </c>
      <c r="EA286" s="83" t="s">
        <v>48</v>
      </c>
      <c r="EB286" s="83" t="s">
        <v>91</v>
      </c>
      <c r="EC286" s="83" t="s">
        <v>92</v>
      </c>
      <c r="ED286" s="83" t="s">
        <v>93</v>
      </c>
      <c r="EE286" s="83" t="s">
        <v>94</v>
      </c>
      <c r="EF286" s="83" t="s">
        <v>95</v>
      </c>
      <c r="EG286" s="83" t="s">
        <v>96</v>
      </c>
      <c r="EH286" s="83" t="s">
        <v>97</v>
      </c>
      <c r="EK286" s="168" t="s">
        <v>399</v>
      </c>
    </row>
    <row r="287" spans="1:142" ht="15.75" outlineLevel="1" x14ac:dyDescent="0.25">
      <c r="A287" s="2">
        <f t="shared" ref="A287:E287" si="79">A146</f>
        <v>1</v>
      </c>
      <c r="B287" s="1" t="str">
        <f t="shared" si="79"/>
        <v>PRE-09620</v>
      </c>
      <c r="C287" s="1" t="str">
        <f t="shared" si="79"/>
        <v>SPP TAU - Circuit 66654</v>
      </c>
      <c r="D287" s="2" t="str">
        <f t="shared" si="79"/>
        <v>PRE-09620.1</v>
      </c>
      <c r="E287" s="162" t="str">
        <f t="shared" si="79"/>
        <v>SPP TAU - Circuit 66654</v>
      </c>
      <c r="F287" s="84">
        <f>F146</f>
        <v>44058</v>
      </c>
      <c r="G287" s="123">
        <v>355</v>
      </c>
      <c r="H287" s="204"/>
      <c r="I287" s="205">
        <v>0</v>
      </c>
      <c r="J287" s="206">
        <f t="shared" ref="J287:P287" si="80">J146+I287</f>
        <v>0</v>
      </c>
      <c r="K287" s="206">
        <f t="shared" si="80"/>
        <v>0</v>
      </c>
      <c r="L287" s="206">
        <f t="shared" si="80"/>
        <v>0</v>
      </c>
      <c r="M287" s="206">
        <f t="shared" si="80"/>
        <v>0</v>
      </c>
      <c r="N287" s="206">
        <f t="shared" si="80"/>
        <v>0</v>
      </c>
      <c r="O287" s="206">
        <f t="shared" si="80"/>
        <v>0</v>
      </c>
      <c r="P287" s="206">
        <f t="shared" si="80"/>
        <v>0</v>
      </c>
      <c r="Q287" s="206">
        <f>P287+365616.72</f>
        <v>365616.72</v>
      </c>
      <c r="R287" s="206">
        <f>Q287+2071.04</f>
        <v>367687.75999999995</v>
      </c>
      <c r="S287" s="206">
        <f>R287+4368.85</f>
        <v>372056.60999999993</v>
      </c>
      <c r="T287" s="206">
        <f>T146+S287</f>
        <v>372056.65999999992</v>
      </c>
      <c r="U287" s="206">
        <f>T287+387440.93-371896.06</f>
        <v>387601.52999999985</v>
      </c>
      <c r="W287" s="206">
        <f>W146+U287</f>
        <v>387601.52999999985</v>
      </c>
      <c r="X287" s="206">
        <f t="shared" ref="X287:AH287" si="81">X146+W287</f>
        <v>387601.52999999985</v>
      </c>
      <c r="Y287" s="206">
        <f>+X287+481.8</f>
        <v>388083.32999999984</v>
      </c>
      <c r="Z287" s="206">
        <f t="shared" si="81"/>
        <v>388083.32999999984</v>
      </c>
      <c r="AA287" s="206">
        <f t="shared" si="81"/>
        <v>388083.32999999984</v>
      </c>
      <c r="AB287" s="206">
        <f t="shared" si="81"/>
        <v>388083.32999999984</v>
      </c>
      <c r="AC287" s="206">
        <f t="shared" si="81"/>
        <v>388083.32999999984</v>
      </c>
      <c r="AD287" s="206">
        <f t="shared" si="81"/>
        <v>388083.32999999984</v>
      </c>
      <c r="AE287" s="206">
        <f t="shared" si="81"/>
        <v>388083.32999999984</v>
      </c>
      <c r="AF287" s="206">
        <f t="shared" si="81"/>
        <v>388083.32999999984</v>
      </c>
      <c r="AG287" s="206">
        <f t="shared" si="81"/>
        <v>388083.32999999984</v>
      </c>
      <c r="AH287" s="206">
        <f t="shared" si="81"/>
        <v>388083.32999999984</v>
      </c>
      <c r="AJ287" s="206">
        <f>AJ146+AH287</f>
        <v>388083.32999999984</v>
      </c>
      <c r="AK287" s="206">
        <f t="shared" ref="AK287:AU287" si="82">AK146+AJ287</f>
        <v>388083.32999999984</v>
      </c>
      <c r="AL287" s="206">
        <f t="shared" si="82"/>
        <v>388083.32999999984</v>
      </c>
      <c r="AM287" s="206">
        <f t="shared" si="82"/>
        <v>388083.32999999984</v>
      </c>
      <c r="AN287" s="206">
        <f t="shared" si="82"/>
        <v>388083.32999999984</v>
      </c>
      <c r="AO287" s="206">
        <f t="shared" si="82"/>
        <v>388083.32999999984</v>
      </c>
      <c r="AP287" s="206">
        <f t="shared" si="82"/>
        <v>388083.32999999984</v>
      </c>
      <c r="AQ287" s="206">
        <f t="shared" si="82"/>
        <v>388083.32999999984</v>
      </c>
      <c r="AR287" s="206">
        <f t="shared" si="82"/>
        <v>388083.32999999984</v>
      </c>
      <c r="AS287" s="206">
        <f t="shared" si="82"/>
        <v>388083.32999999984</v>
      </c>
      <c r="AT287" s="206">
        <f t="shared" si="82"/>
        <v>388083.32999999984</v>
      </c>
      <c r="AU287" s="206">
        <f t="shared" si="82"/>
        <v>388083.32999999984</v>
      </c>
      <c r="AW287" s="206">
        <f>AW146+AU287</f>
        <v>388083.32999999984</v>
      </c>
      <c r="AX287" s="206">
        <f t="shared" ref="AX287" si="83">AX146+AW287</f>
        <v>388083.32999999984</v>
      </c>
      <c r="AY287" s="206">
        <f t="shared" ref="AY287" si="84">AY146+AX287</f>
        <v>388083.32999999984</v>
      </c>
      <c r="AZ287" s="206">
        <f t="shared" ref="AZ287" si="85">AZ146+AY287</f>
        <v>388083.32999999984</v>
      </c>
      <c r="BA287" s="206">
        <f t="shared" ref="BA287" si="86">BA146+AZ287</f>
        <v>388083.32999999984</v>
      </c>
      <c r="BB287" s="206">
        <f t="shared" ref="BB287" si="87">BB146+BA287</f>
        <v>388083.32999999984</v>
      </c>
      <c r="BC287" s="206">
        <f t="shared" ref="BC287" si="88">BC146+BB287</f>
        <v>388083.32999999984</v>
      </c>
      <c r="BD287" s="206">
        <f t="shared" ref="BD287" si="89">BD146+BC287</f>
        <v>388083.32999999984</v>
      </c>
      <c r="BE287" s="206">
        <f t="shared" ref="BE287" si="90">BE146+BD287</f>
        <v>388083.32999999984</v>
      </c>
      <c r="BF287" s="206">
        <f t="shared" ref="BF287" si="91">BF146+BE287</f>
        <v>388083.32999999984</v>
      </c>
      <c r="BG287" s="206">
        <f t="shared" ref="BG287" si="92">BG146+BF287</f>
        <v>388083.32999999984</v>
      </c>
      <c r="BH287" s="206">
        <f t="shared" ref="BH287" si="93">BH146+BG287</f>
        <v>388083.32999999984</v>
      </c>
      <c r="EK287" s="207">
        <f t="shared" ref="EK287:EK298" si="94">(SUMIFS($W287:$AH287,$W$3:$AH$3,"="&amp;$EL$2))-(SUMIFS($W287:$AH287,$W$3:$AH$3,"="&amp;$EL$1))</f>
        <v>0</v>
      </c>
      <c r="EL287" s="116"/>
    </row>
    <row r="288" spans="1:142" ht="15.75" outlineLevel="1" x14ac:dyDescent="0.25">
      <c r="A288" s="2">
        <v>1</v>
      </c>
      <c r="B288" s="1" t="s">
        <v>167</v>
      </c>
      <c r="C288" s="1" t="s">
        <v>168</v>
      </c>
      <c r="D288" s="2" t="s">
        <v>169</v>
      </c>
      <c r="E288" s="162" t="s">
        <v>168</v>
      </c>
      <c r="F288" s="84">
        <f>F287</f>
        <v>44058</v>
      </c>
      <c r="G288" s="123">
        <v>356</v>
      </c>
      <c r="H288" s="204"/>
      <c r="I288" s="205"/>
      <c r="J288" s="206"/>
      <c r="K288" s="206"/>
      <c r="L288" s="206"/>
      <c r="M288" s="206"/>
      <c r="N288" s="206"/>
      <c r="O288" s="206"/>
      <c r="P288" s="206"/>
      <c r="Q288" s="206">
        <f>P288+36446.27</f>
        <v>36446.269999999997</v>
      </c>
      <c r="R288" s="206">
        <f>Q288+206.45</f>
        <v>36652.719999999994</v>
      </c>
      <c r="S288" s="206">
        <f>R288+435.51</f>
        <v>37088.229999999996</v>
      </c>
      <c r="T288" s="206">
        <f t="shared" ref="T288" si="95">S288+0</f>
        <v>37088.229999999996</v>
      </c>
      <c r="U288" s="206">
        <f>T288+26350.07-36927.63</f>
        <v>26510.67</v>
      </c>
      <c r="W288" s="206">
        <f>U288+0</f>
        <v>26510.67</v>
      </c>
      <c r="X288" s="206">
        <f>W288+0</f>
        <v>26510.67</v>
      </c>
      <c r="Y288" s="206">
        <f>X288+-160.6</f>
        <v>26350.07</v>
      </c>
      <c r="Z288" s="206">
        <f t="shared" ref="Z288:AH288" si="96">Y288+0</f>
        <v>26350.07</v>
      </c>
      <c r="AA288" s="206">
        <f t="shared" si="96"/>
        <v>26350.07</v>
      </c>
      <c r="AB288" s="206">
        <f t="shared" si="96"/>
        <v>26350.07</v>
      </c>
      <c r="AC288" s="206">
        <f t="shared" si="96"/>
        <v>26350.07</v>
      </c>
      <c r="AD288" s="206">
        <f t="shared" si="96"/>
        <v>26350.07</v>
      </c>
      <c r="AE288" s="206">
        <f t="shared" si="96"/>
        <v>26350.07</v>
      </c>
      <c r="AF288" s="206">
        <f t="shared" si="96"/>
        <v>26350.07</v>
      </c>
      <c r="AG288" s="206">
        <f t="shared" si="96"/>
        <v>26350.07</v>
      </c>
      <c r="AH288" s="206">
        <f t="shared" si="96"/>
        <v>26350.07</v>
      </c>
      <c r="AJ288" s="206">
        <f>AH288+0</f>
        <v>26350.07</v>
      </c>
      <c r="AK288" s="206">
        <f>AJ288+0</f>
        <v>26350.07</v>
      </c>
      <c r="AL288" s="206">
        <f t="shared" ref="AL288:AU288" si="97">AK288+0</f>
        <v>26350.07</v>
      </c>
      <c r="AM288" s="206">
        <f t="shared" si="97"/>
        <v>26350.07</v>
      </c>
      <c r="AN288" s="206">
        <f t="shared" si="97"/>
        <v>26350.07</v>
      </c>
      <c r="AO288" s="206">
        <f t="shared" si="97"/>
        <v>26350.07</v>
      </c>
      <c r="AP288" s="206">
        <f t="shared" si="97"/>
        <v>26350.07</v>
      </c>
      <c r="AQ288" s="206">
        <f t="shared" si="97"/>
        <v>26350.07</v>
      </c>
      <c r="AR288" s="206">
        <f t="shared" si="97"/>
        <v>26350.07</v>
      </c>
      <c r="AS288" s="206">
        <f t="shared" si="97"/>
        <v>26350.07</v>
      </c>
      <c r="AT288" s="206">
        <f t="shared" si="97"/>
        <v>26350.07</v>
      </c>
      <c r="AU288" s="206">
        <f t="shared" si="97"/>
        <v>26350.07</v>
      </c>
      <c r="AW288" s="206">
        <f>AU288+0</f>
        <v>26350.07</v>
      </c>
      <c r="AX288" s="206">
        <f>AW288+0</f>
        <v>26350.07</v>
      </c>
      <c r="AY288" s="206">
        <f t="shared" ref="AY288:AY290" si="98">AX288+0</f>
        <v>26350.07</v>
      </c>
      <c r="AZ288" s="206">
        <f t="shared" ref="AZ288:AZ290" si="99">AY288+0</f>
        <v>26350.07</v>
      </c>
      <c r="BA288" s="206">
        <f t="shared" ref="BA288:BA290" si="100">AZ288+0</f>
        <v>26350.07</v>
      </c>
      <c r="BB288" s="206">
        <f t="shared" ref="BB288:BB290" si="101">BA288+0</f>
        <v>26350.07</v>
      </c>
      <c r="BC288" s="206">
        <f t="shared" ref="BC288:BC290" si="102">BB288+0</f>
        <v>26350.07</v>
      </c>
      <c r="BD288" s="206">
        <f t="shared" ref="BD288:BD290" si="103">BC288+0</f>
        <v>26350.07</v>
      </c>
      <c r="BE288" s="206">
        <f t="shared" ref="BE288:BE290" si="104">BD288+0</f>
        <v>26350.07</v>
      </c>
      <c r="BF288" s="206">
        <f t="shared" ref="BF288:BF290" si="105">BE288+0</f>
        <v>26350.07</v>
      </c>
      <c r="BG288" s="206">
        <f t="shared" ref="BG288:BG290" si="106">BF288+0</f>
        <v>26350.07</v>
      </c>
      <c r="BH288" s="206">
        <f t="shared" ref="BH288:BH290" si="107">BG288+0</f>
        <v>26350.07</v>
      </c>
      <c r="EK288" s="207">
        <f t="shared" si="94"/>
        <v>0</v>
      </c>
      <c r="EL288" s="116"/>
    </row>
    <row r="289" spans="1:142" ht="15.75" outlineLevel="1" x14ac:dyDescent="0.25">
      <c r="A289" s="2">
        <v>1</v>
      </c>
      <c r="B289" s="1" t="s">
        <v>167</v>
      </c>
      <c r="C289" s="1" t="s">
        <v>168</v>
      </c>
      <c r="D289" s="2" t="s">
        <v>169</v>
      </c>
      <c r="E289" s="162" t="s">
        <v>168</v>
      </c>
      <c r="F289" s="84">
        <f>F288</f>
        <v>44058</v>
      </c>
      <c r="G289" s="123">
        <v>364</v>
      </c>
      <c r="H289" s="204"/>
      <c r="I289" s="205"/>
      <c r="J289" s="206"/>
      <c r="K289" s="206"/>
      <c r="L289" s="206"/>
      <c r="M289" s="206"/>
      <c r="N289" s="206"/>
      <c r="O289" s="206"/>
      <c r="P289" s="206"/>
      <c r="Q289" s="206">
        <f>P289+1237.72</f>
        <v>1237.72</v>
      </c>
      <c r="R289" s="206">
        <f>Q289+7.01</f>
        <v>1244.73</v>
      </c>
      <c r="S289" s="206">
        <f>R289+14.79</f>
        <v>1259.52</v>
      </c>
      <c r="T289" s="206">
        <f t="shared" ref="T289" si="108">S289+0</f>
        <v>1259.52</v>
      </c>
      <c r="U289" s="206">
        <f>T289-1098.92</f>
        <v>160.59999999999991</v>
      </c>
      <c r="W289" s="206">
        <f>U289+0</f>
        <v>160.59999999999991</v>
      </c>
      <c r="X289" s="206">
        <f>W289+0</f>
        <v>160.59999999999991</v>
      </c>
      <c r="Y289" s="206">
        <f>X289+-160.6</f>
        <v>0</v>
      </c>
      <c r="Z289" s="206">
        <f t="shared" ref="Z289:AH289" si="109">Y289+0</f>
        <v>0</v>
      </c>
      <c r="AA289" s="206">
        <f t="shared" si="109"/>
        <v>0</v>
      </c>
      <c r="AB289" s="206">
        <f t="shared" si="109"/>
        <v>0</v>
      </c>
      <c r="AC289" s="206">
        <f t="shared" si="109"/>
        <v>0</v>
      </c>
      <c r="AD289" s="206">
        <f t="shared" si="109"/>
        <v>0</v>
      </c>
      <c r="AE289" s="206">
        <f t="shared" si="109"/>
        <v>0</v>
      </c>
      <c r="AF289" s="206">
        <f t="shared" si="109"/>
        <v>0</v>
      </c>
      <c r="AG289" s="206">
        <f t="shared" si="109"/>
        <v>0</v>
      </c>
      <c r="AH289" s="206">
        <f t="shared" si="109"/>
        <v>0</v>
      </c>
      <c r="AJ289" s="206">
        <f>AH289+0</f>
        <v>0</v>
      </c>
      <c r="AK289" s="206">
        <f>AJ289+0</f>
        <v>0</v>
      </c>
      <c r="AL289" s="206">
        <f t="shared" ref="AL289:AU289" si="110">AK289+0</f>
        <v>0</v>
      </c>
      <c r="AM289" s="206">
        <f t="shared" si="110"/>
        <v>0</v>
      </c>
      <c r="AN289" s="206">
        <f t="shared" si="110"/>
        <v>0</v>
      </c>
      <c r="AO289" s="206">
        <f t="shared" si="110"/>
        <v>0</v>
      </c>
      <c r="AP289" s="206">
        <f t="shared" si="110"/>
        <v>0</v>
      </c>
      <c r="AQ289" s="206">
        <f t="shared" si="110"/>
        <v>0</v>
      </c>
      <c r="AR289" s="206">
        <f t="shared" si="110"/>
        <v>0</v>
      </c>
      <c r="AS289" s="206">
        <f t="shared" si="110"/>
        <v>0</v>
      </c>
      <c r="AT289" s="206">
        <f t="shared" si="110"/>
        <v>0</v>
      </c>
      <c r="AU289" s="206">
        <f t="shared" si="110"/>
        <v>0</v>
      </c>
      <c r="AW289" s="206">
        <f>AU289+0</f>
        <v>0</v>
      </c>
      <c r="AX289" s="206">
        <f>AW289+0</f>
        <v>0</v>
      </c>
      <c r="AY289" s="206">
        <f t="shared" si="98"/>
        <v>0</v>
      </c>
      <c r="AZ289" s="206">
        <f t="shared" si="99"/>
        <v>0</v>
      </c>
      <c r="BA289" s="206">
        <f t="shared" si="100"/>
        <v>0</v>
      </c>
      <c r="BB289" s="206">
        <f t="shared" si="101"/>
        <v>0</v>
      </c>
      <c r="BC289" s="206">
        <f t="shared" si="102"/>
        <v>0</v>
      </c>
      <c r="BD289" s="206">
        <f t="shared" si="103"/>
        <v>0</v>
      </c>
      <c r="BE289" s="206">
        <f t="shared" si="104"/>
        <v>0</v>
      </c>
      <c r="BF289" s="206">
        <f t="shared" si="105"/>
        <v>0</v>
      </c>
      <c r="BG289" s="206">
        <f t="shared" si="106"/>
        <v>0</v>
      </c>
      <c r="BH289" s="206">
        <f t="shared" si="107"/>
        <v>0</v>
      </c>
      <c r="EK289" s="207">
        <f t="shared" si="94"/>
        <v>0</v>
      </c>
      <c r="EL289" s="116"/>
    </row>
    <row r="290" spans="1:142" ht="15.75" outlineLevel="1" x14ac:dyDescent="0.25">
      <c r="A290" s="2">
        <v>1</v>
      </c>
      <c r="B290" s="1" t="s">
        <v>167</v>
      </c>
      <c r="C290" s="1" t="s">
        <v>168</v>
      </c>
      <c r="D290" s="2" t="s">
        <v>169</v>
      </c>
      <c r="E290" s="162" t="s">
        <v>168</v>
      </c>
      <c r="F290" s="84">
        <f>F289</f>
        <v>44058</v>
      </c>
      <c r="G290" s="123">
        <v>365</v>
      </c>
      <c r="H290" s="204"/>
      <c r="I290" s="205"/>
      <c r="J290" s="206"/>
      <c r="K290" s="206"/>
      <c r="L290" s="206"/>
      <c r="M290" s="206"/>
      <c r="N290" s="206"/>
      <c r="O290" s="206"/>
      <c r="P290" s="206"/>
      <c r="Q290" s="206">
        <f>P290+139.42</f>
        <v>139.41999999999999</v>
      </c>
      <c r="R290" s="206">
        <f>Q290+0.79</f>
        <v>140.20999999999998</v>
      </c>
      <c r="S290" s="206">
        <f>R290+1.66</f>
        <v>141.86999999999998</v>
      </c>
      <c r="T290" s="206">
        <f t="shared" ref="T290" si="111">S290+0</f>
        <v>141.86999999999998</v>
      </c>
      <c r="U290" s="206">
        <f>T290+18.73</f>
        <v>160.59999999999997</v>
      </c>
      <c r="W290" s="206">
        <f>U290+0</f>
        <v>160.59999999999997</v>
      </c>
      <c r="X290" s="206">
        <f>W290+0</f>
        <v>160.59999999999997</v>
      </c>
      <c r="Y290" s="206">
        <f>X290+-160.6</f>
        <v>0</v>
      </c>
      <c r="Z290" s="206">
        <f t="shared" ref="Z290:AH290" si="112">Y290+0</f>
        <v>0</v>
      </c>
      <c r="AA290" s="206">
        <f t="shared" si="112"/>
        <v>0</v>
      </c>
      <c r="AB290" s="206">
        <f t="shared" si="112"/>
        <v>0</v>
      </c>
      <c r="AC290" s="206">
        <f t="shared" si="112"/>
        <v>0</v>
      </c>
      <c r="AD290" s="206">
        <f t="shared" si="112"/>
        <v>0</v>
      </c>
      <c r="AE290" s="206">
        <f t="shared" si="112"/>
        <v>0</v>
      </c>
      <c r="AF290" s="206">
        <f t="shared" si="112"/>
        <v>0</v>
      </c>
      <c r="AG290" s="206">
        <f t="shared" si="112"/>
        <v>0</v>
      </c>
      <c r="AH290" s="206">
        <f t="shared" si="112"/>
        <v>0</v>
      </c>
      <c r="AJ290" s="206">
        <f>AH290+0</f>
        <v>0</v>
      </c>
      <c r="AK290" s="206">
        <f>AJ290+0</f>
        <v>0</v>
      </c>
      <c r="AL290" s="206">
        <f t="shared" ref="AL290:AU290" si="113">AK290+0</f>
        <v>0</v>
      </c>
      <c r="AM290" s="206">
        <f t="shared" si="113"/>
        <v>0</v>
      </c>
      <c r="AN290" s="206">
        <f t="shared" si="113"/>
        <v>0</v>
      </c>
      <c r="AO290" s="206">
        <f t="shared" si="113"/>
        <v>0</v>
      </c>
      <c r="AP290" s="206">
        <f t="shared" si="113"/>
        <v>0</v>
      </c>
      <c r="AQ290" s="206">
        <f t="shared" si="113"/>
        <v>0</v>
      </c>
      <c r="AR290" s="206">
        <f t="shared" si="113"/>
        <v>0</v>
      </c>
      <c r="AS290" s="206">
        <f t="shared" si="113"/>
        <v>0</v>
      </c>
      <c r="AT290" s="206">
        <f t="shared" si="113"/>
        <v>0</v>
      </c>
      <c r="AU290" s="206">
        <f t="shared" si="113"/>
        <v>0</v>
      </c>
      <c r="AW290" s="206">
        <f>AU290+0</f>
        <v>0</v>
      </c>
      <c r="AX290" s="206">
        <f>AW290+0</f>
        <v>0</v>
      </c>
      <c r="AY290" s="206">
        <f t="shared" si="98"/>
        <v>0</v>
      </c>
      <c r="AZ290" s="206">
        <f t="shared" si="99"/>
        <v>0</v>
      </c>
      <c r="BA290" s="206">
        <f t="shared" si="100"/>
        <v>0</v>
      </c>
      <c r="BB290" s="206">
        <f t="shared" si="101"/>
        <v>0</v>
      </c>
      <c r="BC290" s="206">
        <f t="shared" si="102"/>
        <v>0</v>
      </c>
      <c r="BD290" s="206">
        <f t="shared" si="103"/>
        <v>0</v>
      </c>
      <c r="BE290" s="206">
        <f t="shared" si="104"/>
        <v>0</v>
      </c>
      <c r="BF290" s="206">
        <f t="shared" si="105"/>
        <v>0</v>
      </c>
      <c r="BG290" s="206">
        <f t="shared" si="106"/>
        <v>0</v>
      </c>
      <c r="BH290" s="206">
        <f t="shared" si="107"/>
        <v>0</v>
      </c>
      <c r="EK290" s="207">
        <f t="shared" si="94"/>
        <v>0</v>
      </c>
      <c r="EL290" s="116"/>
    </row>
    <row r="291" spans="1:142" ht="15.75" outlineLevel="1" x14ac:dyDescent="0.25">
      <c r="A291" s="2">
        <f t="shared" ref="A291:E291" si="114">A147</f>
        <v>2</v>
      </c>
      <c r="B291" s="1" t="str">
        <f t="shared" si="114"/>
        <v>PRE-09621</v>
      </c>
      <c r="C291" s="1" t="str">
        <f t="shared" si="114"/>
        <v>SPP TAU - Circuit 66840</v>
      </c>
      <c r="D291" s="2" t="str">
        <f t="shared" si="114"/>
        <v>PRE-09621.1</v>
      </c>
      <c r="E291" s="162" t="str">
        <f t="shared" si="114"/>
        <v>SPP TAU - Circuit 66840</v>
      </c>
      <c r="F291" s="84">
        <f>$F147</f>
        <v>44211</v>
      </c>
      <c r="G291" s="123">
        <v>355</v>
      </c>
      <c r="H291" s="204"/>
      <c r="I291" s="205">
        <v>0</v>
      </c>
      <c r="J291" s="206">
        <f t="shared" ref="J291:U291" si="115">J147+I291</f>
        <v>0</v>
      </c>
      <c r="K291" s="206">
        <f t="shared" si="115"/>
        <v>0</v>
      </c>
      <c r="L291" s="206">
        <f t="shared" si="115"/>
        <v>0</v>
      </c>
      <c r="M291" s="206">
        <f t="shared" si="115"/>
        <v>0</v>
      </c>
      <c r="N291" s="206">
        <f t="shared" si="115"/>
        <v>0</v>
      </c>
      <c r="O291" s="206">
        <f t="shared" si="115"/>
        <v>0</v>
      </c>
      <c r="P291" s="206">
        <f t="shared" si="115"/>
        <v>0</v>
      </c>
      <c r="Q291" s="206">
        <f t="shared" si="115"/>
        <v>0</v>
      </c>
      <c r="R291" s="206">
        <f t="shared" si="115"/>
        <v>0</v>
      </c>
      <c r="S291" s="206">
        <f t="shared" ref="S291" si="116">S147+R291</f>
        <v>0</v>
      </c>
      <c r="T291" s="206">
        <f t="shared" si="115"/>
        <v>0</v>
      </c>
      <c r="U291" s="206">
        <f t="shared" si="115"/>
        <v>0</v>
      </c>
      <c r="W291" s="206">
        <f>U291+468700.4</f>
        <v>468700.4</v>
      </c>
      <c r="X291" s="206">
        <f>W291+22.75</f>
        <v>468723.15</v>
      </c>
      <c r="Y291" s="206">
        <f>+X291+27.01</f>
        <v>468750.16000000003</v>
      </c>
      <c r="Z291" s="206">
        <f>+Y291+14.26</f>
        <v>468764.42000000004</v>
      </c>
      <c r="AA291" s="206">
        <f>+Z291+-3306.76</f>
        <v>465457.66000000003</v>
      </c>
      <c r="AB291" s="206">
        <f t="shared" ref="AB291:AH291" si="117">AB147+AA291</f>
        <v>465457.66000000003</v>
      </c>
      <c r="AC291" s="206">
        <f t="shared" si="117"/>
        <v>465457.66000000003</v>
      </c>
      <c r="AD291" s="206">
        <f t="shared" si="117"/>
        <v>465457.66000000003</v>
      </c>
      <c r="AE291" s="206">
        <f t="shared" si="117"/>
        <v>465457.66000000003</v>
      </c>
      <c r="AF291" s="206">
        <f t="shared" si="117"/>
        <v>465457.66000000003</v>
      </c>
      <c r="AG291" s="206">
        <f>13.74+AF291</f>
        <v>465471.4</v>
      </c>
      <c r="AH291" s="206">
        <f t="shared" si="117"/>
        <v>465471.4</v>
      </c>
      <c r="AJ291" s="206">
        <f>AJ147+AH291</f>
        <v>465471.4</v>
      </c>
      <c r="AK291" s="206">
        <f t="shared" ref="AK291:AU291" si="118">AK147+AJ291</f>
        <v>465471.4</v>
      </c>
      <c r="AL291" s="206">
        <f t="shared" si="118"/>
        <v>465471.4</v>
      </c>
      <c r="AM291" s="206">
        <f t="shared" si="118"/>
        <v>465471.4</v>
      </c>
      <c r="AN291" s="206">
        <f t="shared" si="118"/>
        <v>465471.4</v>
      </c>
      <c r="AO291" s="206">
        <f t="shared" si="118"/>
        <v>465471.4</v>
      </c>
      <c r="AP291" s="206">
        <f t="shared" si="118"/>
        <v>465471.4</v>
      </c>
      <c r="AQ291" s="206">
        <f t="shared" si="118"/>
        <v>465471.4</v>
      </c>
      <c r="AR291" s="206">
        <f t="shared" si="118"/>
        <v>465471.4</v>
      </c>
      <c r="AS291" s="206">
        <f t="shared" si="118"/>
        <v>465471.4</v>
      </c>
      <c r="AT291" s="206">
        <f t="shared" si="118"/>
        <v>465471.4</v>
      </c>
      <c r="AU291" s="206">
        <f t="shared" si="118"/>
        <v>465471.4</v>
      </c>
      <c r="AW291" s="206">
        <f t="shared" ref="AW291" si="119">AW147+AU291</f>
        <v>465471.4</v>
      </c>
      <c r="AX291" s="206">
        <f t="shared" ref="AX291" si="120">AX147+AW291</f>
        <v>465471.4</v>
      </c>
      <c r="AY291" s="206">
        <f t="shared" ref="AY291" si="121">AY147+AX291</f>
        <v>465471.4</v>
      </c>
      <c r="AZ291" s="206">
        <f t="shared" ref="AZ291" si="122">AZ147+AY291</f>
        <v>465471.4</v>
      </c>
      <c r="BA291" s="206">
        <f t="shared" ref="BA291" si="123">BA147+AZ291</f>
        <v>465471.4</v>
      </c>
      <c r="BB291" s="206">
        <f t="shared" ref="BB291" si="124">BB147+BA291</f>
        <v>465471.4</v>
      </c>
      <c r="BC291" s="206">
        <f t="shared" ref="BC291" si="125">BC147+BB291</f>
        <v>465471.4</v>
      </c>
      <c r="BD291" s="206">
        <f t="shared" ref="BD291" si="126">BD147+BC291</f>
        <v>465471.4</v>
      </c>
      <c r="BE291" s="206">
        <f t="shared" ref="BE291" si="127">BE147+BD291</f>
        <v>465471.4</v>
      </c>
      <c r="BF291" s="206">
        <f t="shared" ref="BF291" si="128">BF147+BE291</f>
        <v>465471.4</v>
      </c>
      <c r="BG291" s="206">
        <f t="shared" ref="BG291" si="129">BG147+BF291</f>
        <v>465471.4</v>
      </c>
      <c r="BH291" s="206">
        <f t="shared" ref="BH291" si="130">BH147+BG291</f>
        <v>465471.4</v>
      </c>
      <c r="BJ291" s="163"/>
      <c r="BW291" s="163"/>
      <c r="CJ291" s="163"/>
      <c r="CW291" s="163"/>
      <c r="DJ291" s="163"/>
      <c r="DW291" s="163"/>
      <c r="EK291" s="207">
        <f t="shared" si="94"/>
        <v>13.739999999990687</v>
      </c>
      <c r="EL291" s="116"/>
    </row>
    <row r="292" spans="1:142" ht="15.75" outlineLevel="1" x14ac:dyDescent="0.25">
      <c r="A292" s="2">
        <v>2</v>
      </c>
      <c r="B292" s="1" t="s">
        <v>170</v>
      </c>
      <c r="C292" s="1" t="s">
        <v>171</v>
      </c>
      <c r="D292" s="2" t="s">
        <v>172</v>
      </c>
      <c r="E292" s="162" t="s">
        <v>171</v>
      </c>
      <c r="F292" s="84">
        <v>44211</v>
      </c>
      <c r="G292" s="123">
        <v>356</v>
      </c>
      <c r="H292" s="204"/>
      <c r="I292" s="205">
        <v>0</v>
      </c>
      <c r="J292" s="206"/>
      <c r="K292" s="206"/>
      <c r="L292" s="206"/>
      <c r="M292" s="206"/>
      <c r="N292" s="206"/>
      <c r="O292" s="206"/>
      <c r="P292" s="206"/>
      <c r="Q292" s="206"/>
      <c r="R292" s="206"/>
      <c r="S292" s="206"/>
      <c r="T292" s="206"/>
      <c r="U292" s="206"/>
      <c r="W292" s="206">
        <f>U292+107143.7</f>
        <v>107143.7</v>
      </c>
      <c r="X292" s="206">
        <f>W292+5.2</f>
        <v>107148.9</v>
      </c>
      <c r="Y292" s="206">
        <f>X292+6.17</f>
        <v>107155.06999999999</v>
      </c>
      <c r="Z292" s="206">
        <f>Y292+3.26</f>
        <v>107158.32999999999</v>
      </c>
      <c r="AA292" s="206">
        <f>Z292+-755.92</f>
        <v>106402.40999999999</v>
      </c>
      <c r="AB292" s="206">
        <f t="shared" ref="AB292:AH292" si="131">AA292+0</f>
        <v>106402.40999999999</v>
      </c>
      <c r="AC292" s="206">
        <f t="shared" si="131"/>
        <v>106402.40999999999</v>
      </c>
      <c r="AD292" s="206">
        <f t="shared" si="131"/>
        <v>106402.40999999999</v>
      </c>
      <c r="AE292" s="206">
        <f t="shared" si="131"/>
        <v>106402.40999999999</v>
      </c>
      <c r="AF292" s="206">
        <f t="shared" si="131"/>
        <v>106402.40999999999</v>
      </c>
      <c r="AG292" s="206">
        <f>AF292+3.14</f>
        <v>106405.54999999999</v>
      </c>
      <c r="AH292" s="206">
        <f t="shared" si="131"/>
        <v>106405.54999999999</v>
      </c>
      <c r="AJ292" s="206">
        <f t="shared" ref="AJ292:AJ297" si="132">AH292+0</f>
        <v>106405.54999999999</v>
      </c>
      <c r="AK292" s="206">
        <f t="shared" ref="AK292:AK297" si="133">AJ292+0</f>
        <v>106405.54999999999</v>
      </c>
      <c r="AL292" s="206">
        <f t="shared" ref="AL292:AU292" si="134">AK292+0</f>
        <v>106405.54999999999</v>
      </c>
      <c r="AM292" s="206">
        <f t="shared" si="134"/>
        <v>106405.54999999999</v>
      </c>
      <c r="AN292" s="206">
        <f t="shared" si="134"/>
        <v>106405.54999999999</v>
      </c>
      <c r="AO292" s="206">
        <f t="shared" si="134"/>
        <v>106405.54999999999</v>
      </c>
      <c r="AP292" s="206">
        <f t="shared" si="134"/>
        <v>106405.54999999999</v>
      </c>
      <c r="AQ292" s="206">
        <f t="shared" si="134"/>
        <v>106405.54999999999</v>
      </c>
      <c r="AR292" s="206">
        <f t="shared" si="134"/>
        <v>106405.54999999999</v>
      </c>
      <c r="AS292" s="206">
        <f t="shared" si="134"/>
        <v>106405.54999999999</v>
      </c>
      <c r="AT292" s="206">
        <f t="shared" si="134"/>
        <v>106405.54999999999</v>
      </c>
      <c r="AU292" s="206">
        <f t="shared" si="134"/>
        <v>106405.54999999999</v>
      </c>
      <c r="AW292" s="206">
        <f t="shared" ref="AW292:AW297" si="135">AU292+0</f>
        <v>106405.54999999999</v>
      </c>
      <c r="AX292" s="206">
        <f t="shared" ref="AX292:AX297" si="136">AW292+0</f>
        <v>106405.54999999999</v>
      </c>
      <c r="AY292" s="206">
        <f t="shared" ref="AY292:AY297" si="137">AX292+0</f>
        <v>106405.54999999999</v>
      </c>
      <c r="AZ292" s="206">
        <f t="shared" ref="AZ292:AZ297" si="138">AY292+0</f>
        <v>106405.54999999999</v>
      </c>
      <c r="BA292" s="206">
        <f t="shared" ref="BA292:BA297" si="139">AZ292+0</f>
        <v>106405.54999999999</v>
      </c>
      <c r="BB292" s="206">
        <f t="shared" ref="BB292:BB297" si="140">BA292+0</f>
        <v>106405.54999999999</v>
      </c>
      <c r="BC292" s="206">
        <f t="shared" ref="BC292:BC297" si="141">BB292+0</f>
        <v>106405.54999999999</v>
      </c>
      <c r="BD292" s="206">
        <f t="shared" ref="BD292:BD297" si="142">BC292+0</f>
        <v>106405.54999999999</v>
      </c>
      <c r="BE292" s="206">
        <f t="shared" ref="BE292:BE297" si="143">BD292+0</f>
        <v>106405.54999999999</v>
      </c>
      <c r="BF292" s="206">
        <f t="shared" ref="BF292:BF297" si="144">BE292+0</f>
        <v>106405.54999999999</v>
      </c>
      <c r="BG292" s="206">
        <f t="shared" ref="BG292:BG297" si="145">BF292+0</f>
        <v>106405.54999999999</v>
      </c>
      <c r="BH292" s="206">
        <f t="shared" ref="BH292:BH297" si="146">BG292+0</f>
        <v>106405.54999999999</v>
      </c>
      <c r="BJ292" s="163"/>
      <c r="BW292" s="163"/>
      <c r="CJ292" s="163"/>
      <c r="CW292" s="163"/>
      <c r="DJ292" s="163"/>
      <c r="DW292" s="163"/>
      <c r="EK292" s="207">
        <f t="shared" si="94"/>
        <v>3.1399999999994179</v>
      </c>
      <c r="EL292" s="116"/>
    </row>
    <row r="293" spans="1:142" ht="15.75" outlineLevel="1" x14ac:dyDescent="0.25">
      <c r="A293" s="2">
        <v>2</v>
      </c>
      <c r="B293" s="1" t="s">
        <v>170</v>
      </c>
      <c r="C293" s="1" t="s">
        <v>171</v>
      </c>
      <c r="D293" s="2" t="s">
        <v>172</v>
      </c>
      <c r="E293" s="162" t="s">
        <v>171</v>
      </c>
      <c r="F293" s="84">
        <v>44211</v>
      </c>
      <c r="G293" s="123">
        <v>364</v>
      </c>
      <c r="H293" s="204"/>
      <c r="I293" s="205">
        <v>0</v>
      </c>
      <c r="J293" s="206"/>
      <c r="K293" s="206"/>
      <c r="L293" s="206"/>
      <c r="M293" s="206"/>
      <c r="N293" s="206"/>
      <c r="O293" s="206"/>
      <c r="P293" s="206"/>
      <c r="Q293" s="206"/>
      <c r="R293" s="206"/>
      <c r="S293" s="206"/>
      <c r="T293" s="206"/>
      <c r="U293" s="206"/>
      <c r="W293" s="206">
        <f>U293+51707.03</f>
        <v>51707.03</v>
      </c>
      <c r="X293" s="206">
        <f>W293+2.51</f>
        <v>51709.54</v>
      </c>
      <c r="Y293" s="206">
        <f>X293+2.98</f>
        <v>51712.520000000004</v>
      </c>
      <c r="Z293" s="206">
        <f>Y293+1.57</f>
        <v>51714.090000000004</v>
      </c>
      <c r="AA293" s="206">
        <f>Z293+-364.8</f>
        <v>51349.29</v>
      </c>
      <c r="AB293" s="206">
        <f t="shared" ref="AB293:AH293" si="147">AA293+0</f>
        <v>51349.29</v>
      </c>
      <c r="AC293" s="206">
        <f t="shared" si="147"/>
        <v>51349.29</v>
      </c>
      <c r="AD293" s="206">
        <f t="shared" si="147"/>
        <v>51349.29</v>
      </c>
      <c r="AE293" s="206">
        <f t="shared" si="147"/>
        <v>51349.29</v>
      </c>
      <c r="AF293" s="206">
        <f t="shared" si="147"/>
        <v>51349.29</v>
      </c>
      <c r="AG293" s="206">
        <f>AF293+1.52</f>
        <v>51350.81</v>
      </c>
      <c r="AH293" s="206">
        <f t="shared" si="147"/>
        <v>51350.81</v>
      </c>
      <c r="AJ293" s="206">
        <f t="shared" si="132"/>
        <v>51350.81</v>
      </c>
      <c r="AK293" s="206">
        <f t="shared" si="133"/>
        <v>51350.81</v>
      </c>
      <c r="AL293" s="206">
        <f t="shared" ref="AL293:AU293" si="148">AK293+0</f>
        <v>51350.81</v>
      </c>
      <c r="AM293" s="206">
        <f t="shared" si="148"/>
        <v>51350.81</v>
      </c>
      <c r="AN293" s="206">
        <f t="shared" si="148"/>
        <v>51350.81</v>
      </c>
      <c r="AO293" s="206">
        <f t="shared" si="148"/>
        <v>51350.81</v>
      </c>
      <c r="AP293" s="206">
        <f t="shared" si="148"/>
        <v>51350.81</v>
      </c>
      <c r="AQ293" s="206">
        <f t="shared" si="148"/>
        <v>51350.81</v>
      </c>
      <c r="AR293" s="206">
        <f t="shared" si="148"/>
        <v>51350.81</v>
      </c>
      <c r="AS293" s="206">
        <f t="shared" si="148"/>
        <v>51350.81</v>
      </c>
      <c r="AT293" s="206">
        <f t="shared" si="148"/>
        <v>51350.81</v>
      </c>
      <c r="AU293" s="206">
        <f t="shared" si="148"/>
        <v>51350.81</v>
      </c>
      <c r="AW293" s="206">
        <f t="shared" si="135"/>
        <v>51350.81</v>
      </c>
      <c r="AX293" s="206">
        <f t="shared" si="136"/>
        <v>51350.81</v>
      </c>
      <c r="AY293" s="206">
        <f t="shared" si="137"/>
        <v>51350.81</v>
      </c>
      <c r="AZ293" s="206">
        <f t="shared" si="138"/>
        <v>51350.81</v>
      </c>
      <c r="BA293" s="206">
        <f t="shared" si="139"/>
        <v>51350.81</v>
      </c>
      <c r="BB293" s="206">
        <f t="shared" si="140"/>
        <v>51350.81</v>
      </c>
      <c r="BC293" s="206">
        <f t="shared" si="141"/>
        <v>51350.81</v>
      </c>
      <c r="BD293" s="206">
        <f t="shared" si="142"/>
        <v>51350.81</v>
      </c>
      <c r="BE293" s="206">
        <f t="shared" si="143"/>
        <v>51350.81</v>
      </c>
      <c r="BF293" s="206">
        <f t="shared" si="144"/>
        <v>51350.81</v>
      </c>
      <c r="BG293" s="206">
        <f t="shared" si="145"/>
        <v>51350.81</v>
      </c>
      <c r="BH293" s="206">
        <f t="shared" si="146"/>
        <v>51350.81</v>
      </c>
      <c r="BJ293" s="163"/>
      <c r="BW293" s="163"/>
      <c r="CJ293" s="163"/>
      <c r="CW293" s="163"/>
      <c r="DJ293" s="163"/>
      <c r="DW293" s="163"/>
      <c r="EK293" s="207">
        <f t="shared" si="94"/>
        <v>1.5199999999967986</v>
      </c>
      <c r="EL293" s="116"/>
    </row>
    <row r="294" spans="1:142" ht="15.75" outlineLevel="1" x14ac:dyDescent="0.25">
      <c r="A294" s="2">
        <v>2</v>
      </c>
      <c r="B294" s="1" t="s">
        <v>170</v>
      </c>
      <c r="C294" s="1" t="s">
        <v>171</v>
      </c>
      <c r="D294" s="2" t="s">
        <v>172</v>
      </c>
      <c r="E294" s="162" t="s">
        <v>171</v>
      </c>
      <c r="F294" s="84">
        <v>44211</v>
      </c>
      <c r="G294" s="123">
        <v>365</v>
      </c>
      <c r="H294" s="204"/>
      <c r="I294" s="205">
        <v>0</v>
      </c>
      <c r="J294" s="206"/>
      <c r="K294" s="206"/>
      <c r="L294" s="206"/>
      <c r="M294" s="206"/>
      <c r="N294" s="206"/>
      <c r="O294" s="206"/>
      <c r="P294" s="206"/>
      <c r="Q294" s="206"/>
      <c r="R294" s="206"/>
      <c r="S294" s="206"/>
      <c r="T294" s="206"/>
      <c r="U294" s="206"/>
      <c r="W294" s="206">
        <f>U294+1545.83</f>
        <v>1545.83</v>
      </c>
      <c r="X294" s="206">
        <f>W294+0.07</f>
        <v>1545.8999999999999</v>
      </c>
      <c r="Y294" s="206">
        <f>X294+0.1</f>
        <v>1545.9999999999998</v>
      </c>
      <c r="Z294" s="206">
        <f>Y294+0.05</f>
        <v>1546.0499999999997</v>
      </c>
      <c r="AA294" s="206">
        <f>Z294+-10.91</f>
        <v>1535.1399999999996</v>
      </c>
      <c r="AB294" s="206">
        <f t="shared" ref="AB294:AH294" si="149">AA294+0</f>
        <v>1535.1399999999996</v>
      </c>
      <c r="AC294" s="206">
        <f t="shared" si="149"/>
        <v>1535.1399999999996</v>
      </c>
      <c r="AD294" s="206">
        <f t="shared" si="149"/>
        <v>1535.1399999999996</v>
      </c>
      <c r="AE294" s="206">
        <f t="shared" si="149"/>
        <v>1535.1399999999996</v>
      </c>
      <c r="AF294" s="206">
        <f t="shared" si="149"/>
        <v>1535.1399999999996</v>
      </c>
      <c r="AG294" s="206">
        <f>AF294+0.03</f>
        <v>1535.1699999999996</v>
      </c>
      <c r="AH294" s="206">
        <f t="shared" si="149"/>
        <v>1535.1699999999996</v>
      </c>
      <c r="AJ294" s="206">
        <f t="shared" si="132"/>
        <v>1535.1699999999996</v>
      </c>
      <c r="AK294" s="206">
        <f t="shared" si="133"/>
        <v>1535.1699999999996</v>
      </c>
      <c r="AL294" s="206">
        <f t="shared" ref="AL294:AU294" si="150">AK294+0</f>
        <v>1535.1699999999996</v>
      </c>
      <c r="AM294" s="206">
        <f t="shared" si="150"/>
        <v>1535.1699999999996</v>
      </c>
      <c r="AN294" s="206">
        <f t="shared" si="150"/>
        <v>1535.1699999999996</v>
      </c>
      <c r="AO294" s="206">
        <f t="shared" si="150"/>
        <v>1535.1699999999996</v>
      </c>
      <c r="AP294" s="206">
        <f t="shared" si="150"/>
        <v>1535.1699999999996</v>
      </c>
      <c r="AQ294" s="206">
        <f t="shared" si="150"/>
        <v>1535.1699999999996</v>
      </c>
      <c r="AR294" s="206">
        <f t="shared" si="150"/>
        <v>1535.1699999999996</v>
      </c>
      <c r="AS294" s="206">
        <f t="shared" si="150"/>
        <v>1535.1699999999996</v>
      </c>
      <c r="AT294" s="206">
        <f t="shared" si="150"/>
        <v>1535.1699999999996</v>
      </c>
      <c r="AU294" s="206">
        <f t="shared" si="150"/>
        <v>1535.1699999999996</v>
      </c>
      <c r="AW294" s="206">
        <f t="shared" si="135"/>
        <v>1535.1699999999996</v>
      </c>
      <c r="AX294" s="206">
        <f t="shared" si="136"/>
        <v>1535.1699999999996</v>
      </c>
      <c r="AY294" s="206">
        <f t="shared" si="137"/>
        <v>1535.1699999999996</v>
      </c>
      <c r="AZ294" s="206">
        <f t="shared" si="138"/>
        <v>1535.1699999999996</v>
      </c>
      <c r="BA294" s="206">
        <f t="shared" si="139"/>
        <v>1535.1699999999996</v>
      </c>
      <c r="BB294" s="206">
        <f t="shared" si="140"/>
        <v>1535.1699999999996</v>
      </c>
      <c r="BC294" s="206">
        <f t="shared" si="141"/>
        <v>1535.1699999999996</v>
      </c>
      <c r="BD294" s="206">
        <f t="shared" si="142"/>
        <v>1535.1699999999996</v>
      </c>
      <c r="BE294" s="206">
        <f t="shared" si="143"/>
        <v>1535.1699999999996</v>
      </c>
      <c r="BF294" s="206">
        <f t="shared" si="144"/>
        <v>1535.1699999999996</v>
      </c>
      <c r="BG294" s="206">
        <f t="shared" si="145"/>
        <v>1535.1699999999996</v>
      </c>
      <c r="BH294" s="206">
        <f t="shared" si="146"/>
        <v>1535.1699999999996</v>
      </c>
      <c r="BJ294" s="163"/>
      <c r="BW294" s="163"/>
      <c r="CJ294" s="163"/>
      <c r="CW294" s="163"/>
      <c r="DJ294" s="163"/>
      <c r="DW294" s="163"/>
      <c r="EK294" s="207">
        <f t="shared" si="94"/>
        <v>2.9999999999972715E-2</v>
      </c>
      <c r="EL294" s="116"/>
    </row>
    <row r="295" spans="1:142" ht="15.75" outlineLevel="1" x14ac:dyDescent="0.25">
      <c r="A295" s="2">
        <v>2</v>
      </c>
      <c r="B295" s="1" t="s">
        <v>170</v>
      </c>
      <c r="C295" s="1" t="s">
        <v>171</v>
      </c>
      <c r="D295" s="2" t="s">
        <v>172</v>
      </c>
      <c r="E295" s="162" t="s">
        <v>171</v>
      </c>
      <c r="F295" s="84">
        <v>44211</v>
      </c>
      <c r="G295" s="123">
        <v>367</v>
      </c>
      <c r="H295" s="204"/>
      <c r="I295" s="205">
        <v>0</v>
      </c>
      <c r="J295" s="206"/>
      <c r="K295" s="206"/>
      <c r="L295" s="206"/>
      <c r="M295" s="206"/>
      <c r="N295" s="206"/>
      <c r="O295" s="206"/>
      <c r="P295" s="206"/>
      <c r="Q295" s="206"/>
      <c r="R295" s="206"/>
      <c r="S295" s="206"/>
      <c r="T295" s="206"/>
      <c r="U295" s="206"/>
      <c r="W295" s="206">
        <f>U295+10449.09</f>
        <v>10449.09</v>
      </c>
      <c r="X295" s="206">
        <f>W295+0.51</f>
        <v>10449.6</v>
      </c>
      <c r="Y295" s="206">
        <f>X295+0.6</f>
        <v>10450.200000000001</v>
      </c>
      <c r="Z295" s="206">
        <f>Y295+0.32</f>
        <v>10450.52</v>
      </c>
      <c r="AA295" s="206">
        <f>Z295+-73.72</f>
        <v>10376.800000000001</v>
      </c>
      <c r="AB295" s="206">
        <f t="shared" ref="AB295:AH295" si="151">AA295+0</f>
        <v>10376.800000000001</v>
      </c>
      <c r="AC295" s="206">
        <f t="shared" si="151"/>
        <v>10376.800000000001</v>
      </c>
      <c r="AD295" s="206">
        <f t="shared" si="151"/>
        <v>10376.800000000001</v>
      </c>
      <c r="AE295" s="206">
        <f t="shared" si="151"/>
        <v>10376.800000000001</v>
      </c>
      <c r="AF295" s="206">
        <f t="shared" si="151"/>
        <v>10376.800000000001</v>
      </c>
      <c r="AG295" s="206">
        <f>AF295+0.31</f>
        <v>10377.11</v>
      </c>
      <c r="AH295" s="206">
        <f t="shared" si="151"/>
        <v>10377.11</v>
      </c>
      <c r="AJ295" s="206">
        <f t="shared" si="132"/>
        <v>10377.11</v>
      </c>
      <c r="AK295" s="206">
        <f t="shared" si="133"/>
        <v>10377.11</v>
      </c>
      <c r="AL295" s="206">
        <f t="shared" ref="AL295:AU295" si="152">AK295+0</f>
        <v>10377.11</v>
      </c>
      <c r="AM295" s="206">
        <f t="shared" si="152"/>
        <v>10377.11</v>
      </c>
      <c r="AN295" s="206">
        <f t="shared" si="152"/>
        <v>10377.11</v>
      </c>
      <c r="AO295" s="206">
        <f t="shared" si="152"/>
        <v>10377.11</v>
      </c>
      <c r="AP295" s="206">
        <f t="shared" si="152"/>
        <v>10377.11</v>
      </c>
      <c r="AQ295" s="206">
        <f t="shared" si="152"/>
        <v>10377.11</v>
      </c>
      <c r="AR295" s="206">
        <f t="shared" si="152"/>
        <v>10377.11</v>
      </c>
      <c r="AS295" s="206">
        <f t="shared" si="152"/>
        <v>10377.11</v>
      </c>
      <c r="AT295" s="206">
        <f t="shared" si="152"/>
        <v>10377.11</v>
      </c>
      <c r="AU295" s="206">
        <f t="shared" si="152"/>
        <v>10377.11</v>
      </c>
      <c r="AW295" s="206">
        <f t="shared" si="135"/>
        <v>10377.11</v>
      </c>
      <c r="AX295" s="206">
        <f t="shared" si="136"/>
        <v>10377.11</v>
      </c>
      <c r="AY295" s="206">
        <f t="shared" si="137"/>
        <v>10377.11</v>
      </c>
      <c r="AZ295" s="206">
        <f t="shared" si="138"/>
        <v>10377.11</v>
      </c>
      <c r="BA295" s="206">
        <f t="shared" si="139"/>
        <v>10377.11</v>
      </c>
      <c r="BB295" s="206">
        <f t="shared" si="140"/>
        <v>10377.11</v>
      </c>
      <c r="BC295" s="206">
        <f t="shared" si="141"/>
        <v>10377.11</v>
      </c>
      <c r="BD295" s="206">
        <f t="shared" si="142"/>
        <v>10377.11</v>
      </c>
      <c r="BE295" s="206">
        <f t="shared" si="143"/>
        <v>10377.11</v>
      </c>
      <c r="BF295" s="206">
        <f t="shared" si="144"/>
        <v>10377.11</v>
      </c>
      <c r="BG295" s="206">
        <f t="shared" si="145"/>
        <v>10377.11</v>
      </c>
      <c r="BH295" s="206">
        <f t="shared" si="146"/>
        <v>10377.11</v>
      </c>
      <c r="BJ295" s="163"/>
      <c r="BW295" s="163"/>
      <c r="CJ295" s="163"/>
      <c r="CW295" s="163"/>
      <c r="DJ295" s="163"/>
      <c r="DW295" s="163"/>
      <c r="EK295" s="207">
        <f t="shared" si="94"/>
        <v>0.30999999999949068</v>
      </c>
      <c r="EL295" s="116"/>
    </row>
    <row r="296" spans="1:142" ht="15.75" outlineLevel="1" x14ac:dyDescent="0.25">
      <c r="A296" s="2">
        <v>2</v>
      </c>
      <c r="B296" s="1" t="s">
        <v>170</v>
      </c>
      <c r="C296" s="1" t="s">
        <v>171</v>
      </c>
      <c r="D296" s="2" t="s">
        <v>172</v>
      </c>
      <c r="E296" s="162" t="s">
        <v>171</v>
      </c>
      <c r="F296" s="84">
        <v>44211</v>
      </c>
      <c r="G296" s="123">
        <v>368</v>
      </c>
      <c r="H296" s="204"/>
      <c r="I296" s="205">
        <v>0</v>
      </c>
      <c r="J296" s="206"/>
      <c r="K296" s="206"/>
      <c r="L296" s="206"/>
      <c r="M296" s="206"/>
      <c r="N296" s="206"/>
      <c r="O296" s="206"/>
      <c r="P296" s="206"/>
      <c r="Q296" s="206"/>
      <c r="R296" s="206"/>
      <c r="S296" s="206"/>
      <c r="T296" s="206"/>
      <c r="U296" s="206"/>
      <c r="W296" s="206">
        <f>U296+73629.98</f>
        <v>73629.98</v>
      </c>
      <c r="X296" s="206">
        <f>W296+3.57</f>
        <v>73633.55</v>
      </c>
      <c r="Y296" s="206">
        <f>X296+4.24</f>
        <v>73637.790000000008</v>
      </c>
      <c r="Z296" s="206">
        <f>Y296+2.24</f>
        <v>73640.030000000013</v>
      </c>
      <c r="AA296" s="206">
        <f>Z296+-519.47</f>
        <v>73120.560000000012</v>
      </c>
      <c r="AB296" s="206">
        <f t="shared" ref="AB296:AH297" si="153">AA296+0</f>
        <v>73120.560000000012</v>
      </c>
      <c r="AC296" s="206">
        <f t="shared" si="153"/>
        <v>73120.560000000012</v>
      </c>
      <c r="AD296" s="206">
        <f t="shared" si="153"/>
        <v>73120.560000000012</v>
      </c>
      <c r="AE296" s="206">
        <f t="shared" si="153"/>
        <v>73120.560000000012</v>
      </c>
      <c r="AF296" s="206">
        <f t="shared" si="153"/>
        <v>73120.560000000012</v>
      </c>
      <c r="AG296" s="206">
        <f>AF296+2.16</f>
        <v>73122.720000000016</v>
      </c>
      <c r="AH296" s="206">
        <f t="shared" si="153"/>
        <v>73122.720000000016</v>
      </c>
      <c r="AJ296" s="206">
        <f t="shared" si="132"/>
        <v>73122.720000000016</v>
      </c>
      <c r="AK296" s="206">
        <f t="shared" si="133"/>
        <v>73122.720000000016</v>
      </c>
      <c r="AL296" s="206">
        <f t="shared" ref="AL296:AU297" si="154">AK296+0</f>
        <v>73122.720000000016</v>
      </c>
      <c r="AM296" s="206">
        <f t="shared" si="154"/>
        <v>73122.720000000016</v>
      </c>
      <c r="AN296" s="206">
        <f t="shared" si="154"/>
        <v>73122.720000000016</v>
      </c>
      <c r="AO296" s="206">
        <f t="shared" si="154"/>
        <v>73122.720000000016</v>
      </c>
      <c r="AP296" s="206">
        <f t="shared" si="154"/>
        <v>73122.720000000016</v>
      </c>
      <c r="AQ296" s="206">
        <f t="shared" si="154"/>
        <v>73122.720000000016</v>
      </c>
      <c r="AR296" s="206">
        <f t="shared" si="154"/>
        <v>73122.720000000016</v>
      </c>
      <c r="AS296" s="206">
        <f t="shared" si="154"/>
        <v>73122.720000000016</v>
      </c>
      <c r="AT296" s="206">
        <f t="shared" si="154"/>
        <v>73122.720000000016</v>
      </c>
      <c r="AU296" s="206">
        <f t="shared" si="154"/>
        <v>73122.720000000016</v>
      </c>
      <c r="AW296" s="206">
        <f t="shared" si="135"/>
        <v>73122.720000000016</v>
      </c>
      <c r="AX296" s="206">
        <f t="shared" si="136"/>
        <v>73122.720000000016</v>
      </c>
      <c r="AY296" s="206">
        <f t="shared" si="137"/>
        <v>73122.720000000016</v>
      </c>
      <c r="AZ296" s="206">
        <f t="shared" si="138"/>
        <v>73122.720000000016</v>
      </c>
      <c r="BA296" s="206">
        <f t="shared" si="139"/>
        <v>73122.720000000016</v>
      </c>
      <c r="BB296" s="206">
        <f t="shared" si="140"/>
        <v>73122.720000000016</v>
      </c>
      <c r="BC296" s="206">
        <f t="shared" si="141"/>
        <v>73122.720000000016</v>
      </c>
      <c r="BD296" s="206">
        <f t="shared" si="142"/>
        <v>73122.720000000016</v>
      </c>
      <c r="BE296" s="206">
        <f t="shared" si="143"/>
        <v>73122.720000000016</v>
      </c>
      <c r="BF296" s="206">
        <f t="shared" si="144"/>
        <v>73122.720000000016</v>
      </c>
      <c r="BG296" s="206">
        <f t="shared" si="145"/>
        <v>73122.720000000016</v>
      </c>
      <c r="BH296" s="206">
        <f t="shared" si="146"/>
        <v>73122.720000000016</v>
      </c>
      <c r="BJ296" s="163"/>
      <c r="BW296" s="163"/>
      <c r="CJ296" s="163"/>
      <c r="CW296" s="163"/>
      <c r="DJ296" s="163"/>
      <c r="DW296" s="163"/>
      <c r="EK296" s="207">
        <f t="shared" si="94"/>
        <v>2.1600000000034925</v>
      </c>
      <c r="EL296" s="116"/>
    </row>
    <row r="297" spans="1:142" ht="15.75" outlineLevel="1" x14ac:dyDescent="0.25">
      <c r="A297" s="2">
        <v>2</v>
      </c>
      <c r="B297" s="1" t="s">
        <v>170</v>
      </c>
      <c r="C297" s="1" t="s">
        <v>171</v>
      </c>
      <c r="D297" s="2" t="s">
        <v>172</v>
      </c>
      <c r="E297" s="162" t="s">
        <v>171</v>
      </c>
      <c r="F297" s="84">
        <v>44211</v>
      </c>
      <c r="G297" s="123">
        <v>369</v>
      </c>
      <c r="H297" s="204"/>
      <c r="I297" s="205">
        <v>0</v>
      </c>
      <c r="J297" s="206"/>
      <c r="K297" s="206"/>
      <c r="L297" s="206"/>
      <c r="M297" s="206"/>
      <c r="N297" s="206"/>
      <c r="O297" s="206"/>
      <c r="P297" s="206"/>
      <c r="Q297" s="206"/>
      <c r="R297" s="206"/>
      <c r="S297" s="206"/>
      <c r="T297" s="206"/>
      <c r="U297" s="206"/>
      <c r="W297" s="206">
        <f>U297+3377.24</f>
        <v>3377.24</v>
      </c>
      <c r="X297" s="206">
        <f>W297+0.17</f>
        <v>3377.41</v>
      </c>
      <c r="Y297" s="206">
        <f>X297+0.19</f>
        <v>3377.6</v>
      </c>
      <c r="Z297" s="206">
        <f>Y297+0.1</f>
        <v>3377.7</v>
      </c>
      <c r="AA297" s="206">
        <f>Z297+-23.83</f>
        <v>3353.87</v>
      </c>
      <c r="AB297" s="206">
        <f t="shared" si="153"/>
        <v>3353.87</v>
      </c>
      <c r="AC297" s="206">
        <f t="shared" si="153"/>
        <v>3353.87</v>
      </c>
      <c r="AD297" s="206">
        <f t="shared" si="153"/>
        <v>3353.87</v>
      </c>
      <c r="AE297" s="206">
        <f t="shared" si="153"/>
        <v>3353.87</v>
      </c>
      <c r="AF297" s="206">
        <f t="shared" si="153"/>
        <v>3353.87</v>
      </c>
      <c r="AG297" s="206">
        <f>AF297+0.1</f>
        <v>3353.97</v>
      </c>
      <c r="AH297" s="206">
        <f t="shared" si="153"/>
        <v>3353.97</v>
      </c>
      <c r="AJ297" s="206">
        <f t="shared" si="132"/>
        <v>3353.97</v>
      </c>
      <c r="AK297" s="206">
        <f t="shared" si="133"/>
        <v>3353.97</v>
      </c>
      <c r="AL297" s="206">
        <f t="shared" si="154"/>
        <v>3353.97</v>
      </c>
      <c r="AM297" s="206">
        <f t="shared" si="154"/>
        <v>3353.97</v>
      </c>
      <c r="AN297" s="206">
        <f t="shared" si="154"/>
        <v>3353.97</v>
      </c>
      <c r="AO297" s="206">
        <f t="shared" si="154"/>
        <v>3353.97</v>
      </c>
      <c r="AP297" s="206">
        <f t="shared" si="154"/>
        <v>3353.97</v>
      </c>
      <c r="AQ297" s="206">
        <f t="shared" si="154"/>
        <v>3353.97</v>
      </c>
      <c r="AR297" s="206">
        <f t="shared" si="154"/>
        <v>3353.97</v>
      </c>
      <c r="AS297" s="206">
        <f t="shared" si="154"/>
        <v>3353.97</v>
      </c>
      <c r="AT297" s="206">
        <f t="shared" si="154"/>
        <v>3353.97</v>
      </c>
      <c r="AU297" s="206">
        <f t="shared" si="154"/>
        <v>3353.97</v>
      </c>
      <c r="AW297" s="206">
        <f t="shared" si="135"/>
        <v>3353.97</v>
      </c>
      <c r="AX297" s="206">
        <f t="shared" si="136"/>
        <v>3353.97</v>
      </c>
      <c r="AY297" s="206">
        <f t="shared" si="137"/>
        <v>3353.97</v>
      </c>
      <c r="AZ297" s="206">
        <f t="shared" si="138"/>
        <v>3353.97</v>
      </c>
      <c r="BA297" s="206">
        <f t="shared" si="139"/>
        <v>3353.97</v>
      </c>
      <c r="BB297" s="206">
        <f t="shared" si="140"/>
        <v>3353.97</v>
      </c>
      <c r="BC297" s="206">
        <f t="shared" si="141"/>
        <v>3353.97</v>
      </c>
      <c r="BD297" s="206">
        <f t="shared" si="142"/>
        <v>3353.97</v>
      </c>
      <c r="BE297" s="206">
        <f t="shared" si="143"/>
        <v>3353.97</v>
      </c>
      <c r="BF297" s="206">
        <f t="shared" si="144"/>
        <v>3353.97</v>
      </c>
      <c r="BG297" s="206">
        <f t="shared" si="145"/>
        <v>3353.97</v>
      </c>
      <c r="BH297" s="206">
        <f t="shared" si="146"/>
        <v>3353.97</v>
      </c>
      <c r="BJ297" s="163"/>
      <c r="BW297" s="163"/>
      <c r="CJ297" s="163"/>
      <c r="CW297" s="163"/>
      <c r="DJ297" s="163"/>
      <c r="DW297" s="163"/>
      <c r="EK297" s="207">
        <f t="shared" si="94"/>
        <v>9.9999999999909051E-2</v>
      </c>
      <c r="EL297" s="116"/>
    </row>
    <row r="298" spans="1:142" ht="15" customHeight="1" outlineLevel="1" x14ac:dyDescent="0.25">
      <c r="A298" s="2">
        <f t="shared" ref="A298:E298" si="155">A148</f>
        <v>3</v>
      </c>
      <c r="B298" s="1" t="str">
        <f t="shared" si="155"/>
        <v>PRE-09622</v>
      </c>
      <c r="C298" s="1" t="str">
        <f t="shared" si="155"/>
        <v>SPP TAU - Circuit 66007</v>
      </c>
      <c r="D298" s="2" t="str">
        <f t="shared" si="155"/>
        <v>PRE-09622.1</v>
      </c>
      <c r="E298" s="162" t="str">
        <f t="shared" si="155"/>
        <v>SPP TAU - Circuit 66007</v>
      </c>
      <c r="F298" s="84">
        <f>$F148</f>
        <v>44545</v>
      </c>
      <c r="G298" s="123">
        <v>355</v>
      </c>
      <c r="H298" s="128"/>
      <c r="I298" s="205">
        <v>0</v>
      </c>
      <c r="J298" s="206">
        <f t="shared" ref="J298:U298" si="156">J148+I298</f>
        <v>0</v>
      </c>
      <c r="K298" s="206">
        <f t="shared" si="156"/>
        <v>0</v>
      </c>
      <c r="L298" s="206">
        <f t="shared" si="156"/>
        <v>0</v>
      </c>
      <c r="M298" s="206">
        <f t="shared" si="156"/>
        <v>0</v>
      </c>
      <c r="N298" s="206">
        <f t="shared" si="156"/>
        <v>0</v>
      </c>
      <c r="O298" s="206">
        <f t="shared" si="156"/>
        <v>0</v>
      </c>
      <c r="P298" s="206">
        <f t="shared" si="156"/>
        <v>0</v>
      </c>
      <c r="Q298" s="206">
        <f t="shared" si="156"/>
        <v>0</v>
      </c>
      <c r="R298" s="206">
        <f t="shared" si="156"/>
        <v>0</v>
      </c>
      <c r="S298" s="206">
        <f t="shared" si="156"/>
        <v>0</v>
      </c>
      <c r="T298" s="206">
        <f t="shared" si="156"/>
        <v>0</v>
      </c>
      <c r="U298" s="206">
        <f t="shared" si="156"/>
        <v>0</v>
      </c>
      <c r="W298" s="206">
        <f>W148+U298</f>
        <v>0</v>
      </c>
      <c r="X298" s="206">
        <f t="shared" ref="X298" si="157">X148+W298</f>
        <v>0</v>
      </c>
      <c r="Y298" s="206">
        <f t="shared" ref="Y298" si="158">Y148+X298</f>
        <v>0</v>
      </c>
      <c r="Z298" s="206">
        <f t="shared" ref="Z298" si="159">Z148+Y298</f>
        <v>0</v>
      </c>
      <c r="AA298" s="206">
        <f t="shared" ref="AA298" si="160">AA148+Z298</f>
        <v>0</v>
      </c>
      <c r="AB298" s="206">
        <f t="shared" ref="AB298" si="161">AB148+AA298</f>
        <v>0</v>
      </c>
      <c r="AC298" s="206">
        <f t="shared" ref="AC298" si="162">AC148+AB298</f>
        <v>0</v>
      </c>
      <c r="AD298" s="206">
        <f t="shared" ref="AD298" si="163">AD148+AC298</f>
        <v>0</v>
      </c>
      <c r="AE298" s="206">
        <f t="shared" ref="AE298" si="164">AE148+AD298</f>
        <v>0</v>
      </c>
      <c r="AF298" s="206">
        <f t="shared" ref="AF298" si="165">AF148+AE298</f>
        <v>0</v>
      </c>
      <c r="AG298" s="206">
        <f t="shared" ref="AG298" si="166">AG148+AF298</f>
        <v>0</v>
      </c>
      <c r="AH298" s="206">
        <f>671338.9+AG298</f>
        <v>671338.9</v>
      </c>
      <c r="AJ298" s="206">
        <f>AJ148+AH298</f>
        <v>671338.9</v>
      </c>
      <c r="AK298" s="206">
        <f t="shared" ref="AK298" si="167">AK148+AJ298</f>
        <v>671338.9</v>
      </c>
      <c r="AL298" s="206">
        <f t="shared" ref="AL298" si="168">AL148+AK298</f>
        <v>671338.9</v>
      </c>
      <c r="AM298" s="206">
        <f t="shared" ref="AM298" si="169">AM148+AL298</f>
        <v>671338.9</v>
      </c>
      <c r="AN298" s="206">
        <f t="shared" ref="AN298" si="170">AN148+AM298</f>
        <v>671338.9</v>
      </c>
      <c r="AO298" s="206">
        <f t="shared" ref="AO298" si="171">AO148+AN298</f>
        <v>671338.9</v>
      </c>
      <c r="AP298" s="206">
        <f t="shared" ref="AP298" si="172">AP148+AO298</f>
        <v>671338.9</v>
      </c>
      <c r="AQ298" s="206">
        <f t="shared" ref="AQ298" si="173">AQ148+AP298</f>
        <v>671338.9</v>
      </c>
      <c r="AR298" s="206">
        <f t="shared" ref="AR298" si="174">AR148+AQ298</f>
        <v>671338.9</v>
      </c>
      <c r="AS298" s="206">
        <f t="shared" ref="AS298" si="175">AS148+AR298</f>
        <v>671338.9</v>
      </c>
      <c r="AT298" s="206">
        <f t="shared" ref="AT298" si="176">AT148+AS298</f>
        <v>671338.9</v>
      </c>
      <c r="AU298" s="206">
        <f t="shared" ref="AU298" si="177">AU148+AT298</f>
        <v>671338.9</v>
      </c>
      <c r="AW298" s="206">
        <f>AW148+AU298</f>
        <v>671338.9</v>
      </c>
      <c r="AX298" s="206">
        <f t="shared" ref="AX298" si="178">AX148+AW298</f>
        <v>671338.9</v>
      </c>
      <c r="AY298" s="206">
        <f t="shared" ref="AY298" si="179">AY148+AX298</f>
        <v>671338.9</v>
      </c>
      <c r="AZ298" s="206">
        <f t="shared" ref="AZ298" si="180">AZ148+AY298</f>
        <v>671338.9</v>
      </c>
      <c r="BA298" s="206">
        <f t="shared" ref="BA298" si="181">BA148+AZ298</f>
        <v>671338.9</v>
      </c>
      <c r="BB298" s="206">
        <f t="shared" ref="BB298" si="182">BB148+BA298</f>
        <v>671338.9</v>
      </c>
      <c r="BC298" s="206">
        <f t="shared" ref="BC298" si="183">BC148+BB298</f>
        <v>671338.9</v>
      </c>
      <c r="BD298" s="206">
        <f t="shared" ref="BD298" si="184">BD148+BC298</f>
        <v>671338.9</v>
      </c>
      <c r="BE298" s="206">
        <f t="shared" ref="BE298" si="185">BE148+BD298</f>
        <v>671338.9</v>
      </c>
      <c r="BF298" s="206">
        <f t="shared" ref="BF298" si="186">BF148+BE298</f>
        <v>671338.9</v>
      </c>
      <c r="BG298" s="206">
        <f t="shared" ref="BG298" si="187">BG148+BF298</f>
        <v>671338.9</v>
      </c>
      <c r="BH298" s="206">
        <f t="shared" ref="BH298" si="188">BH148+BG298</f>
        <v>671338.9</v>
      </c>
      <c r="EK298" s="207">
        <f t="shared" si="94"/>
        <v>0</v>
      </c>
      <c r="EL298" s="116"/>
    </row>
    <row r="299" spans="1:142" ht="15" customHeight="1" outlineLevel="1" x14ac:dyDescent="0.25">
      <c r="A299" s="2">
        <v>3</v>
      </c>
      <c r="B299" s="1" t="s">
        <v>173</v>
      </c>
      <c r="C299" s="1" t="s">
        <v>174</v>
      </c>
      <c r="D299" s="2" t="s">
        <v>175</v>
      </c>
      <c r="E299" s="162" t="s">
        <v>174</v>
      </c>
      <c r="F299" s="84">
        <v>44545</v>
      </c>
      <c r="G299" s="123">
        <v>356</v>
      </c>
      <c r="H299" s="128"/>
      <c r="I299" s="205">
        <v>0</v>
      </c>
      <c r="J299" s="206"/>
      <c r="K299" s="206"/>
      <c r="L299" s="206"/>
      <c r="M299" s="206"/>
      <c r="N299" s="206"/>
      <c r="O299" s="206"/>
      <c r="P299" s="206"/>
      <c r="Q299" s="206"/>
      <c r="R299" s="206"/>
      <c r="S299" s="206"/>
      <c r="T299" s="206"/>
      <c r="U299" s="206"/>
      <c r="W299" s="206">
        <f>U299+0</f>
        <v>0</v>
      </c>
      <c r="X299" s="206">
        <f>W299+0</f>
        <v>0</v>
      </c>
      <c r="Y299" s="206">
        <f t="shared" ref="Y299:AG299" si="189">X299+0</f>
        <v>0</v>
      </c>
      <c r="Z299" s="206">
        <f t="shared" si="189"/>
        <v>0</v>
      </c>
      <c r="AA299" s="206">
        <f t="shared" si="189"/>
        <v>0</v>
      </c>
      <c r="AB299" s="206">
        <f t="shared" si="189"/>
        <v>0</v>
      </c>
      <c r="AC299" s="206">
        <f t="shared" si="189"/>
        <v>0</v>
      </c>
      <c r="AD299" s="206">
        <f t="shared" si="189"/>
        <v>0</v>
      </c>
      <c r="AE299" s="206">
        <f t="shared" si="189"/>
        <v>0</v>
      </c>
      <c r="AF299" s="206">
        <f t="shared" si="189"/>
        <v>0</v>
      </c>
      <c r="AG299" s="206">
        <f t="shared" si="189"/>
        <v>0</v>
      </c>
      <c r="AH299" s="206">
        <f>AG299+192779.79</f>
        <v>192779.79</v>
      </c>
      <c r="AJ299" s="206">
        <f t="shared" ref="AJ299:AJ306" si="190">AH299+0</f>
        <v>192779.79</v>
      </c>
      <c r="AK299" s="206">
        <f>AJ299+0</f>
        <v>192779.79</v>
      </c>
      <c r="AL299" s="206">
        <f t="shared" ref="AL299:AU299" si="191">AK299+0</f>
        <v>192779.79</v>
      </c>
      <c r="AM299" s="206">
        <f t="shared" si="191"/>
        <v>192779.79</v>
      </c>
      <c r="AN299" s="206">
        <f t="shared" si="191"/>
        <v>192779.79</v>
      </c>
      <c r="AO299" s="206">
        <f t="shared" si="191"/>
        <v>192779.79</v>
      </c>
      <c r="AP299" s="206">
        <f t="shared" si="191"/>
        <v>192779.79</v>
      </c>
      <c r="AQ299" s="206">
        <f t="shared" si="191"/>
        <v>192779.79</v>
      </c>
      <c r="AR299" s="206">
        <f t="shared" si="191"/>
        <v>192779.79</v>
      </c>
      <c r="AS299" s="206">
        <f t="shared" si="191"/>
        <v>192779.79</v>
      </c>
      <c r="AT299" s="206">
        <f t="shared" si="191"/>
        <v>192779.79</v>
      </c>
      <c r="AU299" s="206">
        <f t="shared" si="191"/>
        <v>192779.79</v>
      </c>
      <c r="AW299" s="206">
        <f>AU299+0</f>
        <v>192779.79</v>
      </c>
      <c r="AX299" s="206">
        <f>AW299+0</f>
        <v>192779.79</v>
      </c>
      <c r="AY299" s="206">
        <f t="shared" ref="AY299:BH299" si="192">AX299+0</f>
        <v>192779.79</v>
      </c>
      <c r="AZ299" s="206">
        <f t="shared" si="192"/>
        <v>192779.79</v>
      </c>
      <c r="BA299" s="206">
        <f t="shared" si="192"/>
        <v>192779.79</v>
      </c>
      <c r="BB299" s="206">
        <f t="shared" si="192"/>
        <v>192779.79</v>
      </c>
      <c r="BC299" s="206">
        <f t="shared" si="192"/>
        <v>192779.79</v>
      </c>
      <c r="BD299" s="206">
        <f t="shared" si="192"/>
        <v>192779.79</v>
      </c>
      <c r="BE299" s="206">
        <f t="shared" si="192"/>
        <v>192779.79</v>
      </c>
      <c r="BF299" s="206">
        <f t="shared" si="192"/>
        <v>192779.79</v>
      </c>
      <c r="BG299" s="206">
        <f t="shared" si="192"/>
        <v>192779.79</v>
      </c>
      <c r="BH299" s="206">
        <f t="shared" si="192"/>
        <v>192779.79</v>
      </c>
      <c r="EK299" s="207"/>
      <c r="EL299" s="116"/>
    </row>
    <row r="300" spans="1:142" ht="15" customHeight="1" outlineLevel="1" x14ac:dyDescent="0.25">
      <c r="A300" s="2">
        <v>3</v>
      </c>
      <c r="B300" s="1" t="s">
        <v>173</v>
      </c>
      <c r="C300" s="1" t="s">
        <v>174</v>
      </c>
      <c r="D300" s="2" t="s">
        <v>175</v>
      </c>
      <c r="E300" s="162" t="s">
        <v>174</v>
      </c>
      <c r="F300" s="84">
        <v>44545</v>
      </c>
      <c r="G300" s="123">
        <v>364</v>
      </c>
      <c r="H300" s="128"/>
      <c r="I300" s="205">
        <v>0</v>
      </c>
      <c r="J300" s="206"/>
      <c r="K300" s="206"/>
      <c r="L300" s="206"/>
      <c r="M300" s="206"/>
      <c r="N300" s="206"/>
      <c r="O300" s="206"/>
      <c r="P300" s="206"/>
      <c r="Q300" s="206"/>
      <c r="R300" s="206"/>
      <c r="S300" s="206"/>
      <c r="T300" s="206"/>
      <c r="U300" s="206"/>
      <c r="W300" s="206">
        <f t="shared" ref="W300:W306" si="193">U300+0</f>
        <v>0</v>
      </c>
      <c r="X300" s="206">
        <f t="shared" ref="X300:AG306" si="194">W300+0</f>
        <v>0</v>
      </c>
      <c r="Y300" s="206">
        <f t="shared" si="194"/>
        <v>0</v>
      </c>
      <c r="Z300" s="206">
        <f t="shared" si="194"/>
        <v>0</v>
      </c>
      <c r="AA300" s="206">
        <f t="shared" si="194"/>
        <v>0</v>
      </c>
      <c r="AB300" s="206">
        <f t="shared" si="194"/>
        <v>0</v>
      </c>
      <c r="AC300" s="206">
        <f t="shared" si="194"/>
        <v>0</v>
      </c>
      <c r="AD300" s="206">
        <f t="shared" si="194"/>
        <v>0</v>
      </c>
      <c r="AE300" s="206">
        <f t="shared" si="194"/>
        <v>0</v>
      </c>
      <c r="AF300" s="206">
        <f t="shared" si="194"/>
        <v>0</v>
      </c>
      <c r="AG300" s="206">
        <f t="shared" si="194"/>
        <v>0</v>
      </c>
      <c r="AH300" s="206">
        <f>AG300+70816.37</f>
        <v>70816.37</v>
      </c>
      <c r="AJ300" s="206">
        <f t="shared" si="190"/>
        <v>70816.37</v>
      </c>
      <c r="AK300" s="206">
        <f t="shared" ref="AK300:AU300" si="195">AJ300+0</f>
        <v>70816.37</v>
      </c>
      <c r="AL300" s="206">
        <f t="shared" si="195"/>
        <v>70816.37</v>
      </c>
      <c r="AM300" s="206">
        <f t="shared" si="195"/>
        <v>70816.37</v>
      </c>
      <c r="AN300" s="206">
        <f t="shared" si="195"/>
        <v>70816.37</v>
      </c>
      <c r="AO300" s="206">
        <f t="shared" si="195"/>
        <v>70816.37</v>
      </c>
      <c r="AP300" s="206">
        <f t="shared" si="195"/>
        <v>70816.37</v>
      </c>
      <c r="AQ300" s="206">
        <f t="shared" si="195"/>
        <v>70816.37</v>
      </c>
      <c r="AR300" s="206">
        <f t="shared" si="195"/>
        <v>70816.37</v>
      </c>
      <c r="AS300" s="206">
        <f t="shared" si="195"/>
        <v>70816.37</v>
      </c>
      <c r="AT300" s="206">
        <f t="shared" si="195"/>
        <v>70816.37</v>
      </c>
      <c r="AU300" s="206">
        <f t="shared" si="195"/>
        <v>70816.37</v>
      </c>
      <c r="AW300" s="206">
        <f t="shared" ref="AW300:AW306" si="196">AU300+0</f>
        <v>70816.37</v>
      </c>
      <c r="AX300" s="206">
        <f t="shared" ref="AX300:BH300" si="197">AW300+0</f>
        <v>70816.37</v>
      </c>
      <c r="AY300" s="206">
        <f t="shared" si="197"/>
        <v>70816.37</v>
      </c>
      <c r="AZ300" s="206">
        <f t="shared" si="197"/>
        <v>70816.37</v>
      </c>
      <c r="BA300" s="206">
        <f t="shared" si="197"/>
        <v>70816.37</v>
      </c>
      <c r="BB300" s="206">
        <f t="shared" si="197"/>
        <v>70816.37</v>
      </c>
      <c r="BC300" s="206">
        <f t="shared" si="197"/>
        <v>70816.37</v>
      </c>
      <c r="BD300" s="206">
        <f t="shared" si="197"/>
        <v>70816.37</v>
      </c>
      <c r="BE300" s="206">
        <f t="shared" si="197"/>
        <v>70816.37</v>
      </c>
      <c r="BF300" s="206">
        <f t="shared" si="197"/>
        <v>70816.37</v>
      </c>
      <c r="BG300" s="206">
        <f t="shared" si="197"/>
        <v>70816.37</v>
      </c>
      <c r="BH300" s="206">
        <f t="shared" si="197"/>
        <v>70816.37</v>
      </c>
      <c r="EK300" s="207"/>
      <c r="EL300" s="116"/>
    </row>
    <row r="301" spans="1:142" ht="15" customHeight="1" outlineLevel="1" x14ac:dyDescent="0.25">
      <c r="A301" s="2">
        <v>3</v>
      </c>
      <c r="B301" s="1" t="s">
        <v>173</v>
      </c>
      <c r="C301" s="1" t="s">
        <v>174</v>
      </c>
      <c r="D301" s="2" t="s">
        <v>175</v>
      </c>
      <c r="E301" s="162" t="s">
        <v>174</v>
      </c>
      <c r="F301" s="84">
        <v>44545</v>
      </c>
      <c r="G301" s="123">
        <v>365</v>
      </c>
      <c r="H301" s="128"/>
      <c r="I301" s="205">
        <v>0</v>
      </c>
      <c r="J301" s="206"/>
      <c r="K301" s="206"/>
      <c r="L301" s="206"/>
      <c r="M301" s="206"/>
      <c r="N301" s="206"/>
      <c r="O301" s="206"/>
      <c r="P301" s="206"/>
      <c r="Q301" s="206"/>
      <c r="R301" s="206"/>
      <c r="S301" s="206"/>
      <c r="T301" s="206"/>
      <c r="U301" s="206"/>
      <c r="W301" s="206">
        <f t="shared" si="193"/>
        <v>0</v>
      </c>
      <c r="X301" s="206">
        <f t="shared" si="194"/>
        <v>0</v>
      </c>
      <c r="Y301" s="206">
        <f t="shared" si="194"/>
        <v>0</v>
      </c>
      <c r="Z301" s="206">
        <f t="shared" si="194"/>
        <v>0</v>
      </c>
      <c r="AA301" s="206">
        <f t="shared" si="194"/>
        <v>0</v>
      </c>
      <c r="AB301" s="206">
        <f t="shared" si="194"/>
        <v>0</v>
      </c>
      <c r="AC301" s="206">
        <f t="shared" si="194"/>
        <v>0</v>
      </c>
      <c r="AD301" s="206">
        <f t="shared" si="194"/>
        <v>0</v>
      </c>
      <c r="AE301" s="206">
        <f t="shared" si="194"/>
        <v>0</v>
      </c>
      <c r="AF301" s="206">
        <f t="shared" si="194"/>
        <v>0</v>
      </c>
      <c r="AG301" s="206">
        <f t="shared" si="194"/>
        <v>0</v>
      </c>
      <c r="AH301" s="206">
        <f>AG301+9783.86</f>
        <v>9783.86</v>
      </c>
      <c r="AJ301" s="206">
        <f t="shared" si="190"/>
        <v>9783.86</v>
      </c>
      <c r="AK301" s="206">
        <f t="shared" ref="AK301:AU301" si="198">AJ301+0</f>
        <v>9783.86</v>
      </c>
      <c r="AL301" s="206">
        <f t="shared" si="198"/>
        <v>9783.86</v>
      </c>
      <c r="AM301" s="206">
        <f t="shared" si="198"/>
        <v>9783.86</v>
      </c>
      <c r="AN301" s="206">
        <f t="shared" si="198"/>
        <v>9783.86</v>
      </c>
      <c r="AO301" s="206">
        <f t="shared" si="198"/>
        <v>9783.86</v>
      </c>
      <c r="AP301" s="206">
        <f t="shared" si="198"/>
        <v>9783.86</v>
      </c>
      <c r="AQ301" s="206">
        <f t="shared" si="198"/>
        <v>9783.86</v>
      </c>
      <c r="AR301" s="206">
        <f t="shared" si="198"/>
        <v>9783.86</v>
      </c>
      <c r="AS301" s="206">
        <f t="shared" si="198"/>
        <v>9783.86</v>
      </c>
      <c r="AT301" s="206">
        <f t="shared" si="198"/>
        <v>9783.86</v>
      </c>
      <c r="AU301" s="206">
        <f t="shared" si="198"/>
        <v>9783.86</v>
      </c>
      <c r="AW301" s="206">
        <f t="shared" si="196"/>
        <v>9783.86</v>
      </c>
      <c r="AX301" s="206">
        <f t="shared" ref="AX301:BH301" si="199">AW301+0</f>
        <v>9783.86</v>
      </c>
      <c r="AY301" s="206">
        <f t="shared" si="199"/>
        <v>9783.86</v>
      </c>
      <c r="AZ301" s="206">
        <f t="shared" si="199"/>
        <v>9783.86</v>
      </c>
      <c r="BA301" s="206">
        <f t="shared" si="199"/>
        <v>9783.86</v>
      </c>
      <c r="BB301" s="206">
        <f t="shared" si="199"/>
        <v>9783.86</v>
      </c>
      <c r="BC301" s="206">
        <f t="shared" si="199"/>
        <v>9783.86</v>
      </c>
      <c r="BD301" s="206">
        <f t="shared" si="199"/>
        <v>9783.86</v>
      </c>
      <c r="BE301" s="206">
        <f t="shared" si="199"/>
        <v>9783.86</v>
      </c>
      <c r="BF301" s="206">
        <f t="shared" si="199"/>
        <v>9783.86</v>
      </c>
      <c r="BG301" s="206">
        <f t="shared" si="199"/>
        <v>9783.86</v>
      </c>
      <c r="BH301" s="206">
        <f t="shared" si="199"/>
        <v>9783.86</v>
      </c>
      <c r="EK301" s="207"/>
      <c r="EL301" s="116"/>
    </row>
    <row r="302" spans="1:142" ht="15" customHeight="1" outlineLevel="1" x14ac:dyDescent="0.25">
      <c r="A302" s="2">
        <v>3</v>
      </c>
      <c r="B302" s="1" t="s">
        <v>173</v>
      </c>
      <c r="C302" s="1" t="s">
        <v>174</v>
      </c>
      <c r="D302" s="2" t="s">
        <v>175</v>
      </c>
      <c r="E302" s="162" t="s">
        <v>174</v>
      </c>
      <c r="F302" s="84">
        <v>44545</v>
      </c>
      <c r="G302" s="123">
        <v>366</v>
      </c>
      <c r="H302" s="128"/>
      <c r="I302" s="205">
        <v>0</v>
      </c>
      <c r="J302" s="206"/>
      <c r="K302" s="206"/>
      <c r="L302" s="206"/>
      <c r="M302" s="206"/>
      <c r="N302" s="206"/>
      <c r="O302" s="206"/>
      <c r="P302" s="206"/>
      <c r="Q302" s="206"/>
      <c r="R302" s="206"/>
      <c r="S302" s="206"/>
      <c r="T302" s="206"/>
      <c r="U302" s="206"/>
      <c r="W302" s="206">
        <f t="shared" si="193"/>
        <v>0</v>
      </c>
      <c r="X302" s="206">
        <f t="shared" si="194"/>
        <v>0</v>
      </c>
      <c r="Y302" s="206">
        <f t="shared" si="194"/>
        <v>0</v>
      </c>
      <c r="Z302" s="206">
        <f t="shared" si="194"/>
        <v>0</v>
      </c>
      <c r="AA302" s="206">
        <f t="shared" si="194"/>
        <v>0</v>
      </c>
      <c r="AB302" s="206">
        <f t="shared" si="194"/>
        <v>0</v>
      </c>
      <c r="AC302" s="206">
        <f t="shared" si="194"/>
        <v>0</v>
      </c>
      <c r="AD302" s="206">
        <f t="shared" si="194"/>
        <v>0</v>
      </c>
      <c r="AE302" s="206">
        <f t="shared" si="194"/>
        <v>0</v>
      </c>
      <c r="AF302" s="206">
        <f t="shared" si="194"/>
        <v>0</v>
      </c>
      <c r="AG302" s="206">
        <f t="shared" si="194"/>
        <v>0</v>
      </c>
      <c r="AH302" s="206">
        <f>AG302+7317.13</f>
        <v>7317.13</v>
      </c>
      <c r="AJ302" s="206">
        <f t="shared" si="190"/>
        <v>7317.13</v>
      </c>
      <c r="AK302" s="206">
        <f t="shared" ref="AK302:AU302" si="200">AJ302+0</f>
        <v>7317.13</v>
      </c>
      <c r="AL302" s="206">
        <f t="shared" si="200"/>
        <v>7317.13</v>
      </c>
      <c r="AM302" s="206">
        <f t="shared" si="200"/>
        <v>7317.13</v>
      </c>
      <c r="AN302" s="206">
        <f t="shared" si="200"/>
        <v>7317.13</v>
      </c>
      <c r="AO302" s="206">
        <f t="shared" si="200"/>
        <v>7317.13</v>
      </c>
      <c r="AP302" s="206">
        <f t="shared" si="200"/>
        <v>7317.13</v>
      </c>
      <c r="AQ302" s="206">
        <f t="shared" si="200"/>
        <v>7317.13</v>
      </c>
      <c r="AR302" s="206">
        <f t="shared" si="200"/>
        <v>7317.13</v>
      </c>
      <c r="AS302" s="206">
        <f t="shared" si="200"/>
        <v>7317.13</v>
      </c>
      <c r="AT302" s="206">
        <f t="shared" si="200"/>
        <v>7317.13</v>
      </c>
      <c r="AU302" s="206">
        <f t="shared" si="200"/>
        <v>7317.13</v>
      </c>
      <c r="AW302" s="206">
        <f t="shared" si="196"/>
        <v>7317.13</v>
      </c>
      <c r="AX302" s="206">
        <f t="shared" ref="AX302:BH302" si="201">AW302+0</f>
        <v>7317.13</v>
      </c>
      <c r="AY302" s="206">
        <f t="shared" si="201"/>
        <v>7317.13</v>
      </c>
      <c r="AZ302" s="206">
        <f t="shared" si="201"/>
        <v>7317.13</v>
      </c>
      <c r="BA302" s="206">
        <f t="shared" si="201"/>
        <v>7317.13</v>
      </c>
      <c r="BB302" s="206">
        <f t="shared" si="201"/>
        <v>7317.13</v>
      </c>
      <c r="BC302" s="206">
        <f t="shared" si="201"/>
        <v>7317.13</v>
      </c>
      <c r="BD302" s="206">
        <f t="shared" si="201"/>
        <v>7317.13</v>
      </c>
      <c r="BE302" s="206">
        <f t="shared" si="201"/>
        <v>7317.13</v>
      </c>
      <c r="BF302" s="206">
        <f t="shared" si="201"/>
        <v>7317.13</v>
      </c>
      <c r="BG302" s="206">
        <f t="shared" si="201"/>
        <v>7317.13</v>
      </c>
      <c r="BH302" s="206">
        <f t="shared" si="201"/>
        <v>7317.13</v>
      </c>
      <c r="EK302" s="207"/>
      <c r="EL302" s="116"/>
    </row>
    <row r="303" spans="1:142" ht="15" customHeight="1" outlineLevel="1" x14ac:dyDescent="0.25">
      <c r="A303" s="2">
        <v>3</v>
      </c>
      <c r="B303" s="1" t="s">
        <v>173</v>
      </c>
      <c r="C303" s="1" t="s">
        <v>174</v>
      </c>
      <c r="D303" s="2" t="s">
        <v>175</v>
      </c>
      <c r="E303" s="162" t="s">
        <v>174</v>
      </c>
      <c r="F303" s="84">
        <v>44545</v>
      </c>
      <c r="G303" s="123">
        <v>367</v>
      </c>
      <c r="H303" s="128"/>
      <c r="I303" s="205">
        <v>0</v>
      </c>
      <c r="J303" s="206"/>
      <c r="K303" s="206"/>
      <c r="L303" s="206"/>
      <c r="M303" s="206"/>
      <c r="N303" s="206"/>
      <c r="O303" s="206"/>
      <c r="P303" s="206"/>
      <c r="Q303" s="206"/>
      <c r="R303" s="206"/>
      <c r="S303" s="206"/>
      <c r="T303" s="206"/>
      <c r="U303" s="206"/>
      <c r="W303" s="206">
        <f t="shared" si="193"/>
        <v>0</v>
      </c>
      <c r="X303" s="206">
        <f t="shared" si="194"/>
        <v>0</v>
      </c>
      <c r="Y303" s="206">
        <f t="shared" si="194"/>
        <v>0</v>
      </c>
      <c r="Z303" s="206">
        <f t="shared" si="194"/>
        <v>0</v>
      </c>
      <c r="AA303" s="206">
        <f t="shared" si="194"/>
        <v>0</v>
      </c>
      <c r="AB303" s="206">
        <f t="shared" si="194"/>
        <v>0</v>
      </c>
      <c r="AC303" s="206">
        <f t="shared" si="194"/>
        <v>0</v>
      </c>
      <c r="AD303" s="206">
        <f t="shared" si="194"/>
        <v>0</v>
      </c>
      <c r="AE303" s="206">
        <f t="shared" si="194"/>
        <v>0</v>
      </c>
      <c r="AF303" s="206">
        <f t="shared" si="194"/>
        <v>0</v>
      </c>
      <c r="AG303" s="206">
        <f t="shared" si="194"/>
        <v>0</v>
      </c>
      <c r="AH303" s="206">
        <f>AG303+18107.4</f>
        <v>18107.400000000001</v>
      </c>
      <c r="AJ303" s="206">
        <f t="shared" si="190"/>
        <v>18107.400000000001</v>
      </c>
      <c r="AK303" s="206">
        <f t="shared" ref="AK303:AU303" si="202">AJ303+0</f>
        <v>18107.400000000001</v>
      </c>
      <c r="AL303" s="206">
        <f t="shared" si="202"/>
        <v>18107.400000000001</v>
      </c>
      <c r="AM303" s="206">
        <f t="shared" si="202"/>
        <v>18107.400000000001</v>
      </c>
      <c r="AN303" s="206">
        <f t="shared" si="202"/>
        <v>18107.400000000001</v>
      </c>
      <c r="AO303" s="206">
        <f t="shared" si="202"/>
        <v>18107.400000000001</v>
      </c>
      <c r="AP303" s="206">
        <f t="shared" si="202"/>
        <v>18107.400000000001</v>
      </c>
      <c r="AQ303" s="206">
        <f t="shared" si="202"/>
        <v>18107.400000000001</v>
      </c>
      <c r="AR303" s="206">
        <f t="shared" si="202"/>
        <v>18107.400000000001</v>
      </c>
      <c r="AS303" s="206">
        <f t="shared" si="202"/>
        <v>18107.400000000001</v>
      </c>
      <c r="AT303" s="206">
        <f t="shared" si="202"/>
        <v>18107.400000000001</v>
      </c>
      <c r="AU303" s="206">
        <f t="shared" si="202"/>
        <v>18107.400000000001</v>
      </c>
      <c r="AW303" s="206">
        <f t="shared" si="196"/>
        <v>18107.400000000001</v>
      </c>
      <c r="AX303" s="206">
        <f t="shared" ref="AX303:BH303" si="203">AW303+0</f>
        <v>18107.400000000001</v>
      </c>
      <c r="AY303" s="206">
        <f t="shared" si="203"/>
        <v>18107.400000000001</v>
      </c>
      <c r="AZ303" s="206">
        <f t="shared" si="203"/>
        <v>18107.400000000001</v>
      </c>
      <c r="BA303" s="206">
        <f t="shared" si="203"/>
        <v>18107.400000000001</v>
      </c>
      <c r="BB303" s="206">
        <f t="shared" si="203"/>
        <v>18107.400000000001</v>
      </c>
      <c r="BC303" s="206">
        <f t="shared" si="203"/>
        <v>18107.400000000001</v>
      </c>
      <c r="BD303" s="206">
        <f t="shared" si="203"/>
        <v>18107.400000000001</v>
      </c>
      <c r="BE303" s="206">
        <f t="shared" si="203"/>
        <v>18107.400000000001</v>
      </c>
      <c r="BF303" s="206">
        <f t="shared" si="203"/>
        <v>18107.400000000001</v>
      </c>
      <c r="BG303" s="206">
        <f t="shared" si="203"/>
        <v>18107.400000000001</v>
      </c>
      <c r="BH303" s="206">
        <f t="shared" si="203"/>
        <v>18107.400000000001</v>
      </c>
      <c r="EK303" s="207"/>
      <c r="EL303" s="116"/>
    </row>
    <row r="304" spans="1:142" ht="15" customHeight="1" outlineLevel="1" x14ac:dyDescent="0.25">
      <c r="A304" s="2">
        <v>3</v>
      </c>
      <c r="B304" s="1" t="s">
        <v>173</v>
      </c>
      <c r="C304" s="1" t="s">
        <v>174</v>
      </c>
      <c r="D304" s="2" t="s">
        <v>175</v>
      </c>
      <c r="E304" s="162" t="s">
        <v>174</v>
      </c>
      <c r="F304" s="84">
        <v>44545</v>
      </c>
      <c r="G304" s="123">
        <v>368</v>
      </c>
      <c r="H304" s="128"/>
      <c r="I304" s="205">
        <v>0</v>
      </c>
      <c r="J304" s="206"/>
      <c r="K304" s="206"/>
      <c r="L304" s="206"/>
      <c r="M304" s="206"/>
      <c r="N304" s="206"/>
      <c r="O304" s="206"/>
      <c r="P304" s="206"/>
      <c r="Q304" s="206"/>
      <c r="R304" s="206"/>
      <c r="S304" s="206"/>
      <c r="T304" s="206"/>
      <c r="U304" s="206"/>
      <c r="W304" s="206">
        <f t="shared" si="193"/>
        <v>0</v>
      </c>
      <c r="X304" s="206">
        <f t="shared" si="194"/>
        <v>0</v>
      </c>
      <c r="Y304" s="206">
        <f t="shared" si="194"/>
        <v>0</v>
      </c>
      <c r="Z304" s="206">
        <f t="shared" si="194"/>
        <v>0</v>
      </c>
      <c r="AA304" s="206">
        <f t="shared" si="194"/>
        <v>0</v>
      </c>
      <c r="AB304" s="206">
        <f t="shared" si="194"/>
        <v>0</v>
      </c>
      <c r="AC304" s="206">
        <f t="shared" si="194"/>
        <v>0</v>
      </c>
      <c r="AD304" s="206">
        <f t="shared" si="194"/>
        <v>0</v>
      </c>
      <c r="AE304" s="206">
        <f t="shared" si="194"/>
        <v>0</v>
      </c>
      <c r="AF304" s="206">
        <f t="shared" si="194"/>
        <v>0</v>
      </c>
      <c r="AG304" s="206">
        <f t="shared" si="194"/>
        <v>0</v>
      </c>
      <c r="AH304" s="206">
        <f>AG304+105129.31</f>
        <v>105129.31</v>
      </c>
      <c r="AJ304" s="206">
        <f t="shared" si="190"/>
        <v>105129.31</v>
      </c>
      <c r="AK304" s="206">
        <f t="shared" ref="AK304:AU304" si="204">AJ304+0</f>
        <v>105129.31</v>
      </c>
      <c r="AL304" s="206">
        <f t="shared" si="204"/>
        <v>105129.31</v>
      </c>
      <c r="AM304" s="206">
        <f t="shared" si="204"/>
        <v>105129.31</v>
      </c>
      <c r="AN304" s="206">
        <f t="shared" si="204"/>
        <v>105129.31</v>
      </c>
      <c r="AO304" s="206">
        <f t="shared" si="204"/>
        <v>105129.31</v>
      </c>
      <c r="AP304" s="206">
        <f t="shared" si="204"/>
        <v>105129.31</v>
      </c>
      <c r="AQ304" s="206">
        <f t="shared" si="204"/>
        <v>105129.31</v>
      </c>
      <c r="AR304" s="206">
        <f t="shared" si="204"/>
        <v>105129.31</v>
      </c>
      <c r="AS304" s="206">
        <f t="shared" si="204"/>
        <v>105129.31</v>
      </c>
      <c r="AT304" s="206">
        <f t="shared" si="204"/>
        <v>105129.31</v>
      </c>
      <c r="AU304" s="206">
        <f t="shared" si="204"/>
        <v>105129.31</v>
      </c>
      <c r="AW304" s="206">
        <f t="shared" si="196"/>
        <v>105129.31</v>
      </c>
      <c r="AX304" s="206">
        <f t="shared" ref="AX304:BH304" si="205">AW304+0</f>
        <v>105129.31</v>
      </c>
      <c r="AY304" s="206">
        <f t="shared" si="205"/>
        <v>105129.31</v>
      </c>
      <c r="AZ304" s="206">
        <f t="shared" si="205"/>
        <v>105129.31</v>
      </c>
      <c r="BA304" s="206">
        <f t="shared" si="205"/>
        <v>105129.31</v>
      </c>
      <c r="BB304" s="206">
        <f t="shared" si="205"/>
        <v>105129.31</v>
      </c>
      <c r="BC304" s="206">
        <f t="shared" si="205"/>
        <v>105129.31</v>
      </c>
      <c r="BD304" s="206">
        <f t="shared" si="205"/>
        <v>105129.31</v>
      </c>
      <c r="BE304" s="206">
        <f t="shared" si="205"/>
        <v>105129.31</v>
      </c>
      <c r="BF304" s="206">
        <f t="shared" si="205"/>
        <v>105129.31</v>
      </c>
      <c r="BG304" s="206">
        <f t="shared" si="205"/>
        <v>105129.31</v>
      </c>
      <c r="BH304" s="206">
        <f t="shared" si="205"/>
        <v>105129.31</v>
      </c>
      <c r="EK304" s="207"/>
      <c r="EL304" s="116"/>
    </row>
    <row r="305" spans="1:142" ht="15" customHeight="1" outlineLevel="1" x14ac:dyDescent="0.25">
      <c r="A305" s="2">
        <v>3</v>
      </c>
      <c r="B305" s="1" t="s">
        <v>173</v>
      </c>
      <c r="C305" s="1" t="s">
        <v>174</v>
      </c>
      <c r="D305" s="2" t="s">
        <v>175</v>
      </c>
      <c r="E305" s="162" t="s">
        <v>174</v>
      </c>
      <c r="F305" s="84">
        <v>44545</v>
      </c>
      <c r="G305" s="123">
        <v>369</v>
      </c>
      <c r="H305" s="128"/>
      <c r="I305" s="205">
        <v>0</v>
      </c>
      <c r="J305" s="206"/>
      <c r="K305" s="206"/>
      <c r="L305" s="206"/>
      <c r="M305" s="206"/>
      <c r="N305" s="206"/>
      <c r="O305" s="206"/>
      <c r="P305" s="206"/>
      <c r="Q305" s="206"/>
      <c r="R305" s="206"/>
      <c r="S305" s="206"/>
      <c r="T305" s="206"/>
      <c r="U305" s="206"/>
      <c r="W305" s="206">
        <f t="shared" si="193"/>
        <v>0</v>
      </c>
      <c r="X305" s="206">
        <f t="shared" si="194"/>
        <v>0</v>
      </c>
      <c r="Y305" s="206">
        <f t="shared" si="194"/>
        <v>0</v>
      </c>
      <c r="Z305" s="206">
        <f t="shared" si="194"/>
        <v>0</v>
      </c>
      <c r="AA305" s="206">
        <f t="shared" si="194"/>
        <v>0</v>
      </c>
      <c r="AB305" s="206">
        <f t="shared" si="194"/>
        <v>0</v>
      </c>
      <c r="AC305" s="206">
        <f t="shared" si="194"/>
        <v>0</v>
      </c>
      <c r="AD305" s="206">
        <f t="shared" si="194"/>
        <v>0</v>
      </c>
      <c r="AE305" s="206">
        <f t="shared" si="194"/>
        <v>0</v>
      </c>
      <c r="AF305" s="206">
        <f t="shared" si="194"/>
        <v>0</v>
      </c>
      <c r="AG305" s="206">
        <f t="shared" si="194"/>
        <v>0</v>
      </c>
      <c r="AH305" s="206">
        <f>AG305+9822.12</f>
        <v>9822.1200000000008</v>
      </c>
      <c r="AJ305" s="206">
        <f t="shared" si="190"/>
        <v>9822.1200000000008</v>
      </c>
      <c r="AK305" s="206">
        <f t="shared" ref="AK305:AU305" si="206">AJ305+0</f>
        <v>9822.1200000000008</v>
      </c>
      <c r="AL305" s="206">
        <f t="shared" si="206"/>
        <v>9822.1200000000008</v>
      </c>
      <c r="AM305" s="206">
        <f t="shared" si="206"/>
        <v>9822.1200000000008</v>
      </c>
      <c r="AN305" s="206">
        <f t="shared" si="206"/>
        <v>9822.1200000000008</v>
      </c>
      <c r="AO305" s="206">
        <f t="shared" si="206"/>
        <v>9822.1200000000008</v>
      </c>
      <c r="AP305" s="206">
        <f t="shared" si="206"/>
        <v>9822.1200000000008</v>
      </c>
      <c r="AQ305" s="206">
        <f t="shared" si="206"/>
        <v>9822.1200000000008</v>
      </c>
      <c r="AR305" s="206">
        <f t="shared" si="206"/>
        <v>9822.1200000000008</v>
      </c>
      <c r="AS305" s="206">
        <f t="shared" si="206"/>
        <v>9822.1200000000008</v>
      </c>
      <c r="AT305" s="206">
        <f t="shared" si="206"/>
        <v>9822.1200000000008</v>
      </c>
      <c r="AU305" s="206">
        <f t="shared" si="206"/>
        <v>9822.1200000000008</v>
      </c>
      <c r="AW305" s="206">
        <f t="shared" si="196"/>
        <v>9822.1200000000008</v>
      </c>
      <c r="AX305" s="206">
        <f t="shared" ref="AX305:BH305" si="207">AW305+0</f>
        <v>9822.1200000000008</v>
      </c>
      <c r="AY305" s="206">
        <f t="shared" si="207"/>
        <v>9822.1200000000008</v>
      </c>
      <c r="AZ305" s="206">
        <f t="shared" si="207"/>
        <v>9822.1200000000008</v>
      </c>
      <c r="BA305" s="206">
        <f t="shared" si="207"/>
        <v>9822.1200000000008</v>
      </c>
      <c r="BB305" s="206">
        <f t="shared" si="207"/>
        <v>9822.1200000000008</v>
      </c>
      <c r="BC305" s="206">
        <f t="shared" si="207"/>
        <v>9822.1200000000008</v>
      </c>
      <c r="BD305" s="206">
        <f t="shared" si="207"/>
        <v>9822.1200000000008</v>
      </c>
      <c r="BE305" s="206">
        <f t="shared" si="207"/>
        <v>9822.1200000000008</v>
      </c>
      <c r="BF305" s="206">
        <f t="shared" si="207"/>
        <v>9822.1200000000008</v>
      </c>
      <c r="BG305" s="206">
        <f t="shared" si="207"/>
        <v>9822.1200000000008</v>
      </c>
      <c r="BH305" s="206">
        <f t="shared" si="207"/>
        <v>9822.1200000000008</v>
      </c>
      <c r="EK305" s="207"/>
      <c r="EL305" s="116"/>
    </row>
    <row r="306" spans="1:142" ht="15" customHeight="1" outlineLevel="1" x14ac:dyDescent="0.25">
      <c r="A306" s="2">
        <v>3</v>
      </c>
      <c r="B306" s="1" t="s">
        <v>173</v>
      </c>
      <c r="C306" s="1" t="s">
        <v>174</v>
      </c>
      <c r="D306" s="2" t="s">
        <v>175</v>
      </c>
      <c r="E306" s="162" t="s">
        <v>174</v>
      </c>
      <c r="F306" s="84">
        <v>44545</v>
      </c>
      <c r="G306" s="123">
        <v>369.02</v>
      </c>
      <c r="H306" s="128"/>
      <c r="I306" s="205">
        <v>0</v>
      </c>
      <c r="J306" s="206"/>
      <c r="K306" s="206"/>
      <c r="L306" s="206"/>
      <c r="M306" s="206"/>
      <c r="N306" s="206"/>
      <c r="O306" s="206"/>
      <c r="P306" s="206"/>
      <c r="Q306" s="206"/>
      <c r="R306" s="206"/>
      <c r="S306" s="206"/>
      <c r="T306" s="206"/>
      <c r="U306" s="206"/>
      <c r="W306" s="206">
        <f t="shared" si="193"/>
        <v>0</v>
      </c>
      <c r="X306" s="206">
        <f t="shared" si="194"/>
        <v>0</v>
      </c>
      <c r="Y306" s="206">
        <f t="shared" si="194"/>
        <v>0</v>
      </c>
      <c r="Z306" s="206">
        <f t="shared" si="194"/>
        <v>0</v>
      </c>
      <c r="AA306" s="206">
        <f t="shared" si="194"/>
        <v>0</v>
      </c>
      <c r="AB306" s="206">
        <f t="shared" si="194"/>
        <v>0</v>
      </c>
      <c r="AC306" s="206">
        <f t="shared" si="194"/>
        <v>0</v>
      </c>
      <c r="AD306" s="206">
        <f t="shared" si="194"/>
        <v>0</v>
      </c>
      <c r="AE306" s="206">
        <f t="shared" si="194"/>
        <v>0</v>
      </c>
      <c r="AF306" s="206">
        <f t="shared" si="194"/>
        <v>0</v>
      </c>
      <c r="AG306" s="206">
        <f t="shared" si="194"/>
        <v>0</v>
      </c>
      <c r="AH306" s="206">
        <f>AG306+512.41</f>
        <v>512.41</v>
      </c>
      <c r="AJ306" s="206">
        <f t="shared" si="190"/>
        <v>512.41</v>
      </c>
      <c r="AK306" s="206">
        <f t="shared" ref="AK306:AU306" si="208">AJ306+0</f>
        <v>512.41</v>
      </c>
      <c r="AL306" s="206">
        <f t="shared" si="208"/>
        <v>512.41</v>
      </c>
      <c r="AM306" s="206">
        <f t="shared" si="208"/>
        <v>512.41</v>
      </c>
      <c r="AN306" s="206">
        <f t="shared" si="208"/>
        <v>512.41</v>
      </c>
      <c r="AO306" s="206">
        <f t="shared" si="208"/>
        <v>512.41</v>
      </c>
      <c r="AP306" s="206">
        <f t="shared" si="208"/>
        <v>512.41</v>
      </c>
      <c r="AQ306" s="206">
        <f t="shared" si="208"/>
        <v>512.41</v>
      </c>
      <c r="AR306" s="206">
        <f t="shared" si="208"/>
        <v>512.41</v>
      </c>
      <c r="AS306" s="206">
        <f t="shared" si="208"/>
        <v>512.41</v>
      </c>
      <c r="AT306" s="206">
        <f t="shared" si="208"/>
        <v>512.41</v>
      </c>
      <c r="AU306" s="206">
        <f t="shared" si="208"/>
        <v>512.41</v>
      </c>
      <c r="AW306" s="206">
        <f t="shared" si="196"/>
        <v>512.41</v>
      </c>
      <c r="AX306" s="206">
        <f t="shared" ref="AX306:BH306" si="209">AW306+0</f>
        <v>512.41</v>
      </c>
      <c r="AY306" s="206">
        <f t="shared" si="209"/>
        <v>512.41</v>
      </c>
      <c r="AZ306" s="206">
        <f t="shared" si="209"/>
        <v>512.41</v>
      </c>
      <c r="BA306" s="206">
        <f t="shared" si="209"/>
        <v>512.41</v>
      </c>
      <c r="BB306" s="206">
        <f t="shared" si="209"/>
        <v>512.41</v>
      </c>
      <c r="BC306" s="206">
        <f t="shared" si="209"/>
        <v>512.41</v>
      </c>
      <c r="BD306" s="206">
        <f t="shared" si="209"/>
        <v>512.41</v>
      </c>
      <c r="BE306" s="206">
        <f t="shared" si="209"/>
        <v>512.41</v>
      </c>
      <c r="BF306" s="206">
        <f t="shared" si="209"/>
        <v>512.41</v>
      </c>
      <c r="BG306" s="206">
        <f t="shared" si="209"/>
        <v>512.41</v>
      </c>
      <c r="BH306" s="206">
        <f t="shared" si="209"/>
        <v>512.41</v>
      </c>
      <c r="EK306" s="207"/>
      <c r="EL306" s="116"/>
    </row>
    <row r="307" spans="1:142" ht="15.75" outlineLevel="1" x14ac:dyDescent="0.25">
      <c r="A307" s="2">
        <f>A149</f>
        <v>4</v>
      </c>
      <c r="B307" s="1" t="str">
        <f>B149</f>
        <v>PRE-09623</v>
      </c>
      <c r="C307" s="1" t="str">
        <f>C149</f>
        <v>SPP TAU - Circuit 66019</v>
      </c>
      <c r="D307" s="2" t="str">
        <f>D149</f>
        <v>PRE-09623.1</v>
      </c>
      <c r="E307" s="162" t="str">
        <f>E149</f>
        <v>SPP TAU - Circuit 66019</v>
      </c>
      <c r="F307" s="84">
        <f>$F149</f>
        <v>44392</v>
      </c>
      <c r="G307" s="123">
        <v>355</v>
      </c>
      <c r="H307" s="204"/>
      <c r="I307" s="205">
        <v>0</v>
      </c>
      <c r="J307" s="191">
        <f t="shared" ref="J307:U307" si="210">J149+I307</f>
        <v>0</v>
      </c>
      <c r="K307" s="191">
        <f t="shared" si="210"/>
        <v>0</v>
      </c>
      <c r="L307" s="191">
        <f t="shared" si="210"/>
        <v>0</v>
      </c>
      <c r="M307" s="191">
        <f t="shared" si="210"/>
        <v>0</v>
      </c>
      <c r="N307" s="191">
        <f t="shared" si="210"/>
        <v>0</v>
      </c>
      <c r="O307" s="191">
        <f t="shared" si="210"/>
        <v>0</v>
      </c>
      <c r="P307" s="191">
        <f t="shared" si="210"/>
        <v>0</v>
      </c>
      <c r="Q307" s="191">
        <f t="shared" si="210"/>
        <v>0</v>
      </c>
      <c r="R307" s="191">
        <f t="shared" si="210"/>
        <v>0</v>
      </c>
      <c r="S307" s="191">
        <f t="shared" si="210"/>
        <v>0</v>
      </c>
      <c r="T307" s="191">
        <f t="shared" si="210"/>
        <v>0</v>
      </c>
      <c r="U307" s="191">
        <f t="shared" si="210"/>
        <v>0</v>
      </c>
      <c r="V307" s="163"/>
      <c r="W307" s="206">
        <f>W149+U307</f>
        <v>0</v>
      </c>
      <c r="X307" s="191">
        <f>X149+W307</f>
        <v>0</v>
      </c>
      <c r="Y307" s="191">
        <f>Y149+X307</f>
        <v>0</v>
      </c>
      <c r="Z307" s="191">
        <f>Z149+Y307</f>
        <v>0</v>
      </c>
      <c r="AA307" s="191">
        <f>AA149+Z307</f>
        <v>0</v>
      </c>
      <c r="AB307" s="191">
        <f>AB149+AA307</f>
        <v>0</v>
      </c>
      <c r="AC307" s="191">
        <f>+AB307+312484.17</f>
        <v>312484.17</v>
      </c>
      <c r="AD307" s="191">
        <f>AD149+AC307</f>
        <v>312484.17</v>
      </c>
      <c r="AE307" s="191">
        <f>AE149+AD307</f>
        <v>312484.17</v>
      </c>
      <c r="AF307" s="191">
        <f>+AE307+1195.51</f>
        <v>313679.68</v>
      </c>
      <c r="AG307" s="191">
        <f>26.06+AF307</f>
        <v>313705.74</v>
      </c>
      <c r="AH307" s="191">
        <f>553.7+AG307</f>
        <v>314259.44</v>
      </c>
      <c r="AI307" s="163"/>
      <c r="AJ307" s="206">
        <f>AJ149+AH307</f>
        <v>314259.44</v>
      </c>
      <c r="AK307" s="191">
        <f t="shared" ref="AK307:AU307" si="211">AK149+AJ307</f>
        <v>314259.44</v>
      </c>
      <c r="AL307" s="191">
        <f t="shared" si="211"/>
        <v>314259.44</v>
      </c>
      <c r="AM307" s="191">
        <f t="shared" si="211"/>
        <v>314259.44</v>
      </c>
      <c r="AN307" s="191">
        <f t="shared" si="211"/>
        <v>314259.44</v>
      </c>
      <c r="AO307" s="191">
        <f t="shared" si="211"/>
        <v>314259.44</v>
      </c>
      <c r="AP307" s="191">
        <f t="shared" si="211"/>
        <v>314259.44</v>
      </c>
      <c r="AQ307" s="191">
        <f t="shared" si="211"/>
        <v>314259.44</v>
      </c>
      <c r="AR307" s="191">
        <f t="shared" si="211"/>
        <v>314259.44</v>
      </c>
      <c r="AS307" s="191">
        <f t="shared" si="211"/>
        <v>314259.44</v>
      </c>
      <c r="AT307" s="191">
        <f t="shared" si="211"/>
        <v>314259.44</v>
      </c>
      <c r="AU307" s="191">
        <f t="shared" si="211"/>
        <v>314259.44</v>
      </c>
      <c r="AV307" s="163"/>
      <c r="AW307" s="206">
        <f>AW149+AU307</f>
        <v>314259.44</v>
      </c>
      <c r="AX307" s="191">
        <f t="shared" ref="AX307:BH307" si="212">AX149+AW307</f>
        <v>314259.44</v>
      </c>
      <c r="AY307" s="191">
        <f t="shared" si="212"/>
        <v>314259.44</v>
      </c>
      <c r="AZ307" s="191">
        <f t="shared" si="212"/>
        <v>314259.44</v>
      </c>
      <c r="BA307" s="191">
        <f t="shared" si="212"/>
        <v>314259.44</v>
      </c>
      <c r="BB307" s="191">
        <f t="shared" si="212"/>
        <v>314259.44</v>
      </c>
      <c r="BC307" s="191">
        <f t="shared" si="212"/>
        <v>314259.44</v>
      </c>
      <c r="BD307" s="191">
        <f t="shared" si="212"/>
        <v>314259.44</v>
      </c>
      <c r="BE307" s="191">
        <f t="shared" si="212"/>
        <v>314259.44</v>
      </c>
      <c r="BF307" s="191">
        <f t="shared" si="212"/>
        <v>314259.44</v>
      </c>
      <c r="BG307" s="191">
        <f t="shared" si="212"/>
        <v>314259.44</v>
      </c>
      <c r="BH307" s="191">
        <f t="shared" si="212"/>
        <v>314259.44</v>
      </c>
      <c r="BI307" s="163"/>
      <c r="BV307" s="163"/>
      <c r="CI307" s="163"/>
      <c r="CV307" s="163"/>
      <c r="DI307" s="163"/>
      <c r="DV307" s="163"/>
      <c r="EI307" s="163"/>
      <c r="EK307" s="207">
        <f t="shared" ref="EK307:EK338" si="213">(SUMIFS($W307:$AH307,$W$3:$AH$3,"="&amp;$EL$2))-(SUMIFS($W307:$AH307,$W$3:$AH$3,"="&amp;$EL$1))</f>
        <v>26.059999999997672</v>
      </c>
      <c r="EL307" s="116"/>
    </row>
    <row r="308" spans="1:142" ht="15.75" outlineLevel="1" x14ac:dyDescent="0.25">
      <c r="A308" s="2">
        <v>4</v>
      </c>
      <c r="B308" s="1" t="s">
        <v>176</v>
      </c>
      <c r="C308" s="1" t="s">
        <v>177</v>
      </c>
      <c r="D308" s="2" t="s">
        <v>178</v>
      </c>
      <c r="E308" s="162" t="s">
        <v>177</v>
      </c>
      <c r="F308" s="84">
        <v>44392</v>
      </c>
      <c r="G308" s="123">
        <v>356</v>
      </c>
      <c r="H308" s="204"/>
      <c r="I308" s="205">
        <v>0</v>
      </c>
      <c r="J308" s="191"/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63"/>
      <c r="W308" s="206">
        <f t="shared" ref="W308:W313" si="214">+U308+0</f>
        <v>0</v>
      </c>
      <c r="X308" s="191">
        <f>+W308+0</f>
        <v>0</v>
      </c>
      <c r="Y308" s="191">
        <f t="shared" ref="Y308:AE308" si="215">+X308+0</f>
        <v>0</v>
      </c>
      <c r="Z308" s="191">
        <f t="shared" si="215"/>
        <v>0</v>
      </c>
      <c r="AA308" s="191">
        <f t="shared" si="215"/>
        <v>0</v>
      </c>
      <c r="AB308" s="191">
        <f t="shared" si="215"/>
        <v>0</v>
      </c>
      <c r="AC308" s="191">
        <f>+AB308+43804.4</f>
        <v>43804.4</v>
      </c>
      <c r="AD308" s="191">
        <f t="shared" si="215"/>
        <v>43804.4</v>
      </c>
      <c r="AE308" s="191">
        <f t="shared" si="215"/>
        <v>43804.4</v>
      </c>
      <c r="AF308" s="191">
        <f>+AE308+167.59</f>
        <v>43971.99</v>
      </c>
      <c r="AG308" s="191">
        <f>+AF308+3.65</f>
        <v>43975.64</v>
      </c>
      <c r="AH308" s="191">
        <f>+AG308+77.63</f>
        <v>44053.27</v>
      </c>
      <c r="AI308" s="163"/>
      <c r="AJ308" s="206">
        <f t="shared" ref="AJ308:AJ313" si="216">+AH308+0</f>
        <v>44053.27</v>
      </c>
      <c r="AK308" s="191">
        <f>+AJ308+0</f>
        <v>44053.27</v>
      </c>
      <c r="AL308" s="191">
        <f t="shared" ref="AL308:AU308" si="217">+AK308+0</f>
        <v>44053.27</v>
      </c>
      <c r="AM308" s="191">
        <f t="shared" si="217"/>
        <v>44053.27</v>
      </c>
      <c r="AN308" s="191">
        <f t="shared" si="217"/>
        <v>44053.27</v>
      </c>
      <c r="AO308" s="191">
        <f t="shared" si="217"/>
        <v>44053.27</v>
      </c>
      <c r="AP308" s="191">
        <f t="shared" si="217"/>
        <v>44053.27</v>
      </c>
      <c r="AQ308" s="191">
        <f t="shared" si="217"/>
        <v>44053.27</v>
      </c>
      <c r="AR308" s="191">
        <f t="shared" si="217"/>
        <v>44053.27</v>
      </c>
      <c r="AS308" s="191">
        <f t="shared" si="217"/>
        <v>44053.27</v>
      </c>
      <c r="AT308" s="191">
        <f t="shared" si="217"/>
        <v>44053.27</v>
      </c>
      <c r="AU308" s="191">
        <f t="shared" si="217"/>
        <v>44053.27</v>
      </c>
      <c r="AV308" s="163"/>
      <c r="AW308" s="206">
        <f t="shared" ref="AW308:AW313" si="218">+AU308+0</f>
        <v>44053.27</v>
      </c>
      <c r="AX308" s="191">
        <f>+AW308+0</f>
        <v>44053.27</v>
      </c>
      <c r="AY308" s="191">
        <f t="shared" ref="AY308:AY313" si="219">+AX308+0</f>
        <v>44053.27</v>
      </c>
      <c r="AZ308" s="191">
        <f t="shared" ref="AZ308:AZ313" si="220">+AY308+0</f>
        <v>44053.27</v>
      </c>
      <c r="BA308" s="191">
        <f t="shared" ref="BA308:BA313" si="221">+AZ308+0</f>
        <v>44053.27</v>
      </c>
      <c r="BB308" s="191">
        <f t="shared" ref="BB308:BB313" si="222">+BA308+0</f>
        <v>44053.27</v>
      </c>
      <c r="BC308" s="191">
        <f t="shared" ref="BC308:BC313" si="223">+BB308+0</f>
        <v>44053.27</v>
      </c>
      <c r="BD308" s="191">
        <f t="shared" ref="BD308:BD313" si="224">+BC308+0</f>
        <v>44053.27</v>
      </c>
      <c r="BE308" s="191">
        <f t="shared" ref="BE308:BE313" si="225">+BD308+0</f>
        <v>44053.27</v>
      </c>
      <c r="BF308" s="191">
        <f t="shared" ref="BF308:BF313" si="226">+BE308+0</f>
        <v>44053.27</v>
      </c>
      <c r="BG308" s="191">
        <f t="shared" ref="BG308:BG313" si="227">+BF308+0</f>
        <v>44053.27</v>
      </c>
      <c r="BH308" s="191">
        <f t="shared" ref="BH308:BH313" si="228">+BG308+0</f>
        <v>44053.27</v>
      </c>
      <c r="BI308" s="163"/>
      <c r="BV308" s="163"/>
      <c r="CI308" s="163"/>
      <c r="CV308" s="163"/>
      <c r="DI308" s="163"/>
      <c r="DV308" s="163"/>
      <c r="EI308" s="163"/>
      <c r="EK308" s="207">
        <f t="shared" si="213"/>
        <v>3.6500000000014552</v>
      </c>
      <c r="EL308" s="116"/>
    </row>
    <row r="309" spans="1:142" ht="15.75" outlineLevel="1" x14ac:dyDescent="0.25">
      <c r="A309" s="2">
        <v>4</v>
      </c>
      <c r="B309" s="1" t="s">
        <v>176</v>
      </c>
      <c r="C309" s="1" t="s">
        <v>177</v>
      </c>
      <c r="D309" s="2" t="s">
        <v>178</v>
      </c>
      <c r="E309" s="162" t="s">
        <v>177</v>
      </c>
      <c r="F309" s="84">
        <v>44392</v>
      </c>
      <c r="G309" s="123">
        <v>364</v>
      </c>
      <c r="H309" s="204"/>
      <c r="I309" s="205">
        <v>0</v>
      </c>
      <c r="J309" s="191"/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63"/>
      <c r="W309" s="206">
        <f t="shared" si="214"/>
        <v>0</v>
      </c>
      <c r="X309" s="191">
        <f t="shared" ref="X309:AE313" si="229">+W309+0</f>
        <v>0</v>
      </c>
      <c r="Y309" s="191">
        <f t="shared" si="229"/>
        <v>0</v>
      </c>
      <c r="Z309" s="191">
        <f t="shared" si="229"/>
        <v>0</v>
      </c>
      <c r="AA309" s="191">
        <f t="shared" si="229"/>
        <v>0</v>
      </c>
      <c r="AB309" s="191">
        <f t="shared" si="229"/>
        <v>0</v>
      </c>
      <c r="AC309" s="191">
        <f>+AB309+28304.39</f>
        <v>28304.39</v>
      </c>
      <c r="AD309" s="191">
        <f t="shared" si="229"/>
        <v>28304.39</v>
      </c>
      <c r="AE309" s="191">
        <f t="shared" si="229"/>
        <v>28304.39</v>
      </c>
      <c r="AF309" s="191">
        <f>+AE309+108.29</f>
        <v>28412.68</v>
      </c>
      <c r="AG309" s="191">
        <f>+AF309+2.36</f>
        <v>28415.040000000001</v>
      </c>
      <c r="AH309" s="191">
        <f>+AG309+50.15</f>
        <v>28465.190000000002</v>
      </c>
      <c r="AI309" s="163"/>
      <c r="AJ309" s="206">
        <f t="shared" si="216"/>
        <v>28465.190000000002</v>
      </c>
      <c r="AK309" s="191">
        <f t="shared" ref="AK309:AU309" si="230">+AJ309+0</f>
        <v>28465.190000000002</v>
      </c>
      <c r="AL309" s="191">
        <f t="shared" si="230"/>
        <v>28465.190000000002</v>
      </c>
      <c r="AM309" s="191">
        <f t="shared" si="230"/>
        <v>28465.190000000002</v>
      </c>
      <c r="AN309" s="191">
        <f t="shared" si="230"/>
        <v>28465.190000000002</v>
      </c>
      <c r="AO309" s="191">
        <f t="shared" si="230"/>
        <v>28465.190000000002</v>
      </c>
      <c r="AP309" s="191">
        <f t="shared" si="230"/>
        <v>28465.190000000002</v>
      </c>
      <c r="AQ309" s="191">
        <f t="shared" si="230"/>
        <v>28465.190000000002</v>
      </c>
      <c r="AR309" s="191">
        <f t="shared" si="230"/>
        <v>28465.190000000002</v>
      </c>
      <c r="AS309" s="191">
        <f t="shared" si="230"/>
        <v>28465.190000000002</v>
      </c>
      <c r="AT309" s="191">
        <f t="shared" si="230"/>
        <v>28465.190000000002</v>
      </c>
      <c r="AU309" s="191">
        <f t="shared" si="230"/>
        <v>28465.190000000002</v>
      </c>
      <c r="AV309" s="163"/>
      <c r="AW309" s="206">
        <f t="shared" si="218"/>
        <v>28465.190000000002</v>
      </c>
      <c r="AX309" s="191">
        <f t="shared" ref="AX309:AX313" si="231">+AW309+0</f>
        <v>28465.190000000002</v>
      </c>
      <c r="AY309" s="191">
        <f t="shared" si="219"/>
        <v>28465.190000000002</v>
      </c>
      <c r="AZ309" s="191">
        <f t="shared" si="220"/>
        <v>28465.190000000002</v>
      </c>
      <c r="BA309" s="191">
        <f t="shared" si="221"/>
        <v>28465.190000000002</v>
      </c>
      <c r="BB309" s="191">
        <f t="shared" si="222"/>
        <v>28465.190000000002</v>
      </c>
      <c r="BC309" s="191">
        <f t="shared" si="223"/>
        <v>28465.190000000002</v>
      </c>
      <c r="BD309" s="191">
        <f t="shared" si="224"/>
        <v>28465.190000000002</v>
      </c>
      <c r="BE309" s="191">
        <f t="shared" si="225"/>
        <v>28465.190000000002</v>
      </c>
      <c r="BF309" s="191">
        <f t="shared" si="226"/>
        <v>28465.190000000002</v>
      </c>
      <c r="BG309" s="191">
        <f t="shared" si="227"/>
        <v>28465.190000000002</v>
      </c>
      <c r="BH309" s="191">
        <f t="shared" si="228"/>
        <v>28465.190000000002</v>
      </c>
      <c r="BI309" s="163"/>
      <c r="BV309" s="163"/>
      <c r="CI309" s="163"/>
      <c r="CV309" s="163"/>
      <c r="DI309" s="163"/>
      <c r="DV309" s="163"/>
      <c r="EI309" s="163"/>
      <c r="EK309" s="207">
        <f t="shared" si="213"/>
        <v>2.3600000000005821</v>
      </c>
      <c r="EL309" s="116"/>
    </row>
    <row r="310" spans="1:142" ht="15.75" outlineLevel="1" x14ac:dyDescent="0.25">
      <c r="A310" s="2">
        <v>4</v>
      </c>
      <c r="B310" s="1" t="s">
        <v>176</v>
      </c>
      <c r="C310" s="1" t="s">
        <v>177</v>
      </c>
      <c r="D310" s="2" t="s">
        <v>178</v>
      </c>
      <c r="E310" s="162" t="s">
        <v>177</v>
      </c>
      <c r="F310" s="84">
        <v>44392</v>
      </c>
      <c r="G310" s="123">
        <v>365</v>
      </c>
      <c r="H310" s="204"/>
      <c r="I310" s="205">
        <v>0</v>
      </c>
      <c r="J310" s="191"/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63"/>
      <c r="W310" s="206">
        <f t="shared" si="214"/>
        <v>0</v>
      </c>
      <c r="X310" s="191">
        <f t="shared" si="229"/>
        <v>0</v>
      </c>
      <c r="Y310" s="191">
        <f t="shared" si="229"/>
        <v>0</v>
      </c>
      <c r="Z310" s="191">
        <f t="shared" si="229"/>
        <v>0</v>
      </c>
      <c r="AA310" s="191">
        <f t="shared" si="229"/>
        <v>0</v>
      </c>
      <c r="AB310" s="191">
        <f t="shared" si="229"/>
        <v>0</v>
      </c>
      <c r="AC310" s="191">
        <f>+AB310+6764.49</f>
        <v>6764.49</v>
      </c>
      <c r="AD310" s="191">
        <f t="shared" si="229"/>
        <v>6764.49</v>
      </c>
      <c r="AE310" s="191">
        <f t="shared" si="229"/>
        <v>6764.49</v>
      </c>
      <c r="AF310" s="191">
        <f>+AE310+25.88</f>
        <v>6790.37</v>
      </c>
      <c r="AG310" s="191">
        <f>+AF310+0.56</f>
        <v>6790.93</v>
      </c>
      <c r="AH310" s="191">
        <f>+AG310+11.99</f>
        <v>6802.92</v>
      </c>
      <c r="AI310" s="163"/>
      <c r="AJ310" s="206">
        <f t="shared" si="216"/>
        <v>6802.92</v>
      </c>
      <c r="AK310" s="191">
        <f t="shared" ref="AK310:AU310" si="232">+AJ310+0</f>
        <v>6802.92</v>
      </c>
      <c r="AL310" s="191">
        <f t="shared" si="232"/>
        <v>6802.92</v>
      </c>
      <c r="AM310" s="191">
        <f t="shared" si="232"/>
        <v>6802.92</v>
      </c>
      <c r="AN310" s="191">
        <f t="shared" si="232"/>
        <v>6802.92</v>
      </c>
      <c r="AO310" s="191">
        <f t="shared" si="232"/>
        <v>6802.92</v>
      </c>
      <c r="AP310" s="191">
        <f t="shared" si="232"/>
        <v>6802.92</v>
      </c>
      <c r="AQ310" s="191">
        <f t="shared" si="232"/>
        <v>6802.92</v>
      </c>
      <c r="AR310" s="191">
        <f t="shared" si="232"/>
        <v>6802.92</v>
      </c>
      <c r="AS310" s="191">
        <f t="shared" si="232"/>
        <v>6802.92</v>
      </c>
      <c r="AT310" s="191">
        <f t="shared" si="232"/>
        <v>6802.92</v>
      </c>
      <c r="AU310" s="191">
        <f t="shared" si="232"/>
        <v>6802.92</v>
      </c>
      <c r="AV310" s="163"/>
      <c r="AW310" s="206">
        <f t="shared" si="218"/>
        <v>6802.92</v>
      </c>
      <c r="AX310" s="191">
        <f t="shared" si="231"/>
        <v>6802.92</v>
      </c>
      <c r="AY310" s="191">
        <f t="shared" si="219"/>
        <v>6802.92</v>
      </c>
      <c r="AZ310" s="191">
        <f t="shared" si="220"/>
        <v>6802.92</v>
      </c>
      <c r="BA310" s="191">
        <f t="shared" si="221"/>
        <v>6802.92</v>
      </c>
      <c r="BB310" s="191">
        <f t="shared" si="222"/>
        <v>6802.92</v>
      </c>
      <c r="BC310" s="191">
        <f t="shared" si="223"/>
        <v>6802.92</v>
      </c>
      <c r="BD310" s="191">
        <f t="shared" si="224"/>
        <v>6802.92</v>
      </c>
      <c r="BE310" s="191">
        <f t="shared" si="225"/>
        <v>6802.92</v>
      </c>
      <c r="BF310" s="191">
        <f t="shared" si="226"/>
        <v>6802.92</v>
      </c>
      <c r="BG310" s="191">
        <f t="shared" si="227"/>
        <v>6802.92</v>
      </c>
      <c r="BH310" s="191">
        <f t="shared" si="228"/>
        <v>6802.92</v>
      </c>
      <c r="BI310" s="163"/>
      <c r="BV310" s="163"/>
      <c r="CI310" s="163"/>
      <c r="CV310" s="163"/>
      <c r="DI310" s="163"/>
      <c r="DV310" s="163"/>
      <c r="EI310" s="163"/>
      <c r="EK310" s="207">
        <f t="shared" si="213"/>
        <v>0.56000000000040018</v>
      </c>
      <c r="EL310" s="116"/>
    </row>
    <row r="311" spans="1:142" ht="15.75" outlineLevel="1" x14ac:dyDescent="0.25">
      <c r="A311" s="2">
        <v>4</v>
      </c>
      <c r="B311" s="1" t="s">
        <v>176</v>
      </c>
      <c r="C311" s="1" t="s">
        <v>177</v>
      </c>
      <c r="D311" s="2" t="s">
        <v>178</v>
      </c>
      <c r="E311" s="162" t="s">
        <v>177</v>
      </c>
      <c r="F311" s="84">
        <v>44392</v>
      </c>
      <c r="G311" s="123">
        <v>367</v>
      </c>
      <c r="H311" s="204"/>
      <c r="I311" s="205">
        <v>0</v>
      </c>
      <c r="J311" s="191"/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63"/>
      <c r="W311" s="206">
        <f t="shared" si="214"/>
        <v>0</v>
      </c>
      <c r="X311" s="191">
        <f t="shared" si="229"/>
        <v>0</v>
      </c>
      <c r="Y311" s="191">
        <f t="shared" si="229"/>
        <v>0</v>
      </c>
      <c r="Z311" s="191">
        <f t="shared" si="229"/>
        <v>0</v>
      </c>
      <c r="AA311" s="191">
        <f t="shared" si="229"/>
        <v>0</v>
      </c>
      <c r="AB311" s="191">
        <f t="shared" si="229"/>
        <v>0</v>
      </c>
      <c r="AC311" s="191">
        <f>+AB311+4535.63</f>
        <v>4535.63</v>
      </c>
      <c r="AD311" s="191">
        <f t="shared" si="229"/>
        <v>4535.63</v>
      </c>
      <c r="AE311" s="191">
        <f t="shared" si="229"/>
        <v>4535.63</v>
      </c>
      <c r="AF311" s="191">
        <f>+AE311+17.35</f>
        <v>4552.9800000000005</v>
      </c>
      <c r="AG311" s="191">
        <f>+AF311+0.38</f>
        <v>4553.3600000000006</v>
      </c>
      <c r="AH311" s="191">
        <f>+AG311+8.04</f>
        <v>4561.4000000000005</v>
      </c>
      <c r="AI311" s="163"/>
      <c r="AJ311" s="206">
        <f t="shared" si="216"/>
        <v>4561.4000000000005</v>
      </c>
      <c r="AK311" s="191">
        <f t="shared" ref="AK311:AU311" si="233">+AJ311+0</f>
        <v>4561.4000000000005</v>
      </c>
      <c r="AL311" s="191">
        <f t="shared" si="233"/>
        <v>4561.4000000000005</v>
      </c>
      <c r="AM311" s="191">
        <f t="shared" si="233"/>
        <v>4561.4000000000005</v>
      </c>
      <c r="AN311" s="191">
        <f t="shared" si="233"/>
        <v>4561.4000000000005</v>
      </c>
      <c r="AO311" s="191">
        <f t="shared" si="233"/>
        <v>4561.4000000000005</v>
      </c>
      <c r="AP311" s="191">
        <f t="shared" si="233"/>
        <v>4561.4000000000005</v>
      </c>
      <c r="AQ311" s="191">
        <f t="shared" si="233"/>
        <v>4561.4000000000005</v>
      </c>
      <c r="AR311" s="191">
        <f t="shared" si="233"/>
        <v>4561.4000000000005</v>
      </c>
      <c r="AS311" s="191">
        <f t="shared" si="233"/>
        <v>4561.4000000000005</v>
      </c>
      <c r="AT311" s="191">
        <f t="shared" si="233"/>
        <v>4561.4000000000005</v>
      </c>
      <c r="AU311" s="191">
        <f t="shared" si="233"/>
        <v>4561.4000000000005</v>
      </c>
      <c r="AV311" s="163"/>
      <c r="AW311" s="206">
        <f t="shared" si="218"/>
        <v>4561.4000000000005</v>
      </c>
      <c r="AX311" s="191">
        <f t="shared" si="231"/>
        <v>4561.4000000000005</v>
      </c>
      <c r="AY311" s="191">
        <f t="shared" si="219"/>
        <v>4561.4000000000005</v>
      </c>
      <c r="AZ311" s="191">
        <f t="shared" si="220"/>
        <v>4561.4000000000005</v>
      </c>
      <c r="BA311" s="191">
        <f t="shared" si="221"/>
        <v>4561.4000000000005</v>
      </c>
      <c r="BB311" s="191">
        <f t="shared" si="222"/>
        <v>4561.4000000000005</v>
      </c>
      <c r="BC311" s="191">
        <f t="shared" si="223"/>
        <v>4561.4000000000005</v>
      </c>
      <c r="BD311" s="191">
        <f t="shared" si="224"/>
        <v>4561.4000000000005</v>
      </c>
      <c r="BE311" s="191">
        <f t="shared" si="225"/>
        <v>4561.4000000000005</v>
      </c>
      <c r="BF311" s="191">
        <f t="shared" si="226"/>
        <v>4561.4000000000005</v>
      </c>
      <c r="BG311" s="191">
        <f t="shared" si="227"/>
        <v>4561.4000000000005</v>
      </c>
      <c r="BH311" s="191">
        <f t="shared" si="228"/>
        <v>4561.4000000000005</v>
      </c>
      <c r="BI311" s="163"/>
      <c r="BV311" s="163"/>
      <c r="CI311" s="163"/>
      <c r="CV311" s="163"/>
      <c r="DI311" s="163"/>
      <c r="DV311" s="163"/>
      <c r="EI311" s="163"/>
      <c r="EK311" s="207">
        <f t="shared" si="213"/>
        <v>0.38000000000010914</v>
      </c>
      <c r="EL311" s="116"/>
    </row>
    <row r="312" spans="1:142" ht="15.75" outlineLevel="1" x14ac:dyDescent="0.25">
      <c r="A312" s="2">
        <v>4</v>
      </c>
      <c r="B312" s="1" t="s">
        <v>176</v>
      </c>
      <c r="C312" s="1" t="s">
        <v>177</v>
      </c>
      <c r="D312" s="2" t="s">
        <v>178</v>
      </c>
      <c r="E312" s="162" t="s">
        <v>177</v>
      </c>
      <c r="F312" s="84">
        <v>44392</v>
      </c>
      <c r="G312" s="123">
        <v>368</v>
      </c>
      <c r="H312" s="204"/>
      <c r="I312" s="205">
        <v>0</v>
      </c>
      <c r="J312" s="191"/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63"/>
      <c r="W312" s="206">
        <f t="shared" si="214"/>
        <v>0</v>
      </c>
      <c r="X312" s="191">
        <f t="shared" si="229"/>
        <v>0</v>
      </c>
      <c r="Y312" s="191">
        <f t="shared" si="229"/>
        <v>0</v>
      </c>
      <c r="Z312" s="191">
        <f t="shared" si="229"/>
        <v>0</v>
      </c>
      <c r="AA312" s="191">
        <f t="shared" si="229"/>
        <v>0</v>
      </c>
      <c r="AB312" s="191">
        <f t="shared" si="229"/>
        <v>0</v>
      </c>
      <c r="AC312" s="191">
        <f>+AB312+86605.32</f>
        <v>86605.32</v>
      </c>
      <c r="AD312" s="191">
        <f t="shared" si="229"/>
        <v>86605.32</v>
      </c>
      <c r="AE312" s="191">
        <f t="shared" si="229"/>
        <v>86605.32</v>
      </c>
      <c r="AF312" s="191">
        <f>+AE312+331.34</f>
        <v>86936.66</v>
      </c>
      <c r="AG312" s="191">
        <f>+AF312+7.22</f>
        <v>86943.88</v>
      </c>
      <c r="AH312" s="191">
        <f>+AG312+153.46</f>
        <v>87097.340000000011</v>
      </c>
      <c r="AI312" s="163"/>
      <c r="AJ312" s="206">
        <f t="shared" si="216"/>
        <v>87097.340000000011</v>
      </c>
      <c r="AK312" s="191">
        <f t="shared" ref="AK312:AU312" si="234">+AJ312+0</f>
        <v>87097.340000000011</v>
      </c>
      <c r="AL312" s="191">
        <f t="shared" si="234"/>
        <v>87097.340000000011</v>
      </c>
      <c r="AM312" s="191">
        <f t="shared" si="234"/>
        <v>87097.340000000011</v>
      </c>
      <c r="AN312" s="191">
        <f t="shared" si="234"/>
        <v>87097.340000000011</v>
      </c>
      <c r="AO312" s="191">
        <f t="shared" si="234"/>
        <v>87097.340000000011</v>
      </c>
      <c r="AP312" s="191">
        <f t="shared" si="234"/>
        <v>87097.340000000011</v>
      </c>
      <c r="AQ312" s="191">
        <f t="shared" si="234"/>
        <v>87097.340000000011</v>
      </c>
      <c r="AR312" s="191">
        <f t="shared" si="234"/>
        <v>87097.340000000011</v>
      </c>
      <c r="AS312" s="191">
        <f t="shared" si="234"/>
        <v>87097.340000000011</v>
      </c>
      <c r="AT312" s="191">
        <f t="shared" si="234"/>
        <v>87097.340000000011</v>
      </c>
      <c r="AU312" s="191">
        <f t="shared" si="234"/>
        <v>87097.340000000011</v>
      </c>
      <c r="AV312" s="163"/>
      <c r="AW312" s="206">
        <f t="shared" si="218"/>
        <v>87097.340000000011</v>
      </c>
      <c r="AX312" s="191">
        <f t="shared" si="231"/>
        <v>87097.340000000011</v>
      </c>
      <c r="AY312" s="191">
        <f t="shared" si="219"/>
        <v>87097.340000000011</v>
      </c>
      <c r="AZ312" s="191">
        <f t="shared" si="220"/>
        <v>87097.340000000011</v>
      </c>
      <c r="BA312" s="191">
        <f t="shared" si="221"/>
        <v>87097.340000000011</v>
      </c>
      <c r="BB312" s="191">
        <f t="shared" si="222"/>
        <v>87097.340000000011</v>
      </c>
      <c r="BC312" s="191">
        <f t="shared" si="223"/>
        <v>87097.340000000011</v>
      </c>
      <c r="BD312" s="191">
        <f t="shared" si="224"/>
        <v>87097.340000000011</v>
      </c>
      <c r="BE312" s="191">
        <f t="shared" si="225"/>
        <v>87097.340000000011</v>
      </c>
      <c r="BF312" s="191">
        <f t="shared" si="226"/>
        <v>87097.340000000011</v>
      </c>
      <c r="BG312" s="191">
        <f t="shared" si="227"/>
        <v>87097.340000000011</v>
      </c>
      <c r="BH312" s="191">
        <f t="shared" si="228"/>
        <v>87097.340000000011</v>
      </c>
      <c r="BI312" s="163"/>
      <c r="BV312" s="163"/>
      <c r="CI312" s="163"/>
      <c r="CV312" s="163"/>
      <c r="DI312" s="163"/>
      <c r="DV312" s="163"/>
      <c r="EI312" s="163"/>
      <c r="EK312" s="207">
        <f t="shared" si="213"/>
        <v>7.2200000000011642</v>
      </c>
      <c r="EL312" s="116"/>
    </row>
    <row r="313" spans="1:142" ht="15.75" outlineLevel="1" x14ac:dyDescent="0.25">
      <c r="A313" s="2">
        <v>4</v>
      </c>
      <c r="B313" s="1" t="s">
        <v>176</v>
      </c>
      <c r="C313" s="1" t="s">
        <v>177</v>
      </c>
      <c r="D313" s="2" t="s">
        <v>178</v>
      </c>
      <c r="E313" s="162" t="s">
        <v>177</v>
      </c>
      <c r="F313" s="84">
        <v>44392</v>
      </c>
      <c r="G313" s="123">
        <v>369</v>
      </c>
      <c r="H313" s="204"/>
      <c r="I313" s="205">
        <v>0</v>
      </c>
      <c r="J313" s="191"/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63"/>
      <c r="W313" s="206">
        <f t="shared" si="214"/>
        <v>0</v>
      </c>
      <c r="X313" s="191">
        <f t="shared" si="229"/>
        <v>0</v>
      </c>
      <c r="Y313" s="191">
        <f t="shared" si="229"/>
        <v>0</v>
      </c>
      <c r="Z313" s="191">
        <f t="shared" si="229"/>
        <v>0</v>
      </c>
      <c r="AA313" s="191">
        <f t="shared" si="229"/>
        <v>0</v>
      </c>
      <c r="AB313" s="191">
        <f t="shared" si="229"/>
        <v>0</v>
      </c>
      <c r="AC313" s="191">
        <f>+AB313+2733.51</f>
        <v>2733.51</v>
      </c>
      <c r="AD313" s="191">
        <f t="shared" si="229"/>
        <v>2733.51</v>
      </c>
      <c r="AE313" s="191">
        <f t="shared" si="229"/>
        <v>2733.51</v>
      </c>
      <c r="AF313" s="191">
        <f>+AE313+10.46</f>
        <v>2743.9700000000003</v>
      </c>
      <c r="AG313" s="191">
        <f>+AF313+0.23</f>
        <v>2744.2000000000003</v>
      </c>
      <c r="AH313" s="191">
        <f>+AG313+4.84</f>
        <v>2749.0400000000004</v>
      </c>
      <c r="AI313" s="163"/>
      <c r="AJ313" s="206">
        <f t="shared" si="216"/>
        <v>2749.0400000000004</v>
      </c>
      <c r="AK313" s="191">
        <f t="shared" ref="AK313:AU313" si="235">+AJ313+0</f>
        <v>2749.0400000000004</v>
      </c>
      <c r="AL313" s="191">
        <f t="shared" si="235"/>
        <v>2749.0400000000004</v>
      </c>
      <c r="AM313" s="191">
        <f t="shared" si="235"/>
        <v>2749.0400000000004</v>
      </c>
      <c r="AN313" s="191">
        <f t="shared" si="235"/>
        <v>2749.0400000000004</v>
      </c>
      <c r="AO313" s="191">
        <f t="shared" si="235"/>
        <v>2749.0400000000004</v>
      </c>
      <c r="AP313" s="191">
        <f t="shared" si="235"/>
        <v>2749.0400000000004</v>
      </c>
      <c r="AQ313" s="191">
        <f t="shared" si="235"/>
        <v>2749.0400000000004</v>
      </c>
      <c r="AR313" s="191">
        <f t="shared" si="235"/>
        <v>2749.0400000000004</v>
      </c>
      <c r="AS313" s="191">
        <f t="shared" si="235"/>
        <v>2749.0400000000004</v>
      </c>
      <c r="AT313" s="191">
        <f t="shared" si="235"/>
        <v>2749.0400000000004</v>
      </c>
      <c r="AU313" s="191">
        <f t="shared" si="235"/>
        <v>2749.0400000000004</v>
      </c>
      <c r="AV313" s="163"/>
      <c r="AW313" s="206">
        <f t="shared" si="218"/>
        <v>2749.0400000000004</v>
      </c>
      <c r="AX313" s="191">
        <f t="shared" si="231"/>
        <v>2749.0400000000004</v>
      </c>
      <c r="AY313" s="191">
        <f t="shared" si="219"/>
        <v>2749.0400000000004</v>
      </c>
      <c r="AZ313" s="191">
        <f t="shared" si="220"/>
        <v>2749.0400000000004</v>
      </c>
      <c r="BA313" s="191">
        <f t="shared" si="221"/>
        <v>2749.0400000000004</v>
      </c>
      <c r="BB313" s="191">
        <f t="shared" si="222"/>
        <v>2749.0400000000004</v>
      </c>
      <c r="BC313" s="191">
        <f t="shared" si="223"/>
        <v>2749.0400000000004</v>
      </c>
      <c r="BD313" s="191">
        <f t="shared" si="224"/>
        <v>2749.0400000000004</v>
      </c>
      <c r="BE313" s="191">
        <f t="shared" si="225"/>
        <v>2749.0400000000004</v>
      </c>
      <c r="BF313" s="191">
        <f t="shared" si="226"/>
        <v>2749.0400000000004</v>
      </c>
      <c r="BG313" s="191">
        <f t="shared" si="227"/>
        <v>2749.0400000000004</v>
      </c>
      <c r="BH313" s="191">
        <f t="shared" si="228"/>
        <v>2749.0400000000004</v>
      </c>
      <c r="BI313" s="163"/>
      <c r="BV313" s="163"/>
      <c r="CI313" s="163"/>
      <c r="CV313" s="163"/>
      <c r="DI313" s="163"/>
      <c r="DV313" s="163"/>
      <c r="EI313" s="163"/>
      <c r="EK313" s="207">
        <f t="shared" si="213"/>
        <v>0.23000000000001819</v>
      </c>
      <c r="EL313" s="116"/>
    </row>
    <row r="314" spans="1:142" ht="15.75" outlineLevel="1" x14ac:dyDescent="0.25">
      <c r="A314" s="2">
        <f>A150</f>
        <v>5</v>
      </c>
      <c r="B314" s="1" t="str">
        <f>B150</f>
        <v>PRE-09702</v>
      </c>
      <c r="C314" s="1" t="str">
        <f>$C$150</f>
        <v>SPP TAU - Circuit 66425</v>
      </c>
      <c r="D314" s="2" t="str">
        <f>$D$150</f>
        <v>PRE-09702.1</v>
      </c>
      <c r="E314" s="162" t="str">
        <f>$E$150</f>
        <v>SPP TAU - Circuit 66425</v>
      </c>
      <c r="F314" s="84">
        <f>$F$150</f>
        <v>44242</v>
      </c>
      <c r="G314" s="123">
        <v>355</v>
      </c>
      <c r="H314" s="204"/>
      <c r="I314" s="205">
        <v>0</v>
      </c>
      <c r="J314" s="191">
        <f t="shared" ref="J314:U314" si="236">J150+I314</f>
        <v>0</v>
      </c>
      <c r="K314" s="191">
        <f t="shared" si="236"/>
        <v>0</v>
      </c>
      <c r="L314" s="191">
        <f t="shared" si="236"/>
        <v>0</v>
      </c>
      <c r="M314" s="191">
        <f t="shared" si="236"/>
        <v>0</v>
      </c>
      <c r="N314" s="191">
        <f t="shared" si="236"/>
        <v>0</v>
      </c>
      <c r="O314" s="191">
        <f t="shared" si="236"/>
        <v>0</v>
      </c>
      <c r="P314" s="191">
        <f t="shared" si="236"/>
        <v>0</v>
      </c>
      <c r="Q314" s="191">
        <f t="shared" si="236"/>
        <v>0</v>
      </c>
      <c r="R314" s="191">
        <f t="shared" si="236"/>
        <v>0</v>
      </c>
      <c r="S314" s="191">
        <f t="shared" si="236"/>
        <v>0</v>
      </c>
      <c r="T314" s="191">
        <f t="shared" si="236"/>
        <v>0</v>
      </c>
      <c r="U314" s="191">
        <f t="shared" si="236"/>
        <v>0</v>
      </c>
      <c r="V314" s="163"/>
      <c r="W314" s="206">
        <f>W150+U314</f>
        <v>0</v>
      </c>
      <c r="X314" s="191">
        <f>W314+33389.1</f>
        <v>33389.1</v>
      </c>
      <c r="Y314" s="191">
        <f>+X314+658.23</f>
        <v>34047.33</v>
      </c>
      <c r="Z314" s="191">
        <f>+Y314+7430.09</f>
        <v>41477.42</v>
      </c>
      <c r="AA314" s="191">
        <f>AA150+Z314</f>
        <v>41477.42</v>
      </c>
      <c r="AB314" s="191">
        <f>+AA314+3604.76</f>
        <v>45082.18</v>
      </c>
      <c r="AC314" s="191">
        <f t="shared" ref="AC314:AH314" si="237">AC150+AB314</f>
        <v>45082.18</v>
      </c>
      <c r="AD314" s="191">
        <f t="shared" si="237"/>
        <v>45082.18</v>
      </c>
      <c r="AE314" s="191">
        <f t="shared" si="237"/>
        <v>45082.18</v>
      </c>
      <c r="AF314" s="191">
        <f t="shared" si="237"/>
        <v>45082.18</v>
      </c>
      <c r="AG314" s="191">
        <f t="shared" si="237"/>
        <v>45082.18</v>
      </c>
      <c r="AH314" s="191">
        <f t="shared" si="237"/>
        <v>45082.18</v>
      </c>
      <c r="AI314" s="163"/>
      <c r="AJ314" s="206">
        <f>AJ150+AH314</f>
        <v>45082.18</v>
      </c>
      <c r="AK314" s="191">
        <f t="shared" ref="AK314:AU314" si="238">AK150+AJ314</f>
        <v>45082.18</v>
      </c>
      <c r="AL314" s="191">
        <f t="shared" si="238"/>
        <v>45082.18</v>
      </c>
      <c r="AM314" s="191">
        <f t="shared" si="238"/>
        <v>45082.18</v>
      </c>
      <c r="AN314" s="191">
        <f t="shared" si="238"/>
        <v>45082.18</v>
      </c>
      <c r="AO314" s="191">
        <f t="shared" si="238"/>
        <v>45082.18</v>
      </c>
      <c r="AP314" s="191">
        <f t="shared" si="238"/>
        <v>45082.18</v>
      </c>
      <c r="AQ314" s="191">
        <f t="shared" si="238"/>
        <v>45082.18</v>
      </c>
      <c r="AR314" s="191">
        <f t="shared" si="238"/>
        <v>45082.18</v>
      </c>
      <c r="AS314" s="191">
        <f t="shared" si="238"/>
        <v>45082.18</v>
      </c>
      <c r="AT314" s="191">
        <f t="shared" si="238"/>
        <v>45082.18</v>
      </c>
      <c r="AU314" s="191">
        <f t="shared" si="238"/>
        <v>45082.18</v>
      </c>
      <c r="AV314" s="163"/>
      <c r="AW314" s="206">
        <f>AW150+AU314</f>
        <v>45082.18</v>
      </c>
      <c r="AX314" s="191">
        <f t="shared" ref="AX314" si="239">AX150+AW314</f>
        <v>45082.18</v>
      </c>
      <c r="AY314" s="191">
        <f t="shared" ref="AY314" si="240">AY150+AX314</f>
        <v>45082.18</v>
      </c>
      <c r="AZ314" s="191">
        <f t="shared" ref="AZ314" si="241">AZ150+AY314</f>
        <v>45082.18</v>
      </c>
      <c r="BA314" s="191">
        <f t="shared" ref="BA314" si="242">BA150+AZ314</f>
        <v>45082.18</v>
      </c>
      <c r="BB314" s="191">
        <f t="shared" ref="BB314" si="243">BB150+BA314</f>
        <v>45082.18</v>
      </c>
      <c r="BC314" s="191">
        <f t="shared" ref="BC314" si="244">BC150+BB314</f>
        <v>45082.18</v>
      </c>
      <c r="BD314" s="191">
        <f t="shared" ref="BD314" si="245">BD150+BC314</f>
        <v>45082.18</v>
      </c>
      <c r="BE314" s="191">
        <f t="shared" ref="BE314" si="246">BE150+BD314</f>
        <v>45082.18</v>
      </c>
      <c r="BF314" s="191">
        <f t="shared" ref="BF314" si="247">BF150+BE314</f>
        <v>45082.18</v>
      </c>
      <c r="BG314" s="191">
        <f t="shared" ref="BG314" si="248">BG150+BF314</f>
        <v>45082.18</v>
      </c>
      <c r="BH314" s="191">
        <f t="shared" ref="BH314" si="249">BH150+BG314</f>
        <v>45082.18</v>
      </c>
      <c r="BI314" s="163"/>
      <c r="BV314" s="163"/>
      <c r="CI314" s="163"/>
      <c r="CV314" s="163"/>
      <c r="DI314" s="163"/>
      <c r="DV314" s="163"/>
      <c r="EI314" s="163"/>
      <c r="EK314" s="207">
        <f t="shared" si="213"/>
        <v>0</v>
      </c>
      <c r="EL314" s="116"/>
    </row>
    <row r="315" spans="1:142" ht="15.75" outlineLevel="1" x14ac:dyDescent="0.25">
      <c r="A315" s="2">
        <v>5</v>
      </c>
      <c r="B315" s="1" t="str">
        <f>B150</f>
        <v>PRE-09702</v>
      </c>
      <c r="C315" s="1" t="str">
        <f t="shared" ref="C315:C318" si="250">$C$150</f>
        <v>SPP TAU - Circuit 66425</v>
      </c>
      <c r="D315" s="2" t="str">
        <f t="shared" ref="D315:D318" si="251">$D$150</f>
        <v>PRE-09702.1</v>
      </c>
      <c r="E315" s="162" t="str">
        <f t="shared" ref="E315:E318" si="252">$E$150</f>
        <v>SPP TAU - Circuit 66425</v>
      </c>
      <c r="F315" s="84">
        <f t="shared" ref="F315:F318" si="253">$F$150</f>
        <v>44242</v>
      </c>
      <c r="G315" s="123">
        <v>356</v>
      </c>
      <c r="H315" s="204"/>
      <c r="I315" s="205">
        <v>0</v>
      </c>
      <c r="J315" s="191"/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63"/>
      <c r="W315" s="206">
        <f>U315+0</f>
        <v>0</v>
      </c>
      <c r="X315" s="191">
        <f>W315+3742.09</f>
        <v>3742.09</v>
      </c>
      <c r="Y315" s="191">
        <f>+X315+73.77</f>
        <v>3815.86</v>
      </c>
      <c r="Z315" s="191">
        <f>+Y315+832.73</f>
        <v>4648.59</v>
      </c>
      <c r="AA315" s="191">
        <f t="shared" ref="AA315:AG315" si="254">+Z315+0</f>
        <v>4648.59</v>
      </c>
      <c r="AB315" s="191">
        <f>+AA315+352.87</f>
        <v>5001.46</v>
      </c>
      <c r="AC315" s="191">
        <f t="shared" si="254"/>
        <v>5001.46</v>
      </c>
      <c r="AD315" s="191">
        <f t="shared" si="254"/>
        <v>5001.46</v>
      </c>
      <c r="AE315" s="191">
        <f t="shared" si="254"/>
        <v>5001.46</v>
      </c>
      <c r="AF315" s="191">
        <f t="shared" si="254"/>
        <v>5001.46</v>
      </c>
      <c r="AG315" s="191">
        <f t="shared" si="254"/>
        <v>5001.46</v>
      </c>
      <c r="AH315" s="191">
        <f>+AG315+0</f>
        <v>5001.46</v>
      </c>
      <c r="AI315" s="163"/>
      <c r="AJ315" s="206">
        <f>+AH315+0</f>
        <v>5001.46</v>
      </c>
      <c r="AK315" s="191">
        <f>+AJ315+0</f>
        <v>5001.46</v>
      </c>
      <c r="AL315" s="191">
        <f t="shared" ref="AL315:AT315" si="255">+AK315+0</f>
        <v>5001.46</v>
      </c>
      <c r="AM315" s="191">
        <f t="shared" si="255"/>
        <v>5001.46</v>
      </c>
      <c r="AN315" s="191">
        <f t="shared" si="255"/>
        <v>5001.46</v>
      </c>
      <c r="AO315" s="191">
        <f t="shared" si="255"/>
        <v>5001.46</v>
      </c>
      <c r="AP315" s="191">
        <f t="shared" si="255"/>
        <v>5001.46</v>
      </c>
      <c r="AQ315" s="191">
        <f t="shared" si="255"/>
        <v>5001.46</v>
      </c>
      <c r="AR315" s="191">
        <f t="shared" si="255"/>
        <v>5001.46</v>
      </c>
      <c r="AS315" s="191">
        <f t="shared" si="255"/>
        <v>5001.46</v>
      </c>
      <c r="AT315" s="191">
        <f t="shared" si="255"/>
        <v>5001.46</v>
      </c>
      <c r="AU315" s="191">
        <f>+AT315+0</f>
        <v>5001.46</v>
      </c>
      <c r="AV315" s="163"/>
      <c r="AW315" s="206">
        <f>+AU315+0</f>
        <v>5001.46</v>
      </c>
      <c r="AX315" s="191">
        <f>+AW315+0</f>
        <v>5001.46</v>
      </c>
      <c r="AY315" s="191">
        <f t="shared" ref="AY315:AY318" si="256">+AX315+0</f>
        <v>5001.46</v>
      </c>
      <c r="AZ315" s="191">
        <f t="shared" ref="AZ315:AZ318" si="257">+AY315+0</f>
        <v>5001.46</v>
      </c>
      <c r="BA315" s="191">
        <f t="shared" ref="BA315:BA318" si="258">+AZ315+0</f>
        <v>5001.46</v>
      </c>
      <c r="BB315" s="191">
        <f t="shared" ref="BB315:BB318" si="259">+BA315+0</f>
        <v>5001.46</v>
      </c>
      <c r="BC315" s="191">
        <f t="shared" ref="BC315:BC318" si="260">+BB315+0</f>
        <v>5001.46</v>
      </c>
      <c r="BD315" s="191">
        <f t="shared" ref="BD315:BD318" si="261">+BC315+0</f>
        <v>5001.46</v>
      </c>
      <c r="BE315" s="191">
        <f t="shared" ref="BE315:BE318" si="262">+BD315+0</f>
        <v>5001.46</v>
      </c>
      <c r="BF315" s="191">
        <f t="shared" ref="BF315:BF318" si="263">+BE315+0</f>
        <v>5001.46</v>
      </c>
      <c r="BG315" s="191">
        <f t="shared" ref="BG315:BG318" si="264">+BF315+0</f>
        <v>5001.46</v>
      </c>
      <c r="BH315" s="191">
        <f>+BG315+0</f>
        <v>5001.46</v>
      </c>
      <c r="BI315" s="163"/>
      <c r="BV315" s="163"/>
      <c r="CI315" s="163"/>
      <c r="CV315" s="163"/>
      <c r="DI315" s="163"/>
      <c r="DV315" s="163"/>
      <c r="EI315" s="163"/>
      <c r="EK315" s="207">
        <f t="shared" si="213"/>
        <v>0</v>
      </c>
      <c r="EL315" s="116"/>
    </row>
    <row r="316" spans="1:142" ht="15.75" outlineLevel="1" x14ac:dyDescent="0.25">
      <c r="A316" s="2">
        <v>5</v>
      </c>
      <c r="B316" s="1" t="str">
        <f>B150</f>
        <v>PRE-09702</v>
      </c>
      <c r="C316" s="1" t="str">
        <f t="shared" si="250"/>
        <v>SPP TAU - Circuit 66425</v>
      </c>
      <c r="D316" s="2" t="str">
        <f t="shared" si="251"/>
        <v>PRE-09702.1</v>
      </c>
      <c r="E316" s="162" t="str">
        <f t="shared" si="252"/>
        <v>SPP TAU - Circuit 66425</v>
      </c>
      <c r="F316" s="84">
        <f t="shared" si="253"/>
        <v>44242</v>
      </c>
      <c r="G316" s="123">
        <v>364</v>
      </c>
      <c r="H316" s="204"/>
      <c r="I316" s="205">
        <v>0</v>
      </c>
      <c r="J316" s="191"/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63"/>
      <c r="W316" s="206">
        <f>U316+0</f>
        <v>0</v>
      </c>
      <c r="X316" s="191">
        <f>W316+2265.3</f>
        <v>2265.3000000000002</v>
      </c>
      <c r="Y316" s="191">
        <f>+X316+44.66</f>
        <v>2309.96</v>
      </c>
      <c r="Z316" s="191">
        <f>+Y316+504.1</f>
        <v>2814.06</v>
      </c>
      <c r="AA316" s="191">
        <f t="shared" ref="AA316:AG318" si="265">+Z316+0</f>
        <v>2814.06</v>
      </c>
      <c r="AB316" s="191">
        <f>+AA316+-2814.06</f>
        <v>0</v>
      </c>
      <c r="AC316" s="191">
        <f t="shared" si="265"/>
        <v>0</v>
      </c>
      <c r="AD316" s="191">
        <f t="shared" si="265"/>
        <v>0</v>
      </c>
      <c r="AE316" s="191">
        <f t="shared" si="265"/>
        <v>0</v>
      </c>
      <c r="AF316" s="191">
        <f t="shared" si="265"/>
        <v>0</v>
      </c>
      <c r="AG316" s="191">
        <f t="shared" si="265"/>
        <v>0</v>
      </c>
      <c r="AH316" s="191">
        <f>+AG316+0</f>
        <v>0</v>
      </c>
      <c r="AI316" s="163"/>
      <c r="AJ316" s="206">
        <f>+AH316+0</f>
        <v>0</v>
      </c>
      <c r="AK316" s="191">
        <f>+AJ316+0</f>
        <v>0</v>
      </c>
      <c r="AL316" s="191">
        <f t="shared" ref="AL316:AT316" si="266">+AK316+0</f>
        <v>0</v>
      </c>
      <c r="AM316" s="191">
        <f t="shared" si="266"/>
        <v>0</v>
      </c>
      <c r="AN316" s="191">
        <f t="shared" si="266"/>
        <v>0</v>
      </c>
      <c r="AO316" s="191">
        <f t="shared" si="266"/>
        <v>0</v>
      </c>
      <c r="AP316" s="191">
        <f t="shared" si="266"/>
        <v>0</v>
      </c>
      <c r="AQ316" s="191">
        <f t="shared" si="266"/>
        <v>0</v>
      </c>
      <c r="AR316" s="191">
        <f t="shared" si="266"/>
        <v>0</v>
      </c>
      <c r="AS316" s="191">
        <f t="shared" si="266"/>
        <v>0</v>
      </c>
      <c r="AT316" s="191">
        <f t="shared" si="266"/>
        <v>0</v>
      </c>
      <c r="AU316" s="191">
        <f>+AT316+0</f>
        <v>0</v>
      </c>
      <c r="AV316" s="163"/>
      <c r="AW316" s="206">
        <f>+AU316+0</f>
        <v>0</v>
      </c>
      <c r="AX316" s="191">
        <f>+AW316+0</f>
        <v>0</v>
      </c>
      <c r="AY316" s="191">
        <f t="shared" si="256"/>
        <v>0</v>
      </c>
      <c r="AZ316" s="191">
        <f t="shared" si="257"/>
        <v>0</v>
      </c>
      <c r="BA316" s="191">
        <f t="shared" si="258"/>
        <v>0</v>
      </c>
      <c r="BB316" s="191">
        <f t="shared" si="259"/>
        <v>0</v>
      </c>
      <c r="BC316" s="191">
        <f t="shared" si="260"/>
        <v>0</v>
      </c>
      <c r="BD316" s="191">
        <f t="shared" si="261"/>
        <v>0</v>
      </c>
      <c r="BE316" s="191">
        <f t="shared" si="262"/>
        <v>0</v>
      </c>
      <c r="BF316" s="191">
        <f t="shared" si="263"/>
        <v>0</v>
      </c>
      <c r="BG316" s="191">
        <f t="shared" si="264"/>
        <v>0</v>
      </c>
      <c r="BH316" s="191">
        <f>+BG316+0</f>
        <v>0</v>
      </c>
      <c r="BI316" s="163"/>
      <c r="BV316" s="163"/>
      <c r="CI316" s="163"/>
      <c r="CV316" s="163"/>
      <c r="DI316" s="163"/>
      <c r="DV316" s="163"/>
      <c r="EI316" s="163"/>
      <c r="EK316" s="207">
        <f t="shared" si="213"/>
        <v>0</v>
      </c>
      <c r="EL316" s="116"/>
    </row>
    <row r="317" spans="1:142" ht="15.75" outlineLevel="1" x14ac:dyDescent="0.25">
      <c r="A317" s="2">
        <v>5</v>
      </c>
      <c r="B317" s="1" t="str">
        <f>B150</f>
        <v>PRE-09702</v>
      </c>
      <c r="C317" s="1" t="str">
        <f t="shared" si="250"/>
        <v>SPP TAU - Circuit 66425</v>
      </c>
      <c r="D317" s="2" t="str">
        <f t="shared" si="251"/>
        <v>PRE-09702.1</v>
      </c>
      <c r="E317" s="162" t="str">
        <f t="shared" si="252"/>
        <v>SPP TAU - Circuit 66425</v>
      </c>
      <c r="F317" s="84">
        <f t="shared" si="253"/>
        <v>44242</v>
      </c>
      <c r="G317" s="123">
        <v>368</v>
      </c>
      <c r="H317" s="204"/>
      <c r="I317" s="205">
        <v>0</v>
      </c>
      <c r="J317" s="191"/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63"/>
      <c r="W317" s="206">
        <f>U317+0</f>
        <v>0</v>
      </c>
      <c r="X317" s="191">
        <f>W317+1130.74</f>
        <v>1130.74</v>
      </c>
      <c r="Y317" s="191">
        <f>+X317+22.3</f>
        <v>1153.04</v>
      </c>
      <c r="Z317" s="191">
        <f>+Y317+251.63</f>
        <v>1404.67</v>
      </c>
      <c r="AA317" s="191">
        <f t="shared" si="265"/>
        <v>1404.67</v>
      </c>
      <c r="AB317" s="191">
        <f>+AA317+-754.99</f>
        <v>649.68000000000006</v>
      </c>
      <c r="AC317" s="191">
        <f t="shared" si="265"/>
        <v>649.68000000000006</v>
      </c>
      <c r="AD317" s="191">
        <f t="shared" si="265"/>
        <v>649.68000000000006</v>
      </c>
      <c r="AE317" s="191">
        <f t="shared" si="265"/>
        <v>649.68000000000006</v>
      </c>
      <c r="AF317" s="191">
        <f t="shared" si="265"/>
        <v>649.68000000000006</v>
      </c>
      <c r="AG317" s="191">
        <f t="shared" si="265"/>
        <v>649.68000000000006</v>
      </c>
      <c r="AH317" s="191">
        <f>+AG317+0</f>
        <v>649.68000000000006</v>
      </c>
      <c r="AI317" s="163"/>
      <c r="AJ317" s="206">
        <f>+AH317+0</f>
        <v>649.68000000000006</v>
      </c>
      <c r="AK317" s="191">
        <f>+AJ317+0</f>
        <v>649.68000000000006</v>
      </c>
      <c r="AL317" s="191">
        <f t="shared" ref="AL317:AT317" si="267">+AK317+0</f>
        <v>649.68000000000006</v>
      </c>
      <c r="AM317" s="191">
        <f t="shared" si="267"/>
        <v>649.68000000000006</v>
      </c>
      <c r="AN317" s="191">
        <f t="shared" si="267"/>
        <v>649.68000000000006</v>
      </c>
      <c r="AO317" s="191">
        <f t="shared" si="267"/>
        <v>649.68000000000006</v>
      </c>
      <c r="AP317" s="191">
        <f t="shared" si="267"/>
        <v>649.68000000000006</v>
      </c>
      <c r="AQ317" s="191">
        <f t="shared" si="267"/>
        <v>649.68000000000006</v>
      </c>
      <c r="AR317" s="191">
        <f t="shared" si="267"/>
        <v>649.68000000000006</v>
      </c>
      <c r="AS317" s="191">
        <f t="shared" si="267"/>
        <v>649.68000000000006</v>
      </c>
      <c r="AT317" s="191">
        <f t="shared" si="267"/>
        <v>649.68000000000006</v>
      </c>
      <c r="AU317" s="191">
        <f>+AT317+0</f>
        <v>649.68000000000006</v>
      </c>
      <c r="AV317" s="163"/>
      <c r="AW317" s="206">
        <f>+AU317+0</f>
        <v>649.68000000000006</v>
      </c>
      <c r="AX317" s="191">
        <f>+AW317+0</f>
        <v>649.68000000000006</v>
      </c>
      <c r="AY317" s="191">
        <f t="shared" si="256"/>
        <v>649.68000000000006</v>
      </c>
      <c r="AZ317" s="191">
        <f t="shared" si="257"/>
        <v>649.68000000000006</v>
      </c>
      <c r="BA317" s="191">
        <f t="shared" si="258"/>
        <v>649.68000000000006</v>
      </c>
      <c r="BB317" s="191">
        <f t="shared" si="259"/>
        <v>649.68000000000006</v>
      </c>
      <c r="BC317" s="191">
        <f t="shared" si="260"/>
        <v>649.68000000000006</v>
      </c>
      <c r="BD317" s="191">
        <f t="shared" si="261"/>
        <v>649.68000000000006</v>
      </c>
      <c r="BE317" s="191">
        <f t="shared" si="262"/>
        <v>649.68000000000006</v>
      </c>
      <c r="BF317" s="191">
        <f t="shared" si="263"/>
        <v>649.68000000000006</v>
      </c>
      <c r="BG317" s="191">
        <f t="shared" si="264"/>
        <v>649.68000000000006</v>
      </c>
      <c r="BH317" s="191">
        <f>+BG317+0</f>
        <v>649.68000000000006</v>
      </c>
      <c r="BI317" s="163"/>
      <c r="BV317" s="163"/>
      <c r="CI317" s="163"/>
      <c r="CV317" s="163"/>
      <c r="DI317" s="163"/>
      <c r="DV317" s="163"/>
      <c r="EI317" s="163"/>
      <c r="EK317" s="207">
        <f t="shared" si="213"/>
        <v>0</v>
      </c>
      <c r="EL317" s="116"/>
    </row>
    <row r="318" spans="1:142" ht="15.75" outlineLevel="1" x14ac:dyDescent="0.25">
      <c r="A318" s="2">
        <v>5</v>
      </c>
      <c r="B318" s="1" t="str">
        <f>B150</f>
        <v>PRE-09702</v>
      </c>
      <c r="C318" s="1" t="str">
        <f t="shared" si="250"/>
        <v>SPP TAU - Circuit 66425</v>
      </c>
      <c r="D318" s="2" t="str">
        <f t="shared" si="251"/>
        <v>PRE-09702.1</v>
      </c>
      <c r="E318" s="162" t="str">
        <f t="shared" si="252"/>
        <v>SPP TAU - Circuit 66425</v>
      </c>
      <c r="F318" s="84">
        <f t="shared" si="253"/>
        <v>44242</v>
      </c>
      <c r="G318" s="123">
        <v>369</v>
      </c>
      <c r="H318" s="204"/>
      <c r="I318" s="205">
        <v>0</v>
      </c>
      <c r="J318" s="191"/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63"/>
      <c r="W318" s="206">
        <f>U318+0</f>
        <v>0</v>
      </c>
      <c r="X318" s="191">
        <f>+W318+312.83</f>
        <v>312.83</v>
      </c>
      <c r="Y318" s="191">
        <f>+X318+6.15</f>
        <v>318.97999999999996</v>
      </c>
      <c r="Z318" s="191">
        <f>+Y318+69.6</f>
        <v>388.57999999999993</v>
      </c>
      <c r="AA318" s="191">
        <f t="shared" si="265"/>
        <v>388.57999999999993</v>
      </c>
      <c r="AB318" s="191">
        <f>+AA318+-388.58</f>
        <v>0</v>
      </c>
      <c r="AC318" s="191">
        <f t="shared" si="265"/>
        <v>0</v>
      </c>
      <c r="AD318" s="191">
        <f t="shared" si="265"/>
        <v>0</v>
      </c>
      <c r="AE318" s="191">
        <f t="shared" si="265"/>
        <v>0</v>
      </c>
      <c r="AF318" s="191">
        <f t="shared" si="265"/>
        <v>0</v>
      </c>
      <c r="AG318" s="191">
        <f t="shared" si="265"/>
        <v>0</v>
      </c>
      <c r="AH318" s="191">
        <f>+AG318+0</f>
        <v>0</v>
      </c>
      <c r="AI318" s="163"/>
      <c r="AJ318" s="206">
        <f>+AH318+0</f>
        <v>0</v>
      </c>
      <c r="AK318" s="191">
        <f>+AJ318+0</f>
        <v>0</v>
      </c>
      <c r="AL318" s="191">
        <f t="shared" ref="AL318:AT318" si="268">+AK318+0</f>
        <v>0</v>
      </c>
      <c r="AM318" s="191">
        <f t="shared" si="268"/>
        <v>0</v>
      </c>
      <c r="AN318" s="191">
        <f t="shared" si="268"/>
        <v>0</v>
      </c>
      <c r="AO318" s="191">
        <f t="shared" si="268"/>
        <v>0</v>
      </c>
      <c r="AP318" s="191">
        <f t="shared" si="268"/>
        <v>0</v>
      </c>
      <c r="AQ318" s="191">
        <f t="shared" si="268"/>
        <v>0</v>
      </c>
      <c r="AR318" s="191">
        <f t="shared" si="268"/>
        <v>0</v>
      </c>
      <c r="AS318" s="191">
        <f t="shared" si="268"/>
        <v>0</v>
      </c>
      <c r="AT318" s="191">
        <f t="shared" si="268"/>
        <v>0</v>
      </c>
      <c r="AU318" s="191">
        <f>+AT318+0</f>
        <v>0</v>
      </c>
      <c r="AV318" s="163"/>
      <c r="AW318" s="206">
        <f>+AU318+0</f>
        <v>0</v>
      </c>
      <c r="AX318" s="191">
        <f>+AW318+0</f>
        <v>0</v>
      </c>
      <c r="AY318" s="191">
        <f t="shared" si="256"/>
        <v>0</v>
      </c>
      <c r="AZ318" s="191">
        <f t="shared" si="257"/>
        <v>0</v>
      </c>
      <c r="BA318" s="191">
        <f t="shared" si="258"/>
        <v>0</v>
      </c>
      <c r="BB318" s="191">
        <f t="shared" si="259"/>
        <v>0</v>
      </c>
      <c r="BC318" s="191">
        <f t="shared" si="260"/>
        <v>0</v>
      </c>
      <c r="BD318" s="191">
        <f t="shared" si="261"/>
        <v>0</v>
      </c>
      <c r="BE318" s="191">
        <f t="shared" si="262"/>
        <v>0</v>
      </c>
      <c r="BF318" s="191">
        <f t="shared" si="263"/>
        <v>0</v>
      </c>
      <c r="BG318" s="191">
        <f t="shared" si="264"/>
        <v>0</v>
      </c>
      <c r="BH318" s="191">
        <f>+BG318+0</f>
        <v>0</v>
      </c>
      <c r="BI318" s="163"/>
      <c r="BV318" s="163"/>
      <c r="CI318" s="163"/>
      <c r="CV318" s="163"/>
      <c r="DI318" s="163"/>
      <c r="DV318" s="163"/>
      <c r="EI318" s="163"/>
      <c r="EK318" s="207">
        <f t="shared" si="213"/>
        <v>0</v>
      </c>
      <c r="EL318" s="116"/>
    </row>
    <row r="319" spans="1:142" ht="15.75" outlineLevel="1" x14ac:dyDescent="0.25">
      <c r="A319" s="2">
        <f>A151</f>
        <v>6</v>
      </c>
      <c r="B319" s="1" t="str">
        <f>B151</f>
        <v>PRE-09703</v>
      </c>
      <c r="C319" s="1" t="str">
        <f>C151</f>
        <v>SPP TAU - Circuit 230403</v>
      </c>
      <c r="D319" s="2" t="str">
        <f>D151</f>
        <v>PRE-09703.1</v>
      </c>
      <c r="E319" s="162" t="str">
        <f>E151</f>
        <v>SPP TAU - Circuit 230403</v>
      </c>
      <c r="F319" s="84">
        <f>$F151</f>
        <v>44211</v>
      </c>
      <c r="G319" s="123">
        <v>355</v>
      </c>
      <c r="H319" s="204"/>
      <c r="I319" s="205">
        <v>0</v>
      </c>
      <c r="J319" s="191">
        <f t="shared" ref="J319:U319" si="269">J151+I319</f>
        <v>0</v>
      </c>
      <c r="K319" s="191">
        <f t="shared" si="269"/>
        <v>0</v>
      </c>
      <c r="L319" s="191">
        <f t="shared" si="269"/>
        <v>0</v>
      </c>
      <c r="M319" s="191">
        <f t="shared" si="269"/>
        <v>0</v>
      </c>
      <c r="N319" s="191">
        <f t="shared" si="269"/>
        <v>0</v>
      </c>
      <c r="O319" s="191">
        <f t="shared" si="269"/>
        <v>0</v>
      </c>
      <c r="P319" s="191">
        <f t="shared" si="269"/>
        <v>0</v>
      </c>
      <c r="Q319" s="191">
        <f t="shared" si="269"/>
        <v>0</v>
      </c>
      <c r="R319" s="191">
        <f t="shared" si="269"/>
        <v>0</v>
      </c>
      <c r="S319" s="191">
        <f t="shared" si="269"/>
        <v>0</v>
      </c>
      <c r="T319" s="191">
        <f t="shared" si="269"/>
        <v>0</v>
      </c>
      <c r="U319" s="191">
        <f t="shared" si="269"/>
        <v>0</v>
      </c>
      <c r="V319" s="163"/>
      <c r="W319" s="206">
        <f>U319+39226.86</f>
        <v>39226.86</v>
      </c>
      <c r="X319" s="191">
        <f>+W319+396.45</f>
        <v>39623.31</v>
      </c>
      <c r="Y319" s="191">
        <f>Y151+X319</f>
        <v>39623.31</v>
      </c>
      <c r="Z319" s="191">
        <f>+Y319+-590.4</f>
        <v>39032.909999999996</v>
      </c>
      <c r="AA319" s="191">
        <f t="shared" ref="AA319:AH319" si="270">AA151+Z319</f>
        <v>39032.909999999996</v>
      </c>
      <c r="AB319" s="191">
        <f t="shared" si="270"/>
        <v>39032.909999999996</v>
      </c>
      <c r="AC319" s="191">
        <f t="shared" si="270"/>
        <v>39032.909999999996</v>
      </c>
      <c r="AD319" s="191">
        <f t="shared" si="270"/>
        <v>39032.909999999996</v>
      </c>
      <c r="AE319" s="191">
        <f t="shared" si="270"/>
        <v>39032.909999999996</v>
      </c>
      <c r="AF319" s="191">
        <f t="shared" si="270"/>
        <v>39032.909999999996</v>
      </c>
      <c r="AG319" s="191">
        <f t="shared" si="270"/>
        <v>39032.909999999996</v>
      </c>
      <c r="AH319" s="191">
        <f t="shared" si="270"/>
        <v>39032.909999999996</v>
      </c>
      <c r="AI319" s="163"/>
      <c r="AJ319" s="206">
        <f>AJ151+AH319</f>
        <v>39032.909999999996</v>
      </c>
      <c r="AK319" s="191">
        <f t="shared" ref="AK319:AU319" si="271">AK151+AJ319</f>
        <v>39032.909999999996</v>
      </c>
      <c r="AL319" s="191">
        <f t="shared" si="271"/>
        <v>39032.909999999996</v>
      </c>
      <c r="AM319" s="191">
        <f t="shared" si="271"/>
        <v>39032.909999999996</v>
      </c>
      <c r="AN319" s="191">
        <f t="shared" si="271"/>
        <v>39032.909999999996</v>
      </c>
      <c r="AO319" s="191">
        <f t="shared" si="271"/>
        <v>39032.909999999996</v>
      </c>
      <c r="AP319" s="191">
        <f t="shared" si="271"/>
        <v>39032.909999999996</v>
      </c>
      <c r="AQ319" s="191">
        <f t="shared" si="271"/>
        <v>39032.909999999996</v>
      </c>
      <c r="AR319" s="191">
        <f t="shared" si="271"/>
        <v>39032.909999999996</v>
      </c>
      <c r="AS319" s="191">
        <f t="shared" si="271"/>
        <v>39032.909999999996</v>
      </c>
      <c r="AT319" s="191">
        <f t="shared" si="271"/>
        <v>39032.909999999996</v>
      </c>
      <c r="AU319" s="191">
        <f t="shared" si="271"/>
        <v>39032.909999999996</v>
      </c>
      <c r="AV319" s="163"/>
      <c r="AW319" s="206">
        <f>AW151+AU319</f>
        <v>39032.909999999996</v>
      </c>
      <c r="AX319" s="191">
        <f t="shared" ref="AX319" si="272">AX151+AW319</f>
        <v>39032.909999999996</v>
      </c>
      <c r="AY319" s="191">
        <f t="shared" ref="AY319" si="273">AY151+AX319</f>
        <v>39032.909999999996</v>
      </c>
      <c r="AZ319" s="191">
        <f t="shared" ref="AZ319" si="274">AZ151+AY319</f>
        <v>39032.909999999996</v>
      </c>
      <c r="BA319" s="191">
        <f t="shared" ref="BA319" si="275">BA151+AZ319</f>
        <v>39032.909999999996</v>
      </c>
      <c r="BB319" s="191">
        <f t="shared" ref="BB319" si="276">BB151+BA319</f>
        <v>39032.909999999996</v>
      </c>
      <c r="BC319" s="191">
        <f t="shared" ref="BC319" si="277">BC151+BB319</f>
        <v>39032.909999999996</v>
      </c>
      <c r="BD319" s="191">
        <f t="shared" ref="BD319" si="278">BD151+BC319</f>
        <v>39032.909999999996</v>
      </c>
      <c r="BE319" s="191">
        <f t="shared" ref="BE319" si="279">BE151+BD319</f>
        <v>39032.909999999996</v>
      </c>
      <c r="BF319" s="191">
        <f t="shared" ref="BF319" si="280">BF151+BE319</f>
        <v>39032.909999999996</v>
      </c>
      <c r="BG319" s="191">
        <f t="shared" ref="BG319" si="281">BG151+BF319</f>
        <v>39032.909999999996</v>
      </c>
      <c r="BH319" s="191">
        <f t="shared" ref="BH319" si="282">BH151+BG319</f>
        <v>39032.909999999996</v>
      </c>
      <c r="BI319" s="163"/>
      <c r="BV319" s="163"/>
      <c r="CI319" s="163"/>
      <c r="CV319" s="163"/>
      <c r="DI319" s="163"/>
      <c r="DV319" s="163"/>
      <c r="EI319" s="163"/>
      <c r="EK319" s="207">
        <f t="shared" si="213"/>
        <v>0</v>
      </c>
      <c r="EL319" s="116"/>
    </row>
    <row r="320" spans="1:142" ht="15.75" outlineLevel="1" x14ac:dyDescent="0.25">
      <c r="A320" s="2">
        <v>6</v>
      </c>
      <c r="B320" s="1" t="s">
        <v>182</v>
      </c>
      <c r="C320" s="1" t="s">
        <v>183</v>
      </c>
      <c r="D320" s="2" t="s">
        <v>184</v>
      </c>
      <c r="E320" s="162" t="s">
        <v>183</v>
      </c>
      <c r="F320" s="84">
        <v>44211</v>
      </c>
      <c r="G320" s="123">
        <v>356</v>
      </c>
      <c r="H320" s="204"/>
      <c r="I320" s="205">
        <v>0</v>
      </c>
      <c r="J320" s="191"/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63"/>
      <c r="W320" s="206">
        <f>U320+10043.94</f>
        <v>10043.94</v>
      </c>
      <c r="X320" s="191">
        <f>W320+101.51</f>
        <v>10145.450000000001</v>
      </c>
      <c r="Y320" s="191">
        <f t="shared" ref="Y320:AH320" si="283">X320+0</f>
        <v>10145.450000000001</v>
      </c>
      <c r="Z320" s="191">
        <f>Y320+590.4</f>
        <v>10735.85</v>
      </c>
      <c r="AA320" s="191">
        <f t="shared" si="283"/>
        <v>10735.85</v>
      </c>
      <c r="AB320" s="191">
        <f t="shared" si="283"/>
        <v>10735.85</v>
      </c>
      <c r="AC320" s="191">
        <f t="shared" si="283"/>
        <v>10735.85</v>
      </c>
      <c r="AD320" s="191">
        <f t="shared" si="283"/>
        <v>10735.85</v>
      </c>
      <c r="AE320" s="191">
        <f t="shared" si="283"/>
        <v>10735.85</v>
      </c>
      <c r="AF320" s="191">
        <f t="shared" si="283"/>
        <v>10735.85</v>
      </c>
      <c r="AG320" s="191">
        <f t="shared" si="283"/>
        <v>10735.85</v>
      </c>
      <c r="AH320" s="191">
        <f t="shared" si="283"/>
        <v>10735.85</v>
      </c>
      <c r="AI320" s="163"/>
      <c r="AJ320" s="206">
        <f>AH320+0</f>
        <v>10735.85</v>
      </c>
      <c r="AK320" s="206">
        <f>AJ320+0</f>
        <v>10735.85</v>
      </c>
      <c r="AL320" s="206">
        <f t="shared" ref="AL320:AU320" si="284">AK320+0</f>
        <v>10735.85</v>
      </c>
      <c r="AM320" s="206">
        <f t="shared" si="284"/>
        <v>10735.85</v>
      </c>
      <c r="AN320" s="206">
        <f t="shared" si="284"/>
        <v>10735.85</v>
      </c>
      <c r="AO320" s="206">
        <f t="shared" si="284"/>
        <v>10735.85</v>
      </c>
      <c r="AP320" s="206">
        <f t="shared" si="284"/>
        <v>10735.85</v>
      </c>
      <c r="AQ320" s="206">
        <f t="shared" si="284"/>
        <v>10735.85</v>
      </c>
      <c r="AR320" s="206">
        <f t="shared" si="284"/>
        <v>10735.85</v>
      </c>
      <c r="AS320" s="206">
        <f t="shared" si="284"/>
        <v>10735.85</v>
      </c>
      <c r="AT320" s="206">
        <f t="shared" si="284"/>
        <v>10735.85</v>
      </c>
      <c r="AU320" s="206">
        <f t="shared" si="284"/>
        <v>10735.85</v>
      </c>
      <c r="AV320" s="163"/>
      <c r="AW320" s="206">
        <f>AU320+0</f>
        <v>10735.85</v>
      </c>
      <c r="AX320" s="206">
        <f>AW320+0</f>
        <v>10735.85</v>
      </c>
      <c r="AY320" s="206">
        <f t="shared" ref="AY320" si="285">AX320+0</f>
        <v>10735.85</v>
      </c>
      <c r="AZ320" s="206">
        <f t="shared" ref="AZ320" si="286">AY320+0</f>
        <v>10735.85</v>
      </c>
      <c r="BA320" s="206">
        <f t="shared" ref="BA320" si="287">AZ320+0</f>
        <v>10735.85</v>
      </c>
      <c r="BB320" s="206">
        <f t="shared" ref="BB320" si="288">BA320+0</f>
        <v>10735.85</v>
      </c>
      <c r="BC320" s="206">
        <f t="shared" ref="BC320" si="289">BB320+0</f>
        <v>10735.85</v>
      </c>
      <c r="BD320" s="206">
        <f t="shared" ref="BD320" si="290">BC320+0</f>
        <v>10735.85</v>
      </c>
      <c r="BE320" s="206">
        <f t="shared" ref="BE320" si="291">BD320+0</f>
        <v>10735.85</v>
      </c>
      <c r="BF320" s="206">
        <f t="shared" ref="BF320" si="292">BE320+0</f>
        <v>10735.85</v>
      </c>
      <c r="BG320" s="206">
        <f t="shared" ref="BG320" si="293">BF320+0</f>
        <v>10735.85</v>
      </c>
      <c r="BH320" s="206">
        <f t="shared" ref="BH320" si="294">BG320+0</f>
        <v>10735.85</v>
      </c>
      <c r="BI320" s="163"/>
      <c r="BV320" s="163"/>
      <c r="CI320" s="163"/>
      <c r="CV320" s="163"/>
      <c r="DI320" s="163"/>
      <c r="DV320" s="163"/>
      <c r="EI320" s="163"/>
      <c r="EK320" s="207">
        <f t="shared" si="213"/>
        <v>0</v>
      </c>
      <c r="EL320" s="116"/>
    </row>
    <row r="321" spans="1:142" ht="15.75" outlineLevel="1" x14ac:dyDescent="0.25">
      <c r="A321" s="2">
        <f t="shared" ref="A321:A326" si="295">$A$152</f>
        <v>7</v>
      </c>
      <c r="B321" s="1" t="str">
        <f t="shared" ref="B321:B326" si="296">$B$152</f>
        <v>PRE-09704</v>
      </c>
      <c r="C321" s="1" t="str">
        <f t="shared" ref="C321:C326" si="297">$C$152</f>
        <v>SPP TAU - Circuit 66413</v>
      </c>
      <c r="D321" s="2" t="str">
        <f t="shared" ref="D321:D326" si="298">$D$152</f>
        <v>PRE-09704.1</v>
      </c>
      <c r="E321" s="162" t="str">
        <f t="shared" ref="E321:E326" si="299">$E$152</f>
        <v>SPP TAU - Circuit 66413</v>
      </c>
      <c r="F321" s="84">
        <f t="shared" ref="F321:F326" si="300">$F$152</f>
        <v>44362</v>
      </c>
      <c r="G321" s="123">
        <v>355</v>
      </c>
      <c r="H321" s="208"/>
      <c r="I321" s="205">
        <v>0</v>
      </c>
      <c r="J321" s="191">
        <f t="shared" ref="J321:U321" si="301">J152+I321</f>
        <v>0</v>
      </c>
      <c r="K321" s="191">
        <f t="shared" si="301"/>
        <v>0</v>
      </c>
      <c r="L321" s="191">
        <f t="shared" si="301"/>
        <v>0</v>
      </c>
      <c r="M321" s="191">
        <f t="shared" si="301"/>
        <v>0</v>
      </c>
      <c r="N321" s="191">
        <f t="shared" si="301"/>
        <v>0</v>
      </c>
      <c r="O321" s="191">
        <f t="shared" si="301"/>
        <v>0</v>
      </c>
      <c r="P321" s="191">
        <f t="shared" si="301"/>
        <v>0</v>
      </c>
      <c r="Q321" s="191">
        <f t="shared" si="301"/>
        <v>0</v>
      </c>
      <c r="R321" s="191">
        <f t="shared" si="301"/>
        <v>0</v>
      </c>
      <c r="S321" s="191">
        <f t="shared" si="301"/>
        <v>0</v>
      </c>
      <c r="T321" s="191">
        <f t="shared" si="301"/>
        <v>0</v>
      </c>
      <c r="U321" s="191">
        <f t="shared" si="301"/>
        <v>0</v>
      </c>
      <c r="V321" s="163"/>
      <c r="W321" s="206">
        <f>W152+U321</f>
        <v>0</v>
      </c>
      <c r="X321" s="206">
        <f>X152+W321</f>
        <v>0</v>
      </c>
      <c r="Y321" s="206">
        <f>Y152+X321</f>
        <v>0</v>
      </c>
      <c r="Z321" s="206">
        <f>Z152+Y321</f>
        <v>0</v>
      </c>
      <c r="AA321" s="206">
        <f>AA152+Z321</f>
        <v>0</v>
      </c>
      <c r="AB321" s="206">
        <f>+AA321+84164.97</f>
        <v>84164.97</v>
      </c>
      <c r="AC321" s="206">
        <f t="shared" ref="AC321:AH321" si="302">AC152+AB321</f>
        <v>84164.97</v>
      </c>
      <c r="AD321" s="206">
        <f t="shared" si="302"/>
        <v>84164.97</v>
      </c>
      <c r="AE321" s="206">
        <f>+AD321+8884.1</f>
        <v>93049.07</v>
      </c>
      <c r="AF321" s="206">
        <f t="shared" si="302"/>
        <v>93049.07</v>
      </c>
      <c r="AG321" s="206">
        <f t="shared" si="302"/>
        <v>93049.07</v>
      </c>
      <c r="AH321" s="206">
        <f t="shared" si="302"/>
        <v>93049.07</v>
      </c>
      <c r="AI321" s="163"/>
      <c r="AJ321" s="206">
        <f>AJ152+AH321</f>
        <v>93049.07</v>
      </c>
      <c r="AK321" s="191">
        <f>AK152+AJ321</f>
        <v>93049.07</v>
      </c>
      <c r="AL321" s="191">
        <f>AL152+AK321</f>
        <v>93049.07</v>
      </c>
      <c r="AM321" s="191">
        <f>AM152+AL321</f>
        <v>93049.07</v>
      </c>
      <c r="AN321" s="191">
        <f>AN152+AM321</f>
        <v>93049.07</v>
      </c>
      <c r="AO321" s="191">
        <f t="shared" ref="AO321:AU321" si="303">AO152+AN321</f>
        <v>93049.07</v>
      </c>
      <c r="AP321" s="191">
        <f t="shared" si="303"/>
        <v>93049.07</v>
      </c>
      <c r="AQ321" s="191">
        <f t="shared" si="303"/>
        <v>93049.07</v>
      </c>
      <c r="AR321" s="191">
        <f t="shared" si="303"/>
        <v>93049.07</v>
      </c>
      <c r="AS321" s="191">
        <f t="shared" si="303"/>
        <v>93049.07</v>
      </c>
      <c r="AT321" s="191">
        <f t="shared" si="303"/>
        <v>93049.07</v>
      </c>
      <c r="AU321" s="191">
        <f t="shared" si="303"/>
        <v>93049.07</v>
      </c>
      <c r="AV321" s="163"/>
      <c r="AW321" s="206">
        <f>AW152+AU321</f>
        <v>93049.07</v>
      </c>
      <c r="AX321" s="191">
        <f>AX152+AW321</f>
        <v>93049.07</v>
      </c>
      <c r="AY321" s="191">
        <f>AY152+AX321</f>
        <v>93049.07</v>
      </c>
      <c r="AZ321" s="191">
        <f>AZ152+AY321</f>
        <v>93049.07</v>
      </c>
      <c r="BA321" s="191">
        <f>BA152+AZ321</f>
        <v>93049.07</v>
      </c>
      <c r="BB321" s="191">
        <f t="shared" ref="BB321" si="304">BB152+BA321</f>
        <v>93049.07</v>
      </c>
      <c r="BC321" s="191">
        <f t="shared" ref="BC321" si="305">BC152+BB321</f>
        <v>93049.07</v>
      </c>
      <c r="BD321" s="191">
        <f t="shared" ref="BD321" si="306">BD152+BC321</f>
        <v>93049.07</v>
      </c>
      <c r="BE321" s="191">
        <f t="shared" ref="BE321" si="307">BE152+BD321</f>
        <v>93049.07</v>
      </c>
      <c r="BF321" s="191">
        <f t="shared" ref="BF321" si="308">BF152+BE321</f>
        <v>93049.07</v>
      </c>
      <c r="BG321" s="191">
        <f t="shared" ref="BG321" si="309">BG152+BF321</f>
        <v>93049.07</v>
      </c>
      <c r="BH321" s="191">
        <f t="shared" ref="BH321" si="310">BH152+BG321</f>
        <v>93049.07</v>
      </c>
      <c r="BI321" s="163"/>
      <c r="BV321" s="163"/>
      <c r="CI321" s="163"/>
      <c r="CV321" s="163"/>
      <c r="DI321" s="163"/>
      <c r="DV321" s="163"/>
      <c r="EI321" s="163"/>
      <c r="EK321" s="207">
        <f t="shared" si="213"/>
        <v>0</v>
      </c>
      <c r="EL321" s="116"/>
    </row>
    <row r="322" spans="1:142" ht="15.75" outlineLevel="1" x14ac:dyDescent="0.25">
      <c r="A322" s="2">
        <f t="shared" si="295"/>
        <v>7</v>
      </c>
      <c r="B322" s="1" t="str">
        <f t="shared" si="296"/>
        <v>PRE-09704</v>
      </c>
      <c r="C322" s="1" t="str">
        <f t="shared" si="297"/>
        <v>SPP TAU - Circuit 66413</v>
      </c>
      <c r="D322" s="2" t="str">
        <f t="shared" si="298"/>
        <v>PRE-09704.1</v>
      </c>
      <c r="E322" s="162" t="str">
        <f t="shared" si="299"/>
        <v>SPP TAU - Circuit 66413</v>
      </c>
      <c r="F322" s="84">
        <f t="shared" si="300"/>
        <v>44362</v>
      </c>
      <c r="G322" s="123">
        <v>356</v>
      </c>
      <c r="H322" s="208"/>
      <c r="I322" s="205">
        <v>0</v>
      </c>
      <c r="J322" s="191"/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63"/>
      <c r="W322" s="206">
        <f t="shared" ref="W322:W326" si="311">+U322+0</f>
        <v>0</v>
      </c>
      <c r="X322" s="206">
        <f t="shared" ref="X322:AH326" si="312">+W322+0</f>
        <v>0</v>
      </c>
      <c r="Y322" s="206">
        <f t="shared" si="312"/>
        <v>0</v>
      </c>
      <c r="Z322" s="206">
        <f t="shared" si="312"/>
        <v>0</v>
      </c>
      <c r="AA322" s="206">
        <f t="shared" si="312"/>
        <v>0</v>
      </c>
      <c r="AB322" s="206">
        <f>+AA322+27020.58</f>
        <v>27020.58</v>
      </c>
      <c r="AC322" s="206">
        <f t="shared" si="312"/>
        <v>27020.58</v>
      </c>
      <c r="AD322" s="206">
        <f t="shared" si="312"/>
        <v>27020.58</v>
      </c>
      <c r="AE322" s="206">
        <f>+AD322+-5323.43</f>
        <v>21697.15</v>
      </c>
      <c r="AF322" s="206">
        <f t="shared" si="312"/>
        <v>21697.15</v>
      </c>
      <c r="AG322" s="206">
        <f t="shared" si="312"/>
        <v>21697.15</v>
      </c>
      <c r="AH322" s="206">
        <f t="shared" si="312"/>
        <v>21697.15</v>
      </c>
      <c r="AI322" s="163"/>
      <c r="AJ322" s="206">
        <f>+AH322+0</f>
        <v>21697.15</v>
      </c>
      <c r="AK322" s="191">
        <f t="shared" ref="AK322:AN322" si="313">+AJ322+0</f>
        <v>21697.15</v>
      </c>
      <c r="AL322" s="191">
        <f t="shared" si="313"/>
        <v>21697.15</v>
      </c>
      <c r="AM322" s="191">
        <f t="shared" si="313"/>
        <v>21697.15</v>
      </c>
      <c r="AN322" s="191">
        <f t="shared" si="313"/>
        <v>21697.15</v>
      </c>
      <c r="AO322" s="191">
        <f t="shared" ref="AO322:AU322" si="314">+AN322+0</f>
        <v>21697.15</v>
      </c>
      <c r="AP322" s="191">
        <f t="shared" si="314"/>
        <v>21697.15</v>
      </c>
      <c r="AQ322" s="191">
        <f t="shared" si="314"/>
        <v>21697.15</v>
      </c>
      <c r="AR322" s="191">
        <f t="shared" si="314"/>
        <v>21697.15</v>
      </c>
      <c r="AS322" s="191">
        <f t="shared" si="314"/>
        <v>21697.15</v>
      </c>
      <c r="AT322" s="191">
        <f t="shared" si="314"/>
        <v>21697.15</v>
      </c>
      <c r="AU322" s="191">
        <f t="shared" si="314"/>
        <v>21697.15</v>
      </c>
      <c r="AV322" s="163"/>
      <c r="AW322" s="206">
        <f t="shared" ref="AW322:AW326" si="315">+AU322+0</f>
        <v>21697.15</v>
      </c>
      <c r="AX322" s="191">
        <f t="shared" ref="AX322:AX326" si="316">+AW322+0</f>
        <v>21697.15</v>
      </c>
      <c r="AY322" s="191">
        <f t="shared" ref="AY322:AY326" si="317">+AX322+0</f>
        <v>21697.15</v>
      </c>
      <c r="AZ322" s="191">
        <f t="shared" ref="AZ322:AZ326" si="318">+AY322+0</f>
        <v>21697.15</v>
      </c>
      <c r="BA322" s="191">
        <f t="shared" ref="BA322:BA326" si="319">+AZ322+0</f>
        <v>21697.15</v>
      </c>
      <c r="BB322" s="191">
        <f t="shared" ref="BB322:BB326" si="320">+BA322+0</f>
        <v>21697.15</v>
      </c>
      <c r="BC322" s="191">
        <f t="shared" ref="BC322:BC326" si="321">+BB322+0</f>
        <v>21697.15</v>
      </c>
      <c r="BD322" s="191">
        <f t="shared" ref="BD322:BD326" si="322">+BC322+0</f>
        <v>21697.15</v>
      </c>
      <c r="BE322" s="191">
        <f t="shared" ref="BE322:BE326" si="323">+BD322+0</f>
        <v>21697.15</v>
      </c>
      <c r="BF322" s="191">
        <f t="shared" ref="BF322:BF326" si="324">+BE322+0</f>
        <v>21697.15</v>
      </c>
      <c r="BG322" s="191">
        <f t="shared" ref="BG322:BG326" si="325">+BF322+0</f>
        <v>21697.15</v>
      </c>
      <c r="BH322" s="191">
        <f t="shared" ref="BH322:BH326" si="326">+BG322+0</f>
        <v>21697.15</v>
      </c>
      <c r="BI322" s="163"/>
      <c r="BV322" s="163"/>
      <c r="CI322" s="163"/>
      <c r="CV322" s="163"/>
      <c r="DI322" s="163"/>
      <c r="DV322" s="163"/>
      <c r="EI322" s="163"/>
      <c r="EK322" s="207">
        <f t="shared" si="213"/>
        <v>0</v>
      </c>
      <c r="EL322" s="116"/>
    </row>
    <row r="323" spans="1:142" ht="15.75" outlineLevel="1" x14ac:dyDescent="0.25">
      <c r="A323" s="2">
        <f t="shared" si="295"/>
        <v>7</v>
      </c>
      <c r="B323" s="1" t="str">
        <f t="shared" si="296"/>
        <v>PRE-09704</v>
      </c>
      <c r="C323" s="1" t="str">
        <f t="shared" si="297"/>
        <v>SPP TAU - Circuit 66413</v>
      </c>
      <c r="D323" s="2" t="str">
        <f t="shared" si="298"/>
        <v>PRE-09704.1</v>
      </c>
      <c r="E323" s="162" t="str">
        <f t="shared" si="299"/>
        <v>SPP TAU - Circuit 66413</v>
      </c>
      <c r="F323" s="84">
        <f t="shared" si="300"/>
        <v>44362</v>
      </c>
      <c r="G323" s="123">
        <v>364</v>
      </c>
      <c r="H323" s="208"/>
      <c r="I323" s="205">
        <v>0</v>
      </c>
      <c r="J323" s="191"/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63"/>
      <c r="W323" s="206">
        <f t="shared" si="311"/>
        <v>0</v>
      </c>
      <c r="X323" s="206">
        <f t="shared" si="312"/>
        <v>0</v>
      </c>
      <c r="Y323" s="206">
        <f t="shared" si="312"/>
        <v>0</v>
      </c>
      <c r="Z323" s="206">
        <f t="shared" si="312"/>
        <v>0</v>
      </c>
      <c r="AA323" s="206">
        <f t="shared" si="312"/>
        <v>0</v>
      </c>
      <c r="AB323" s="206">
        <f>+AA323+4398.9</f>
        <v>4398.8999999999996</v>
      </c>
      <c r="AC323" s="206">
        <f t="shared" si="312"/>
        <v>4398.8999999999996</v>
      </c>
      <c r="AD323" s="206">
        <f t="shared" si="312"/>
        <v>4398.8999999999996</v>
      </c>
      <c r="AE323" s="206">
        <f>+AD323+-4398.9</f>
        <v>0</v>
      </c>
      <c r="AF323" s="206">
        <f t="shared" si="312"/>
        <v>0</v>
      </c>
      <c r="AG323" s="206">
        <f t="shared" si="312"/>
        <v>0</v>
      </c>
      <c r="AH323" s="206">
        <f t="shared" si="312"/>
        <v>0</v>
      </c>
      <c r="AI323" s="163"/>
      <c r="AJ323" s="206">
        <f>+AH323+0</f>
        <v>0</v>
      </c>
      <c r="AK323" s="191">
        <f t="shared" ref="AK323:AN323" si="327">+AJ323+0</f>
        <v>0</v>
      </c>
      <c r="AL323" s="191">
        <f t="shared" si="327"/>
        <v>0</v>
      </c>
      <c r="AM323" s="191">
        <f t="shared" si="327"/>
        <v>0</v>
      </c>
      <c r="AN323" s="191">
        <f t="shared" si="327"/>
        <v>0</v>
      </c>
      <c r="AO323" s="191">
        <f t="shared" ref="AO323:AU323" si="328">+AN323+0</f>
        <v>0</v>
      </c>
      <c r="AP323" s="191">
        <f t="shared" si="328"/>
        <v>0</v>
      </c>
      <c r="AQ323" s="191">
        <f t="shared" si="328"/>
        <v>0</v>
      </c>
      <c r="AR323" s="191">
        <f t="shared" si="328"/>
        <v>0</v>
      </c>
      <c r="AS323" s="191">
        <f t="shared" si="328"/>
        <v>0</v>
      </c>
      <c r="AT323" s="191">
        <f t="shared" si="328"/>
        <v>0</v>
      </c>
      <c r="AU323" s="191">
        <f t="shared" si="328"/>
        <v>0</v>
      </c>
      <c r="AV323" s="163"/>
      <c r="AW323" s="206">
        <f t="shared" si="315"/>
        <v>0</v>
      </c>
      <c r="AX323" s="191">
        <f t="shared" si="316"/>
        <v>0</v>
      </c>
      <c r="AY323" s="191">
        <f t="shared" si="317"/>
        <v>0</v>
      </c>
      <c r="AZ323" s="191">
        <f t="shared" si="318"/>
        <v>0</v>
      </c>
      <c r="BA323" s="191">
        <f t="shared" si="319"/>
        <v>0</v>
      </c>
      <c r="BB323" s="191">
        <f t="shared" si="320"/>
        <v>0</v>
      </c>
      <c r="BC323" s="191">
        <f t="shared" si="321"/>
        <v>0</v>
      </c>
      <c r="BD323" s="191">
        <f t="shared" si="322"/>
        <v>0</v>
      </c>
      <c r="BE323" s="191">
        <f t="shared" si="323"/>
        <v>0</v>
      </c>
      <c r="BF323" s="191">
        <f t="shared" si="324"/>
        <v>0</v>
      </c>
      <c r="BG323" s="191">
        <f t="shared" si="325"/>
        <v>0</v>
      </c>
      <c r="BH323" s="191">
        <f t="shared" si="326"/>
        <v>0</v>
      </c>
      <c r="BI323" s="163"/>
      <c r="BV323" s="163"/>
      <c r="CI323" s="163"/>
      <c r="CV323" s="163"/>
      <c r="DI323" s="163"/>
      <c r="DV323" s="163"/>
      <c r="EI323" s="163"/>
      <c r="EK323" s="207">
        <f t="shared" si="213"/>
        <v>0</v>
      </c>
      <c r="EL323" s="116"/>
    </row>
    <row r="324" spans="1:142" ht="15.75" outlineLevel="1" x14ac:dyDescent="0.25">
      <c r="A324" s="2">
        <f t="shared" si="295"/>
        <v>7</v>
      </c>
      <c r="B324" s="1" t="str">
        <f t="shared" si="296"/>
        <v>PRE-09704</v>
      </c>
      <c r="C324" s="1" t="str">
        <f t="shared" si="297"/>
        <v>SPP TAU - Circuit 66413</v>
      </c>
      <c r="D324" s="2" t="str">
        <f t="shared" si="298"/>
        <v>PRE-09704.1</v>
      </c>
      <c r="E324" s="162" t="str">
        <f t="shared" si="299"/>
        <v>SPP TAU - Circuit 66413</v>
      </c>
      <c r="F324" s="84">
        <f t="shared" si="300"/>
        <v>44362</v>
      </c>
      <c r="G324" s="123">
        <v>366</v>
      </c>
      <c r="H324" s="208"/>
      <c r="I324" s="205">
        <v>0</v>
      </c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63"/>
      <c r="W324" s="206">
        <f t="shared" si="311"/>
        <v>0</v>
      </c>
      <c r="X324" s="206">
        <f t="shared" si="312"/>
        <v>0</v>
      </c>
      <c r="Y324" s="206">
        <f t="shared" si="312"/>
        <v>0</v>
      </c>
      <c r="Z324" s="206">
        <f t="shared" si="312"/>
        <v>0</v>
      </c>
      <c r="AA324" s="206">
        <f t="shared" si="312"/>
        <v>0</v>
      </c>
      <c r="AB324" s="206">
        <f>+AA324+322.15</f>
        <v>322.14999999999998</v>
      </c>
      <c r="AC324" s="206">
        <f t="shared" si="312"/>
        <v>322.14999999999998</v>
      </c>
      <c r="AD324" s="206">
        <f t="shared" si="312"/>
        <v>322.14999999999998</v>
      </c>
      <c r="AE324" s="206">
        <f>+AD324+710.94</f>
        <v>1033.0900000000001</v>
      </c>
      <c r="AF324" s="206">
        <f t="shared" si="312"/>
        <v>1033.0900000000001</v>
      </c>
      <c r="AG324" s="206">
        <f t="shared" si="312"/>
        <v>1033.0900000000001</v>
      </c>
      <c r="AH324" s="206">
        <f t="shared" si="312"/>
        <v>1033.0900000000001</v>
      </c>
      <c r="AI324" s="163"/>
      <c r="AJ324" s="206">
        <f>+AH324+0</f>
        <v>1033.0900000000001</v>
      </c>
      <c r="AK324" s="191">
        <f t="shared" ref="AK324:AN324" si="329">+AJ324+0</f>
        <v>1033.0900000000001</v>
      </c>
      <c r="AL324" s="191">
        <f t="shared" si="329"/>
        <v>1033.0900000000001</v>
      </c>
      <c r="AM324" s="191">
        <f t="shared" si="329"/>
        <v>1033.0900000000001</v>
      </c>
      <c r="AN324" s="191">
        <f t="shared" si="329"/>
        <v>1033.0900000000001</v>
      </c>
      <c r="AO324" s="191">
        <f t="shared" ref="AO324:AU324" si="330">+AN324+0</f>
        <v>1033.0900000000001</v>
      </c>
      <c r="AP324" s="191">
        <f t="shared" si="330"/>
        <v>1033.0900000000001</v>
      </c>
      <c r="AQ324" s="191">
        <f t="shared" si="330"/>
        <v>1033.0900000000001</v>
      </c>
      <c r="AR324" s="191">
        <f t="shared" si="330"/>
        <v>1033.0900000000001</v>
      </c>
      <c r="AS324" s="191">
        <f t="shared" si="330"/>
        <v>1033.0900000000001</v>
      </c>
      <c r="AT324" s="191">
        <f t="shared" si="330"/>
        <v>1033.0900000000001</v>
      </c>
      <c r="AU324" s="191">
        <f t="shared" si="330"/>
        <v>1033.0900000000001</v>
      </c>
      <c r="AV324" s="163"/>
      <c r="AW324" s="206">
        <f t="shared" si="315"/>
        <v>1033.0900000000001</v>
      </c>
      <c r="AX324" s="191">
        <f t="shared" si="316"/>
        <v>1033.0900000000001</v>
      </c>
      <c r="AY324" s="191">
        <f t="shared" si="317"/>
        <v>1033.0900000000001</v>
      </c>
      <c r="AZ324" s="191">
        <f t="shared" si="318"/>
        <v>1033.0900000000001</v>
      </c>
      <c r="BA324" s="191">
        <f t="shared" si="319"/>
        <v>1033.0900000000001</v>
      </c>
      <c r="BB324" s="191">
        <f t="shared" si="320"/>
        <v>1033.0900000000001</v>
      </c>
      <c r="BC324" s="191">
        <f t="shared" si="321"/>
        <v>1033.0900000000001</v>
      </c>
      <c r="BD324" s="191">
        <f t="shared" si="322"/>
        <v>1033.0900000000001</v>
      </c>
      <c r="BE324" s="191">
        <f t="shared" si="323"/>
        <v>1033.0900000000001</v>
      </c>
      <c r="BF324" s="191">
        <f t="shared" si="324"/>
        <v>1033.0900000000001</v>
      </c>
      <c r="BG324" s="191">
        <f t="shared" si="325"/>
        <v>1033.0900000000001</v>
      </c>
      <c r="BH324" s="191">
        <f t="shared" si="326"/>
        <v>1033.0900000000001</v>
      </c>
      <c r="BI324" s="163"/>
      <c r="BV324" s="163"/>
      <c r="CI324" s="163"/>
      <c r="CV324" s="163"/>
      <c r="DI324" s="163"/>
      <c r="DV324" s="163"/>
      <c r="EI324" s="163"/>
      <c r="EK324" s="207">
        <f t="shared" si="213"/>
        <v>0</v>
      </c>
      <c r="EL324" s="116"/>
    </row>
    <row r="325" spans="1:142" ht="15.75" outlineLevel="1" x14ac:dyDescent="0.25">
      <c r="A325" s="2">
        <f t="shared" si="295"/>
        <v>7</v>
      </c>
      <c r="B325" s="1" t="str">
        <f t="shared" si="296"/>
        <v>PRE-09704</v>
      </c>
      <c r="C325" s="1" t="str">
        <f t="shared" si="297"/>
        <v>SPP TAU - Circuit 66413</v>
      </c>
      <c r="D325" s="2" t="str">
        <f t="shared" si="298"/>
        <v>PRE-09704.1</v>
      </c>
      <c r="E325" s="162" t="str">
        <f t="shared" si="299"/>
        <v>SPP TAU - Circuit 66413</v>
      </c>
      <c r="F325" s="84">
        <f t="shared" si="300"/>
        <v>44362</v>
      </c>
      <c r="G325" s="123">
        <v>368</v>
      </c>
      <c r="H325" s="208"/>
      <c r="I325" s="205">
        <v>0</v>
      </c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63"/>
      <c r="W325" s="206">
        <f t="shared" si="311"/>
        <v>0</v>
      </c>
      <c r="X325" s="206">
        <f t="shared" si="312"/>
        <v>0</v>
      </c>
      <c r="Y325" s="206">
        <f t="shared" si="312"/>
        <v>0</v>
      </c>
      <c r="Z325" s="206">
        <f t="shared" si="312"/>
        <v>0</v>
      </c>
      <c r="AA325" s="206">
        <f t="shared" si="312"/>
        <v>0</v>
      </c>
      <c r="AB325" s="206">
        <f>+AA325+9614.49</f>
        <v>9614.49</v>
      </c>
      <c r="AC325" s="206">
        <f t="shared" si="312"/>
        <v>9614.49</v>
      </c>
      <c r="AD325" s="206">
        <f t="shared" si="312"/>
        <v>9614.49</v>
      </c>
      <c r="AE325" s="206">
        <f>+AD325+628.61</f>
        <v>10243.1</v>
      </c>
      <c r="AF325" s="206">
        <f t="shared" si="312"/>
        <v>10243.1</v>
      </c>
      <c r="AG325" s="206">
        <f t="shared" si="312"/>
        <v>10243.1</v>
      </c>
      <c r="AH325" s="206">
        <f t="shared" si="312"/>
        <v>10243.1</v>
      </c>
      <c r="AI325" s="163"/>
      <c r="AJ325" s="206">
        <f>+AH325+0</f>
        <v>10243.1</v>
      </c>
      <c r="AK325" s="191">
        <f t="shared" ref="AK325:AN325" si="331">+AJ325+0</f>
        <v>10243.1</v>
      </c>
      <c r="AL325" s="191">
        <f t="shared" si="331"/>
        <v>10243.1</v>
      </c>
      <c r="AM325" s="191">
        <f t="shared" si="331"/>
        <v>10243.1</v>
      </c>
      <c r="AN325" s="191">
        <f t="shared" si="331"/>
        <v>10243.1</v>
      </c>
      <c r="AO325" s="191">
        <f t="shared" ref="AO325:AU325" si="332">+AN325+0</f>
        <v>10243.1</v>
      </c>
      <c r="AP325" s="191">
        <f t="shared" si="332"/>
        <v>10243.1</v>
      </c>
      <c r="AQ325" s="191">
        <f t="shared" si="332"/>
        <v>10243.1</v>
      </c>
      <c r="AR325" s="191">
        <f t="shared" si="332"/>
        <v>10243.1</v>
      </c>
      <c r="AS325" s="191">
        <f t="shared" si="332"/>
        <v>10243.1</v>
      </c>
      <c r="AT325" s="191">
        <f t="shared" si="332"/>
        <v>10243.1</v>
      </c>
      <c r="AU325" s="191">
        <f t="shared" si="332"/>
        <v>10243.1</v>
      </c>
      <c r="AV325" s="163"/>
      <c r="AW325" s="206">
        <f t="shared" si="315"/>
        <v>10243.1</v>
      </c>
      <c r="AX325" s="191">
        <f t="shared" si="316"/>
        <v>10243.1</v>
      </c>
      <c r="AY325" s="191">
        <f t="shared" si="317"/>
        <v>10243.1</v>
      </c>
      <c r="AZ325" s="191">
        <f t="shared" si="318"/>
        <v>10243.1</v>
      </c>
      <c r="BA325" s="191">
        <f t="shared" si="319"/>
        <v>10243.1</v>
      </c>
      <c r="BB325" s="191">
        <f t="shared" si="320"/>
        <v>10243.1</v>
      </c>
      <c r="BC325" s="191">
        <f t="shared" si="321"/>
        <v>10243.1</v>
      </c>
      <c r="BD325" s="191">
        <f t="shared" si="322"/>
        <v>10243.1</v>
      </c>
      <c r="BE325" s="191">
        <f t="shared" si="323"/>
        <v>10243.1</v>
      </c>
      <c r="BF325" s="191">
        <f t="shared" si="324"/>
        <v>10243.1</v>
      </c>
      <c r="BG325" s="191">
        <f t="shared" si="325"/>
        <v>10243.1</v>
      </c>
      <c r="BH325" s="191">
        <f t="shared" si="326"/>
        <v>10243.1</v>
      </c>
      <c r="BI325" s="163"/>
      <c r="BV325" s="163"/>
      <c r="CI325" s="163"/>
      <c r="CV325" s="163"/>
      <c r="DI325" s="163"/>
      <c r="DV325" s="163"/>
      <c r="EI325" s="163"/>
      <c r="EK325" s="207">
        <f t="shared" si="213"/>
        <v>0</v>
      </c>
      <c r="EL325" s="116"/>
    </row>
    <row r="326" spans="1:142" ht="15.75" outlineLevel="1" x14ac:dyDescent="0.25">
      <c r="A326" s="2">
        <f t="shared" si="295"/>
        <v>7</v>
      </c>
      <c r="B326" s="1" t="str">
        <f t="shared" si="296"/>
        <v>PRE-09704</v>
      </c>
      <c r="C326" s="1" t="str">
        <f t="shared" si="297"/>
        <v>SPP TAU - Circuit 66413</v>
      </c>
      <c r="D326" s="2" t="str">
        <f t="shared" si="298"/>
        <v>PRE-09704.1</v>
      </c>
      <c r="E326" s="162" t="str">
        <f t="shared" si="299"/>
        <v>SPP TAU - Circuit 66413</v>
      </c>
      <c r="F326" s="84">
        <f t="shared" si="300"/>
        <v>44362</v>
      </c>
      <c r="G326" s="123">
        <v>369.02</v>
      </c>
      <c r="H326" s="208"/>
      <c r="I326" s="205">
        <v>0</v>
      </c>
      <c r="J326" s="191"/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63"/>
      <c r="W326" s="206">
        <f t="shared" si="311"/>
        <v>0</v>
      </c>
      <c r="X326" s="206">
        <f t="shared" si="312"/>
        <v>0</v>
      </c>
      <c r="Y326" s="206">
        <f t="shared" si="312"/>
        <v>0</v>
      </c>
      <c r="Z326" s="206">
        <f t="shared" si="312"/>
        <v>0</v>
      </c>
      <c r="AA326" s="206">
        <f t="shared" si="312"/>
        <v>0</v>
      </c>
      <c r="AB326" s="206">
        <f>+AA326+1663.68</f>
        <v>1663.68</v>
      </c>
      <c r="AC326" s="206">
        <f t="shared" si="312"/>
        <v>1663.68</v>
      </c>
      <c r="AD326" s="206">
        <f t="shared" si="312"/>
        <v>1663.68</v>
      </c>
      <c r="AE326" s="206">
        <f>+AD326+-501.32</f>
        <v>1162.3600000000001</v>
      </c>
      <c r="AF326" s="206">
        <f t="shared" si="312"/>
        <v>1162.3600000000001</v>
      </c>
      <c r="AG326" s="206">
        <f t="shared" si="312"/>
        <v>1162.3600000000001</v>
      </c>
      <c r="AH326" s="206">
        <f t="shared" si="312"/>
        <v>1162.3600000000001</v>
      </c>
      <c r="AI326" s="163"/>
      <c r="AJ326" s="206">
        <f>+AH326+0</f>
        <v>1162.3600000000001</v>
      </c>
      <c r="AK326" s="191">
        <f t="shared" ref="AK326:AN326" si="333">+AJ326+0</f>
        <v>1162.3600000000001</v>
      </c>
      <c r="AL326" s="191">
        <f t="shared" si="333"/>
        <v>1162.3600000000001</v>
      </c>
      <c r="AM326" s="191">
        <f t="shared" si="333"/>
        <v>1162.3600000000001</v>
      </c>
      <c r="AN326" s="191">
        <f t="shared" si="333"/>
        <v>1162.3600000000001</v>
      </c>
      <c r="AO326" s="191">
        <f t="shared" ref="AO326:AU326" si="334">+AN326+0</f>
        <v>1162.3600000000001</v>
      </c>
      <c r="AP326" s="191">
        <f t="shared" si="334"/>
        <v>1162.3600000000001</v>
      </c>
      <c r="AQ326" s="191">
        <f t="shared" si="334"/>
        <v>1162.3600000000001</v>
      </c>
      <c r="AR326" s="191">
        <f t="shared" si="334"/>
        <v>1162.3600000000001</v>
      </c>
      <c r="AS326" s="191">
        <f t="shared" si="334"/>
        <v>1162.3600000000001</v>
      </c>
      <c r="AT326" s="191">
        <f t="shared" si="334"/>
        <v>1162.3600000000001</v>
      </c>
      <c r="AU326" s="191">
        <f t="shared" si="334"/>
        <v>1162.3600000000001</v>
      </c>
      <c r="AV326" s="163"/>
      <c r="AW326" s="206">
        <f t="shared" si="315"/>
        <v>1162.3600000000001</v>
      </c>
      <c r="AX326" s="191">
        <f t="shared" si="316"/>
        <v>1162.3600000000001</v>
      </c>
      <c r="AY326" s="191">
        <f t="shared" si="317"/>
        <v>1162.3600000000001</v>
      </c>
      <c r="AZ326" s="191">
        <f t="shared" si="318"/>
        <v>1162.3600000000001</v>
      </c>
      <c r="BA326" s="191">
        <f t="shared" si="319"/>
        <v>1162.3600000000001</v>
      </c>
      <c r="BB326" s="191">
        <f t="shared" si="320"/>
        <v>1162.3600000000001</v>
      </c>
      <c r="BC326" s="191">
        <f t="shared" si="321"/>
        <v>1162.3600000000001</v>
      </c>
      <c r="BD326" s="191">
        <f t="shared" si="322"/>
        <v>1162.3600000000001</v>
      </c>
      <c r="BE326" s="191">
        <f t="shared" si="323"/>
        <v>1162.3600000000001</v>
      </c>
      <c r="BF326" s="191">
        <f t="shared" si="324"/>
        <v>1162.3600000000001</v>
      </c>
      <c r="BG326" s="191">
        <f t="shared" si="325"/>
        <v>1162.3600000000001</v>
      </c>
      <c r="BH326" s="191">
        <f t="shared" si="326"/>
        <v>1162.3600000000001</v>
      </c>
      <c r="BI326" s="163"/>
      <c r="BV326" s="163"/>
      <c r="CI326" s="163"/>
      <c r="CV326" s="163"/>
      <c r="DI326" s="163"/>
      <c r="DV326" s="163"/>
      <c r="EI326" s="163"/>
      <c r="EK326" s="207">
        <f t="shared" si="213"/>
        <v>0</v>
      </c>
      <c r="EL326" s="116"/>
    </row>
    <row r="327" spans="1:142" ht="15.75" outlineLevel="1" x14ac:dyDescent="0.25">
      <c r="A327" s="2">
        <f>A153</f>
        <v>8</v>
      </c>
      <c r="B327" s="1" t="str">
        <f>B153</f>
        <v>PRE-09705</v>
      </c>
      <c r="C327" s="1" t="str">
        <f>C153</f>
        <v>SPP TAU - Circuit 66046</v>
      </c>
      <c r="D327" s="2" t="str">
        <f>D153</f>
        <v>PRE-09705.1</v>
      </c>
      <c r="E327" s="162" t="str">
        <f>E153</f>
        <v>SPP TAU - Circuit 66046</v>
      </c>
      <c r="F327" s="84">
        <f>$F153</f>
        <v>44607</v>
      </c>
      <c r="G327" s="123">
        <v>356</v>
      </c>
      <c r="H327" s="204"/>
      <c r="I327" s="205">
        <v>0</v>
      </c>
      <c r="J327" s="191">
        <f t="shared" ref="J327:U327" si="335">J153+I327</f>
        <v>0</v>
      </c>
      <c r="K327" s="191">
        <f t="shared" si="335"/>
        <v>0</v>
      </c>
      <c r="L327" s="191">
        <f t="shared" si="335"/>
        <v>0</v>
      </c>
      <c r="M327" s="191">
        <f t="shared" si="335"/>
        <v>0</v>
      </c>
      <c r="N327" s="191">
        <f t="shared" si="335"/>
        <v>0</v>
      </c>
      <c r="O327" s="191">
        <f t="shared" si="335"/>
        <v>0</v>
      </c>
      <c r="P327" s="191">
        <f t="shared" si="335"/>
        <v>0</v>
      </c>
      <c r="Q327" s="191">
        <f t="shared" si="335"/>
        <v>0</v>
      </c>
      <c r="R327" s="191">
        <f t="shared" si="335"/>
        <v>0</v>
      </c>
      <c r="S327" s="191">
        <f t="shared" si="335"/>
        <v>0</v>
      </c>
      <c r="T327" s="191">
        <f t="shared" si="335"/>
        <v>0</v>
      </c>
      <c r="U327" s="191">
        <f t="shared" si="335"/>
        <v>0</v>
      </c>
      <c r="V327" s="163"/>
      <c r="W327" s="206">
        <f>W153+U327</f>
        <v>0</v>
      </c>
      <c r="X327" s="191">
        <f t="shared" ref="X327:AH327" si="336">X153+W327</f>
        <v>0</v>
      </c>
      <c r="Y327" s="191">
        <f t="shared" si="336"/>
        <v>0</v>
      </c>
      <c r="Z327" s="191">
        <f t="shared" si="336"/>
        <v>0</v>
      </c>
      <c r="AA327" s="191">
        <f t="shared" si="336"/>
        <v>0</v>
      </c>
      <c r="AB327" s="191">
        <f t="shared" si="336"/>
        <v>0</v>
      </c>
      <c r="AC327" s="191">
        <f t="shared" si="336"/>
        <v>0</v>
      </c>
      <c r="AD327" s="191">
        <f t="shared" si="336"/>
        <v>0</v>
      </c>
      <c r="AE327" s="191">
        <f t="shared" si="336"/>
        <v>0</v>
      </c>
      <c r="AF327" s="191">
        <f t="shared" si="336"/>
        <v>0</v>
      </c>
      <c r="AG327" s="191">
        <f t="shared" si="336"/>
        <v>0</v>
      </c>
      <c r="AH327" s="191">
        <f t="shared" si="336"/>
        <v>0</v>
      </c>
      <c r="AI327" s="163"/>
      <c r="AJ327" s="206">
        <f>AJ153+AH327</f>
        <v>0</v>
      </c>
      <c r="AK327" s="191">
        <f t="shared" ref="AK327:AU327" si="337">AK153+AJ327</f>
        <v>743595.56000000029</v>
      </c>
      <c r="AL327" s="191">
        <f t="shared" si="337"/>
        <v>743595.56000000029</v>
      </c>
      <c r="AM327" s="191">
        <f t="shared" si="337"/>
        <v>743595.56000000029</v>
      </c>
      <c r="AN327" s="191">
        <f t="shared" si="337"/>
        <v>743595.56000000029</v>
      </c>
      <c r="AO327" s="191">
        <f t="shared" si="337"/>
        <v>743595.56000000029</v>
      </c>
      <c r="AP327" s="191">
        <f t="shared" si="337"/>
        <v>743595.56000000029</v>
      </c>
      <c r="AQ327" s="191">
        <f t="shared" si="337"/>
        <v>743595.56000000029</v>
      </c>
      <c r="AR327" s="191">
        <f t="shared" si="337"/>
        <v>743595.56000000029</v>
      </c>
      <c r="AS327" s="191">
        <f t="shared" si="337"/>
        <v>743595.56000000029</v>
      </c>
      <c r="AT327" s="191">
        <f t="shared" si="337"/>
        <v>743595.56000000029</v>
      </c>
      <c r="AU327" s="191">
        <f t="shared" si="337"/>
        <v>743595.56000000029</v>
      </c>
      <c r="AV327" s="163"/>
      <c r="AW327" s="206">
        <f>AW153+AU327</f>
        <v>743595.56000000029</v>
      </c>
      <c r="AX327" s="191">
        <f t="shared" ref="AX327:BH327" si="338">AX153+AW327</f>
        <v>743595.56000000029</v>
      </c>
      <c r="AY327" s="191">
        <f t="shared" si="338"/>
        <v>743595.56000000029</v>
      </c>
      <c r="AZ327" s="191">
        <f t="shared" si="338"/>
        <v>743595.56000000029</v>
      </c>
      <c r="BA327" s="191">
        <f t="shared" si="338"/>
        <v>743595.56000000029</v>
      </c>
      <c r="BB327" s="191">
        <f t="shared" si="338"/>
        <v>743595.56000000029</v>
      </c>
      <c r="BC327" s="191">
        <f t="shared" si="338"/>
        <v>743595.56000000029</v>
      </c>
      <c r="BD327" s="191">
        <f t="shared" si="338"/>
        <v>743595.56000000029</v>
      </c>
      <c r="BE327" s="191">
        <f t="shared" si="338"/>
        <v>743595.56000000029</v>
      </c>
      <c r="BF327" s="191">
        <f t="shared" si="338"/>
        <v>743595.56000000029</v>
      </c>
      <c r="BG327" s="191">
        <f t="shared" si="338"/>
        <v>743595.56000000029</v>
      </c>
      <c r="BH327" s="191">
        <f t="shared" si="338"/>
        <v>743595.56000000029</v>
      </c>
      <c r="BI327" s="163"/>
      <c r="BV327" s="163"/>
      <c r="CI327" s="163"/>
      <c r="CV327" s="163"/>
      <c r="DI327" s="163"/>
      <c r="DV327" s="163"/>
      <c r="EI327" s="163"/>
      <c r="EK327" s="207">
        <f t="shared" si="213"/>
        <v>0</v>
      </c>
      <c r="EL327" s="116"/>
    </row>
    <row r="328" spans="1:142" ht="15.75" outlineLevel="1" x14ac:dyDescent="0.25">
      <c r="A328" s="2">
        <f>A154</f>
        <v>9</v>
      </c>
      <c r="B328" s="1" t="str">
        <f>$B$154</f>
        <v>PRE-09711</v>
      </c>
      <c r="C328" s="1" t="str">
        <f>$C$154</f>
        <v>SPP TAU - Circuit 66059</v>
      </c>
      <c r="D328" s="2" t="str">
        <f>$D$154</f>
        <v>PRE-09711.1</v>
      </c>
      <c r="E328" s="162" t="str">
        <f>$E$154</f>
        <v>SPP TAU - Circuit 66059</v>
      </c>
      <c r="F328" s="84">
        <f>$F$154</f>
        <v>44242</v>
      </c>
      <c r="G328" s="123">
        <v>355</v>
      </c>
      <c r="H328" s="204"/>
      <c r="I328" s="205">
        <v>0</v>
      </c>
      <c r="J328" s="191">
        <f t="shared" ref="J328:U328" si="339">J154+I328</f>
        <v>0</v>
      </c>
      <c r="K328" s="191">
        <f t="shared" si="339"/>
        <v>0</v>
      </c>
      <c r="L328" s="191">
        <f t="shared" si="339"/>
        <v>0</v>
      </c>
      <c r="M328" s="191">
        <f t="shared" si="339"/>
        <v>0</v>
      </c>
      <c r="N328" s="191">
        <f t="shared" si="339"/>
        <v>0</v>
      </c>
      <c r="O328" s="191">
        <f t="shared" si="339"/>
        <v>0</v>
      </c>
      <c r="P328" s="191">
        <f t="shared" si="339"/>
        <v>0</v>
      </c>
      <c r="Q328" s="191">
        <f t="shared" si="339"/>
        <v>0</v>
      </c>
      <c r="R328" s="191">
        <f t="shared" si="339"/>
        <v>0</v>
      </c>
      <c r="S328" s="191">
        <f t="shared" si="339"/>
        <v>0</v>
      </c>
      <c r="T328" s="191">
        <f t="shared" si="339"/>
        <v>0</v>
      </c>
      <c r="U328" s="191">
        <f t="shared" si="339"/>
        <v>0</v>
      </c>
      <c r="V328" s="163"/>
      <c r="W328" s="206">
        <f>W154+U328</f>
        <v>0</v>
      </c>
      <c r="X328" s="191">
        <f>+W328+49674.84</f>
        <v>49674.84</v>
      </c>
      <c r="Y328" s="191">
        <f>+X328+0</f>
        <v>49674.84</v>
      </c>
      <c r="Z328" s="191">
        <f>Z154+Y328</f>
        <v>49674.84</v>
      </c>
      <c r="AA328" s="191">
        <f>+Z328+496.78</f>
        <v>50171.619999999995</v>
      </c>
      <c r="AB328" s="191">
        <f>+AA328+-12470.46</f>
        <v>37701.159999999996</v>
      </c>
      <c r="AC328" s="191">
        <f t="shared" ref="AC328:AH328" si="340">AC154+AB328</f>
        <v>37701.159999999996</v>
      </c>
      <c r="AD328" s="191">
        <f t="shared" si="340"/>
        <v>37701.159999999996</v>
      </c>
      <c r="AE328" s="191">
        <f t="shared" si="340"/>
        <v>37701.159999999996</v>
      </c>
      <c r="AF328" s="191">
        <f t="shared" si="340"/>
        <v>37701.159999999996</v>
      </c>
      <c r="AG328" s="191">
        <f t="shared" si="340"/>
        <v>37701.159999999996</v>
      </c>
      <c r="AH328" s="191">
        <f t="shared" si="340"/>
        <v>37701.159999999996</v>
      </c>
      <c r="AI328" s="163"/>
      <c r="AJ328" s="206">
        <f>AJ154+AH328</f>
        <v>37701.159999999996</v>
      </c>
      <c r="AK328" s="191">
        <f t="shared" ref="AK328:AU328" si="341">AK154+AJ328</f>
        <v>37701.159999999996</v>
      </c>
      <c r="AL328" s="191">
        <f t="shared" si="341"/>
        <v>37701.159999999996</v>
      </c>
      <c r="AM328" s="191">
        <f t="shared" si="341"/>
        <v>37701.159999999996</v>
      </c>
      <c r="AN328" s="191">
        <f t="shared" si="341"/>
        <v>37701.159999999996</v>
      </c>
      <c r="AO328" s="191">
        <f t="shared" si="341"/>
        <v>37701.159999999996</v>
      </c>
      <c r="AP328" s="191">
        <f t="shared" si="341"/>
        <v>37701.159999999996</v>
      </c>
      <c r="AQ328" s="191">
        <f t="shared" si="341"/>
        <v>37701.159999999996</v>
      </c>
      <c r="AR328" s="191">
        <f t="shared" si="341"/>
        <v>37701.159999999996</v>
      </c>
      <c r="AS328" s="191">
        <f t="shared" si="341"/>
        <v>37701.159999999996</v>
      </c>
      <c r="AT328" s="191">
        <f t="shared" si="341"/>
        <v>37701.159999999996</v>
      </c>
      <c r="AU328" s="191">
        <f t="shared" si="341"/>
        <v>37701.159999999996</v>
      </c>
      <c r="AV328" s="163"/>
      <c r="AW328" s="206">
        <f>AW154+AU328</f>
        <v>37701.159999999996</v>
      </c>
      <c r="AX328" s="191">
        <f t="shared" ref="AX328:BH328" si="342">AX154+AW328</f>
        <v>37701.159999999996</v>
      </c>
      <c r="AY328" s="191">
        <f t="shared" si="342"/>
        <v>37701.159999999996</v>
      </c>
      <c r="AZ328" s="191">
        <f t="shared" si="342"/>
        <v>37701.159999999996</v>
      </c>
      <c r="BA328" s="191">
        <f t="shared" si="342"/>
        <v>37701.159999999996</v>
      </c>
      <c r="BB328" s="191">
        <f t="shared" si="342"/>
        <v>37701.159999999996</v>
      </c>
      <c r="BC328" s="191">
        <f t="shared" si="342"/>
        <v>37701.159999999996</v>
      </c>
      <c r="BD328" s="191">
        <f t="shared" si="342"/>
        <v>37701.159999999996</v>
      </c>
      <c r="BE328" s="191">
        <f t="shared" si="342"/>
        <v>37701.159999999996</v>
      </c>
      <c r="BF328" s="191">
        <f t="shared" si="342"/>
        <v>37701.159999999996</v>
      </c>
      <c r="BG328" s="191">
        <f t="shared" si="342"/>
        <v>37701.159999999996</v>
      </c>
      <c r="BH328" s="191">
        <f t="shared" si="342"/>
        <v>37701.159999999996</v>
      </c>
      <c r="BI328" s="163"/>
      <c r="BV328" s="163"/>
      <c r="CI328" s="163"/>
      <c r="CV328" s="163"/>
      <c r="DI328" s="163"/>
      <c r="DV328" s="163"/>
      <c r="EI328" s="163"/>
      <c r="EK328" s="207">
        <f t="shared" si="213"/>
        <v>0</v>
      </c>
      <c r="EL328" s="116"/>
    </row>
    <row r="329" spans="1:142" ht="15.75" outlineLevel="1" x14ac:dyDescent="0.25">
      <c r="A329" s="2">
        <v>9</v>
      </c>
      <c r="B329" s="1" t="str">
        <f>$B$154</f>
        <v>PRE-09711</v>
      </c>
      <c r="C329" s="1" t="str">
        <f>$C$154</f>
        <v>SPP TAU - Circuit 66059</v>
      </c>
      <c r="D329" s="2" t="str">
        <f>$D$154</f>
        <v>PRE-09711.1</v>
      </c>
      <c r="E329" s="162" t="str">
        <f>$E$154</f>
        <v>SPP TAU - Circuit 66059</v>
      </c>
      <c r="F329" s="84">
        <f>$F$154</f>
        <v>44242</v>
      </c>
      <c r="G329" s="123">
        <v>356</v>
      </c>
      <c r="H329" s="204"/>
      <c r="I329" s="205">
        <v>0</v>
      </c>
      <c r="J329" s="191"/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63"/>
      <c r="W329" s="206">
        <f>+U329+0</f>
        <v>0</v>
      </c>
      <c r="X329" s="191">
        <f>+W329+21821.13</f>
        <v>21821.13</v>
      </c>
      <c r="Y329" s="191">
        <f>+X329+0</f>
        <v>21821.13</v>
      </c>
      <c r="Z329" s="191">
        <f t="shared" ref="Z329:AH329" si="343">+Y329+0</f>
        <v>21821.13</v>
      </c>
      <c r="AA329" s="191">
        <f>+Z329+218.22</f>
        <v>22039.350000000002</v>
      </c>
      <c r="AB329" s="191">
        <f>+AA329+12470.46</f>
        <v>34509.81</v>
      </c>
      <c r="AC329" s="191">
        <f t="shared" si="343"/>
        <v>34509.81</v>
      </c>
      <c r="AD329" s="191">
        <f t="shared" si="343"/>
        <v>34509.81</v>
      </c>
      <c r="AE329" s="191">
        <f t="shared" si="343"/>
        <v>34509.81</v>
      </c>
      <c r="AF329" s="191">
        <f t="shared" si="343"/>
        <v>34509.81</v>
      </c>
      <c r="AG329" s="191">
        <f t="shared" si="343"/>
        <v>34509.81</v>
      </c>
      <c r="AH329" s="191">
        <f t="shared" si="343"/>
        <v>34509.81</v>
      </c>
      <c r="AI329" s="163"/>
      <c r="AJ329" s="206">
        <f>+AH329+0</f>
        <v>34509.81</v>
      </c>
      <c r="AK329" s="191">
        <f>+AJ329+0</f>
        <v>34509.81</v>
      </c>
      <c r="AL329" s="191">
        <f t="shared" ref="AL329:AU329" si="344">+AK329+0</f>
        <v>34509.81</v>
      </c>
      <c r="AM329" s="191">
        <f t="shared" si="344"/>
        <v>34509.81</v>
      </c>
      <c r="AN329" s="191">
        <f t="shared" si="344"/>
        <v>34509.81</v>
      </c>
      <c r="AO329" s="191">
        <f t="shared" si="344"/>
        <v>34509.81</v>
      </c>
      <c r="AP329" s="191">
        <f t="shared" si="344"/>
        <v>34509.81</v>
      </c>
      <c r="AQ329" s="191">
        <f t="shared" si="344"/>
        <v>34509.81</v>
      </c>
      <c r="AR329" s="191">
        <f t="shared" si="344"/>
        <v>34509.81</v>
      </c>
      <c r="AS329" s="191">
        <f t="shared" si="344"/>
        <v>34509.81</v>
      </c>
      <c r="AT329" s="191">
        <f t="shared" si="344"/>
        <v>34509.81</v>
      </c>
      <c r="AU329" s="191">
        <f t="shared" si="344"/>
        <v>34509.81</v>
      </c>
      <c r="AV329" s="163"/>
      <c r="AW329" s="206">
        <f>+AU329+0</f>
        <v>34509.81</v>
      </c>
      <c r="AX329" s="191">
        <f>+AW329+0</f>
        <v>34509.81</v>
      </c>
      <c r="AY329" s="191">
        <f t="shared" ref="AY329" si="345">+AX329+0</f>
        <v>34509.81</v>
      </c>
      <c r="AZ329" s="191">
        <f t="shared" ref="AZ329" si="346">+AY329+0</f>
        <v>34509.81</v>
      </c>
      <c r="BA329" s="191">
        <f t="shared" ref="BA329" si="347">+AZ329+0</f>
        <v>34509.81</v>
      </c>
      <c r="BB329" s="191">
        <f t="shared" ref="BB329" si="348">+BA329+0</f>
        <v>34509.81</v>
      </c>
      <c r="BC329" s="191">
        <f t="shared" ref="BC329" si="349">+BB329+0</f>
        <v>34509.81</v>
      </c>
      <c r="BD329" s="191">
        <f t="shared" ref="BD329" si="350">+BC329+0</f>
        <v>34509.81</v>
      </c>
      <c r="BE329" s="191">
        <f t="shared" ref="BE329" si="351">+BD329+0</f>
        <v>34509.81</v>
      </c>
      <c r="BF329" s="191">
        <f t="shared" ref="BF329" si="352">+BE329+0</f>
        <v>34509.81</v>
      </c>
      <c r="BG329" s="191">
        <f t="shared" ref="BG329" si="353">+BF329+0</f>
        <v>34509.81</v>
      </c>
      <c r="BH329" s="191">
        <f t="shared" ref="BH329" si="354">+BG329+0</f>
        <v>34509.81</v>
      </c>
      <c r="BI329" s="163"/>
      <c r="BV329" s="163"/>
      <c r="CI329" s="163"/>
      <c r="CV329" s="163"/>
      <c r="DI329" s="163"/>
      <c r="DV329" s="163"/>
      <c r="EI329" s="163"/>
      <c r="EK329" s="207">
        <f t="shared" si="213"/>
        <v>0</v>
      </c>
      <c r="EL329" s="116"/>
    </row>
    <row r="330" spans="1:142" ht="15.75" outlineLevel="1" x14ac:dyDescent="0.25">
      <c r="A330" s="2">
        <f>A155</f>
        <v>10</v>
      </c>
      <c r="B330" s="1" t="str">
        <f>B155</f>
        <v>PRE-09712</v>
      </c>
      <c r="C330" s="1" t="str">
        <f>C155</f>
        <v>SPP TAU - Circuit 230008</v>
      </c>
      <c r="D330" s="2" t="str">
        <f>D155</f>
        <v>PRE-09712.1</v>
      </c>
      <c r="E330" s="162" t="str">
        <f>E155</f>
        <v>SPP TAU - Circuit 230008</v>
      </c>
      <c r="F330" s="84">
        <f>$F155</f>
        <v>44392</v>
      </c>
      <c r="G330" s="123">
        <v>355</v>
      </c>
      <c r="H330" s="208"/>
      <c r="I330" s="205">
        <v>0</v>
      </c>
      <c r="J330" s="191">
        <f t="shared" ref="J330:U330" si="355">J155+I330</f>
        <v>0</v>
      </c>
      <c r="K330" s="191">
        <f t="shared" si="355"/>
        <v>0</v>
      </c>
      <c r="L330" s="191">
        <f t="shared" si="355"/>
        <v>0</v>
      </c>
      <c r="M330" s="191">
        <f t="shared" si="355"/>
        <v>0</v>
      </c>
      <c r="N330" s="191">
        <f t="shared" si="355"/>
        <v>0</v>
      </c>
      <c r="O330" s="191">
        <f t="shared" si="355"/>
        <v>0</v>
      </c>
      <c r="P330" s="191">
        <f t="shared" si="355"/>
        <v>0</v>
      </c>
      <c r="Q330" s="191">
        <f t="shared" si="355"/>
        <v>0</v>
      </c>
      <c r="R330" s="191">
        <f t="shared" si="355"/>
        <v>0</v>
      </c>
      <c r="S330" s="191">
        <f t="shared" si="355"/>
        <v>0</v>
      </c>
      <c r="T330" s="191">
        <f t="shared" si="355"/>
        <v>0</v>
      </c>
      <c r="U330" s="191">
        <f t="shared" si="355"/>
        <v>0</v>
      </c>
      <c r="V330" s="163"/>
      <c r="W330" s="191">
        <f>W155+U330</f>
        <v>0</v>
      </c>
      <c r="X330" s="191">
        <f>X155+W330</f>
        <v>0</v>
      </c>
      <c r="Y330" s="191">
        <f>Y155+X330</f>
        <v>0</v>
      </c>
      <c r="Z330" s="191">
        <f>Z155+Y330</f>
        <v>0</v>
      </c>
      <c r="AA330" s="191">
        <f>AA155+Z330</f>
        <v>0</v>
      </c>
      <c r="AB330" s="191">
        <f>AB155+AA330</f>
        <v>0</v>
      </c>
      <c r="AC330" s="191">
        <f>+AB330+983379.13</f>
        <v>983379.13</v>
      </c>
      <c r="AD330" s="191">
        <f>+AC330+-96.68</f>
        <v>983282.45</v>
      </c>
      <c r="AE330" s="191">
        <f>AE155+AD330</f>
        <v>983282.45</v>
      </c>
      <c r="AF330" s="191">
        <f>AF155+AE330</f>
        <v>983282.45</v>
      </c>
      <c r="AG330" s="191">
        <f>AG155+AF330</f>
        <v>983282.45</v>
      </c>
      <c r="AH330" s="191">
        <f>12888.23+AG330</f>
        <v>996170.67999999993</v>
      </c>
      <c r="AI330" s="163"/>
      <c r="AJ330" s="206">
        <f>AJ155+AH330</f>
        <v>996170.67999999993</v>
      </c>
      <c r="AK330" s="191">
        <f t="shared" ref="AK330:AU330" si="356">AK155+AJ330</f>
        <v>996170.67999999993</v>
      </c>
      <c r="AL330" s="191">
        <f t="shared" si="356"/>
        <v>996170.67999999993</v>
      </c>
      <c r="AM330" s="191">
        <f t="shared" si="356"/>
        <v>996170.67999999993</v>
      </c>
      <c r="AN330" s="191">
        <f t="shared" si="356"/>
        <v>996170.67999999993</v>
      </c>
      <c r="AO330" s="191">
        <f t="shared" si="356"/>
        <v>996170.67999999993</v>
      </c>
      <c r="AP330" s="191">
        <f t="shared" si="356"/>
        <v>996170.67999999993</v>
      </c>
      <c r="AQ330" s="191">
        <f t="shared" si="356"/>
        <v>996170.67999999993</v>
      </c>
      <c r="AR330" s="191">
        <f t="shared" si="356"/>
        <v>996170.67999999993</v>
      </c>
      <c r="AS330" s="191">
        <f t="shared" si="356"/>
        <v>996170.67999999993</v>
      </c>
      <c r="AT330" s="191">
        <f t="shared" si="356"/>
        <v>996170.67999999993</v>
      </c>
      <c r="AU330" s="191">
        <f t="shared" si="356"/>
        <v>996170.67999999993</v>
      </c>
      <c r="AV330" s="163"/>
      <c r="AW330" s="206">
        <f>AW155+AU330</f>
        <v>996170.67999999993</v>
      </c>
      <c r="AX330" s="191">
        <f t="shared" ref="AX330" si="357">AX155+AW330</f>
        <v>996170.67999999993</v>
      </c>
      <c r="AY330" s="191">
        <f t="shared" ref="AY330" si="358">AY155+AX330</f>
        <v>996170.67999999993</v>
      </c>
      <c r="AZ330" s="191">
        <f t="shared" ref="AZ330" si="359">AZ155+AY330</f>
        <v>996170.67999999993</v>
      </c>
      <c r="BA330" s="191">
        <f t="shared" ref="BA330" si="360">BA155+AZ330</f>
        <v>996170.67999999993</v>
      </c>
      <c r="BB330" s="191">
        <f t="shared" ref="BB330" si="361">BB155+BA330</f>
        <v>996170.67999999993</v>
      </c>
      <c r="BC330" s="191">
        <f t="shared" ref="BC330" si="362">BC155+BB330</f>
        <v>996170.67999999993</v>
      </c>
      <c r="BD330" s="191">
        <f t="shared" ref="BD330" si="363">BD155+BC330</f>
        <v>996170.67999999993</v>
      </c>
      <c r="BE330" s="191">
        <f t="shared" ref="BE330" si="364">BE155+BD330</f>
        <v>996170.67999999993</v>
      </c>
      <c r="BF330" s="191">
        <f t="shared" ref="BF330" si="365">BF155+BE330</f>
        <v>996170.67999999993</v>
      </c>
      <c r="BG330" s="191">
        <f t="shared" ref="BG330" si="366">BG155+BF330</f>
        <v>996170.67999999993</v>
      </c>
      <c r="BH330" s="191">
        <f t="shared" ref="BH330" si="367">BH155+BG330</f>
        <v>996170.67999999993</v>
      </c>
      <c r="BI330" s="163"/>
      <c r="BV330" s="163"/>
      <c r="CI330" s="163"/>
      <c r="CV330" s="163"/>
      <c r="DI330" s="163"/>
      <c r="DV330" s="163"/>
      <c r="EI330" s="163"/>
      <c r="EK330" s="207">
        <f t="shared" si="213"/>
        <v>0</v>
      </c>
      <c r="EL330" s="116"/>
    </row>
    <row r="331" spans="1:142" ht="15.75" outlineLevel="1" x14ac:dyDescent="0.25">
      <c r="A331" s="2">
        <v>10</v>
      </c>
      <c r="B331" s="1" t="s">
        <v>266</v>
      </c>
      <c r="C331" s="1" t="s">
        <v>192</v>
      </c>
      <c r="D331" s="2" t="s">
        <v>265</v>
      </c>
      <c r="E331" s="162" t="s">
        <v>192</v>
      </c>
      <c r="F331" s="84">
        <v>44392</v>
      </c>
      <c r="G331" s="123">
        <v>356</v>
      </c>
      <c r="H331" s="208"/>
      <c r="I331" s="205">
        <v>0</v>
      </c>
      <c r="J331" s="191"/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63"/>
      <c r="W331" s="206">
        <f>U331+0</f>
        <v>0</v>
      </c>
      <c r="X331" s="191">
        <f>+W331+0</f>
        <v>0</v>
      </c>
      <c r="Y331" s="191">
        <f t="shared" ref="Y331:AG331" si="368">+X331+0</f>
        <v>0</v>
      </c>
      <c r="Z331" s="191">
        <f t="shared" si="368"/>
        <v>0</v>
      </c>
      <c r="AA331" s="191">
        <f t="shared" si="368"/>
        <v>0</v>
      </c>
      <c r="AB331" s="191">
        <f t="shared" si="368"/>
        <v>0</v>
      </c>
      <c r="AC331" s="191">
        <f>+AB331+389760.12</f>
        <v>389760.12</v>
      </c>
      <c r="AD331" s="191">
        <f>+AC331+-38.31</f>
        <v>389721.81</v>
      </c>
      <c r="AE331" s="191">
        <f t="shared" si="368"/>
        <v>389721.81</v>
      </c>
      <c r="AF331" s="191">
        <f t="shared" si="368"/>
        <v>389721.81</v>
      </c>
      <c r="AG331" s="191">
        <f t="shared" si="368"/>
        <v>389721.81</v>
      </c>
      <c r="AH331" s="191">
        <f>+AG331+5108.22</f>
        <v>394830.02999999997</v>
      </c>
      <c r="AI331" s="163"/>
      <c r="AJ331" s="206">
        <f>AH331+0</f>
        <v>394830.02999999997</v>
      </c>
      <c r="AK331" s="191">
        <f>+AJ331+0</f>
        <v>394830.02999999997</v>
      </c>
      <c r="AL331" s="191">
        <f t="shared" ref="AL331:AU331" si="369">+AK331+0</f>
        <v>394830.02999999997</v>
      </c>
      <c r="AM331" s="191">
        <f t="shared" si="369"/>
        <v>394830.02999999997</v>
      </c>
      <c r="AN331" s="191">
        <f t="shared" si="369"/>
        <v>394830.02999999997</v>
      </c>
      <c r="AO331" s="191">
        <f t="shared" si="369"/>
        <v>394830.02999999997</v>
      </c>
      <c r="AP331" s="191">
        <f t="shared" si="369"/>
        <v>394830.02999999997</v>
      </c>
      <c r="AQ331" s="191">
        <f t="shared" si="369"/>
        <v>394830.02999999997</v>
      </c>
      <c r="AR331" s="191">
        <f t="shared" si="369"/>
        <v>394830.02999999997</v>
      </c>
      <c r="AS331" s="191">
        <f t="shared" si="369"/>
        <v>394830.02999999997</v>
      </c>
      <c r="AT331" s="191">
        <f t="shared" si="369"/>
        <v>394830.02999999997</v>
      </c>
      <c r="AU331" s="191">
        <f t="shared" si="369"/>
        <v>394830.02999999997</v>
      </c>
      <c r="AV331" s="163"/>
      <c r="AW331" s="206">
        <f>AU331+0</f>
        <v>394830.02999999997</v>
      </c>
      <c r="AX331" s="191">
        <f>+AW331+0</f>
        <v>394830.02999999997</v>
      </c>
      <c r="AY331" s="191">
        <f t="shared" ref="AY331:AY335" si="370">+AX331+0</f>
        <v>394830.02999999997</v>
      </c>
      <c r="AZ331" s="191">
        <f t="shared" ref="AZ331:AZ335" si="371">+AY331+0</f>
        <v>394830.02999999997</v>
      </c>
      <c r="BA331" s="191">
        <f t="shared" ref="BA331:BA335" si="372">+AZ331+0</f>
        <v>394830.02999999997</v>
      </c>
      <c r="BB331" s="191">
        <f t="shared" ref="BB331:BB335" si="373">+BA331+0</f>
        <v>394830.02999999997</v>
      </c>
      <c r="BC331" s="191">
        <f t="shared" ref="BC331:BC335" si="374">+BB331+0</f>
        <v>394830.02999999997</v>
      </c>
      <c r="BD331" s="191">
        <f t="shared" ref="BD331:BD335" si="375">+BC331+0</f>
        <v>394830.02999999997</v>
      </c>
      <c r="BE331" s="191">
        <f t="shared" ref="BE331:BE335" si="376">+BD331+0</f>
        <v>394830.02999999997</v>
      </c>
      <c r="BF331" s="191">
        <f t="shared" ref="BF331:BF335" si="377">+BE331+0</f>
        <v>394830.02999999997</v>
      </c>
      <c r="BG331" s="191">
        <f t="shared" ref="BG331:BG335" si="378">+BF331+0</f>
        <v>394830.02999999997</v>
      </c>
      <c r="BH331" s="191">
        <f t="shared" ref="BH331:BH335" si="379">+BG331+0</f>
        <v>394830.02999999997</v>
      </c>
      <c r="BI331" s="163"/>
      <c r="BV331" s="163"/>
      <c r="CI331" s="163"/>
      <c r="CV331" s="163"/>
      <c r="DI331" s="163"/>
      <c r="DV331" s="163"/>
      <c r="EI331" s="163"/>
      <c r="EK331" s="207">
        <f t="shared" si="213"/>
        <v>0</v>
      </c>
      <c r="EL331" s="116"/>
    </row>
    <row r="332" spans="1:142" ht="15.75" outlineLevel="1" x14ac:dyDescent="0.25">
      <c r="A332" s="2">
        <v>10</v>
      </c>
      <c r="B332" s="1" t="s">
        <v>266</v>
      </c>
      <c r="C332" s="1" t="s">
        <v>192</v>
      </c>
      <c r="D332" s="2" t="s">
        <v>265</v>
      </c>
      <c r="E332" s="162" t="s">
        <v>192</v>
      </c>
      <c r="F332" s="84">
        <v>44392</v>
      </c>
      <c r="G332" s="123">
        <v>364</v>
      </c>
      <c r="H332" s="208"/>
      <c r="I332" s="205">
        <v>0</v>
      </c>
      <c r="J332" s="191"/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63"/>
      <c r="W332" s="206">
        <f>U332+0</f>
        <v>0</v>
      </c>
      <c r="X332" s="191">
        <f>+W332+0</f>
        <v>0</v>
      </c>
      <c r="Y332" s="191">
        <f t="shared" ref="Y332:AG332" si="380">+X332+0</f>
        <v>0</v>
      </c>
      <c r="Z332" s="191">
        <f t="shared" si="380"/>
        <v>0</v>
      </c>
      <c r="AA332" s="191">
        <f t="shared" si="380"/>
        <v>0</v>
      </c>
      <c r="AB332" s="191">
        <f t="shared" si="380"/>
        <v>0</v>
      </c>
      <c r="AC332" s="191">
        <f>+AB332+4918.2</f>
        <v>4918.2</v>
      </c>
      <c r="AD332" s="191">
        <f>+AC332+-0.47</f>
        <v>4917.7299999999996</v>
      </c>
      <c r="AE332" s="191">
        <f t="shared" si="380"/>
        <v>4917.7299999999996</v>
      </c>
      <c r="AF332" s="191">
        <f t="shared" si="380"/>
        <v>4917.7299999999996</v>
      </c>
      <c r="AG332" s="191">
        <f t="shared" si="380"/>
        <v>4917.7299999999996</v>
      </c>
      <c r="AH332" s="191">
        <f>+AG332+64.46</f>
        <v>4982.1899999999996</v>
      </c>
      <c r="AI332" s="163"/>
      <c r="AJ332" s="206">
        <f>AH332+0</f>
        <v>4982.1899999999996</v>
      </c>
      <c r="AK332" s="191">
        <f>+AJ332+0</f>
        <v>4982.1899999999996</v>
      </c>
      <c r="AL332" s="191">
        <f t="shared" ref="AL332:AU332" si="381">+AK332+0</f>
        <v>4982.1899999999996</v>
      </c>
      <c r="AM332" s="191">
        <f t="shared" si="381"/>
        <v>4982.1899999999996</v>
      </c>
      <c r="AN332" s="191">
        <f t="shared" si="381"/>
        <v>4982.1899999999996</v>
      </c>
      <c r="AO332" s="191">
        <f t="shared" si="381"/>
        <v>4982.1899999999996</v>
      </c>
      <c r="AP332" s="191">
        <f t="shared" si="381"/>
        <v>4982.1899999999996</v>
      </c>
      <c r="AQ332" s="191">
        <f t="shared" si="381"/>
        <v>4982.1899999999996</v>
      </c>
      <c r="AR332" s="191">
        <f t="shared" si="381"/>
        <v>4982.1899999999996</v>
      </c>
      <c r="AS332" s="191">
        <f t="shared" si="381"/>
        <v>4982.1899999999996</v>
      </c>
      <c r="AT332" s="191">
        <f t="shared" si="381"/>
        <v>4982.1899999999996</v>
      </c>
      <c r="AU332" s="191">
        <f t="shared" si="381"/>
        <v>4982.1899999999996</v>
      </c>
      <c r="AV332" s="163"/>
      <c r="AW332" s="206">
        <f>AU332+0</f>
        <v>4982.1899999999996</v>
      </c>
      <c r="AX332" s="191">
        <f>+AW332+0</f>
        <v>4982.1899999999996</v>
      </c>
      <c r="AY332" s="191">
        <f t="shared" si="370"/>
        <v>4982.1899999999996</v>
      </c>
      <c r="AZ332" s="191">
        <f t="shared" si="371"/>
        <v>4982.1899999999996</v>
      </c>
      <c r="BA332" s="191">
        <f t="shared" si="372"/>
        <v>4982.1899999999996</v>
      </c>
      <c r="BB332" s="191">
        <f t="shared" si="373"/>
        <v>4982.1899999999996</v>
      </c>
      <c r="BC332" s="191">
        <f t="shared" si="374"/>
        <v>4982.1899999999996</v>
      </c>
      <c r="BD332" s="191">
        <f t="shared" si="375"/>
        <v>4982.1899999999996</v>
      </c>
      <c r="BE332" s="191">
        <f t="shared" si="376"/>
        <v>4982.1899999999996</v>
      </c>
      <c r="BF332" s="191">
        <f t="shared" si="377"/>
        <v>4982.1899999999996</v>
      </c>
      <c r="BG332" s="191">
        <f t="shared" si="378"/>
        <v>4982.1899999999996</v>
      </c>
      <c r="BH332" s="191">
        <f t="shared" si="379"/>
        <v>4982.1899999999996</v>
      </c>
      <c r="BI332" s="163"/>
      <c r="BV332" s="163"/>
      <c r="CI332" s="163"/>
      <c r="CV332" s="163"/>
      <c r="DI332" s="163"/>
      <c r="DV332" s="163"/>
      <c r="EI332" s="163"/>
      <c r="EK332" s="207">
        <f t="shared" si="213"/>
        <v>0</v>
      </c>
      <c r="EL332" s="116"/>
    </row>
    <row r="333" spans="1:142" ht="15.75" outlineLevel="1" x14ac:dyDescent="0.25">
      <c r="A333" s="2">
        <v>10</v>
      </c>
      <c r="B333" s="1" t="s">
        <v>266</v>
      </c>
      <c r="C333" s="1" t="s">
        <v>192</v>
      </c>
      <c r="D333" s="2" t="s">
        <v>265</v>
      </c>
      <c r="E333" s="162" t="s">
        <v>192</v>
      </c>
      <c r="F333" s="84">
        <v>44392</v>
      </c>
      <c r="G333" s="123">
        <v>365</v>
      </c>
      <c r="H333" s="208"/>
      <c r="I333" s="205">
        <v>0</v>
      </c>
      <c r="J333" s="191"/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63"/>
      <c r="W333" s="206">
        <f>U333+0</f>
        <v>0</v>
      </c>
      <c r="X333" s="191">
        <f>+W333+0</f>
        <v>0</v>
      </c>
      <c r="Y333" s="191">
        <f t="shared" ref="Y333:AG333" si="382">+X333+0</f>
        <v>0</v>
      </c>
      <c r="Z333" s="191">
        <f t="shared" si="382"/>
        <v>0</v>
      </c>
      <c r="AA333" s="191">
        <f t="shared" si="382"/>
        <v>0</v>
      </c>
      <c r="AB333" s="191">
        <f t="shared" si="382"/>
        <v>0</v>
      </c>
      <c r="AC333" s="191">
        <f>+AB333+1625.3</f>
        <v>1625.3</v>
      </c>
      <c r="AD333" s="191">
        <f>+AC333+-0.16</f>
        <v>1625.1399999999999</v>
      </c>
      <c r="AE333" s="191">
        <f t="shared" si="382"/>
        <v>1625.1399999999999</v>
      </c>
      <c r="AF333" s="191">
        <f t="shared" si="382"/>
        <v>1625.1399999999999</v>
      </c>
      <c r="AG333" s="191">
        <f t="shared" si="382"/>
        <v>1625.1399999999999</v>
      </c>
      <c r="AH333" s="191">
        <f>+AG333+21.29</f>
        <v>1646.4299999999998</v>
      </c>
      <c r="AI333" s="163"/>
      <c r="AJ333" s="206">
        <f>AH333+0</f>
        <v>1646.4299999999998</v>
      </c>
      <c r="AK333" s="191">
        <f>+AJ333+0</f>
        <v>1646.4299999999998</v>
      </c>
      <c r="AL333" s="191">
        <f t="shared" ref="AL333:AU333" si="383">+AK333+0</f>
        <v>1646.4299999999998</v>
      </c>
      <c r="AM333" s="191">
        <f t="shared" si="383"/>
        <v>1646.4299999999998</v>
      </c>
      <c r="AN333" s="191">
        <f t="shared" si="383"/>
        <v>1646.4299999999998</v>
      </c>
      <c r="AO333" s="191">
        <f t="shared" si="383"/>
        <v>1646.4299999999998</v>
      </c>
      <c r="AP333" s="191">
        <f t="shared" si="383"/>
        <v>1646.4299999999998</v>
      </c>
      <c r="AQ333" s="191">
        <f t="shared" si="383"/>
        <v>1646.4299999999998</v>
      </c>
      <c r="AR333" s="191">
        <f t="shared" si="383"/>
        <v>1646.4299999999998</v>
      </c>
      <c r="AS333" s="191">
        <f t="shared" si="383"/>
        <v>1646.4299999999998</v>
      </c>
      <c r="AT333" s="191">
        <f t="shared" si="383"/>
        <v>1646.4299999999998</v>
      </c>
      <c r="AU333" s="191">
        <f t="shared" si="383"/>
        <v>1646.4299999999998</v>
      </c>
      <c r="AV333" s="163"/>
      <c r="AW333" s="206">
        <f>AU333+0</f>
        <v>1646.4299999999998</v>
      </c>
      <c r="AX333" s="191">
        <f>+AW333+0</f>
        <v>1646.4299999999998</v>
      </c>
      <c r="AY333" s="191">
        <f t="shared" si="370"/>
        <v>1646.4299999999998</v>
      </c>
      <c r="AZ333" s="191">
        <f t="shared" si="371"/>
        <v>1646.4299999999998</v>
      </c>
      <c r="BA333" s="191">
        <f t="shared" si="372"/>
        <v>1646.4299999999998</v>
      </c>
      <c r="BB333" s="191">
        <f t="shared" si="373"/>
        <v>1646.4299999999998</v>
      </c>
      <c r="BC333" s="191">
        <f t="shared" si="374"/>
        <v>1646.4299999999998</v>
      </c>
      <c r="BD333" s="191">
        <f t="shared" si="375"/>
        <v>1646.4299999999998</v>
      </c>
      <c r="BE333" s="191">
        <f t="shared" si="376"/>
        <v>1646.4299999999998</v>
      </c>
      <c r="BF333" s="191">
        <f t="shared" si="377"/>
        <v>1646.4299999999998</v>
      </c>
      <c r="BG333" s="191">
        <f t="shared" si="378"/>
        <v>1646.4299999999998</v>
      </c>
      <c r="BH333" s="191">
        <f t="shared" si="379"/>
        <v>1646.4299999999998</v>
      </c>
      <c r="BI333" s="163"/>
      <c r="BV333" s="163"/>
      <c r="CI333" s="163"/>
      <c r="CV333" s="163"/>
      <c r="DI333" s="163"/>
      <c r="DV333" s="163"/>
      <c r="EI333" s="163"/>
      <c r="EK333" s="207">
        <f t="shared" si="213"/>
        <v>0</v>
      </c>
      <c r="EL333" s="116"/>
    </row>
    <row r="334" spans="1:142" ht="15.75" outlineLevel="1" x14ac:dyDescent="0.25">
      <c r="A334" s="2">
        <v>10</v>
      </c>
      <c r="B334" s="1" t="s">
        <v>266</v>
      </c>
      <c r="C334" s="1" t="s">
        <v>192</v>
      </c>
      <c r="D334" s="2" t="s">
        <v>265</v>
      </c>
      <c r="E334" s="162" t="s">
        <v>192</v>
      </c>
      <c r="F334" s="84">
        <v>44392</v>
      </c>
      <c r="G334" s="123">
        <v>366</v>
      </c>
      <c r="H334" s="208"/>
      <c r="I334" s="205">
        <v>0</v>
      </c>
      <c r="J334" s="191"/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63"/>
      <c r="W334" s="206">
        <f>U334+0</f>
        <v>0</v>
      </c>
      <c r="X334" s="191">
        <f>+W334+0</f>
        <v>0</v>
      </c>
      <c r="Y334" s="191">
        <f t="shared" ref="Y334:AG334" si="384">+X334+0</f>
        <v>0</v>
      </c>
      <c r="Z334" s="191">
        <f t="shared" si="384"/>
        <v>0</v>
      </c>
      <c r="AA334" s="191">
        <f t="shared" si="384"/>
        <v>0</v>
      </c>
      <c r="AB334" s="191">
        <f t="shared" si="384"/>
        <v>0</v>
      </c>
      <c r="AC334" s="191">
        <f>+AB334+354.38</f>
        <v>354.38</v>
      </c>
      <c r="AD334" s="191">
        <f>+AC334+-0.05</f>
        <v>354.33</v>
      </c>
      <c r="AE334" s="191">
        <f t="shared" si="384"/>
        <v>354.33</v>
      </c>
      <c r="AF334" s="191">
        <f t="shared" si="384"/>
        <v>354.33</v>
      </c>
      <c r="AG334" s="191">
        <f t="shared" si="384"/>
        <v>354.33</v>
      </c>
      <c r="AH334" s="191">
        <f>+AG334+4.65</f>
        <v>358.97999999999996</v>
      </c>
      <c r="AI334" s="163"/>
      <c r="AJ334" s="206">
        <f>AH334+0</f>
        <v>358.97999999999996</v>
      </c>
      <c r="AK334" s="191">
        <f>+AJ334+0</f>
        <v>358.97999999999996</v>
      </c>
      <c r="AL334" s="191">
        <f t="shared" ref="AL334:AU334" si="385">+AK334+0</f>
        <v>358.97999999999996</v>
      </c>
      <c r="AM334" s="191">
        <f t="shared" si="385"/>
        <v>358.97999999999996</v>
      </c>
      <c r="AN334" s="191">
        <f t="shared" si="385"/>
        <v>358.97999999999996</v>
      </c>
      <c r="AO334" s="191">
        <f t="shared" si="385"/>
        <v>358.97999999999996</v>
      </c>
      <c r="AP334" s="191">
        <f t="shared" si="385"/>
        <v>358.97999999999996</v>
      </c>
      <c r="AQ334" s="191">
        <f t="shared" si="385"/>
        <v>358.97999999999996</v>
      </c>
      <c r="AR334" s="191">
        <f t="shared" si="385"/>
        <v>358.97999999999996</v>
      </c>
      <c r="AS334" s="191">
        <f t="shared" si="385"/>
        <v>358.97999999999996</v>
      </c>
      <c r="AT334" s="191">
        <f t="shared" si="385"/>
        <v>358.97999999999996</v>
      </c>
      <c r="AU334" s="191">
        <f t="shared" si="385"/>
        <v>358.97999999999996</v>
      </c>
      <c r="AV334" s="163"/>
      <c r="AW334" s="206">
        <f>AU334+0</f>
        <v>358.97999999999996</v>
      </c>
      <c r="AX334" s="191">
        <f>+AW334+0</f>
        <v>358.97999999999996</v>
      </c>
      <c r="AY334" s="191">
        <f t="shared" si="370"/>
        <v>358.97999999999996</v>
      </c>
      <c r="AZ334" s="191">
        <f t="shared" si="371"/>
        <v>358.97999999999996</v>
      </c>
      <c r="BA334" s="191">
        <f t="shared" si="372"/>
        <v>358.97999999999996</v>
      </c>
      <c r="BB334" s="191">
        <f t="shared" si="373"/>
        <v>358.97999999999996</v>
      </c>
      <c r="BC334" s="191">
        <f t="shared" si="374"/>
        <v>358.97999999999996</v>
      </c>
      <c r="BD334" s="191">
        <f t="shared" si="375"/>
        <v>358.97999999999996</v>
      </c>
      <c r="BE334" s="191">
        <f t="shared" si="376"/>
        <v>358.97999999999996</v>
      </c>
      <c r="BF334" s="191">
        <f t="shared" si="377"/>
        <v>358.97999999999996</v>
      </c>
      <c r="BG334" s="191">
        <f t="shared" si="378"/>
        <v>358.97999999999996</v>
      </c>
      <c r="BH334" s="191">
        <f t="shared" si="379"/>
        <v>358.97999999999996</v>
      </c>
      <c r="BI334" s="163"/>
      <c r="BV334" s="163"/>
      <c r="CI334" s="163"/>
      <c r="CV334" s="163"/>
      <c r="DI334" s="163"/>
      <c r="DV334" s="163"/>
      <c r="EI334" s="163"/>
      <c r="EK334" s="207">
        <f t="shared" si="213"/>
        <v>0</v>
      </c>
      <c r="EL334" s="116"/>
    </row>
    <row r="335" spans="1:142" ht="15.75" outlineLevel="1" x14ac:dyDescent="0.25">
      <c r="A335" s="2">
        <v>10</v>
      </c>
      <c r="B335" s="1" t="s">
        <v>266</v>
      </c>
      <c r="C335" s="1" t="s">
        <v>192</v>
      </c>
      <c r="D335" s="2" t="s">
        <v>265</v>
      </c>
      <c r="E335" s="162" t="s">
        <v>192</v>
      </c>
      <c r="F335" s="84">
        <v>44392</v>
      </c>
      <c r="G335" s="123">
        <v>368</v>
      </c>
      <c r="H335" s="208"/>
      <c r="I335" s="205">
        <v>0</v>
      </c>
      <c r="J335" s="191"/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63"/>
      <c r="W335" s="206">
        <f>U335+0</f>
        <v>0</v>
      </c>
      <c r="X335" s="191">
        <f>+W335+0</f>
        <v>0</v>
      </c>
      <c r="Y335" s="191">
        <f t="shared" ref="Y335:AG335" si="386">+X335+0</f>
        <v>0</v>
      </c>
      <c r="Z335" s="191">
        <f t="shared" si="386"/>
        <v>0</v>
      </c>
      <c r="AA335" s="191">
        <f t="shared" si="386"/>
        <v>0</v>
      </c>
      <c r="AB335" s="191">
        <f t="shared" si="386"/>
        <v>0</v>
      </c>
      <c r="AC335" s="191">
        <f>+AB335+6474.25</f>
        <v>6474.25</v>
      </c>
      <c r="AD335" s="191">
        <f>+AC335+-0.63</f>
        <v>6473.62</v>
      </c>
      <c r="AE335" s="191">
        <f t="shared" si="386"/>
        <v>6473.62</v>
      </c>
      <c r="AF335" s="191">
        <f t="shared" si="386"/>
        <v>6473.62</v>
      </c>
      <c r="AG335" s="191">
        <f t="shared" si="386"/>
        <v>6473.62</v>
      </c>
      <c r="AH335" s="191">
        <f>+AG335+84.85</f>
        <v>6558.47</v>
      </c>
      <c r="AI335" s="163"/>
      <c r="AJ335" s="206">
        <f>AH335+0</f>
        <v>6558.47</v>
      </c>
      <c r="AK335" s="191">
        <f>+AJ335+0</f>
        <v>6558.47</v>
      </c>
      <c r="AL335" s="191">
        <f t="shared" ref="AL335:AU335" si="387">+AK335+0</f>
        <v>6558.47</v>
      </c>
      <c r="AM335" s="191">
        <f t="shared" si="387"/>
        <v>6558.47</v>
      </c>
      <c r="AN335" s="191">
        <f t="shared" si="387"/>
        <v>6558.47</v>
      </c>
      <c r="AO335" s="191">
        <f t="shared" si="387"/>
        <v>6558.47</v>
      </c>
      <c r="AP335" s="191">
        <f t="shared" si="387"/>
        <v>6558.47</v>
      </c>
      <c r="AQ335" s="191">
        <f t="shared" si="387"/>
        <v>6558.47</v>
      </c>
      <c r="AR335" s="191">
        <f t="shared" si="387"/>
        <v>6558.47</v>
      </c>
      <c r="AS335" s="191">
        <f t="shared" si="387"/>
        <v>6558.47</v>
      </c>
      <c r="AT335" s="191">
        <f t="shared" si="387"/>
        <v>6558.47</v>
      </c>
      <c r="AU335" s="191">
        <f t="shared" si="387"/>
        <v>6558.47</v>
      </c>
      <c r="AV335" s="163"/>
      <c r="AW335" s="206">
        <f>AU335+0</f>
        <v>6558.47</v>
      </c>
      <c r="AX335" s="191">
        <f>+AW335+0</f>
        <v>6558.47</v>
      </c>
      <c r="AY335" s="191">
        <f t="shared" si="370"/>
        <v>6558.47</v>
      </c>
      <c r="AZ335" s="191">
        <f t="shared" si="371"/>
        <v>6558.47</v>
      </c>
      <c r="BA335" s="191">
        <f t="shared" si="372"/>
        <v>6558.47</v>
      </c>
      <c r="BB335" s="191">
        <f t="shared" si="373"/>
        <v>6558.47</v>
      </c>
      <c r="BC335" s="191">
        <f t="shared" si="374"/>
        <v>6558.47</v>
      </c>
      <c r="BD335" s="191">
        <f t="shared" si="375"/>
        <v>6558.47</v>
      </c>
      <c r="BE335" s="191">
        <f t="shared" si="376"/>
        <v>6558.47</v>
      </c>
      <c r="BF335" s="191">
        <f t="shared" si="377"/>
        <v>6558.47</v>
      </c>
      <c r="BG335" s="191">
        <f t="shared" si="378"/>
        <v>6558.47</v>
      </c>
      <c r="BH335" s="191">
        <f t="shared" si="379"/>
        <v>6558.47</v>
      </c>
      <c r="BI335" s="163"/>
      <c r="BV335" s="163"/>
      <c r="CI335" s="163"/>
      <c r="CV335" s="163"/>
      <c r="DI335" s="163"/>
      <c r="DV335" s="163"/>
      <c r="EI335" s="163"/>
      <c r="EK335" s="207">
        <f t="shared" si="213"/>
        <v>0</v>
      </c>
      <c r="EL335" s="116"/>
    </row>
    <row r="336" spans="1:142" ht="15.75" outlineLevel="1" x14ac:dyDescent="0.25">
      <c r="A336" s="2">
        <f t="shared" ref="A336:E338" si="388">A156</f>
        <v>11</v>
      </c>
      <c r="B336" s="1" t="str">
        <f t="shared" si="388"/>
        <v>PRE-09722</v>
      </c>
      <c r="C336" s="1" t="str">
        <f t="shared" si="388"/>
        <v>SPP TAU - Circuit 230010</v>
      </c>
      <c r="D336" s="2" t="str">
        <f t="shared" si="388"/>
        <v>PRE-09722.1</v>
      </c>
      <c r="E336" s="162" t="str">
        <f t="shared" si="388"/>
        <v>SPP TAU - Circuit 230010</v>
      </c>
      <c r="F336" s="84" t="str">
        <f>$F156</f>
        <v>00/00/0000</v>
      </c>
      <c r="G336" s="123">
        <v>355</v>
      </c>
      <c r="H336" s="128"/>
      <c r="I336" s="205">
        <v>0</v>
      </c>
      <c r="J336" s="191">
        <f t="shared" ref="J336:U336" si="389">J156+I336</f>
        <v>0</v>
      </c>
      <c r="K336" s="191">
        <f t="shared" si="389"/>
        <v>0</v>
      </c>
      <c r="L336" s="191">
        <f t="shared" si="389"/>
        <v>0</v>
      </c>
      <c r="M336" s="191">
        <f t="shared" si="389"/>
        <v>0</v>
      </c>
      <c r="N336" s="191">
        <f t="shared" si="389"/>
        <v>0</v>
      </c>
      <c r="O336" s="191">
        <f t="shared" si="389"/>
        <v>0</v>
      </c>
      <c r="P336" s="191">
        <f t="shared" si="389"/>
        <v>0</v>
      </c>
      <c r="Q336" s="191">
        <f t="shared" si="389"/>
        <v>0</v>
      </c>
      <c r="R336" s="191">
        <f t="shared" si="389"/>
        <v>0</v>
      </c>
      <c r="S336" s="191">
        <f t="shared" si="389"/>
        <v>0</v>
      </c>
      <c r="T336" s="191">
        <f t="shared" si="389"/>
        <v>0</v>
      </c>
      <c r="U336" s="191">
        <f t="shared" si="389"/>
        <v>0</v>
      </c>
      <c r="V336" s="163"/>
      <c r="W336" s="206">
        <f>W156+U336</f>
        <v>0</v>
      </c>
      <c r="X336" s="191">
        <f t="shared" ref="X336:AH336" si="390">X156+W336</f>
        <v>0</v>
      </c>
      <c r="Y336" s="191">
        <f t="shared" si="390"/>
        <v>0</v>
      </c>
      <c r="Z336" s="191">
        <f t="shared" si="390"/>
        <v>0</v>
      </c>
      <c r="AA336" s="191">
        <f t="shared" si="390"/>
        <v>0</v>
      </c>
      <c r="AB336" s="191">
        <f t="shared" si="390"/>
        <v>0</v>
      </c>
      <c r="AC336" s="191">
        <f t="shared" si="390"/>
        <v>0</v>
      </c>
      <c r="AD336" s="191">
        <f t="shared" si="390"/>
        <v>0</v>
      </c>
      <c r="AE336" s="191">
        <f t="shared" si="390"/>
        <v>0</v>
      </c>
      <c r="AF336" s="191">
        <f t="shared" si="390"/>
        <v>0</v>
      </c>
      <c r="AG336" s="191">
        <f t="shared" si="390"/>
        <v>0</v>
      </c>
      <c r="AH336" s="191">
        <f t="shared" si="390"/>
        <v>0</v>
      </c>
      <c r="AI336" s="163"/>
      <c r="AJ336" s="206">
        <f>AJ156+AH336</f>
        <v>0</v>
      </c>
      <c r="AK336" s="191">
        <f t="shared" ref="AK336:AU336" si="391">AK156+AJ336</f>
        <v>0</v>
      </c>
      <c r="AL336" s="191">
        <f t="shared" si="391"/>
        <v>0</v>
      </c>
      <c r="AM336" s="191">
        <f t="shared" si="391"/>
        <v>0</v>
      </c>
      <c r="AN336" s="191">
        <f t="shared" si="391"/>
        <v>0</v>
      </c>
      <c r="AO336" s="191">
        <f t="shared" si="391"/>
        <v>0</v>
      </c>
      <c r="AP336" s="191">
        <f t="shared" si="391"/>
        <v>0</v>
      </c>
      <c r="AQ336" s="191">
        <f t="shared" si="391"/>
        <v>0</v>
      </c>
      <c r="AR336" s="191">
        <f t="shared" si="391"/>
        <v>0</v>
      </c>
      <c r="AS336" s="191">
        <f t="shared" si="391"/>
        <v>0</v>
      </c>
      <c r="AT336" s="191">
        <f t="shared" si="391"/>
        <v>0</v>
      </c>
      <c r="AU336" s="191">
        <f t="shared" si="391"/>
        <v>0</v>
      </c>
      <c r="AV336" s="163"/>
      <c r="AW336" s="206">
        <f>AW156+AU336</f>
        <v>0</v>
      </c>
      <c r="AX336" s="191">
        <f t="shared" ref="AX336:BH336" si="392">AX156+AW336</f>
        <v>0</v>
      </c>
      <c r="AY336" s="191">
        <f t="shared" si="392"/>
        <v>0</v>
      </c>
      <c r="AZ336" s="191">
        <f t="shared" si="392"/>
        <v>0</v>
      </c>
      <c r="BA336" s="191">
        <f t="shared" si="392"/>
        <v>0</v>
      </c>
      <c r="BB336" s="191">
        <f t="shared" si="392"/>
        <v>0</v>
      </c>
      <c r="BC336" s="191">
        <f t="shared" si="392"/>
        <v>0</v>
      </c>
      <c r="BD336" s="191">
        <f t="shared" si="392"/>
        <v>0</v>
      </c>
      <c r="BE336" s="191">
        <f t="shared" si="392"/>
        <v>0</v>
      </c>
      <c r="BF336" s="191">
        <f t="shared" si="392"/>
        <v>0</v>
      </c>
      <c r="BG336" s="191">
        <f t="shared" si="392"/>
        <v>0</v>
      </c>
      <c r="BH336" s="191">
        <f t="shared" si="392"/>
        <v>0</v>
      </c>
      <c r="BI336" s="163"/>
      <c r="BV336" s="163"/>
      <c r="CI336" s="163"/>
      <c r="CV336" s="163"/>
      <c r="DI336" s="163"/>
      <c r="DV336" s="163"/>
      <c r="EI336" s="163"/>
      <c r="EK336" s="207">
        <f t="shared" si="213"/>
        <v>0</v>
      </c>
      <c r="EL336" s="116"/>
    </row>
    <row r="337" spans="1:142" ht="15.75" outlineLevel="1" x14ac:dyDescent="0.25">
      <c r="A337" s="2">
        <f t="shared" si="388"/>
        <v>12</v>
      </c>
      <c r="B337" s="1" t="str">
        <f t="shared" si="388"/>
        <v>PRE-09723</v>
      </c>
      <c r="C337" s="1" t="str">
        <f t="shared" si="388"/>
        <v>SPP TAU - Circuit 230038</v>
      </c>
      <c r="D337" s="2" t="str">
        <f t="shared" si="388"/>
        <v>PRE-09723.1</v>
      </c>
      <c r="E337" s="162" t="str">
        <f t="shared" si="388"/>
        <v>SPP TAU - Circuit 230038</v>
      </c>
      <c r="F337" s="84">
        <f>$F157</f>
        <v>44331</v>
      </c>
      <c r="G337" s="123">
        <v>355</v>
      </c>
      <c r="H337" s="128"/>
      <c r="I337" s="205">
        <v>0</v>
      </c>
      <c r="J337" s="191">
        <f t="shared" ref="J337:U337" si="393">J157+I337</f>
        <v>0</v>
      </c>
      <c r="K337" s="191">
        <f t="shared" si="393"/>
        <v>0</v>
      </c>
      <c r="L337" s="191">
        <f t="shared" si="393"/>
        <v>0</v>
      </c>
      <c r="M337" s="191">
        <f t="shared" si="393"/>
        <v>0</v>
      </c>
      <c r="N337" s="191">
        <f t="shared" si="393"/>
        <v>0</v>
      </c>
      <c r="O337" s="191">
        <f t="shared" si="393"/>
        <v>0</v>
      </c>
      <c r="P337" s="191">
        <f t="shared" si="393"/>
        <v>0</v>
      </c>
      <c r="Q337" s="191">
        <f t="shared" si="393"/>
        <v>0</v>
      </c>
      <c r="R337" s="191">
        <f t="shared" si="393"/>
        <v>0</v>
      </c>
      <c r="S337" s="191">
        <f t="shared" si="393"/>
        <v>0</v>
      </c>
      <c r="T337" s="191">
        <f t="shared" si="393"/>
        <v>0</v>
      </c>
      <c r="U337" s="191">
        <f t="shared" si="393"/>
        <v>0</v>
      </c>
      <c r="V337" s="163"/>
      <c r="W337" s="206">
        <f>W157+U337</f>
        <v>0</v>
      </c>
      <c r="X337" s="191">
        <f t="shared" ref="X337:AH337" si="394">X157+W337</f>
        <v>0</v>
      </c>
      <c r="Y337" s="191">
        <f t="shared" si="394"/>
        <v>0</v>
      </c>
      <c r="Z337" s="191">
        <f t="shared" si="394"/>
        <v>0</v>
      </c>
      <c r="AA337" s="191">
        <f t="shared" si="394"/>
        <v>0</v>
      </c>
      <c r="AB337" s="191">
        <f t="shared" si="394"/>
        <v>0</v>
      </c>
      <c r="AC337" s="191">
        <f t="shared" si="394"/>
        <v>0</v>
      </c>
      <c r="AD337" s="191">
        <f t="shared" si="394"/>
        <v>0</v>
      </c>
      <c r="AE337" s="191">
        <f t="shared" si="394"/>
        <v>0</v>
      </c>
      <c r="AF337" s="191">
        <f t="shared" si="394"/>
        <v>0</v>
      </c>
      <c r="AG337" s="191">
        <f t="shared" si="394"/>
        <v>0</v>
      </c>
      <c r="AH337" s="191">
        <f t="shared" si="394"/>
        <v>0</v>
      </c>
      <c r="AI337" s="163"/>
      <c r="AJ337" s="206">
        <f>AJ157+AH337</f>
        <v>0</v>
      </c>
      <c r="AK337" s="191">
        <f t="shared" ref="AK337:AU337" si="395">AK157+AJ337</f>
        <v>0</v>
      </c>
      <c r="AL337" s="191">
        <f t="shared" si="395"/>
        <v>0</v>
      </c>
      <c r="AM337" s="191">
        <f t="shared" si="395"/>
        <v>0</v>
      </c>
      <c r="AN337" s="191">
        <f t="shared" si="395"/>
        <v>0</v>
      </c>
      <c r="AO337" s="191">
        <f t="shared" si="395"/>
        <v>0</v>
      </c>
      <c r="AP337" s="191">
        <f t="shared" si="395"/>
        <v>0</v>
      </c>
      <c r="AQ337" s="191">
        <f t="shared" si="395"/>
        <v>0</v>
      </c>
      <c r="AR337" s="191">
        <f t="shared" si="395"/>
        <v>0</v>
      </c>
      <c r="AS337" s="191">
        <f t="shared" si="395"/>
        <v>0</v>
      </c>
      <c r="AT337" s="191">
        <f t="shared" si="395"/>
        <v>0</v>
      </c>
      <c r="AU337" s="191">
        <f t="shared" si="395"/>
        <v>0</v>
      </c>
      <c r="AV337" s="163"/>
      <c r="AW337" s="206">
        <f>AW157+AU337</f>
        <v>0</v>
      </c>
      <c r="AX337" s="191">
        <f t="shared" ref="AX337:BH337" si="396">AX157+AW337</f>
        <v>0</v>
      </c>
      <c r="AY337" s="191">
        <f t="shared" si="396"/>
        <v>0</v>
      </c>
      <c r="AZ337" s="191">
        <f t="shared" si="396"/>
        <v>0</v>
      </c>
      <c r="BA337" s="191">
        <f t="shared" si="396"/>
        <v>0</v>
      </c>
      <c r="BB337" s="191">
        <f t="shared" si="396"/>
        <v>0</v>
      </c>
      <c r="BC337" s="191">
        <f t="shared" si="396"/>
        <v>0</v>
      </c>
      <c r="BD337" s="191">
        <f t="shared" si="396"/>
        <v>0</v>
      </c>
      <c r="BE337" s="191">
        <f t="shared" si="396"/>
        <v>0</v>
      </c>
      <c r="BF337" s="191">
        <f t="shared" si="396"/>
        <v>0</v>
      </c>
      <c r="BG337" s="191">
        <f t="shared" si="396"/>
        <v>0</v>
      </c>
      <c r="BH337" s="191">
        <f t="shared" si="396"/>
        <v>0</v>
      </c>
      <c r="BI337" s="163"/>
      <c r="BV337" s="163"/>
      <c r="CI337" s="163"/>
      <c r="CV337" s="163"/>
      <c r="DI337" s="163"/>
      <c r="DV337" s="163"/>
      <c r="EI337" s="163"/>
      <c r="EK337" s="207">
        <f t="shared" si="213"/>
        <v>0</v>
      </c>
      <c r="EL337" s="116"/>
    </row>
    <row r="338" spans="1:142" ht="15.75" outlineLevel="1" x14ac:dyDescent="0.25">
      <c r="A338" s="2">
        <f t="shared" si="388"/>
        <v>13</v>
      </c>
      <c r="B338" s="1" t="str">
        <f t="shared" si="388"/>
        <v>PRE-09724</v>
      </c>
      <c r="C338" s="1" t="str">
        <f t="shared" si="388"/>
        <v>SPP TAU - Circuit 230003</v>
      </c>
      <c r="D338" s="2" t="str">
        <f t="shared" si="388"/>
        <v>PRE-09724.1</v>
      </c>
      <c r="E338" s="162" t="str">
        <f t="shared" si="388"/>
        <v>SPP TAU - Circuit 230003</v>
      </c>
      <c r="F338" s="84">
        <f>$F158</f>
        <v>44515</v>
      </c>
      <c r="G338" s="123">
        <v>355</v>
      </c>
      <c r="H338" s="128"/>
      <c r="I338" s="205"/>
      <c r="J338" s="191"/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63"/>
      <c r="W338" s="206">
        <f>W158+U338</f>
        <v>0</v>
      </c>
      <c r="X338" s="191">
        <f t="shared" ref="X338" si="397">X158+W338</f>
        <v>0</v>
      </c>
      <c r="Y338" s="191">
        <f t="shared" ref="Y338:AF338" si="398">Y158+X338</f>
        <v>0</v>
      </c>
      <c r="Z338" s="191">
        <f t="shared" si="398"/>
        <v>0</v>
      </c>
      <c r="AA338" s="191">
        <f t="shared" si="398"/>
        <v>0</v>
      </c>
      <c r="AB338" s="191">
        <f t="shared" si="398"/>
        <v>0</v>
      </c>
      <c r="AC338" s="191">
        <f t="shared" si="398"/>
        <v>0</v>
      </c>
      <c r="AD338" s="191">
        <f t="shared" si="398"/>
        <v>0</v>
      </c>
      <c r="AE338" s="191">
        <f t="shared" si="398"/>
        <v>0</v>
      </c>
      <c r="AF338" s="191">
        <f t="shared" si="398"/>
        <v>0</v>
      </c>
      <c r="AG338" s="191">
        <f>711601.16+AF338</f>
        <v>711601.16</v>
      </c>
      <c r="AH338" s="191">
        <f>AH158+AG338</f>
        <v>711601.16</v>
      </c>
      <c r="AI338" s="163"/>
      <c r="AJ338" s="206">
        <f>AJ158+AH338</f>
        <v>711601.16</v>
      </c>
      <c r="AK338" s="191">
        <f t="shared" ref="AK338:AU338" si="399">AK158+AJ338</f>
        <v>711601.16</v>
      </c>
      <c r="AL338" s="191">
        <f t="shared" si="399"/>
        <v>711601.16</v>
      </c>
      <c r="AM338" s="191">
        <f t="shared" si="399"/>
        <v>711601.16</v>
      </c>
      <c r="AN338" s="191">
        <f t="shared" si="399"/>
        <v>711601.16</v>
      </c>
      <c r="AO338" s="191">
        <f t="shared" si="399"/>
        <v>711601.16</v>
      </c>
      <c r="AP338" s="191">
        <f t="shared" si="399"/>
        <v>711601.16</v>
      </c>
      <c r="AQ338" s="191">
        <f t="shared" si="399"/>
        <v>711601.16</v>
      </c>
      <c r="AR338" s="191">
        <f t="shared" si="399"/>
        <v>711601.16</v>
      </c>
      <c r="AS338" s="191">
        <f t="shared" si="399"/>
        <v>711601.16</v>
      </c>
      <c r="AT338" s="191">
        <f t="shared" si="399"/>
        <v>711601.16</v>
      </c>
      <c r="AU338" s="191">
        <f t="shared" si="399"/>
        <v>711601.16</v>
      </c>
      <c r="AV338" s="163"/>
      <c r="AW338" s="206">
        <f>AW158+AU338</f>
        <v>711601.16</v>
      </c>
      <c r="AX338" s="191">
        <f t="shared" ref="AX338:BH338" si="400">AX158+AW338</f>
        <v>711601.16</v>
      </c>
      <c r="AY338" s="191">
        <f t="shared" si="400"/>
        <v>711601.16</v>
      </c>
      <c r="AZ338" s="191">
        <f t="shared" si="400"/>
        <v>711601.16</v>
      </c>
      <c r="BA338" s="191">
        <f t="shared" si="400"/>
        <v>711601.16</v>
      </c>
      <c r="BB338" s="191">
        <f t="shared" si="400"/>
        <v>711601.16</v>
      </c>
      <c r="BC338" s="191">
        <f t="shared" si="400"/>
        <v>711601.16</v>
      </c>
      <c r="BD338" s="191">
        <f t="shared" si="400"/>
        <v>711601.16</v>
      </c>
      <c r="BE338" s="191">
        <f t="shared" si="400"/>
        <v>711601.16</v>
      </c>
      <c r="BF338" s="191">
        <f t="shared" si="400"/>
        <v>711601.16</v>
      </c>
      <c r="BG338" s="191">
        <f t="shared" si="400"/>
        <v>711601.16</v>
      </c>
      <c r="BH338" s="191">
        <f t="shared" si="400"/>
        <v>711601.16</v>
      </c>
      <c r="BI338" s="163"/>
      <c r="BV338" s="163"/>
      <c r="CI338" s="163"/>
      <c r="CV338" s="163"/>
      <c r="DI338" s="163"/>
      <c r="DV338" s="163"/>
      <c r="EI338" s="163"/>
      <c r="EK338" s="207">
        <f t="shared" si="213"/>
        <v>711601.16</v>
      </c>
      <c r="EL338" s="116"/>
    </row>
    <row r="339" spans="1:142" ht="15.75" outlineLevel="1" x14ac:dyDescent="0.25">
      <c r="A339" s="2">
        <v>13</v>
      </c>
      <c r="B339" s="1" t="s">
        <v>268</v>
      </c>
      <c r="C339" s="1" t="s">
        <v>195</v>
      </c>
      <c r="D339" s="2" t="s">
        <v>267</v>
      </c>
      <c r="E339" s="162" t="s">
        <v>195</v>
      </c>
      <c r="F339" s="84">
        <v>44515</v>
      </c>
      <c r="G339" s="123">
        <v>356</v>
      </c>
      <c r="H339" s="128"/>
      <c r="I339" s="205"/>
      <c r="J339" s="191"/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63"/>
      <c r="W339" s="206">
        <f>+U339+0</f>
        <v>0</v>
      </c>
      <c r="X339" s="191">
        <f>+W339+0</f>
        <v>0</v>
      </c>
      <c r="Y339" s="191">
        <f t="shared" ref="Y339:AH339" si="401">+X339+0</f>
        <v>0</v>
      </c>
      <c r="Z339" s="191">
        <f t="shared" si="401"/>
        <v>0</v>
      </c>
      <c r="AA339" s="191">
        <f t="shared" si="401"/>
        <v>0</v>
      </c>
      <c r="AB339" s="191">
        <f t="shared" si="401"/>
        <v>0</v>
      </c>
      <c r="AC339" s="191">
        <f t="shared" si="401"/>
        <v>0</v>
      </c>
      <c r="AD339" s="191">
        <f t="shared" si="401"/>
        <v>0</v>
      </c>
      <c r="AE339" s="191">
        <f t="shared" si="401"/>
        <v>0</v>
      </c>
      <c r="AF339" s="191">
        <f t="shared" si="401"/>
        <v>0</v>
      </c>
      <c r="AG339" s="191">
        <f>+AF339+4939.24</f>
        <v>4939.24</v>
      </c>
      <c r="AH339" s="191">
        <f t="shared" si="401"/>
        <v>4939.24</v>
      </c>
      <c r="AI339" s="163"/>
      <c r="AJ339" s="206">
        <f>+AH339+0</f>
        <v>4939.24</v>
      </c>
      <c r="AK339" s="191">
        <f>+AJ339+0</f>
        <v>4939.24</v>
      </c>
      <c r="AL339" s="191">
        <f t="shared" ref="AL339:AU339" si="402">+AK339+0</f>
        <v>4939.24</v>
      </c>
      <c r="AM339" s="191">
        <f t="shared" si="402"/>
        <v>4939.24</v>
      </c>
      <c r="AN339" s="191">
        <f t="shared" si="402"/>
        <v>4939.24</v>
      </c>
      <c r="AO339" s="191">
        <f t="shared" si="402"/>
        <v>4939.24</v>
      </c>
      <c r="AP339" s="191">
        <f t="shared" si="402"/>
        <v>4939.24</v>
      </c>
      <c r="AQ339" s="191">
        <f t="shared" si="402"/>
        <v>4939.24</v>
      </c>
      <c r="AR339" s="191">
        <f t="shared" si="402"/>
        <v>4939.24</v>
      </c>
      <c r="AS339" s="191">
        <f t="shared" si="402"/>
        <v>4939.24</v>
      </c>
      <c r="AT339" s="191">
        <f t="shared" si="402"/>
        <v>4939.24</v>
      </c>
      <c r="AU339" s="191">
        <f t="shared" si="402"/>
        <v>4939.24</v>
      </c>
      <c r="AV339" s="163"/>
      <c r="AW339" s="206">
        <f>+AU339+0</f>
        <v>4939.24</v>
      </c>
      <c r="AX339" s="191">
        <f>+AW339+0</f>
        <v>4939.24</v>
      </c>
      <c r="AY339" s="191">
        <f t="shared" ref="AY339:BH339" si="403">+AX339+0</f>
        <v>4939.24</v>
      </c>
      <c r="AZ339" s="191">
        <f t="shared" si="403"/>
        <v>4939.24</v>
      </c>
      <c r="BA339" s="191">
        <f t="shared" si="403"/>
        <v>4939.24</v>
      </c>
      <c r="BB339" s="191">
        <f t="shared" si="403"/>
        <v>4939.24</v>
      </c>
      <c r="BC339" s="191">
        <f t="shared" si="403"/>
        <v>4939.24</v>
      </c>
      <c r="BD339" s="191">
        <f t="shared" si="403"/>
        <v>4939.24</v>
      </c>
      <c r="BE339" s="191">
        <f t="shared" si="403"/>
        <v>4939.24</v>
      </c>
      <c r="BF339" s="191">
        <f t="shared" si="403"/>
        <v>4939.24</v>
      </c>
      <c r="BG339" s="191">
        <f t="shared" si="403"/>
        <v>4939.24</v>
      </c>
      <c r="BH339" s="191">
        <f t="shared" si="403"/>
        <v>4939.24</v>
      </c>
      <c r="BI339" s="163"/>
      <c r="BV339" s="163"/>
      <c r="CI339" s="163"/>
      <c r="CV339" s="163"/>
      <c r="DI339" s="163"/>
      <c r="DV339" s="163"/>
      <c r="EI339" s="163"/>
      <c r="EK339" s="207"/>
      <c r="EL339" s="116"/>
    </row>
    <row r="340" spans="1:142" ht="15.75" outlineLevel="1" x14ac:dyDescent="0.25">
      <c r="A340" s="2">
        <f>A159</f>
        <v>14</v>
      </c>
      <c r="B340" s="1" t="str">
        <f>B159</f>
        <v>PRE-09725</v>
      </c>
      <c r="C340" s="1" t="str">
        <f>C159</f>
        <v>SPP TAU - Circuit 230005</v>
      </c>
      <c r="D340" s="2" t="str">
        <f>D159</f>
        <v>PRE-09725.1</v>
      </c>
      <c r="E340" s="162" t="str">
        <f>E159</f>
        <v>SPP TAU - Circuit 230005</v>
      </c>
      <c r="F340" s="84">
        <f>$F159</f>
        <v>44515</v>
      </c>
      <c r="G340" s="123">
        <v>355</v>
      </c>
      <c r="H340" s="128"/>
      <c r="I340" s="205">
        <v>0</v>
      </c>
      <c r="J340" s="191">
        <f t="shared" ref="J340:U340" si="404">J159+I340</f>
        <v>0</v>
      </c>
      <c r="K340" s="191">
        <f t="shared" si="404"/>
        <v>0</v>
      </c>
      <c r="L340" s="191">
        <f t="shared" si="404"/>
        <v>0</v>
      </c>
      <c r="M340" s="191">
        <f t="shared" si="404"/>
        <v>0</v>
      </c>
      <c r="N340" s="191">
        <f t="shared" si="404"/>
        <v>0</v>
      </c>
      <c r="O340" s="191">
        <f t="shared" si="404"/>
        <v>0</v>
      </c>
      <c r="P340" s="191">
        <f t="shared" si="404"/>
        <v>0</v>
      </c>
      <c r="Q340" s="191">
        <f t="shared" si="404"/>
        <v>0</v>
      </c>
      <c r="R340" s="191">
        <f t="shared" si="404"/>
        <v>0</v>
      </c>
      <c r="S340" s="191">
        <f t="shared" si="404"/>
        <v>0</v>
      </c>
      <c r="T340" s="191">
        <f t="shared" si="404"/>
        <v>0</v>
      </c>
      <c r="U340" s="191">
        <f t="shared" si="404"/>
        <v>0</v>
      </c>
      <c r="V340" s="163"/>
      <c r="W340" s="206">
        <f>W159+U340</f>
        <v>0</v>
      </c>
      <c r="X340" s="191">
        <f t="shared" ref="X340" si="405">X159+W340</f>
        <v>0</v>
      </c>
      <c r="Y340" s="191">
        <f t="shared" ref="Y340" si="406">Y159+X340</f>
        <v>0</v>
      </c>
      <c r="Z340" s="191">
        <f t="shared" ref="Z340" si="407">Z159+Y340</f>
        <v>0</v>
      </c>
      <c r="AA340" s="191">
        <f t="shared" ref="AA340" si="408">AA159+Z340</f>
        <v>0</v>
      </c>
      <c r="AB340" s="191">
        <f t="shared" ref="AB340" si="409">AB159+AA340</f>
        <v>0</v>
      </c>
      <c r="AC340" s="191">
        <f t="shared" ref="AC340" si="410">AC159+AB340</f>
        <v>0</v>
      </c>
      <c r="AD340" s="191">
        <f t="shared" ref="AD340" si="411">AD159+AC340</f>
        <v>0</v>
      </c>
      <c r="AE340" s="191">
        <f t="shared" ref="AE340" si="412">AE159+AD340</f>
        <v>0</v>
      </c>
      <c r="AF340" s="191">
        <f t="shared" ref="AF340" si="413">AF159+AE340</f>
        <v>0</v>
      </c>
      <c r="AG340" s="191">
        <f>315173.65+AF340</f>
        <v>315173.65000000002</v>
      </c>
      <c r="AH340" s="191">
        <f t="shared" ref="AH340" si="414">AH159+AG340</f>
        <v>315173.65000000002</v>
      </c>
      <c r="AI340" s="163"/>
      <c r="AJ340" s="206">
        <f>AJ159+AH340</f>
        <v>315173.65000000002</v>
      </c>
      <c r="AK340" s="191">
        <f t="shared" ref="AK340" si="415">AK159+AJ340</f>
        <v>315173.65000000002</v>
      </c>
      <c r="AL340" s="191">
        <f t="shared" ref="AL340" si="416">AL159+AK340</f>
        <v>315173.65000000002</v>
      </c>
      <c r="AM340" s="191">
        <f t="shared" ref="AM340" si="417">AM159+AL340</f>
        <v>315173.65000000002</v>
      </c>
      <c r="AN340" s="191">
        <f t="shared" ref="AN340" si="418">AN159+AM340</f>
        <v>315173.65000000002</v>
      </c>
      <c r="AO340" s="191">
        <f t="shared" ref="AO340" si="419">AO159+AN340</f>
        <v>315173.65000000002</v>
      </c>
      <c r="AP340" s="191">
        <f t="shared" ref="AP340" si="420">AP159+AO340</f>
        <v>315173.65000000002</v>
      </c>
      <c r="AQ340" s="191">
        <f t="shared" ref="AQ340" si="421">AQ159+AP340</f>
        <v>315173.65000000002</v>
      </c>
      <c r="AR340" s="191">
        <f t="shared" ref="AR340" si="422">AR159+AQ340</f>
        <v>315173.65000000002</v>
      </c>
      <c r="AS340" s="191">
        <f t="shared" ref="AS340" si="423">AS159+AR340</f>
        <v>315173.65000000002</v>
      </c>
      <c r="AT340" s="191">
        <f t="shared" ref="AT340" si="424">AT159+AS340</f>
        <v>315173.65000000002</v>
      </c>
      <c r="AU340" s="191">
        <f t="shared" ref="AU340" si="425">AU159+AT340</f>
        <v>315173.65000000002</v>
      </c>
      <c r="AV340" s="163"/>
      <c r="AW340" s="206">
        <f>AW159+AU340</f>
        <v>315173.65000000002</v>
      </c>
      <c r="AX340" s="191">
        <f t="shared" ref="AX340" si="426">AX159+AW340</f>
        <v>315173.65000000002</v>
      </c>
      <c r="AY340" s="191">
        <f t="shared" ref="AY340" si="427">AY159+AX340</f>
        <v>315173.65000000002</v>
      </c>
      <c r="AZ340" s="191">
        <f t="shared" ref="AZ340" si="428">AZ159+AY340</f>
        <v>315173.65000000002</v>
      </c>
      <c r="BA340" s="191">
        <f t="shared" ref="BA340" si="429">BA159+AZ340</f>
        <v>315173.65000000002</v>
      </c>
      <c r="BB340" s="191">
        <f t="shared" ref="BB340" si="430">BB159+BA340</f>
        <v>315173.65000000002</v>
      </c>
      <c r="BC340" s="191">
        <f t="shared" ref="BC340" si="431">BC159+BB340</f>
        <v>315173.65000000002</v>
      </c>
      <c r="BD340" s="191">
        <f t="shared" ref="BD340" si="432">BD159+BC340</f>
        <v>315173.65000000002</v>
      </c>
      <c r="BE340" s="191">
        <f t="shared" ref="BE340" si="433">BE159+BD340</f>
        <v>315173.65000000002</v>
      </c>
      <c r="BF340" s="191">
        <f t="shared" ref="BF340" si="434">BF159+BE340</f>
        <v>315173.65000000002</v>
      </c>
      <c r="BG340" s="191">
        <f t="shared" ref="BG340" si="435">BG159+BF340</f>
        <v>315173.65000000002</v>
      </c>
      <c r="BH340" s="191">
        <f t="shared" ref="BH340" si="436">BH159+BG340</f>
        <v>315173.65000000002</v>
      </c>
      <c r="BI340" s="163"/>
      <c r="BV340" s="163"/>
      <c r="CI340" s="163"/>
      <c r="CV340" s="163"/>
      <c r="DI340" s="163"/>
      <c r="DV340" s="163"/>
      <c r="EI340" s="163"/>
      <c r="EK340" s="207">
        <f>(SUMIFS($W340:$AH340,$W$3:$AH$3,"="&amp;$EL$2))-(SUMIFS($W340:$AH340,$W$3:$AH$3,"="&amp;$EL$1))</f>
        <v>315173.65000000002</v>
      </c>
      <c r="EL340" s="116"/>
    </row>
    <row r="341" spans="1:142" ht="15.75" outlineLevel="1" x14ac:dyDescent="0.25">
      <c r="A341" s="2">
        <v>14</v>
      </c>
      <c r="B341" s="1" t="s">
        <v>273</v>
      </c>
      <c r="C341" s="1" t="s">
        <v>196</v>
      </c>
      <c r="D341" s="2" t="s">
        <v>314</v>
      </c>
      <c r="E341" s="162" t="s">
        <v>196</v>
      </c>
      <c r="F341" s="84">
        <v>44515</v>
      </c>
      <c r="G341" s="123">
        <v>356</v>
      </c>
      <c r="H341" s="128"/>
      <c r="I341" s="205"/>
      <c r="J341" s="191"/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63"/>
      <c r="W341" s="206">
        <f>U341+0</f>
        <v>0</v>
      </c>
      <c r="X341" s="191">
        <f>+W341+0</f>
        <v>0</v>
      </c>
      <c r="Y341" s="191">
        <f t="shared" ref="Y341:AH341" si="437">+X341+0</f>
        <v>0</v>
      </c>
      <c r="Z341" s="191">
        <f t="shared" si="437"/>
        <v>0</v>
      </c>
      <c r="AA341" s="191">
        <f t="shared" si="437"/>
        <v>0</v>
      </c>
      <c r="AB341" s="191">
        <f t="shared" si="437"/>
        <v>0</v>
      </c>
      <c r="AC341" s="191">
        <f t="shared" si="437"/>
        <v>0</v>
      </c>
      <c r="AD341" s="191">
        <f t="shared" si="437"/>
        <v>0</v>
      </c>
      <c r="AE341" s="191">
        <f t="shared" si="437"/>
        <v>0</v>
      </c>
      <c r="AF341" s="191">
        <f t="shared" si="437"/>
        <v>0</v>
      </c>
      <c r="AG341" s="191">
        <f>+AF341+52800.69</f>
        <v>52800.69</v>
      </c>
      <c r="AH341" s="191">
        <f t="shared" si="437"/>
        <v>52800.69</v>
      </c>
      <c r="AI341" s="163"/>
      <c r="AJ341" s="206">
        <f>AH341+0</f>
        <v>52800.69</v>
      </c>
      <c r="AK341" s="191">
        <f>+AJ341+0</f>
        <v>52800.69</v>
      </c>
      <c r="AL341" s="191">
        <f t="shared" ref="AL341:AU341" si="438">+AK341+0</f>
        <v>52800.69</v>
      </c>
      <c r="AM341" s="191">
        <f t="shared" si="438"/>
        <v>52800.69</v>
      </c>
      <c r="AN341" s="191">
        <f t="shared" si="438"/>
        <v>52800.69</v>
      </c>
      <c r="AO341" s="191">
        <f t="shared" si="438"/>
        <v>52800.69</v>
      </c>
      <c r="AP341" s="191">
        <f t="shared" si="438"/>
        <v>52800.69</v>
      </c>
      <c r="AQ341" s="191">
        <f t="shared" si="438"/>
        <v>52800.69</v>
      </c>
      <c r="AR341" s="191">
        <f t="shared" si="438"/>
        <v>52800.69</v>
      </c>
      <c r="AS341" s="191">
        <f t="shared" si="438"/>
        <v>52800.69</v>
      </c>
      <c r="AT341" s="191">
        <f t="shared" si="438"/>
        <v>52800.69</v>
      </c>
      <c r="AU341" s="191">
        <f t="shared" si="438"/>
        <v>52800.69</v>
      </c>
      <c r="AV341" s="163"/>
      <c r="AW341" s="206">
        <f>AU341+0</f>
        <v>52800.69</v>
      </c>
      <c r="AX341" s="191">
        <f>+AW341+0</f>
        <v>52800.69</v>
      </c>
      <c r="AY341" s="191">
        <f t="shared" ref="AY341:BH341" si="439">+AX341+0</f>
        <v>52800.69</v>
      </c>
      <c r="AZ341" s="191">
        <f t="shared" si="439"/>
        <v>52800.69</v>
      </c>
      <c r="BA341" s="191">
        <f t="shared" si="439"/>
        <v>52800.69</v>
      </c>
      <c r="BB341" s="191">
        <f t="shared" si="439"/>
        <v>52800.69</v>
      </c>
      <c r="BC341" s="191">
        <f t="shared" si="439"/>
        <v>52800.69</v>
      </c>
      <c r="BD341" s="191">
        <f t="shared" si="439"/>
        <v>52800.69</v>
      </c>
      <c r="BE341" s="191">
        <f t="shared" si="439"/>
        <v>52800.69</v>
      </c>
      <c r="BF341" s="191">
        <f t="shared" si="439"/>
        <v>52800.69</v>
      </c>
      <c r="BG341" s="191">
        <f t="shared" si="439"/>
        <v>52800.69</v>
      </c>
      <c r="BH341" s="191">
        <f t="shared" si="439"/>
        <v>52800.69</v>
      </c>
      <c r="BI341" s="163"/>
      <c r="BV341" s="163"/>
      <c r="CI341" s="163"/>
      <c r="CV341" s="163"/>
      <c r="DI341" s="163"/>
      <c r="DV341" s="163"/>
      <c r="EI341" s="163"/>
      <c r="EK341" s="207"/>
      <c r="EL341" s="116"/>
    </row>
    <row r="342" spans="1:142" ht="15.75" outlineLevel="1" x14ac:dyDescent="0.25">
      <c r="A342" s="2">
        <f t="shared" ref="A342:E343" si="440">A160</f>
        <v>14</v>
      </c>
      <c r="B342" s="1" t="str">
        <f t="shared" si="440"/>
        <v>PRE-09725</v>
      </c>
      <c r="C342" s="1" t="str">
        <f t="shared" si="440"/>
        <v>SPP TAU - Circuit 230005</v>
      </c>
      <c r="D342" s="2" t="str">
        <f t="shared" si="440"/>
        <v>A2764953</v>
      </c>
      <c r="E342" s="162" t="str">
        <f t="shared" si="440"/>
        <v>SPP TAU - Circuit 230005 - Telecom</v>
      </c>
      <c r="F342" s="84">
        <f>$F160</f>
        <v>44242</v>
      </c>
      <c r="G342" s="123">
        <v>356</v>
      </c>
      <c r="H342" s="204"/>
      <c r="I342" s="205">
        <v>0</v>
      </c>
      <c r="J342" s="191">
        <f t="shared" ref="J342:U342" si="441">J160+I342</f>
        <v>0</v>
      </c>
      <c r="K342" s="191">
        <f t="shared" si="441"/>
        <v>0</v>
      </c>
      <c r="L342" s="191">
        <f t="shared" si="441"/>
        <v>0</v>
      </c>
      <c r="M342" s="191">
        <f t="shared" si="441"/>
        <v>0</v>
      </c>
      <c r="N342" s="191">
        <f t="shared" si="441"/>
        <v>0</v>
      </c>
      <c r="O342" s="191">
        <f t="shared" si="441"/>
        <v>0</v>
      </c>
      <c r="P342" s="191">
        <f t="shared" si="441"/>
        <v>0</v>
      </c>
      <c r="Q342" s="191">
        <f t="shared" si="441"/>
        <v>0</v>
      </c>
      <c r="R342" s="191">
        <f t="shared" si="441"/>
        <v>0</v>
      </c>
      <c r="S342" s="191">
        <f t="shared" si="441"/>
        <v>0</v>
      </c>
      <c r="T342" s="191">
        <f t="shared" si="441"/>
        <v>0</v>
      </c>
      <c r="U342" s="191">
        <f t="shared" si="441"/>
        <v>0</v>
      </c>
      <c r="V342" s="163"/>
      <c r="W342" s="206">
        <f>W160+U342</f>
        <v>0</v>
      </c>
      <c r="X342" s="191">
        <f t="shared" ref="X342:AH342" si="442">X160+W342</f>
        <v>6281.9899999999989</v>
      </c>
      <c r="Y342" s="191">
        <f t="shared" si="442"/>
        <v>6281.9899999999989</v>
      </c>
      <c r="Z342" s="191">
        <f t="shared" si="442"/>
        <v>6281.9899999999989</v>
      </c>
      <c r="AA342" s="191">
        <f t="shared" si="442"/>
        <v>6281.9899999999989</v>
      </c>
      <c r="AB342" s="191">
        <f t="shared" si="442"/>
        <v>6281.9899999999989</v>
      </c>
      <c r="AC342" s="191">
        <f t="shared" si="442"/>
        <v>6281.9899999999989</v>
      </c>
      <c r="AD342" s="191">
        <f t="shared" si="442"/>
        <v>6281.9899999999989</v>
      </c>
      <c r="AE342" s="191">
        <f t="shared" si="442"/>
        <v>6281.9899999999989</v>
      </c>
      <c r="AF342" s="191">
        <f t="shared" si="442"/>
        <v>6281.9899999999989</v>
      </c>
      <c r="AG342" s="191">
        <f t="shared" si="442"/>
        <v>6281.9899999999989</v>
      </c>
      <c r="AH342" s="191">
        <f t="shared" si="442"/>
        <v>6281.9899999999989</v>
      </c>
      <c r="AI342" s="163"/>
      <c r="AJ342" s="206">
        <f>AJ160+AH342</f>
        <v>6281.9899999999989</v>
      </c>
      <c r="AK342" s="191">
        <f t="shared" ref="AK342:AU343" si="443">AK160+AJ342</f>
        <v>6281.9899999999989</v>
      </c>
      <c r="AL342" s="191">
        <f t="shared" si="443"/>
        <v>6281.9899999999989</v>
      </c>
      <c r="AM342" s="191">
        <f t="shared" si="443"/>
        <v>6281.9899999999989</v>
      </c>
      <c r="AN342" s="191">
        <f t="shared" si="443"/>
        <v>6281.9899999999989</v>
      </c>
      <c r="AO342" s="191">
        <f t="shared" si="443"/>
        <v>6281.9899999999989</v>
      </c>
      <c r="AP342" s="191">
        <f t="shared" si="443"/>
        <v>6281.9899999999989</v>
      </c>
      <c r="AQ342" s="191">
        <f t="shared" si="443"/>
        <v>6281.9899999999989</v>
      </c>
      <c r="AR342" s="191">
        <f t="shared" si="443"/>
        <v>6281.9899999999989</v>
      </c>
      <c r="AS342" s="191">
        <f t="shared" si="443"/>
        <v>6281.9899999999989</v>
      </c>
      <c r="AT342" s="191">
        <f t="shared" si="443"/>
        <v>6281.9899999999989</v>
      </c>
      <c r="AU342" s="191">
        <f t="shared" si="443"/>
        <v>6281.9899999999989</v>
      </c>
      <c r="AV342" s="163"/>
      <c r="AW342" s="206">
        <f>AW160+AU342</f>
        <v>6281.9899999999989</v>
      </c>
      <c r="AX342" s="191">
        <f t="shared" ref="AX342:BH343" si="444">AX160+AW342</f>
        <v>6281.9899999999989</v>
      </c>
      <c r="AY342" s="191">
        <f t="shared" si="444"/>
        <v>6281.9899999999989</v>
      </c>
      <c r="AZ342" s="191">
        <f t="shared" si="444"/>
        <v>6281.9899999999989</v>
      </c>
      <c r="BA342" s="191">
        <f t="shared" si="444"/>
        <v>6281.9899999999989</v>
      </c>
      <c r="BB342" s="191">
        <f t="shared" si="444"/>
        <v>6281.9899999999989</v>
      </c>
      <c r="BC342" s="191">
        <f t="shared" si="444"/>
        <v>6281.9899999999989</v>
      </c>
      <c r="BD342" s="191">
        <f t="shared" si="444"/>
        <v>6281.9899999999989</v>
      </c>
      <c r="BE342" s="191">
        <f t="shared" si="444"/>
        <v>6281.9899999999989</v>
      </c>
      <c r="BF342" s="191">
        <f t="shared" si="444"/>
        <v>6281.9899999999989</v>
      </c>
      <c r="BG342" s="191">
        <f t="shared" si="444"/>
        <v>6281.9899999999989</v>
      </c>
      <c r="BH342" s="191">
        <f t="shared" si="444"/>
        <v>6281.9899999999989</v>
      </c>
      <c r="BI342" s="163"/>
      <c r="BV342" s="163"/>
      <c r="CI342" s="163"/>
      <c r="CV342" s="163"/>
      <c r="DI342" s="163"/>
      <c r="DV342" s="163"/>
      <c r="EI342" s="163"/>
      <c r="EK342" s="207">
        <f>(SUMIFS($W342:$AH342,$W$3:$AH$3,"="&amp;$EL$2))-(SUMIFS($W342:$AH342,$W$3:$AH$3,"="&amp;$EL$1))</f>
        <v>0</v>
      </c>
      <c r="EL342" s="116"/>
    </row>
    <row r="343" spans="1:142" ht="15.75" outlineLevel="1" x14ac:dyDescent="0.25">
      <c r="A343" s="2">
        <f t="shared" si="440"/>
        <v>15</v>
      </c>
      <c r="B343" s="1" t="str">
        <f t="shared" si="440"/>
        <v>PRE-09726</v>
      </c>
      <c r="C343" s="1" t="str">
        <f t="shared" si="440"/>
        <v>SPP TAU - Circuit 230004</v>
      </c>
      <c r="D343" s="2" t="str">
        <f t="shared" si="440"/>
        <v>PRE-09726.1</v>
      </c>
      <c r="E343" s="162" t="str">
        <f t="shared" si="440"/>
        <v>SPP TAU - Circuit 230004</v>
      </c>
      <c r="F343" s="84">
        <f>$F161</f>
        <v>44545</v>
      </c>
      <c r="G343" s="123">
        <v>355</v>
      </c>
      <c r="H343" s="128"/>
      <c r="I343" s="205">
        <v>0</v>
      </c>
      <c r="J343" s="191">
        <f t="shared" ref="J343:U343" si="445">J161+I343</f>
        <v>0</v>
      </c>
      <c r="K343" s="191">
        <f t="shared" si="445"/>
        <v>0</v>
      </c>
      <c r="L343" s="191">
        <f t="shared" si="445"/>
        <v>0</v>
      </c>
      <c r="M343" s="191">
        <f t="shared" si="445"/>
        <v>0</v>
      </c>
      <c r="N343" s="191">
        <f t="shared" si="445"/>
        <v>0</v>
      </c>
      <c r="O343" s="191">
        <f t="shared" si="445"/>
        <v>0</v>
      </c>
      <c r="P343" s="191">
        <f t="shared" si="445"/>
        <v>0</v>
      </c>
      <c r="Q343" s="191">
        <f t="shared" si="445"/>
        <v>0</v>
      </c>
      <c r="R343" s="191">
        <f t="shared" si="445"/>
        <v>0</v>
      </c>
      <c r="S343" s="191">
        <f t="shared" si="445"/>
        <v>0</v>
      </c>
      <c r="T343" s="191">
        <f t="shared" si="445"/>
        <v>0</v>
      </c>
      <c r="U343" s="191">
        <f t="shared" si="445"/>
        <v>0</v>
      </c>
      <c r="V343" s="163"/>
      <c r="W343" s="206">
        <f>W161+U343</f>
        <v>0</v>
      </c>
      <c r="X343" s="191">
        <f t="shared" ref="X343:AG343" si="446">X161+W343</f>
        <v>0</v>
      </c>
      <c r="Y343" s="191">
        <f t="shared" si="446"/>
        <v>0</v>
      </c>
      <c r="Z343" s="191">
        <f t="shared" si="446"/>
        <v>0</v>
      </c>
      <c r="AA343" s="191">
        <f t="shared" si="446"/>
        <v>0</v>
      </c>
      <c r="AB343" s="191">
        <f t="shared" si="446"/>
        <v>0</v>
      </c>
      <c r="AC343" s="191">
        <f t="shared" si="446"/>
        <v>0</v>
      </c>
      <c r="AD343" s="191">
        <f t="shared" si="446"/>
        <v>0</v>
      </c>
      <c r="AE343" s="191">
        <f t="shared" si="446"/>
        <v>0</v>
      </c>
      <c r="AF343" s="191">
        <f t="shared" si="446"/>
        <v>0</v>
      </c>
      <c r="AG343" s="191">
        <f t="shared" si="446"/>
        <v>0</v>
      </c>
      <c r="AH343" s="191">
        <f>595061.52+AG343</f>
        <v>595061.52</v>
      </c>
      <c r="AI343" s="163"/>
      <c r="AJ343" s="206">
        <f>AJ161+AH343</f>
        <v>595061.52</v>
      </c>
      <c r="AK343" s="191">
        <f t="shared" si="443"/>
        <v>595061.52</v>
      </c>
      <c r="AL343" s="191">
        <f t="shared" si="443"/>
        <v>595061.52</v>
      </c>
      <c r="AM343" s="191">
        <f t="shared" si="443"/>
        <v>595061.52</v>
      </c>
      <c r="AN343" s="191">
        <f t="shared" si="443"/>
        <v>595061.52</v>
      </c>
      <c r="AO343" s="191">
        <f t="shared" si="443"/>
        <v>595061.52</v>
      </c>
      <c r="AP343" s="191">
        <f t="shared" si="443"/>
        <v>595061.52</v>
      </c>
      <c r="AQ343" s="191">
        <f t="shared" si="443"/>
        <v>595061.52</v>
      </c>
      <c r="AR343" s="191">
        <f t="shared" si="443"/>
        <v>595061.52</v>
      </c>
      <c r="AS343" s="191">
        <f t="shared" si="443"/>
        <v>595061.52</v>
      </c>
      <c r="AT343" s="191">
        <f t="shared" si="443"/>
        <v>595061.52</v>
      </c>
      <c r="AU343" s="191">
        <f t="shared" si="443"/>
        <v>595061.52</v>
      </c>
      <c r="AV343" s="163"/>
      <c r="AW343" s="206">
        <f>AW161+AU343</f>
        <v>595061.52</v>
      </c>
      <c r="AX343" s="191">
        <f t="shared" si="444"/>
        <v>595061.52</v>
      </c>
      <c r="AY343" s="191">
        <f t="shared" si="444"/>
        <v>595061.52</v>
      </c>
      <c r="AZ343" s="191">
        <f t="shared" si="444"/>
        <v>595061.52</v>
      </c>
      <c r="BA343" s="191">
        <f t="shared" si="444"/>
        <v>595061.52</v>
      </c>
      <c r="BB343" s="191">
        <f t="shared" si="444"/>
        <v>595061.52</v>
      </c>
      <c r="BC343" s="191">
        <f t="shared" si="444"/>
        <v>595061.52</v>
      </c>
      <c r="BD343" s="191">
        <f t="shared" si="444"/>
        <v>595061.52</v>
      </c>
      <c r="BE343" s="191">
        <f t="shared" si="444"/>
        <v>595061.52</v>
      </c>
      <c r="BF343" s="191">
        <f t="shared" si="444"/>
        <v>595061.52</v>
      </c>
      <c r="BG343" s="191">
        <f t="shared" si="444"/>
        <v>595061.52</v>
      </c>
      <c r="BH343" s="191">
        <f t="shared" si="444"/>
        <v>595061.52</v>
      </c>
      <c r="BI343" s="163"/>
      <c r="BV343" s="163"/>
      <c r="CI343" s="163"/>
      <c r="CV343" s="163"/>
      <c r="DI343" s="163"/>
      <c r="DV343" s="163"/>
      <c r="EI343" s="163"/>
      <c r="EK343" s="207">
        <f>(SUMIFS($W343:$AH343,$W$3:$AH$3,"="&amp;$EL$2))-(SUMIFS($W343:$AH343,$W$3:$AH$3,"="&amp;$EL$1))</f>
        <v>0</v>
      </c>
      <c r="EL343" s="116"/>
    </row>
    <row r="344" spans="1:142" ht="15.75" outlineLevel="1" x14ac:dyDescent="0.25">
      <c r="A344" s="2">
        <v>15</v>
      </c>
      <c r="B344" s="1" t="s">
        <v>283</v>
      </c>
      <c r="C344" s="1" t="s">
        <v>197</v>
      </c>
      <c r="D344" s="2" t="s">
        <v>282</v>
      </c>
      <c r="E344" s="162" t="s">
        <v>197</v>
      </c>
      <c r="F344" s="84">
        <v>44545</v>
      </c>
      <c r="G344" s="123">
        <v>356</v>
      </c>
      <c r="H344" s="128"/>
      <c r="I344" s="205">
        <v>0</v>
      </c>
      <c r="J344" s="191"/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63"/>
      <c r="W344" s="206">
        <f>U344+0</f>
        <v>0</v>
      </c>
      <c r="X344" s="191">
        <f>W344+0</f>
        <v>0</v>
      </c>
      <c r="Y344" s="191">
        <f t="shared" ref="Y344:AG344" si="447">X344+0</f>
        <v>0</v>
      </c>
      <c r="Z344" s="191">
        <f t="shared" si="447"/>
        <v>0</v>
      </c>
      <c r="AA344" s="191">
        <f t="shared" si="447"/>
        <v>0</v>
      </c>
      <c r="AB344" s="191">
        <f t="shared" si="447"/>
        <v>0</v>
      </c>
      <c r="AC344" s="191">
        <f t="shared" si="447"/>
        <v>0</v>
      </c>
      <c r="AD344" s="191">
        <f t="shared" si="447"/>
        <v>0</v>
      </c>
      <c r="AE344" s="191">
        <f t="shared" si="447"/>
        <v>0</v>
      </c>
      <c r="AF344" s="191">
        <f t="shared" si="447"/>
        <v>0</v>
      </c>
      <c r="AG344" s="191">
        <f t="shared" si="447"/>
        <v>0</v>
      </c>
      <c r="AH344" s="191">
        <f>AG344+80804.04</f>
        <v>80804.039999999994</v>
      </c>
      <c r="AI344" s="163"/>
      <c r="AJ344" s="206">
        <f>AH344+0</f>
        <v>80804.039999999994</v>
      </c>
      <c r="AK344" s="191">
        <f>AJ344+0</f>
        <v>80804.039999999994</v>
      </c>
      <c r="AL344" s="191">
        <f t="shared" ref="AL344:AU344" si="448">AK344+0</f>
        <v>80804.039999999994</v>
      </c>
      <c r="AM344" s="191">
        <f t="shared" si="448"/>
        <v>80804.039999999994</v>
      </c>
      <c r="AN344" s="191">
        <f t="shared" si="448"/>
        <v>80804.039999999994</v>
      </c>
      <c r="AO344" s="191">
        <f t="shared" si="448"/>
        <v>80804.039999999994</v>
      </c>
      <c r="AP344" s="191">
        <f t="shared" si="448"/>
        <v>80804.039999999994</v>
      </c>
      <c r="AQ344" s="191">
        <f t="shared" si="448"/>
        <v>80804.039999999994</v>
      </c>
      <c r="AR344" s="191">
        <f t="shared" si="448"/>
        <v>80804.039999999994</v>
      </c>
      <c r="AS344" s="191">
        <f t="shared" si="448"/>
        <v>80804.039999999994</v>
      </c>
      <c r="AT344" s="191">
        <f t="shared" si="448"/>
        <v>80804.039999999994</v>
      </c>
      <c r="AU344" s="191">
        <f t="shared" si="448"/>
        <v>80804.039999999994</v>
      </c>
      <c r="AV344" s="163"/>
      <c r="AW344" s="206">
        <f>AU344+0</f>
        <v>80804.039999999994</v>
      </c>
      <c r="AX344" s="191">
        <f>AW344+0</f>
        <v>80804.039999999994</v>
      </c>
      <c r="AY344" s="191">
        <f t="shared" ref="AY344:BH344" si="449">AX344+0</f>
        <v>80804.039999999994</v>
      </c>
      <c r="AZ344" s="191">
        <f t="shared" si="449"/>
        <v>80804.039999999994</v>
      </c>
      <c r="BA344" s="191">
        <f t="shared" si="449"/>
        <v>80804.039999999994</v>
      </c>
      <c r="BB344" s="191">
        <f t="shared" si="449"/>
        <v>80804.039999999994</v>
      </c>
      <c r="BC344" s="191">
        <f t="shared" si="449"/>
        <v>80804.039999999994</v>
      </c>
      <c r="BD344" s="191">
        <f t="shared" si="449"/>
        <v>80804.039999999994</v>
      </c>
      <c r="BE344" s="191">
        <f t="shared" si="449"/>
        <v>80804.039999999994</v>
      </c>
      <c r="BF344" s="191">
        <f t="shared" si="449"/>
        <v>80804.039999999994</v>
      </c>
      <c r="BG344" s="191">
        <f t="shared" si="449"/>
        <v>80804.039999999994</v>
      </c>
      <c r="BH344" s="191">
        <f t="shared" si="449"/>
        <v>80804.039999999994</v>
      </c>
      <c r="BI344" s="163"/>
      <c r="BV344" s="163"/>
      <c r="CI344" s="163"/>
      <c r="CV344" s="163"/>
      <c r="DI344" s="163"/>
      <c r="DV344" s="163"/>
      <c r="EI344" s="163"/>
      <c r="EK344" s="207"/>
      <c r="EL344" s="116"/>
    </row>
    <row r="345" spans="1:142" ht="15.75" outlineLevel="1" x14ac:dyDescent="0.25">
      <c r="A345" s="2">
        <f>A162</f>
        <v>16</v>
      </c>
      <c r="B345" s="1" t="str">
        <f>B162</f>
        <v>PRE-09727</v>
      </c>
      <c r="C345" s="1" t="str">
        <f>C162</f>
        <v>SPP TAU - Circuit 230625</v>
      </c>
      <c r="D345" s="2" t="str">
        <f>D162</f>
        <v>PRE-09727.1</v>
      </c>
      <c r="E345" s="162" t="str">
        <f>E162</f>
        <v>SPP TAU - Circuit 230625</v>
      </c>
      <c r="F345" s="84">
        <f>$F162</f>
        <v>44515</v>
      </c>
      <c r="G345" s="123">
        <v>355</v>
      </c>
      <c r="H345" s="128"/>
      <c r="I345" s="205">
        <v>0</v>
      </c>
      <c r="J345" s="191">
        <f t="shared" ref="J345:U345" si="450">J162+I345</f>
        <v>0</v>
      </c>
      <c r="K345" s="191">
        <f t="shared" si="450"/>
        <v>0</v>
      </c>
      <c r="L345" s="191">
        <f t="shared" si="450"/>
        <v>0</v>
      </c>
      <c r="M345" s="191">
        <f t="shared" si="450"/>
        <v>0</v>
      </c>
      <c r="N345" s="191">
        <f t="shared" si="450"/>
        <v>0</v>
      </c>
      <c r="O345" s="191">
        <f t="shared" si="450"/>
        <v>0</v>
      </c>
      <c r="P345" s="191">
        <f t="shared" si="450"/>
        <v>0</v>
      </c>
      <c r="Q345" s="191">
        <f t="shared" si="450"/>
        <v>0</v>
      </c>
      <c r="R345" s="191">
        <f t="shared" si="450"/>
        <v>0</v>
      </c>
      <c r="S345" s="191">
        <f t="shared" si="450"/>
        <v>0</v>
      </c>
      <c r="T345" s="191">
        <f t="shared" si="450"/>
        <v>0</v>
      </c>
      <c r="U345" s="191">
        <f t="shared" si="450"/>
        <v>0</v>
      </c>
      <c r="V345" s="163"/>
      <c r="W345" s="206">
        <f>W162+U345</f>
        <v>0</v>
      </c>
      <c r="X345" s="191">
        <f t="shared" ref="X345:AH345" si="451">X162+W345</f>
        <v>0</v>
      </c>
      <c r="Y345" s="191">
        <f t="shared" si="451"/>
        <v>0</v>
      </c>
      <c r="Z345" s="191">
        <f t="shared" si="451"/>
        <v>0</v>
      </c>
      <c r="AA345" s="191">
        <f t="shared" si="451"/>
        <v>0</v>
      </c>
      <c r="AB345" s="191">
        <f t="shared" si="451"/>
        <v>0</v>
      </c>
      <c r="AC345" s="191">
        <f t="shared" si="451"/>
        <v>0</v>
      </c>
      <c r="AD345" s="191">
        <f t="shared" si="451"/>
        <v>0</v>
      </c>
      <c r="AE345" s="191">
        <f t="shared" si="451"/>
        <v>0</v>
      </c>
      <c r="AF345" s="191">
        <f t="shared" si="451"/>
        <v>0</v>
      </c>
      <c r="AG345" s="191">
        <f>240642.28+AF345</f>
        <v>240642.28</v>
      </c>
      <c r="AH345" s="191">
        <f t="shared" si="451"/>
        <v>240642.28</v>
      </c>
      <c r="AI345" s="163"/>
      <c r="AJ345" s="206">
        <f>AJ162+AH345</f>
        <v>240642.28</v>
      </c>
      <c r="AK345" s="191">
        <f t="shared" ref="AK345:AU345" si="452">AK162+AJ345</f>
        <v>240642.28</v>
      </c>
      <c r="AL345" s="191">
        <f t="shared" si="452"/>
        <v>240642.28</v>
      </c>
      <c r="AM345" s="191">
        <f t="shared" si="452"/>
        <v>240642.28</v>
      </c>
      <c r="AN345" s="191">
        <f t="shared" si="452"/>
        <v>240642.28</v>
      </c>
      <c r="AO345" s="191">
        <f t="shared" si="452"/>
        <v>240642.28</v>
      </c>
      <c r="AP345" s="191">
        <f t="shared" si="452"/>
        <v>240642.28</v>
      </c>
      <c r="AQ345" s="191">
        <f t="shared" si="452"/>
        <v>240642.28</v>
      </c>
      <c r="AR345" s="191">
        <f t="shared" si="452"/>
        <v>240642.28</v>
      </c>
      <c r="AS345" s="191">
        <f t="shared" si="452"/>
        <v>240642.28</v>
      </c>
      <c r="AT345" s="191">
        <f t="shared" si="452"/>
        <v>240642.28</v>
      </c>
      <c r="AU345" s="191">
        <f t="shared" si="452"/>
        <v>240642.28</v>
      </c>
      <c r="AV345" s="163"/>
      <c r="AW345" s="206">
        <f>AW162+AU345</f>
        <v>240642.28</v>
      </c>
      <c r="AX345" s="191">
        <f t="shared" ref="AX345:BH345" si="453">AX162+AW345</f>
        <v>240642.28</v>
      </c>
      <c r="AY345" s="191">
        <f t="shared" si="453"/>
        <v>240642.28</v>
      </c>
      <c r="AZ345" s="191">
        <f t="shared" si="453"/>
        <v>240642.28</v>
      </c>
      <c r="BA345" s="191">
        <f t="shared" si="453"/>
        <v>240642.28</v>
      </c>
      <c r="BB345" s="191">
        <f t="shared" si="453"/>
        <v>240642.28</v>
      </c>
      <c r="BC345" s="191">
        <f t="shared" si="453"/>
        <v>240642.28</v>
      </c>
      <c r="BD345" s="191">
        <f t="shared" si="453"/>
        <v>240642.28</v>
      </c>
      <c r="BE345" s="191">
        <f t="shared" si="453"/>
        <v>240642.28</v>
      </c>
      <c r="BF345" s="191">
        <f t="shared" si="453"/>
        <v>240642.28</v>
      </c>
      <c r="BG345" s="191">
        <f t="shared" si="453"/>
        <v>240642.28</v>
      </c>
      <c r="BH345" s="191">
        <f t="shared" si="453"/>
        <v>240642.28</v>
      </c>
      <c r="BI345" s="163"/>
      <c r="BV345" s="163"/>
      <c r="CI345" s="163"/>
      <c r="CV345" s="163"/>
      <c r="DI345" s="163"/>
      <c r="DV345" s="163"/>
      <c r="EI345" s="163"/>
      <c r="EK345" s="207">
        <f>(SUMIFS($W345:$AH345,$W$3:$AH$3,"="&amp;$EL$2))-(SUMIFS($W345:$AH345,$W$3:$AH$3,"="&amp;$EL$1))</f>
        <v>240642.28</v>
      </c>
      <c r="EL345" s="116"/>
    </row>
    <row r="346" spans="1:142" ht="15.75" outlineLevel="1" x14ac:dyDescent="0.25">
      <c r="A346" s="2">
        <v>16</v>
      </c>
      <c r="B346" s="1" t="s">
        <v>272</v>
      </c>
      <c r="C346" s="1" t="s">
        <v>198</v>
      </c>
      <c r="D346" s="2" t="s">
        <v>271</v>
      </c>
      <c r="E346" s="162" t="s">
        <v>198</v>
      </c>
      <c r="F346" s="84">
        <v>44515</v>
      </c>
      <c r="G346" s="123">
        <v>356</v>
      </c>
      <c r="H346" s="128"/>
      <c r="I346" s="205"/>
      <c r="J346" s="191"/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63"/>
      <c r="W346" s="206">
        <f>+U346+0</f>
        <v>0</v>
      </c>
      <c r="X346" s="191">
        <f>W346+0</f>
        <v>0</v>
      </c>
      <c r="Y346" s="191">
        <f t="shared" ref="Y346:AH346" si="454">X346+0</f>
        <v>0</v>
      </c>
      <c r="Z346" s="191">
        <f t="shared" si="454"/>
        <v>0</v>
      </c>
      <c r="AA346" s="191">
        <f t="shared" si="454"/>
        <v>0</v>
      </c>
      <c r="AB346" s="191">
        <f t="shared" si="454"/>
        <v>0</v>
      </c>
      <c r="AC346" s="191">
        <f t="shared" si="454"/>
        <v>0</v>
      </c>
      <c r="AD346" s="191">
        <f t="shared" si="454"/>
        <v>0</v>
      </c>
      <c r="AE346" s="191">
        <f t="shared" si="454"/>
        <v>0</v>
      </c>
      <c r="AF346" s="191">
        <f t="shared" si="454"/>
        <v>0</v>
      </c>
      <c r="AG346" s="191">
        <f>12758.51+0</f>
        <v>12758.51</v>
      </c>
      <c r="AH346" s="191">
        <f t="shared" si="454"/>
        <v>12758.51</v>
      </c>
      <c r="AI346" s="163"/>
      <c r="AJ346" s="206">
        <f>+AH346+0</f>
        <v>12758.51</v>
      </c>
      <c r="AK346" s="191">
        <f>AJ346+0</f>
        <v>12758.51</v>
      </c>
      <c r="AL346" s="191">
        <f t="shared" ref="AL346:AU346" si="455">AK346+0</f>
        <v>12758.51</v>
      </c>
      <c r="AM346" s="191">
        <f t="shared" si="455"/>
        <v>12758.51</v>
      </c>
      <c r="AN346" s="191">
        <f t="shared" si="455"/>
        <v>12758.51</v>
      </c>
      <c r="AO346" s="191">
        <f t="shared" si="455"/>
        <v>12758.51</v>
      </c>
      <c r="AP346" s="191">
        <f t="shared" si="455"/>
        <v>12758.51</v>
      </c>
      <c r="AQ346" s="191">
        <f t="shared" si="455"/>
        <v>12758.51</v>
      </c>
      <c r="AR346" s="191">
        <f t="shared" si="455"/>
        <v>12758.51</v>
      </c>
      <c r="AS346" s="191">
        <f t="shared" si="455"/>
        <v>12758.51</v>
      </c>
      <c r="AT346" s="191">
        <f t="shared" si="455"/>
        <v>12758.51</v>
      </c>
      <c r="AU346" s="191">
        <f t="shared" si="455"/>
        <v>12758.51</v>
      </c>
      <c r="AV346" s="163"/>
      <c r="AW346" s="206">
        <f>+AU346+0</f>
        <v>12758.51</v>
      </c>
      <c r="AX346" s="191">
        <f>AW346+0</f>
        <v>12758.51</v>
      </c>
      <c r="AY346" s="191">
        <f t="shared" ref="AY346:BH346" si="456">AX346+0</f>
        <v>12758.51</v>
      </c>
      <c r="AZ346" s="191">
        <f t="shared" si="456"/>
        <v>12758.51</v>
      </c>
      <c r="BA346" s="191">
        <f t="shared" si="456"/>
        <v>12758.51</v>
      </c>
      <c r="BB346" s="191">
        <f t="shared" si="456"/>
        <v>12758.51</v>
      </c>
      <c r="BC346" s="191">
        <f t="shared" si="456"/>
        <v>12758.51</v>
      </c>
      <c r="BD346" s="191">
        <f t="shared" si="456"/>
        <v>12758.51</v>
      </c>
      <c r="BE346" s="191">
        <f t="shared" si="456"/>
        <v>12758.51</v>
      </c>
      <c r="BF346" s="191">
        <f t="shared" si="456"/>
        <v>12758.51</v>
      </c>
      <c r="BG346" s="191">
        <f t="shared" si="456"/>
        <v>12758.51</v>
      </c>
      <c r="BH346" s="191">
        <f t="shared" si="456"/>
        <v>12758.51</v>
      </c>
      <c r="BI346" s="163"/>
      <c r="BV346" s="163"/>
      <c r="CI346" s="163"/>
      <c r="CV346" s="163"/>
      <c r="DI346" s="163"/>
      <c r="DV346" s="163"/>
      <c r="EI346" s="163"/>
      <c r="EK346" s="207"/>
      <c r="EL346" s="116"/>
    </row>
    <row r="347" spans="1:142" ht="15.75" outlineLevel="1" x14ac:dyDescent="0.25">
      <c r="A347" s="2">
        <f>A163</f>
        <v>17</v>
      </c>
      <c r="B347" s="1" t="str">
        <f>B163</f>
        <v>PRE-09728</v>
      </c>
      <c r="C347" s="1" t="str">
        <f>C163</f>
        <v>SPP TAU - Circuit 230021</v>
      </c>
      <c r="D347" s="2" t="str">
        <f>D163</f>
        <v>PRE-09728.1</v>
      </c>
      <c r="E347" s="162" t="str">
        <f>E163</f>
        <v>SPP TAU - Circuit 230021</v>
      </c>
      <c r="F347" s="84">
        <f>$F163</f>
        <v>44454</v>
      </c>
      <c r="G347" s="123">
        <v>355</v>
      </c>
      <c r="H347" s="128"/>
      <c r="I347" s="205">
        <v>0</v>
      </c>
      <c r="J347" s="191">
        <f t="shared" ref="J347:U347" si="457">J163+I347</f>
        <v>0</v>
      </c>
      <c r="K347" s="191">
        <f t="shared" si="457"/>
        <v>0</v>
      </c>
      <c r="L347" s="191">
        <f t="shared" si="457"/>
        <v>0</v>
      </c>
      <c r="M347" s="191">
        <f t="shared" si="457"/>
        <v>0</v>
      </c>
      <c r="N347" s="191">
        <f t="shared" si="457"/>
        <v>0</v>
      </c>
      <c r="O347" s="191">
        <f t="shared" si="457"/>
        <v>0</v>
      </c>
      <c r="P347" s="191">
        <f t="shared" si="457"/>
        <v>0</v>
      </c>
      <c r="Q347" s="191">
        <f t="shared" si="457"/>
        <v>0</v>
      </c>
      <c r="R347" s="191">
        <f t="shared" si="457"/>
        <v>0</v>
      </c>
      <c r="S347" s="191">
        <f t="shared" si="457"/>
        <v>0</v>
      </c>
      <c r="T347" s="191">
        <f t="shared" si="457"/>
        <v>0</v>
      </c>
      <c r="U347" s="191">
        <f t="shared" si="457"/>
        <v>0</v>
      </c>
      <c r="V347" s="163"/>
      <c r="W347" s="206">
        <f>W163+U347</f>
        <v>0</v>
      </c>
      <c r="X347" s="191">
        <f t="shared" ref="X347:AD347" si="458">X163+W347</f>
        <v>0</v>
      </c>
      <c r="Y347" s="191">
        <f t="shared" si="458"/>
        <v>0</v>
      </c>
      <c r="Z347" s="191">
        <f t="shared" si="458"/>
        <v>0</v>
      </c>
      <c r="AA347" s="191">
        <f t="shared" si="458"/>
        <v>0</v>
      </c>
      <c r="AB347" s="191">
        <f t="shared" si="458"/>
        <v>0</v>
      </c>
      <c r="AC347" s="191">
        <f t="shared" si="458"/>
        <v>0</v>
      </c>
      <c r="AD347" s="191">
        <f t="shared" si="458"/>
        <v>0</v>
      </c>
      <c r="AE347" s="191">
        <f>+AD347+328894.98</f>
        <v>328894.98</v>
      </c>
      <c r="AF347" s="191">
        <f>AF163+AE347</f>
        <v>328894.98</v>
      </c>
      <c r="AG347" s="191">
        <f>AG163+AF347</f>
        <v>328894.98</v>
      </c>
      <c r="AH347" s="191">
        <f>-2614.45+AG347</f>
        <v>326280.52999999997</v>
      </c>
      <c r="AI347" s="163"/>
      <c r="AJ347" s="206">
        <f>AJ163+AH347</f>
        <v>326280.52999999997</v>
      </c>
      <c r="AK347" s="191">
        <f t="shared" ref="AK347:AU347" si="459">AK163+AJ347</f>
        <v>326280.52999999997</v>
      </c>
      <c r="AL347" s="191">
        <f t="shared" si="459"/>
        <v>326280.52999999997</v>
      </c>
      <c r="AM347" s="191">
        <f t="shared" si="459"/>
        <v>326280.52999999997</v>
      </c>
      <c r="AN347" s="191">
        <f t="shared" si="459"/>
        <v>326280.52999999997</v>
      </c>
      <c r="AO347" s="191">
        <f t="shared" si="459"/>
        <v>326280.52999999997</v>
      </c>
      <c r="AP347" s="191">
        <f t="shared" si="459"/>
        <v>326280.52999999997</v>
      </c>
      <c r="AQ347" s="191">
        <f t="shared" si="459"/>
        <v>326280.52999999997</v>
      </c>
      <c r="AR347" s="191">
        <f t="shared" si="459"/>
        <v>326280.52999999997</v>
      </c>
      <c r="AS347" s="191">
        <f t="shared" si="459"/>
        <v>326280.52999999997</v>
      </c>
      <c r="AT347" s="191">
        <f t="shared" si="459"/>
        <v>326280.52999999997</v>
      </c>
      <c r="AU347" s="191">
        <f t="shared" si="459"/>
        <v>326280.52999999997</v>
      </c>
      <c r="AV347" s="163"/>
      <c r="AW347" s="206">
        <f>AW163+AU347</f>
        <v>326280.52999999997</v>
      </c>
      <c r="AX347" s="191">
        <f t="shared" ref="AX347:BH347" si="460">AX163+AW347</f>
        <v>326280.52999999997</v>
      </c>
      <c r="AY347" s="191">
        <f t="shared" si="460"/>
        <v>326280.52999999997</v>
      </c>
      <c r="AZ347" s="191">
        <f t="shared" si="460"/>
        <v>326280.52999999997</v>
      </c>
      <c r="BA347" s="191">
        <f t="shared" si="460"/>
        <v>326280.52999999997</v>
      </c>
      <c r="BB347" s="191">
        <f t="shared" si="460"/>
        <v>326280.52999999997</v>
      </c>
      <c r="BC347" s="191">
        <f t="shared" si="460"/>
        <v>326280.52999999997</v>
      </c>
      <c r="BD347" s="191">
        <f t="shared" si="460"/>
        <v>326280.52999999997</v>
      </c>
      <c r="BE347" s="191">
        <f t="shared" si="460"/>
        <v>326280.52999999997</v>
      </c>
      <c r="BF347" s="191">
        <f t="shared" si="460"/>
        <v>326280.52999999997</v>
      </c>
      <c r="BG347" s="191">
        <f t="shared" si="460"/>
        <v>326280.52999999997</v>
      </c>
      <c r="BH347" s="191">
        <f t="shared" si="460"/>
        <v>326280.52999999997</v>
      </c>
      <c r="BI347" s="163"/>
      <c r="BV347" s="163"/>
      <c r="CI347" s="163"/>
      <c r="CV347" s="163"/>
      <c r="DI347" s="163"/>
      <c r="DV347" s="163"/>
      <c r="EI347" s="163"/>
      <c r="EK347" s="207">
        <f t="shared" ref="EK347:EK361" si="461">(SUMIFS($W347:$AH347,$W$3:$AH$3,"="&amp;$EL$2))-(SUMIFS($W347:$AH347,$W$3:$AH$3,"="&amp;$EL$1))</f>
        <v>0</v>
      </c>
      <c r="EL347" s="116"/>
    </row>
    <row r="348" spans="1:142" ht="15.75" outlineLevel="1" x14ac:dyDescent="0.25">
      <c r="A348" s="2">
        <v>17</v>
      </c>
      <c r="B348" s="1" t="s">
        <v>281</v>
      </c>
      <c r="C348" s="1" t="s">
        <v>199</v>
      </c>
      <c r="D348" s="2" t="s">
        <v>280</v>
      </c>
      <c r="E348" s="162" t="s">
        <v>199</v>
      </c>
      <c r="F348" s="84">
        <v>44454</v>
      </c>
      <c r="G348" s="123">
        <v>356</v>
      </c>
      <c r="H348" s="128"/>
      <c r="I348" s="205">
        <v>0</v>
      </c>
      <c r="J348" s="191"/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63"/>
      <c r="W348" s="206">
        <f>+U348+0</f>
        <v>0</v>
      </c>
      <c r="X348" s="191">
        <f>+W348+0</f>
        <v>0</v>
      </c>
      <c r="Y348" s="191">
        <f t="shared" ref="Y348:AG348" si="462">+X348+0</f>
        <v>0</v>
      </c>
      <c r="Z348" s="191">
        <f t="shared" si="462"/>
        <v>0</v>
      </c>
      <c r="AA348" s="191">
        <f t="shared" si="462"/>
        <v>0</v>
      </c>
      <c r="AB348" s="191">
        <f t="shared" si="462"/>
        <v>0</v>
      </c>
      <c r="AC348" s="191">
        <f t="shared" si="462"/>
        <v>0</v>
      </c>
      <c r="AD348" s="191">
        <f t="shared" si="462"/>
        <v>0</v>
      </c>
      <c r="AE348" s="191">
        <f>+AD348+73082.38</f>
        <v>73082.38</v>
      </c>
      <c r="AF348" s="191">
        <f t="shared" si="462"/>
        <v>73082.38</v>
      </c>
      <c r="AG348" s="191">
        <f t="shared" si="462"/>
        <v>73082.38</v>
      </c>
      <c r="AH348" s="191">
        <f>+AG348+2614.45</f>
        <v>75696.83</v>
      </c>
      <c r="AI348" s="163"/>
      <c r="AJ348" s="206">
        <f>+AH348+0</f>
        <v>75696.83</v>
      </c>
      <c r="AK348" s="191">
        <f>+AJ348+0</f>
        <v>75696.83</v>
      </c>
      <c r="AL348" s="191">
        <f t="shared" ref="AL348:AU348" si="463">+AK348+0</f>
        <v>75696.83</v>
      </c>
      <c r="AM348" s="191">
        <f t="shared" si="463"/>
        <v>75696.83</v>
      </c>
      <c r="AN348" s="191">
        <f t="shared" si="463"/>
        <v>75696.83</v>
      </c>
      <c r="AO348" s="191">
        <f t="shared" si="463"/>
        <v>75696.83</v>
      </c>
      <c r="AP348" s="191">
        <f t="shared" si="463"/>
        <v>75696.83</v>
      </c>
      <c r="AQ348" s="191">
        <f t="shared" si="463"/>
        <v>75696.83</v>
      </c>
      <c r="AR348" s="191">
        <f t="shared" si="463"/>
        <v>75696.83</v>
      </c>
      <c r="AS348" s="191">
        <f t="shared" si="463"/>
        <v>75696.83</v>
      </c>
      <c r="AT348" s="191">
        <f t="shared" si="463"/>
        <v>75696.83</v>
      </c>
      <c r="AU348" s="191">
        <f t="shared" si="463"/>
        <v>75696.83</v>
      </c>
      <c r="AV348" s="163"/>
      <c r="AW348" s="206">
        <f>+AU348+0</f>
        <v>75696.83</v>
      </c>
      <c r="AX348" s="191">
        <f>+AW348+0</f>
        <v>75696.83</v>
      </c>
      <c r="AY348" s="191">
        <f t="shared" ref="AY348" si="464">+AX348+0</f>
        <v>75696.83</v>
      </c>
      <c r="AZ348" s="191">
        <f t="shared" ref="AZ348" si="465">+AY348+0</f>
        <v>75696.83</v>
      </c>
      <c r="BA348" s="191">
        <f t="shared" ref="BA348" si="466">+AZ348+0</f>
        <v>75696.83</v>
      </c>
      <c r="BB348" s="191">
        <f t="shared" ref="BB348" si="467">+BA348+0</f>
        <v>75696.83</v>
      </c>
      <c r="BC348" s="191">
        <f t="shared" ref="BC348" si="468">+BB348+0</f>
        <v>75696.83</v>
      </c>
      <c r="BD348" s="191">
        <f t="shared" ref="BD348" si="469">+BC348+0</f>
        <v>75696.83</v>
      </c>
      <c r="BE348" s="191">
        <f t="shared" ref="BE348" si="470">+BD348+0</f>
        <v>75696.83</v>
      </c>
      <c r="BF348" s="191">
        <f t="shared" ref="BF348" si="471">+BE348+0</f>
        <v>75696.83</v>
      </c>
      <c r="BG348" s="191">
        <f t="shared" ref="BG348" si="472">+BF348+0</f>
        <v>75696.83</v>
      </c>
      <c r="BH348" s="191">
        <f t="shared" ref="BH348" si="473">+BG348+0</f>
        <v>75696.83</v>
      </c>
      <c r="BI348" s="163"/>
      <c r="BV348" s="163"/>
      <c r="CI348" s="163"/>
      <c r="CV348" s="163"/>
      <c r="DI348" s="163"/>
      <c r="DV348" s="163"/>
      <c r="EI348" s="163"/>
      <c r="EK348" s="207">
        <f t="shared" si="461"/>
        <v>0</v>
      </c>
      <c r="EL348" s="116"/>
    </row>
    <row r="349" spans="1:142" ht="15.75" outlineLevel="1" x14ac:dyDescent="0.25">
      <c r="A349" s="2">
        <f>$A$164</f>
        <v>18</v>
      </c>
      <c r="B349" s="1" t="str">
        <f>$B$164</f>
        <v>PRE-09729</v>
      </c>
      <c r="C349" s="1" t="str">
        <f>$C$164</f>
        <v>SPP TAU - Circuit 230052</v>
      </c>
      <c r="D349" s="2" t="str">
        <f>$D$164</f>
        <v>PRE-09729.1</v>
      </c>
      <c r="E349" s="162" t="str">
        <f>$E$164</f>
        <v>SPP TAU - Circuit 230052</v>
      </c>
      <c r="F349" s="84">
        <f>$F$164</f>
        <v>44362</v>
      </c>
      <c r="G349" s="123">
        <v>355</v>
      </c>
      <c r="H349" s="204"/>
      <c r="I349" s="205">
        <v>0</v>
      </c>
      <c r="J349" s="191">
        <f t="shared" ref="J349:U349" si="474">J164+I349</f>
        <v>0</v>
      </c>
      <c r="K349" s="191">
        <f t="shared" si="474"/>
        <v>0</v>
      </c>
      <c r="L349" s="191">
        <f t="shared" si="474"/>
        <v>0</v>
      </c>
      <c r="M349" s="191">
        <f t="shared" si="474"/>
        <v>0</v>
      </c>
      <c r="N349" s="191">
        <f t="shared" si="474"/>
        <v>0</v>
      </c>
      <c r="O349" s="191">
        <f t="shared" si="474"/>
        <v>0</v>
      </c>
      <c r="P349" s="191">
        <f t="shared" si="474"/>
        <v>0</v>
      </c>
      <c r="Q349" s="191">
        <f t="shared" si="474"/>
        <v>0</v>
      </c>
      <c r="R349" s="191">
        <f t="shared" si="474"/>
        <v>0</v>
      </c>
      <c r="S349" s="191">
        <f t="shared" si="474"/>
        <v>0</v>
      </c>
      <c r="T349" s="191">
        <f t="shared" si="474"/>
        <v>0</v>
      </c>
      <c r="U349" s="191">
        <f t="shared" si="474"/>
        <v>0</v>
      </c>
      <c r="V349" s="163"/>
      <c r="W349" s="206">
        <f>W164+U349</f>
        <v>0</v>
      </c>
      <c r="X349" s="191">
        <f>X164+W349</f>
        <v>0</v>
      </c>
      <c r="Y349" s="191">
        <f>Y164+X349</f>
        <v>0</v>
      </c>
      <c r="Z349" s="191">
        <f>Z164+Y349</f>
        <v>0</v>
      </c>
      <c r="AA349" s="191">
        <f>AA164+Z349</f>
        <v>0</v>
      </c>
      <c r="AB349" s="191">
        <f>+AA349+137376.91</f>
        <v>137376.91</v>
      </c>
      <c r="AC349" s="191">
        <f>+AB349+-13.8</f>
        <v>137363.11000000002</v>
      </c>
      <c r="AD349" s="191">
        <f>+AC349+61.6</f>
        <v>137424.71000000002</v>
      </c>
      <c r="AE349" s="191">
        <f>+AD349+27.83</f>
        <v>137452.54</v>
      </c>
      <c r="AF349" s="191">
        <f>+AE349+-1179.69</f>
        <v>136272.85</v>
      </c>
      <c r="AG349" s="191">
        <f>AG164+AF349</f>
        <v>136272.85</v>
      </c>
      <c r="AH349" s="191">
        <f>AH164+AG349</f>
        <v>136272.85</v>
      </c>
      <c r="AI349" s="163"/>
      <c r="AJ349" s="206">
        <f>AJ164+AH349</f>
        <v>136272.85</v>
      </c>
      <c r="AK349" s="191">
        <f t="shared" ref="AK349:AU349" si="475">AK164+AJ349</f>
        <v>136272.85</v>
      </c>
      <c r="AL349" s="191">
        <f t="shared" si="475"/>
        <v>136272.85</v>
      </c>
      <c r="AM349" s="191">
        <f t="shared" si="475"/>
        <v>136272.85</v>
      </c>
      <c r="AN349" s="191">
        <f t="shared" si="475"/>
        <v>136272.85</v>
      </c>
      <c r="AO349" s="191">
        <f t="shared" si="475"/>
        <v>136272.85</v>
      </c>
      <c r="AP349" s="191">
        <f t="shared" si="475"/>
        <v>136272.85</v>
      </c>
      <c r="AQ349" s="191">
        <f t="shared" si="475"/>
        <v>136272.85</v>
      </c>
      <c r="AR349" s="191">
        <f t="shared" si="475"/>
        <v>136272.85</v>
      </c>
      <c r="AS349" s="191">
        <f t="shared" si="475"/>
        <v>136272.85</v>
      </c>
      <c r="AT349" s="191">
        <f t="shared" si="475"/>
        <v>136272.85</v>
      </c>
      <c r="AU349" s="191">
        <f t="shared" si="475"/>
        <v>136272.85</v>
      </c>
      <c r="AV349" s="163"/>
      <c r="AW349" s="206">
        <f>AW164+AU349</f>
        <v>136272.85</v>
      </c>
      <c r="AX349" s="191">
        <f t="shared" ref="AX349:BH349" si="476">AX164+AW349</f>
        <v>136272.85</v>
      </c>
      <c r="AY349" s="191">
        <f t="shared" si="476"/>
        <v>136272.85</v>
      </c>
      <c r="AZ349" s="191">
        <f t="shared" si="476"/>
        <v>136272.85</v>
      </c>
      <c r="BA349" s="191">
        <f t="shared" si="476"/>
        <v>136272.85</v>
      </c>
      <c r="BB349" s="191">
        <f t="shared" si="476"/>
        <v>136272.85</v>
      </c>
      <c r="BC349" s="191">
        <f t="shared" si="476"/>
        <v>136272.85</v>
      </c>
      <c r="BD349" s="191">
        <f t="shared" si="476"/>
        <v>136272.85</v>
      </c>
      <c r="BE349" s="191">
        <f t="shared" si="476"/>
        <v>136272.85</v>
      </c>
      <c r="BF349" s="191">
        <f t="shared" si="476"/>
        <v>136272.85</v>
      </c>
      <c r="BG349" s="191">
        <f t="shared" si="476"/>
        <v>136272.85</v>
      </c>
      <c r="BH349" s="191">
        <f t="shared" si="476"/>
        <v>136272.85</v>
      </c>
      <c r="BI349" s="163"/>
      <c r="BV349" s="163"/>
      <c r="CI349" s="163"/>
      <c r="CV349" s="163"/>
      <c r="DI349" s="163"/>
      <c r="DV349" s="163"/>
      <c r="EI349" s="163"/>
      <c r="EK349" s="207">
        <f t="shared" si="461"/>
        <v>0</v>
      </c>
      <c r="EL349" s="116"/>
    </row>
    <row r="350" spans="1:142" ht="15.75" outlineLevel="1" x14ac:dyDescent="0.25">
      <c r="A350" s="2">
        <f>$A$164</f>
        <v>18</v>
      </c>
      <c r="B350" s="1" t="str">
        <f>$B$164</f>
        <v>PRE-09729</v>
      </c>
      <c r="C350" s="1" t="str">
        <f>$C$164</f>
        <v>SPP TAU - Circuit 230052</v>
      </c>
      <c r="D350" s="2" t="str">
        <f>$D$164</f>
        <v>PRE-09729.1</v>
      </c>
      <c r="E350" s="162" t="str">
        <f>$E$164</f>
        <v>SPP TAU - Circuit 230052</v>
      </c>
      <c r="F350" s="84">
        <f>$F$164</f>
        <v>44362</v>
      </c>
      <c r="G350" s="123">
        <v>356</v>
      </c>
      <c r="H350" s="204"/>
      <c r="I350" s="205">
        <v>0</v>
      </c>
      <c r="J350" s="191"/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63"/>
      <c r="W350" s="206">
        <f>+U350+0</f>
        <v>0</v>
      </c>
      <c r="X350" s="206">
        <f>+W350+0</f>
        <v>0</v>
      </c>
      <c r="Y350" s="206">
        <f t="shared" ref="Y350:AH350" si="477">+X350+0</f>
        <v>0</v>
      </c>
      <c r="Z350" s="206">
        <f t="shared" si="477"/>
        <v>0</v>
      </c>
      <c r="AA350" s="206">
        <f t="shared" si="477"/>
        <v>0</v>
      </c>
      <c r="AB350" s="206">
        <f>+AA350+8503.39</f>
        <v>8503.39</v>
      </c>
      <c r="AC350" s="206">
        <f>+AB350+-0.85</f>
        <v>8502.5399999999991</v>
      </c>
      <c r="AD350" s="206">
        <f>+AC350+3.8</f>
        <v>8506.3399999999983</v>
      </c>
      <c r="AE350" s="206">
        <f>+AD350+1.73</f>
        <v>8508.0699999999979</v>
      </c>
      <c r="AF350" s="206">
        <f>+AE350+1179.69</f>
        <v>9687.7599999999984</v>
      </c>
      <c r="AG350" s="206">
        <f t="shared" si="477"/>
        <v>9687.7599999999984</v>
      </c>
      <c r="AH350" s="206">
        <f t="shared" si="477"/>
        <v>9687.7599999999984</v>
      </c>
      <c r="AI350" s="163"/>
      <c r="AJ350" s="206">
        <f>+AH350+0</f>
        <v>9687.7599999999984</v>
      </c>
      <c r="AK350" s="191">
        <f>+AJ350+0</f>
        <v>9687.7599999999984</v>
      </c>
      <c r="AL350" s="191">
        <f t="shared" ref="AL350:AU350" si="478">+AK350+0</f>
        <v>9687.7599999999984</v>
      </c>
      <c r="AM350" s="191">
        <f t="shared" si="478"/>
        <v>9687.7599999999984</v>
      </c>
      <c r="AN350" s="191">
        <f t="shared" si="478"/>
        <v>9687.7599999999984</v>
      </c>
      <c r="AO350" s="191">
        <f t="shared" si="478"/>
        <v>9687.7599999999984</v>
      </c>
      <c r="AP350" s="191">
        <f t="shared" si="478"/>
        <v>9687.7599999999984</v>
      </c>
      <c r="AQ350" s="191">
        <f t="shared" si="478"/>
        <v>9687.7599999999984</v>
      </c>
      <c r="AR350" s="191">
        <f t="shared" si="478"/>
        <v>9687.7599999999984</v>
      </c>
      <c r="AS350" s="191">
        <f t="shared" si="478"/>
        <v>9687.7599999999984</v>
      </c>
      <c r="AT350" s="191">
        <f t="shared" si="478"/>
        <v>9687.7599999999984</v>
      </c>
      <c r="AU350" s="191">
        <f t="shared" si="478"/>
        <v>9687.7599999999984</v>
      </c>
      <c r="AV350" s="163"/>
      <c r="AW350" s="206">
        <f>+AU350+0</f>
        <v>9687.7599999999984</v>
      </c>
      <c r="AX350" s="191">
        <f>+AW350+0</f>
        <v>9687.7599999999984</v>
      </c>
      <c r="AY350" s="191">
        <f t="shared" ref="AY350" si="479">+AX350+0</f>
        <v>9687.7599999999984</v>
      </c>
      <c r="AZ350" s="191">
        <f t="shared" ref="AZ350" si="480">+AY350+0</f>
        <v>9687.7599999999984</v>
      </c>
      <c r="BA350" s="191">
        <f t="shared" ref="BA350" si="481">+AZ350+0</f>
        <v>9687.7599999999984</v>
      </c>
      <c r="BB350" s="191">
        <f t="shared" ref="BB350" si="482">+BA350+0</f>
        <v>9687.7599999999984</v>
      </c>
      <c r="BC350" s="191">
        <f t="shared" ref="BC350" si="483">+BB350+0</f>
        <v>9687.7599999999984</v>
      </c>
      <c r="BD350" s="191">
        <f t="shared" ref="BD350" si="484">+BC350+0</f>
        <v>9687.7599999999984</v>
      </c>
      <c r="BE350" s="191">
        <f t="shared" ref="BE350" si="485">+BD350+0</f>
        <v>9687.7599999999984</v>
      </c>
      <c r="BF350" s="191">
        <f t="shared" ref="BF350" si="486">+BE350+0</f>
        <v>9687.7599999999984</v>
      </c>
      <c r="BG350" s="191">
        <f t="shared" ref="BG350" si="487">+BF350+0</f>
        <v>9687.7599999999984</v>
      </c>
      <c r="BH350" s="191">
        <f t="shared" ref="BH350" si="488">+BG350+0</f>
        <v>9687.7599999999984</v>
      </c>
      <c r="BI350" s="163"/>
      <c r="BV350" s="163"/>
      <c r="CI350" s="163"/>
      <c r="CV350" s="163"/>
      <c r="DI350" s="163"/>
      <c r="DV350" s="163"/>
      <c r="EI350" s="163"/>
      <c r="EK350" s="207">
        <f t="shared" si="461"/>
        <v>0</v>
      </c>
      <c r="EL350" s="116"/>
    </row>
    <row r="351" spans="1:142" ht="15.75" outlineLevel="1" x14ac:dyDescent="0.25">
      <c r="A351" s="2">
        <f t="shared" ref="A351:E352" si="489">A165</f>
        <v>19</v>
      </c>
      <c r="B351" s="1" t="str">
        <f t="shared" si="489"/>
        <v>PRE-09730</v>
      </c>
      <c r="C351" s="1" t="str">
        <f t="shared" si="489"/>
        <v>SPP TAU - Circuit 66024</v>
      </c>
      <c r="D351" s="2" t="str">
        <f t="shared" si="489"/>
        <v>PRE-09730.1</v>
      </c>
      <c r="E351" s="162" t="str">
        <f t="shared" si="489"/>
        <v>SPP TAU - Circuit 66024</v>
      </c>
      <c r="F351" s="84">
        <f>$F165</f>
        <v>44607</v>
      </c>
      <c r="G351" s="123">
        <v>355</v>
      </c>
      <c r="H351" s="128"/>
      <c r="I351" s="205">
        <v>0</v>
      </c>
      <c r="J351" s="191">
        <f t="shared" ref="J351:U351" si="490">J165+I351</f>
        <v>0</v>
      </c>
      <c r="K351" s="191">
        <f t="shared" si="490"/>
        <v>0</v>
      </c>
      <c r="L351" s="191">
        <f t="shared" si="490"/>
        <v>0</v>
      </c>
      <c r="M351" s="191">
        <f t="shared" si="490"/>
        <v>0</v>
      </c>
      <c r="N351" s="191">
        <f t="shared" si="490"/>
        <v>0</v>
      </c>
      <c r="O351" s="191">
        <f t="shared" si="490"/>
        <v>0</v>
      </c>
      <c r="P351" s="191">
        <f t="shared" si="490"/>
        <v>0</v>
      </c>
      <c r="Q351" s="191">
        <f t="shared" si="490"/>
        <v>0</v>
      </c>
      <c r="R351" s="191">
        <f t="shared" si="490"/>
        <v>0</v>
      </c>
      <c r="S351" s="191">
        <f t="shared" si="490"/>
        <v>0</v>
      </c>
      <c r="T351" s="191">
        <f t="shared" si="490"/>
        <v>0</v>
      </c>
      <c r="U351" s="191">
        <f t="shared" si="490"/>
        <v>0</v>
      </c>
      <c r="V351" s="163"/>
      <c r="W351" s="206">
        <f>W165+U351</f>
        <v>0</v>
      </c>
      <c r="X351" s="191">
        <f t="shared" ref="X351:AH351" si="491">X165+W351</f>
        <v>0</v>
      </c>
      <c r="Y351" s="191">
        <f t="shared" si="491"/>
        <v>0</v>
      </c>
      <c r="Z351" s="191">
        <f t="shared" si="491"/>
        <v>0</v>
      </c>
      <c r="AA351" s="191">
        <f t="shared" si="491"/>
        <v>0</v>
      </c>
      <c r="AB351" s="191">
        <f t="shared" si="491"/>
        <v>0</v>
      </c>
      <c r="AC351" s="191">
        <f t="shared" si="491"/>
        <v>0</v>
      </c>
      <c r="AD351" s="191">
        <f t="shared" si="491"/>
        <v>0</v>
      </c>
      <c r="AE351" s="191">
        <f t="shared" si="491"/>
        <v>0</v>
      </c>
      <c r="AF351" s="191">
        <f t="shared" si="491"/>
        <v>0</v>
      </c>
      <c r="AG351" s="191">
        <f t="shared" si="491"/>
        <v>0</v>
      </c>
      <c r="AH351" s="191">
        <f t="shared" si="491"/>
        <v>0</v>
      </c>
      <c r="AI351" s="163"/>
      <c r="AJ351" s="206">
        <f>AJ165+AH351</f>
        <v>0</v>
      </c>
      <c r="AK351" s="191">
        <f t="shared" ref="AK351:AU351" si="492">AK165+AJ351</f>
        <v>712899.82000000007</v>
      </c>
      <c r="AL351" s="191">
        <f t="shared" si="492"/>
        <v>712899.82000000007</v>
      </c>
      <c r="AM351" s="191">
        <f t="shared" si="492"/>
        <v>712899.82000000007</v>
      </c>
      <c r="AN351" s="191">
        <f t="shared" si="492"/>
        <v>712899.82000000007</v>
      </c>
      <c r="AO351" s="191">
        <f t="shared" si="492"/>
        <v>712899.82000000007</v>
      </c>
      <c r="AP351" s="191">
        <f t="shared" si="492"/>
        <v>712899.82000000007</v>
      </c>
      <c r="AQ351" s="191">
        <f t="shared" si="492"/>
        <v>712899.82000000007</v>
      </c>
      <c r="AR351" s="191">
        <f t="shared" si="492"/>
        <v>712899.82000000007</v>
      </c>
      <c r="AS351" s="191">
        <f t="shared" si="492"/>
        <v>712899.82000000007</v>
      </c>
      <c r="AT351" s="191">
        <f t="shared" si="492"/>
        <v>712899.82000000007</v>
      </c>
      <c r="AU351" s="191">
        <f t="shared" si="492"/>
        <v>712899.82000000007</v>
      </c>
      <c r="AV351" s="163"/>
      <c r="AW351" s="206">
        <f>AW165+AU351</f>
        <v>712899.82000000007</v>
      </c>
      <c r="AX351" s="191">
        <f t="shared" ref="AX351:BH351" si="493">AX165+AW351</f>
        <v>712899.82000000007</v>
      </c>
      <c r="AY351" s="191">
        <f t="shared" si="493"/>
        <v>712899.82000000007</v>
      </c>
      <c r="AZ351" s="191">
        <f t="shared" si="493"/>
        <v>712899.82000000007</v>
      </c>
      <c r="BA351" s="191">
        <f t="shared" si="493"/>
        <v>712899.82000000007</v>
      </c>
      <c r="BB351" s="191">
        <f t="shared" si="493"/>
        <v>712899.82000000007</v>
      </c>
      <c r="BC351" s="191">
        <f t="shared" si="493"/>
        <v>712899.82000000007</v>
      </c>
      <c r="BD351" s="191">
        <f t="shared" si="493"/>
        <v>712899.82000000007</v>
      </c>
      <c r="BE351" s="191">
        <f t="shared" si="493"/>
        <v>712899.82000000007</v>
      </c>
      <c r="BF351" s="191">
        <f t="shared" si="493"/>
        <v>712899.82000000007</v>
      </c>
      <c r="BG351" s="191">
        <f t="shared" si="493"/>
        <v>712899.82000000007</v>
      </c>
      <c r="BH351" s="191">
        <f t="shared" si="493"/>
        <v>712899.82000000007</v>
      </c>
      <c r="BI351" s="163"/>
      <c r="BV351" s="163"/>
      <c r="CI351" s="163"/>
      <c r="CV351" s="163"/>
      <c r="DI351" s="163"/>
      <c r="DV351" s="163"/>
      <c r="EI351" s="163"/>
      <c r="EK351" s="207">
        <f t="shared" si="461"/>
        <v>0</v>
      </c>
      <c r="EL351" s="116"/>
    </row>
    <row r="352" spans="1:142" ht="15.75" outlineLevel="1" x14ac:dyDescent="0.25">
      <c r="A352" s="2">
        <f t="shared" si="489"/>
        <v>20</v>
      </c>
      <c r="B352" s="1" t="str">
        <f t="shared" si="489"/>
        <v>PRE-09731</v>
      </c>
      <c r="C352" s="1" t="str">
        <f t="shared" si="489"/>
        <v>SPP TAU - Circuit 230608</v>
      </c>
      <c r="D352" s="2" t="str">
        <f t="shared" si="489"/>
        <v>PRE-09731.1</v>
      </c>
      <c r="E352" s="162" t="str">
        <f t="shared" si="489"/>
        <v>SPP TAU - Circuit 230608</v>
      </c>
      <c r="F352" s="84">
        <f>$F166</f>
        <v>44454</v>
      </c>
      <c r="G352" s="123">
        <v>355</v>
      </c>
      <c r="H352" s="128"/>
      <c r="I352" s="205">
        <v>0</v>
      </c>
      <c r="J352" s="191">
        <f t="shared" ref="J352:U352" si="494">J166+I352</f>
        <v>0</v>
      </c>
      <c r="K352" s="191">
        <f t="shared" si="494"/>
        <v>0</v>
      </c>
      <c r="L352" s="191">
        <f t="shared" si="494"/>
        <v>0</v>
      </c>
      <c r="M352" s="191">
        <f t="shared" si="494"/>
        <v>0</v>
      </c>
      <c r="N352" s="191">
        <f t="shared" si="494"/>
        <v>0</v>
      </c>
      <c r="O352" s="191">
        <f t="shared" si="494"/>
        <v>0</v>
      </c>
      <c r="P352" s="191">
        <f t="shared" si="494"/>
        <v>0</v>
      </c>
      <c r="Q352" s="191">
        <f t="shared" si="494"/>
        <v>0</v>
      </c>
      <c r="R352" s="191">
        <f t="shared" si="494"/>
        <v>0</v>
      </c>
      <c r="S352" s="191">
        <f t="shared" si="494"/>
        <v>0</v>
      </c>
      <c r="T352" s="191">
        <f t="shared" si="494"/>
        <v>0</v>
      </c>
      <c r="U352" s="191">
        <f t="shared" si="494"/>
        <v>0</v>
      </c>
      <c r="V352" s="163"/>
      <c r="W352" s="206">
        <f>W166+U352</f>
        <v>0</v>
      </c>
      <c r="X352" s="191">
        <f t="shared" ref="X352:AD352" si="495">X166+W352</f>
        <v>0</v>
      </c>
      <c r="Y352" s="191">
        <f t="shared" si="495"/>
        <v>0</v>
      </c>
      <c r="Z352" s="191">
        <f t="shared" si="495"/>
        <v>0</v>
      </c>
      <c r="AA352" s="191">
        <f t="shared" si="495"/>
        <v>0</v>
      </c>
      <c r="AB352" s="191">
        <f t="shared" si="495"/>
        <v>0</v>
      </c>
      <c r="AC352" s="191">
        <f t="shared" si="495"/>
        <v>0</v>
      </c>
      <c r="AD352" s="191">
        <f t="shared" si="495"/>
        <v>0</v>
      </c>
      <c r="AE352" s="191">
        <f>+AD352+330630.05</f>
        <v>330630.05</v>
      </c>
      <c r="AF352" s="191">
        <f>+AE352+46.63</f>
        <v>330676.68</v>
      </c>
      <c r="AG352" s="191">
        <f>95.28+AF352</f>
        <v>330771.96000000002</v>
      </c>
      <c r="AH352" s="191">
        <f>-95.28+AG352</f>
        <v>330676.68</v>
      </c>
      <c r="AI352" s="163"/>
      <c r="AJ352" s="206">
        <f>AJ166+AH352</f>
        <v>330676.68</v>
      </c>
      <c r="AK352" s="191">
        <f t="shared" ref="AK352:AU352" si="496">AK166+AJ352</f>
        <v>330676.68</v>
      </c>
      <c r="AL352" s="191">
        <f t="shared" si="496"/>
        <v>330676.68</v>
      </c>
      <c r="AM352" s="191">
        <f t="shared" si="496"/>
        <v>330676.68</v>
      </c>
      <c r="AN352" s="191">
        <f t="shared" si="496"/>
        <v>330676.68</v>
      </c>
      <c r="AO352" s="191">
        <f t="shared" si="496"/>
        <v>330676.68</v>
      </c>
      <c r="AP352" s="191">
        <f t="shared" si="496"/>
        <v>330676.68</v>
      </c>
      <c r="AQ352" s="191">
        <f t="shared" si="496"/>
        <v>330676.68</v>
      </c>
      <c r="AR352" s="191">
        <f t="shared" si="496"/>
        <v>330676.68</v>
      </c>
      <c r="AS352" s="191">
        <f t="shared" si="496"/>
        <v>330676.68</v>
      </c>
      <c r="AT352" s="191">
        <f t="shared" si="496"/>
        <v>330676.68</v>
      </c>
      <c r="AU352" s="191">
        <f t="shared" si="496"/>
        <v>330676.68</v>
      </c>
      <c r="AV352" s="163"/>
      <c r="AW352" s="206">
        <f>AW166+AU352</f>
        <v>330676.68</v>
      </c>
      <c r="AX352" s="191">
        <f t="shared" ref="AX352:BH352" si="497">AX166+AW352</f>
        <v>330676.68</v>
      </c>
      <c r="AY352" s="191">
        <f t="shared" si="497"/>
        <v>330676.68</v>
      </c>
      <c r="AZ352" s="191">
        <f t="shared" si="497"/>
        <v>330676.68</v>
      </c>
      <c r="BA352" s="191">
        <f t="shared" si="497"/>
        <v>330676.68</v>
      </c>
      <c r="BB352" s="191">
        <f t="shared" si="497"/>
        <v>330676.68</v>
      </c>
      <c r="BC352" s="191">
        <f t="shared" si="497"/>
        <v>330676.68</v>
      </c>
      <c r="BD352" s="191">
        <f t="shared" si="497"/>
        <v>330676.68</v>
      </c>
      <c r="BE352" s="191">
        <f t="shared" si="497"/>
        <v>330676.68</v>
      </c>
      <c r="BF352" s="191">
        <f t="shared" si="497"/>
        <v>330676.68</v>
      </c>
      <c r="BG352" s="191">
        <f t="shared" si="497"/>
        <v>330676.68</v>
      </c>
      <c r="BH352" s="191">
        <f t="shared" si="497"/>
        <v>330676.68</v>
      </c>
      <c r="BI352" s="163"/>
      <c r="BV352" s="163"/>
      <c r="CI352" s="163"/>
      <c r="CV352" s="163"/>
      <c r="DI352" s="163"/>
      <c r="DV352" s="163"/>
      <c r="EI352" s="163"/>
      <c r="EK352" s="207">
        <f t="shared" si="461"/>
        <v>95.28000000002794</v>
      </c>
      <c r="EL352" s="116"/>
    </row>
    <row r="353" spans="1:142" ht="15.75" outlineLevel="1" x14ac:dyDescent="0.25">
      <c r="A353" s="2">
        <v>20</v>
      </c>
      <c r="B353" s="1" t="s">
        <v>277</v>
      </c>
      <c r="C353" s="1" t="s">
        <v>202</v>
      </c>
      <c r="D353" s="2" t="s">
        <v>276</v>
      </c>
      <c r="E353" s="162" t="s">
        <v>202</v>
      </c>
      <c r="F353" s="84">
        <v>44454</v>
      </c>
      <c r="G353" s="123">
        <v>356</v>
      </c>
      <c r="H353" s="128"/>
      <c r="I353" s="205">
        <v>0</v>
      </c>
      <c r="J353" s="191"/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63"/>
      <c r="W353" s="206">
        <f>+U353+0</f>
        <v>0</v>
      </c>
      <c r="X353" s="191">
        <f>+W353+0</f>
        <v>0</v>
      </c>
      <c r="Y353" s="191">
        <f t="shared" ref="Y353:AD353" si="498">+X353+0</f>
        <v>0</v>
      </c>
      <c r="Z353" s="191">
        <f t="shared" si="498"/>
        <v>0</v>
      </c>
      <c r="AA353" s="191">
        <f t="shared" si="498"/>
        <v>0</v>
      </c>
      <c r="AB353" s="191">
        <f t="shared" si="498"/>
        <v>0</v>
      </c>
      <c r="AC353" s="191">
        <f t="shared" si="498"/>
        <v>0</v>
      </c>
      <c r="AD353" s="191">
        <f t="shared" si="498"/>
        <v>0</v>
      </c>
      <c r="AE353" s="191">
        <f>+AD353+61831</f>
        <v>61831</v>
      </c>
      <c r="AF353" s="191">
        <f>+AE353+8.72</f>
        <v>61839.72</v>
      </c>
      <c r="AG353" s="191">
        <f>+AF353+17.82</f>
        <v>61857.54</v>
      </c>
      <c r="AH353" s="191">
        <f>+AG353-17.82</f>
        <v>61839.72</v>
      </c>
      <c r="AI353" s="163"/>
      <c r="AJ353" s="206">
        <f>+AH353+0</f>
        <v>61839.72</v>
      </c>
      <c r="AK353" s="191">
        <f>+AJ353+0</f>
        <v>61839.72</v>
      </c>
      <c r="AL353" s="191">
        <f t="shared" ref="AL353:AT353" si="499">+AK353+0</f>
        <v>61839.72</v>
      </c>
      <c r="AM353" s="191">
        <f t="shared" si="499"/>
        <v>61839.72</v>
      </c>
      <c r="AN353" s="191">
        <f t="shared" si="499"/>
        <v>61839.72</v>
      </c>
      <c r="AO353" s="191">
        <f t="shared" si="499"/>
        <v>61839.72</v>
      </c>
      <c r="AP353" s="191">
        <f t="shared" si="499"/>
        <v>61839.72</v>
      </c>
      <c r="AQ353" s="191">
        <f t="shared" si="499"/>
        <v>61839.72</v>
      </c>
      <c r="AR353" s="191">
        <f t="shared" si="499"/>
        <v>61839.72</v>
      </c>
      <c r="AS353" s="191">
        <f t="shared" si="499"/>
        <v>61839.72</v>
      </c>
      <c r="AT353" s="191">
        <f t="shared" si="499"/>
        <v>61839.72</v>
      </c>
      <c r="AU353" s="191">
        <f>+AT353+0</f>
        <v>61839.72</v>
      </c>
      <c r="AV353" s="163"/>
      <c r="AW353" s="206">
        <f>+AU353+0</f>
        <v>61839.72</v>
      </c>
      <c r="AX353" s="191">
        <f>+AW353+0</f>
        <v>61839.72</v>
      </c>
      <c r="AY353" s="191">
        <f t="shared" ref="AY353" si="500">+AX353+0</f>
        <v>61839.72</v>
      </c>
      <c r="AZ353" s="191">
        <f t="shared" ref="AZ353" si="501">+AY353+0</f>
        <v>61839.72</v>
      </c>
      <c r="BA353" s="191">
        <f t="shared" ref="BA353" si="502">+AZ353+0</f>
        <v>61839.72</v>
      </c>
      <c r="BB353" s="191">
        <f t="shared" ref="BB353" si="503">+BA353+0</f>
        <v>61839.72</v>
      </c>
      <c r="BC353" s="191">
        <f t="shared" ref="BC353" si="504">+BB353+0</f>
        <v>61839.72</v>
      </c>
      <c r="BD353" s="191">
        <f t="shared" ref="BD353" si="505">+BC353+0</f>
        <v>61839.72</v>
      </c>
      <c r="BE353" s="191">
        <f t="shared" ref="BE353" si="506">+BD353+0</f>
        <v>61839.72</v>
      </c>
      <c r="BF353" s="191">
        <f t="shared" ref="BF353" si="507">+BE353+0</f>
        <v>61839.72</v>
      </c>
      <c r="BG353" s="191">
        <f t="shared" ref="BG353" si="508">+BF353+0</f>
        <v>61839.72</v>
      </c>
      <c r="BH353" s="191">
        <f>+BG353+0</f>
        <v>61839.72</v>
      </c>
      <c r="BI353" s="163"/>
      <c r="BV353" s="163"/>
      <c r="CI353" s="163"/>
      <c r="CV353" s="163"/>
      <c r="DI353" s="163"/>
      <c r="DV353" s="163"/>
      <c r="EI353" s="163"/>
      <c r="EK353" s="207">
        <f t="shared" si="461"/>
        <v>17.819999999999709</v>
      </c>
      <c r="EL353" s="116"/>
    </row>
    <row r="354" spans="1:142" ht="15.75" outlineLevel="1" x14ac:dyDescent="0.25">
      <c r="A354" s="2">
        <f>A167</f>
        <v>21</v>
      </c>
      <c r="B354" s="1" t="str">
        <f>B167</f>
        <v>PRE-09732</v>
      </c>
      <c r="C354" s="1" t="str">
        <f>C167</f>
        <v>SPP TAU - Circuit 230603</v>
      </c>
      <c r="D354" s="2" t="str">
        <f>D167</f>
        <v>PRE-09732.1</v>
      </c>
      <c r="E354" s="162" t="str">
        <f>E167</f>
        <v>SPP TAU - Circuit 230603</v>
      </c>
      <c r="F354" s="84">
        <f>$F167</f>
        <v>44454</v>
      </c>
      <c r="G354" s="123">
        <v>355</v>
      </c>
      <c r="H354" s="128"/>
      <c r="I354" s="205">
        <v>0</v>
      </c>
      <c r="J354" s="191">
        <f t="shared" ref="J354:U354" si="509">J167+I354</f>
        <v>0</v>
      </c>
      <c r="K354" s="191">
        <f t="shared" si="509"/>
        <v>0</v>
      </c>
      <c r="L354" s="191">
        <f t="shared" si="509"/>
        <v>0</v>
      </c>
      <c r="M354" s="191">
        <f t="shared" si="509"/>
        <v>0</v>
      </c>
      <c r="N354" s="191">
        <f t="shared" si="509"/>
        <v>0</v>
      </c>
      <c r="O354" s="191">
        <f t="shared" si="509"/>
        <v>0</v>
      </c>
      <c r="P354" s="191">
        <f t="shared" si="509"/>
        <v>0</v>
      </c>
      <c r="Q354" s="191">
        <f t="shared" si="509"/>
        <v>0</v>
      </c>
      <c r="R354" s="191">
        <f t="shared" si="509"/>
        <v>0</v>
      </c>
      <c r="S354" s="191">
        <f t="shared" si="509"/>
        <v>0</v>
      </c>
      <c r="T354" s="191">
        <f t="shared" si="509"/>
        <v>0</v>
      </c>
      <c r="U354" s="191">
        <f t="shared" si="509"/>
        <v>0</v>
      </c>
      <c r="V354" s="163"/>
      <c r="W354" s="206">
        <f>W167+U354</f>
        <v>0</v>
      </c>
      <c r="X354" s="191">
        <f t="shared" ref="X354:AD354" si="510">X167+W354</f>
        <v>0</v>
      </c>
      <c r="Y354" s="191">
        <f t="shared" si="510"/>
        <v>0</v>
      </c>
      <c r="Z354" s="191">
        <f t="shared" si="510"/>
        <v>0</v>
      </c>
      <c r="AA354" s="191">
        <f t="shared" si="510"/>
        <v>0</v>
      </c>
      <c r="AB354" s="191">
        <f t="shared" si="510"/>
        <v>0</v>
      </c>
      <c r="AC354" s="191">
        <f t="shared" si="510"/>
        <v>0</v>
      </c>
      <c r="AD354" s="191">
        <f t="shared" si="510"/>
        <v>0</v>
      </c>
      <c r="AE354" s="191">
        <f>+AD354+239062.6</f>
        <v>239062.6</v>
      </c>
      <c r="AF354" s="191">
        <f>AF167+AE354</f>
        <v>239062.6</v>
      </c>
      <c r="AG354" s="191">
        <f>AG167+AF354</f>
        <v>239062.6</v>
      </c>
      <c r="AH354" s="191">
        <f>1896.11+AG354</f>
        <v>240958.71</v>
      </c>
      <c r="AI354" s="163"/>
      <c r="AJ354" s="206">
        <f>AJ167+AH354</f>
        <v>240958.71</v>
      </c>
      <c r="AK354" s="191">
        <f t="shared" ref="AK354:AU354" si="511">AK167+AJ354</f>
        <v>240958.71</v>
      </c>
      <c r="AL354" s="191">
        <f t="shared" si="511"/>
        <v>240958.71</v>
      </c>
      <c r="AM354" s="191">
        <f t="shared" si="511"/>
        <v>240958.71</v>
      </c>
      <c r="AN354" s="191">
        <f t="shared" si="511"/>
        <v>240958.71</v>
      </c>
      <c r="AO354" s="191">
        <f t="shared" si="511"/>
        <v>240958.71</v>
      </c>
      <c r="AP354" s="191">
        <f t="shared" si="511"/>
        <v>240958.71</v>
      </c>
      <c r="AQ354" s="191">
        <f t="shared" si="511"/>
        <v>240958.71</v>
      </c>
      <c r="AR354" s="191">
        <f t="shared" si="511"/>
        <v>240958.71</v>
      </c>
      <c r="AS354" s="191">
        <f t="shared" si="511"/>
        <v>240958.71</v>
      </c>
      <c r="AT354" s="191">
        <f t="shared" si="511"/>
        <v>240958.71</v>
      </c>
      <c r="AU354" s="191">
        <f t="shared" si="511"/>
        <v>240958.71</v>
      </c>
      <c r="AV354" s="163"/>
      <c r="AW354" s="206">
        <f>AW167+AU354</f>
        <v>240958.71</v>
      </c>
      <c r="AX354" s="191">
        <f t="shared" ref="AX354:BH354" si="512">AX167+AW354</f>
        <v>240958.71</v>
      </c>
      <c r="AY354" s="191">
        <f t="shared" si="512"/>
        <v>240958.71</v>
      </c>
      <c r="AZ354" s="191">
        <f t="shared" si="512"/>
        <v>240958.71</v>
      </c>
      <c r="BA354" s="191">
        <f t="shared" si="512"/>
        <v>240958.71</v>
      </c>
      <c r="BB354" s="191">
        <f t="shared" si="512"/>
        <v>240958.71</v>
      </c>
      <c r="BC354" s="191">
        <f t="shared" si="512"/>
        <v>240958.71</v>
      </c>
      <c r="BD354" s="191">
        <f t="shared" si="512"/>
        <v>240958.71</v>
      </c>
      <c r="BE354" s="191">
        <f t="shared" si="512"/>
        <v>240958.71</v>
      </c>
      <c r="BF354" s="191">
        <f t="shared" si="512"/>
        <v>240958.71</v>
      </c>
      <c r="BG354" s="191">
        <f t="shared" si="512"/>
        <v>240958.71</v>
      </c>
      <c r="BH354" s="191">
        <f t="shared" si="512"/>
        <v>240958.71</v>
      </c>
      <c r="BI354" s="163"/>
      <c r="BV354" s="163"/>
      <c r="CI354" s="163"/>
      <c r="CV354" s="163"/>
      <c r="DI354" s="163"/>
      <c r="DV354" s="163"/>
      <c r="EI354" s="163"/>
      <c r="EK354" s="207">
        <f t="shared" si="461"/>
        <v>0</v>
      </c>
      <c r="EL354" s="116"/>
    </row>
    <row r="355" spans="1:142" ht="15.75" outlineLevel="1" x14ac:dyDescent="0.25">
      <c r="A355" s="2">
        <v>21</v>
      </c>
      <c r="B355" s="1" t="s">
        <v>279</v>
      </c>
      <c r="C355" s="1" t="s">
        <v>203</v>
      </c>
      <c r="D355" s="2" t="s">
        <v>278</v>
      </c>
      <c r="E355" s="162" t="s">
        <v>203</v>
      </c>
      <c r="F355" s="84">
        <v>44454</v>
      </c>
      <c r="G355" s="123">
        <v>356</v>
      </c>
      <c r="H355" s="128"/>
      <c r="I355" s="205">
        <v>0</v>
      </c>
      <c r="J355" s="191"/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63"/>
      <c r="W355" s="206">
        <f>+U355+0</f>
        <v>0</v>
      </c>
      <c r="X355" s="191">
        <f>+W355+0</f>
        <v>0</v>
      </c>
      <c r="Y355" s="191">
        <f t="shared" ref="Y355:AG355" si="513">+X355+0</f>
        <v>0</v>
      </c>
      <c r="Z355" s="191">
        <f t="shared" si="513"/>
        <v>0</v>
      </c>
      <c r="AA355" s="191">
        <f t="shared" si="513"/>
        <v>0</v>
      </c>
      <c r="AB355" s="191">
        <f t="shared" si="513"/>
        <v>0</v>
      </c>
      <c r="AC355" s="191">
        <f t="shared" si="513"/>
        <v>0</v>
      </c>
      <c r="AD355" s="191">
        <f t="shared" si="513"/>
        <v>0</v>
      </c>
      <c r="AE355" s="191">
        <f>+AD355+20544.37</f>
        <v>20544.37</v>
      </c>
      <c r="AF355" s="191">
        <f t="shared" si="513"/>
        <v>20544.37</v>
      </c>
      <c r="AG355" s="191">
        <f t="shared" si="513"/>
        <v>20544.37</v>
      </c>
      <c r="AH355" s="191">
        <f>+AG355-1896.11</f>
        <v>18648.259999999998</v>
      </c>
      <c r="AI355" s="163"/>
      <c r="AJ355" s="206">
        <f>+AH355+0</f>
        <v>18648.259999999998</v>
      </c>
      <c r="AK355" s="191">
        <f>+AJ355+0</f>
        <v>18648.259999999998</v>
      </c>
      <c r="AL355" s="191">
        <f t="shared" ref="AL355:AU355" si="514">+AK355+0</f>
        <v>18648.259999999998</v>
      </c>
      <c r="AM355" s="191">
        <f t="shared" si="514"/>
        <v>18648.259999999998</v>
      </c>
      <c r="AN355" s="191">
        <f t="shared" si="514"/>
        <v>18648.259999999998</v>
      </c>
      <c r="AO355" s="191">
        <f t="shared" si="514"/>
        <v>18648.259999999998</v>
      </c>
      <c r="AP355" s="191">
        <f t="shared" si="514"/>
        <v>18648.259999999998</v>
      </c>
      <c r="AQ355" s="191">
        <f t="shared" si="514"/>
        <v>18648.259999999998</v>
      </c>
      <c r="AR355" s="191">
        <f t="shared" si="514"/>
        <v>18648.259999999998</v>
      </c>
      <c r="AS355" s="191">
        <f t="shared" si="514"/>
        <v>18648.259999999998</v>
      </c>
      <c r="AT355" s="191">
        <f t="shared" si="514"/>
        <v>18648.259999999998</v>
      </c>
      <c r="AU355" s="191">
        <f t="shared" si="514"/>
        <v>18648.259999999998</v>
      </c>
      <c r="AV355" s="163"/>
      <c r="AW355" s="206">
        <f>+AU355+0</f>
        <v>18648.259999999998</v>
      </c>
      <c r="AX355" s="191">
        <f>+AW355+0</f>
        <v>18648.259999999998</v>
      </c>
      <c r="AY355" s="191">
        <f t="shared" ref="AY355" si="515">+AX355+0</f>
        <v>18648.259999999998</v>
      </c>
      <c r="AZ355" s="191">
        <f t="shared" ref="AZ355" si="516">+AY355+0</f>
        <v>18648.259999999998</v>
      </c>
      <c r="BA355" s="191">
        <f t="shared" ref="BA355" si="517">+AZ355+0</f>
        <v>18648.259999999998</v>
      </c>
      <c r="BB355" s="191">
        <f t="shared" ref="BB355" si="518">+BA355+0</f>
        <v>18648.259999999998</v>
      </c>
      <c r="BC355" s="191">
        <f t="shared" ref="BC355" si="519">+BB355+0</f>
        <v>18648.259999999998</v>
      </c>
      <c r="BD355" s="191">
        <f t="shared" ref="BD355" si="520">+BC355+0</f>
        <v>18648.259999999998</v>
      </c>
      <c r="BE355" s="191">
        <f t="shared" ref="BE355" si="521">+BD355+0</f>
        <v>18648.259999999998</v>
      </c>
      <c r="BF355" s="191">
        <f t="shared" ref="BF355" si="522">+BE355+0</f>
        <v>18648.259999999998</v>
      </c>
      <c r="BG355" s="191">
        <f t="shared" ref="BG355" si="523">+BF355+0</f>
        <v>18648.259999999998</v>
      </c>
      <c r="BH355" s="191">
        <f t="shared" ref="BH355" si="524">+BG355+0</f>
        <v>18648.259999999998</v>
      </c>
      <c r="BI355" s="163"/>
      <c r="BV355" s="163"/>
      <c r="CI355" s="163"/>
      <c r="CV355" s="163"/>
      <c r="DI355" s="163"/>
      <c r="DV355" s="163"/>
      <c r="EI355" s="163"/>
      <c r="EK355" s="207">
        <f t="shared" si="461"/>
        <v>0</v>
      </c>
      <c r="EL355" s="116"/>
    </row>
    <row r="356" spans="1:142" ht="15.75" outlineLevel="1" x14ac:dyDescent="0.25">
      <c r="A356" s="2">
        <f t="shared" ref="A356:E361" si="525">A168</f>
        <v>22</v>
      </c>
      <c r="B356" s="1" t="str">
        <f t="shared" si="525"/>
        <v>PRE-09752</v>
      </c>
      <c r="C356" s="1" t="str">
        <f t="shared" si="525"/>
        <v>SPP TAU - Circuit 66407</v>
      </c>
      <c r="D356" s="2" t="str">
        <f t="shared" si="525"/>
        <v>PRE-09752.1</v>
      </c>
      <c r="E356" s="162" t="str">
        <f t="shared" si="525"/>
        <v>SPP TAU - Circuit 66407</v>
      </c>
      <c r="F356" s="84" t="str">
        <f t="shared" ref="F356:F361" si="526">$F168</f>
        <v>3/15/2022</v>
      </c>
      <c r="G356" s="123">
        <v>355</v>
      </c>
      <c r="H356" s="128"/>
      <c r="I356" s="205">
        <v>0</v>
      </c>
      <c r="J356" s="191">
        <f t="shared" ref="J356:U356" si="527">J168+I356</f>
        <v>0</v>
      </c>
      <c r="K356" s="191">
        <f t="shared" si="527"/>
        <v>0</v>
      </c>
      <c r="L356" s="191">
        <f t="shared" si="527"/>
        <v>0</v>
      </c>
      <c r="M356" s="191">
        <f t="shared" si="527"/>
        <v>0</v>
      </c>
      <c r="N356" s="191">
        <f t="shared" si="527"/>
        <v>0</v>
      </c>
      <c r="O356" s="191">
        <f t="shared" si="527"/>
        <v>0</v>
      </c>
      <c r="P356" s="191">
        <f t="shared" si="527"/>
        <v>0</v>
      </c>
      <c r="Q356" s="191">
        <f t="shared" si="527"/>
        <v>0</v>
      </c>
      <c r="R356" s="191">
        <f t="shared" si="527"/>
        <v>0</v>
      </c>
      <c r="S356" s="191">
        <f t="shared" si="527"/>
        <v>0</v>
      </c>
      <c r="T356" s="191">
        <f t="shared" si="527"/>
        <v>0</v>
      </c>
      <c r="U356" s="191">
        <f t="shared" si="527"/>
        <v>0</v>
      </c>
      <c r="V356" s="163"/>
      <c r="W356" s="206">
        <f t="shared" ref="W356:W361" si="528">W168+U356</f>
        <v>0</v>
      </c>
      <c r="X356" s="191">
        <f t="shared" ref="X356:AH356" si="529">X168+W356</f>
        <v>0</v>
      </c>
      <c r="Y356" s="191">
        <f t="shared" si="529"/>
        <v>0</v>
      </c>
      <c r="Z356" s="191">
        <f t="shared" si="529"/>
        <v>0</v>
      </c>
      <c r="AA356" s="191">
        <f t="shared" si="529"/>
        <v>0</v>
      </c>
      <c r="AB356" s="191">
        <f t="shared" si="529"/>
        <v>0</v>
      </c>
      <c r="AC356" s="191">
        <f t="shared" si="529"/>
        <v>0</v>
      </c>
      <c r="AD356" s="191">
        <f t="shared" si="529"/>
        <v>0</v>
      </c>
      <c r="AE356" s="191">
        <f t="shared" si="529"/>
        <v>0</v>
      </c>
      <c r="AF356" s="191">
        <f t="shared" si="529"/>
        <v>0</v>
      </c>
      <c r="AG356" s="191">
        <f t="shared" si="529"/>
        <v>0</v>
      </c>
      <c r="AH356" s="191">
        <f t="shared" si="529"/>
        <v>0</v>
      </c>
      <c r="AI356" s="163"/>
      <c r="AJ356" s="206">
        <f t="shared" ref="AJ356:AJ361" si="530">AJ168+AH356</f>
        <v>0</v>
      </c>
      <c r="AK356" s="191">
        <f t="shared" ref="AK356:AU356" si="531">AK168+AJ356</f>
        <v>0</v>
      </c>
      <c r="AL356" s="191">
        <f t="shared" si="531"/>
        <v>850811.1</v>
      </c>
      <c r="AM356" s="191">
        <f t="shared" si="531"/>
        <v>850811.1</v>
      </c>
      <c r="AN356" s="191">
        <f t="shared" si="531"/>
        <v>850811.1</v>
      </c>
      <c r="AO356" s="191">
        <f t="shared" si="531"/>
        <v>850811.1</v>
      </c>
      <c r="AP356" s="191">
        <f t="shared" si="531"/>
        <v>850811.1</v>
      </c>
      <c r="AQ356" s="191">
        <f t="shared" si="531"/>
        <v>850811.1</v>
      </c>
      <c r="AR356" s="191">
        <f t="shared" si="531"/>
        <v>850811.1</v>
      </c>
      <c r="AS356" s="191">
        <f t="shared" si="531"/>
        <v>850811.1</v>
      </c>
      <c r="AT356" s="191">
        <f t="shared" si="531"/>
        <v>850811.1</v>
      </c>
      <c r="AU356" s="191">
        <f t="shared" si="531"/>
        <v>850811.1</v>
      </c>
      <c r="AV356" s="163"/>
      <c r="AW356" s="206">
        <f t="shared" ref="AW356:AW361" si="532">AW168+AU356</f>
        <v>850811.1</v>
      </c>
      <c r="AX356" s="191">
        <f t="shared" ref="AX356:BH356" si="533">AX168+AW356</f>
        <v>850811.1</v>
      </c>
      <c r="AY356" s="191">
        <f t="shared" si="533"/>
        <v>850811.1</v>
      </c>
      <c r="AZ356" s="191">
        <f t="shared" si="533"/>
        <v>850811.1</v>
      </c>
      <c r="BA356" s="191">
        <f t="shared" si="533"/>
        <v>850811.1</v>
      </c>
      <c r="BB356" s="191">
        <f t="shared" si="533"/>
        <v>850811.1</v>
      </c>
      <c r="BC356" s="191">
        <f t="shared" si="533"/>
        <v>850811.1</v>
      </c>
      <c r="BD356" s="191">
        <f t="shared" si="533"/>
        <v>850811.1</v>
      </c>
      <c r="BE356" s="191">
        <f t="shared" si="533"/>
        <v>850811.1</v>
      </c>
      <c r="BF356" s="191">
        <f t="shared" si="533"/>
        <v>850811.1</v>
      </c>
      <c r="BG356" s="191">
        <f t="shared" si="533"/>
        <v>850811.1</v>
      </c>
      <c r="BH356" s="191">
        <f t="shared" si="533"/>
        <v>850811.1</v>
      </c>
      <c r="BI356" s="163"/>
      <c r="BV356" s="163"/>
      <c r="CI356" s="163"/>
      <c r="CV356" s="163"/>
      <c r="DI356" s="163"/>
      <c r="DV356" s="163"/>
      <c r="EI356" s="163"/>
      <c r="EK356" s="207">
        <f t="shared" si="461"/>
        <v>0</v>
      </c>
      <c r="EL356" s="116"/>
    </row>
    <row r="357" spans="1:142" ht="15.75" outlineLevel="1" x14ac:dyDescent="0.25">
      <c r="A357" s="2">
        <f t="shared" si="525"/>
        <v>23</v>
      </c>
      <c r="B357" s="1" t="str">
        <f t="shared" si="525"/>
        <v>PRE-09753</v>
      </c>
      <c r="C357" s="1" t="str">
        <f t="shared" si="525"/>
        <v>SPP TAU - Circuit 66033</v>
      </c>
      <c r="D357" s="2" t="str">
        <f t="shared" si="525"/>
        <v>PRE-09753.1</v>
      </c>
      <c r="E357" s="162" t="str">
        <f t="shared" si="525"/>
        <v>SPP TAU - Circuit 66033</v>
      </c>
      <c r="F357" s="84" t="str">
        <f t="shared" si="526"/>
        <v>5/15/2022</v>
      </c>
      <c r="G357" s="123">
        <v>355</v>
      </c>
      <c r="H357" s="128"/>
      <c r="I357" s="205">
        <v>0</v>
      </c>
      <c r="J357" s="191">
        <f t="shared" ref="J357:U357" si="534">J169+I357</f>
        <v>0</v>
      </c>
      <c r="K357" s="191">
        <f t="shared" si="534"/>
        <v>0</v>
      </c>
      <c r="L357" s="191">
        <f t="shared" si="534"/>
        <v>0</v>
      </c>
      <c r="M357" s="191">
        <f t="shared" si="534"/>
        <v>0</v>
      </c>
      <c r="N357" s="191">
        <f t="shared" si="534"/>
        <v>0</v>
      </c>
      <c r="O357" s="191">
        <f t="shared" si="534"/>
        <v>0</v>
      </c>
      <c r="P357" s="191">
        <f t="shared" si="534"/>
        <v>0</v>
      </c>
      <c r="Q357" s="191">
        <f t="shared" si="534"/>
        <v>0</v>
      </c>
      <c r="R357" s="191">
        <f t="shared" si="534"/>
        <v>0</v>
      </c>
      <c r="S357" s="191">
        <f t="shared" si="534"/>
        <v>0</v>
      </c>
      <c r="T357" s="191">
        <f t="shared" si="534"/>
        <v>0</v>
      </c>
      <c r="U357" s="191">
        <f t="shared" si="534"/>
        <v>0</v>
      </c>
      <c r="V357" s="163"/>
      <c r="W357" s="206">
        <f t="shared" si="528"/>
        <v>0</v>
      </c>
      <c r="X357" s="191">
        <f t="shared" ref="X357:AH357" si="535">X169+W357</f>
        <v>0</v>
      </c>
      <c r="Y357" s="191">
        <f t="shared" si="535"/>
        <v>0</v>
      </c>
      <c r="Z357" s="191">
        <f t="shared" si="535"/>
        <v>0</v>
      </c>
      <c r="AA357" s="191">
        <f t="shared" si="535"/>
        <v>0</v>
      </c>
      <c r="AB357" s="191">
        <f t="shared" si="535"/>
        <v>0</v>
      </c>
      <c r="AC357" s="191">
        <f t="shared" si="535"/>
        <v>0</v>
      </c>
      <c r="AD357" s="191">
        <f t="shared" si="535"/>
        <v>0</v>
      </c>
      <c r="AE357" s="191">
        <f t="shared" si="535"/>
        <v>0</v>
      </c>
      <c r="AF357" s="191">
        <f t="shared" si="535"/>
        <v>0</v>
      </c>
      <c r="AG357" s="191">
        <f t="shared" si="535"/>
        <v>0</v>
      </c>
      <c r="AH357" s="191">
        <f t="shared" si="535"/>
        <v>0</v>
      </c>
      <c r="AI357" s="163"/>
      <c r="AJ357" s="206">
        <f t="shared" si="530"/>
        <v>0</v>
      </c>
      <c r="AK357" s="191">
        <f t="shared" ref="AK357:AU357" si="536">AK169+AJ357</f>
        <v>0</v>
      </c>
      <c r="AL357" s="191">
        <f t="shared" si="536"/>
        <v>0</v>
      </c>
      <c r="AM357" s="191">
        <f t="shared" si="536"/>
        <v>0</v>
      </c>
      <c r="AN357" s="191">
        <f t="shared" si="536"/>
        <v>628222.02</v>
      </c>
      <c r="AO357" s="191">
        <f t="shared" si="536"/>
        <v>628222.02</v>
      </c>
      <c r="AP357" s="191">
        <f t="shared" si="536"/>
        <v>628222.02</v>
      </c>
      <c r="AQ357" s="191">
        <f t="shared" si="536"/>
        <v>628222.02</v>
      </c>
      <c r="AR357" s="191">
        <f t="shared" si="536"/>
        <v>628222.02</v>
      </c>
      <c r="AS357" s="191">
        <f t="shared" si="536"/>
        <v>628222.02</v>
      </c>
      <c r="AT357" s="191">
        <f t="shared" si="536"/>
        <v>628222.02</v>
      </c>
      <c r="AU357" s="191">
        <f t="shared" si="536"/>
        <v>628222.02</v>
      </c>
      <c r="AV357" s="163"/>
      <c r="AW357" s="206">
        <f t="shared" si="532"/>
        <v>628222.02</v>
      </c>
      <c r="AX357" s="191">
        <f t="shared" ref="AX357:BH357" si="537">AX169+AW357</f>
        <v>628222.02</v>
      </c>
      <c r="AY357" s="191">
        <f t="shared" si="537"/>
        <v>628222.02</v>
      </c>
      <c r="AZ357" s="191">
        <f t="shared" si="537"/>
        <v>628222.02</v>
      </c>
      <c r="BA357" s="191">
        <f t="shared" si="537"/>
        <v>628222.02</v>
      </c>
      <c r="BB357" s="191">
        <f t="shared" si="537"/>
        <v>628222.02</v>
      </c>
      <c r="BC357" s="191">
        <f t="shared" si="537"/>
        <v>628222.02</v>
      </c>
      <c r="BD357" s="191">
        <f t="shared" si="537"/>
        <v>628222.02</v>
      </c>
      <c r="BE357" s="191">
        <f t="shared" si="537"/>
        <v>628222.02</v>
      </c>
      <c r="BF357" s="191">
        <f t="shared" si="537"/>
        <v>628222.02</v>
      </c>
      <c r="BG357" s="191">
        <f t="shared" si="537"/>
        <v>628222.02</v>
      </c>
      <c r="BH357" s="191">
        <f t="shared" si="537"/>
        <v>628222.02</v>
      </c>
      <c r="BI357" s="163"/>
      <c r="BV357" s="163"/>
      <c r="CI357" s="163"/>
      <c r="CV357" s="163"/>
      <c r="DI357" s="163"/>
      <c r="DV357" s="163"/>
      <c r="EI357" s="163"/>
      <c r="EK357" s="207">
        <f t="shared" si="461"/>
        <v>0</v>
      </c>
      <c r="EL357" s="116"/>
    </row>
    <row r="358" spans="1:142" ht="15.75" outlineLevel="1" x14ac:dyDescent="0.25">
      <c r="A358" s="2">
        <f t="shared" si="525"/>
        <v>24</v>
      </c>
      <c r="B358" s="1" t="str">
        <f t="shared" si="525"/>
        <v>PRE-09754</v>
      </c>
      <c r="C358" s="1" t="str">
        <f t="shared" si="525"/>
        <v>SPP TAU - Circuit 66016</v>
      </c>
      <c r="D358" s="2" t="str">
        <f t="shared" si="525"/>
        <v>PRE-09754.1</v>
      </c>
      <c r="E358" s="162" t="str">
        <f t="shared" si="525"/>
        <v>SPP TAU - Circuit 66016</v>
      </c>
      <c r="F358" s="84" t="str">
        <f t="shared" si="526"/>
        <v>6/15/2022</v>
      </c>
      <c r="G358" s="123">
        <v>355</v>
      </c>
      <c r="H358" s="128"/>
      <c r="I358" s="205">
        <v>0</v>
      </c>
      <c r="J358" s="191">
        <f t="shared" ref="J358:U358" si="538">J170+I358</f>
        <v>0</v>
      </c>
      <c r="K358" s="191">
        <f t="shared" si="538"/>
        <v>0</v>
      </c>
      <c r="L358" s="191">
        <f t="shared" si="538"/>
        <v>0</v>
      </c>
      <c r="M358" s="191">
        <f t="shared" si="538"/>
        <v>0</v>
      </c>
      <c r="N358" s="191">
        <f t="shared" si="538"/>
        <v>0</v>
      </c>
      <c r="O358" s="191">
        <f t="shared" si="538"/>
        <v>0</v>
      </c>
      <c r="P358" s="191">
        <f t="shared" si="538"/>
        <v>0</v>
      </c>
      <c r="Q358" s="191">
        <f t="shared" si="538"/>
        <v>0</v>
      </c>
      <c r="R358" s="191">
        <f t="shared" si="538"/>
        <v>0</v>
      </c>
      <c r="S358" s="191">
        <f t="shared" si="538"/>
        <v>0</v>
      </c>
      <c r="T358" s="191">
        <f t="shared" si="538"/>
        <v>0</v>
      </c>
      <c r="U358" s="191">
        <f t="shared" si="538"/>
        <v>0</v>
      </c>
      <c r="V358" s="163"/>
      <c r="W358" s="206">
        <f t="shared" si="528"/>
        <v>0</v>
      </c>
      <c r="X358" s="191">
        <f t="shared" ref="X358:AH358" si="539">X170+W358</f>
        <v>0</v>
      </c>
      <c r="Y358" s="191">
        <f t="shared" si="539"/>
        <v>0</v>
      </c>
      <c r="Z358" s="191">
        <f t="shared" si="539"/>
        <v>0</v>
      </c>
      <c r="AA358" s="191">
        <f t="shared" si="539"/>
        <v>0</v>
      </c>
      <c r="AB358" s="191">
        <f t="shared" si="539"/>
        <v>0</v>
      </c>
      <c r="AC358" s="191">
        <f t="shared" si="539"/>
        <v>0</v>
      </c>
      <c r="AD358" s="191">
        <f t="shared" si="539"/>
        <v>0</v>
      </c>
      <c r="AE358" s="191">
        <f t="shared" si="539"/>
        <v>0</v>
      </c>
      <c r="AF358" s="191">
        <f t="shared" si="539"/>
        <v>0</v>
      </c>
      <c r="AG358" s="191">
        <f t="shared" si="539"/>
        <v>0</v>
      </c>
      <c r="AH358" s="191">
        <f t="shared" si="539"/>
        <v>0</v>
      </c>
      <c r="AI358" s="163"/>
      <c r="AJ358" s="206">
        <f t="shared" si="530"/>
        <v>0</v>
      </c>
      <c r="AK358" s="191">
        <f t="shared" ref="AK358:AU358" si="540">AK170+AJ358</f>
        <v>0</v>
      </c>
      <c r="AL358" s="191">
        <f t="shared" si="540"/>
        <v>0</v>
      </c>
      <c r="AM358" s="191">
        <f t="shared" si="540"/>
        <v>0</v>
      </c>
      <c r="AN358" s="191">
        <f t="shared" si="540"/>
        <v>0</v>
      </c>
      <c r="AO358" s="191">
        <f t="shared" si="540"/>
        <v>1877479.09</v>
      </c>
      <c r="AP358" s="191">
        <f t="shared" si="540"/>
        <v>1877479.09</v>
      </c>
      <c r="AQ358" s="191">
        <f t="shared" si="540"/>
        <v>1877479.09</v>
      </c>
      <c r="AR358" s="191">
        <f t="shared" si="540"/>
        <v>1877479.09</v>
      </c>
      <c r="AS358" s="191">
        <f t="shared" si="540"/>
        <v>1877479.09</v>
      </c>
      <c r="AT358" s="191">
        <f t="shared" si="540"/>
        <v>1877479.09</v>
      </c>
      <c r="AU358" s="191">
        <f t="shared" si="540"/>
        <v>1877479.09</v>
      </c>
      <c r="AV358" s="163"/>
      <c r="AW358" s="206">
        <f t="shared" si="532"/>
        <v>1877479.09</v>
      </c>
      <c r="AX358" s="191">
        <f t="shared" ref="AX358:BH358" si="541">AX170+AW358</f>
        <v>1877479.09</v>
      </c>
      <c r="AY358" s="191">
        <f t="shared" si="541"/>
        <v>1877479.09</v>
      </c>
      <c r="AZ358" s="191">
        <f t="shared" si="541"/>
        <v>1877479.09</v>
      </c>
      <c r="BA358" s="191">
        <f t="shared" si="541"/>
        <v>1877479.09</v>
      </c>
      <c r="BB358" s="191">
        <f t="shared" si="541"/>
        <v>1877479.09</v>
      </c>
      <c r="BC358" s="191">
        <f t="shared" si="541"/>
        <v>1877479.09</v>
      </c>
      <c r="BD358" s="191">
        <f t="shared" si="541"/>
        <v>1877479.09</v>
      </c>
      <c r="BE358" s="191">
        <f t="shared" si="541"/>
        <v>1877479.09</v>
      </c>
      <c r="BF358" s="191">
        <f t="shared" si="541"/>
        <v>1877479.09</v>
      </c>
      <c r="BG358" s="191">
        <f t="shared" si="541"/>
        <v>1877479.09</v>
      </c>
      <c r="BH358" s="191">
        <f t="shared" si="541"/>
        <v>1877479.09</v>
      </c>
      <c r="BI358" s="163"/>
      <c r="BV358" s="163"/>
      <c r="CI358" s="163"/>
      <c r="CV358" s="163"/>
      <c r="DI358" s="163"/>
      <c r="DV358" s="163"/>
      <c r="EI358" s="163"/>
      <c r="EK358" s="207">
        <f t="shared" si="461"/>
        <v>0</v>
      </c>
      <c r="EL358" s="116"/>
    </row>
    <row r="359" spans="1:142" ht="15.75" outlineLevel="1" x14ac:dyDescent="0.25">
      <c r="A359" s="2">
        <f t="shared" si="525"/>
        <v>25</v>
      </c>
      <c r="B359" s="1" t="str">
        <f t="shared" si="525"/>
        <v>PRE-09755</v>
      </c>
      <c r="C359" s="1" t="str">
        <f t="shared" si="525"/>
        <v>SPP TAU - Circuit 66427</v>
      </c>
      <c r="D359" s="2" t="str">
        <f t="shared" si="525"/>
        <v>PRE-09755.1</v>
      </c>
      <c r="E359" s="162" t="str">
        <f t="shared" si="525"/>
        <v>SPP TAU - Circuit 66427</v>
      </c>
      <c r="F359" s="84" t="str">
        <f t="shared" si="526"/>
        <v>3/15/2022</v>
      </c>
      <c r="G359" s="123">
        <v>355</v>
      </c>
      <c r="H359" s="128"/>
      <c r="I359" s="205">
        <v>0</v>
      </c>
      <c r="J359" s="191">
        <f t="shared" ref="J359:U359" si="542">J171+I359</f>
        <v>0</v>
      </c>
      <c r="K359" s="191">
        <f t="shared" si="542"/>
        <v>0</v>
      </c>
      <c r="L359" s="191">
        <f t="shared" si="542"/>
        <v>0</v>
      </c>
      <c r="M359" s="191">
        <f t="shared" si="542"/>
        <v>0</v>
      </c>
      <c r="N359" s="191">
        <f t="shared" si="542"/>
        <v>0</v>
      </c>
      <c r="O359" s="191">
        <f t="shared" si="542"/>
        <v>0</v>
      </c>
      <c r="P359" s="191">
        <f t="shared" si="542"/>
        <v>0</v>
      </c>
      <c r="Q359" s="191">
        <f t="shared" si="542"/>
        <v>0</v>
      </c>
      <c r="R359" s="191">
        <f t="shared" si="542"/>
        <v>0</v>
      </c>
      <c r="S359" s="191">
        <f t="shared" si="542"/>
        <v>0</v>
      </c>
      <c r="T359" s="191">
        <f t="shared" si="542"/>
        <v>0</v>
      </c>
      <c r="U359" s="191">
        <f t="shared" si="542"/>
        <v>0</v>
      </c>
      <c r="V359" s="163"/>
      <c r="W359" s="206">
        <f t="shared" si="528"/>
        <v>0</v>
      </c>
      <c r="X359" s="191">
        <f t="shared" ref="X359:AH359" si="543">X171+W359</f>
        <v>0</v>
      </c>
      <c r="Y359" s="191">
        <f t="shared" si="543"/>
        <v>0</v>
      </c>
      <c r="Z359" s="191">
        <f t="shared" si="543"/>
        <v>0</v>
      </c>
      <c r="AA359" s="191">
        <f t="shared" si="543"/>
        <v>0</v>
      </c>
      <c r="AB359" s="191">
        <f t="shared" si="543"/>
        <v>0</v>
      </c>
      <c r="AC359" s="191">
        <f t="shared" si="543"/>
        <v>0</v>
      </c>
      <c r="AD359" s="191">
        <f t="shared" si="543"/>
        <v>0</v>
      </c>
      <c r="AE359" s="191">
        <f t="shared" si="543"/>
        <v>0</v>
      </c>
      <c r="AF359" s="191">
        <f t="shared" si="543"/>
        <v>0</v>
      </c>
      <c r="AG359" s="191">
        <f t="shared" si="543"/>
        <v>0</v>
      </c>
      <c r="AH359" s="191">
        <f t="shared" si="543"/>
        <v>0</v>
      </c>
      <c r="AI359" s="163"/>
      <c r="AJ359" s="206">
        <f t="shared" si="530"/>
        <v>0</v>
      </c>
      <c r="AK359" s="191">
        <f t="shared" ref="AK359:AU359" si="544">AK171+AJ359</f>
        <v>0</v>
      </c>
      <c r="AL359" s="191">
        <f t="shared" si="544"/>
        <v>10000</v>
      </c>
      <c r="AM359" s="191">
        <f t="shared" si="544"/>
        <v>10000</v>
      </c>
      <c r="AN359" s="191">
        <f t="shared" si="544"/>
        <v>10000</v>
      </c>
      <c r="AO359" s="191">
        <f t="shared" si="544"/>
        <v>10000</v>
      </c>
      <c r="AP359" s="191">
        <f t="shared" si="544"/>
        <v>10000</v>
      </c>
      <c r="AQ359" s="191">
        <f t="shared" si="544"/>
        <v>10000</v>
      </c>
      <c r="AR359" s="191">
        <f t="shared" si="544"/>
        <v>10000</v>
      </c>
      <c r="AS359" s="191">
        <f t="shared" si="544"/>
        <v>10000</v>
      </c>
      <c r="AT359" s="191">
        <f t="shared" si="544"/>
        <v>10000</v>
      </c>
      <c r="AU359" s="191">
        <f t="shared" si="544"/>
        <v>10000</v>
      </c>
      <c r="AV359" s="163"/>
      <c r="AW359" s="206">
        <f t="shared" si="532"/>
        <v>10000</v>
      </c>
      <c r="AX359" s="191">
        <f t="shared" ref="AX359:BH359" si="545">AX171+AW359</f>
        <v>10000</v>
      </c>
      <c r="AY359" s="191">
        <f t="shared" si="545"/>
        <v>10000</v>
      </c>
      <c r="AZ359" s="191">
        <f t="shared" si="545"/>
        <v>10000</v>
      </c>
      <c r="BA359" s="191">
        <f t="shared" si="545"/>
        <v>10000</v>
      </c>
      <c r="BB359" s="191">
        <f t="shared" si="545"/>
        <v>10000</v>
      </c>
      <c r="BC359" s="191">
        <f t="shared" si="545"/>
        <v>10000</v>
      </c>
      <c r="BD359" s="191">
        <f t="shared" si="545"/>
        <v>10000</v>
      </c>
      <c r="BE359" s="191">
        <f t="shared" si="545"/>
        <v>10000</v>
      </c>
      <c r="BF359" s="191">
        <f t="shared" si="545"/>
        <v>10000</v>
      </c>
      <c r="BG359" s="191">
        <f t="shared" si="545"/>
        <v>10000</v>
      </c>
      <c r="BH359" s="191">
        <f t="shared" si="545"/>
        <v>10000</v>
      </c>
      <c r="BI359" s="163"/>
      <c r="BV359" s="163"/>
      <c r="CI359" s="163"/>
      <c r="CV359" s="163"/>
      <c r="DI359" s="163"/>
      <c r="DV359" s="163"/>
      <c r="EI359" s="163"/>
      <c r="EK359" s="207">
        <f t="shared" si="461"/>
        <v>0</v>
      </c>
      <c r="EL359" s="116"/>
    </row>
    <row r="360" spans="1:142" ht="15.75" outlineLevel="1" x14ac:dyDescent="0.25">
      <c r="A360" s="2">
        <f t="shared" si="525"/>
        <v>26</v>
      </c>
      <c r="B360" s="1" t="str">
        <f t="shared" si="525"/>
        <v>PRE-09756</v>
      </c>
      <c r="C360" s="1" t="str">
        <f t="shared" si="525"/>
        <v>SPP TAU - Circuit 66415</v>
      </c>
      <c r="D360" s="2" t="str">
        <f t="shared" si="525"/>
        <v>PRE-09756.1</v>
      </c>
      <c r="E360" s="162" t="str">
        <f t="shared" si="525"/>
        <v>SPP TAU - Circuit 66415</v>
      </c>
      <c r="F360" s="84" t="str">
        <f t="shared" si="526"/>
        <v>5/15/2022</v>
      </c>
      <c r="G360" s="123">
        <v>355</v>
      </c>
      <c r="H360" s="128"/>
      <c r="I360" s="205">
        <v>0</v>
      </c>
      <c r="J360" s="191">
        <f t="shared" ref="J360:U360" si="546">J172+I360</f>
        <v>0</v>
      </c>
      <c r="K360" s="191">
        <f t="shared" si="546"/>
        <v>0</v>
      </c>
      <c r="L360" s="191">
        <f t="shared" si="546"/>
        <v>0</v>
      </c>
      <c r="M360" s="191">
        <f t="shared" si="546"/>
        <v>0</v>
      </c>
      <c r="N360" s="191">
        <f t="shared" si="546"/>
        <v>0</v>
      </c>
      <c r="O360" s="191">
        <f t="shared" si="546"/>
        <v>0</v>
      </c>
      <c r="P360" s="191">
        <f t="shared" si="546"/>
        <v>0</v>
      </c>
      <c r="Q360" s="191">
        <f t="shared" si="546"/>
        <v>0</v>
      </c>
      <c r="R360" s="191">
        <f t="shared" si="546"/>
        <v>0</v>
      </c>
      <c r="S360" s="191">
        <f t="shared" si="546"/>
        <v>0</v>
      </c>
      <c r="T360" s="191">
        <f t="shared" si="546"/>
        <v>0</v>
      </c>
      <c r="U360" s="191">
        <f t="shared" si="546"/>
        <v>0</v>
      </c>
      <c r="V360" s="163"/>
      <c r="W360" s="206">
        <f t="shared" si="528"/>
        <v>0</v>
      </c>
      <c r="X360" s="191">
        <f t="shared" ref="X360:AH360" si="547">X172+W360</f>
        <v>0</v>
      </c>
      <c r="Y360" s="191">
        <f t="shared" si="547"/>
        <v>0</v>
      </c>
      <c r="Z360" s="191">
        <f t="shared" si="547"/>
        <v>0</v>
      </c>
      <c r="AA360" s="191">
        <f t="shared" si="547"/>
        <v>0</v>
      </c>
      <c r="AB360" s="191">
        <f t="shared" si="547"/>
        <v>0</v>
      </c>
      <c r="AC360" s="191">
        <f t="shared" si="547"/>
        <v>0</v>
      </c>
      <c r="AD360" s="191">
        <f t="shared" si="547"/>
        <v>0</v>
      </c>
      <c r="AE360" s="191">
        <f t="shared" si="547"/>
        <v>0</v>
      </c>
      <c r="AF360" s="191">
        <f t="shared" si="547"/>
        <v>0</v>
      </c>
      <c r="AG360" s="191">
        <f t="shared" si="547"/>
        <v>0</v>
      </c>
      <c r="AH360" s="191">
        <f t="shared" si="547"/>
        <v>0</v>
      </c>
      <c r="AI360" s="163"/>
      <c r="AJ360" s="206">
        <f t="shared" si="530"/>
        <v>0</v>
      </c>
      <c r="AK360" s="191">
        <f t="shared" ref="AK360:AU360" si="548">AK172+AJ360</f>
        <v>0</v>
      </c>
      <c r="AL360" s="191">
        <f t="shared" si="548"/>
        <v>0</v>
      </c>
      <c r="AM360" s="191">
        <f t="shared" si="548"/>
        <v>0</v>
      </c>
      <c r="AN360" s="191">
        <f t="shared" si="548"/>
        <v>675543.35000000009</v>
      </c>
      <c r="AO360" s="191">
        <f t="shared" si="548"/>
        <v>675543.35000000009</v>
      </c>
      <c r="AP360" s="191">
        <f t="shared" si="548"/>
        <v>675543.35000000009</v>
      </c>
      <c r="AQ360" s="191">
        <f t="shared" si="548"/>
        <v>675543.35000000009</v>
      </c>
      <c r="AR360" s="191">
        <f t="shared" si="548"/>
        <v>675543.35000000009</v>
      </c>
      <c r="AS360" s="191">
        <f t="shared" si="548"/>
        <v>675543.35000000009</v>
      </c>
      <c r="AT360" s="191">
        <f t="shared" si="548"/>
        <v>675543.35000000009</v>
      </c>
      <c r="AU360" s="191">
        <f t="shared" si="548"/>
        <v>675543.35000000009</v>
      </c>
      <c r="AV360" s="163"/>
      <c r="AW360" s="206">
        <f t="shared" si="532"/>
        <v>675543.35000000009</v>
      </c>
      <c r="AX360" s="191">
        <f t="shared" ref="AX360:BH360" si="549">AX172+AW360</f>
        <v>675543.35000000009</v>
      </c>
      <c r="AY360" s="191">
        <f t="shared" si="549"/>
        <v>675543.35000000009</v>
      </c>
      <c r="AZ360" s="191">
        <f t="shared" si="549"/>
        <v>675543.35000000009</v>
      </c>
      <c r="BA360" s="191">
        <f t="shared" si="549"/>
        <v>675543.35000000009</v>
      </c>
      <c r="BB360" s="191">
        <f t="shared" si="549"/>
        <v>675543.35000000009</v>
      </c>
      <c r="BC360" s="191">
        <f t="shared" si="549"/>
        <v>675543.35000000009</v>
      </c>
      <c r="BD360" s="191">
        <f t="shared" si="549"/>
        <v>675543.35000000009</v>
      </c>
      <c r="BE360" s="191">
        <f t="shared" si="549"/>
        <v>675543.35000000009</v>
      </c>
      <c r="BF360" s="191">
        <f t="shared" si="549"/>
        <v>675543.35000000009</v>
      </c>
      <c r="BG360" s="191">
        <f t="shared" si="549"/>
        <v>675543.35000000009</v>
      </c>
      <c r="BH360" s="191">
        <f t="shared" si="549"/>
        <v>675543.35000000009</v>
      </c>
      <c r="BI360" s="163"/>
      <c r="BV360" s="163"/>
      <c r="CI360" s="163"/>
      <c r="CV360" s="163"/>
      <c r="DI360" s="163"/>
      <c r="DV360" s="163"/>
      <c r="EI360" s="163"/>
      <c r="EK360" s="207">
        <f t="shared" si="461"/>
        <v>0</v>
      </c>
      <c r="EL360" s="116"/>
    </row>
    <row r="361" spans="1:142" ht="15.75" outlineLevel="1" x14ac:dyDescent="0.25">
      <c r="A361" s="2">
        <f t="shared" si="525"/>
        <v>27</v>
      </c>
      <c r="B361" s="1" t="str">
        <f t="shared" si="525"/>
        <v>PRE-09757</v>
      </c>
      <c r="C361" s="1" t="str">
        <f t="shared" si="525"/>
        <v>SPP TAU - Circuit 66834</v>
      </c>
      <c r="D361" s="2" t="str">
        <f t="shared" si="525"/>
        <v>PRE-09757.1</v>
      </c>
      <c r="E361" s="162" t="str">
        <f t="shared" si="525"/>
        <v>SPP TAU - Circuit 66834</v>
      </c>
      <c r="F361" s="84">
        <f t="shared" si="526"/>
        <v>44545</v>
      </c>
      <c r="G361" s="123">
        <v>355</v>
      </c>
      <c r="H361" s="128"/>
      <c r="I361" s="205">
        <v>0</v>
      </c>
      <c r="J361" s="191">
        <f t="shared" ref="J361:U361" si="550">J173+I361</f>
        <v>0</v>
      </c>
      <c r="K361" s="191">
        <f t="shared" si="550"/>
        <v>0</v>
      </c>
      <c r="L361" s="191">
        <f t="shared" si="550"/>
        <v>0</v>
      </c>
      <c r="M361" s="191">
        <f t="shared" si="550"/>
        <v>0</v>
      </c>
      <c r="N361" s="191">
        <f t="shared" si="550"/>
        <v>0</v>
      </c>
      <c r="O361" s="191">
        <f t="shared" si="550"/>
        <v>0</v>
      </c>
      <c r="P361" s="191">
        <f t="shared" si="550"/>
        <v>0</v>
      </c>
      <c r="Q361" s="191">
        <f t="shared" si="550"/>
        <v>0</v>
      </c>
      <c r="R361" s="191">
        <f t="shared" si="550"/>
        <v>0</v>
      </c>
      <c r="S361" s="191">
        <f t="shared" si="550"/>
        <v>0</v>
      </c>
      <c r="T361" s="191">
        <f t="shared" si="550"/>
        <v>0</v>
      </c>
      <c r="U361" s="191">
        <f t="shared" si="550"/>
        <v>0</v>
      </c>
      <c r="V361" s="163"/>
      <c r="W361" s="206">
        <f t="shared" si="528"/>
        <v>0</v>
      </c>
      <c r="X361" s="206">
        <f t="shared" ref="X361:AG361" si="551">X173+W361</f>
        <v>0</v>
      </c>
      <c r="Y361" s="206">
        <f t="shared" si="551"/>
        <v>0</v>
      </c>
      <c r="Z361" s="206">
        <f t="shared" si="551"/>
        <v>0</v>
      </c>
      <c r="AA361" s="206">
        <f t="shared" si="551"/>
        <v>0</v>
      </c>
      <c r="AB361" s="206">
        <f t="shared" si="551"/>
        <v>0</v>
      </c>
      <c r="AC361" s="206">
        <f t="shared" si="551"/>
        <v>0</v>
      </c>
      <c r="AD361" s="206">
        <f t="shared" si="551"/>
        <v>0</v>
      </c>
      <c r="AE361" s="206">
        <f t="shared" si="551"/>
        <v>0</v>
      </c>
      <c r="AF361" s="206">
        <f t="shared" si="551"/>
        <v>0</v>
      </c>
      <c r="AG361" s="206">
        <f t="shared" si="551"/>
        <v>0</v>
      </c>
      <c r="AH361" s="206">
        <f>514917.86+AG361</f>
        <v>514917.86</v>
      </c>
      <c r="AI361" s="163"/>
      <c r="AJ361" s="206">
        <f t="shared" si="530"/>
        <v>514917.86</v>
      </c>
      <c r="AK361" s="206">
        <f>AK173+AJ361</f>
        <v>514917.86</v>
      </c>
      <c r="AL361" s="206">
        <f t="shared" ref="AL361:AU361" si="552">AL173+AK361</f>
        <v>514917.86</v>
      </c>
      <c r="AM361" s="206">
        <f t="shared" si="552"/>
        <v>514917.86</v>
      </c>
      <c r="AN361" s="206">
        <f t="shared" si="552"/>
        <v>514917.86</v>
      </c>
      <c r="AO361" s="206">
        <f t="shared" si="552"/>
        <v>514917.86</v>
      </c>
      <c r="AP361" s="206">
        <f t="shared" si="552"/>
        <v>514917.86</v>
      </c>
      <c r="AQ361" s="206">
        <f t="shared" si="552"/>
        <v>514917.86</v>
      </c>
      <c r="AR361" s="206">
        <f t="shared" si="552"/>
        <v>514917.86</v>
      </c>
      <c r="AS361" s="206">
        <f t="shared" si="552"/>
        <v>514917.86</v>
      </c>
      <c r="AT361" s="206">
        <f t="shared" si="552"/>
        <v>514917.86</v>
      </c>
      <c r="AU361" s="206">
        <f t="shared" si="552"/>
        <v>514917.86</v>
      </c>
      <c r="AV361" s="163"/>
      <c r="AW361" s="206">
        <f t="shared" si="532"/>
        <v>514917.86</v>
      </c>
      <c r="AX361" s="206">
        <f>AX173+AW361</f>
        <v>514917.86</v>
      </c>
      <c r="AY361" s="206">
        <f t="shared" ref="AY361" si="553">AY173+AW361</f>
        <v>514917.86</v>
      </c>
      <c r="AZ361" s="206">
        <f t="shared" ref="AZ361" si="554">AZ173+AX361</f>
        <v>514917.86</v>
      </c>
      <c r="BA361" s="206">
        <f t="shared" ref="BA361" si="555">BA173+AY361</f>
        <v>514917.86</v>
      </c>
      <c r="BB361" s="206">
        <f t="shared" ref="BB361" si="556">BB173+AZ361</f>
        <v>514917.86</v>
      </c>
      <c r="BC361" s="206">
        <f t="shared" ref="BC361" si="557">BC173+BA361</f>
        <v>514917.86</v>
      </c>
      <c r="BD361" s="206">
        <f t="shared" ref="BD361" si="558">BD173+BB361</f>
        <v>514917.86</v>
      </c>
      <c r="BE361" s="206">
        <f t="shared" ref="BE361" si="559">BE173+BC361</f>
        <v>514917.86</v>
      </c>
      <c r="BF361" s="206">
        <f t="shared" ref="BF361" si="560">BF173+BD361</f>
        <v>514917.86</v>
      </c>
      <c r="BG361" s="206">
        <f t="shared" ref="BG361" si="561">BG173+BE361</f>
        <v>514917.86</v>
      </c>
      <c r="BH361" s="206">
        <f t="shared" ref="BH361" si="562">BH173+BF361</f>
        <v>514917.86</v>
      </c>
      <c r="BI361" s="163"/>
      <c r="BV361" s="163"/>
      <c r="CI361" s="163"/>
      <c r="CV361" s="163"/>
      <c r="DI361" s="163"/>
      <c r="DV361" s="163"/>
      <c r="EI361" s="163"/>
      <c r="EK361" s="207">
        <f t="shared" si="461"/>
        <v>0</v>
      </c>
      <c r="EL361" s="116"/>
    </row>
    <row r="362" spans="1:142" ht="15.75" outlineLevel="1" x14ac:dyDescent="0.25">
      <c r="A362" s="2">
        <v>27</v>
      </c>
      <c r="B362" s="1" t="s">
        <v>295</v>
      </c>
      <c r="C362" s="1" t="s">
        <v>240</v>
      </c>
      <c r="D362" s="2" t="s">
        <v>294</v>
      </c>
      <c r="E362" s="162" t="s">
        <v>240</v>
      </c>
      <c r="F362" s="84">
        <v>44545</v>
      </c>
      <c r="G362" s="123">
        <v>356</v>
      </c>
      <c r="H362" s="128"/>
      <c r="I362" s="205">
        <v>0</v>
      </c>
      <c r="J362" s="191"/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63"/>
      <c r="W362" s="206">
        <f>U362+0</f>
        <v>0</v>
      </c>
      <c r="X362" s="206">
        <f>W362+0</f>
        <v>0</v>
      </c>
      <c r="Y362" s="206">
        <f t="shared" ref="Y362:AG362" si="563">X362+0</f>
        <v>0</v>
      </c>
      <c r="Z362" s="206">
        <f t="shared" si="563"/>
        <v>0</v>
      </c>
      <c r="AA362" s="206">
        <f t="shared" si="563"/>
        <v>0</v>
      </c>
      <c r="AB362" s="206">
        <f t="shared" si="563"/>
        <v>0</v>
      </c>
      <c r="AC362" s="206">
        <f t="shared" si="563"/>
        <v>0</v>
      </c>
      <c r="AD362" s="206">
        <f t="shared" si="563"/>
        <v>0</v>
      </c>
      <c r="AE362" s="206">
        <f t="shared" si="563"/>
        <v>0</v>
      </c>
      <c r="AF362" s="206">
        <f t="shared" si="563"/>
        <v>0</v>
      </c>
      <c r="AG362" s="206">
        <f t="shared" si="563"/>
        <v>0</v>
      </c>
      <c r="AH362" s="206">
        <f>AG362+58567.15</f>
        <v>58567.15</v>
      </c>
      <c r="AI362" s="163"/>
      <c r="AJ362" s="206">
        <f t="shared" ref="AJ362:AJ369" si="564">AH362+0</f>
        <v>58567.15</v>
      </c>
      <c r="AK362" s="206">
        <f>AJ362+0</f>
        <v>58567.15</v>
      </c>
      <c r="AL362" s="206">
        <f t="shared" ref="AL362:AU362" si="565">AK362+0</f>
        <v>58567.15</v>
      </c>
      <c r="AM362" s="206">
        <f t="shared" si="565"/>
        <v>58567.15</v>
      </c>
      <c r="AN362" s="206">
        <f t="shared" si="565"/>
        <v>58567.15</v>
      </c>
      <c r="AO362" s="206">
        <f t="shared" si="565"/>
        <v>58567.15</v>
      </c>
      <c r="AP362" s="206">
        <f t="shared" si="565"/>
        <v>58567.15</v>
      </c>
      <c r="AQ362" s="206">
        <f t="shared" si="565"/>
        <v>58567.15</v>
      </c>
      <c r="AR362" s="206">
        <f t="shared" si="565"/>
        <v>58567.15</v>
      </c>
      <c r="AS362" s="206">
        <f t="shared" si="565"/>
        <v>58567.15</v>
      </c>
      <c r="AT362" s="206">
        <f t="shared" si="565"/>
        <v>58567.15</v>
      </c>
      <c r="AU362" s="206">
        <f t="shared" si="565"/>
        <v>58567.15</v>
      </c>
      <c r="AV362" s="163"/>
      <c r="AW362" s="206">
        <f>AU362+0</f>
        <v>58567.15</v>
      </c>
      <c r="AX362" s="206">
        <f>AW362+0</f>
        <v>58567.15</v>
      </c>
      <c r="AY362" s="206">
        <f t="shared" ref="AY362:AY369" si="566">AW362+0</f>
        <v>58567.15</v>
      </c>
      <c r="AZ362" s="206">
        <f t="shared" ref="AZ362:AZ369" si="567">AX362+0</f>
        <v>58567.15</v>
      </c>
      <c r="BA362" s="206">
        <f t="shared" ref="BA362:BA369" si="568">AY362+0</f>
        <v>58567.15</v>
      </c>
      <c r="BB362" s="206">
        <f t="shared" ref="BB362:BB369" si="569">AZ362+0</f>
        <v>58567.15</v>
      </c>
      <c r="BC362" s="206">
        <f t="shared" ref="BC362:BC369" si="570">BA362+0</f>
        <v>58567.15</v>
      </c>
      <c r="BD362" s="206">
        <f t="shared" ref="BD362:BD369" si="571">BB362+0</f>
        <v>58567.15</v>
      </c>
      <c r="BE362" s="206">
        <f t="shared" ref="BE362:BE369" si="572">BC362+0</f>
        <v>58567.15</v>
      </c>
      <c r="BF362" s="206">
        <f t="shared" ref="BF362:BF369" si="573">BD362+0</f>
        <v>58567.15</v>
      </c>
      <c r="BG362" s="206">
        <f t="shared" ref="BG362:BG369" si="574">BE362+0</f>
        <v>58567.15</v>
      </c>
      <c r="BH362" s="206">
        <f t="shared" ref="BH362:BH369" si="575">BF362+0</f>
        <v>58567.15</v>
      </c>
      <c r="BI362" s="163"/>
      <c r="BV362" s="163"/>
      <c r="CI362" s="163"/>
      <c r="CV362" s="163"/>
      <c r="DI362" s="163"/>
      <c r="DV362" s="163"/>
      <c r="EI362" s="163"/>
      <c r="EK362" s="207"/>
      <c r="EL362" s="116"/>
    </row>
    <row r="363" spans="1:142" ht="15.75" outlineLevel="1" x14ac:dyDescent="0.25">
      <c r="A363" s="2">
        <v>27</v>
      </c>
      <c r="B363" s="1" t="s">
        <v>295</v>
      </c>
      <c r="C363" s="1" t="s">
        <v>240</v>
      </c>
      <c r="D363" s="2" t="s">
        <v>294</v>
      </c>
      <c r="E363" s="162" t="s">
        <v>240</v>
      </c>
      <c r="F363" s="84">
        <v>44545</v>
      </c>
      <c r="G363" s="123">
        <v>364</v>
      </c>
      <c r="H363" s="128"/>
      <c r="I363" s="205">
        <v>0</v>
      </c>
      <c r="J363" s="191"/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63"/>
      <c r="W363" s="206">
        <f t="shared" ref="W363:W369" si="576">U363+0</f>
        <v>0</v>
      </c>
      <c r="X363" s="206">
        <f t="shared" ref="X363:AG363" si="577">W363+0</f>
        <v>0</v>
      </c>
      <c r="Y363" s="206">
        <f t="shared" si="577"/>
        <v>0</v>
      </c>
      <c r="Z363" s="206">
        <f t="shared" si="577"/>
        <v>0</v>
      </c>
      <c r="AA363" s="206">
        <f t="shared" si="577"/>
        <v>0</v>
      </c>
      <c r="AB363" s="206">
        <f t="shared" si="577"/>
        <v>0</v>
      </c>
      <c r="AC363" s="206">
        <f t="shared" si="577"/>
        <v>0</v>
      </c>
      <c r="AD363" s="206">
        <f t="shared" si="577"/>
        <v>0</v>
      </c>
      <c r="AE363" s="206">
        <f t="shared" si="577"/>
        <v>0</v>
      </c>
      <c r="AF363" s="206">
        <f t="shared" si="577"/>
        <v>0</v>
      </c>
      <c r="AG363" s="206">
        <f t="shared" si="577"/>
        <v>0</v>
      </c>
      <c r="AH363" s="206">
        <f>AG363+11838.25</f>
        <v>11838.25</v>
      </c>
      <c r="AI363" s="163"/>
      <c r="AJ363" s="206">
        <f t="shared" si="564"/>
        <v>11838.25</v>
      </c>
      <c r="AK363" s="206">
        <f t="shared" ref="AK363:AU369" si="578">AJ363+0</f>
        <v>11838.25</v>
      </c>
      <c r="AL363" s="206">
        <f t="shared" si="578"/>
        <v>11838.25</v>
      </c>
      <c r="AM363" s="206">
        <f t="shared" si="578"/>
        <v>11838.25</v>
      </c>
      <c r="AN363" s="206">
        <f t="shared" si="578"/>
        <v>11838.25</v>
      </c>
      <c r="AO363" s="206">
        <f t="shared" si="578"/>
        <v>11838.25</v>
      </c>
      <c r="AP363" s="206">
        <f t="shared" si="578"/>
        <v>11838.25</v>
      </c>
      <c r="AQ363" s="206">
        <f t="shared" si="578"/>
        <v>11838.25</v>
      </c>
      <c r="AR363" s="206">
        <f t="shared" si="578"/>
        <v>11838.25</v>
      </c>
      <c r="AS363" s="206">
        <f t="shared" si="578"/>
        <v>11838.25</v>
      </c>
      <c r="AT363" s="206">
        <f t="shared" si="578"/>
        <v>11838.25</v>
      </c>
      <c r="AU363" s="206">
        <f t="shared" si="578"/>
        <v>11838.25</v>
      </c>
      <c r="AV363" s="163"/>
      <c r="AW363" s="206">
        <f t="shared" ref="AW363:AW369" si="579">AU363+0</f>
        <v>11838.25</v>
      </c>
      <c r="AX363" s="206">
        <f t="shared" ref="AX363:AX369" si="580">AW363+0</f>
        <v>11838.25</v>
      </c>
      <c r="AY363" s="206">
        <f t="shared" si="566"/>
        <v>11838.25</v>
      </c>
      <c r="AZ363" s="206">
        <f t="shared" si="567"/>
        <v>11838.25</v>
      </c>
      <c r="BA363" s="206">
        <f t="shared" si="568"/>
        <v>11838.25</v>
      </c>
      <c r="BB363" s="206">
        <f t="shared" si="569"/>
        <v>11838.25</v>
      </c>
      <c r="BC363" s="206">
        <f t="shared" si="570"/>
        <v>11838.25</v>
      </c>
      <c r="BD363" s="206">
        <f t="shared" si="571"/>
        <v>11838.25</v>
      </c>
      <c r="BE363" s="206">
        <f t="shared" si="572"/>
        <v>11838.25</v>
      </c>
      <c r="BF363" s="206">
        <f t="shared" si="573"/>
        <v>11838.25</v>
      </c>
      <c r="BG363" s="206">
        <f t="shared" si="574"/>
        <v>11838.25</v>
      </c>
      <c r="BH363" s="206">
        <f t="shared" si="575"/>
        <v>11838.25</v>
      </c>
      <c r="BI363" s="163"/>
      <c r="BV363" s="163"/>
      <c r="CI363" s="163"/>
      <c r="CV363" s="163"/>
      <c r="DI363" s="163"/>
      <c r="DV363" s="163"/>
      <c r="EI363" s="163"/>
      <c r="EK363" s="207"/>
      <c r="EL363" s="116"/>
    </row>
    <row r="364" spans="1:142" ht="15.75" outlineLevel="1" x14ac:dyDescent="0.25">
      <c r="A364" s="2">
        <v>27</v>
      </c>
      <c r="B364" s="1" t="s">
        <v>295</v>
      </c>
      <c r="C364" s="1" t="s">
        <v>240</v>
      </c>
      <c r="D364" s="2" t="s">
        <v>294</v>
      </c>
      <c r="E364" s="162" t="s">
        <v>240</v>
      </c>
      <c r="F364" s="84">
        <v>44545</v>
      </c>
      <c r="G364" s="123">
        <v>365</v>
      </c>
      <c r="H364" s="128"/>
      <c r="I364" s="205">
        <v>0</v>
      </c>
      <c r="J364" s="191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63"/>
      <c r="W364" s="206">
        <f t="shared" si="576"/>
        <v>0</v>
      </c>
      <c r="X364" s="206">
        <f t="shared" ref="X364:AG364" si="581">W364+0</f>
        <v>0</v>
      </c>
      <c r="Y364" s="206">
        <f t="shared" si="581"/>
        <v>0</v>
      </c>
      <c r="Z364" s="206">
        <f t="shared" si="581"/>
        <v>0</v>
      </c>
      <c r="AA364" s="206">
        <f t="shared" si="581"/>
        <v>0</v>
      </c>
      <c r="AB364" s="206">
        <f t="shared" si="581"/>
        <v>0</v>
      </c>
      <c r="AC364" s="206">
        <f t="shared" si="581"/>
        <v>0</v>
      </c>
      <c r="AD364" s="206">
        <f t="shared" si="581"/>
        <v>0</v>
      </c>
      <c r="AE364" s="206">
        <f t="shared" si="581"/>
        <v>0</v>
      </c>
      <c r="AF364" s="206">
        <f t="shared" si="581"/>
        <v>0</v>
      </c>
      <c r="AG364" s="206">
        <f t="shared" si="581"/>
        <v>0</v>
      </c>
      <c r="AH364" s="206">
        <f>AG364+7437.5</f>
        <v>7437.5</v>
      </c>
      <c r="AI364" s="163"/>
      <c r="AJ364" s="206">
        <f t="shared" si="564"/>
        <v>7437.5</v>
      </c>
      <c r="AK364" s="206">
        <f t="shared" si="578"/>
        <v>7437.5</v>
      </c>
      <c r="AL364" s="206">
        <f t="shared" si="578"/>
        <v>7437.5</v>
      </c>
      <c r="AM364" s="206">
        <f t="shared" si="578"/>
        <v>7437.5</v>
      </c>
      <c r="AN364" s="206">
        <f t="shared" si="578"/>
        <v>7437.5</v>
      </c>
      <c r="AO364" s="206">
        <f t="shared" si="578"/>
        <v>7437.5</v>
      </c>
      <c r="AP364" s="206">
        <f t="shared" si="578"/>
        <v>7437.5</v>
      </c>
      <c r="AQ364" s="206">
        <f t="shared" si="578"/>
        <v>7437.5</v>
      </c>
      <c r="AR364" s="206">
        <f t="shared" si="578"/>
        <v>7437.5</v>
      </c>
      <c r="AS364" s="206">
        <f t="shared" si="578"/>
        <v>7437.5</v>
      </c>
      <c r="AT364" s="206">
        <f t="shared" si="578"/>
        <v>7437.5</v>
      </c>
      <c r="AU364" s="206">
        <f t="shared" si="578"/>
        <v>7437.5</v>
      </c>
      <c r="AV364" s="163"/>
      <c r="AW364" s="206">
        <f t="shared" si="579"/>
        <v>7437.5</v>
      </c>
      <c r="AX364" s="206">
        <f t="shared" si="580"/>
        <v>7437.5</v>
      </c>
      <c r="AY364" s="206">
        <f t="shared" si="566"/>
        <v>7437.5</v>
      </c>
      <c r="AZ364" s="206">
        <f t="shared" si="567"/>
        <v>7437.5</v>
      </c>
      <c r="BA364" s="206">
        <f t="shared" si="568"/>
        <v>7437.5</v>
      </c>
      <c r="BB364" s="206">
        <f t="shared" si="569"/>
        <v>7437.5</v>
      </c>
      <c r="BC364" s="206">
        <f t="shared" si="570"/>
        <v>7437.5</v>
      </c>
      <c r="BD364" s="206">
        <f t="shared" si="571"/>
        <v>7437.5</v>
      </c>
      <c r="BE364" s="206">
        <f t="shared" si="572"/>
        <v>7437.5</v>
      </c>
      <c r="BF364" s="206">
        <f t="shared" si="573"/>
        <v>7437.5</v>
      </c>
      <c r="BG364" s="206">
        <f t="shared" si="574"/>
        <v>7437.5</v>
      </c>
      <c r="BH364" s="206">
        <f t="shared" si="575"/>
        <v>7437.5</v>
      </c>
      <c r="BI364" s="163"/>
      <c r="BV364" s="163"/>
      <c r="CI364" s="163"/>
      <c r="CV364" s="163"/>
      <c r="DI364" s="163"/>
      <c r="DV364" s="163"/>
      <c r="EI364" s="163"/>
      <c r="EK364" s="207"/>
      <c r="EL364" s="116"/>
    </row>
    <row r="365" spans="1:142" ht="15.75" outlineLevel="1" x14ac:dyDescent="0.25">
      <c r="A365" s="2">
        <v>27</v>
      </c>
      <c r="B365" s="1" t="s">
        <v>295</v>
      </c>
      <c r="C365" s="1" t="s">
        <v>240</v>
      </c>
      <c r="D365" s="2" t="s">
        <v>294</v>
      </c>
      <c r="E365" s="162" t="s">
        <v>240</v>
      </c>
      <c r="F365" s="84">
        <v>44545</v>
      </c>
      <c r="G365" s="123">
        <v>366</v>
      </c>
      <c r="H365" s="128"/>
      <c r="I365" s="205">
        <v>0</v>
      </c>
      <c r="J365" s="191"/>
      <c r="K365" s="191"/>
      <c r="L365" s="191"/>
      <c r="M365" s="191"/>
      <c r="N365" s="191"/>
      <c r="O365" s="191"/>
      <c r="P365" s="191"/>
      <c r="Q365" s="191"/>
      <c r="R365" s="191"/>
      <c r="S365" s="191"/>
      <c r="T365" s="191"/>
      <c r="U365" s="191"/>
      <c r="V365" s="163"/>
      <c r="W365" s="206">
        <f t="shared" si="576"/>
        <v>0</v>
      </c>
      <c r="X365" s="206">
        <f t="shared" ref="X365:AG365" si="582">W365+0</f>
        <v>0</v>
      </c>
      <c r="Y365" s="206">
        <f t="shared" si="582"/>
        <v>0</v>
      </c>
      <c r="Z365" s="206">
        <f t="shared" si="582"/>
        <v>0</v>
      </c>
      <c r="AA365" s="206">
        <f t="shared" si="582"/>
        <v>0</v>
      </c>
      <c r="AB365" s="206">
        <f t="shared" si="582"/>
        <v>0</v>
      </c>
      <c r="AC365" s="206">
        <f t="shared" si="582"/>
        <v>0</v>
      </c>
      <c r="AD365" s="206">
        <f t="shared" si="582"/>
        <v>0</v>
      </c>
      <c r="AE365" s="206">
        <f t="shared" si="582"/>
        <v>0</v>
      </c>
      <c r="AF365" s="206">
        <f t="shared" si="582"/>
        <v>0</v>
      </c>
      <c r="AG365" s="206">
        <f t="shared" si="582"/>
        <v>0</v>
      </c>
      <c r="AH365" s="206">
        <f>AG365+3843.58</f>
        <v>3843.58</v>
      </c>
      <c r="AI365" s="163"/>
      <c r="AJ365" s="206">
        <f t="shared" si="564"/>
        <v>3843.58</v>
      </c>
      <c r="AK365" s="206">
        <f t="shared" si="578"/>
        <v>3843.58</v>
      </c>
      <c r="AL365" s="206">
        <f t="shared" si="578"/>
        <v>3843.58</v>
      </c>
      <c r="AM365" s="206">
        <f t="shared" si="578"/>
        <v>3843.58</v>
      </c>
      <c r="AN365" s="206">
        <f t="shared" si="578"/>
        <v>3843.58</v>
      </c>
      <c r="AO365" s="206">
        <f t="shared" si="578"/>
        <v>3843.58</v>
      </c>
      <c r="AP365" s="206">
        <f t="shared" si="578"/>
        <v>3843.58</v>
      </c>
      <c r="AQ365" s="206">
        <f t="shared" si="578"/>
        <v>3843.58</v>
      </c>
      <c r="AR365" s="206">
        <f t="shared" si="578"/>
        <v>3843.58</v>
      </c>
      <c r="AS365" s="206">
        <f t="shared" si="578"/>
        <v>3843.58</v>
      </c>
      <c r="AT365" s="206">
        <f t="shared" si="578"/>
        <v>3843.58</v>
      </c>
      <c r="AU365" s="206">
        <f t="shared" si="578"/>
        <v>3843.58</v>
      </c>
      <c r="AV365" s="163"/>
      <c r="AW365" s="206">
        <f t="shared" si="579"/>
        <v>3843.58</v>
      </c>
      <c r="AX365" s="206">
        <f t="shared" si="580"/>
        <v>3843.58</v>
      </c>
      <c r="AY365" s="206">
        <f t="shared" si="566"/>
        <v>3843.58</v>
      </c>
      <c r="AZ365" s="206">
        <f t="shared" si="567"/>
        <v>3843.58</v>
      </c>
      <c r="BA365" s="206">
        <f t="shared" si="568"/>
        <v>3843.58</v>
      </c>
      <c r="BB365" s="206">
        <f t="shared" si="569"/>
        <v>3843.58</v>
      </c>
      <c r="BC365" s="206">
        <f t="shared" si="570"/>
        <v>3843.58</v>
      </c>
      <c r="BD365" s="206">
        <f t="shared" si="571"/>
        <v>3843.58</v>
      </c>
      <c r="BE365" s="206">
        <f t="shared" si="572"/>
        <v>3843.58</v>
      </c>
      <c r="BF365" s="206">
        <f t="shared" si="573"/>
        <v>3843.58</v>
      </c>
      <c r="BG365" s="206">
        <f t="shared" si="574"/>
        <v>3843.58</v>
      </c>
      <c r="BH365" s="206">
        <f t="shared" si="575"/>
        <v>3843.58</v>
      </c>
      <c r="BI365" s="163"/>
      <c r="BV365" s="163"/>
      <c r="CI365" s="163"/>
      <c r="CV365" s="163"/>
      <c r="DI365" s="163"/>
      <c r="DV365" s="163"/>
      <c r="EI365" s="163"/>
      <c r="EK365" s="207"/>
      <c r="EL365" s="116"/>
    </row>
    <row r="366" spans="1:142" ht="15.75" outlineLevel="1" x14ac:dyDescent="0.25">
      <c r="A366" s="2">
        <v>27</v>
      </c>
      <c r="B366" s="1" t="s">
        <v>295</v>
      </c>
      <c r="C366" s="1" t="s">
        <v>240</v>
      </c>
      <c r="D366" s="2" t="s">
        <v>294</v>
      </c>
      <c r="E366" s="162" t="s">
        <v>240</v>
      </c>
      <c r="F366" s="84">
        <v>44545</v>
      </c>
      <c r="G366" s="123">
        <v>368</v>
      </c>
      <c r="H366" s="128"/>
      <c r="I366" s="205">
        <v>0</v>
      </c>
      <c r="J366" s="191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63"/>
      <c r="W366" s="206">
        <f t="shared" si="576"/>
        <v>0</v>
      </c>
      <c r="X366" s="206">
        <f t="shared" ref="X366:AG366" si="583">W366+0</f>
        <v>0</v>
      </c>
      <c r="Y366" s="206">
        <f t="shared" si="583"/>
        <v>0</v>
      </c>
      <c r="Z366" s="206">
        <f t="shared" si="583"/>
        <v>0</v>
      </c>
      <c r="AA366" s="206">
        <f t="shared" si="583"/>
        <v>0</v>
      </c>
      <c r="AB366" s="206">
        <f t="shared" si="583"/>
        <v>0</v>
      </c>
      <c r="AC366" s="206">
        <f t="shared" si="583"/>
        <v>0</v>
      </c>
      <c r="AD366" s="206">
        <f t="shared" si="583"/>
        <v>0</v>
      </c>
      <c r="AE366" s="206">
        <f t="shared" si="583"/>
        <v>0</v>
      </c>
      <c r="AF366" s="206">
        <f t="shared" si="583"/>
        <v>0</v>
      </c>
      <c r="AG366" s="206">
        <f t="shared" si="583"/>
        <v>0</v>
      </c>
      <c r="AH366" s="206">
        <f>AG366+21137.29</f>
        <v>21137.29</v>
      </c>
      <c r="AI366" s="163"/>
      <c r="AJ366" s="206">
        <f t="shared" si="564"/>
        <v>21137.29</v>
      </c>
      <c r="AK366" s="206">
        <f t="shared" si="578"/>
        <v>21137.29</v>
      </c>
      <c r="AL366" s="206">
        <f t="shared" si="578"/>
        <v>21137.29</v>
      </c>
      <c r="AM366" s="206">
        <f t="shared" si="578"/>
        <v>21137.29</v>
      </c>
      <c r="AN366" s="206">
        <f t="shared" si="578"/>
        <v>21137.29</v>
      </c>
      <c r="AO366" s="206">
        <f t="shared" si="578"/>
        <v>21137.29</v>
      </c>
      <c r="AP366" s="206">
        <f t="shared" si="578"/>
        <v>21137.29</v>
      </c>
      <c r="AQ366" s="206">
        <f t="shared" si="578"/>
        <v>21137.29</v>
      </c>
      <c r="AR366" s="206">
        <f t="shared" si="578"/>
        <v>21137.29</v>
      </c>
      <c r="AS366" s="206">
        <f t="shared" si="578"/>
        <v>21137.29</v>
      </c>
      <c r="AT366" s="206">
        <f t="shared" si="578"/>
        <v>21137.29</v>
      </c>
      <c r="AU366" s="206">
        <f t="shared" si="578"/>
        <v>21137.29</v>
      </c>
      <c r="AV366" s="163"/>
      <c r="AW366" s="206">
        <f t="shared" si="579"/>
        <v>21137.29</v>
      </c>
      <c r="AX366" s="206">
        <f t="shared" si="580"/>
        <v>21137.29</v>
      </c>
      <c r="AY366" s="206">
        <f t="shared" si="566"/>
        <v>21137.29</v>
      </c>
      <c r="AZ366" s="206">
        <f t="shared" si="567"/>
        <v>21137.29</v>
      </c>
      <c r="BA366" s="206">
        <f t="shared" si="568"/>
        <v>21137.29</v>
      </c>
      <c r="BB366" s="206">
        <f t="shared" si="569"/>
        <v>21137.29</v>
      </c>
      <c r="BC366" s="206">
        <f t="shared" si="570"/>
        <v>21137.29</v>
      </c>
      <c r="BD366" s="206">
        <f t="shared" si="571"/>
        <v>21137.29</v>
      </c>
      <c r="BE366" s="206">
        <f t="shared" si="572"/>
        <v>21137.29</v>
      </c>
      <c r="BF366" s="206">
        <f t="shared" si="573"/>
        <v>21137.29</v>
      </c>
      <c r="BG366" s="206">
        <f t="shared" si="574"/>
        <v>21137.29</v>
      </c>
      <c r="BH366" s="206">
        <f t="shared" si="575"/>
        <v>21137.29</v>
      </c>
      <c r="BI366" s="163"/>
      <c r="BV366" s="163"/>
      <c r="CI366" s="163"/>
      <c r="CV366" s="163"/>
      <c r="DI366" s="163"/>
      <c r="DV366" s="163"/>
      <c r="EI366" s="163"/>
      <c r="EK366" s="207"/>
      <c r="EL366" s="116"/>
    </row>
    <row r="367" spans="1:142" ht="15.75" outlineLevel="1" x14ac:dyDescent="0.25">
      <c r="A367" s="2">
        <v>27</v>
      </c>
      <c r="B367" s="1" t="s">
        <v>295</v>
      </c>
      <c r="C367" s="1" t="s">
        <v>240</v>
      </c>
      <c r="D367" s="2" t="s">
        <v>294</v>
      </c>
      <c r="E367" s="162" t="s">
        <v>240</v>
      </c>
      <c r="F367" s="84">
        <v>44545</v>
      </c>
      <c r="G367" s="123">
        <v>369</v>
      </c>
      <c r="H367" s="128"/>
      <c r="I367" s="205">
        <v>0</v>
      </c>
      <c r="J367" s="191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63"/>
      <c r="W367" s="206">
        <f t="shared" si="576"/>
        <v>0</v>
      </c>
      <c r="X367" s="206">
        <f t="shared" ref="X367:AG367" si="584">W367+0</f>
        <v>0</v>
      </c>
      <c r="Y367" s="206">
        <f t="shared" si="584"/>
        <v>0</v>
      </c>
      <c r="Z367" s="206">
        <f t="shared" si="584"/>
        <v>0</v>
      </c>
      <c r="AA367" s="206">
        <f t="shared" si="584"/>
        <v>0</v>
      </c>
      <c r="AB367" s="206">
        <f t="shared" si="584"/>
        <v>0</v>
      </c>
      <c r="AC367" s="206">
        <f t="shared" si="584"/>
        <v>0</v>
      </c>
      <c r="AD367" s="206">
        <f t="shared" si="584"/>
        <v>0</v>
      </c>
      <c r="AE367" s="206">
        <f t="shared" si="584"/>
        <v>0</v>
      </c>
      <c r="AF367" s="206">
        <f t="shared" si="584"/>
        <v>0</v>
      </c>
      <c r="AG367" s="206">
        <f t="shared" si="584"/>
        <v>0</v>
      </c>
      <c r="AH367" s="206">
        <f>AG367+844.05</f>
        <v>844.05</v>
      </c>
      <c r="AI367" s="163"/>
      <c r="AJ367" s="206">
        <f t="shared" si="564"/>
        <v>844.05</v>
      </c>
      <c r="AK367" s="206">
        <f t="shared" si="578"/>
        <v>844.05</v>
      </c>
      <c r="AL367" s="206">
        <f t="shared" si="578"/>
        <v>844.05</v>
      </c>
      <c r="AM367" s="206">
        <f t="shared" si="578"/>
        <v>844.05</v>
      </c>
      <c r="AN367" s="206">
        <f t="shared" si="578"/>
        <v>844.05</v>
      </c>
      <c r="AO367" s="206">
        <f t="shared" si="578"/>
        <v>844.05</v>
      </c>
      <c r="AP367" s="206">
        <f t="shared" si="578"/>
        <v>844.05</v>
      </c>
      <c r="AQ367" s="206">
        <f t="shared" si="578"/>
        <v>844.05</v>
      </c>
      <c r="AR367" s="206">
        <f t="shared" si="578"/>
        <v>844.05</v>
      </c>
      <c r="AS367" s="206">
        <f t="shared" si="578"/>
        <v>844.05</v>
      </c>
      <c r="AT367" s="206">
        <f t="shared" si="578"/>
        <v>844.05</v>
      </c>
      <c r="AU367" s="206">
        <f t="shared" si="578"/>
        <v>844.05</v>
      </c>
      <c r="AV367" s="163"/>
      <c r="AW367" s="206">
        <f t="shared" si="579"/>
        <v>844.05</v>
      </c>
      <c r="AX367" s="206">
        <f t="shared" si="580"/>
        <v>844.05</v>
      </c>
      <c r="AY367" s="206">
        <f t="shared" si="566"/>
        <v>844.05</v>
      </c>
      <c r="AZ367" s="206">
        <f t="shared" si="567"/>
        <v>844.05</v>
      </c>
      <c r="BA367" s="206">
        <f t="shared" si="568"/>
        <v>844.05</v>
      </c>
      <c r="BB367" s="206">
        <f t="shared" si="569"/>
        <v>844.05</v>
      </c>
      <c r="BC367" s="206">
        <f t="shared" si="570"/>
        <v>844.05</v>
      </c>
      <c r="BD367" s="206">
        <f t="shared" si="571"/>
        <v>844.05</v>
      </c>
      <c r="BE367" s="206">
        <f t="shared" si="572"/>
        <v>844.05</v>
      </c>
      <c r="BF367" s="206">
        <f t="shared" si="573"/>
        <v>844.05</v>
      </c>
      <c r="BG367" s="206">
        <f t="shared" si="574"/>
        <v>844.05</v>
      </c>
      <c r="BH367" s="206">
        <f t="shared" si="575"/>
        <v>844.05</v>
      </c>
      <c r="BI367" s="163"/>
      <c r="BV367" s="163"/>
      <c r="CI367" s="163"/>
      <c r="CV367" s="163"/>
      <c r="DI367" s="163"/>
      <c r="DV367" s="163"/>
      <c r="EI367" s="163"/>
      <c r="EK367" s="207"/>
      <c r="EL367" s="116"/>
    </row>
    <row r="368" spans="1:142" ht="15.75" outlineLevel="1" x14ac:dyDescent="0.25">
      <c r="A368" s="2">
        <v>27</v>
      </c>
      <c r="B368" s="1" t="s">
        <v>295</v>
      </c>
      <c r="C368" s="1" t="s">
        <v>240</v>
      </c>
      <c r="D368" s="2" t="s">
        <v>294</v>
      </c>
      <c r="E368" s="162" t="s">
        <v>240</v>
      </c>
      <c r="F368" s="84">
        <v>44545</v>
      </c>
      <c r="G368" s="123">
        <v>369.02</v>
      </c>
      <c r="H368" s="128"/>
      <c r="I368" s="205">
        <v>0</v>
      </c>
      <c r="J368" s="191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63"/>
      <c r="W368" s="206">
        <f t="shared" si="576"/>
        <v>0</v>
      </c>
      <c r="X368" s="206">
        <f t="shared" ref="X368:AG368" si="585">W368+0</f>
        <v>0</v>
      </c>
      <c r="Y368" s="206">
        <f t="shared" si="585"/>
        <v>0</v>
      </c>
      <c r="Z368" s="206">
        <f t="shared" si="585"/>
        <v>0</v>
      </c>
      <c r="AA368" s="206">
        <f t="shared" si="585"/>
        <v>0</v>
      </c>
      <c r="AB368" s="206">
        <f t="shared" si="585"/>
        <v>0</v>
      </c>
      <c r="AC368" s="206">
        <f t="shared" si="585"/>
        <v>0</v>
      </c>
      <c r="AD368" s="206">
        <f t="shared" si="585"/>
        <v>0</v>
      </c>
      <c r="AE368" s="206">
        <f t="shared" si="585"/>
        <v>0</v>
      </c>
      <c r="AF368" s="206">
        <f t="shared" si="585"/>
        <v>0</v>
      </c>
      <c r="AG368" s="206">
        <f t="shared" si="585"/>
        <v>0</v>
      </c>
      <c r="AH368" s="206">
        <f>AG368+1358.24</f>
        <v>1358.24</v>
      </c>
      <c r="AI368" s="163"/>
      <c r="AJ368" s="206">
        <f t="shared" si="564"/>
        <v>1358.24</v>
      </c>
      <c r="AK368" s="206">
        <f t="shared" si="578"/>
        <v>1358.24</v>
      </c>
      <c r="AL368" s="206">
        <f t="shared" si="578"/>
        <v>1358.24</v>
      </c>
      <c r="AM368" s="206">
        <f t="shared" si="578"/>
        <v>1358.24</v>
      </c>
      <c r="AN368" s="206">
        <f t="shared" si="578"/>
        <v>1358.24</v>
      </c>
      <c r="AO368" s="206">
        <f t="shared" si="578"/>
        <v>1358.24</v>
      </c>
      <c r="AP368" s="206">
        <f t="shared" si="578"/>
        <v>1358.24</v>
      </c>
      <c r="AQ368" s="206">
        <f t="shared" si="578"/>
        <v>1358.24</v>
      </c>
      <c r="AR368" s="206">
        <f t="shared" si="578"/>
        <v>1358.24</v>
      </c>
      <c r="AS368" s="206">
        <f t="shared" si="578"/>
        <v>1358.24</v>
      </c>
      <c r="AT368" s="206">
        <f t="shared" si="578"/>
        <v>1358.24</v>
      </c>
      <c r="AU368" s="206">
        <f t="shared" si="578"/>
        <v>1358.24</v>
      </c>
      <c r="AV368" s="163"/>
      <c r="AW368" s="206">
        <f t="shared" si="579"/>
        <v>1358.24</v>
      </c>
      <c r="AX368" s="206">
        <f t="shared" si="580"/>
        <v>1358.24</v>
      </c>
      <c r="AY368" s="206">
        <f t="shared" si="566"/>
        <v>1358.24</v>
      </c>
      <c r="AZ368" s="206">
        <f t="shared" si="567"/>
        <v>1358.24</v>
      </c>
      <c r="BA368" s="206">
        <f t="shared" si="568"/>
        <v>1358.24</v>
      </c>
      <c r="BB368" s="206">
        <f t="shared" si="569"/>
        <v>1358.24</v>
      </c>
      <c r="BC368" s="206">
        <f t="shared" si="570"/>
        <v>1358.24</v>
      </c>
      <c r="BD368" s="206">
        <f t="shared" si="571"/>
        <v>1358.24</v>
      </c>
      <c r="BE368" s="206">
        <f t="shared" si="572"/>
        <v>1358.24</v>
      </c>
      <c r="BF368" s="206">
        <f t="shared" si="573"/>
        <v>1358.24</v>
      </c>
      <c r="BG368" s="206">
        <f t="shared" si="574"/>
        <v>1358.24</v>
      </c>
      <c r="BH368" s="206">
        <f t="shared" si="575"/>
        <v>1358.24</v>
      </c>
      <c r="BI368" s="163"/>
      <c r="BV368" s="163"/>
      <c r="CI368" s="163"/>
      <c r="CV368" s="163"/>
      <c r="DI368" s="163"/>
      <c r="DV368" s="163"/>
      <c r="EI368" s="163"/>
      <c r="EK368" s="207"/>
      <c r="EL368" s="116"/>
    </row>
    <row r="369" spans="1:142" ht="15.75" outlineLevel="1" x14ac:dyDescent="0.25">
      <c r="A369" s="2">
        <v>27</v>
      </c>
      <c r="B369" s="1" t="s">
        <v>295</v>
      </c>
      <c r="C369" s="1" t="s">
        <v>240</v>
      </c>
      <c r="D369" s="2" t="s">
        <v>294</v>
      </c>
      <c r="E369" s="162" t="s">
        <v>240</v>
      </c>
      <c r="F369" s="84">
        <v>44545</v>
      </c>
      <c r="G369" s="123">
        <v>373</v>
      </c>
      <c r="H369" s="128"/>
      <c r="I369" s="205">
        <v>0</v>
      </c>
      <c r="J369" s="191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63"/>
      <c r="W369" s="206">
        <f t="shared" si="576"/>
        <v>0</v>
      </c>
      <c r="X369" s="206">
        <f t="shared" ref="X369:AG369" si="586">W369+0</f>
        <v>0</v>
      </c>
      <c r="Y369" s="206">
        <f t="shared" si="586"/>
        <v>0</v>
      </c>
      <c r="Z369" s="206">
        <f t="shared" si="586"/>
        <v>0</v>
      </c>
      <c r="AA369" s="206">
        <f t="shared" si="586"/>
        <v>0</v>
      </c>
      <c r="AB369" s="206">
        <f t="shared" si="586"/>
        <v>0</v>
      </c>
      <c r="AC369" s="206">
        <f t="shared" si="586"/>
        <v>0</v>
      </c>
      <c r="AD369" s="206">
        <f t="shared" si="586"/>
        <v>0</v>
      </c>
      <c r="AE369" s="206">
        <f t="shared" si="586"/>
        <v>0</v>
      </c>
      <c r="AF369" s="206">
        <f t="shared" si="586"/>
        <v>0</v>
      </c>
      <c r="AG369" s="206">
        <f t="shared" si="586"/>
        <v>0</v>
      </c>
      <c r="AH369" s="206">
        <f>AG369+90.8</f>
        <v>90.8</v>
      </c>
      <c r="AI369" s="163"/>
      <c r="AJ369" s="206">
        <f t="shared" si="564"/>
        <v>90.8</v>
      </c>
      <c r="AK369" s="206">
        <f t="shared" si="578"/>
        <v>90.8</v>
      </c>
      <c r="AL369" s="206">
        <f t="shared" si="578"/>
        <v>90.8</v>
      </c>
      <c r="AM369" s="206">
        <f t="shared" si="578"/>
        <v>90.8</v>
      </c>
      <c r="AN369" s="206">
        <f t="shared" si="578"/>
        <v>90.8</v>
      </c>
      <c r="AO369" s="206">
        <f t="shared" si="578"/>
        <v>90.8</v>
      </c>
      <c r="AP369" s="206">
        <f t="shared" si="578"/>
        <v>90.8</v>
      </c>
      <c r="AQ369" s="206">
        <f t="shared" si="578"/>
        <v>90.8</v>
      </c>
      <c r="AR369" s="206">
        <f t="shared" si="578"/>
        <v>90.8</v>
      </c>
      <c r="AS369" s="206">
        <f t="shared" si="578"/>
        <v>90.8</v>
      </c>
      <c r="AT369" s="206">
        <f t="shared" si="578"/>
        <v>90.8</v>
      </c>
      <c r="AU369" s="206">
        <f t="shared" si="578"/>
        <v>90.8</v>
      </c>
      <c r="AV369" s="163"/>
      <c r="AW369" s="206">
        <f t="shared" si="579"/>
        <v>90.8</v>
      </c>
      <c r="AX369" s="206">
        <f t="shared" si="580"/>
        <v>90.8</v>
      </c>
      <c r="AY369" s="206">
        <f t="shared" si="566"/>
        <v>90.8</v>
      </c>
      <c r="AZ369" s="206">
        <f t="shared" si="567"/>
        <v>90.8</v>
      </c>
      <c r="BA369" s="206">
        <f t="shared" si="568"/>
        <v>90.8</v>
      </c>
      <c r="BB369" s="206">
        <f t="shared" si="569"/>
        <v>90.8</v>
      </c>
      <c r="BC369" s="206">
        <f t="shared" si="570"/>
        <v>90.8</v>
      </c>
      <c r="BD369" s="206">
        <f t="shared" si="571"/>
        <v>90.8</v>
      </c>
      <c r="BE369" s="206">
        <f t="shared" si="572"/>
        <v>90.8</v>
      </c>
      <c r="BF369" s="206">
        <f t="shared" si="573"/>
        <v>90.8</v>
      </c>
      <c r="BG369" s="206">
        <f t="shared" si="574"/>
        <v>90.8</v>
      </c>
      <c r="BH369" s="206">
        <f t="shared" si="575"/>
        <v>90.8</v>
      </c>
      <c r="BI369" s="163"/>
      <c r="BV369" s="163"/>
      <c r="CI369" s="163"/>
      <c r="CV369" s="163"/>
      <c r="DI369" s="163"/>
      <c r="DV369" s="163"/>
      <c r="EI369" s="163"/>
      <c r="EK369" s="207"/>
      <c r="EL369" s="116"/>
    </row>
    <row r="370" spans="1:142" ht="15.75" outlineLevel="1" x14ac:dyDescent="0.25">
      <c r="A370" s="2">
        <f t="shared" ref="A370:E371" si="587">A174</f>
        <v>28</v>
      </c>
      <c r="B370" s="1" t="str">
        <f t="shared" si="587"/>
        <v>PRE-09758</v>
      </c>
      <c r="C370" s="1" t="str">
        <f t="shared" si="587"/>
        <v>SPP TAU - Circuit 66022</v>
      </c>
      <c r="D370" s="2" t="str">
        <f t="shared" si="587"/>
        <v>PRE-09758.1</v>
      </c>
      <c r="E370" s="162" t="str">
        <f t="shared" si="587"/>
        <v>SPP TAU - Circuit 66022</v>
      </c>
      <c r="F370" s="84" t="str">
        <f>$F174</f>
        <v>3/15/2022</v>
      </c>
      <c r="G370" s="123">
        <v>355</v>
      </c>
      <c r="H370" s="128"/>
      <c r="I370" s="205">
        <v>0</v>
      </c>
      <c r="J370" s="191">
        <f t="shared" ref="J370:U370" si="588">J174+I370</f>
        <v>0</v>
      </c>
      <c r="K370" s="191">
        <f t="shared" si="588"/>
        <v>0</v>
      </c>
      <c r="L370" s="191">
        <f t="shared" si="588"/>
        <v>0</v>
      </c>
      <c r="M370" s="191">
        <f t="shared" si="588"/>
        <v>0</v>
      </c>
      <c r="N370" s="191">
        <f t="shared" si="588"/>
        <v>0</v>
      </c>
      <c r="O370" s="191">
        <f t="shared" si="588"/>
        <v>0</v>
      </c>
      <c r="P370" s="191">
        <f t="shared" si="588"/>
        <v>0</v>
      </c>
      <c r="Q370" s="191">
        <f t="shared" si="588"/>
        <v>0</v>
      </c>
      <c r="R370" s="191">
        <f t="shared" si="588"/>
        <v>0</v>
      </c>
      <c r="S370" s="191">
        <f t="shared" si="588"/>
        <v>0</v>
      </c>
      <c r="T370" s="191">
        <f t="shared" si="588"/>
        <v>0</v>
      </c>
      <c r="U370" s="191">
        <f t="shared" si="588"/>
        <v>0</v>
      </c>
      <c r="V370" s="163"/>
      <c r="W370" s="206">
        <f>W174+U370</f>
        <v>0</v>
      </c>
      <c r="X370" s="191">
        <f t="shared" ref="X370:AH370" si="589">X174+W370</f>
        <v>0</v>
      </c>
      <c r="Y370" s="191">
        <f t="shared" si="589"/>
        <v>0</v>
      </c>
      <c r="Z370" s="191">
        <f t="shared" si="589"/>
        <v>0</v>
      </c>
      <c r="AA370" s="191">
        <f t="shared" si="589"/>
        <v>0</v>
      </c>
      <c r="AB370" s="191">
        <f t="shared" si="589"/>
        <v>0</v>
      </c>
      <c r="AC370" s="191">
        <f t="shared" si="589"/>
        <v>0</v>
      </c>
      <c r="AD370" s="191">
        <f t="shared" si="589"/>
        <v>0</v>
      </c>
      <c r="AE370" s="191">
        <f t="shared" si="589"/>
        <v>0</v>
      </c>
      <c r="AF370" s="191">
        <f t="shared" si="589"/>
        <v>0</v>
      </c>
      <c r="AG370" s="191">
        <f t="shared" si="589"/>
        <v>0</v>
      </c>
      <c r="AH370" s="191">
        <f t="shared" si="589"/>
        <v>0</v>
      </c>
      <c r="AI370" s="163"/>
      <c r="AJ370" s="206">
        <f>AJ174+AH370</f>
        <v>0</v>
      </c>
      <c r="AK370" s="191">
        <f t="shared" ref="AK370:AU370" si="590">AK174+AJ370</f>
        <v>0</v>
      </c>
      <c r="AL370" s="191">
        <f t="shared" si="590"/>
        <v>2187194.2999999998</v>
      </c>
      <c r="AM370" s="191">
        <f t="shared" si="590"/>
        <v>2187194.2999999998</v>
      </c>
      <c r="AN370" s="191">
        <f t="shared" si="590"/>
        <v>2187194.2999999998</v>
      </c>
      <c r="AO370" s="191">
        <f t="shared" si="590"/>
        <v>2187194.2999999998</v>
      </c>
      <c r="AP370" s="191">
        <f t="shared" si="590"/>
        <v>2187194.2999999998</v>
      </c>
      <c r="AQ370" s="191">
        <f t="shared" si="590"/>
        <v>2187194.2999999998</v>
      </c>
      <c r="AR370" s="191">
        <f t="shared" si="590"/>
        <v>2187194.2999999998</v>
      </c>
      <c r="AS370" s="191">
        <f t="shared" si="590"/>
        <v>2187194.2999999998</v>
      </c>
      <c r="AT370" s="191">
        <f t="shared" si="590"/>
        <v>2187194.2999999998</v>
      </c>
      <c r="AU370" s="191">
        <f t="shared" si="590"/>
        <v>2187194.2999999998</v>
      </c>
      <c r="AV370" s="163"/>
      <c r="AW370" s="206">
        <f>AW174+AU370</f>
        <v>2187194.2999999998</v>
      </c>
      <c r="AX370" s="191">
        <f t="shared" ref="AX370:BH370" si="591">AX174+AW370</f>
        <v>2187194.2999999998</v>
      </c>
      <c r="AY370" s="191">
        <f t="shared" si="591"/>
        <v>2187194.2999999998</v>
      </c>
      <c r="AZ370" s="191">
        <f t="shared" si="591"/>
        <v>2187194.2999999998</v>
      </c>
      <c r="BA370" s="191">
        <f t="shared" si="591"/>
        <v>2187194.2999999998</v>
      </c>
      <c r="BB370" s="191">
        <f t="shared" si="591"/>
        <v>2187194.2999999998</v>
      </c>
      <c r="BC370" s="191">
        <f t="shared" si="591"/>
        <v>2187194.2999999998</v>
      </c>
      <c r="BD370" s="191">
        <f t="shared" si="591"/>
        <v>2187194.2999999998</v>
      </c>
      <c r="BE370" s="191">
        <f t="shared" si="591"/>
        <v>2187194.2999999998</v>
      </c>
      <c r="BF370" s="191">
        <f t="shared" si="591"/>
        <v>2187194.2999999998</v>
      </c>
      <c r="BG370" s="191">
        <f t="shared" si="591"/>
        <v>2187194.2999999998</v>
      </c>
      <c r="BH370" s="191">
        <f t="shared" si="591"/>
        <v>2187194.2999999998</v>
      </c>
      <c r="BI370" s="163"/>
      <c r="BV370" s="163"/>
      <c r="CI370" s="163"/>
      <c r="CV370" s="163"/>
      <c r="DI370" s="163"/>
      <c r="DV370" s="163"/>
      <c r="EI370" s="163"/>
      <c r="EK370" s="207">
        <f>(SUMIFS($W370:$AH370,$W$3:$AH$3,"="&amp;$EL$2))-(SUMIFS($W370:$AH370,$W$3:$AH$3,"="&amp;$EL$1))</f>
        <v>0</v>
      </c>
      <c r="EL370" s="116"/>
    </row>
    <row r="371" spans="1:142" ht="15.75" outlineLevel="1" x14ac:dyDescent="0.25">
      <c r="A371" s="2">
        <f t="shared" si="587"/>
        <v>29</v>
      </c>
      <c r="B371" s="1" t="str">
        <f t="shared" si="587"/>
        <v>PRE-09759</v>
      </c>
      <c r="C371" s="1" t="str">
        <f t="shared" si="587"/>
        <v>SPP TAU - Circuit 66060</v>
      </c>
      <c r="D371" s="2" t="str">
        <f t="shared" si="587"/>
        <v>PRE-09759.1</v>
      </c>
      <c r="E371" s="162" t="str">
        <f t="shared" si="587"/>
        <v>SPP TAU - Circuit 66060</v>
      </c>
      <c r="F371" s="84">
        <f>$F175</f>
        <v>44545</v>
      </c>
      <c r="G371" s="123">
        <v>355</v>
      </c>
      <c r="H371" s="128"/>
      <c r="I371" s="205">
        <v>0</v>
      </c>
      <c r="J371" s="191">
        <f t="shared" ref="J371:U371" si="592">J175+I371</f>
        <v>0</v>
      </c>
      <c r="K371" s="191">
        <f t="shared" si="592"/>
        <v>0</v>
      </c>
      <c r="L371" s="191">
        <f t="shared" si="592"/>
        <v>0</v>
      </c>
      <c r="M371" s="191">
        <f t="shared" si="592"/>
        <v>0</v>
      </c>
      <c r="N371" s="191">
        <f t="shared" si="592"/>
        <v>0</v>
      </c>
      <c r="O371" s="191">
        <f t="shared" si="592"/>
        <v>0</v>
      </c>
      <c r="P371" s="191">
        <f t="shared" si="592"/>
        <v>0</v>
      </c>
      <c r="Q371" s="191">
        <f t="shared" si="592"/>
        <v>0</v>
      </c>
      <c r="R371" s="191">
        <f t="shared" si="592"/>
        <v>0</v>
      </c>
      <c r="S371" s="191">
        <f t="shared" si="592"/>
        <v>0</v>
      </c>
      <c r="T371" s="191">
        <f t="shared" si="592"/>
        <v>0</v>
      </c>
      <c r="U371" s="191">
        <f t="shared" si="592"/>
        <v>0</v>
      </c>
      <c r="V371" s="163"/>
      <c r="W371" s="206">
        <f>W175+U371</f>
        <v>0</v>
      </c>
      <c r="X371" s="191">
        <f t="shared" ref="X371:AG371" si="593">X175+W371</f>
        <v>0</v>
      </c>
      <c r="Y371" s="191">
        <f t="shared" si="593"/>
        <v>0</v>
      </c>
      <c r="Z371" s="191">
        <f t="shared" si="593"/>
        <v>0</v>
      </c>
      <c r="AA371" s="191">
        <f t="shared" si="593"/>
        <v>0</v>
      </c>
      <c r="AB371" s="191">
        <f t="shared" si="593"/>
        <v>0</v>
      </c>
      <c r="AC371" s="191">
        <f t="shared" si="593"/>
        <v>0</v>
      </c>
      <c r="AD371" s="191">
        <f t="shared" si="593"/>
        <v>0</v>
      </c>
      <c r="AE371" s="191">
        <f t="shared" si="593"/>
        <v>0</v>
      </c>
      <c r="AF371" s="191">
        <f t="shared" si="593"/>
        <v>0</v>
      </c>
      <c r="AG371" s="191">
        <f t="shared" si="593"/>
        <v>0</v>
      </c>
      <c r="AH371" s="191">
        <f>147891.53+AG371</f>
        <v>147891.53</v>
      </c>
      <c r="AI371" s="163"/>
      <c r="AJ371" s="206">
        <f>AJ175+AH371</f>
        <v>157891.53</v>
      </c>
      <c r="AK371" s="191">
        <f t="shared" ref="AK371:AU371" si="594">AK175+AJ371</f>
        <v>157891.53</v>
      </c>
      <c r="AL371" s="191">
        <f t="shared" si="594"/>
        <v>157891.53</v>
      </c>
      <c r="AM371" s="191">
        <f t="shared" si="594"/>
        <v>157891.53</v>
      </c>
      <c r="AN371" s="191">
        <f t="shared" si="594"/>
        <v>157891.53</v>
      </c>
      <c r="AO371" s="191">
        <f t="shared" si="594"/>
        <v>157891.53</v>
      </c>
      <c r="AP371" s="191">
        <f t="shared" si="594"/>
        <v>157891.53</v>
      </c>
      <c r="AQ371" s="191">
        <f t="shared" si="594"/>
        <v>157891.53</v>
      </c>
      <c r="AR371" s="191">
        <f t="shared" si="594"/>
        <v>157891.53</v>
      </c>
      <c r="AS371" s="191">
        <f t="shared" si="594"/>
        <v>157891.53</v>
      </c>
      <c r="AT371" s="191">
        <f t="shared" si="594"/>
        <v>157891.53</v>
      </c>
      <c r="AU371" s="191">
        <f t="shared" si="594"/>
        <v>157891.53</v>
      </c>
      <c r="AV371" s="163"/>
      <c r="AW371" s="206">
        <f>AW175+AU371</f>
        <v>157891.53</v>
      </c>
      <c r="AX371" s="191">
        <f t="shared" ref="AX371:BH371" si="595">AX175+AW371</f>
        <v>157891.53</v>
      </c>
      <c r="AY371" s="191">
        <f t="shared" si="595"/>
        <v>157891.53</v>
      </c>
      <c r="AZ371" s="191">
        <f t="shared" si="595"/>
        <v>157891.53</v>
      </c>
      <c r="BA371" s="191">
        <f t="shared" si="595"/>
        <v>157891.53</v>
      </c>
      <c r="BB371" s="191">
        <f t="shared" si="595"/>
        <v>157891.53</v>
      </c>
      <c r="BC371" s="191">
        <f t="shared" si="595"/>
        <v>157891.53</v>
      </c>
      <c r="BD371" s="191">
        <f t="shared" si="595"/>
        <v>157891.53</v>
      </c>
      <c r="BE371" s="191">
        <f t="shared" si="595"/>
        <v>157891.53</v>
      </c>
      <c r="BF371" s="191">
        <f t="shared" si="595"/>
        <v>157891.53</v>
      </c>
      <c r="BG371" s="191">
        <f t="shared" si="595"/>
        <v>157891.53</v>
      </c>
      <c r="BH371" s="191">
        <f t="shared" si="595"/>
        <v>157891.53</v>
      </c>
      <c r="BI371" s="163"/>
      <c r="BV371" s="163"/>
      <c r="CI371" s="163"/>
      <c r="CV371" s="163"/>
      <c r="DI371" s="163"/>
      <c r="DV371" s="163"/>
      <c r="EI371" s="163"/>
      <c r="EK371" s="207">
        <f>(SUMIFS($W371:$AH371,$W$3:$AH$3,"="&amp;$EL$2))-(SUMIFS($W371:$AH371,$W$3:$AH$3,"="&amp;$EL$1))</f>
        <v>0</v>
      </c>
      <c r="EL371" s="116"/>
    </row>
    <row r="372" spans="1:142" ht="15.75" outlineLevel="1" x14ac:dyDescent="0.25">
      <c r="A372" s="2">
        <v>29</v>
      </c>
      <c r="B372" s="1" t="s">
        <v>299</v>
      </c>
      <c r="C372" s="1" t="s">
        <v>242</v>
      </c>
      <c r="D372" s="2" t="s">
        <v>298</v>
      </c>
      <c r="E372" s="162" t="s">
        <v>242</v>
      </c>
      <c r="F372" s="84">
        <v>44545</v>
      </c>
      <c r="G372" s="123">
        <v>356</v>
      </c>
      <c r="H372" s="128"/>
      <c r="I372" s="205">
        <v>0</v>
      </c>
      <c r="J372" s="191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63"/>
      <c r="W372" s="206">
        <f>U372+0</f>
        <v>0</v>
      </c>
      <c r="X372" s="191">
        <f t="shared" ref="X372:AG375" si="596">W372+0</f>
        <v>0</v>
      </c>
      <c r="Y372" s="191">
        <f t="shared" si="596"/>
        <v>0</v>
      </c>
      <c r="Z372" s="191">
        <f t="shared" si="596"/>
        <v>0</v>
      </c>
      <c r="AA372" s="191">
        <f t="shared" si="596"/>
        <v>0</v>
      </c>
      <c r="AB372" s="191">
        <f t="shared" si="596"/>
        <v>0</v>
      </c>
      <c r="AC372" s="191">
        <f t="shared" si="596"/>
        <v>0</v>
      </c>
      <c r="AD372" s="191">
        <f t="shared" si="596"/>
        <v>0</v>
      </c>
      <c r="AE372" s="191">
        <f t="shared" si="596"/>
        <v>0</v>
      </c>
      <c r="AF372" s="191">
        <f t="shared" si="596"/>
        <v>0</v>
      </c>
      <c r="AG372" s="191">
        <f t="shared" si="596"/>
        <v>0</v>
      </c>
      <c r="AH372" s="191">
        <f>AG372+28811.18</f>
        <v>28811.18</v>
      </c>
      <c r="AI372" s="163"/>
      <c r="AJ372" s="206">
        <f>AH372+0</f>
        <v>28811.18</v>
      </c>
      <c r="AK372" s="191">
        <f t="shared" ref="AK372:AT372" si="597">AJ372+0</f>
        <v>28811.18</v>
      </c>
      <c r="AL372" s="191">
        <f t="shared" si="597"/>
        <v>28811.18</v>
      </c>
      <c r="AM372" s="191">
        <f t="shared" si="597"/>
        <v>28811.18</v>
      </c>
      <c r="AN372" s="191">
        <f t="shared" si="597"/>
        <v>28811.18</v>
      </c>
      <c r="AO372" s="191">
        <f t="shared" si="597"/>
        <v>28811.18</v>
      </c>
      <c r="AP372" s="191">
        <f t="shared" si="597"/>
        <v>28811.18</v>
      </c>
      <c r="AQ372" s="191">
        <f t="shared" si="597"/>
        <v>28811.18</v>
      </c>
      <c r="AR372" s="191">
        <f t="shared" si="597"/>
        <v>28811.18</v>
      </c>
      <c r="AS372" s="191">
        <f t="shared" si="597"/>
        <v>28811.18</v>
      </c>
      <c r="AT372" s="191">
        <f t="shared" si="597"/>
        <v>28811.18</v>
      </c>
      <c r="AU372" s="191">
        <f>AT372+0</f>
        <v>28811.18</v>
      </c>
      <c r="AV372" s="163"/>
      <c r="AW372" s="206">
        <f>AU372+0</f>
        <v>28811.18</v>
      </c>
      <c r="AX372" s="191">
        <f t="shared" ref="AX372:BG372" si="598">AW372+0</f>
        <v>28811.18</v>
      </c>
      <c r="AY372" s="191">
        <f t="shared" si="598"/>
        <v>28811.18</v>
      </c>
      <c r="AZ372" s="191">
        <f t="shared" si="598"/>
        <v>28811.18</v>
      </c>
      <c r="BA372" s="191">
        <f t="shared" si="598"/>
        <v>28811.18</v>
      </c>
      <c r="BB372" s="191">
        <f t="shared" si="598"/>
        <v>28811.18</v>
      </c>
      <c r="BC372" s="191">
        <f t="shared" si="598"/>
        <v>28811.18</v>
      </c>
      <c r="BD372" s="191">
        <f t="shared" si="598"/>
        <v>28811.18</v>
      </c>
      <c r="BE372" s="191">
        <f t="shared" si="598"/>
        <v>28811.18</v>
      </c>
      <c r="BF372" s="191">
        <f t="shared" si="598"/>
        <v>28811.18</v>
      </c>
      <c r="BG372" s="191">
        <f t="shared" si="598"/>
        <v>28811.18</v>
      </c>
      <c r="BH372" s="191">
        <f>BG372+0</f>
        <v>28811.18</v>
      </c>
      <c r="BI372" s="163"/>
      <c r="BV372" s="163"/>
      <c r="CI372" s="163"/>
      <c r="CV372" s="163"/>
      <c r="DI372" s="163"/>
      <c r="DV372" s="163"/>
      <c r="EI372" s="163"/>
      <c r="EK372" s="207"/>
      <c r="EL372" s="116"/>
    </row>
    <row r="373" spans="1:142" ht="15.75" outlineLevel="1" x14ac:dyDescent="0.25">
      <c r="A373" s="2">
        <v>29</v>
      </c>
      <c r="B373" s="1" t="s">
        <v>299</v>
      </c>
      <c r="C373" s="1" t="s">
        <v>242</v>
      </c>
      <c r="D373" s="2" t="s">
        <v>298</v>
      </c>
      <c r="E373" s="162" t="s">
        <v>242</v>
      </c>
      <c r="F373" s="84">
        <v>44545</v>
      </c>
      <c r="G373" s="123">
        <v>364</v>
      </c>
      <c r="H373" s="128"/>
      <c r="I373" s="205">
        <v>0</v>
      </c>
      <c r="J373" s="191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63"/>
      <c r="W373" s="206">
        <f t="shared" ref="W373:W375" si="599">U373+0</f>
        <v>0</v>
      </c>
      <c r="X373" s="191">
        <f t="shared" si="596"/>
        <v>0</v>
      </c>
      <c r="Y373" s="191">
        <f t="shared" si="596"/>
        <v>0</v>
      </c>
      <c r="Z373" s="191">
        <f t="shared" si="596"/>
        <v>0</v>
      </c>
      <c r="AA373" s="191">
        <f t="shared" si="596"/>
        <v>0</v>
      </c>
      <c r="AB373" s="191">
        <f t="shared" si="596"/>
        <v>0</v>
      </c>
      <c r="AC373" s="191">
        <f t="shared" si="596"/>
        <v>0</v>
      </c>
      <c r="AD373" s="191">
        <f t="shared" si="596"/>
        <v>0</v>
      </c>
      <c r="AE373" s="191">
        <f t="shared" si="596"/>
        <v>0</v>
      </c>
      <c r="AF373" s="191">
        <f t="shared" si="596"/>
        <v>0</v>
      </c>
      <c r="AG373" s="191">
        <f t="shared" si="596"/>
        <v>0</v>
      </c>
      <c r="AH373" s="191">
        <f>AG373+3290.93</f>
        <v>3290.93</v>
      </c>
      <c r="AI373" s="163"/>
      <c r="AJ373" s="206">
        <f>AH373+0</f>
        <v>3290.93</v>
      </c>
      <c r="AK373" s="191">
        <f t="shared" ref="AK373:AU375" si="600">AJ373+0</f>
        <v>3290.93</v>
      </c>
      <c r="AL373" s="191">
        <f t="shared" si="600"/>
        <v>3290.93</v>
      </c>
      <c r="AM373" s="191">
        <f t="shared" si="600"/>
        <v>3290.93</v>
      </c>
      <c r="AN373" s="191">
        <f t="shared" si="600"/>
        <v>3290.93</v>
      </c>
      <c r="AO373" s="191">
        <f t="shared" si="600"/>
        <v>3290.93</v>
      </c>
      <c r="AP373" s="191">
        <f t="shared" si="600"/>
        <v>3290.93</v>
      </c>
      <c r="AQ373" s="191">
        <f t="shared" si="600"/>
        <v>3290.93</v>
      </c>
      <c r="AR373" s="191">
        <f t="shared" si="600"/>
        <v>3290.93</v>
      </c>
      <c r="AS373" s="191">
        <f t="shared" si="600"/>
        <v>3290.93</v>
      </c>
      <c r="AT373" s="191">
        <f t="shared" si="600"/>
        <v>3290.93</v>
      </c>
      <c r="AU373" s="191">
        <f t="shared" si="600"/>
        <v>3290.93</v>
      </c>
      <c r="AV373" s="163"/>
      <c r="AW373" s="206">
        <f t="shared" ref="AW373:AW375" si="601">AU373+0</f>
        <v>3290.93</v>
      </c>
      <c r="AX373" s="191">
        <f t="shared" ref="AX373:BH375" si="602">AW373+0</f>
        <v>3290.93</v>
      </c>
      <c r="AY373" s="191">
        <f t="shared" si="602"/>
        <v>3290.93</v>
      </c>
      <c r="AZ373" s="191">
        <f t="shared" si="602"/>
        <v>3290.93</v>
      </c>
      <c r="BA373" s="191">
        <f t="shared" si="602"/>
        <v>3290.93</v>
      </c>
      <c r="BB373" s="191">
        <f t="shared" si="602"/>
        <v>3290.93</v>
      </c>
      <c r="BC373" s="191">
        <f t="shared" si="602"/>
        <v>3290.93</v>
      </c>
      <c r="BD373" s="191">
        <f t="shared" si="602"/>
        <v>3290.93</v>
      </c>
      <c r="BE373" s="191">
        <f t="shared" si="602"/>
        <v>3290.93</v>
      </c>
      <c r="BF373" s="191">
        <f t="shared" si="602"/>
        <v>3290.93</v>
      </c>
      <c r="BG373" s="191">
        <f t="shared" si="602"/>
        <v>3290.93</v>
      </c>
      <c r="BH373" s="191">
        <f t="shared" si="602"/>
        <v>3290.93</v>
      </c>
      <c r="BI373" s="163"/>
      <c r="BV373" s="163"/>
      <c r="CI373" s="163"/>
      <c r="CV373" s="163"/>
      <c r="DI373" s="163"/>
      <c r="DV373" s="163"/>
      <c r="EI373" s="163"/>
      <c r="EK373" s="207"/>
      <c r="EL373" s="116"/>
    </row>
    <row r="374" spans="1:142" ht="15.75" outlineLevel="1" x14ac:dyDescent="0.25">
      <c r="A374" s="2">
        <v>29</v>
      </c>
      <c r="B374" s="1" t="s">
        <v>299</v>
      </c>
      <c r="C374" s="1" t="s">
        <v>242</v>
      </c>
      <c r="D374" s="2" t="s">
        <v>298</v>
      </c>
      <c r="E374" s="162" t="s">
        <v>242</v>
      </c>
      <c r="F374" s="84">
        <v>44545</v>
      </c>
      <c r="G374" s="123">
        <v>368</v>
      </c>
      <c r="H374" s="128"/>
      <c r="I374" s="205">
        <v>0</v>
      </c>
      <c r="J374" s="191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63"/>
      <c r="W374" s="206">
        <f t="shared" si="599"/>
        <v>0</v>
      </c>
      <c r="X374" s="191">
        <f t="shared" si="596"/>
        <v>0</v>
      </c>
      <c r="Y374" s="191">
        <f t="shared" si="596"/>
        <v>0</v>
      </c>
      <c r="Z374" s="191">
        <f t="shared" si="596"/>
        <v>0</v>
      </c>
      <c r="AA374" s="191">
        <f t="shared" si="596"/>
        <v>0</v>
      </c>
      <c r="AB374" s="191">
        <f t="shared" si="596"/>
        <v>0</v>
      </c>
      <c r="AC374" s="191">
        <f t="shared" si="596"/>
        <v>0</v>
      </c>
      <c r="AD374" s="191">
        <f t="shared" si="596"/>
        <v>0</v>
      </c>
      <c r="AE374" s="191">
        <f t="shared" si="596"/>
        <v>0</v>
      </c>
      <c r="AF374" s="191">
        <f t="shared" si="596"/>
        <v>0</v>
      </c>
      <c r="AG374" s="191">
        <f t="shared" si="596"/>
        <v>0</v>
      </c>
      <c r="AH374" s="191">
        <f>AG374+6886.98</f>
        <v>6886.98</v>
      </c>
      <c r="AI374" s="163"/>
      <c r="AJ374" s="206">
        <f>AH374+0</f>
        <v>6886.98</v>
      </c>
      <c r="AK374" s="191">
        <f t="shared" ref="AK374:AT374" si="603">AJ374+0</f>
        <v>6886.98</v>
      </c>
      <c r="AL374" s="191">
        <f t="shared" si="603"/>
        <v>6886.98</v>
      </c>
      <c r="AM374" s="191">
        <f t="shared" si="603"/>
        <v>6886.98</v>
      </c>
      <c r="AN374" s="191">
        <f t="shared" si="603"/>
        <v>6886.98</v>
      </c>
      <c r="AO374" s="191">
        <f t="shared" si="603"/>
        <v>6886.98</v>
      </c>
      <c r="AP374" s="191">
        <f t="shared" si="603"/>
        <v>6886.98</v>
      </c>
      <c r="AQ374" s="191">
        <f t="shared" si="603"/>
        <v>6886.98</v>
      </c>
      <c r="AR374" s="191">
        <f t="shared" si="603"/>
        <v>6886.98</v>
      </c>
      <c r="AS374" s="191">
        <f t="shared" si="603"/>
        <v>6886.98</v>
      </c>
      <c r="AT374" s="191">
        <f t="shared" si="603"/>
        <v>6886.98</v>
      </c>
      <c r="AU374" s="191">
        <f t="shared" si="600"/>
        <v>6886.98</v>
      </c>
      <c r="AV374" s="163"/>
      <c r="AW374" s="206">
        <f t="shared" si="601"/>
        <v>6886.98</v>
      </c>
      <c r="AX374" s="191">
        <f t="shared" ref="AX374:BG374" si="604">AW374+0</f>
        <v>6886.98</v>
      </c>
      <c r="AY374" s="191">
        <f t="shared" si="604"/>
        <v>6886.98</v>
      </c>
      <c r="AZ374" s="191">
        <f t="shared" si="604"/>
        <v>6886.98</v>
      </c>
      <c r="BA374" s="191">
        <f t="shared" si="604"/>
        <v>6886.98</v>
      </c>
      <c r="BB374" s="191">
        <f t="shared" si="604"/>
        <v>6886.98</v>
      </c>
      <c r="BC374" s="191">
        <f t="shared" si="604"/>
        <v>6886.98</v>
      </c>
      <c r="BD374" s="191">
        <f t="shared" si="604"/>
        <v>6886.98</v>
      </c>
      <c r="BE374" s="191">
        <f t="shared" si="604"/>
        <v>6886.98</v>
      </c>
      <c r="BF374" s="191">
        <f t="shared" si="604"/>
        <v>6886.98</v>
      </c>
      <c r="BG374" s="191">
        <f t="shared" si="604"/>
        <v>6886.98</v>
      </c>
      <c r="BH374" s="191">
        <f t="shared" si="602"/>
        <v>6886.98</v>
      </c>
      <c r="BI374" s="163"/>
      <c r="BV374" s="163"/>
      <c r="CI374" s="163"/>
      <c r="CV374" s="163"/>
      <c r="DI374" s="163"/>
      <c r="DV374" s="163"/>
      <c r="EI374" s="163"/>
      <c r="EK374" s="207"/>
      <c r="EL374" s="116"/>
    </row>
    <row r="375" spans="1:142" ht="15.75" outlineLevel="1" x14ac:dyDescent="0.25">
      <c r="A375" s="2">
        <v>29</v>
      </c>
      <c r="B375" s="1" t="s">
        <v>299</v>
      </c>
      <c r="C375" s="1" t="s">
        <v>242</v>
      </c>
      <c r="D375" s="2" t="s">
        <v>298</v>
      </c>
      <c r="E375" s="162" t="s">
        <v>242</v>
      </c>
      <c r="F375" s="84">
        <v>44545</v>
      </c>
      <c r="G375" s="123">
        <v>369</v>
      </c>
      <c r="H375" s="128"/>
      <c r="I375" s="205">
        <v>0</v>
      </c>
      <c r="J375" s="191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63"/>
      <c r="W375" s="206">
        <f t="shared" si="599"/>
        <v>0</v>
      </c>
      <c r="X375" s="191">
        <f t="shared" si="596"/>
        <v>0</v>
      </c>
      <c r="Y375" s="191">
        <f t="shared" si="596"/>
        <v>0</v>
      </c>
      <c r="Z375" s="191">
        <f t="shared" si="596"/>
        <v>0</v>
      </c>
      <c r="AA375" s="191">
        <f t="shared" si="596"/>
        <v>0</v>
      </c>
      <c r="AB375" s="191">
        <f t="shared" si="596"/>
        <v>0</v>
      </c>
      <c r="AC375" s="191">
        <f t="shared" si="596"/>
        <v>0</v>
      </c>
      <c r="AD375" s="191">
        <f t="shared" si="596"/>
        <v>0</v>
      </c>
      <c r="AE375" s="191">
        <f t="shared" si="596"/>
        <v>0</v>
      </c>
      <c r="AF375" s="191">
        <f t="shared" si="596"/>
        <v>0</v>
      </c>
      <c r="AG375" s="191">
        <f t="shared" si="596"/>
        <v>0</v>
      </c>
      <c r="AH375" s="191">
        <f>AG375+166.19</f>
        <v>166.19</v>
      </c>
      <c r="AI375" s="163"/>
      <c r="AJ375" s="206">
        <f>AH375+0</f>
        <v>166.19</v>
      </c>
      <c r="AK375" s="191">
        <f t="shared" ref="AK375:AT375" si="605">AJ375+0</f>
        <v>166.19</v>
      </c>
      <c r="AL375" s="191">
        <f t="shared" si="605"/>
        <v>166.19</v>
      </c>
      <c r="AM375" s="191">
        <f t="shared" si="605"/>
        <v>166.19</v>
      </c>
      <c r="AN375" s="191">
        <f t="shared" si="605"/>
        <v>166.19</v>
      </c>
      <c r="AO375" s="191">
        <f t="shared" si="605"/>
        <v>166.19</v>
      </c>
      <c r="AP375" s="191">
        <f t="shared" si="605"/>
        <v>166.19</v>
      </c>
      <c r="AQ375" s="191">
        <f t="shared" si="605"/>
        <v>166.19</v>
      </c>
      <c r="AR375" s="191">
        <f t="shared" si="605"/>
        <v>166.19</v>
      </c>
      <c r="AS375" s="191">
        <f t="shared" si="605"/>
        <v>166.19</v>
      </c>
      <c r="AT375" s="191">
        <f t="shared" si="605"/>
        <v>166.19</v>
      </c>
      <c r="AU375" s="191">
        <f t="shared" si="600"/>
        <v>166.19</v>
      </c>
      <c r="AV375" s="163"/>
      <c r="AW375" s="206">
        <f t="shared" si="601"/>
        <v>166.19</v>
      </c>
      <c r="AX375" s="191">
        <f t="shared" ref="AX375:BG375" si="606">AW375+0</f>
        <v>166.19</v>
      </c>
      <c r="AY375" s="191">
        <f t="shared" si="606"/>
        <v>166.19</v>
      </c>
      <c r="AZ375" s="191">
        <f t="shared" si="606"/>
        <v>166.19</v>
      </c>
      <c r="BA375" s="191">
        <f t="shared" si="606"/>
        <v>166.19</v>
      </c>
      <c r="BB375" s="191">
        <f t="shared" si="606"/>
        <v>166.19</v>
      </c>
      <c r="BC375" s="191">
        <f t="shared" si="606"/>
        <v>166.19</v>
      </c>
      <c r="BD375" s="191">
        <f t="shared" si="606"/>
        <v>166.19</v>
      </c>
      <c r="BE375" s="191">
        <f t="shared" si="606"/>
        <v>166.19</v>
      </c>
      <c r="BF375" s="191">
        <f t="shared" si="606"/>
        <v>166.19</v>
      </c>
      <c r="BG375" s="191">
        <f t="shared" si="606"/>
        <v>166.19</v>
      </c>
      <c r="BH375" s="191">
        <f t="shared" si="602"/>
        <v>166.19</v>
      </c>
      <c r="BI375" s="163"/>
      <c r="BV375" s="163"/>
      <c r="CI375" s="163"/>
      <c r="CV375" s="163"/>
      <c r="DI375" s="163"/>
      <c r="DV375" s="163"/>
      <c r="EI375" s="163"/>
      <c r="EK375" s="207"/>
      <c r="EL375" s="116"/>
    </row>
    <row r="376" spans="1:142" ht="15.75" outlineLevel="1" x14ac:dyDescent="0.25">
      <c r="A376" s="2">
        <f t="shared" ref="A376:E377" si="607">A176</f>
        <v>30</v>
      </c>
      <c r="B376" s="1" t="str">
        <f t="shared" si="607"/>
        <v>PRE-09760</v>
      </c>
      <c r="C376" s="1" t="str">
        <f t="shared" si="607"/>
        <v>SPP TAU - Circuit 66048</v>
      </c>
      <c r="D376" s="2" t="str">
        <f t="shared" si="607"/>
        <v>PRE-09760.1</v>
      </c>
      <c r="E376" s="162" t="str">
        <f t="shared" si="607"/>
        <v>SPP TAU - Circuit 66048</v>
      </c>
      <c r="F376" s="84" t="str">
        <f>$F176</f>
        <v>3/15/2022</v>
      </c>
      <c r="G376" s="123">
        <v>355</v>
      </c>
      <c r="H376" s="128"/>
      <c r="I376" s="205">
        <v>0</v>
      </c>
      <c r="J376" s="191">
        <f t="shared" ref="J376:U376" si="608">J176+I376</f>
        <v>0</v>
      </c>
      <c r="K376" s="191">
        <f t="shared" si="608"/>
        <v>0</v>
      </c>
      <c r="L376" s="191">
        <f t="shared" si="608"/>
        <v>0</v>
      </c>
      <c r="M376" s="191">
        <f t="shared" si="608"/>
        <v>0</v>
      </c>
      <c r="N376" s="191">
        <f t="shared" si="608"/>
        <v>0</v>
      </c>
      <c r="O376" s="191">
        <f t="shared" si="608"/>
        <v>0</v>
      </c>
      <c r="P376" s="191">
        <f t="shared" si="608"/>
        <v>0</v>
      </c>
      <c r="Q376" s="191">
        <f t="shared" si="608"/>
        <v>0</v>
      </c>
      <c r="R376" s="191">
        <f t="shared" si="608"/>
        <v>0</v>
      </c>
      <c r="S376" s="191">
        <f t="shared" si="608"/>
        <v>0</v>
      </c>
      <c r="T376" s="191">
        <f t="shared" si="608"/>
        <v>0</v>
      </c>
      <c r="U376" s="191">
        <f t="shared" si="608"/>
        <v>0</v>
      </c>
      <c r="V376" s="163"/>
      <c r="W376" s="206">
        <f>W176+U376</f>
        <v>0</v>
      </c>
      <c r="X376" s="191">
        <f t="shared" ref="X376:AH376" si="609">X176+W376</f>
        <v>0</v>
      </c>
      <c r="Y376" s="191">
        <f t="shared" si="609"/>
        <v>0</v>
      </c>
      <c r="Z376" s="191">
        <f t="shared" si="609"/>
        <v>0</v>
      </c>
      <c r="AA376" s="191">
        <f t="shared" si="609"/>
        <v>0</v>
      </c>
      <c r="AB376" s="191">
        <f t="shared" si="609"/>
        <v>0</v>
      </c>
      <c r="AC376" s="191">
        <f t="shared" si="609"/>
        <v>0</v>
      </c>
      <c r="AD376" s="191">
        <f t="shared" si="609"/>
        <v>0</v>
      </c>
      <c r="AE376" s="191">
        <f t="shared" si="609"/>
        <v>0</v>
      </c>
      <c r="AF376" s="191">
        <f t="shared" si="609"/>
        <v>0</v>
      </c>
      <c r="AG376" s="191">
        <f t="shared" si="609"/>
        <v>0</v>
      </c>
      <c r="AH376" s="191">
        <f t="shared" si="609"/>
        <v>0</v>
      </c>
      <c r="AI376" s="163"/>
      <c r="AJ376" s="206">
        <f>AJ176+AH376</f>
        <v>0</v>
      </c>
      <c r="AK376" s="191">
        <f t="shared" ref="AK376:AU376" si="610">AK176+AJ376</f>
        <v>0</v>
      </c>
      <c r="AL376" s="191">
        <f t="shared" si="610"/>
        <v>80024.959999999992</v>
      </c>
      <c r="AM376" s="191">
        <f t="shared" si="610"/>
        <v>80024.959999999992</v>
      </c>
      <c r="AN376" s="191">
        <f t="shared" si="610"/>
        <v>80024.959999999992</v>
      </c>
      <c r="AO376" s="191">
        <f t="shared" si="610"/>
        <v>80024.959999999992</v>
      </c>
      <c r="AP376" s="191">
        <f t="shared" si="610"/>
        <v>80024.959999999992</v>
      </c>
      <c r="AQ376" s="191">
        <f t="shared" si="610"/>
        <v>80024.959999999992</v>
      </c>
      <c r="AR376" s="191">
        <f t="shared" si="610"/>
        <v>80024.959999999992</v>
      </c>
      <c r="AS376" s="191">
        <f t="shared" si="610"/>
        <v>80024.959999999992</v>
      </c>
      <c r="AT376" s="191">
        <f t="shared" si="610"/>
        <v>80024.959999999992</v>
      </c>
      <c r="AU376" s="191">
        <f t="shared" si="610"/>
        <v>80024.959999999992</v>
      </c>
      <c r="AV376" s="163"/>
      <c r="AW376" s="206">
        <f>AW176+AU376</f>
        <v>80024.959999999992</v>
      </c>
      <c r="AX376" s="191">
        <f t="shared" ref="AX376:BH376" si="611">AX176+AW376</f>
        <v>80024.959999999992</v>
      </c>
      <c r="AY376" s="191">
        <f t="shared" si="611"/>
        <v>80024.959999999992</v>
      </c>
      <c r="AZ376" s="191">
        <f t="shared" si="611"/>
        <v>80024.959999999992</v>
      </c>
      <c r="BA376" s="191">
        <f t="shared" si="611"/>
        <v>80024.959999999992</v>
      </c>
      <c r="BB376" s="191">
        <f t="shared" si="611"/>
        <v>80024.959999999992</v>
      </c>
      <c r="BC376" s="191">
        <f t="shared" si="611"/>
        <v>80024.959999999992</v>
      </c>
      <c r="BD376" s="191">
        <f t="shared" si="611"/>
        <v>80024.959999999992</v>
      </c>
      <c r="BE376" s="191">
        <f t="shared" si="611"/>
        <v>80024.959999999992</v>
      </c>
      <c r="BF376" s="191">
        <f t="shared" si="611"/>
        <v>80024.959999999992</v>
      </c>
      <c r="BG376" s="191">
        <f t="shared" si="611"/>
        <v>80024.959999999992</v>
      </c>
      <c r="BH376" s="191">
        <f t="shared" si="611"/>
        <v>80024.959999999992</v>
      </c>
      <c r="BI376" s="163"/>
      <c r="BV376" s="163"/>
      <c r="CI376" s="163"/>
      <c r="CV376" s="163"/>
      <c r="DI376" s="163"/>
      <c r="DV376" s="163"/>
      <c r="EI376" s="163"/>
      <c r="EK376" s="207">
        <f t="shared" ref="EK376:EK407" si="612">(SUMIFS($W376:$AH376,$W$3:$AH$3,"="&amp;$EL$2))-(SUMIFS($W376:$AH376,$W$3:$AH$3,"="&amp;$EL$1))</f>
        <v>0</v>
      </c>
      <c r="EL376" s="116"/>
    </row>
    <row r="377" spans="1:142" ht="15.75" outlineLevel="1" x14ac:dyDescent="0.25">
      <c r="A377" s="2">
        <f t="shared" si="607"/>
        <v>31</v>
      </c>
      <c r="B377" s="1" t="str">
        <f t="shared" si="607"/>
        <v>PRE-09761</v>
      </c>
      <c r="C377" s="1" t="str">
        <f t="shared" si="607"/>
        <v>SPP TAU - Circuit 66031</v>
      </c>
      <c r="D377" s="2" t="str">
        <f t="shared" si="607"/>
        <v>PRE-09761.1</v>
      </c>
      <c r="E377" s="162" t="str">
        <f t="shared" si="607"/>
        <v>SPP TAU - Circuit 66031</v>
      </c>
      <c r="F377" s="84">
        <f>$F177</f>
        <v>44484</v>
      </c>
      <c r="G377" s="123">
        <v>355</v>
      </c>
      <c r="H377" s="128"/>
      <c r="I377" s="205">
        <v>0</v>
      </c>
      <c r="J377" s="191">
        <f t="shared" ref="J377:U377" si="613">J177+I377</f>
        <v>0</v>
      </c>
      <c r="K377" s="191">
        <f t="shared" si="613"/>
        <v>0</v>
      </c>
      <c r="L377" s="191">
        <f t="shared" si="613"/>
        <v>0</v>
      </c>
      <c r="M377" s="191">
        <f t="shared" si="613"/>
        <v>0</v>
      </c>
      <c r="N377" s="191">
        <f t="shared" si="613"/>
        <v>0</v>
      </c>
      <c r="O377" s="191">
        <f t="shared" si="613"/>
        <v>0</v>
      </c>
      <c r="P377" s="191">
        <f t="shared" si="613"/>
        <v>0</v>
      </c>
      <c r="Q377" s="191">
        <f t="shared" si="613"/>
        <v>0</v>
      </c>
      <c r="R377" s="191">
        <f t="shared" si="613"/>
        <v>0</v>
      </c>
      <c r="S377" s="191">
        <f t="shared" si="613"/>
        <v>0</v>
      </c>
      <c r="T377" s="191">
        <f t="shared" si="613"/>
        <v>0</v>
      </c>
      <c r="U377" s="191">
        <f t="shared" si="613"/>
        <v>0</v>
      </c>
      <c r="V377" s="163"/>
      <c r="W377" s="206">
        <f>W177+U377</f>
        <v>0</v>
      </c>
      <c r="X377" s="191">
        <f t="shared" ref="X377:AE377" si="614">X177+W377</f>
        <v>0</v>
      </c>
      <c r="Y377" s="191">
        <f t="shared" si="614"/>
        <v>0</v>
      </c>
      <c r="Z377" s="191">
        <f t="shared" si="614"/>
        <v>0</v>
      </c>
      <c r="AA377" s="191">
        <f t="shared" si="614"/>
        <v>0</v>
      </c>
      <c r="AB377" s="191">
        <f t="shared" si="614"/>
        <v>0</v>
      </c>
      <c r="AC377" s="191">
        <f t="shared" si="614"/>
        <v>0</v>
      </c>
      <c r="AD377" s="191">
        <f t="shared" si="614"/>
        <v>0</v>
      </c>
      <c r="AE377" s="191">
        <f t="shared" si="614"/>
        <v>0</v>
      </c>
      <c r="AF377" s="191">
        <f>+AE377+35756.07</f>
        <v>35756.07</v>
      </c>
      <c r="AG377" s="191">
        <f>AG177+AF377</f>
        <v>35756.07</v>
      </c>
      <c r="AH377" s="191">
        <f>AH177+AG377</f>
        <v>35756.07</v>
      </c>
      <c r="AI377" s="163"/>
      <c r="AJ377" s="206">
        <f>AJ177+AH377</f>
        <v>35756.07</v>
      </c>
      <c r="AK377" s="191">
        <f t="shared" ref="AK377:AU377" si="615">AK177+AJ377</f>
        <v>35756.07</v>
      </c>
      <c r="AL377" s="191">
        <f t="shared" si="615"/>
        <v>35756.07</v>
      </c>
      <c r="AM377" s="191">
        <f t="shared" si="615"/>
        <v>35756.07</v>
      </c>
      <c r="AN377" s="191">
        <f t="shared" si="615"/>
        <v>35756.07</v>
      </c>
      <c r="AO377" s="191">
        <f t="shared" si="615"/>
        <v>35756.07</v>
      </c>
      <c r="AP377" s="191">
        <f t="shared" si="615"/>
        <v>35756.07</v>
      </c>
      <c r="AQ377" s="191">
        <f t="shared" si="615"/>
        <v>35756.07</v>
      </c>
      <c r="AR377" s="191">
        <f t="shared" si="615"/>
        <v>35756.07</v>
      </c>
      <c r="AS377" s="191">
        <f t="shared" si="615"/>
        <v>35756.07</v>
      </c>
      <c r="AT377" s="191">
        <f t="shared" si="615"/>
        <v>35756.07</v>
      </c>
      <c r="AU377" s="191">
        <f t="shared" si="615"/>
        <v>35756.07</v>
      </c>
      <c r="AV377" s="163"/>
      <c r="AW377" s="206">
        <f>AW177+AU377</f>
        <v>35756.07</v>
      </c>
      <c r="AX377" s="191">
        <f t="shared" ref="AX377:BH377" si="616">AX177+AW377</f>
        <v>35756.07</v>
      </c>
      <c r="AY377" s="191">
        <f t="shared" si="616"/>
        <v>35756.07</v>
      </c>
      <c r="AZ377" s="191">
        <f t="shared" si="616"/>
        <v>35756.07</v>
      </c>
      <c r="BA377" s="191">
        <f t="shared" si="616"/>
        <v>35756.07</v>
      </c>
      <c r="BB377" s="191">
        <f t="shared" si="616"/>
        <v>35756.07</v>
      </c>
      <c r="BC377" s="191">
        <f t="shared" si="616"/>
        <v>35756.07</v>
      </c>
      <c r="BD377" s="191">
        <f t="shared" si="616"/>
        <v>35756.07</v>
      </c>
      <c r="BE377" s="191">
        <f t="shared" si="616"/>
        <v>35756.07</v>
      </c>
      <c r="BF377" s="191">
        <f t="shared" si="616"/>
        <v>35756.07</v>
      </c>
      <c r="BG377" s="191">
        <f t="shared" si="616"/>
        <v>35756.07</v>
      </c>
      <c r="BH377" s="191">
        <f t="shared" si="616"/>
        <v>35756.07</v>
      </c>
      <c r="BI377" s="163"/>
      <c r="BV377" s="163"/>
      <c r="CI377" s="163"/>
      <c r="CV377" s="163"/>
      <c r="DI377" s="163"/>
      <c r="DV377" s="163"/>
      <c r="EI377" s="163"/>
      <c r="EK377" s="207">
        <f t="shared" si="612"/>
        <v>0</v>
      </c>
      <c r="EL377" s="116"/>
    </row>
    <row r="378" spans="1:142" ht="15.75" outlineLevel="1" x14ac:dyDescent="0.25">
      <c r="A378" s="2">
        <v>31</v>
      </c>
      <c r="B378" s="1" t="s">
        <v>303</v>
      </c>
      <c r="C378" s="1" t="s">
        <v>244</v>
      </c>
      <c r="D378" s="2" t="s">
        <v>302</v>
      </c>
      <c r="E378" s="162" t="s">
        <v>244</v>
      </c>
      <c r="F378" s="84">
        <v>44484</v>
      </c>
      <c r="G378" s="123">
        <v>356</v>
      </c>
      <c r="H378" s="128"/>
      <c r="I378" s="205">
        <v>0</v>
      </c>
      <c r="J378" s="191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63"/>
      <c r="W378" s="206">
        <f>+U378+0</f>
        <v>0</v>
      </c>
      <c r="X378" s="191">
        <f>+W378+0</f>
        <v>0</v>
      </c>
      <c r="Y378" s="191">
        <f t="shared" ref="Y378:AH378" si="617">+X378+0</f>
        <v>0</v>
      </c>
      <c r="Z378" s="191">
        <f t="shared" si="617"/>
        <v>0</v>
      </c>
      <c r="AA378" s="191">
        <f t="shared" si="617"/>
        <v>0</v>
      </c>
      <c r="AB378" s="191">
        <f t="shared" si="617"/>
        <v>0</v>
      </c>
      <c r="AC378" s="191">
        <f t="shared" si="617"/>
        <v>0</v>
      </c>
      <c r="AD378" s="191">
        <f t="shared" si="617"/>
        <v>0</v>
      </c>
      <c r="AE378" s="191">
        <f t="shared" si="617"/>
        <v>0</v>
      </c>
      <c r="AF378" s="191">
        <f>+AE378+8380.31</f>
        <v>8380.31</v>
      </c>
      <c r="AG378" s="191">
        <f t="shared" si="617"/>
        <v>8380.31</v>
      </c>
      <c r="AH378" s="191">
        <f t="shared" si="617"/>
        <v>8380.31</v>
      </c>
      <c r="AI378" s="163"/>
      <c r="AJ378" s="206">
        <f>+AH378+0</f>
        <v>8380.31</v>
      </c>
      <c r="AK378" s="191">
        <f>+AJ378+0</f>
        <v>8380.31</v>
      </c>
      <c r="AL378" s="191">
        <f t="shared" ref="AL378:AT378" si="618">+AK378+0</f>
        <v>8380.31</v>
      </c>
      <c r="AM378" s="191">
        <f t="shared" si="618"/>
        <v>8380.31</v>
      </c>
      <c r="AN378" s="191">
        <f t="shared" si="618"/>
        <v>8380.31</v>
      </c>
      <c r="AO378" s="191">
        <f t="shared" si="618"/>
        <v>8380.31</v>
      </c>
      <c r="AP378" s="191">
        <f t="shared" si="618"/>
        <v>8380.31</v>
      </c>
      <c r="AQ378" s="191">
        <f t="shared" si="618"/>
        <v>8380.31</v>
      </c>
      <c r="AR378" s="191">
        <f t="shared" si="618"/>
        <v>8380.31</v>
      </c>
      <c r="AS378" s="191">
        <f t="shared" si="618"/>
        <v>8380.31</v>
      </c>
      <c r="AT378" s="191">
        <f t="shared" si="618"/>
        <v>8380.31</v>
      </c>
      <c r="AU378" s="191">
        <f>+AT378+0</f>
        <v>8380.31</v>
      </c>
      <c r="AV378" s="163"/>
      <c r="AW378" s="206">
        <f>+AU378+0</f>
        <v>8380.31</v>
      </c>
      <c r="AX378" s="191">
        <f>+AW378+0</f>
        <v>8380.31</v>
      </c>
      <c r="AY378" s="191">
        <f t="shared" ref="AY378" si="619">+AX378+0</f>
        <v>8380.31</v>
      </c>
      <c r="AZ378" s="191">
        <f t="shared" ref="AZ378" si="620">+AY378+0</f>
        <v>8380.31</v>
      </c>
      <c r="BA378" s="191">
        <f t="shared" ref="BA378" si="621">+AZ378+0</f>
        <v>8380.31</v>
      </c>
      <c r="BB378" s="191">
        <f t="shared" ref="BB378" si="622">+BA378+0</f>
        <v>8380.31</v>
      </c>
      <c r="BC378" s="191">
        <f t="shared" ref="BC378" si="623">+BB378+0</f>
        <v>8380.31</v>
      </c>
      <c r="BD378" s="191">
        <f t="shared" ref="BD378" si="624">+BC378+0</f>
        <v>8380.31</v>
      </c>
      <c r="BE378" s="191">
        <f t="shared" ref="BE378" si="625">+BD378+0</f>
        <v>8380.31</v>
      </c>
      <c r="BF378" s="191">
        <f t="shared" ref="BF378" si="626">+BE378+0</f>
        <v>8380.31</v>
      </c>
      <c r="BG378" s="191">
        <f t="shared" ref="BG378" si="627">+BF378+0</f>
        <v>8380.31</v>
      </c>
      <c r="BH378" s="191">
        <f>+BG378+0</f>
        <v>8380.31</v>
      </c>
      <c r="BI378" s="163"/>
      <c r="BV378" s="163"/>
      <c r="CI378" s="163"/>
      <c r="CV378" s="163"/>
      <c r="DI378" s="163"/>
      <c r="DV378" s="163"/>
      <c r="EI378" s="163"/>
      <c r="EK378" s="207">
        <f t="shared" si="612"/>
        <v>0</v>
      </c>
      <c r="EL378" s="116"/>
    </row>
    <row r="379" spans="1:142" ht="15.75" outlineLevel="1" x14ac:dyDescent="0.25">
      <c r="A379" s="2">
        <f t="shared" ref="A379:E388" si="628">A178</f>
        <v>32</v>
      </c>
      <c r="B379" s="1" t="str">
        <f t="shared" si="628"/>
        <v>PRE-09762</v>
      </c>
      <c r="C379" s="1" t="str">
        <f t="shared" si="628"/>
        <v>SPP TAU - Circuit 66036</v>
      </c>
      <c r="D379" s="2" t="str">
        <f t="shared" si="628"/>
        <v>PRE-09762.1</v>
      </c>
      <c r="E379" s="162" t="str">
        <f t="shared" si="628"/>
        <v>SPP TAU - Circuit 66036</v>
      </c>
      <c r="F379" s="84" t="str">
        <f t="shared" ref="F379:F410" si="629">$F178</f>
        <v>5/15/2022</v>
      </c>
      <c r="G379" s="123">
        <v>355</v>
      </c>
      <c r="H379" s="128"/>
      <c r="I379" s="205">
        <v>0</v>
      </c>
      <c r="J379" s="191">
        <f t="shared" ref="J379:U379" si="630">J178+I379</f>
        <v>0</v>
      </c>
      <c r="K379" s="191">
        <f t="shared" si="630"/>
        <v>0</v>
      </c>
      <c r="L379" s="191">
        <f t="shared" si="630"/>
        <v>0</v>
      </c>
      <c r="M379" s="191">
        <f t="shared" si="630"/>
        <v>0</v>
      </c>
      <c r="N379" s="191">
        <f t="shared" si="630"/>
        <v>0</v>
      </c>
      <c r="O379" s="191">
        <f t="shared" si="630"/>
        <v>0</v>
      </c>
      <c r="P379" s="191">
        <f t="shared" si="630"/>
        <v>0</v>
      </c>
      <c r="Q379" s="191">
        <f t="shared" si="630"/>
        <v>0</v>
      </c>
      <c r="R379" s="191">
        <f t="shared" si="630"/>
        <v>0</v>
      </c>
      <c r="S379" s="191">
        <f t="shared" si="630"/>
        <v>0</v>
      </c>
      <c r="T379" s="191">
        <f t="shared" si="630"/>
        <v>0</v>
      </c>
      <c r="U379" s="191">
        <f t="shared" si="630"/>
        <v>0</v>
      </c>
      <c r="V379" s="163"/>
      <c r="W379" s="206">
        <f t="shared" ref="W379:W410" si="631">W178+U379</f>
        <v>0</v>
      </c>
      <c r="X379" s="191">
        <f t="shared" ref="X379:AH379" si="632">X178+W379</f>
        <v>0</v>
      </c>
      <c r="Y379" s="191">
        <f t="shared" si="632"/>
        <v>0</v>
      </c>
      <c r="Z379" s="191">
        <f t="shared" si="632"/>
        <v>0</v>
      </c>
      <c r="AA379" s="191">
        <f t="shared" si="632"/>
        <v>0</v>
      </c>
      <c r="AB379" s="191">
        <f t="shared" si="632"/>
        <v>0</v>
      </c>
      <c r="AC379" s="191">
        <f t="shared" si="632"/>
        <v>0</v>
      </c>
      <c r="AD379" s="191">
        <f t="shared" si="632"/>
        <v>0</v>
      </c>
      <c r="AE379" s="191">
        <f t="shared" si="632"/>
        <v>0</v>
      </c>
      <c r="AF379" s="191">
        <f t="shared" si="632"/>
        <v>0</v>
      </c>
      <c r="AG379" s="191">
        <f t="shared" si="632"/>
        <v>0</v>
      </c>
      <c r="AH379" s="191">
        <f t="shared" si="632"/>
        <v>0</v>
      </c>
      <c r="AI379" s="163"/>
      <c r="AJ379" s="206">
        <f t="shared" ref="AJ379:AJ410" si="633">AJ178+AH379</f>
        <v>0</v>
      </c>
      <c r="AK379" s="191">
        <f t="shared" ref="AK379:AU379" si="634">AK178+AJ379</f>
        <v>0</v>
      </c>
      <c r="AL379" s="191">
        <f t="shared" si="634"/>
        <v>0</v>
      </c>
      <c r="AM379" s="191">
        <f t="shared" si="634"/>
        <v>0</v>
      </c>
      <c r="AN379" s="191">
        <f t="shared" si="634"/>
        <v>891355.83000000007</v>
      </c>
      <c r="AO379" s="191">
        <f t="shared" si="634"/>
        <v>891355.83000000007</v>
      </c>
      <c r="AP379" s="191">
        <f t="shared" si="634"/>
        <v>891355.83000000007</v>
      </c>
      <c r="AQ379" s="191">
        <f t="shared" si="634"/>
        <v>891355.83000000007</v>
      </c>
      <c r="AR379" s="191">
        <f t="shared" si="634"/>
        <v>891355.83000000007</v>
      </c>
      <c r="AS379" s="191">
        <f t="shared" si="634"/>
        <v>891355.83000000007</v>
      </c>
      <c r="AT379" s="191">
        <f t="shared" si="634"/>
        <v>891355.83000000007</v>
      </c>
      <c r="AU379" s="191">
        <f t="shared" si="634"/>
        <v>891355.83000000007</v>
      </c>
      <c r="AV379" s="163"/>
      <c r="AW379" s="206">
        <f t="shared" ref="AW379:AW410" si="635">AW178+AU379</f>
        <v>891355.83000000007</v>
      </c>
      <c r="AX379" s="191">
        <f t="shared" ref="AX379:BH379" si="636">AX178+AW379</f>
        <v>891355.83000000007</v>
      </c>
      <c r="AY379" s="191">
        <f t="shared" si="636"/>
        <v>891355.83000000007</v>
      </c>
      <c r="AZ379" s="191">
        <f t="shared" si="636"/>
        <v>891355.83000000007</v>
      </c>
      <c r="BA379" s="191">
        <f t="shared" si="636"/>
        <v>891355.83000000007</v>
      </c>
      <c r="BB379" s="191">
        <f t="shared" si="636"/>
        <v>891355.83000000007</v>
      </c>
      <c r="BC379" s="191">
        <f t="shared" si="636"/>
        <v>891355.83000000007</v>
      </c>
      <c r="BD379" s="191">
        <f t="shared" si="636"/>
        <v>891355.83000000007</v>
      </c>
      <c r="BE379" s="191">
        <f t="shared" si="636"/>
        <v>891355.83000000007</v>
      </c>
      <c r="BF379" s="191">
        <f t="shared" si="636"/>
        <v>891355.83000000007</v>
      </c>
      <c r="BG379" s="191">
        <f t="shared" si="636"/>
        <v>891355.83000000007</v>
      </c>
      <c r="BH379" s="191">
        <f t="shared" si="636"/>
        <v>891355.83000000007</v>
      </c>
      <c r="BI379" s="163"/>
      <c r="BV379" s="163"/>
      <c r="CI379" s="163"/>
      <c r="CV379" s="163"/>
      <c r="DI379" s="163"/>
      <c r="DV379" s="163"/>
      <c r="EI379" s="163"/>
      <c r="EK379" s="207">
        <f t="shared" si="612"/>
        <v>0</v>
      </c>
      <c r="EL379" s="116"/>
    </row>
    <row r="380" spans="1:142" ht="15.75" outlineLevel="1" x14ac:dyDescent="0.25">
      <c r="A380" s="2">
        <f t="shared" si="628"/>
        <v>32</v>
      </c>
      <c r="B380" s="1" t="str">
        <f t="shared" si="628"/>
        <v>PRE-09762</v>
      </c>
      <c r="C380" s="1" t="str">
        <f t="shared" si="628"/>
        <v>SPP TAU - Circuit 66036</v>
      </c>
      <c r="D380" s="2" t="str">
        <f t="shared" si="628"/>
        <v>A2786432</v>
      </c>
      <c r="E380" s="162" t="str">
        <f t="shared" si="628"/>
        <v>SPP TAU - Circuit 66036 - EH&amp;S</v>
      </c>
      <c r="F380" s="84">
        <f t="shared" si="629"/>
        <v>44576</v>
      </c>
      <c r="G380" s="123">
        <v>355</v>
      </c>
      <c r="H380" s="128"/>
      <c r="I380" s="205">
        <v>0</v>
      </c>
      <c r="J380" s="191">
        <f t="shared" ref="J380:U380" si="637">J179+I380</f>
        <v>0</v>
      </c>
      <c r="K380" s="191">
        <f t="shared" si="637"/>
        <v>0</v>
      </c>
      <c r="L380" s="191">
        <f t="shared" si="637"/>
        <v>0</v>
      </c>
      <c r="M380" s="191">
        <f t="shared" si="637"/>
        <v>0</v>
      </c>
      <c r="N380" s="191">
        <f t="shared" si="637"/>
        <v>0</v>
      </c>
      <c r="O380" s="191">
        <f t="shared" si="637"/>
        <v>0</v>
      </c>
      <c r="P380" s="191">
        <f t="shared" si="637"/>
        <v>0</v>
      </c>
      <c r="Q380" s="191">
        <f t="shared" si="637"/>
        <v>0</v>
      </c>
      <c r="R380" s="191">
        <f t="shared" si="637"/>
        <v>0</v>
      </c>
      <c r="S380" s="191">
        <f t="shared" si="637"/>
        <v>0</v>
      </c>
      <c r="T380" s="191">
        <f t="shared" si="637"/>
        <v>0</v>
      </c>
      <c r="U380" s="191">
        <f t="shared" si="637"/>
        <v>0</v>
      </c>
      <c r="V380" s="163"/>
      <c r="W380" s="206">
        <f t="shared" si="631"/>
        <v>0</v>
      </c>
      <c r="X380" s="191">
        <f t="shared" ref="X380:AH380" si="638">X179+W380</f>
        <v>0</v>
      </c>
      <c r="Y380" s="191">
        <f t="shared" si="638"/>
        <v>0</v>
      </c>
      <c r="Z380" s="191">
        <f t="shared" si="638"/>
        <v>0</v>
      </c>
      <c r="AA380" s="191">
        <f t="shared" si="638"/>
        <v>0</v>
      </c>
      <c r="AB380" s="191">
        <f t="shared" si="638"/>
        <v>0</v>
      </c>
      <c r="AC380" s="191">
        <f t="shared" si="638"/>
        <v>0</v>
      </c>
      <c r="AD380" s="191">
        <f t="shared" si="638"/>
        <v>0</v>
      </c>
      <c r="AE380" s="191">
        <f t="shared" si="638"/>
        <v>0</v>
      </c>
      <c r="AF380" s="191">
        <f t="shared" si="638"/>
        <v>0</v>
      </c>
      <c r="AG380" s="191">
        <f t="shared" si="638"/>
        <v>0</v>
      </c>
      <c r="AH380" s="191">
        <f t="shared" si="638"/>
        <v>0</v>
      </c>
      <c r="AI380" s="163"/>
      <c r="AJ380" s="206">
        <f t="shared" si="633"/>
        <v>8571.2899999999991</v>
      </c>
      <c r="AK380" s="191">
        <f t="shared" ref="AK380:AU380" si="639">AK179+AJ380</f>
        <v>8571.2899999999991</v>
      </c>
      <c r="AL380" s="191">
        <f t="shared" si="639"/>
        <v>8571.2899999999991</v>
      </c>
      <c r="AM380" s="191">
        <f t="shared" si="639"/>
        <v>8571.2899999999991</v>
      </c>
      <c r="AN380" s="191">
        <f t="shared" si="639"/>
        <v>8571.2899999999991</v>
      </c>
      <c r="AO380" s="191">
        <f t="shared" si="639"/>
        <v>8571.2899999999991</v>
      </c>
      <c r="AP380" s="191">
        <f t="shared" si="639"/>
        <v>8571.2899999999991</v>
      </c>
      <c r="AQ380" s="191">
        <f t="shared" si="639"/>
        <v>8571.2899999999991</v>
      </c>
      <c r="AR380" s="191">
        <f t="shared" si="639"/>
        <v>8571.2899999999991</v>
      </c>
      <c r="AS380" s="191">
        <f t="shared" si="639"/>
        <v>8571.2899999999991</v>
      </c>
      <c r="AT380" s="191">
        <f t="shared" si="639"/>
        <v>8571.2899999999991</v>
      </c>
      <c r="AU380" s="191">
        <f t="shared" si="639"/>
        <v>8571.2899999999991</v>
      </c>
      <c r="AV380" s="163"/>
      <c r="AW380" s="206">
        <f t="shared" si="635"/>
        <v>8571.2899999999991</v>
      </c>
      <c r="AX380" s="191">
        <f t="shared" ref="AX380:BH380" si="640">AX179+AW380</f>
        <v>8571.2899999999991</v>
      </c>
      <c r="AY380" s="191">
        <f t="shared" si="640"/>
        <v>8571.2899999999991</v>
      </c>
      <c r="AZ380" s="191">
        <f t="shared" si="640"/>
        <v>8571.2899999999991</v>
      </c>
      <c r="BA380" s="191">
        <f t="shared" si="640"/>
        <v>8571.2899999999991</v>
      </c>
      <c r="BB380" s="191">
        <f t="shared" si="640"/>
        <v>8571.2899999999991</v>
      </c>
      <c r="BC380" s="191">
        <f t="shared" si="640"/>
        <v>8571.2899999999991</v>
      </c>
      <c r="BD380" s="191">
        <f t="shared" si="640"/>
        <v>8571.2899999999991</v>
      </c>
      <c r="BE380" s="191">
        <f t="shared" si="640"/>
        <v>8571.2899999999991</v>
      </c>
      <c r="BF380" s="191">
        <f t="shared" si="640"/>
        <v>8571.2899999999991</v>
      </c>
      <c r="BG380" s="191">
        <f t="shared" si="640"/>
        <v>8571.2899999999991</v>
      </c>
      <c r="BH380" s="191">
        <f t="shared" si="640"/>
        <v>8571.2899999999991</v>
      </c>
      <c r="BI380" s="163"/>
      <c r="BV380" s="163"/>
      <c r="CI380" s="163"/>
      <c r="CV380" s="163"/>
      <c r="DI380" s="163"/>
      <c r="DV380" s="163"/>
      <c r="EI380" s="163"/>
      <c r="EK380" s="207">
        <f t="shared" si="612"/>
        <v>0</v>
      </c>
      <c r="EL380" s="116"/>
    </row>
    <row r="381" spans="1:142" ht="15.75" outlineLevel="1" x14ac:dyDescent="0.25">
      <c r="A381" s="2">
        <f t="shared" si="628"/>
        <v>33</v>
      </c>
      <c r="B381" s="1" t="str">
        <f t="shared" si="628"/>
        <v>PRE-09763</v>
      </c>
      <c r="C381" s="1" t="str">
        <f t="shared" si="628"/>
        <v>SPP TAU - Circuit 230402</v>
      </c>
      <c r="D381" s="2" t="str">
        <f t="shared" si="628"/>
        <v>PRE-09763.1</v>
      </c>
      <c r="E381" s="162" t="str">
        <f t="shared" si="628"/>
        <v>SPP TAU - Circuit 230402</v>
      </c>
      <c r="F381" s="84" t="str">
        <f t="shared" si="629"/>
        <v>12/15/2022</v>
      </c>
      <c r="G381" s="123">
        <v>355</v>
      </c>
      <c r="H381" s="128"/>
      <c r="I381" s="205">
        <v>0</v>
      </c>
      <c r="J381" s="191">
        <f t="shared" ref="J381:U381" si="641">J180+I381</f>
        <v>0</v>
      </c>
      <c r="K381" s="191">
        <f t="shared" si="641"/>
        <v>0</v>
      </c>
      <c r="L381" s="191">
        <f t="shared" si="641"/>
        <v>0</v>
      </c>
      <c r="M381" s="191">
        <f t="shared" si="641"/>
        <v>0</v>
      </c>
      <c r="N381" s="191">
        <f t="shared" si="641"/>
        <v>0</v>
      </c>
      <c r="O381" s="191">
        <f t="shared" si="641"/>
        <v>0</v>
      </c>
      <c r="P381" s="191">
        <f t="shared" si="641"/>
        <v>0</v>
      </c>
      <c r="Q381" s="191">
        <f t="shared" si="641"/>
        <v>0</v>
      </c>
      <c r="R381" s="191">
        <f t="shared" si="641"/>
        <v>0</v>
      </c>
      <c r="S381" s="191">
        <f t="shared" si="641"/>
        <v>0</v>
      </c>
      <c r="T381" s="191">
        <f t="shared" si="641"/>
        <v>0</v>
      </c>
      <c r="U381" s="191">
        <f t="shared" si="641"/>
        <v>0</v>
      </c>
      <c r="V381" s="163"/>
      <c r="W381" s="206">
        <f t="shared" si="631"/>
        <v>0</v>
      </c>
      <c r="X381" s="191">
        <f t="shared" ref="X381:AH381" si="642">X180+W381</f>
        <v>0</v>
      </c>
      <c r="Y381" s="191">
        <f t="shared" si="642"/>
        <v>0</v>
      </c>
      <c r="Z381" s="191">
        <f t="shared" si="642"/>
        <v>0</v>
      </c>
      <c r="AA381" s="191">
        <f t="shared" si="642"/>
        <v>0</v>
      </c>
      <c r="AB381" s="191">
        <f t="shared" si="642"/>
        <v>0</v>
      </c>
      <c r="AC381" s="191">
        <f t="shared" si="642"/>
        <v>0</v>
      </c>
      <c r="AD381" s="191">
        <f t="shared" si="642"/>
        <v>0</v>
      </c>
      <c r="AE381" s="191">
        <f t="shared" si="642"/>
        <v>0</v>
      </c>
      <c r="AF381" s="191">
        <f t="shared" si="642"/>
        <v>0</v>
      </c>
      <c r="AG381" s="191">
        <f t="shared" si="642"/>
        <v>0</v>
      </c>
      <c r="AH381" s="191">
        <f t="shared" si="642"/>
        <v>0</v>
      </c>
      <c r="AI381" s="163"/>
      <c r="AJ381" s="206">
        <f t="shared" si="633"/>
        <v>0</v>
      </c>
      <c r="AK381" s="191">
        <f t="shared" ref="AK381:AU381" si="643">AK180+AJ381</f>
        <v>0</v>
      </c>
      <c r="AL381" s="191">
        <f t="shared" si="643"/>
        <v>0</v>
      </c>
      <c r="AM381" s="191">
        <f t="shared" si="643"/>
        <v>0</v>
      </c>
      <c r="AN381" s="191">
        <f t="shared" si="643"/>
        <v>0</v>
      </c>
      <c r="AO381" s="191">
        <f t="shared" si="643"/>
        <v>0</v>
      </c>
      <c r="AP381" s="191">
        <f t="shared" si="643"/>
        <v>0</v>
      </c>
      <c r="AQ381" s="191">
        <f t="shared" si="643"/>
        <v>0</v>
      </c>
      <c r="AR381" s="191">
        <f t="shared" si="643"/>
        <v>0</v>
      </c>
      <c r="AS381" s="191">
        <f t="shared" si="643"/>
        <v>0</v>
      </c>
      <c r="AT381" s="191">
        <f t="shared" si="643"/>
        <v>0</v>
      </c>
      <c r="AU381" s="191">
        <f t="shared" si="643"/>
        <v>301546.78000000003</v>
      </c>
      <c r="AV381" s="163"/>
      <c r="AW381" s="206">
        <f t="shared" si="635"/>
        <v>301546.78000000003</v>
      </c>
      <c r="AX381" s="191">
        <f t="shared" ref="AX381:BH381" si="644">AX180+AW381</f>
        <v>301546.78000000003</v>
      </c>
      <c r="AY381" s="191">
        <f t="shared" si="644"/>
        <v>301546.78000000003</v>
      </c>
      <c r="AZ381" s="191">
        <f t="shared" si="644"/>
        <v>301546.78000000003</v>
      </c>
      <c r="BA381" s="191">
        <f t="shared" si="644"/>
        <v>301546.78000000003</v>
      </c>
      <c r="BB381" s="191">
        <f t="shared" si="644"/>
        <v>301546.78000000003</v>
      </c>
      <c r="BC381" s="191">
        <f t="shared" si="644"/>
        <v>301546.78000000003</v>
      </c>
      <c r="BD381" s="191">
        <f t="shared" si="644"/>
        <v>301546.78000000003</v>
      </c>
      <c r="BE381" s="191">
        <f t="shared" si="644"/>
        <v>301546.78000000003</v>
      </c>
      <c r="BF381" s="191">
        <f t="shared" si="644"/>
        <v>301546.78000000003</v>
      </c>
      <c r="BG381" s="191">
        <f t="shared" si="644"/>
        <v>301546.78000000003</v>
      </c>
      <c r="BH381" s="191">
        <f t="shared" si="644"/>
        <v>301546.78000000003</v>
      </c>
      <c r="BI381" s="163"/>
      <c r="BV381" s="163"/>
      <c r="CI381" s="163"/>
      <c r="CV381" s="163"/>
      <c r="DI381" s="163"/>
      <c r="DV381" s="163"/>
      <c r="EI381" s="163"/>
      <c r="EK381" s="207">
        <f t="shared" si="612"/>
        <v>0</v>
      </c>
      <c r="EL381" s="116"/>
    </row>
    <row r="382" spans="1:142" ht="15.75" outlineLevel="1" x14ac:dyDescent="0.25">
      <c r="A382" s="2">
        <f t="shared" si="628"/>
        <v>34</v>
      </c>
      <c r="B382" s="1" t="str">
        <f t="shared" si="628"/>
        <v>PRE-09764</v>
      </c>
      <c r="C382" s="1" t="str">
        <f t="shared" si="628"/>
        <v>SPP TAU - Circuit 230401</v>
      </c>
      <c r="D382" s="2" t="str">
        <f t="shared" si="628"/>
        <v>PRE-09764.1</v>
      </c>
      <c r="E382" s="162" t="str">
        <f t="shared" si="628"/>
        <v>SPP TAU - Circuit 230412</v>
      </c>
      <c r="F382" s="84">
        <f t="shared" si="629"/>
        <v>44576</v>
      </c>
      <c r="G382" s="123">
        <v>355</v>
      </c>
      <c r="H382" s="128"/>
      <c r="I382" s="205">
        <v>0</v>
      </c>
      <c r="J382" s="191">
        <f t="shared" ref="J382:U382" si="645">J181+I382</f>
        <v>0</v>
      </c>
      <c r="K382" s="191">
        <f t="shared" si="645"/>
        <v>0</v>
      </c>
      <c r="L382" s="191">
        <f t="shared" si="645"/>
        <v>0</v>
      </c>
      <c r="M382" s="191">
        <f t="shared" si="645"/>
        <v>0</v>
      </c>
      <c r="N382" s="191">
        <f t="shared" si="645"/>
        <v>0</v>
      </c>
      <c r="O382" s="191">
        <f t="shared" si="645"/>
        <v>0</v>
      </c>
      <c r="P382" s="191">
        <f t="shared" si="645"/>
        <v>0</v>
      </c>
      <c r="Q382" s="191">
        <f t="shared" si="645"/>
        <v>0</v>
      </c>
      <c r="R382" s="191">
        <f t="shared" si="645"/>
        <v>0</v>
      </c>
      <c r="S382" s="191">
        <f t="shared" si="645"/>
        <v>0</v>
      </c>
      <c r="T382" s="191">
        <f t="shared" si="645"/>
        <v>0</v>
      </c>
      <c r="U382" s="191">
        <f t="shared" si="645"/>
        <v>0</v>
      </c>
      <c r="V382" s="163"/>
      <c r="W382" s="206">
        <f t="shared" si="631"/>
        <v>0</v>
      </c>
      <c r="X382" s="191">
        <f t="shared" ref="X382:AH382" si="646">X181+W382</f>
        <v>0</v>
      </c>
      <c r="Y382" s="191">
        <f t="shared" si="646"/>
        <v>0</v>
      </c>
      <c r="Z382" s="191">
        <f t="shared" si="646"/>
        <v>0</v>
      </c>
      <c r="AA382" s="191">
        <f t="shared" si="646"/>
        <v>0</v>
      </c>
      <c r="AB382" s="191">
        <f t="shared" si="646"/>
        <v>0</v>
      </c>
      <c r="AC382" s="191">
        <f t="shared" si="646"/>
        <v>0</v>
      </c>
      <c r="AD382" s="191">
        <f t="shared" si="646"/>
        <v>0</v>
      </c>
      <c r="AE382" s="191">
        <f t="shared" si="646"/>
        <v>0</v>
      </c>
      <c r="AF382" s="191">
        <f t="shared" si="646"/>
        <v>0</v>
      </c>
      <c r="AG382" s="191">
        <f t="shared" si="646"/>
        <v>0</v>
      </c>
      <c r="AH382" s="191">
        <f t="shared" si="646"/>
        <v>0</v>
      </c>
      <c r="AI382" s="163"/>
      <c r="AJ382" s="206">
        <f t="shared" si="633"/>
        <v>1751401.53</v>
      </c>
      <c r="AK382" s="191">
        <f t="shared" ref="AK382:AU382" si="647">AK181+AJ382</f>
        <v>1751401.53</v>
      </c>
      <c r="AL382" s="191">
        <f t="shared" si="647"/>
        <v>1751401.53</v>
      </c>
      <c r="AM382" s="191">
        <f t="shared" si="647"/>
        <v>1751401.53</v>
      </c>
      <c r="AN382" s="191">
        <f t="shared" si="647"/>
        <v>1751401.53</v>
      </c>
      <c r="AO382" s="191">
        <f t="shared" si="647"/>
        <v>1751401.53</v>
      </c>
      <c r="AP382" s="191">
        <f t="shared" si="647"/>
        <v>1751401.53</v>
      </c>
      <c r="AQ382" s="191">
        <f t="shared" si="647"/>
        <v>1751401.53</v>
      </c>
      <c r="AR382" s="191">
        <f t="shared" si="647"/>
        <v>1751401.53</v>
      </c>
      <c r="AS382" s="191">
        <f t="shared" si="647"/>
        <v>1751401.53</v>
      </c>
      <c r="AT382" s="191">
        <f t="shared" si="647"/>
        <v>1751401.53</v>
      </c>
      <c r="AU382" s="191">
        <f t="shared" si="647"/>
        <v>1751401.53</v>
      </c>
      <c r="AV382" s="163"/>
      <c r="AW382" s="206">
        <f t="shared" si="635"/>
        <v>1751401.53</v>
      </c>
      <c r="AX382" s="191">
        <f t="shared" ref="AX382:BH382" si="648">AX181+AW382</f>
        <v>1751401.53</v>
      </c>
      <c r="AY382" s="191">
        <f t="shared" si="648"/>
        <v>1751401.53</v>
      </c>
      <c r="AZ382" s="191">
        <f t="shared" si="648"/>
        <v>1751401.53</v>
      </c>
      <c r="BA382" s="191">
        <f t="shared" si="648"/>
        <v>1751401.53</v>
      </c>
      <c r="BB382" s="191">
        <f t="shared" si="648"/>
        <v>1751401.53</v>
      </c>
      <c r="BC382" s="191">
        <f t="shared" si="648"/>
        <v>1751401.53</v>
      </c>
      <c r="BD382" s="191">
        <f t="shared" si="648"/>
        <v>1751401.53</v>
      </c>
      <c r="BE382" s="191">
        <f t="shared" si="648"/>
        <v>1751401.53</v>
      </c>
      <c r="BF382" s="191">
        <f t="shared" si="648"/>
        <v>1751401.53</v>
      </c>
      <c r="BG382" s="191">
        <f t="shared" si="648"/>
        <v>1751401.53</v>
      </c>
      <c r="BH382" s="191">
        <f t="shared" si="648"/>
        <v>1751401.53</v>
      </c>
      <c r="BI382" s="163"/>
      <c r="BV382" s="163"/>
      <c r="CI382" s="163"/>
      <c r="CV382" s="163"/>
      <c r="DI382" s="163"/>
      <c r="DV382" s="163"/>
      <c r="EI382" s="163"/>
      <c r="EK382" s="207">
        <f t="shared" si="612"/>
        <v>0</v>
      </c>
      <c r="EL382" s="116"/>
    </row>
    <row r="383" spans="1:142" ht="15.75" outlineLevel="1" x14ac:dyDescent="0.25">
      <c r="A383" s="2">
        <f t="shared" si="628"/>
        <v>35</v>
      </c>
      <c r="B383" s="1" t="str">
        <f t="shared" si="628"/>
        <v>PRE-09824</v>
      </c>
      <c r="C383" s="1" t="str">
        <f t="shared" si="628"/>
        <v>SPP TAU - Circuit 230602</v>
      </c>
      <c r="D383" s="2" t="str">
        <f t="shared" si="628"/>
        <v>PRE-09824.1</v>
      </c>
      <c r="E383" s="162" t="str">
        <f t="shared" si="628"/>
        <v>SPP TAU - Circuit 230602</v>
      </c>
      <c r="F383" s="84" t="str">
        <f t="shared" si="629"/>
        <v>3/15/2022</v>
      </c>
      <c r="G383" s="123">
        <v>355</v>
      </c>
      <c r="H383" s="128"/>
      <c r="I383" s="205">
        <v>0</v>
      </c>
      <c r="J383" s="191">
        <f t="shared" ref="J383:U383" si="649">J182+I383</f>
        <v>0</v>
      </c>
      <c r="K383" s="191">
        <f t="shared" si="649"/>
        <v>0</v>
      </c>
      <c r="L383" s="191">
        <f t="shared" si="649"/>
        <v>0</v>
      </c>
      <c r="M383" s="191">
        <f t="shared" si="649"/>
        <v>0</v>
      </c>
      <c r="N383" s="191">
        <f t="shared" si="649"/>
        <v>0</v>
      </c>
      <c r="O383" s="191">
        <f t="shared" si="649"/>
        <v>0</v>
      </c>
      <c r="P383" s="191">
        <f t="shared" si="649"/>
        <v>0</v>
      </c>
      <c r="Q383" s="191">
        <f t="shared" si="649"/>
        <v>0</v>
      </c>
      <c r="R383" s="191">
        <f t="shared" si="649"/>
        <v>0</v>
      </c>
      <c r="S383" s="191">
        <f t="shared" si="649"/>
        <v>0</v>
      </c>
      <c r="T383" s="191">
        <f t="shared" si="649"/>
        <v>0</v>
      </c>
      <c r="U383" s="191">
        <f t="shared" si="649"/>
        <v>0</v>
      </c>
      <c r="V383" s="163"/>
      <c r="W383" s="206">
        <f t="shared" si="631"/>
        <v>0</v>
      </c>
      <c r="X383" s="191">
        <f t="shared" ref="X383:AH383" si="650">X182+W383</f>
        <v>0</v>
      </c>
      <c r="Y383" s="191">
        <f t="shared" si="650"/>
        <v>0</v>
      </c>
      <c r="Z383" s="191">
        <f t="shared" si="650"/>
        <v>0</v>
      </c>
      <c r="AA383" s="191">
        <f t="shared" si="650"/>
        <v>0</v>
      </c>
      <c r="AB383" s="191">
        <f t="shared" si="650"/>
        <v>0</v>
      </c>
      <c r="AC383" s="191">
        <f t="shared" si="650"/>
        <v>0</v>
      </c>
      <c r="AD383" s="191">
        <f t="shared" si="650"/>
        <v>0</v>
      </c>
      <c r="AE383" s="191">
        <f t="shared" si="650"/>
        <v>0</v>
      </c>
      <c r="AF383" s="191">
        <f t="shared" si="650"/>
        <v>0</v>
      </c>
      <c r="AG383" s="191">
        <f t="shared" si="650"/>
        <v>0</v>
      </c>
      <c r="AH383" s="191">
        <f t="shared" si="650"/>
        <v>0</v>
      </c>
      <c r="AI383" s="163"/>
      <c r="AJ383" s="206">
        <f t="shared" si="633"/>
        <v>0</v>
      </c>
      <c r="AK383" s="191">
        <f t="shared" ref="AK383:AU383" si="651">AK182+AJ383</f>
        <v>0</v>
      </c>
      <c r="AL383" s="191">
        <f t="shared" si="651"/>
        <v>2006984.95</v>
      </c>
      <c r="AM383" s="191">
        <f t="shared" si="651"/>
        <v>2006984.95</v>
      </c>
      <c r="AN383" s="191">
        <f t="shared" si="651"/>
        <v>2006984.95</v>
      </c>
      <c r="AO383" s="191">
        <f t="shared" si="651"/>
        <v>2006984.95</v>
      </c>
      <c r="AP383" s="191">
        <f t="shared" si="651"/>
        <v>2006984.95</v>
      </c>
      <c r="AQ383" s="191">
        <f t="shared" si="651"/>
        <v>2006984.95</v>
      </c>
      <c r="AR383" s="191">
        <f t="shared" si="651"/>
        <v>2006984.95</v>
      </c>
      <c r="AS383" s="191">
        <f t="shared" si="651"/>
        <v>2006984.95</v>
      </c>
      <c r="AT383" s="191">
        <f t="shared" si="651"/>
        <v>2006984.95</v>
      </c>
      <c r="AU383" s="191">
        <f t="shared" si="651"/>
        <v>2006984.95</v>
      </c>
      <c r="AV383" s="163"/>
      <c r="AW383" s="206">
        <f t="shared" si="635"/>
        <v>2006984.95</v>
      </c>
      <c r="AX383" s="191">
        <f t="shared" ref="AX383:BH383" si="652">AX182+AW383</f>
        <v>2006984.95</v>
      </c>
      <c r="AY383" s="191">
        <f t="shared" si="652"/>
        <v>2006984.95</v>
      </c>
      <c r="AZ383" s="191">
        <f t="shared" si="652"/>
        <v>2006984.95</v>
      </c>
      <c r="BA383" s="191">
        <f t="shared" si="652"/>
        <v>2006984.95</v>
      </c>
      <c r="BB383" s="191">
        <f t="shared" si="652"/>
        <v>2006984.95</v>
      </c>
      <c r="BC383" s="191">
        <f t="shared" si="652"/>
        <v>2006984.95</v>
      </c>
      <c r="BD383" s="191">
        <f t="shared" si="652"/>
        <v>2006984.95</v>
      </c>
      <c r="BE383" s="191">
        <f t="shared" si="652"/>
        <v>2006984.95</v>
      </c>
      <c r="BF383" s="191">
        <f t="shared" si="652"/>
        <v>2006984.95</v>
      </c>
      <c r="BG383" s="191">
        <f t="shared" si="652"/>
        <v>2006984.95</v>
      </c>
      <c r="BH383" s="191">
        <f t="shared" si="652"/>
        <v>2006984.95</v>
      </c>
      <c r="BI383" s="163"/>
      <c r="BV383" s="163"/>
      <c r="CI383" s="163"/>
      <c r="CV383" s="163"/>
      <c r="DI383" s="163"/>
      <c r="DV383" s="163"/>
      <c r="EI383" s="163"/>
      <c r="EK383" s="207">
        <f t="shared" si="612"/>
        <v>0</v>
      </c>
      <c r="EL383" s="116"/>
    </row>
    <row r="384" spans="1:142" ht="15.75" outlineLevel="1" x14ac:dyDescent="0.25">
      <c r="A384" s="2">
        <f t="shared" si="628"/>
        <v>36</v>
      </c>
      <c r="B384" s="1" t="str">
        <f t="shared" si="628"/>
        <v>PRE-09825</v>
      </c>
      <c r="C384" s="1" t="str">
        <f t="shared" si="628"/>
        <v>SPP TAU - Circuit 230012</v>
      </c>
      <c r="D384" s="2" t="str">
        <f t="shared" si="628"/>
        <v>PRE-09825.1</v>
      </c>
      <c r="E384" s="162" t="str">
        <f t="shared" si="628"/>
        <v>SPP TAU - Circuit 230012</v>
      </c>
      <c r="F384" s="84" t="str">
        <f t="shared" si="629"/>
        <v>3/15/2022</v>
      </c>
      <c r="G384" s="123">
        <v>355</v>
      </c>
      <c r="H384" s="128"/>
      <c r="I384" s="205">
        <v>0</v>
      </c>
      <c r="J384" s="191">
        <f t="shared" ref="J384:U384" si="653">J183+I384</f>
        <v>0</v>
      </c>
      <c r="K384" s="191">
        <f t="shared" si="653"/>
        <v>0</v>
      </c>
      <c r="L384" s="191">
        <f t="shared" si="653"/>
        <v>0</v>
      </c>
      <c r="M384" s="191">
        <f t="shared" si="653"/>
        <v>0</v>
      </c>
      <c r="N384" s="191">
        <f t="shared" si="653"/>
        <v>0</v>
      </c>
      <c r="O384" s="191">
        <f t="shared" si="653"/>
        <v>0</v>
      </c>
      <c r="P384" s="191">
        <f t="shared" si="653"/>
        <v>0</v>
      </c>
      <c r="Q384" s="191">
        <f t="shared" si="653"/>
        <v>0</v>
      </c>
      <c r="R384" s="191">
        <f t="shared" si="653"/>
        <v>0</v>
      </c>
      <c r="S384" s="191">
        <f t="shared" si="653"/>
        <v>0</v>
      </c>
      <c r="T384" s="191">
        <f t="shared" si="653"/>
        <v>0</v>
      </c>
      <c r="U384" s="191">
        <f t="shared" si="653"/>
        <v>0</v>
      </c>
      <c r="V384" s="163"/>
      <c r="W384" s="206">
        <f t="shared" si="631"/>
        <v>0</v>
      </c>
      <c r="X384" s="191">
        <f t="shared" ref="X384:AH384" si="654">X183+W384</f>
        <v>0</v>
      </c>
      <c r="Y384" s="191">
        <f t="shared" si="654"/>
        <v>0</v>
      </c>
      <c r="Z384" s="191">
        <f t="shared" si="654"/>
        <v>0</v>
      </c>
      <c r="AA384" s="191">
        <f t="shared" si="654"/>
        <v>0</v>
      </c>
      <c r="AB384" s="191">
        <f t="shared" si="654"/>
        <v>0</v>
      </c>
      <c r="AC384" s="191">
        <f t="shared" si="654"/>
        <v>0</v>
      </c>
      <c r="AD384" s="191">
        <f t="shared" si="654"/>
        <v>0</v>
      </c>
      <c r="AE384" s="191">
        <f t="shared" si="654"/>
        <v>0</v>
      </c>
      <c r="AF384" s="191">
        <f t="shared" si="654"/>
        <v>0</v>
      </c>
      <c r="AG384" s="191">
        <f t="shared" si="654"/>
        <v>0</v>
      </c>
      <c r="AH384" s="191">
        <f t="shared" si="654"/>
        <v>0</v>
      </c>
      <c r="AI384" s="163"/>
      <c r="AJ384" s="206">
        <f t="shared" si="633"/>
        <v>0</v>
      </c>
      <c r="AK384" s="191">
        <f t="shared" ref="AK384:AU384" si="655">AK183+AJ384</f>
        <v>0</v>
      </c>
      <c r="AL384" s="191">
        <f t="shared" si="655"/>
        <v>307900.75000000012</v>
      </c>
      <c r="AM384" s="191">
        <f t="shared" si="655"/>
        <v>307900.75000000012</v>
      </c>
      <c r="AN384" s="191">
        <f t="shared" si="655"/>
        <v>307900.75000000012</v>
      </c>
      <c r="AO384" s="191">
        <f t="shared" si="655"/>
        <v>307900.75000000012</v>
      </c>
      <c r="AP384" s="191">
        <f t="shared" si="655"/>
        <v>307900.75000000012</v>
      </c>
      <c r="AQ384" s="191">
        <f t="shared" si="655"/>
        <v>307900.75000000012</v>
      </c>
      <c r="AR384" s="191">
        <f t="shared" si="655"/>
        <v>307900.75000000012</v>
      </c>
      <c r="AS384" s="191">
        <f t="shared" si="655"/>
        <v>307900.75000000012</v>
      </c>
      <c r="AT384" s="191">
        <f t="shared" si="655"/>
        <v>307900.75000000012</v>
      </c>
      <c r="AU384" s="191">
        <f t="shared" si="655"/>
        <v>307900.75000000012</v>
      </c>
      <c r="AV384" s="163"/>
      <c r="AW384" s="206">
        <f t="shared" si="635"/>
        <v>307900.75000000012</v>
      </c>
      <c r="AX384" s="191">
        <f t="shared" ref="AX384:BH384" si="656">AX183+AW384</f>
        <v>307900.75000000012</v>
      </c>
      <c r="AY384" s="191">
        <f t="shared" si="656"/>
        <v>307900.75000000012</v>
      </c>
      <c r="AZ384" s="191">
        <f t="shared" si="656"/>
        <v>307900.75000000012</v>
      </c>
      <c r="BA384" s="191">
        <f t="shared" si="656"/>
        <v>307900.75000000012</v>
      </c>
      <c r="BB384" s="191">
        <f t="shared" si="656"/>
        <v>307900.75000000012</v>
      </c>
      <c r="BC384" s="191">
        <f t="shared" si="656"/>
        <v>307900.75000000012</v>
      </c>
      <c r="BD384" s="191">
        <f t="shared" si="656"/>
        <v>307900.75000000012</v>
      </c>
      <c r="BE384" s="191">
        <f t="shared" si="656"/>
        <v>307900.75000000012</v>
      </c>
      <c r="BF384" s="191">
        <f t="shared" si="656"/>
        <v>307900.75000000012</v>
      </c>
      <c r="BG384" s="191">
        <f t="shared" si="656"/>
        <v>307900.75000000012</v>
      </c>
      <c r="BH384" s="191">
        <f t="shared" si="656"/>
        <v>307900.75000000012</v>
      </c>
      <c r="BI384" s="163"/>
      <c r="BV384" s="163"/>
      <c r="CI384" s="163"/>
      <c r="CV384" s="163"/>
      <c r="DI384" s="163"/>
      <c r="DV384" s="163"/>
      <c r="EI384" s="163"/>
      <c r="EK384" s="207">
        <f t="shared" si="612"/>
        <v>0</v>
      </c>
      <c r="EL384" s="116"/>
    </row>
    <row r="385" spans="1:142" ht="15.75" outlineLevel="1" x14ac:dyDescent="0.25">
      <c r="A385" s="2">
        <f t="shared" si="628"/>
        <v>37</v>
      </c>
      <c r="B385" s="1" t="str">
        <f t="shared" si="628"/>
        <v>PRE-09826</v>
      </c>
      <c r="C385" s="1" t="str">
        <f t="shared" si="628"/>
        <v>SPP TAU - Circuit 230606</v>
      </c>
      <c r="D385" s="2" t="str">
        <f t="shared" si="628"/>
        <v>PRE-09826.1</v>
      </c>
      <c r="E385" s="162" t="str">
        <f t="shared" si="628"/>
        <v>SPP TAU - Circuit 230606</v>
      </c>
      <c r="F385" s="84">
        <f t="shared" si="629"/>
        <v>44666</v>
      </c>
      <c r="G385" s="123">
        <v>355</v>
      </c>
      <c r="H385" s="128"/>
      <c r="I385" s="205">
        <v>0</v>
      </c>
      <c r="J385" s="191">
        <f t="shared" ref="J385:U385" si="657">J184+I385</f>
        <v>0</v>
      </c>
      <c r="K385" s="191">
        <f t="shared" si="657"/>
        <v>0</v>
      </c>
      <c r="L385" s="191">
        <f t="shared" si="657"/>
        <v>0</v>
      </c>
      <c r="M385" s="191">
        <f t="shared" si="657"/>
        <v>0</v>
      </c>
      <c r="N385" s="191">
        <f t="shared" si="657"/>
        <v>0</v>
      </c>
      <c r="O385" s="191">
        <f t="shared" si="657"/>
        <v>0</v>
      </c>
      <c r="P385" s="191">
        <f t="shared" si="657"/>
        <v>0</v>
      </c>
      <c r="Q385" s="191">
        <f t="shared" si="657"/>
        <v>0</v>
      </c>
      <c r="R385" s="191">
        <f t="shared" si="657"/>
        <v>0</v>
      </c>
      <c r="S385" s="191">
        <f t="shared" si="657"/>
        <v>0</v>
      </c>
      <c r="T385" s="191">
        <f t="shared" si="657"/>
        <v>0</v>
      </c>
      <c r="U385" s="191">
        <f t="shared" si="657"/>
        <v>0</v>
      </c>
      <c r="V385" s="163"/>
      <c r="W385" s="206">
        <f t="shared" si="631"/>
        <v>0</v>
      </c>
      <c r="X385" s="191">
        <f t="shared" ref="X385:AH385" si="658">X184+W385</f>
        <v>0</v>
      </c>
      <c r="Y385" s="191">
        <f t="shared" si="658"/>
        <v>0</v>
      </c>
      <c r="Z385" s="191">
        <f t="shared" si="658"/>
        <v>0</v>
      </c>
      <c r="AA385" s="191">
        <f t="shared" si="658"/>
        <v>0</v>
      </c>
      <c r="AB385" s="191">
        <f t="shared" si="658"/>
        <v>0</v>
      </c>
      <c r="AC385" s="191">
        <f t="shared" si="658"/>
        <v>0</v>
      </c>
      <c r="AD385" s="191">
        <f t="shared" si="658"/>
        <v>0</v>
      </c>
      <c r="AE385" s="191">
        <f t="shared" si="658"/>
        <v>0</v>
      </c>
      <c r="AF385" s="191">
        <f t="shared" si="658"/>
        <v>0</v>
      </c>
      <c r="AG385" s="191">
        <f t="shared" si="658"/>
        <v>0</v>
      </c>
      <c r="AH385" s="191">
        <f t="shared" si="658"/>
        <v>0</v>
      </c>
      <c r="AI385" s="163"/>
      <c r="AJ385" s="206">
        <f t="shared" si="633"/>
        <v>0</v>
      </c>
      <c r="AK385" s="191">
        <f t="shared" ref="AK385:AU385" si="659">AK184+AJ385</f>
        <v>0</v>
      </c>
      <c r="AL385" s="191">
        <f t="shared" si="659"/>
        <v>0</v>
      </c>
      <c r="AM385" s="191">
        <f t="shared" si="659"/>
        <v>906381.87999999989</v>
      </c>
      <c r="AN385" s="191">
        <f t="shared" si="659"/>
        <v>906381.87999999989</v>
      </c>
      <c r="AO385" s="191">
        <f t="shared" si="659"/>
        <v>906381.87999999989</v>
      </c>
      <c r="AP385" s="191">
        <f t="shared" si="659"/>
        <v>906381.87999999989</v>
      </c>
      <c r="AQ385" s="191">
        <f t="shared" si="659"/>
        <v>906381.87999999989</v>
      </c>
      <c r="AR385" s="191">
        <f t="shared" si="659"/>
        <v>906381.87999999989</v>
      </c>
      <c r="AS385" s="191">
        <f t="shared" si="659"/>
        <v>906381.87999999989</v>
      </c>
      <c r="AT385" s="191">
        <f t="shared" si="659"/>
        <v>906381.87999999989</v>
      </c>
      <c r="AU385" s="191">
        <f t="shared" si="659"/>
        <v>906381.87999999989</v>
      </c>
      <c r="AV385" s="163"/>
      <c r="AW385" s="206">
        <f t="shared" si="635"/>
        <v>906381.87999999989</v>
      </c>
      <c r="AX385" s="191">
        <f t="shared" ref="AX385:BH385" si="660">AX184+AW385</f>
        <v>906381.87999999989</v>
      </c>
      <c r="AY385" s="191">
        <f t="shared" si="660"/>
        <v>906381.87999999989</v>
      </c>
      <c r="AZ385" s="191">
        <f t="shared" si="660"/>
        <v>906381.87999999989</v>
      </c>
      <c r="BA385" s="191">
        <f t="shared" si="660"/>
        <v>906381.87999999989</v>
      </c>
      <c r="BB385" s="191">
        <f t="shared" si="660"/>
        <v>906381.87999999989</v>
      </c>
      <c r="BC385" s="191">
        <f t="shared" si="660"/>
        <v>906381.87999999989</v>
      </c>
      <c r="BD385" s="191">
        <f t="shared" si="660"/>
        <v>906381.87999999989</v>
      </c>
      <c r="BE385" s="191">
        <f t="shared" si="660"/>
        <v>906381.87999999989</v>
      </c>
      <c r="BF385" s="191">
        <f t="shared" si="660"/>
        <v>906381.87999999989</v>
      </c>
      <c r="BG385" s="191">
        <f t="shared" si="660"/>
        <v>906381.87999999989</v>
      </c>
      <c r="BH385" s="191">
        <f t="shared" si="660"/>
        <v>906381.87999999989</v>
      </c>
      <c r="BI385" s="163"/>
      <c r="BV385" s="163"/>
      <c r="CI385" s="163"/>
      <c r="CV385" s="163"/>
      <c r="DI385" s="163"/>
      <c r="DV385" s="163"/>
      <c r="EI385" s="163"/>
      <c r="EK385" s="207">
        <f t="shared" si="612"/>
        <v>0</v>
      </c>
      <c r="EL385" s="116"/>
    </row>
    <row r="386" spans="1:142" ht="15.75" outlineLevel="1" x14ac:dyDescent="0.25">
      <c r="A386" s="2">
        <f t="shared" si="628"/>
        <v>38</v>
      </c>
      <c r="B386" s="1" t="str">
        <f t="shared" si="628"/>
        <v>PRE-09827</v>
      </c>
      <c r="C386" s="1" t="str">
        <f t="shared" si="628"/>
        <v>SPP TAU - Circuit 230033</v>
      </c>
      <c r="D386" s="2" t="str">
        <f t="shared" si="628"/>
        <v>PRE-09827.1</v>
      </c>
      <c r="E386" s="162" t="str">
        <f t="shared" si="628"/>
        <v>SPP TAU - Circuit 230033</v>
      </c>
      <c r="F386" s="84">
        <f t="shared" si="629"/>
        <v>44666</v>
      </c>
      <c r="G386" s="123">
        <v>355</v>
      </c>
      <c r="H386" s="128"/>
      <c r="I386" s="205">
        <v>0</v>
      </c>
      <c r="J386" s="191">
        <f t="shared" ref="J386:U386" si="661">J185+I386</f>
        <v>0</v>
      </c>
      <c r="K386" s="191">
        <f t="shared" si="661"/>
        <v>0</v>
      </c>
      <c r="L386" s="191">
        <f t="shared" si="661"/>
        <v>0</v>
      </c>
      <c r="M386" s="191">
        <f t="shared" si="661"/>
        <v>0</v>
      </c>
      <c r="N386" s="191">
        <f t="shared" si="661"/>
        <v>0</v>
      </c>
      <c r="O386" s="191">
        <f t="shared" si="661"/>
        <v>0</v>
      </c>
      <c r="P386" s="191">
        <f t="shared" si="661"/>
        <v>0</v>
      </c>
      <c r="Q386" s="191">
        <f t="shared" si="661"/>
        <v>0</v>
      </c>
      <c r="R386" s="191">
        <f t="shared" si="661"/>
        <v>0</v>
      </c>
      <c r="S386" s="191">
        <f t="shared" si="661"/>
        <v>0</v>
      </c>
      <c r="T386" s="191">
        <f t="shared" si="661"/>
        <v>0</v>
      </c>
      <c r="U386" s="191">
        <f t="shared" si="661"/>
        <v>0</v>
      </c>
      <c r="V386" s="163"/>
      <c r="W386" s="206">
        <f t="shared" si="631"/>
        <v>0</v>
      </c>
      <c r="X386" s="191">
        <f t="shared" ref="X386:AH386" si="662">X185+W386</f>
        <v>0</v>
      </c>
      <c r="Y386" s="191">
        <f t="shared" si="662"/>
        <v>0</v>
      </c>
      <c r="Z386" s="191">
        <f t="shared" si="662"/>
        <v>0</v>
      </c>
      <c r="AA386" s="191">
        <f t="shared" si="662"/>
        <v>0</v>
      </c>
      <c r="AB386" s="191">
        <f t="shared" si="662"/>
        <v>0</v>
      </c>
      <c r="AC386" s="191">
        <f t="shared" si="662"/>
        <v>0</v>
      </c>
      <c r="AD386" s="191">
        <f t="shared" si="662"/>
        <v>0</v>
      </c>
      <c r="AE386" s="191">
        <f t="shared" si="662"/>
        <v>0</v>
      </c>
      <c r="AF386" s="191">
        <f t="shared" si="662"/>
        <v>0</v>
      </c>
      <c r="AG386" s="191">
        <f t="shared" si="662"/>
        <v>0</v>
      </c>
      <c r="AH386" s="191">
        <f t="shared" si="662"/>
        <v>0</v>
      </c>
      <c r="AI386" s="163"/>
      <c r="AJ386" s="206">
        <f t="shared" si="633"/>
        <v>0</v>
      </c>
      <c r="AK386" s="191">
        <f t="shared" ref="AK386:AU386" si="663">AK185+AJ386</f>
        <v>0</v>
      </c>
      <c r="AL386" s="191">
        <f t="shared" si="663"/>
        <v>0</v>
      </c>
      <c r="AM386" s="191">
        <f t="shared" si="663"/>
        <v>302238.77</v>
      </c>
      <c r="AN386" s="191">
        <f t="shared" si="663"/>
        <v>302238.77</v>
      </c>
      <c r="AO386" s="191">
        <f t="shared" si="663"/>
        <v>302238.77</v>
      </c>
      <c r="AP386" s="191">
        <f t="shared" si="663"/>
        <v>302238.77</v>
      </c>
      <c r="AQ386" s="191">
        <f t="shared" si="663"/>
        <v>302238.77</v>
      </c>
      <c r="AR386" s="191">
        <f t="shared" si="663"/>
        <v>302238.77</v>
      </c>
      <c r="AS386" s="191">
        <f t="shared" si="663"/>
        <v>302238.77</v>
      </c>
      <c r="AT386" s="191">
        <f t="shared" si="663"/>
        <v>302238.77</v>
      </c>
      <c r="AU386" s="191">
        <f t="shared" si="663"/>
        <v>302238.77</v>
      </c>
      <c r="AV386" s="163"/>
      <c r="AW386" s="206">
        <f t="shared" si="635"/>
        <v>302238.77</v>
      </c>
      <c r="AX386" s="191">
        <f t="shared" ref="AX386:BH386" si="664">AX185+AW386</f>
        <v>302238.77</v>
      </c>
      <c r="AY386" s="191">
        <f t="shared" si="664"/>
        <v>302238.77</v>
      </c>
      <c r="AZ386" s="191">
        <f t="shared" si="664"/>
        <v>302238.77</v>
      </c>
      <c r="BA386" s="191">
        <f t="shared" si="664"/>
        <v>302238.77</v>
      </c>
      <c r="BB386" s="191">
        <f t="shared" si="664"/>
        <v>302238.77</v>
      </c>
      <c r="BC386" s="191">
        <f t="shared" si="664"/>
        <v>302238.77</v>
      </c>
      <c r="BD386" s="191">
        <f t="shared" si="664"/>
        <v>302238.77</v>
      </c>
      <c r="BE386" s="191">
        <f t="shared" si="664"/>
        <v>302238.77</v>
      </c>
      <c r="BF386" s="191">
        <f t="shared" si="664"/>
        <v>302238.77</v>
      </c>
      <c r="BG386" s="191">
        <f t="shared" si="664"/>
        <v>302238.77</v>
      </c>
      <c r="BH386" s="191">
        <f t="shared" si="664"/>
        <v>302238.77</v>
      </c>
      <c r="BI386" s="163"/>
      <c r="BV386" s="163"/>
      <c r="CI386" s="163"/>
      <c r="CV386" s="163"/>
      <c r="DI386" s="163"/>
      <c r="DV386" s="163"/>
      <c r="EI386" s="163"/>
      <c r="EK386" s="207">
        <f t="shared" si="612"/>
        <v>0</v>
      </c>
      <c r="EL386" s="116"/>
    </row>
    <row r="387" spans="1:142" ht="15.75" outlineLevel="1" x14ac:dyDescent="0.25">
      <c r="A387" s="2">
        <f t="shared" si="628"/>
        <v>39</v>
      </c>
      <c r="B387" s="1" t="str">
        <f t="shared" si="628"/>
        <v>PRE-09828</v>
      </c>
      <c r="C387" s="1" t="str">
        <f t="shared" si="628"/>
        <v>SPP TAU - Circuit 230609</v>
      </c>
      <c r="D387" s="2" t="str">
        <f t="shared" si="628"/>
        <v>PRE-09828.1</v>
      </c>
      <c r="E387" s="162" t="str">
        <f t="shared" si="628"/>
        <v>SPP TAU - Circuit 230609</v>
      </c>
      <c r="F387" s="84">
        <f t="shared" si="629"/>
        <v>44666</v>
      </c>
      <c r="G387" s="123">
        <v>355</v>
      </c>
      <c r="H387" s="128"/>
      <c r="I387" s="205">
        <v>0</v>
      </c>
      <c r="J387" s="191">
        <f t="shared" ref="J387:U387" si="665">J186+I387</f>
        <v>0</v>
      </c>
      <c r="K387" s="191">
        <f t="shared" si="665"/>
        <v>0</v>
      </c>
      <c r="L387" s="191">
        <f t="shared" si="665"/>
        <v>0</v>
      </c>
      <c r="M387" s="191">
        <f t="shared" si="665"/>
        <v>0</v>
      </c>
      <c r="N387" s="191">
        <f t="shared" si="665"/>
        <v>0</v>
      </c>
      <c r="O387" s="191">
        <f t="shared" si="665"/>
        <v>0</v>
      </c>
      <c r="P387" s="191">
        <f t="shared" si="665"/>
        <v>0</v>
      </c>
      <c r="Q387" s="191">
        <f t="shared" si="665"/>
        <v>0</v>
      </c>
      <c r="R387" s="191">
        <f t="shared" si="665"/>
        <v>0</v>
      </c>
      <c r="S387" s="191">
        <f t="shared" si="665"/>
        <v>0</v>
      </c>
      <c r="T387" s="191">
        <f t="shared" si="665"/>
        <v>0</v>
      </c>
      <c r="U387" s="191">
        <f t="shared" si="665"/>
        <v>0</v>
      </c>
      <c r="V387" s="163"/>
      <c r="W387" s="206">
        <f t="shared" si="631"/>
        <v>0</v>
      </c>
      <c r="X387" s="191">
        <f t="shared" ref="X387:AH387" si="666">X186+W387</f>
        <v>0</v>
      </c>
      <c r="Y387" s="191">
        <f t="shared" si="666"/>
        <v>0</v>
      </c>
      <c r="Z387" s="191">
        <f t="shared" si="666"/>
        <v>0</v>
      </c>
      <c r="AA387" s="191">
        <f t="shared" si="666"/>
        <v>0</v>
      </c>
      <c r="AB387" s="191">
        <f t="shared" si="666"/>
        <v>0</v>
      </c>
      <c r="AC387" s="191">
        <f t="shared" si="666"/>
        <v>0</v>
      </c>
      <c r="AD387" s="191">
        <f t="shared" si="666"/>
        <v>0</v>
      </c>
      <c r="AE387" s="191">
        <f t="shared" si="666"/>
        <v>0</v>
      </c>
      <c r="AF387" s="191">
        <f t="shared" si="666"/>
        <v>0</v>
      </c>
      <c r="AG387" s="191">
        <f t="shared" si="666"/>
        <v>0</v>
      </c>
      <c r="AH387" s="191">
        <f t="shared" si="666"/>
        <v>0</v>
      </c>
      <c r="AI387" s="163"/>
      <c r="AJ387" s="206">
        <f t="shared" si="633"/>
        <v>0</v>
      </c>
      <c r="AK387" s="191">
        <f t="shared" ref="AK387:AU387" si="667">AK186+AJ387</f>
        <v>0</v>
      </c>
      <c r="AL387" s="191">
        <f t="shared" si="667"/>
        <v>0</v>
      </c>
      <c r="AM387" s="191">
        <f t="shared" si="667"/>
        <v>284308.53000000003</v>
      </c>
      <c r="AN387" s="191">
        <f t="shared" si="667"/>
        <v>284308.53000000003</v>
      </c>
      <c r="AO387" s="191">
        <f t="shared" si="667"/>
        <v>284308.53000000003</v>
      </c>
      <c r="AP387" s="191">
        <f t="shared" si="667"/>
        <v>284308.53000000003</v>
      </c>
      <c r="AQ387" s="191">
        <f t="shared" si="667"/>
        <v>284308.53000000003</v>
      </c>
      <c r="AR387" s="191">
        <f t="shared" si="667"/>
        <v>284308.53000000003</v>
      </c>
      <c r="AS387" s="191">
        <f t="shared" si="667"/>
        <v>284308.53000000003</v>
      </c>
      <c r="AT387" s="191">
        <f t="shared" si="667"/>
        <v>284308.53000000003</v>
      </c>
      <c r="AU387" s="191">
        <f t="shared" si="667"/>
        <v>284308.53000000003</v>
      </c>
      <c r="AV387" s="163"/>
      <c r="AW387" s="206">
        <f t="shared" si="635"/>
        <v>284308.53000000003</v>
      </c>
      <c r="AX387" s="191">
        <f t="shared" ref="AX387:BH387" si="668">AX186+AW387</f>
        <v>284308.53000000003</v>
      </c>
      <c r="AY387" s="191">
        <f t="shared" si="668"/>
        <v>284308.53000000003</v>
      </c>
      <c r="AZ387" s="191">
        <f t="shared" si="668"/>
        <v>284308.53000000003</v>
      </c>
      <c r="BA387" s="191">
        <f t="shared" si="668"/>
        <v>284308.53000000003</v>
      </c>
      <c r="BB387" s="191">
        <f t="shared" si="668"/>
        <v>284308.53000000003</v>
      </c>
      <c r="BC387" s="191">
        <f t="shared" si="668"/>
        <v>284308.53000000003</v>
      </c>
      <c r="BD387" s="191">
        <f t="shared" si="668"/>
        <v>284308.53000000003</v>
      </c>
      <c r="BE387" s="191">
        <f t="shared" si="668"/>
        <v>284308.53000000003</v>
      </c>
      <c r="BF387" s="191">
        <f t="shared" si="668"/>
        <v>284308.53000000003</v>
      </c>
      <c r="BG387" s="191">
        <f t="shared" si="668"/>
        <v>284308.53000000003</v>
      </c>
      <c r="BH387" s="191">
        <f t="shared" si="668"/>
        <v>284308.53000000003</v>
      </c>
      <c r="BI387" s="163"/>
      <c r="BV387" s="163"/>
      <c r="CI387" s="163"/>
      <c r="CV387" s="163"/>
      <c r="DI387" s="163"/>
      <c r="DV387" s="163"/>
      <c r="EI387" s="163"/>
      <c r="EK387" s="207">
        <f t="shared" si="612"/>
        <v>0</v>
      </c>
      <c r="EL387" s="116"/>
    </row>
    <row r="388" spans="1:142" ht="15.75" outlineLevel="1" x14ac:dyDescent="0.25">
      <c r="A388" s="2">
        <f t="shared" si="628"/>
        <v>40</v>
      </c>
      <c r="B388" s="1" t="str">
        <f t="shared" si="628"/>
        <v>PRE-09829</v>
      </c>
      <c r="C388" s="1" t="str">
        <f t="shared" si="628"/>
        <v>SPP TAU - Circuit 230013</v>
      </c>
      <c r="D388" s="2" t="str">
        <f t="shared" si="628"/>
        <v>PRE-09829.1</v>
      </c>
      <c r="E388" s="162" t="str">
        <f t="shared" si="628"/>
        <v>SPP TAU - Circuit 230013</v>
      </c>
      <c r="F388" s="84">
        <f t="shared" si="629"/>
        <v>44696</v>
      </c>
      <c r="G388" s="123">
        <v>355</v>
      </c>
      <c r="H388" s="128"/>
      <c r="I388" s="205">
        <v>0</v>
      </c>
      <c r="J388" s="191">
        <f t="shared" ref="J388:U388" si="669">J187+I388</f>
        <v>0</v>
      </c>
      <c r="K388" s="191">
        <f t="shared" si="669"/>
        <v>0</v>
      </c>
      <c r="L388" s="191">
        <f t="shared" si="669"/>
        <v>0</v>
      </c>
      <c r="M388" s="191">
        <f t="shared" si="669"/>
        <v>0</v>
      </c>
      <c r="N388" s="191">
        <f t="shared" si="669"/>
        <v>0</v>
      </c>
      <c r="O388" s="191">
        <f t="shared" si="669"/>
        <v>0</v>
      </c>
      <c r="P388" s="191">
        <f t="shared" si="669"/>
        <v>0</v>
      </c>
      <c r="Q388" s="191">
        <f t="shared" si="669"/>
        <v>0</v>
      </c>
      <c r="R388" s="191">
        <f t="shared" si="669"/>
        <v>0</v>
      </c>
      <c r="S388" s="191">
        <f t="shared" si="669"/>
        <v>0</v>
      </c>
      <c r="T388" s="191">
        <f t="shared" si="669"/>
        <v>0</v>
      </c>
      <c r="U388" s="191">
        <f t="shared" si="669"/>
        <v>0</v>
      </c>
      <c r="V388" s="163"/>
      <c r="W388" s="206">
        <f t="shared" si="631"/>
        <v>0</v>
      </c>
      <c r="X388" s="191">
        <f t="shared" ref="X388:AH388" si="670">X187+W388</f>
        <v>0</v>
      </c>
      <c r="Y388" s="191">
        <f t="shared" si="670"/>
        <v>0</v>
      </c>
      <c r="Z388" s="191">
        <f t="shared" si="670"/>
        <v>0</v>
      </c>
      <c r="AA388" s="191">
        <f t="shared" si="670"/>
        <v>0</v>
      </c>
      <c r="AB388" s="191">
        <f t="shared" si="670"/>
        <v>0</v>
      </c>
      <c r="AC388" s="191">
        <f t="shared" si="670"/>
        <v>0</v>
      </c>
      <c r="AD388" s="191">
        <f t="shared" si="670"/>
        <v>0</v>
      </c>
      <c r="AE388" s="191">
        <f t="shared" si="670"/>
        <v>0</v>
      </c>
      <c r="AF388" s="191">
        <f t="shared" si="670"/>
        <v>0</v>
      </c>
      <c r="AG388" s="191">
        <f t="shared" si="670"/>
        <v>0</v>
      </c>
      <c r="AH388" s="191">
        <f t="shared" si="670"/>
        <v>0</v>
      </c>
      <c r="AI388" s="163"/>
      <c r="AJ388" s="206">
        <f t="shared" si="633"/>
        <v>0</v>
      </c>
      <c r="AK388" s="191">
        <f t="shared" ref="AK388:AU388" si="671">AK187+AJ388</f>
        <v>0</v>
      </c>
      <c r="AL388" s="191">
        <f t="shared" si="671"/>
        <v>0</v>
      </c>
      <c r="AM388" s="191">
        <f t="shared" si="671"/>
        <v>0</v>
      </c>
      <c r="AN388" s="191">
        <f t="shared" si="671"/>
        <v>428663.23</v>
      </c>
      <c r="AO388" s="191">
        <f t="shared" si="671"/>
        <v>428663.23</v>
      </c>
      <c r="AP388" s="191">
        <f t="shared" si="671"/>
        <v>428663.23</v>
      </c>
      <c r="AQ388" s="191">
        <f t="shared" si="671"/>
        <v>428663.23</v>
      </c>
      <c r="AR388" s="191">
        <f t="shared" si="671"/>
        <v>428663.23</v>
      </c>
      <c r="AS388" s="191">
        <f t="shared" si="671"/>
        <v>428663.23</v>
      </c>
      <c r="AT388" s="191">
        <f t="shared" si="671"/>
        <v>428663.23</v>
      </c>
      <c r="AU388" s="191">
        <f t="shared" si="671"/>
        <v>428663.23</v>
      </c>
      <c r="AV388" s="163"/>
      <c r="AW388" s="206">
        <f t="shared" si="635"/>
        <v>428663.23</v>
      </c>
      <c r="AX388" s="191">
        <f t="shared" ref="AX388:BH388" si="672">AX187+AW388</f>
        <v>428663.23</v>
      </c>
      <c r="AY388" s="191">
        <f t="shared" si="672"/>
        <v>428663.23</v>
      </c>
      <c r="AZ388" s="191">
        <f t="shared" si="672"/>
        <v>428663.23</v>
      </c>
      <c r="BA388" s="191">
        <f t="shared" si="672"/>
        <v>428663.23</v>
      </c>
      <c r="BB388" s="191">
        <f t="shared" si="672"/>
        <v>428663.23</v>
      </c>
      <c r="BC388" s="191">
        <f t="shared" si="672"/>
        <v>428663.23</v>
      </c>
      <c r="BD388" s="191">
        <f t="shared" si="672"/>
        <v>428663.23</v>
      </c>
      <c r="BE388" s="191">
        <f t="shared" si="672"/>
        <v>428663.23</v>
      </c>
      <c r="BF388" s="191">
        <f t="shared" si="672"/>
        <v>428663.23</v>
      </c>
      <c r="BG388" s="191">
        <f t="shared" si="672"/>
        <v>428663.23</v>
      </c>
      <c r="BH388" s="191">
        <f t="shared" si="672"/>
        <v>428663.23</v>
      </c>
      <c r="BI388" s="163"/>
      <c r="BV388" s="163"/>
      <c r="CI388" s="163"/>
      <c r="CV388" s="163"/>
      <c r="DI388" s="163"/>
      <c r="DV388" s="163"/>
      <c r="EI388" s="163"/>
      <c r="EK388" s="207">
        <f t="shared" si="612"/>
        <v>0</v>
      </c>
      <c r="EL388" s="116"/>
    </row>
    <row r="389" spans="1:142" ht="15.75" outlineLevel="1" x14ac:dyDescent="0.25">
      <c r="A389" s="2">
        <f t="shared" ref="A389:E398" si="673">A188</f>
        <v>41</v>
      </c>
      <c r="B389" s="1" t="str">
        <f t="shared" si="673"/>
        <v>PRE-09830</v>
      </c>
      <c r="C389" s="1" t="str">
        <f t="shared" si="673"/>
        <v>SPP TAU - Circuit 66030</v>
      </c>
      <c r="D389" s="2" t="str">
        <f t="shared" si="673"/>
        <v>PRE-09830.1</v>
      </c>
      <c r="E389" s="162" t="str">
        <f t="shared" si="673"/>
        <v>SPP TAU - Circuit 66030</v>
      </c>
      <c r="F389" s="84">
        <f t="shared" si="629"/>
        <v>44727</v>
      </c>
      <c r="G389" s="123">
        <v>355</v>
      </c>
      <c r="H389" s="128"/>
      <c r="I389" s="205">
        <v>0</v>
      </c>
      <c r="J389" s="191">
        <f t="shared" ref="J389:U389" si="674">J188+I389</f>
        <v>0</v>
      </c>
      <c r="K389" s="191">
        <f t="shared" si="674"/>
        <v>0</v>
      </c>
      <c r="L389" s="191">
        <f t="shared" si="674"/>
        <v>0</v>
      </c>
      <c r="M389" s="191">
        <f t="shared" si="674"/>
        <v>0</v>
      </c>
      <c r="N389" s="191">
        <f t="shared" si="674"/>
        <v>0</v>
      </c>
      <c r="O389" s="191">
        <f t="shared" si="674"/>
        <v>0</v>
      </c>
      <c r="P389" s="191">
        <f t="shared" si="674"/>
        <v>0</v>
      </c>
      <c r="Q389" s="191">
        <f t="shared" si="674"/>
        <v>0</v>
      </c>
      <c r="R389" s="191">
        <f t="shared" si="674"/>
        <v>0</v>
      </c>
      <c r="S389" s="191">
        <f t="shared" si="674"/>
        <v>0</v>
      </c>
      <c r="T389" s="191">
        <f t="shared" si="674"/>
        <v>0</v>
      </c>
      <c r="U389" s="191">
        <f t="shared" si="674"/>
        <v>0</v>
      </c>
      <c r="V389" s="163"/>
      <c r="W389" s="206">
        <f t="shared" si="631"/>
        <v>0</v>
      </c>
      <c r="X389" s="191">
        <f t="shared" ref="X389:AH389" si="675">X188+W389</f>
        <v>0</v>
      </c>
      <c r="Y389" s="191">
        <f t="shared" si="675"/>
        <v>0</v>
      </c>
      <c r="Z389" s="191">
        <f t="shared" si="675"/>
        <v>0</v>
      </c>
      <c r="AA389" s="191">
        <f t="shared" si="675"/>
        <v>0</v>
      </c>
      <c r="AB389" s="191">
        <f t="shared" si="675"/>
        <v>0</v>
      </c>
      <c r="AC389" s="191">
        <f t="shared" si="675"/>
        <v>0</v>
      </c>
      <c r="AD389" s="191">
        <f t="shared" si="675"/>
        <v>0</v>
      </c>
      <c r="AE389" s="191">
        <f t="shared" si="675"/>
        <v>0</v>
      </c>
      <c r="AF389" s="191">
        <f t="shared" si="675"/>
        <v>0</v>
      </c>
      <c r="AG389" s="191">
        <f t="shared" si="675"/>
        <v>0</v>
      </c>
      <c r="AH389" s="191">
        <f t="shared" si="675"/>
        <v>0</v>
      </c>
      <c r="AI389" s="163"/>
      <c r="AJ389" s="206">
        <f t="shared" si="633"/>
        <v>0</v>
      </c>
      <c r="AK389" s="191">
        <f t="shared" ref="AK389:AU389" si="676">AK188+AJ389</f>
        <v>0</v>
      </c>
      <c r="AL389" s="191">
        <f t="shared" si="676"/>
        <v>0</v>
      </c>
      <c r="AM389" s="191">
        <f t="shared" si="676"/>
        <v>0</v>
      </c>
      <c r="AN389" s="191">
        <f t="shared" si="676"/>
        <v>0</v>
      </c>
      <c r="AO389" s="191">
        <f t="shared" si="676"/>
        <v>1515960.85</v>
      </c>
      <c r="AP389" s="191">
        <f t="shared" si="676"/>
        <v>1515960.85</v>
      </c>
      <c r="AQ389" s="191">
        <f t="shared" si="676"/>
        <v>1515960.85</v>
      </c>
      <c r="AR389" s="191">
        <f t="shared" si="676"/>
        <v>1515960.85</v>
      </c>
      <c r="AS389" s="191">
        <f t="shared" si="676"/>
        <v>1515960.85</v>
      </c>
      <c r="AT389" s="191">
        <f t="shared" si="676"/>
        <v>1515960.85</v>
      </c>
      <c r="AU389" s="191">
        <f t="shared" si="676"/>
        <v>1515960.85</v>
      </c>
      <c r="AV389" s="163"/>
      <c r="AW389" s="206">
        <f t="shared" si="635"/>
        <v>1515960.85</v>
      </c>
      <c r="AX389" s="191">
        <f t="shared" ref="AX389:BH389" si="677">AX188+AW389</f>
        <v>1515960.85</v>
      </c>
      <c r="AY389" s="191">
        <f t="shared" si="677"/>
        <v>1515960.85</v>
      </c>
      <c r="AZ389" s="191">
        <f t="shared" si="677"/>
        <v>1515960.85</v>
      </c>
      <c r="BA389" s="191">
        <f t="shared" si="677"/>
        <v>1515960.85</v>
      </c>
      <c r="BB389" s="191">
        <f t="shared" si="677"/>
        <v>1515960.85</v>
      </c>
      <c r="BC389" s="191">
        <f t="shared" si="677"/>
        <v>1515960.85</v>
      </c>
      <c r="BD389" s="191">
        <f t="shared" si="677"/>
        <v>1515960.85</v>
      </c>
      <c r="BE389" s="191">
        <f t="shared" si="677"/>
        <v>1515960.85</v>
      </c>
      <c r="BF389" s="191">
        <f t="shared" si="677"/>
        <v>1515960.85</v>
      </c>
      <c r="BG389" s="191">
        <f t="shared" si="677"/>
        <v>1515960.85</v>
      </c>
      <c r="BH389" s="191">
        <f t="shared" si="677"/>
        <v>1515960.85</v>
      </c>
      <c r="BI389" s="163"/>
      <c r="BV389" s="163"/>
      <c r="CI389" s="163"/>
      <c r="CV389" s="163"/>
      <c r="DI389" s="163"/>
      <c r="DV389" s="163"/>
      <c r="EI389" s="163"/>
      <c r="EK389" s="207">
        <f t="shared" si="612"/>
        <v>0</v>
      </c>
      <c r="EL389" s="116"/>
    </row>
    <row r="390" spans="1:142" ht="15.75" outlineLevel="1" x14ac:dyDescent="0.25">
      <c r="A390" s="2">
        <f t="shared" si="673"/>
        <v>42</v>
      </c>
      <c r="B390" s="1" t="str">
        <f t="shared" si="673"/>
        <v>PRE-09831</v>
      </c>
      <c r="C390" s="1" t="str">
        <f t="shared" si="673"/>
        <v>SPP TAU - Circuit 66025</v>
      </c>
      <c r="D390" s="2" t="str">
        <f t="shared" si="673"/>
        <v>PRE-09831.1</v>
      </c>
      <c r="E390" s="162" t="str">
        <f t="shared" si="673"/>
        <v>SPP TAU - Circuit 66025</v>
      </c>
      <c r="F390" s="84">
        <f t="shared" si="629"/>
        <v>44788</v>
      </c>
      <c r="G390" s="123">
        <v>355</v>
      </c>
      <c r="H390" s="128"/>
      <c r="I390" s="205">
        <v>0</v>
      </c>
      <c r="J390" s="191">
        <f t="shared" ref="J390:U390" si="678">J189+I390</f>
        <v>0</v>
      </c>
      <c r="K390" s="191">
        <f t="shared" si="678"/>
        <v>0</v>
      </c>
      <c r="L390" s="191">
        <f t="shared" si="678"/>
        <v>0</v>
      </c>
      <c r="M390" s="191">
        <f t="shared" si="678"/>
        <v>0</v>
      </c>
      <c r="N390" s="191">
        <f t="shared" si="678"/>
        <v>0</v>
      </c>
      <c r="O390" s="191">
        <f t="shared" si="678"/>
        <v>0</v>
      </c>
      <c r="P390" s="191">
        <f t="shared" si="678"/>
        <v>0</v>
      </c>
      <c r="Q390" s="191">
        <f t="shared" si="678"/>
        <v>0</v>
      </c>
      <c r="R390" s="191">
        <f t="shared" si="678"/>
        <v>0</v>
      </c>
      <c r="S390" s="191">
        <f t="shared" si="678"/>
        <v>0</v>
      </c>
      <c r="T390" s="191">
        <f t="shared" si="678"/>
        <v>0</v>
      </c>
      <c r="U390" s="191">
        <f t="shared" si="678"/>
        <v>0</v>
      </c>
      <c r="V390" s="163"/>
      <c r="W390" s="206">
        <f t="shared" si="631"/>
        <v>0</v>
      </c>
      <c r="X390" s="191">
        <f t="shared" ref="X390:AH390" si="679">X189+W390</f>
        <v>0</v>
      </c>
      <c r="Y390" s="191">
        <f t="shared" si="679"/>
        <v>0</v>
      </c>
      <c r="Z390" s="191">
        <f t="shared" si="679"/>
        <v>0</v>
      </c>
      <c r="AA390" s="191">
        <f t="shared" si="679"/>
        <v>0</v>
      </c>
      <c r="AB390" s="191">
        <f t="shared" si="679"/>
        <v>0</v>
      </c>
      <c r="AC390" s="191">
        <f t="shared" si="679"/>
        <v>0</v>
      </c>
      <c r="AD390" s="191">
        <f t="shared" si="679"/>
        <v>0</v>
      </c>
      <c r="AE390" s="191">
        <f t="shared" si="679"/>
        <v>0</v>
      </c>
      <c r="AF390" s="191">
        <f t="shared" si="679"/>
        <v>0</v>
      </c>
      <c r="AG390" s="191">
        <f t="shared" si="679"/>
        <v>0</v>
      </c>
      <c r="AH390" s="191">
        <f t="shared" si="679"/>
        <v>0</v>
      </c>
      <c r="AI390" s="163"/>
      <c r="AJ390" s="206">
        <f t="shared" si="633"/>
        <v>0</v>
      </c>
      <c r="AK390" s="191">
        <f t="shared" ref="AK390:AU390" si="680">AK189+AJ390</f>
        <v>0</v>
      </c>
      <c r="AL390" s="191">
        <f t="shared" si="680"/>
        <v>0</v>
      </c>
      <c r="AM390" s="191">
        <f t="shared" si="680"/>
        <v>0</v>
      </c>
      <c r="AN390" s="191">
        <f t="shared" si="680"/>
        <v>0</v>
      </c>
      <c r="AO390" s="191">
        <f t="shared" si="680"/>
        <v>0</v>
      </c>
      <c r="AP390" s="191">
        <f t="shared" si="680"/>
        <v>0</v>
      </c>
      <c r="AQ390" s="191">
        <f t="shared" si="680"/>
        <v>4090283.9300000006</v>
      </c>
      <c r="AR390" s="191">
        <f t="shared" si="680"/>
        <v>4090283.9300000006</v>
      </c>
      <c r="AS390" s="191">
        <f t="shared" si="680"/>
        <v>4090283.9300000006</v>
      </c>
      <c r="AT390" s="191">
        <f t="shared" si="680"/>
        <v>4090283.9300000006</v>
      </c>
      <c r="AU390" s="191">
        <f t="shared" si="680"/>
        <v>4090283.9300000006</v>
      </c>
      <c r="AV390" s="163"/>
      <c r="AW390" s="206">
        <f t="shared" si="635"/>
        <v>4090283.9300000006</v>
      </c>
      <c r="AX390" s="191">
        <f t="shared" ref="AX390:BH390" si="681">AX189+AW390</f>
        <v>4090283.9300000006</v>
      </c>
      <c r="AY390" s="191">
        <f t="shared" si="681"/>
        <v>4090283.9300000006</v>
      </c>
      <c r="AZ390" s="191">
        <f t="shared" si="681"/>
        <v>4090283.9300000006</v>
      </c>
      <c r="BA390" s="191">
        <f t="shared" si="681"/>
        <v>4090283.9300000006</v>
      </c>
      <c r="BB390" s="191">
        <f t="shared" si="681"/>
        <v>4090283.9300000006</v>
      </c>
      <c r="BC390" s="191">
        <f t="shared" si="681"/>
        <v>4090283.9300000006</v>
      </c>
      <c r="BD390" s="191">
        <f t="shared" si="681"/>
        <v>4090283.9300000006</v>
      </c>
      <c r="BE390" s="191">
        <f t="shared" si="681"/>
        <v>4090283.9300000006</v>
      </c>
      <c r="BF390" s="191">
        <f t="shared" si="681"/>
        <v>4090283.9300000006</v>
      </c>
      <c r="BG390" s="191">
        <f t="shared" si="681"/>
        <v>4090283.9300000006</v>
      </c>
      <c r="BH390" s="191">
        <f t="shared" si="681"/>
        <v>4090283.9300000006</v>
      </c>
      <c r="BI390" s="163"/>
      <c r="BV390" s="163"/>
      <c r="CI390" s="163"/>
      <c r="CV390" s="163"/>
      <c r="DI390" s="163"/>
      <c r="DV390" s="163"/>
      <c r="EI390" s="163"/>
      <c r="EK390" s="207">
        <f t="shared" si="612"/>
        <v>0</v>
      </c>
      <c r="EL390" s="116"/>
    </row>
    <row r="391" spans="1:142" ht="15.75" outlineLevel="1" x14ac:dyDescent="0.25">
      <c r="A391" s="2">
        <f t="shared" si="673"/>
        <v>43</v>
      </c>
      <c r="B391" s="1" t="str">
        <f t="shared" si="673"/>
        <v>PRE-09832</v>
      </c>
      <c r="C391" s="1" t="str">
        <f t="shared" si="673"/>
        <v>SPP TAU - Circuit 66020</v>
      </c>
      <c r="D391" s="2" t="str">
        <f t="shared" si="673"/>
        <v>PRE-09832.1</v>
      </c>
      <c r="E391" s="162" t="str">
        <f t="shared" si="673"/>
        <v>SPP TAU - Circuit 66020</v>
      </c>
      <c r="F391" s="84">
        <f t="shared" si="629"/>
        <v>44788</v>
      </c>
      <c r="G391" s="123">
        <v>355</v>
      </c>
      <c r="H391" s="128"/>
      <c r="I391" s="205">
        <v>0</v>
      </c>
      <c r="J391" s="191">
        <f t="shared" ref="J391:U391" si="682">J190+I391</f>
        <v>0</v>
      </c>
      <c r="K391" s="191">
        <f t="shared" si="682"/>
        <v>0</v>
      </c>
      <c r="L391" s="191">
        <f t="shared" si="682"/>
        <v>0</v>
      </c>
      <c r="M391" s="191">
        <f t="shared" si="682"/>
        <v>0</v>
      </c>
      <c r="N391" s="191">
        <f t="shared" si="682"/>
        <v>0</v>
      </c>
      <c r="O391" s="191">
        <f t="shared" si="682"/>
        <v>0</v>
      </c>
      <c r="P391" s="191">
        <f t="shared" si="682"/>
        <v>0</v>
      </c>
      <c r="Q391" s="191">
        <f t="shared" si="682"/>
        <v>0</v>
      </c>
      <c r="R391" s="191">
        <f t="shared" si="682"/>
        <v>0</v>
      </c>
      <c r="S391" s="191">
        <f t="shared" si="682"/>
        <v>0</v>
      </c>
      <c r="T391" s="191">
        <f t="shared" si="682"/>
        <v>0</v>
      </c>
      <c r="U391" s="191">
        <f t="shared" si="682"/>
        <v>0</v>
      </c>
      <c r="V391" s="163"/>
      <c r="W391" s="206">
        <f t="shared" si="631"/>
        <v>0</v>
      </c>
      <c r="X391" s="191">
        <f t="shared" ref="X391:AH391" si="683">X190+W391</f>
        <v>0</v>
      </c>
      <c r="Y391" s="191">
        <f t="shared" si="683"/>
        <v>0</v>
      </c>
      <c r="Z391" s="191">
        <f t="shared" si="683"/>
        <v>0</v>
      </c>
      <c r="AA391" s="191">
        <f t="shared" si="683"/>
        <v>0</v>
      </c>
      <c r="AB391" s="191">
        <f t="shared" si="683"/>
        <v>0</v>
      </c>
      <c r="AC391" s="191">
        <f t="shared" si="683"/>
        <v>0</v>
      </c>
      <c r="AD391" s="191">
        <f t="shared" si="683"/>
        <v>0</v>
      </c>
      <c r="AE391" s="191">
        <f t="shared" si="683"/>
        <v>0</v>
      </c>
      <c r="AF391" s="191">
        <f t="shared" si="683"/>
        <v>0</v>
      </c>
      <c r="AG391" s="191">
        <f t="shared" si="683"/>
        <v>0</v>
      </c>
      <c r="AH391" s="191">
        <f t="shared" si="683"/>
        <v>0</v>
      </c>
      <c r="AI391" s="163"/>
      <c r="AJ391" s="206">
        <f t="shared" si="633"/>
        <v>0</v>
      </c>
      <c r="AK391" s="191">
        <f t="shared" ref="AK391:AU391" si="684">AK190+AJ391</f>
        <v>0</v>
      </c>
      <c r="AL391" s="191">
        <f t="shared" si="684"/>
        <v>0</v>
      </c>
      <c r="AM391" s="191">
        <f t="shared" si="684"/>
        <v>0</v>
      </c>
      <c r="AN391" s="191">
        <f t="shared" si="684"/>
        <v>0</v>
      </c>
      <c r="AO391" s="191">
        <f t="shared" si="684"/>
        <v>0</v>
      </c>
      <c r="AP391" s="191">
        <f t="shared" si="684"/>
        <v>0</v>
      </c>
      <c r="AQ391" s="191">
        <f t="shared" si="684"/>
        <v>310013.90000000002</v>
      </c>
      <c r="AR391" s="191">
        <f t="shared" si="684"/>
        <v>310013.90000000002</v>
      </c>
      <c r="AS391" s="191">
        <f t="shared" si="684"/>
        <v>310013.90000000002</v>
      </c>
      <c r="AT391" s="191">
        <f t="shared" si="684"/>
        <v>310013.90000000002</v>
      </c>
      <c r="AU391" s="191">
        <f t="shared" si="684"/>
        <v>310013.90000000002</v>
      </c>
      <c r="AV391" s="163"/>
      <c r="AW391" s="206">
        <f t="shared" si="635"/>
        <v>310013.90000000002</v>
      </c>
      <c r="AX391" s="191">
        <f t="shared" ref="AX391:BH391" si="685">AX190+AW391</f>
        <v>310013.90000000002</v>
      </c>
      <c r="AY391" s="191">
        <f t="shared" si="685"/>
        <v>310013.90000000002</v>
      </c>
      <c r="AZ391" s="191">
        <f t="shared" si="685"/>
        <v>310013.90000000002</v>
      </c>
      <c r="BA391" s="191">
        <f t="shared" si="685"/>
        <v>310013.90000000002</v>
      </c>
      <c r="BB391" s="191">
        <f t="shared" si="685"/>
        <v>310013.90000000002</v>
      </c>
      <c r="BC391" s="191">
        <f t="shared" si="685"/>
        <v>310013.90000000002</v>
      </c>
      <c r="BD391" s="191">
        <f t="shared" si="685"/>
        <v>310013.90000000002</v>
      </c>
      <c r="BE391" s="191">
        <f t="shared" si="685"/>
        <v>310013.90000000002</v>
      </c>
      <c r="BF391" s="191">
        <f t="shared" si="685"/>
        <v>310013.90000000002</v>
      </c>
      <c r="BG391" s="191">
        <f t="shared" si="685"/>
        <v>310013.90000000002</v>
      </c>
      <c r="BH391" s="191">
        <f t="shared" si="685"/>
        <v>310013.90000000002</v>
      </c>
      <c r="BI391" s="163"/>
      <c r="BV391" s="163"/>
      <c r="CI391" s="163"/>
      <c r="CV391" s="163"/>
      <c r="DI391" s="163"/>
      <c r="DV391" s="163"/>
      <c r="EI391" s="163"/>
      <c r="EK391" s="207">
        <f t="shared" si="612"/>
        <v>0</v>
      </c>
      <c r="EL391" s="116"/>
    </row>
    <row r="392" spans="1:142" ht="15.75" outlineLevel="1" x14ac:dyDescent="0.25">
      <c r="A392" s="2">
        <f t="shared" si="673"/>
        <v>44</v>
      </c>
      <c r="B392" s="1" t="str">
        <f t="shared" si="673"/>
        <v>PRE-09833</v>
      </c>
      <c r="C392" s="1" t="str">
        <f t="shared" si="673"/>
        <v>SPP TAU - Circuit 66027</v>
      </c>
      <c r="D392" s="2" t="str">
        <f t="shared" si="673"/>
        <v>PRE-09833.1</v>
      </c>
      <c r="E392" s="162" t="str">
        <f t="shared" si="673"/>
        <v>SPP TAU - Circuit 66027</v>
      </c>
      <c r="F392" s="84">
        <f t="shared" si="629"/>
        <v>44819</v>
      </c>
      <c r="G392" s="123">
        <v>355</v>
      </c>
      <c r="H392" s="128"/>
      <c r="I392" s="205">
        <v>0</v>
      </c>
      <c r="J392" s="191">
        <f t="shared" ref="J392:U392" si="686">J191+I392</f>
        <v>0</v>
      </c>
      <c r="K392" s="191">
        <f t="shared" si="686"/>
        <v>0</v>
      </c>
      <c r="L392" s="191">
        <f t="shared" si="686"/>
        <v>0</v>
      </c>
      <c r="M392" s="191">
        <f t="shared" si="686"/>
        <v>0</v>
      </c>
      <c r="N392" s="191">
        <f t="shared" si="686"/>
        <v>0</v>
      </c>
      <c r="O392" s="191">
        <f t="shared" si="686"/>
        <v>0</v>
      </c>
      <c r="P392" s="191">
        <f t="shared" si="686"/>
        <v>0</v>
      </c>
      <c r="Q392" s="191">
        <f t="shared" si="686"/>
        <v>0</v>
      </c>
      <c r="R392" s="191">
        <f t="shared" si="686"/>
        <v>0</v>
      </c>
      <c r="S392" s="191">
        <f t="shared" si="686"/>
        <v>0</v>
      </c>
      <c r="T392" s="191">
        <f t="shared" si="686"/>
        <v>0</v>
      </c>
      <c r="U392" s="191">
        <f t="shared" si="686"/>
        <v>0</v>
      </c>
      <c r="V392" s="163"/>
      <c r="W392" s="206">
        <f t="shared" si="631"/>
        <v>0</v>
      </c>
      <c r="X392" s="191">
        <f t="shared" ref="X392:AH392" si="687">X191+W392</f>
        <v>0</v>
      </c>
      <c r="Y392" s="191">
        <f t="shared" si="687"/>
        <v>0</v>
      </c>
      <c r="Z392" s="191">
        <f t="shared" si="687"/>
        <v>0</v>
      </c>
      <c r="AA392" s="191">
        <f t="shared" si="687"/>
        <v>0</v>
      </c>
      <c r="AB392" s="191">
        <f t="shared" si="687"/>
        <v>0</v>
      </c>
      <c r="AC392" s="191">
        <f t="shared" si="687"/>
        <v>0</v>
      </c>
      <c r="AD392" s="191">
        <f t="shared" si="687"/>
        <v>0</v>
      </c>
      <c r="AE392" s="191">
        <f t="shared" si="687"/>
        <v>0</v>
      </c>
      <c r="AF392" s="191">
        <f t="shared" si="687"/>
        <v>0</v>
      </c>
      <c r="AG392" s="191">
        <f t="shared" si="687"/>
        <v>0</v>
      </c>
      <c r="AH392" s="191">
        <f t="shared" si="687"/>
        <v>0</v>
      </c>
      <c r="AI392" s="163"/>
      <c r="AJ392" s="206">
        <f t="shared" si="633"/>
        <v>0</v>
      </c>
      <c r="AK392" s="191">
        <f t="shared" ref="AK392:AU392" si="688">AK191+AJ392</f>
        <v>0</v>
      </c>
      <c r="AL392" s="191">
        <f t="shared" si="688"/>
        <v>0</v>
      </c>
      <c r="AM392" s="191">
        <f t="shared" si="688"/>
        <v>0</v>
      </c>
      <c r="AN392" s="191">
        <f t="shared" si="688"/>
        <v>0</v>
      </c>
      <c r="AO392" s="191">
        <f t="shared" si="688"/>
        <v>0</v>
      </c>
      <c r="AP392" s="191">
        <f t="shared" si="688"/>
        <v>0</v>
      </c>
      <c r="AQ392" s="191">
        <f t="shared" si="688"/>
        <v>0</v>
      </c>
      <c r="AR392" s="191">
        <f t="shared" si="688"/>
        <v>555313.82000000007</v>
      </c>
      <c r="AS392" s="191">
        <f t="shared" si="688"/>
        <v>555313.82000000007</v>
      </c>
      <c r="AT392" s="191">
        <f t="shared" si="688"/>
        <v>555313.82000000007</v>
      </c>
      <c r="AU392" s="191">
        <f t="shared" si="688"/>
        <v>555313.82000000007</v>
      </c>
      <c r="AV392" s="163"/>
      <c r="AW392" s="206">
        <f t="shared" si="635"/>
        <v>555313.82000000007</v>
      </c>
      <c r="AX392" s="191">
        <f t="shared" ref="AX392:BH392" si="689">AX191+AW392</f>
        <v>555313.82000000007</v>
      </c>
      <c r="AY392" s="191">
        <f t="shared" si="689"/>
        <v>555313.82000000007</v>
      </c>
      <c r="AZ392" s="191">
        <f t="shared" si="689"/>
        <v>555313.82000000007</v>
      </c>
      <c r="BA392" s="191">
        <f t="shared" si="689"/>
        <v>555313.82000000007</v>
      </c>
      <c r="BB392" s="191">
        <f t="shared" si="689"/>
        <v>555313.82000000007</v>
      </c>
      <c r="BC392" s="191">
        <f t="shared" si="689"/>
        <v>555313.82000000007</v>
      </c>
      <c r="BD392" s="191">
        <f t="shared" si="689"/>
        <v>555313.82000000007</v>
      </c>
      <c r="BE392" s="191">
        <f t="shared" si="689"/>
        <v>555313.82000000007</v>
      </c>
      <c r="BF392" s="191">
        <f t="shared" si="689"/>
        <v>555313.82000000007</v>
      </c>
      <c r="BG392" s="191">
        <f t="shared" si="689"/>
        <v>555313.82000000007</v>
      </c>
      <c r="BH392" s="191">
        <f t="shared" si="689"/>
        <v>555313.82000000007</v>
      </c>
      <c r="BI392" s="163"/>
      <c r="BV392" s="163"/>
      <c r="CI392" s="163"/>
      <c r="CV392" s="163"/>
      <c r="DI392" s="163"/>
      <c r="DV392" s="163"/>
      <c r="EI392" s="163"/>
      <c r="EK392" s="207">
        <f t="shared" si="612"/>
        <v>0</v>
      </c>
      <c r="EL392" s="116"/>
    </row>
    <row r="393" spans="1:142" ht="15.75" outlineLevel="1" x14ac:dyDescent="0.25">
      <c r="A393" s="2">
        <f t="shared" si="673"/>
        <v>45</v>
      </c>
      <c r="B393" s="1" t="str">
        <f t="shared" si="673"/>
        <v>PRE-09834</v>
      </c>
      <c r="C393" s="1" t="str">
        <f t="shared" si="673"/>
        <v>SPP TAU - Circuit 66008</v>
      </c>
      <c r="D393" s="2" t="str">
        <f t="shared" si="673"/>
        <v>PRE-09834.1</v>
      </c>
      <c r="E393" s="162" t="str">
        <f t="shared" si="673"/>
        <v>SPP TAU - Circuit 66008</v>
      </c>
      <c r="F393" s="84">
        <f t="shared" si="629"/>
        <v>44819</v>
      </c>
      <c r="G393" s="123">
        <v>355</v>
      </c>
      <c r="H393" s="128"/>
      <c r="I393" s="205">
        <v>0</v>
      </c>
      <c r="J393" s="191">
        <f t="shared" ref="J393:U393" si="690">J192+I393</f>
        <v>0</v>
      </c>
      <c r="K393" s="191">
        <f t="shared" si="690"/>
        <v>0</v>
      </c>
      <c r="L393" s="191">
        <f t="shared" si="690"/>
        <v>0</v>
      </c>
      <c r="M393" s="191">
        <f t="shared" si="690"/>
        <v>0</v>
      </c>
      <c r="N393" s="191">
        <f t="shared" si="690"/>
        <v>0</v>
      </c>
      <c r="O393" s="191">
        <f t="shared" si="690"/>
        <v>0</v>
      </c>
      <c r="P393" s="191">
        <f t="shared" si="690"/>
        <v>0</v>
      </c>
      <c r="Q393" s="191">
        <f t="shared" si="690"/>
        <v>0</v>
      </c>
      <c r="R393" s="191">
        <f t="shared" si="690"/>
        <v>0</v>
      </c>
      <c r="S393" s="191">
        <f t="shared" si="690"/>
        <v>0</v>
      </c>
      <c r="T393" s="191">
        <f t="shared" si="690"/>
        <v>0</v>
      </c>
      <c r="U393" s="191">
        <f t="shared" si="690"/>
        <v>0</v>
      </c>
      <c r="V393" s="163"/>
      <c r="W393" s="206">
        <f t="shared" si="631"/>
        <v>0</v>
      </c>
      <c r="X393" s="191">
        <f t="shared" ref="X393:AH393" si="691">X192+W393</f>
        <v>0</v>
      </c>
      <c r="Y393" s="191">
        <f t="shared" si="691"/>
        <v>0</v>
      </c>
      <c r="Z393" s="191">
        <f t="shared" si="691"/>
        <v>0</v>
      </c>
      <c r="AA393" s="191">
        <f t="shared" si="691"/>
        <v>0</v>
      </c>
      <c r="AB393" s="191">
        <f t="shared" si="691"/>
        <v>0</v>
      </c>
      <c r="AC393" s="191">
        <f t="shared" si="691"/>
        <v>0</v>
      </c>
      <c r="AD393" s="191">
        <f t="shared" si="691"/>
        <v>0</v>
      </c>
      <c r="AE393" s="191">
        <f t="shared" si="691"/>
        <v>0</v>
      </c>
      <c r="AF393" s="191">
        <f t="shared" si="691"/>
        <v>0</v>
      </c>
      <c r="AG393" s="191">
        <f t="shared" si="691"/>
        <v>0</v>
      </c>
      <c r="AH393" s="191">
        <f t="shared" si="691"/>
        <v>0</v>
      </c>
      <c r="AI393" s="163"/>
      <c r="AJ393" s="206">
        <f t="shared" si="633"/>
        <v>0</v>
      </c>
      <c r="AK393" s="191">
        <f t="shared" ref="AK393:AU393" si="692">AK192+AJ393</f>
        <v>0</v>
      </c>
      <c r="AL393" s="191">
        <f t="shared" si="692"/>
        <v>0</v>
      </c>
      <c r="AM393" s="191">
        <f t="shared" si="692"/>
        <v>0</v>
      </c>
      <c r="AN393" s="191">
        <f t="shared" si="692"/>
        <v>0</v>
      </c>
      <c r="AO393" s="191">
        <f t="shared" si="692"/>
        <v>0</v>
      </c>
      <c r="AP393" s="191">
        <f t="shared" si="692"/>
        <v>0</v>
      </c>
      <c r="AQ393" s="191">
        <f t="shared" si="692"/>
        <v>0</v>
      </c>
      <c r="AR393" s="191">
        <f t="shared" si="692"/>
        <v>284255.05</v>
      </c>
      <c r="AS393" s="191">
        <f t="shared" si="692"/>
        <v>284255.05</v>
      </c>
      <c r="AT393" s="191">
        <f t="shared" si="692"/>
        <v>284255.05</v>
      </c>
      <c r="AU393" s="191">
        <f t="shared" si="692"/>
        <v>284255.05</v>
      </c>
      <c r="AV393" s="163"/>
      <c r="AW393" s="206">
        <f t="shared" si="635"/>
        <v>284255.05</v>
      </c>
      <c r="AX393" s="191">
        <f t="shared" ref="AX393:BH393" si="693">AX192+AW393</f>
        <v>284255.05</v>
      </c>
      <c r="AY393" s="191">
        <f t="shared" si="693"/>
        <v>284255.05</v>
      </c>
      <c r="AZ393" s="191">
        <f t="shared" si="693"/>
        <v>284255.05</v>
      </c>
      <c r="BA393" s="191">
        <f t="shared" si="693"/>
        <v>284255.05</v>
      </c>
      <c r="BB393" s="191">
        <f t="shared" si="693"/>
        <v>284255.05</v>
      </c>
      <c r="BC393" s="191">
        <f t="shared" si="693"/>
        <v>284255.05</v>
      </c>
      <c r="BD393" s="191">
        <f t="shared" si="693"/>
        <v>284255.05</v>
      </c>
      <c r="BE393" s="191">
        <f t="shared" si="693"/>
        <v>284255.05</v>
      </c>
      <c r="BF393" s="191">
        <f t="shared" si="693"/>
        <v>284255.05</v>
      </c>
      <c r="BG393" s="191">
        <f t="shared" si="693"/>
        <v>284255.05</v>
      </c>
      <c r="BH393" s="191">
        <f t="shared" si="693"/>
        <v>284255.05</v>
      </c>
      <c r="BI393" s="163"/>
      <c r="BV393" s="163"/>
      <c r="CI393" s="163"/>
      <c r="CV393" s="163"/>
      <c r="DI393" s="163"/>
      <c r="DV393" s="163"/>
      <c r="EI393" s="163"/>
      <c r="EK393" s="207">
        <f t="shared" si="612"/>
        <v>0</v>
      </c>
      <c r="EL393" s="116"/>
    </row>
    <row r="394" spans="1:142" ht="15.75" outlineLevel="1" x14ac:dyDescent="0.25">
      <c r="A394" s="2">
        <f t="shared" si="673"/>
        <v>46</v>
      </c>
      <c r="B394" s="1" t="str">
        <f t="shared" si="673"/>
        <v>PRE-09835</v>
      </c>
      <c r="C394" s="1" t="str">
        <f t="shared" si="673"/>
        <v>SPP TAU - Circuit 66001</v>
      </c>
      <c r="D394" s="2" t="str">
        <f t="shared" si="673"/>
        <v>PRE-09835.1</v>
      </c>
      <c r="E394" s="162" t="str">
        <f t="shared" si="673"/>
        <v>SPP TAU - Circuit 66001</v>
      </c>
      <c r="F394" s="84">
        <f t="shared" si="629"/>
        <v>44880</v>
      </c>
      <c r="G394" s="123">
        <v>355</v>
      </c>
      <c r="H394" s="128"/>
      <c r="I394" s="205">
        <v>0</v>
      </c>
      <c r="J394" s="191">
        <f t="shared" ref="J394:U394" si="694">J193+I394</f>
        <v>0</v>
      </c>
      <c r="K394" s="191">
        <f t="shared" si="694"/>
        <v>0</v>
      </c>
      <c r="L394" s="191">
        <f t="shared" si="694"/>
        <v>0</v>
      </c>
      <c r="M394" s="191">
        <f t="shared" si="694"/>
        <v>0</v>
      </c>
      <c r="N394" s="191">
        <f t="shared" si="694"/>
        <v>0</v>
      </c>
      <c r="O394" s="191">
        <f t="shared" si="694"/>
        <v>0</v>
      </c>
      <c r="P394" s="191">
        <f t="shared" si="694"/>
        <v>0</v>
      </c>
      <c r="Q394" s="191">
        <f t="shared" si="694"/>
        <v>0</v>
      </c>
      <c r="R394" s="191">
        <f t="shared" si="694"/>
        <v>0</v>
      </c>
      <c r="S394" s="191">
        <f t="shared" si="694"/>
        <v>0</v>
      </c>
      <c r="T394" s="191">
        <f t="shared" si="694"/>
        <v>0</v>
      </c>
      <c r="U394" s="191">
        <f t="shared" si="694"/>
        <v>0</v>
      </c>
      <c r="V394" s="163"/>
      <c r="W394" s="206">
        <f t="shared" si="631"/>
        <v>0</v>
      </c>
      <c r="X394" s="191">
        <f t="shared" ref="X394:AH394" si="695">X193+W394</f>
        <v>0</v>
      </c>
      <c r="Y394" s="191">
        <f t="shared" si="695"/>
        <v>0</v>
      </c>
      <c r="Z394" s="191">
        <f t="shared" si="695"/>
        <v>0</v>
      </c>
      <c r="AA394" s="191">
        <f t="shared" si="695"/>
        <v>0</v>
      </c>
      <c r="AB394" s="191">
        <f t="shared" si="695"/>
        <v>0</v>
      </c>
      <c r="AC394" s="191">
        <f t="shared" si="695"/>
        <v>0</v>
      </c>
      <c r="AD394" s="191">
        <f t="shared" si="695"/>
        <v>0</v>
      </c>
      <c r="AE394" s="191">
        <f t="shared" si="695"/>
        <v>0</v>
      </c>
      <c r="AF394" s="191">
        <f t="shared" si="695"/>
        <v>0</v>
      </c>
      <c r="AG394" s="191">
        <f t="shared" si="695"/>
        <v>0</v>
      </c>
      <c r="AH394" s="191">
        <f t="shared" si="695"/>
        <v>0</v>
      </c>
      <c r="AI394" s="163"/>
      <c r="AJ394" s="206">
        <f t="shared" si="633"/>
        <v>0</v>
      </c>
      <c r="AK394" s="191">
        <f t="shared" ref="AK394:AU394" si="696">AK193+AJ394</f>
        <v>0</v>
      </c>
      <c r="AL394" s="191">
        <f t="shared" si="696"/>
        <v>0</v>
      </c>
      <c r="AM394" s="191">
        <f t="shared" si="696"/>
        <v>0</v>
      </c>
      <c r="AN394" s="191">
        <f t="shared" si="696"/>
        <v>0</v>
      </c>
      <c r="AO394" s="191">
        <f t="shared" si="696"/>
        <v>0</v>
      </c>
      <c r="AP394" s="191">
        <f t="shared" si="696"/>
        <v>0</v>
      </c>
      <c r="AQ394" s="191">
        <f t="shared" si="696"/>
        <v>0</v>
      </c>
      <c r="AR394" s="191">
        <f t="shared" si="696"/>
        <v>0</v>
      </c>
      <c r="AS394" s="191">
        <f t="shared" si="696"/>
        <v>0</v>
      </c>
      <c r="AT394" s="191">
        <f t="shared" si="696"/>
        <v>2452959.4</v>
      </c>
      <c r="AU394" s="191">
        <f t="shared" si="696"/>
        <v>2452959.4</v>
      </c>
      <c r="AV394" s="163"/>
      <c r="AW394" s="206">
        <f t="shared" si="635"/>
        <v>2452959.4</v>
      </c>
      <c r="AX394" s="191">
        <f t="shared" ref="AX394:BH394" si="697">AX193+AW394</f>
        <v>2452959.4</v>
      </c>
      <c r="AY394" s="191">
        <f t="shared" si="697"/>
        <v>2452959.4</v>
      </c>
      <c r="AZ394" s="191">
        <f t="shared" si="697"/>
        <v>2452959.4</v>
      </c>
      <c r="BA394" s="191">
        <f t="shared" si="697"/>
        <v>2452959.4</v>
      </c>
      <c r="BB394" s="191">
        <f t="shared" si="697"/>
        <v>2452959.4</v>
      </c>
      <c r="BC394" s="191">
        <f t="shared" si="697"/>
        <v>2452959.4</v>
      </c>
      <c r="BD394" s="191">
        <f t="shared" si="697"/>
        <v>2452959.4</v>
      </c>
      <c r="BE394" s="191">
        <f t="shared" si="697"/>
        <v>2452959.4</v>
      </c>
      <c r="BF394" s="191">
        <f t="shared" si="697"/>
        <v>2452959.4</v>
      </c>
      <c r="BG394" s="191">
        <f t="shared" si="697"/>
        <v>2452959.4</v>
      </c>
      <c r="BH394" s="191">
        <f t="shared" si="697"/>
        <v>2452959.4</v>
      </c>
      <c r="BI394" s="163"/>
      <c r="BV394" s="163"/>
      <c r="CI394" s="163"/>
      <c r="CV394" s="163"/>
      <c r="DI394" s="163"/>
      <c r="DV394" s="163"/>
      <c r="EI394" s="163"/>
      <c r="EK394" s="207">
        <f t="shared" si="612"/>
        <v>0</v>
      </c>
      <c r="EL394" s="116"/>
    </row>
    <row r="395" spans="1:142" ht="15.75" customHeight="1" outlineLevel="1" x14ac:dyDescent="0.25">
      <c r="A395" s="2">
        <f t="shared" si="673"/>
        <v>47</v>
      </c>
      <c r="B395" s="1" t="str">
        <f t="shared" si="673"/>
        <v>PRE-10042</v>
      </c>
      <c r="C395" s="1" t="str">
        <f t="shared" si="673"/>
        <v>SPP TAU - Circuit 66045</v>
      </c>
      <c r="D395" s="2" t="str">
        <f t="shared" si="673"/>
        <v>PRE-10042.1</v>
      </c>
      <c r="E395" s="162" t="str">
        <f t="shared" si="673"/>
        <v>SPP TAU - Circuit 66045</v>
      </c>
      <c r="F395" s="84">
        <f t="shared" si="629"/>
        <v>44910</v>
      </c>
      <c r="G395" s="123">
        <v>355</v>
      </c>
      <c r="H395" s="128"/>
      <c r="I395" s="205">
        <v>0</v>
      </c>
      <c r="J395" s="191">
        <f t="shared" ref="J395:U395" si="698">J194+I395</f>
        <v>0</v>
      </c>
      <c r="K395" s="191">
        <f t="shared" si="698"/>
        <v>0</v>
      </c>
      <c r="L395" s="191">
        <f t="shared" si="698"/>
        <v>0</v>
      </c>
      <c r="M395" s="191">
        <f t="shared" si="698"/>
        <v>0</v>
      </c>
      <c r="N395" s="191">
        <f t="shared" si="698"/>
        <v>0</v>
      </c>
      <c r="O395" s="191">
        <f t="shared" si="698"/>
        <v>0</v>
      </c>
      <c r="P395" s="191">
        <f t="shared" si="698"/>
        <v>0</v>
      </c>
      <c r="Q395" s="191">
        <f t="shared" si="698"/>
        <v>0</v>
      </c>
      <c r="R395" s="191">
        <f t="shared" si="698"/>
        <v>0</v>
      </c>
      <c r="S395" s="191">
        <f t="shared" si="698"/>
        <v>0</v>
      </c>
      <c r="T395" s="191">
        <f t="shared" si="698"/>
        <v>0</v>
      </c>
      <c r="U395" s="191">
        <f t="shared" si="698"/>
        <v>0</v>
      </c>
      <c r="V395" s="163"/>
      <c r="W395" s="206">
        <f t="shared" si="631"/>
        <v>0</v>
      </c>
      <c r="X395" s="191">
        <f t="shared" ref="X395:AH395" si="699">X194+W395</f>
        <v>0</v>
      </c>
      <c r="Y395" s="191">
        <f t="shared" si="699"/>
        <v>0</v>
      </c>
      <c r="Z395" s="191">
        <f t="shared" si="699"/>
        <v>0</v>
      </c>
      <c r="AA395" s="191">
        <f t="shared" si="699"/>
        <v>0</v>
      </c>
      <c r="AB395" s="191">
        <f t="shared" si="699"/>
        <v>0</v>
      </c>
      <c r="AC395" s="191">
        <f t="shared" si="699"/>
        <v>0</v>
      </c>
      <c r="AD395" s="191">
        <f t="shared" si="699"/>
        <v>0</v>
      </c>
      <c r="AE395" s="191">
        <f t="shared" si="699"/>
        <v>0</v>
      </c>
      <c r="AF395" s="191">
        <f t="shared" si="699"/>
        <v>0</v>
      </c>
      <c r="AG395" s="191">
        <f t="shared" si="699"/>
        <v>0</v>
      </c>
      <c r="AH395" s="191">
        <f t="shared" si="699"/>
        <v>0</v>
      </c>
      <c r="AI395" s="163"/>
      <c r="AJ395" s="206">
        <f t="shared" si="633"/>
        <v>0</v>
      </c>
      <c r="AK395" s="191">
        <f t="shared" ref="AK395:AU395" si="700">AK194+AJ395</f>
        <v>0</v>
      </c>
      <c r="AL395" s="191">
        <f t="shared" si="700"/>
        <v>0</v>
      </c>
      <c r="AM395" s="191">
        <f t="shared" si="700"/>
        <v>0</v>
      </c>
      <c r="AN395" s="191">
        <f t="shared" si="700"/>
        <v>0</v>
      </c>
      <c r="AO395" s="191">
        <f t="shared" si="700"/>
        <v>0</v>
      </c>
      <c r="AP395" s="191">
        <f t="shared" si="700"/>
        <v>0</v>
      </c>
      <c r="AQ395" s="191">
        <f t="shared" si="700"/>
        <v>0</v>
      </c>
      <c r="AR395" s="191">
        <f t="shared" si="700"/>
        <v>0</v>
      </c>
      <c r="AS395" s="191">
        <f t="shared" si="700"/>
        <v>0</v>
      </c>
      <c r="AT395" s="191">
        <f t="shared" si="700"/>
        <v>0</v>
      </c>
      <c r="AU395" s="191">
        <f t="shared" si="700"/>
        <v>1725012.31</v>
      </c>
      <c r="AV395" s="163"/>
      <c r="AW395" s="206">
        <f t="shared" si="635"/>
        <v>1725012.31</v>
      </c>
      <c r="AX395" s="191">
        <f t="shared" ref="AX395:BH395" si="701">AX194+AW395</f>
        <v>1725012.31</v>
      </c>
      <c r="AY395" s="191">
        <f t="shared" si="701"/>
        <v>1725012.31</v>
      </c>
      <c r="AZ395" s="191">
        <f t="shared" si="701"/>
        <v>1725012.31</v>
      </c>
      <c r="BA395" s="191">
        <f t="shared" si="701"/>
        <v>1725012.31</v>
      </c>
      <c r="BB395" s="191">
        <f t="shared" si="701"/>
        <v>1725012.31</v>
      </c>
      <c r="BC395" s="191">
        <f t="shared" si="701"/>
        <v>1725012.31</v>
      </c>
      <c r="BD395" s="191">
        <f t="shared" si="701"/>
        <v>1725012.31</v>
      </c>
      <c r="BE395" s="191">
        <f t="shared" si="701"/>
        <v>1725012.31</v>
      </c>
      <c r="BF395" s="191">
        <f t="shared" si="701"/>
        <v>1725012.31</v>
      </c>
      <c r="BG395" s="191">
        <f t="shared" si="701"/>
        <v>1725012.31</v>
      </c>
      <c r="BH395" s="191">
        <f t="shared" si="701"/>
        <v>1725012.31</v>
      </c>
      <c r="BI395" s="163"/>
      <c r="BV395" s="163"/>
      <c r="CI395" s="163"/>
      <c r="CV395" s="163"/>
      <c r="DI395" s="163"/>
      <c r="DV395" s="163"/>
      <c r="EI395" s="163"/>
      <c r="EK395" s="207">
        <f t="shared" si="612"/>
        <v>0</v>
      </c>
      <c r="EL395" s="116"/>
    </row>
    <row r="396" spans="1:142" ht="15.75" customHeight="1" outlineLevel="1" x14ac:dyDescent="0.25">
      <c r="A396" s="2">
        <f t="shared" si="673"/>
        <v>48</v>
      </c>
      <c r="B396" s="1" t="str">
        <f t="shared" si="673"/>
        <v>PRE-10043</v>
      </c>
      <c r="C396" s="1" t="str">
        <f t="shared" si="673"/>
        <v>SPP TAU - Circuit 66026</v>
      </c>
      <c r="D396" s="2" t="str">
        <f t="shared" si="673"/>
        <v>PRE-10043.1</v>
      </c>
      <c r="E396" s="162" t="str">
        <f t="shared" si="673"/>
        <v>SPP TAU - Circuit 66026</v>
      </c>
      <c r="F396" s="84">
        <f t="shared" si="629"/>
        <v>44972</v>
      </c>
      <c r="G396" s="123">
        <v>355</v>
      </c>
      <c r="H396" s="128"/>
      <c r="I396" s="205">
        <v>0</v>
      </c>
      <c r="J396" s="191">
        <f t="shared" ref="J396:U396" si="702">J195+I396</f>
        <v>0</v>
      </c>
      <c r="K396" s="191">
        <f t="shared" si="702"/>
        <v>0</v>
      </c>
      <c r="L396" s="191">
        <f t="shared" si="702"/>
        <v>0</v>
      </c>
      <c r="M396" s="191">
        <f t="shared" si="702"/>
        <v>0</v>
      </c>
      <c r="N396" s="191">
        <f t="shared" si="702"/>
        <v>0</v>
      </c>
      <c r="O396" s="191">
        <f t="shared" si="702"/>
        <v>0</v>
      </c>
      <c r="P396" s="191">
        <f t="shared" si="702"/>
        <v>0</v>
      </c>
      <c r="Q396" s="191">
        <f t="shared" si="702"/>
        <v>0</v>
      </c>
      <c r="R396" s="191">
        <f t="shared" si="702"/>
        <v>0</v>
      </c>
      <c r="S396" s="191">
        <f t="shared" si="702"/>
        <v>0</v>
      </c>
      <c r="T396" s="191">
        <f t="shared" si="702"/>
        <v>0</v>
      </c>
      <c r="U396" s="191">
        <f t="shared" si="702"/>
        <v>0</v>
      </c>
      <c r="V396" s="163"/>
      <c r="W396" s="206">
        <f t="shared" si="631"/>
        <v>0</v>
      </c>
      <c r="X396" s="191">
        <f t="shared" ref="X396:AH396" si="703">X195+W396</f>
        <v>0</v>
      </c>
      <c r="Y396" s="191">
        <f t="shared" si="703"/>
        <v>0</v>
      </c>
      <c r="Z396" s="191">
        <f t="shared" si="703"/>
        <v>0</v>
      </c>
      <c r="AA396" s="191">
        <f t="shared" si="703"/>
        <v>0</v>
      </c>
      <c r="AB396" s="191">
        <f t="shared" si="703"/>
        <v>0</v>
      </c>
      <c r="AC396" s="191">
        <f t="shared" si="703"/>
        <v>0</v>
      </c>
      <c r="AD396" s="191">
        <f t="shared" si="703"/>
        <v>0</v>
      </c>
      <c r="AE396" s="191">
        <f t="shared" si="703"/>
        <v>0</v>
      </c>
      <c r="AF396" s="191">
        <f t="shared" si="703"/>
        <v>0</v>
      </c>
      <c r="AG396" s="191">
        <f t="shared" si="703"/>
        <v>0</v>
      </c>
      <c r="AH396" s="191">
        <f t="shared" si="703"/>
        <v>0</v>
      </c>
      <c r="AI396" s="163"/>
      <c r="AJ396" s="206">
        <f t="shared" si="633"/>
        <v>0</v>
      </c>
      <c r="AK396" s="191">
        <f t="shared" ref="AK396:AU396" si="704">AK195+AJ396</f>
        <v>0</v>
      </c>
      <c r="AL396" s="191">
        <f t="shared" si="704"/>
        <v>0</v>
      </c>
      <c r="AM396" s="191">
        <f t="shared" si="704"/>
        <v>0</v>
      </c>
      <c r="AN396" s="191">
        <f t="shared" si="704"/>
        <v>0</v>
      </c>
      <c r="AO396" s="191">
        <f t="shared" si="704"/>
        <v>0</v>
      </c>
      <c r="AP396" s="191">
        <f t="shared" si="704"/>
        <v>0</v>
      </c>
      <c r="AQ396" s="191">
        <f t="shared" si="704"/>
        <v>0</v>
      </c>
      <c r="AR396" s="191">
        <f t="shared" si="704"/>
        <v>0</v>
      </c>
      <c r="AS396" s="191">
        <f t="shared" si="704"/>
        <v>0</v>
      </c>
      <c r="AT396" s="191">
        <f t="shared" si="704"/>
        <v>0</v>
      </c>
      <c r="AU396" s="191">
        <f t="shared" si="704"/>
        <v>0</v>
      </c>
      <c r="AV396" s="163"/>
      <c r="AW396" s="206">
        <f t="shared" si="635"/>
        <v>0</v>
      </c>
      <c r="AX396" s="191">
        <f t="shared" ref="AX396:BH396" si="705">AX195+AW396</f>
        <v>2583505.31</v>
      </c>
      <c r="AY396" s="191">
        <f t="shared" si="705"/>
        <v>2583505.31</v>
      </c>
      <c r="AZ396" s="191">
        <f t="shared" si="705"/>
        <v>2583505.31</v>
      </c>
      <c r="BA396" s="191">
        <f t="shared" si="705"/>
        <v>2583505.31</v>
      </c>
      <c r="BB396" s="191">
        <f t="shared" si="705"/>
        <v>2583505.31</v>
      </c>
      <c r="BC396" s="191">
        <f t="shared" si="705"/>
        <v>2583505.31</v>
      </c>
      <c r="BD396" s="191">
        <f t="shared" si="705"/>
        <v>2583505.31</v>
      </c>
      <c r="BE396" s="191">
        <f t="shared" si="705"/>
        <v>2583505.31</v>
      </c>
      <c r="BF396" s="191">
        <f t="shared" si="705"/>
        <v>2583505.31</v>
      </c>
      <c r="BG396" s="191">
        <f t="shared" si="705"/>
        <v>2583505.31</v>
      </c>
      <c r="BH396" s="191">
        <f t="shared" si="705"/>
        <v>2583505.31</v>
      </c>
      <c r="BI396" s="163"/>
      <c r="BV396" s="163"/>
      <c r="CI396" s="163"/>
      <c r="CV396" s="163"/>
      <c r="DI396" s="163"/>
      <c r="DV396" s="163"/>
      <c r="EI396" s="163"/>
      <c r="EK396" s="207">
        <f t="shared" si="612"/>
        <v>0</v>
      </c>
      <c r="EL396" s="116"/>
    </row>
    <row r="397" spans="1:142" ht="15.75" customHeight="1" outlineLevel="1" x14ac:dyDescent="0.25">
      <c r="A397" s="2">
        <f t="shared" si="673"/>
        <v>49</v>
      </c>
      <c r="B397" s="1" t="str">
        <f t="shared" si="673"/>
        <v xml:space="preserve">PRE-10044 </v>
      </c>
      <c r="C397" s="1" t="str">
        <f t="shared" si="673"/>
        <v>SPP TAU - Circuit 230006</v>
      </c>
      <c r="D397" s="2" t="str">
        <f t="shared" si="673"/>
        <v>PRE-10044.1</v>
      </c>
      <c r="E397" s="162" t="str">
        <f t="shared" si="673"/>
        <v>SPP TAU - Circuit 230006</v>
      </c>
      <c r="F397" s="84">
        <f t="shared" si="629"/>
        <v>45031</v>
      </c>
      <c r="G397" s="123">
        <v>355</v>
      </c>
      <c r="H397" s="128"/>
      <c r="I397" s="205">
        <v>0</v>
      </c>
      <c r="J397" s="191">
        <f t="shared" ref="J397:U397" si="706">J196+I397</f>
        <v>0</v>
      </c>
      <c r="K397" s="191">
        <f t="shared" si="706"/>
        <v>0</v>
      </c>
      <c r="L397" s="191">
        <f t="shared" si="706"/>
        <v>0</v>
      </c>
      <c r="M397" s="191">
        <f t="shared" si="706"/>
        <v>0</v>
      </c>
      <c r="N397" s="191">
        <f t="shared" si="706"/>
        <v>0</v>
      </c>
      <c r="O397" s="191">
        <f t="shared" si="706"/>
        <v>0</v>
      </c>
      <c r="P397" s="191">
        <f t="shared" si="706"/>
        <v>0</v>
      </c>
      <c r="Q397" s="191">
        <f t="shared" si="706"/>
        <v>0</v>
      </c>
      <c r="R397" s="191">
        <f t="shared" si="706"/>
        <v>0</v>
      </c>
      <c r="S397" s="191">
        <f t="shared" si="706"/>
        <v>0</v>
      </c>
      <c r="T397" s="191">
        <f t="shared" si="706"/>
        <v>0</v>
      </c>
      <c r="U397" s="191">
        <f t="shared" si="706"/>
        <v>0</v>
      </c>
      <c r="V397" s="163"/>
      <c r="W397" s="206">
        <f t="shared" si="631"/>
        <v>0</v>
      </c>
      <c r="X397" s="191">
        <f t="shared" ref="X397:AH397" si="707">X196+W397</f>
        <v>0</v>
      </c>
      <c r="Y397" s="191">
        <f t="shared" si="707"/>
        <v>0</v>
      </c>
      <c r="Z397" s="191">
        <f t="shared" si="707"/>
        <v>0</v>
      </c>
      <c r="AA397" s="191">
        <f t="shared" si="707"/>
        <v>0</v>
      </c>
      <c r="AB397" s="191">
        <f t="shared" si="707"/>
        <v>0</v>
      </c>
      <c r="AC397" s="191">
        <f t="shared" si="707"/>
        <v>0</v>
      </c>
      <c r="AD397" s="191">
        <f t="shared" si="707"/>
        <v>0</v>
      </c>
      <c r="AE397" s="191">
        <f t="shared" si="707"/>
        <v>0</v>
      </c>
      <c r="AF397" s="191">
        <f t="shared" si="707"/>
        <v>0</v>
      </c>
      <c r="AG397" s="191">
        <f t="shared" si="707"/>
        <v>0</v>
      </c>
      <c r="AH397" s="191">
        <f t="shared" si="707"/>
        <v>0</v>
      </c>
      <c r="AI397" s="163"/>
      <c r="AJ397" s="206">
        <f t="shared" si="633"/>
        <v>0</v>
      </c>
      <c r="AK397" s="191">
        <f t="shared" ref="AK397:AU397" si="708">AK196+AJ397</f>
        <v>0</v>
      </c>
      <c r="AL397" s="191">
        <f t="shared" si="708"/>
        <v>0</v>
      </c>
      <c r="AM397" s="191">
        <f t="shared" si="708"/>
        <v>0</v>
      </c>
      <c r="AN397" s="191">
        <f t="shared" si="708"/>
        <v>0</v>
      </c>
      <c r="AO397" s="191">
        <f t="shared" si="708"/>
        <v>0</v>
      </c>
      <c r="AP397" s="191">
        <f t="shared" si="708"/>
        <v>0</v>
      </c>
      <c r="AQ397" s="191">
        <f t="shared" si="708"/>
        <v>0</v>
      </c>
      <c r="AR397" s="191">
        <f t="shared" si="708"/>
        <v>0</v>
      </c>
      <c r="AS397" s="191">
        <f t="shared" si="708"/>
        <v>0</v>
      </c>
      <c r="AT397" s="191">
        <f t="shared" si="708"/>
        <v>0</v>
      </c>
      <c r="AU397" s="191">
        <f t="shared" si="708"/>
        <v>0</v>
      </c>
      <c r="AV397" s="163"/>
      <c r="AW397" s="206">
        <f t="shared" si="635"/>
        <v>0</v>
      </c>
      <c r="AX397" s="191">
        <f t="shared" ref="AX397:BH397" si="709">AX196+AW397</f>
        <v>0</v>
      </c>
      <c r="AY397" s="191">
        <f t="shared" si="709"/>
        <v>0</v>
      </c>
      <c r="AZ397" s="191">
        <f t="shared" si="709"/>
        <v>2111094.4000000004</v>
      </c>
      <c r="BA397" s="191">
        <f t="shared" si="709"/>
        <v>2111094.4000000004</v>
      </c>
      <c r="BB397" s="191">
        <f t="shared" si="709"/>
        <v>2111094.4000000004</v>
      </c>
      <c r="BC397" s="191">
        <f t="shared" si="709"/>
        <v>2111094.4000000004</v>
      </c>
      <c r="BD397" s="191">
        <f t="shared" si="709"/>
        <v>2111094.4000000004</v>
      </c>
      <c r="BE397" s="191">
        <f t="shared" si="709"/>
        <v>2111094.4000000004</v>
      </c>
      <c r="BF397" s="191">
        <f t="shared" si="709"/>
        <v>2111094.4000000004</v>
      </c>
      <c r="BG397" s="191">
        <f t="shared" si="709"/>
        <v>2111094.4000000004</v>
      </c>
      <c r="BH397" s="191">
        <f t="shared" si="709"/>
        <v>2111094.4000000004</v>
      </c>
      <c r="BI397" s="163"/>
      <c r="BV397" s="163"/>
      <c r="CI397" s="163"/>
      <c r="CV397" s="163"/>
      <c r="DI397" s="163"/>
      <c r="DV397" s="163"/>
      <c r="EI397" s="163"/>
      <c r="EK397" s="207">
        <f t="shared" si="612"/>
        <v>0</v>
      </c>
      <c r="EL397" s="116"/>
    </row>
    <row r="398" spans="1:142" ht="15.75" customHeight="1" outlineLevel="1" x14ac:dyDescent="0.25">
      <c r="A398" s="2">
        <f t="shared" si="673"/>
        <v>50</v>
      </c>
      <c r="B398" s="1" t="str">
        <f t="shared" si="673"/>
        <v>TAU-TBD42</v>
      </c>
      <c r="C398" s="1" t="str">
        <f t="shared" si="673"/>
        <v>SPP TAU - Circuit 66021</v>
      </c>
      <c r="D398" s="2" t="str">
        <f t="shared" si="673"/>
        <v>TAU-TBD42.1</v>
      </c>
      <c r="E398" s="162" t="str">
        <f t="shared" si="673"/>
        <v>SPP TAU - Circuit 66021</v>
      </c>
      <c r="F398" s="84">
        <f t="shared" si="629"/>
        <v>45061</v>
      </c>
      <c r="G398" s="123">
        <v>355</v>
      </c>
      <c r="H398" s="128"/>
      <c r="I398" s="205">
        <v>0</v>
      </c>
      <c r="J398" s="191">
        <f t="shared" ref="J398:U398" si="710">J197+I398</f>
        <v>0</v>
      </c>
      <c r="K398" s="191">
        <f t="shared" si="710"/>
        <v>0</v>
      </c>
      <c r="L398" s="191">
        <f t="shared" si="710"/>
        <v>0</v>
      </c>
      <c r="M398" s="191">
        <f t="shared" si="710"/>
        <v>0</v>
      </c>
      <c r="N398" s="191">
        <f t="shared" si="710"/>
        <v>0</v>
      </c>
      <c r="O398" s="191">
        <f t="shared" si="710"/>
        <v>0</v>
      </c>
      <c r="P398" s="191">
        <f t="shared" si="710"/>
        <v>0</v>
      </c>
      <c r="Q398" s="191">
        <f t="shared" si="710"/>
        <v>0</v>
      </c>
      <c r="R398" s="191">
        <f t="shared" si="710"/>
        <v>0</v>
      </c>
      <c r="S398" s="191">
        <f t="shared" si="710"/>
        <v>0</v>
      </c>
      <c r="T398" s="191">
        <f t="shared" si="710"/>
        <v>0</v>
      </c>
      <c r="U398" s="191">
        <f t="shared" si="710"/>
        <v>0</v>
      </c>
      <c r="V398" s="163"/>
      <c r="W398" s="206">
        <f t="shared" si="631"/>
        <v>0</v>
      </c>
      <c r="X398" s="191">
        <f t="shared" ref="X398:AH398" si="711">X197+W398</f>
        <v>0</v>
      </c>
      <c r="Y398" s="191">
        <f t="shared" si="711"/>
        <v>0</v>
      </c>
      <c r="Z398" s="191">
        <f t="shared" si="711"/>
        <v>0</v>
      </c>
      <c r="AA398" s="191">
        <f t="shared" si="711"/>
        <v>0</v>
      </c>
      <c r="AB398" s="191">
        <f t="shared" si="711"/>
        <v>0</v>
      </c>
      <c r="AC398" s="191">
        <f t="shared" si="711"/>
        <v>0</v>
      </c>
      <c r="AD398" s="191">
        <f t="shared" si="711"/>
        <v>0</v>
      </c>
      <c r="AE398" s="191">
        <f t="shared" si="711"/>
        <v>0</v>
      </c>
      <c r="AF398" s="191">
        <f t="shared" si="711"/>
        <v>0</v>
      </c>
      <c r="AG398" s="191">
        <f t="shared" si="711"/>
        <v>0</v>
      </c>
      <c r="AH398" s="191">
        <f t="shared" si="711"/>
        <v>0</v>
      </c>
      <c r="AI398" s="163"/>
      <c r="AJ398" s="206">
        <f t="shared" si="633"/>
        <v>0</v>
      </c>
      <c r="AK398" s="191">
        <f t="shared" ref="AK398:AU398" si="712">AK197+AJ398</f>
        <v>0</v>
      </c>
      <c r="AL398" s="191">
        <f t="shared" si="712"/>
        <v>0</v>
      </c>
      <c r="AM398" s="191">
        <f t="shared" si="712"/>
        <v>0</v>
      </c>
      <c r="AN398" s="191">
        <f t="shared" si="712"/>
        <v>0</v>
      </c>
      <c r="AO398" s="191">
        <f t="shared" si="712"/>
        <v>0</v>
      </c>
      <c r="AP398" s="191">
        <f t="shared" si="712"/>
        <v>0</v>
      </c>
      <c r="AQ398" s="191">
        <f t="shared" si="712"/>
        <v>0</v>
      </c>
      <c r="AR398" s="191">
        <f t="shared" si="712"/>
        <v>0</v>
      </c>
      <c r="AS398" s="191">
        <f t="shared" si="712"/>
        <v>0</v>
      </c>
      <c r="AT398" s="191">
        <f t="shared" si="712"/>
        <v>0</v>
      </c>
      <c r="AU398" s="191">
        <f t="shared" si="712"/>
        <v>0</v>
      </c>
      <c r="AV398" s="163"/>
      <c r="AW398" s="206">
        <f t="shared" si="635"/>
        <v>0</v>
      </c>
      <c r="AX398" s="191">
        <f t="shared" ref="AX398:BH398" si="713">AX197+AW398</f>
        <v>0</v>
      </c>
      <c r="AY398" s="191">
        <f t="shared" si="713"/>
        <v>0</v>
      </c>
      <c r="AZ398" s="191">
        <f t="shared" si="713"/>
        <v>0</v>
      </c>
      <c r="BA398" s="191">
        <f t="shared" si="713"/>
        <v>1429353</v>
      </c>
      <c r="BB398" s="191">
        <f t="shared" si="713"/>
        <v>1429353</v>
      </c>
      <c r="BC398" s="191">
        <f t="shared" si="713"/>
        <v>1429353</v>
      </c>
      <c r="BD398" s="191">
        <f t="shared" si="713"/>
        <v>1429353</v>
      </c>
      <c r="BE398" s="191">
        <f t="shared" si="713"/>
        <v>1429353</v>
      </c>
      <c r="BF398" s="191">
        <f t="shared" si="713"/>
        <v>1429353</v>
      </c>
      <c r="BG398" s="191">
        <f t="shared" si="713"/>
        <v>1429353</v>
      </c>
      <c r="BH398" s="191">
        <f t="shared" si="713"/>
        <v>1429353</v>
      </c>
      <c r="BI398" s="163"/>
      <c r="BV398" s="163"/>
      <c r="CI398" s="163"/>
      <c r="CV398" s="163"/>
      <c r="DI398" s="163"/>
      <c r="DV398" s="163"/>
      <c r="EI398" s="163"/>
      <c r="EK398" s="207">
        <f t="shared" si="612"/>
        <v>0</v>
      </c>
      <c r="EL398" s="116"/>
    </row>
    <row r="399" spans="1:142" ht="15.75" customHeight="1" outlineLevel="1" x14ac:dyDescent="0.25">
      <c r="A399" s="2">
        <f t="shared" ref="A399:E408" si="714">A198</f>
        <v>51</v>
      </c>
      <c r="B399" s="1" t="str">
        <f t="shared" si="714"/>
        <v>TAU-TBD43</v>
      </c>
      <c r="C399" s="1" t="str">
        <f t="shared" si="714"/>
        <v>SPP TAU - Circuit 66028</v>
      </c>
      <c r="D399" s="2" t="str">
        <f t="shared" si="714"/>
        <v>TAU-TBD43.1</v>
      </c>
      <c r="E399" s="162" t="str">
        <f t="shared" si="714"/>
        <v>SPP TAU - Circuit 66028</v>
      </c>
      <c r="F399" s="84">
        <f t="shared" si="629"/>
        <v>45092</v>
      </c>
      <c r="G399" s="123">
        <v>355</v>
      </c>
      <c r="H399" s="128"/>
      <c r="I399" s="205">
        <v>0</v>
      </c>
      <c r="J399" s="191">
        <f t="shared" ref="J399:U399" si="715">J198+I399</f>
        <v>0</v>
      </c>
      <c r="K399" s="191">
        <f t="shared" si="715"/>
        <v>0</v>
      </c>
      <c r="L399" s="191">
        <f t="shared" si="715"/>
        <v>0</v>
      </c>
      <c r="M399" s="191">
        <f t="shared" si="715"/>
        <v>0</v>
      </c>
      <c r="N399" s="191">
        <f t="shared" si="715"/>
        <v>0</v>
      </c>
      <c r="O399" s="191">
        <f t="shared" si="715"/>
        <v>0</v>
      </c>
      <c r="P399" s="191">
        <f t="shared" si="715"/>
        <v>0</v>
      </c>
      <c r="Q399" s="191">
        <f t="shared" si="715"/>
        <v>0</v>
      </c>
      <c r="R399" s="191">
        <f t="shared" si="715"/>
        <v>0</v>
      </c>
      <c r="S399" s="191">
        <f t="shared" si="715"/>
        <v>0</v>
      </c>
      <c r="T399" s="191">
        <f t="shared" si="715"/>
        <v>0</v>
      </c>
      <c r="U399" s="191">
        <f t="shared" si="715"/>
        <v>0</v>
      </c>
      <c r="V399" s="163"/>
      <c r="W399" s="206">
        <f t="shared" si="631"/>
        <v>0</v>
      </c>
      <c r="X399" s="191">
        <f t="shared" ref="X399:AH399" si="716">X198+W399</f>
        <v>0</v>
      </c>
      <c r="Y399" s="191">
        <f t="shared" si="716"/>
        <v>0</v>
      </c>
      <c r="Z399" s="191">
        <f t="shared" si="716"/>
        <v>0</v>
      </c>
      <c r="AA399" s="191">
        <f t="shared" si="716"/>
        <v>0</v>
      </c>
      <c r="AB399" s="191">
        <f t="shared" si="716"/>
        <v>0</v>
      </c>
      <c r="AC399" s="191">
        <f t="shared" si="716"/>
        <v>0</v>
      </c>
      <c r="AD399" s="191">
        <f t="shared" si="716"/>
        <v>0</v>
      </c>
      <c r="AE399" s="191">
        <f t="shared" si="716"/>
        <v>0</v>
      </c>
      <c r="AF399" s="191">
        <f t="shared" si="716"/>
        <v>0</v>
      </c>
      <c r="AG399" s="191">
        <f t="shared" si="716"/>
        <v>0</v>
      </c>
      <c r="AH399" s="191">
        <f t="shared" si="716"/>
        <v>0</v>
      </c>
      <c r="AI399" s="163"/>
      <c r="AJ399" s="206">
        <f t="shared" si="633"/>
        <v>0</v>
      </c>
      <c r="AK399" s="191">
        <f t="shared" ref="AK399:AU399" si="717">AK198+AJ399</f>
        <v>0</v>
      </c>
      <c r="AL399" s="191">
        <f t="shared" si="717"/>
        <v>0</v>
      </c>
      <c r="AM399" s="191">
        <f t="shared" si="717"/>
        <v>0</v>
      </c>
      <c r="AN399" s="191">
        <f t="shared" si="717"/>
        <v>0</v>
      </c>
      <c r="AO399" s="191">
        <f t="shared" si="717"/>
        <v>0</v>
      </c>
      <c r="AP399" s="191">
        <f t="shared" si="717"/>
        <v>0</v>
      </c>
      <c r="AQ399" s="191">
        <f t="shared" si="717"/>
        <v>0</v>
      </c>
      <c r="AR399" s="191">
        <f t="shared" si="717"/>
        <v>0</v>
      </c>
      <c r="AS399" s="191">
        <f t="shared" si="717"/>
        <v>0</v>
      </c>
      <c r="AT399" s="191">
        <f t="shared" si="717"/>
        <v>0</v>
      </c>
      <c r="AU399" s="191">
        <f t="shared" si="717"/>
        <v>0</v>
      </c>
      <c r="AV399" s="163"/>
      <c r="AW399" s="206">
        <f t="shared" si="635"/>
        <v>0</v>
      </c>
      <c r="AX399" s="191">
        <f t="shared" ref="AX399:BH399" si="718">AX198+AW399</f>
        <v>0</v>
      </c>
      <c r="AY399" s="191">
        <f t="shared" si="718"/>
        <v>0</v>
      </c>
      <c r="AZ399" s="191">
        <f t="shared" si="718"/>
        <v>0</v>
      </c>
      <c r="BA399" s="191">
        <f t="shared" si="718"/>
        <v>0</v>
      </c>
      <c r="BB399" s="191">
        <f t="shared" si="718"/>
        <v>1541947.74</v>
      </c>
      <c r="BC399" s="191">
        <f t="shared" si="718"/>
        <v>1541947.74</v>
      </c>
      <c r="BD399" s="191">
        <f t="shared" si="718"/>
        <v>1541947.74</v>
      </c>
      <c r="BE399" s="191">
        <f t="shared" si="718"/>
        <v>1541947.74</v>
      </c>
      <c r="BF399" s="191">
        <f t="shared" si="718"/>
        <v>1541947.74</v>
      </c>
      <c r="BG399" s="191">
        <f t="shared" si="718"/>
        <v>1541947.74</v>
      </c>
      <c r="BH399" s="191">
        <f t="shared" si="718"/>
        <v>1541947.74</v>
      </c>
      <c r="BI399" s="163"/>
      <c r="BV399" s="163"/>
      <c r="CI399" s="163"/>
      <c r="CV399" s="163"/>
      <c r="DI399" s="163"/>
      <c r="DV399" s="163"/>
      <c r="EI399" s="163"/>
      <c r="EK399" s="207">
        <f t="shared" si="612"/>
        <v>0</v>
      </c>
      <c r="EL399" s="116"/>
    </row>
    <row r="400" spans="1:142" ht="15.75" customHeight="1" outlineLevel="1" x14ac:dyDescent="0.25">
      <c r="A400" s="2">
        <f t="shared" si="714"/>
        <v>52</v>
      </c>
      <c r="B400" s="1" t="str">
        <f t="shared" si="714"/>
        <v>TAU-TBD44</v>
      </c>
      <c r="C400" s="1" t="str">
        <f t="shared" si="714"/>
        <v>SPP TAU - Circuit 66032</v>
      </c>
      <c r="D400" s="2" t="str">
        <f t="shared" si="714"/>
        <v>TAU-TBD44.1</v>
      </c>
      <c r="E400" s="162" t="str">
        <f t="shared" si="714"/>
        <v>SPP TAU - Circuit 66032</v>
      </c>
      <c r="F400" s="84">
        <f t="shared" si="629"/>
        <v>45122</v>
      </c>
      <c r="G400" s="123">
        <v>355</v>
      </c>
      <c r="H400" s="128"/>
      <c r="I400" s="205">
        <v>0</v>
      </c>
      <c r="J400" s="191">
        <f t="shared" ref="J400:U400" si="719">J199+I400</f>
        <v>0</v>
      </c>
      <c r="K400" s="191">
        <f t="shared" si="719"/>
        <v>0</v>
      </c>
      <c r="L400" s="191">
        <f t="shared" si="719"/>
        <v>0</v>
      </c>
      <c r="M400" s="191">
        <f t="shared" si="719"/>
        <v>0</v>
      </c>
      <c r="N400" s="191">
        <f t="shared" si="719"/>
        <v>0</v>
      </c>
      <c r="O400" s="191">
        <f t="shared" si="719"/>
        <v>0</v>
      </c>
      <c r="P400" s="191">
        <f t="shared" si="719"/>
        <v>0</v>
      </c>
      <c r="Q400" s="191">
        <f t="shared" si="719"/>
        <v>0</v>
      </c>
      <c r="R400" s="191">
        <f t="shared" si="719"/>
        <v>0</v>
      </c>
      <c r="S400" s="191">
        <f t="shared" si="719"/>
        <v>0</v>
      </c>
      <c r="T400" s="191">
        <f t="shared" si="719"/>
        <v>0</v>
      </c>
      <c r="U400" s="191">
        <f t="shared" si="719"/>
        <v>0</v>
      </c>
      <c r="V400" s="163"/>
      <c r="W400" s="206">
        <f t="shared" si="631"/>
        <v>0</v>
      </c>
      <c r="X400" s="191">
        <f t="shared" ref="X400:AH400" si="720">X199+W400</f>
        <v>0</v>
      </c>
      <c r="Y400" s="191">
        <f t="shared" si="720"/>
        <v>0</v>
      </c>
      <c r="Z400" s="191">
        <f t="shared" si="720"/>
        <v>0</v>
      </c>
      <c r="AA400" s="191">
        <f t="shared" si="720"/>
        <v>0</v>
      </c>
      <c r="AB400" s="191">
        <f t="shared" si="720"/>
        <v>0</v>
      </c>
      <c r="AC400" s="191">
        <f t="shared" si="720"/>
        <v>0</v>
      </c>
      <c r="AD400" s="191">
        <f t="shared" si="720"/>
        <v>0</v>
      </c>
      <c r="AE400" s="191">
        <f t="shared" si="720"/>
        <v>0</v>
      </c>
      <c r="AF400" s="191">
        <f t="shared" si="720"/>
        <v>0</v>
      </c>
      <c r="AG400" s="191">
        <f t="shared" si="720"/>
        <v>0</v>
      </c>
      <c r="AH400" s="191">
        <f t="shared" si="720"/>
        <v>0</v>
      </c>
      <c r="AI400" s="163"/>
      <c r="AJ400" s="206">
        <f t="shared" si="633"/>
        <v>0</v>
      </c>
      <c r="AK400" s="191">
        <f t="shared" ref="AK400:AU400" si="721">AK199+AJ400</f>
        <v>0</v>
      </c>
      <c r="AL400" s="191">
        <f t="shared" si="721"/>
        <v>0</v>
      </c>
      <c r="AM400" s="191">
        <f t="shared" si="721"/>
        <v>0</v>
      </c>
      <c r="AN400" s="191">
        <f t="shared" si="721"/>
        <v>0</v>
      </c>
      <c r="AO400" s="191">
        <f t="shared" si="721"/>
        <v>0</v>
      </c>
      <c r="AP400" s="191">
        <f t="shared" si="721"/>
        <v>0</v>
      </c>
      <c r="AQ400" s="191">
        <f t="shared" si="721"/>
        <v>0</v>
      </c>
      <c r="AR400" s="191">
        <f t="shared" si="721"/>
        <v>0</v>
      </c>
      <c r="AS400" s="191">
        <f t="shared" si="721"/>
        <v>0</v>
      </c>
      <c r="AT400" s="191">
        <f t="shared" si="721"/>
        <v>0</v>
      </c>
      <c r="AU400" s="191">
        <f t="shared" si="721"/>
        <v>0</v>
      </c>
      <c r="AV400" s="163"/>
      <c r="AW400" s="206">
        <f t="shared" si="635"/>
        <v>0</v>
      </c>
      <c r="AX400" s="191">
        <f t="shared" ref="AX400:BH400" si="722">AX199+AW400</f>
        <v>0</v>
      </c>
      <c r="AY400" s="191">
        <f t="shared" si="722"/>
        <v>0</v>
      </c>
      <c r="AZ400" s="191">
        <f t="shared" si="722"/>
        <v>0</v>
      </c>
      <c r="BA400" s="191">
        <f t="shared" si="722"/>
        <v>0</v>
      </c>
      <c r="BB400" s="191">
        <f t="shared" si="722"/>
        <v>0</v>
      </c>
      <c r="BC400" s="191">
        <f t="shared" si="722"/>
        <v>1270536</v>
      </c>
      <c r="BD400" s="191">
        <f t="shared" si="722"/>
        <v>1270536</v>
      </c>
      <c r="BE400" s="191">
        <f t="shared" si="722"/>
        <v>1270536</v>
      </c>
      <c r="BF400" s="191">
        <f t="shared" si="722"/>
        <v>1270536</v>
      </c>
      <c r="BG400" s="191">
        <f t="shared" si="722"/>
        <v>1270536</v>
      </c>
      <c r="BH400" s="191">
        <f t="shared" si="722"/>
        <v>1270536</v>
      </c>
      <c r="BI400" s="163"/>
      <c r="BV400" s="163"/>
      <c r="CI400" s="163"/>
      <c r="CV400" s="163"/>
      <c r="DI400" s="163"/>
      <c r="DV400" s="163"/>
      <c r="EI400" s="163"/>
      <c r="EK400" s="207">
        <f t="shared" si="612"/>
        <v>0</v>
      </c>
      <c r="EL400" s="116"/>
    </row>
    <row r="401" spans="1:142" ht="15.75" customHeight="1" outlineLevel="1" x14ac:dyDescent="0.25">
      <c r="A401" s="2">
        <f t="shared" si="714"/>
        <v>53</v>
      </c>
      <c r="B401" s="1" t="str">
        <f t="shared" si="714"/>
        <v>TAU-TBD45</v>
      </c>
      <c r="C401" s="1" t="str">
        <f t="shared" si="714"/>
        <v>SPP TAU - Circuit 66017</v>
      </c>
      <c r="D401" s="2" t="str">
        <f t="shared" si="714"/>
        <v>TAU-TBD45.1</v>
      </c>
      <c r="E401" s="162" t="str">
        <f t="shared" si="714"/>
        <v>SPP TAU - Circuit 66017</v>
      </c>
      <c r="F401" s="84">
        <f t="shared" si="629"/>
        <v>45184</v>
      </c>
      <c r="G401" s="123">
        <v>355</v>
      </c>
      <c r="H401" s="128"/>
      <c r="I401" s="205">
        <v>0</v>
      </c>
      <c r="J401" s="191">
        <f t="shared" ref="J401:U401" si="723">J200+I401</f>
        <v>0</v>
      </c>
      <c r="K401" s="191">
        <f t="shared" si="723"/>
        <v>0</v>
      </c>
      <c r="L401" s="191">
        <f t="shared" si="723"/>
        <v>0</v>
      </c>
      <c r="M401" s="191">
        <f t="shared" si="723"/>
        <v>0</v>
      </c>
      <c r="N401" s="191">
        <f t="shared" si="723"/>
        <v>0</v>
      </c>
      <c r="O401" s="191">
        <f t="shared" si="723"/>
        <v>0</v>
      </c>
      <c r="P401" s="191">
        <f t="shared" si="723"/>
        <v>0</v>
      </c>
      <c r="Q401" s="191">
        <f t="shared" si="723"/>
        <v>0</v>
      </c>
      <c r="R401" s="191">
        <f t="shared" si="723"/>
        <v>0</v>
      </c>
      <c r="S401" s="191">
        <f t="shared" si="723"/>
        <v>0</v>
      </c>
      <c r="T401" s="191">
        <f t="shared" si="723"/>
        <v>0</v>
      </c>
      <c r="U401" s="191">
        <f t="shared" si="723"/>
        <v>0</v>
      </c>
      <c r="V401" s="163"/>
      <c r="W401" s="206">
        <f t="shared" si="631"/>
        <v>0</v>
      </c>
      <c r="X401" s="191">
        <f t="shared" ref="X401:AH401" si="724">X200+W401</f>
        <v>0</v>
      </c>
      <c r="Y401" s="191">
        <f t="shared" si="724"/>
        <v>0</v>
      </c>
      <c r="Z401" s="191">
        <f t="shared" si="724"/>
        <v>0</v>
      </c>
      <c r="AA401" s="191">
        <f t="shared" si="724"/>
        <v>0</v>
      </c>
      <c r="AB401" s="191">
        <f t="shared" si="724"/>
        <v>0</v>
      </c>
      <c r="AC401" s="191">
        <f t="shared" si="724"/>
        <v>0</v>
      </c>
      <c r="AD401" s="191">
        <f t="shared" si="724"/>
        <v>0</v>
      </c>
      <c r="AE401" s="191">
        <f t="shared" si="724"/>
        <v>0</v>
      </c>
      <c r="AF401" s="191">
        <f t="shared" si="724"/>
        <v>0</v>
      </c>
      <c r="AG401" s="191">
        <f t="shared" si="724"/>
        <v>0</v>
      </c>
      <c r="AH401" s="191">
        <f t="shared" si="724"/>
        <v>0</v>
      </c>
      <c r="AI401" s="163"/>
      <c r="AJ401" s="206">
        <f t="shared" si="633"/>
        <v>0</v>
      </c>
      <c r="AK401" s="191">
        <f t="shared" ref="AK401:AU401" si="725">AK200+AJ401</f>
        <v>0</v>
      </c>
      <c r="AL401" s="191">
        <f t="shared" si="725"/>
        <v>0</v>
      </c>
      <c r="AM401" s="191">
        <f t="shared" si="725"/>
        <v>0</v>
      </c>
      <c r="AN401" s="191">
        <f t="shared" si="725"/>
        <v>0</v>
      </c>
      <c r="AO401" s="191">
        <f t="shared" si="725"/>
        <v>0</v>
      </c>
      <c r="AP401" s="191">
        <f t="shared" si="725"/>
        <v>0</v>
      </c>
      <c r="AQ401" s="191">
        <f t="shared" si="725"/>
        <v>0</v>
      </c>
      <c r="AR401" s="191">
        <f t="shared" si="725"/>
        <v>0</v>
      </c>
      <c r="AS401" s="191">
        <f t="shared" si="725"/>
        <v>0</v>
      </c>
      <c r="AT401" s="191">
        <f t="shared" si="725"/>
        <v>0</v>
      </c>
      <c r="AU401" s="191">
        <f t="shared" si="725"/>
        <v>0</v>
      </c>
      <c r="AV401" s="163"/>
      <c r="AW401" s="206">
        <f t="shared" si="635"/>
        <v>0</v>
      </c>
      <c r="AX401" s="191">
        <f t="shared" ref="AX401:BH401" si="726">AX200+AW401</f>
        <v>0</v>
      </c>
      <c r="AY401" s="191">
        <f t="shared" si="726"/>
        <v>0</v>
      </c>
      <c r="AZ401" s="191">
        <f t="shared" si="726"/>
        <v>0</v>
      </c>
      <c r="BA401" s="191">
        <f t="shared" si="726"/>
        <v>0</v>
      </c>
      <c r="BB401" s="191">
        <f t="shared" si="726"/>
        <v>0</v>
      </c>
      <c r="BC401" s="191">
        <f t="shared" si="726"/>
        <v>0</v>
      </c>
      <c r="BD401" s="191">
        <f t="shared" si="726"/>
        <v>0</v>
      </c>
      <c r="BE401" s="191">
        <f t="shared" si="726"/>
        <v>3042435.2299999995</v>
      </c>
      <c r="BF401" s="191">
        <f t="shared" si="726"/>
        <v>3042435.2299999995</v>
      </c>
      <c r="BG401" s="191">
        <f t="shared" si="726"/>
        <v>3042435.2299999995</v>
      </c>
      <c r="BH401" s="191">
        <f t="shared" si="726"/>
        <v>3042435.2299999995</v>
      </c>
      <c r="BI401" s="163"/>
      <c r="BV401" s="163"/>
      <c r="CI401" s="163"/>
      <c r="CV401" s="163"/>
      <c r="DI401" s="163"/>
      <c r="DV401" s="163"/>
      <c r="EI401" s="163"/>
      <c r="EK401" s="207">
        <f t="shared" si="612"/>
        <v>0</v>
      </c>
      <c r="EL401" s="116"/>
    </row>
    <row r="402" spans="1:142" ht="15.75" customHeight="1" outlineLevel="1" x14ac:dyDescent="0.25">
      <c r="A402" s="2">
        <f t="shared" si="714"/>
        <v>54</v>
      </c>
      <c r="B402" s="1" t="str">
        <f t="shared" si="714"/>
        <v>PRE-10049</v>
      </c>
      <c r="C402" s="1" t="str">
        <f t="shared" si="714"/>
        <v>SPP TAU - Circuit 66011</v>
      </c>
      <c r="D402" s="2" t="str">
        <f t="shared" si="714"/>
        <v>PRE-10049.1</v>
      </c>
      <c r="E402" s="162" t="str">
        <f t="shared" si="714"/>
        <v>SPP TAU - Circuit 66011</v>
      </c>
      <c r="F402" s="84">
        <f t="shared" si="629"/>
        <v>45184</v>
      </c>
      <c r="G402" s="123">
        <v>355</v>
      </c>
      <c r="H402" s="128"/>
      <c r="I402" s="205">
        <v>0</v>
      </c>
      <c r="J402" s="191">
        <f t="shared" ref="J402:U402" si="727">J201+I402</f>
        <v>0</v>
      </c>
      <c r="K402" s="191">
        <f t="shared" si="727"/>
        <v>0</v>
      </c>
      <c r="L402" s="191">
        <f t="shared" si="727"/>
        <v>0</v>
      </c>
      <c r="M402" s="191">
        <f t="shared" si="727"/>
        <v>0</v>
      </c>
      <c r="N402" s="191">
        <f t="shared" si="727"/>
        <v>0</v>
      </c>
      <c r="O402" s="191">
        <f t="shared" si="727"/>
        <v>0</v>
      </c>
      <c r="P402" s="191">
        <f t="shared" si="727"/>
        <v>0</v>
      </c>
      <c r="Q402" s="191">
        <f t="shared" si="727"/>
        <v>0</v>
      </c>
      <c r="R402" s="191">
        <f t="shared" si="727"/>
        <v>0</v>
      </c>
      <c r="S402" s="191">
        <f t="shared" si="727"/>
        <v>0</v>
      </c>
      <c r="T402" s="191">
        <f t="shared" si="727"/>
        <v>0</v>
      </c>
      <c r="U402" s="191">
        <f t="shared" si="727"/>
        <v>0</v>
      </c>
      <c r="V402" s="163"/>
      <c r="W402" s="206">
        <f t="shared" si="631"/>
        <v>0</v>
      </c>
      <c r="X402" s="191">
        <f t="shared" ref="X402:AH402" si="728">X201+W402</f>
        <v>0</v>
      </c>
      <c r="Y402" s="191">
        <f t="shared" si="728"/>
        <v>0</v>
      </c>
      <c r="Z402" s="191">
        <f t="shared" si="728"/>
        <v>0</v>
      </c>
      <c r="AA402" s="191">
        <f t="shared" si="728"/>
        <v>0</v>
      </c>
      <c r="AB402" s="191">
        <f t="shared" si="728"/>
        <v>0</v>
      </c>
      <c r="AC402" s="191">
        <f t="shared" si="728"/>
        <v>0</v>
      </c>
      <c r="AD402" s="191">
        <f t="shared" si="728"/>
        <v>0</v>
      </c>
      <c r="AE402" s="191">
        <f t="shared" si="728"/>
        <v>0</v>
      </c>
      <c r="AF402" s="191">
        <f t="shared" si="728"/>
        <v>0</v>
      </c>
      <c r="AG402" s="191">
        <f t="shared" si="728"/>
        <v>0</v>
      </c>
      <c r="AH402" s="191">
        <f t="shared" si="728"/>
        <v>0</v>
      </c>
      <c r="AI402" s="163"/>
      <c r="AJ402" s="206">
        <f t="shared" si="633"/>
        <v>0</v>
      </c>
      <c r="AK402" s="191">
        <f t="shared" ref="AK402:AU402" si="729">AK201+AJ402</f>
        <v>0</v>
      </c>
      <c r="AL402" s="191">
        <f t="shared" si="729"/>
        <v>0</v>
      </c>
      <c r="AM402" s="191">
        <f t="shared" si="729"/>
        <v>0</v>
      </c>
      <c r="AN402" s="191">
        <f t="shared" si="729"/>
        <v>0</v>
      </c>
      <c r="AO402" s="191">
        <f t="shared" si="729"/>
        <v>0</v>
      </c>
      <c r="AP402" s="191">
        <f t="shared" si="729"/>
        <v>0</v>
      </c>
      <c r="AQ402" s="191">
        <f t="shared" si="729"/>
        <v>0</v>
      </c>
      <c r="AR402" s="191">
        <f t="shared" si="729"/>
        <v>0</v>
      </c>
      <c r="AS402" s="191">
        <f t="shared" si="729"/>
        <v>0</v>
      </c>
      <c r="AT402" s="191">
        <f t="shared" si="729"/>
        <v>0</v>
      </c>
      <c r="AU402" s="191">
        <f t="shared" si="729"/>
        <v>0</v>
      </c>
      <c r="AV402" s="163"/>
      <c r="AW402" s="206">
        <f t="shared" si="635"/>
        <v>0</v>
      </c>
      <c r="AX402" s="191">
        <f t="shared" ref="AX402:BH402" si="730">AX201+AW402</f>
        <v>0</v>
      </c>
      <c r="AY402" s="191">
        <f t="shared" si="730"/>
        <v>0</v>
      </c>
      <c r="AZ402" s="191">
        <f t="shared" si="730"/>
        <v>0</v>
      </c>
      <c r="BA402" s="191">
        <f t="shared" si="730"/>
        <v>0</v>
      </c>
      <c r="BB402" s="191">
        <f t="shared" si="730"/>
        <v>0</v>
      </c>
      <c r="BC402" s="191">
        <f t="shared" si="730"/>
        <v>0</v>
      </c>
      <c r="BD402" s="191">
        <f t="shared" si="730"/>
        <v>0</v>
      </c>
      <c r="BE402" s="191">
        <f t="shared" si="730"/>
        <v>755987.78</v>
      </c>
      <c r="BF402" s="191">
        <f t="shared" si="730"/>
        <v>755987.78</v>
      </c>
      <c r="BG402" s="191">
        <f t="shared" si="730"/>
        <v>755987.78</v>
      </c>
      <c r="BH402" s="191">
        <f t="shared" si="730"/>
        <v>755987.78</v>
      </c>
      <c r="BI402" s="163"/>
      <c r="BV402" s="163"/>
      <c r="CI402" s="163"/>
      <c r="CV402" s="163"/>
      <c r="DI402" s="163"/>
      <c r="DV402" s="163"/>
      <c r="EI402" s="163"/>
      <c r="EK402" s="207">
        <f t="shared" si="612"/>
        <v>0</v>
      </c>
      <c r="EL402" s="116"/>
    </row>
    <row r="403" spans="1:142" ht="15.75" customHeight="1" outlineLevel="1" x14ac:dyDescent="0.25">
      <c r="A403" s="2">
        <f t="shared" si="714"/>
        <v>55</v>
      </c>
      <c r="B403" s="1" t="str">
        <f t="shared" si="714"/>
        <v>TAU-TBD47</v>
      </c>
      <c r="C403" s="1" t="str">
        <f t="shared" si="714"/>
        <v>SPP TAU - Circuit 66047</v>
      </c>
      <c r="D403" s="2" t="str">
        <f t="shared" si="714"/>
        <v>TAU-TBD47.1</v>
      </c>
      <c r="E403" s="162" t="str">
        <f t="shared" si="714"/>
        <v>SPP TAU - Circuit 66047</v>
      </c>
      <c r="F403" s="84">
        <f t="shared" si="629"/>
        <v>45184</v>
      </c>
      <c r="G403" s="123">
        <v>355</v>
      </c>
      <c r="H403" s="128"/>
      <c r="I403" s="205">
        <v>0</v>
      </c>
      <c r="J403" s="191">
        <f t="shared" ref="J403:U403" si="731">J202+I403</f>
        <v>0</v>
      </c>
      <c r="K403" s="191">
        <f t="shared" si="731"/>
        <v>0</v>
      </c>
      <c r="L403" s="191">
        <f t="shared" si="731"/>
        <v>0</v>
      </c>
      <c r="M403" s="191">
        <f t="shared" si="731"/>
        <v>0</v>
      </c>
      <c r="N403" s="191">
        <f t="shared" si="731"/>
        <v>0</v>
      </c>
      <c r="O403" s="191">
        <f t="shared" si="731"/>
        <v>0</v>
      </c>
      <c r="P403" s="191">
        <f t="shared" si="731"/>
        <v>0</v>
      </c>
      <c r="Q403" s="191">
        <f t="shared" si="731"/>
        <v>0</v>
      </c>
      <c r="R403" s="191">
        <f t="shared" si="731"/>
        <v>0</v>
      </c>
      <c r="S403" s="191">
        <f t="shared" si="731"/>
        <v>0</v>
      </c>
      <c r="T403" s="191">
        <f t="shared" si="731"/>
        <v>0</v>
      </c>
      <c r="U403" s="191">
        <f t="shared" si="731"/>
        <v>0</v>
      </c>
      <c r="V403" s="163"/>
      <c r="W403" s="206">
        <f t="shared" si="631"/>
        <v>0</v>
      </c>
      <c r="X403" s="191">
        <f t="shared" ref="X403:AH403" si="732">X202+W403</f>
        <v>0</v>
      </c>
      <c r="Y403" s="191">
        <f t="shared" si="732"/>
        <v>0</v>
      </c>
      <c r="Z403" s="191">
        <f t="shared" si="732"/>
        <v>0</v>
      </c>
      <c r="AA403" s="191">
        <f t="shared" si="732"/>
        <v>0</v>
      </c>
      <c r="AB403" s="191">
        <f t="shared" si="732"/>
        <v>0</v>
      </c>
      <c r="AC403" s="191">
        <f t="shared" si="732"/>
        <v>0</v>
      </c>
      <c r="AD403" s="191">
        <f t="shared" si="732"/>
        <v>0</v>
      </c>
      <c r="AE403" s="191">
        <f t="shared" si="732"/>
        <v>0</v>
      </c>
      <c r="AF403" s="191">
        <f t="shared" si="732"/>
        <v>0</v>
      </c>
      <c r="AG403" s="191">
        <f t="shared" si="732"/>
        <v>0</v>
      </c>
      <c r="AH403" s="191">
        <f t="shared" si="732"/>
        <v>0</v>
      </c>
      <c r="AI403" s="163"/>
      <c r="AJ403" s="206">
        <f t="shared" si="633"/>
        <v>0</v>
      </c>
      <c r="AK403" s="191">
        <f t="shared" ref="AK403:AU403" si="733">AK202+AJ403</f>
        <v>0</v>
      </c>
      <c r="AL403" s="191">
        <f t="shared" si="733"/>
        <v>0</v>
      </c>
      <c r="AM403" s="191">
        <f t="shared" si="733"/>
        <v>0</v>
      </c>
      <c r="AN403" s="191">
        <f t="shared" si="733"/>
        <v>0</v>
      </c>
      <c r="AO403" s="191">
        <f t="shared" si="733"/>
        <v>0</v>
      </c>
      <c r="AP403" s="191">
        <f t="shared" si="733"/>
        <v>0</v>
      </c>
      <c r="AQ403" s="191">
        <f t="shared" si="733"/>
        <v>0</v>
      </c>
      <c r="AR403" s="191">
        <f t="shared" si="733"/>
        <v>0</v>
      </c>
      <c r="AS403" s="191">
        <f t="shared" si="733"/>
        <v>0</v>
      </c>
      <c r="AT403" s="191">
        <f t="shared" si="733"/>
        <v>0</v>
      </c>
      <c r="AU403" s="191">
        <f t="shared" si="733"/>
        <v>0</v>
      </c>
      <c r="AV403" s="163"/>
      <c r="AW403" s="206">
        <f t="shared" si="635"/>
        <v>0</v>
      </c>
      <c r="AX403" s="191">
        <f t="shared" ref="AX403:BH403" si="734">AX202+AW403</f>
        <v>0</v>
      </c>
      <c r="AY403" s="191">
        <f t="shared" si="734"/>
        <v>0</v>
      </c>
      <c r="AZ403" s="191">
        <f t="shared" si="734"/>
        <v>0</v>
      </c>
      <c r="BA403" s="191">
        <f t="shared" si="734"/>
        <v>0</v>
      </c>
      <c r="BB403" s="191">
        <f t="shared" si="734"/>
        <v>0</v>
      </c>
      <c r="BC403" s="191">
        <f t="shared" si="734"/>
        <v>0</v>
      </c>
      <c r="BD403" s="191">
        <f t="shared" si="734"/>
        <v>0</v>
      </c>
      <c r="BE403" s="191">
        <f t="shared" si="734"/>
        <v>31763.4</v>
      </c>
      <c r="BF403" s="191">
        <f t="shared" si="734"/>
        <v>31763.4</v>
      </c>
      <c r="BG403" s="191">
        <f t="shared" si="734"/>
        <v>31763.4</v>
      </c>
      <c r="BH403" s="191">
        <f t="shared" si="734"/>
        <v>31763.4</v>
      </c>
      <c r="BI403" s="163"/>
      <c r="BV403" s="163"/>
      <c r="CI403" s="163"/>
      <c r="CV403" s="163"/>
      <c r="DI403" s="163"/>
      <c r="DV403" s="163"/>
      <c r="EI403" s="163"/>
      <c r="EK403" s="207">
        <f t="shared" si="612"/>
        <v>0</v>
      </c>
      <c r="EL403" s="116"/>
    </row>
    <row r="404" spans="1:142" ht="15.75" customHeight="1" outlineLevel="1" x14ac:dyDescent="0.25">
      <c r="A404" s="2">
        <f t="shared" si="714"/>
        <v>56</v>
      </c>
      <c r="B404" s="1" t="str">
        <f t="shared" si="714"/>
        <v>TAU-TBD48</v>
      </c>
      <c r="C404" s="1" t="str">
        <f t="shared" si="714"/>
        <v>SPP TAU - Circuit 66436</v>
      </c>
      <c r="D404" s="2" t="str">
        <f t="shared" si="714"/>
        <v>TAU-TBD48.1</v>
      </c>
      <c r="E404" s="162" t="str">
        <f t="shared" si="714"/>
        <v>SPP TAU - Circuit 66436</v>
      </c>
      <c r="F404" s="84">
        <f t="shared" si="629"/>
        <v>45214</v>
      </c>
      <c r="G404" s="123">
        <v>355</v>
      </c>
      <c r="H404" s="128"/>
      <c r="I404" s="205">
        <v>0</v>
      </c>
      <c r="J404" s="191">
        <f t="shared" ref="J404:U404" si="735">J203+I404</f>
        <v>0</v>
      </c>
      <c r="K404" s="191">
        <f t="shared" si="735"/>
        <v>0</v>
      </c>
      <c r="L404" s="191">
        <f t="shared" si="735"/>
        <v>0</v>
      </c>
      <c r="M404" s="191">
        <f t="shared" si="735"/>
        <v>0</v>
      </c>
      <c r="N404" s="191">
        <f t="shared" si="735"/>
        <v>0</v>
      </c>
      <c r="O404" s="191">
        <f t="shared" si="735"/>
        <v>0</v>
      </c>
      <c r="P404" s="191">
        <f t="shared" si="735"/>
        <v>0</v>
      </c>
      <c r="Q404" s="191">
        <f t="shared" si="735"/>
        <v>0</v>
      </c>
      <c r="R404" s="191">
        <f t="shared" si="735"/>
        <v>0</v>
      </c>
      <c r="S404" s="191">
        <f t="shared" si="735"/>
        <v>0</v>
      </c>
      <c r="T404" s="191">
        <f t="shared" si="735"/>
        <v>0</v>
      </c>
      <c r="U404" s="191">
        <f t="shared" si="735"/>
        <v>0</v>
      </c>
      <c r="V404" s="163"/>
      <c r="W404" s="206">
        <f t="shared" si="631"/>
        <v>0</v>
      </c>
      <c r="X404" s="191">
        <f t="shared" ref="X404:AH404" si="736">X203+W404</f>
        <v>0</v>
      </c>
      <c r="Y404" s="191">
        <f t="shared" si="736"/>
        <v>0</v>
      </c>
      <c r="Z404" s="191">
        <f t="shared" si="736"/>
        <v>0</v>
      </c>
      <c r="AA404" s="191">
        <f t="shared" si="736"/>
        <v>0</v>
      </c>
      <c r="AB404" s="191">
        <f t="shared" si="736"/>
        <v>0</v>
      </c>
      <c r="AC404" s="191">
        <f t="shared" si="736"/>
        <v>0</v>
      </c>
      <c r="AD404" s="191">
        <f t="shared" si="736"/>
        <v>0</v>
      </c>
      <c r="AE404" s="191">
        <f t="shared" si="736"/>
        <v>0</v>
      </c>
      <c r="AF404" s="191">
        <f t="shared" si="736"/>
        <v>0</v>
      </c>
      <c r="AG404" s="191">
        <f t="shared" si="736"/>
        <v>0</v>
      </c>
      <c r="AH404" s="191">
        <f t="shared" si="736"/>
        <v>0</v>
      </c>
      <c r="AI404" s="163"/>
      <c r="AJ404" s="206">
        <f t="shared" si="633"/>
        <v>0</v>
      </c>
      <c r="AK404" s="191">
        <f t="shared" ref="AK404:AU404" si="737">AK203+AJ404</f>
        <v>0</v>
      </c>
      <c r="AL404" s="191">
        <f t="shared" si="737"/>
        <v>0</v>
      </c>
      <c r="AM404" s="191">
        <f t="shared" si="737"/>
        <v>0</v>
      </c>
      <c r="AN404" s="191">
        <f t="shared" si="737"/>
        <v>0</v>
      </c>
      <c r="AO404" s="191">
        <f t="shared" si="737"/>
        <v>0</v>
      </c>
      <c r="AP404" s="191">
        <f t="shared" si="737"/>
        <v>0</v>
      </c>
      <c r="AQ404" s="191">
        <f t="shared" si="737"/>
        <v>0</v>
      </c>
      <c r="AR404" s="191">
        <f t="shared" si="737"/>
        <v>0</v>
      </c>
      <c r="AS404" s="191">
        <f t="shared" si="737"/>
        <v>0</v>
      </c>
      <c r="AT404" s="191">
        <f t="shared" si="737"/>
        <v>0</v>
      </c>
      <c r="AU404" s="191">
        <f t="shared" si="737"/>
        <v>0</v>
      </c>
      <c r="AV404" s="163"/>
      <c r="AW404" s="206">
        <f t="shared" si="635"/>
        <v>0</v>
      </c>
      <c r="AX404" s="191">
        <f t="shared" ref="AX404:BH404" si="738">AX203+AW404</f>
        <v>0</v>
      </c>
      <c r="AY404" s="191">
        <f t="shared" si="738"/>
        <v>0</v>
      </c>
      <c r="AZ404" s="191">
        <f t="shared" si="738"/>
        <v>0</v>
      </c>
      <c r="BA404" s="191">
        <f t="shared" si="738"/>
        <v>0</v>
      </c>
      <c r="BB404" s="191">
        <f t="shared" si="738"/>
        <v>0</v>
      </c>
      <c r="BC404" s="191">
        <f t="shared" si="738"/>
        <v>0</v>
      </c>
      <c r="BD404" s="191">
        <f t="shared" si="738"/>
        <v>0</v>
      </c>
      <c r="BE404" s="191">
        <f t="shared" si="738"/>
        <v>0</v>
      </c>
      <c r="BF404" s="191">
        <f t="shared" si="738"/>
        <v>1079955.6000000001</v>
      </c>
      <c r="BG404" s="191">
        <f t="shared" si="738"/>
        <v>1079955.6000000001</v>
      </c>
      <c r="BH404" s="191">
        <f t="shared" si="738"/>
        <v>1079955.6000000001</v>
      </c>
      <c r="BI404" s="163"/>
      <c r="BV404" s="163"/>
      <c r="CI404" s="163"/>
      <c r="CV404" s="163"/>
      <c r="DI404" s="163"/>
      <c r="DV404" s="163"/>
      <c r="EI404" s="163"/>
      <c r="EK404" s="207">
        <f t="shared" si="612"/>
        <v>0</v>
      </c>
      <c r="EL404" s="116"/>
    </row>
    <row r="405" spans="1:142" ht="15.75" customHeight="1" outlineLevel="1" x14ac:dyDescent="0.25">
      <c r="A405" s="2">
        <f t="shared" si="714"/>
        <v>57</v>
      </c>
      <c r="B405" s="1" t="str">
        <f t="shared" si="714"/>
        <v>TAU-TBD49</v>
      </c>
      <c r="C405" s="1" t="str">
        <f t="shared" si="714"/>
        <v>SPP TAU - Circuit 66098</v>
      </c>
      <c r="D405" s="2" t="str">
        <f t="shared" si="714"/>
        <v>TAU-TBD49.1</v>
      </c>
      <c r="E405" s="162" t="str">
        <f t="shared" si="714"/>
        <v>SPP TAU - Circuit 66098</v>
      </c>
      <c r="F405" s="84">
        <f t="shared" si="629"/>
        <v>45214</v>
      </c>
      <c r="G405" s="123">
        <v>355</v>
      </c>
      <c r="H405" s="128"/>
      <c r="I405" s="205">
        <v>0</v>
      </c>
      <c r="J405" s="191">
        <f t="shared" ref="J405:U405" si="739">J204+I405</f>
        <v>0</v>
      </c>
      <c r="K405" s="191">
        <f t="shared" si="739"/>
        <v>0</v>
      </c>
      <c r="L405" s="191">
        <f t="shared" si="739"/>
        <v>0</v>
      </c>
      <c r="M405" s="191">
        <f t="shared" si="739"/>
        <v>0</v>
      </c>
      <c r="N405" s="191">
        <f t="shared" si="739"/>
        <v>0</v>
      </c>
      <c r="O405" s="191">
        <f t="shared" si="739"/>
        <v>0</v>
      </c>
      <c r="P405" s="191">
        <f t="shared" si="739"/>
        <v>0</v>
      </c>
      <c r="Q405" s="191">
        <f t="shared" si="739"/>
        <v>0</v>
      </c>
      <c r="R405" s="191">
        <f t="shared" si="739"/>
        <v>0</v>
      </c>
      <c r="S405" s="191">
        <f t="shared" si="739"/>
        <v>0</v>
      </c>
      <c r="T405" s="191">
        <f t="shared" si="739"/>
        <v>0</v>
      </c>
      <c r="U405" s="191">
        <f t="shared" si="739"/>
        <v>0</v>
      </c>
      <c r="V405" s="163"/>
      <c r="W405" s="206">
        <f t="shared" si="631"/>
        <v>0</v>
      </c>
      <c r="X405" s="191">
        <f t="shared" ref="X405:AH405" si="740">X204+W405</f>
        <v>0</v>
      </c>
      <c r="Y405" s="191">
        <f t="shared" si="740"/>
        <v>0</v>
      </c>
      <c r="Z405" s="191">
        <f t="shared" si="740"/>
        <v>0</v>
      </c>
      <c r="AA405" s="191">
        <f t="shared" si="740"/>
        <v>0</v>
      </c>
      <c r="AB405" s="191">
        <f t="shared" si="740"/>
        <v>0</v>
      </c>
      <c r="AC405" s="191">
        <f t="shared" si="740"/>
        <v>0</v>
      </c>
      <c r="AD405" s="191">
        <f t="shared" si="740"/>
        <v>0</v>
      </c>
      <c r="AE405" s="191">
        <f t="shared" si="740"/>
        <v>0</v>
      </c>
      <c r="AF405" s="191">
        <f t="shared" si="740"/>
        <v>0</v>
      </c>
      <c r="AG405" s="191">
        <f t="shared" si="740"/>
        <v>0</v>
      </c>
      <c r="AH405" s="191">
        <f t="shared" si="740"/>
        <v>0</v>
      </c>
      <c r="AI405" s="163"/>
      <c r="AJ405" s="206">
        <f t="shared" si="633"/>
        <v>0</v>
      </c>
      <c r="AK405" s="191">
        <f t="shared" ref="AK405:AU405" si="741">AK204+AJ405</f>
        <v>0</v>
      </c>
      <c r="AL405" s="191">
        <f t="shared" si="741"/>
        <v>0</v>
      </c>
      <c r="AM405" s="191">
        <f t="shared" si="741"/>
        <v>0</v>
      </c>
      <c r="AN405" s="191">
        <f t="shared" si="741"/>
        <v>0</v>
      </c>
      <c r="AO405" s="191">
        <f t="shared" si="741"/>
        <v>0</v>
      </c>
      <c r="AP405" s="191">
        <f t="shared" si="741"/>
        <v>0</v>
      </c>
      <c r="AQ405" s="191">
        <f t="shared" si="741"/>
        <v>0</v>
      </c>
      <c r="AR405" s="191">
        <f t="shared" si="741"/>
        <v>0</v>
      </c>
      <c r="AS405" s="191">
        <f t="shared" si="741"/>
        <v>0</v>
      </c>
      <c r="AT405" s="191">
        <f t="shared" si="741"/>
        <v>0</v>
      </c>
      <c r="AU405" s="191">
        <f t="shared" si="741"/>
        <v>0</v>
      </c>
      <c r="AV405" s="163"/>
      <c r="AW405" s="206">
        <f t="shared" si="635"/>
        <v>0</v>
      </c>
      <c r="AX405" s="191">
        <f t="shared" ref="AX405:BH405" si="742">AX204+AW405</f>
        <v>0</v>
      </c>
      <c r="AY405" s="191">
        <f t="shared" si="742"/>
        <v>0</v>
      </c>
      <c r="AZ405" s="191">
        <f t="shared" si="742"/>
        <v>0</v>
      </c>
      <c r="BA405" s="191">
        <f t="shared" si="742"/>
        <v>0</v>
      </c>
      <c r="BB405" s="191">
        <f t="shared" si="742"/>
        <v>0</v>
      </c>
      <c r="BC405" s="191">
        <f t="shared" si="742"/>
        <v>0</v>
      </c>
      <c r="BD405" s="191">
        <f t="shared" si="742"/>
        <v>0</v>
      </c>
      <c r="BE405" s="191">
        <f t="shared" si="742"/>
        <v>0</v>
      </c>
      <c r="BF405" s="191">
        <f t="shared" si="742"/>
        <v>695458.14</v>
      </c>
      <c r="BG405" s="191">
        <f t="shared" si="742"/>
        <v>695458.14</v>
      </c>
      <c r="BH405" s="191">
        <f t="shared" si="742"/>
        <v>695458.14</v>
      </c>
      <c r="BI405" s="163"/>
      <c r="BV405" s="163"/>
      <c r="CI405" s="163"/>
      <c r="CV405" s="163"/>
      <c r="DI405" s="163"/>
      <c r="DV405" s="163"/>
      <c r="EI405" s="163"/>
      <c r="EK405" s="207">
        <f t="shared" si="612"/>
        <v>0</v>
      </c>
      <c r="EL405" s="116"/>
    </row>
    <row r="406" spans="1:142" ht="15.75" customHeight="1" outlineLevel="1" x14ac:dyDescent="0.25">
      <c r="A406" s="2">
        <f t="shared" si="714"/>
        <v>58</v>
      </c>
      <c r="B406" s="1" t="str">
        <f t="shared" si="714"/>
        <v>TAU-TBD50</v>
      </c>
      <c r="C406" s="1" t="str">
        <f t="shared" si="714"/>
        <v>SPP TAU - Circuit 230020</v>
      </c>
      <c r="D406" s="2" t="str">
        <f t="shared" si="714"/>
        <v>TAU-TBD50.1</v>
      </c>
      <c r="E406" s="162" t="str">
        <f t="shared" si="714"/>
        <v>SPP TAU - Circuit 230020</v>
      </c>
      <c r="F406" s="84">
        <f t="shared" si="629"/>
        <v>45275</v>
      </c>
      <c r="G406" s="123">
        <v>355</v>
      </c>
      <c r="H406" s="128"/>
      <c r="I406" s="205">
        <v>0</v>
      </c>
      <c r="J406" s="191">
        <f t="shared" ref="J406:U406" si="743">J205+I406</f>
        <v>0</v>
      </c>
      <c r="K406" s="191">
        <f t="shared" si="743"/>
        <v>0</v>
      </c>
      <c r="L406" s="191">
        <f t="shared" si="743"/>
        <v>0</v>
      </c>
      <c r="M406" s="191">
        <f t="shared" si="743"/>
        <v>0</v>
      </c>
      <c r="N406" s="191">
        <f t="shared" si="743"/>
        <v>0</v>
      </c>
      <c r="O406" s="191">
        <f t="shared" si="743"/>
        <v>0</v>
      </c>
      <c r="P406" s="191">
        <f t="shared" si="743"/>
        <v>0</v>
      </c>
      <c r="Q406" s="191">
        <f t="shared" si="743"/>
        <v>0</v>
      </c>
      <c r="R406" s="191">
        <f t="shared" si="743"/>
        <v>0</v>
      </c>
      <c r="S406" s="191">
        <f t="shared" si="743"/>
        <v>0</v>
      </c>
      <c r="T406" s="191">
        <f t="shared" si="743"/>
        <v>0</v>
      </c>
      <c r="U406" s="191">
        <f t="shared" si="743"/>
        <v>0</v>
      </c>
      <c r="V406" s="163"/>
      <c r="W406" s="206">
        <f t="shared" si="631"/>
        <v>0</v>
      </c>
      <c r="X406" s="191">
        <f t="shared" ref="X406:AH406" si="744">X205+W406</f>
        <v>0</v>
      </c>
      <c r="Y406" s="191">
        <f t="shared" si="744"/>
        <v>0</v>
      </c>
      <c r="Z406" s="191">
        <f t="shared" si="744"/>
        <v>0</v>
      </c>
      <c r="AA406" s="191">
        <f t="shared" si="744"/>
        <v>0</v>
      </c>
      <c r="AB406" s="191">
        <f t="shared" si="744"/>
        <v>0</v>
      </c>
      <c r="AC406" s="191">
        <f t="shared" si="744"/>
        <v>0</v>
      </c>
      <c r="AD406" s="191">
        <f t="shared" si="744"/>
        <v>0</v>
      </c>
      <c r="AE406" s="191">
        <f t="shared" si="744"/>
        <v>0</v>
      </c>
      <c r="AF406" s="191">
        <f t="shared" si="744"/>
        <v>0</v>
      </c>
      <c r="AG406" s="191">
        <f t="shared" si="744"/>
        <v>0</v>
      </c>
      <c r="AH406" s="191">
        <f t="shared" si="744"/>
        <v>0</v>
      </c>
      <c r="AI406" s="163"/>
      <c r="AJ406" s="206">
        <f t="shared" si="633"/>
        <v>0</v>
      </c>
      <c r="AK406" s="191">
        <f t="shared" ref="AK406:AU406" si="745">AK205+AJ406</f>
        <v>0</v>
      </c>
      <c r="AL406" s="191">
        <f t="shared" si="745"/>
        <v>0</v>
      </c>
      <c r="AM406" s="191">
        <f t="shared" si="745"/>
        <v>0</v>
      </c>
      <c r="AN406" s="191">
        <f t="shared" si="745"/>
        <v>0</v>
      </c>
      <c r="AO406" s="191">
        <f t="shared" si="745"/>
        <v>0</v>
      </c>
      <c r="AP406" s="191">
        <f t="shared" si="745"/>
        <v>0</v>
      </c>
      <c r="AQ406" s="191">
        <f t="shared" si="745"/>
        <v>0</v>
      </c>
      <c r="AR406" s="191">
        <f t="shared" si="745"/>
        <v>0</v>
      </c>
      <c r="AS406" s="191">
        <f t="shared" si="745"/>
        <v>0</v>
      </c>
      <c r="AT406" s="191">
        <f t="shared" si="745"/>
        <v>0</v>
      </c>
      <c r="AU406" s="191">
        <f t="shared" si="745"/>
        <v>0</v>
      </c>
      <c r="AV406" s="163"/>
      <c r="AW406" s="206">
        <f t="shared" si="635"/>
        <v>0</v>
      </c>
      <c r="AX406" s="191">
        <f t="shared" ref="AX406:BH406" si="746">AX205+AW406</f>
        <v>0</v>
      </c>
      <c r="AY406" s="191">
        <f t="shared" si="746"/>
        <v>0</v>
      </c>
      <c r="AZ406" s="191">
        <f t="shared" si="746"/>
        <v>0</v>
      </c>
      <c r="BA406" s="191">
        <f t="shared" si="746"/>
        <v>0</v>
      </c>
      <c r="BB406" s="191">
        <f t="shared" si="746"/>
        <v>0</v>
      </c>
      <c r="BC406" s="191">
        <f t="shared" si="746"/>
        <v>0</v>
      </c>
      <c r="BD406" s="191">
        <f t="shared" si="746"/>
        <v>0</v>
      </c>
      <c r="BE406" s="191">
        <f t="shared" si="746"/>
        <v>0</v>
      </c>
      <c r="BF406" s="191">
        <f t="shared" si="746"/>
        <v>0</v>
      </c>
      <c r="BG406" s="191">
        <f t="shared" si="746"/>
        <v>0</v>
      </c>
      <c r="BH406" s="191">
        <f t="shared" si="746"/>
        <v>1313221.2</v>
      </c>
      <c r="BI406" s="163"/>
      <c r="BV406" s="163"/>
      <c r="CI406" s="163"/>
      <c r="CV406" s="163"/>
      <c r="DI406" s="163"/>
      <c r="DV406" s="163"/>
      <c r="EI406" s="163"/>
      <c r="EK406" s="207">
        <f t="shared" si="612"/>
        <v>0</v>
      </c>
      <c r="EL406" s="116"/>
    </row>
    <row r="407" spans="1:142" ht="15.75" customHeight="1" outlineLevel="1" x14ac:dyDescent="0.25">
      <c r="A407" s="2">
        <f t="shared" si="714"/>
        <v>59</v>
      </c>
      <c r="B407" s="1" t="str">
        <f t="shared" si="714"/>
        <v>TAU-TBD51</v>
      </c>
      <c r="C407" s="1" t="str">
        <f t="shared" si="714"/>
        <v>SPP TAU - Circuit 230623</v>
      </c>
      <c r="D407" s="2" t="str">
        <f t="shared" si="714"/>
        <v>TAU-TBD51.1</v>
      </c>
      <c r="E407" s="162" t="str">
        <f t="shared" si="714"/>
        <v>SPP TAU - Circuit 230623</v>
      </c>
      <c r="F407" s="84">
        <f t="shared" si="629"/>
        <v>45306</v>
      </c>
      <c r="G407" s="123">
        <v>355</v>
      </c>
      <c r="H407" s="128"/>
      <c r="I407" s="205">
        <v>0</v>
      </c>
      <c r="J407" s="191">
        <f t="shared" ref="J407:U407" si="747">J206+I407</f>
        <v>0</v>
      </c>
      <c r="K407" s="191">
        <f t="shared" si="747"/>
        <v>0</v>
      </c>
      <c r="L407" s="191">
        <f t="shared" si="747"/>
        <v>0</v>
      </c>
      <c r="M407" s="191">
        <f t="shared" si="747"/>
        <v>0</v>
      </c>
      <c r="N407" s="191">
        <f t="shared" si="747"/>
        <v>0</v>
      </c>
      <c r="O407" s="191">
        <f t="shared" si="747"/>
        <v>0</v>
      </c>
      <c r="P407" s="191">
        <f t="shared" si="747"/>
        <v>0</v>
      </c>
      <c r="Q407" s="191">
        <f t="shared" si="747"/>
        <v>0</v>
      </c>
      <c r="R407" s="191">
        <f t="shared" si="747"/>
        <v>0</v>
      </c>
      <c r="S407" s="191">
        <f t="shared" si="747"/>
        <v>0</v>
      </c>
      <c r="T407" s="191">
        <f t="shared" si="747"/>
        <v>0</v>
      </c>
      <c r="U407" s="191">
        <f t="shared" si="747"/>
        <v>0</v>
      </c>
      <c r="V407" s="163"/>
      <c r="W407" s="206">
        <f t="shared" si="631"/>
        <v>0</v>
      </c>
      <c r="X407" s="191">
        <f t="shared" ref="X407:AH407" si="748">X206+W407</f>
        <v>0</v>
      </c>
      <c r="Y407" s="191">
        <f t="shared" si="748"/>
        <v>0</v>
      </c>
      <c r="Z407" s="191">
        <f t="shared" si="748"/>
        <v>0</v>
      </c>
      <c r="AA407" s="191">
        <f t="shared" si="748"/>
        <v>0</v>
      </c>
      <c r="AB407" s="191">
        <f t="shared" si="748"/>
        <v>0</v>
      </c>
      <c r="AC407" s="191">
        <f t="shared" si="748"/>
        <v>0</v>
      </c>
      <c r="AD407" s="191">
        <f t="shared" si="748"/>
        <v>0</v>
      </c>
      <c r="AE407" s="191">
        <f t="shared" si="748"/>
        <v>0</v>
      </c>
      <c r="AF407" s="191">
        <f t="shared" si="748"/>
        <v>0</v>
      </c>
      <c r="AG407" s="191">
        <f t="shared" si="748"/>
        <v>0</v>
      </c>
      <c r="AH407" s="191">
        <f t="shared" si="748"/>
        <v>0</v>
      </c>
      <c r="AI407" s="163"/>
      <c r="AJ407" s="206">
        <f t="shared" si="633"/>
        <v>0</v>
      </c>
      <c r="AK407" s="191">
        <f t="shared" ref="AK407:AU407" si="749">AK206+AJ407</f>
        <v>0</v>
      </c>
      <c r="AL407" s="191">
        <f t="shared" si="749"/>
        <v>0</v>
      </c>
      <c r="AM407" s="191">
        <f t="shared" si="749"/>
        <v>0</v>
      </c>
      <c r="AN407" s="191">
        <f t="shared" si="749"/>
        <v>0</v>
      </c>
      <c r="AO407" s="191">
        <f t="shared" si="749"/>
        <v>0</v>
      </c>
      <c r="AP407" s="191">
        <f t="shared" si="749"/>
        <v>0</v>
      </c>
      <c r="AQ407" s="191">
        <f t="shared" si="749"/>
        <v>0</v>
      </c>
      <c r="AR407" s="191">
        <f t="shared" si="749"/>
        <v>0</v>
      </c>
      <c r="AS407" s="191">
        <f t="shared" si="749"/>
        <v>0</v>
      </c>
      <c r="AT407" s="191">
        <f t="shared" si="749"/>
        <v>0</v>
      </c>
      <c r="AU407" s="191">
        <f t="shared" si="749"/>
        <v>0</v>
      </c>
      <c r="AV407" s="163"/>
      <c r="AW407" s="206">
        <f t="shared" si="635"/>
        <v>0</v>
      </c>
      <c r="AX407" s="191">
        <f t="shared" ref="AX407:BH407" si="750">AX206+AW407</f>
        <v>0</v>
      </c>
      <c r="AY407" s="191">
        <f t="shared" si="750"/>
        <v>0</v>
      </c>
      <c r="AZ407" s="191">
        <f t="shared" si="750"/>
        <v>0</v>
      </c>
      <c r="BA407" s="191">
        <f t="shared" si="750"/>
        <v>0</v>
      </c>
      <c r="BB407" s="191">
        <f t="shared" si="750"/>
        <v>0</v>
      </c>
      <c r="BC407" s="191">
        <f t="shared" si="750"/>
        <v>0</v>
      </c>
      <c r="BD407" s="191">
        <f t="shared" si="750"/>
        <v>0</v>
      </c>
      <c r="BE407" s="191">
        <f t="shared" si="750"/>
        <v>0</v>
      </c>
      <c r="BF407" s="191">
        <f t="shared" si="750"/>
        <v>0</v>
      </c>
      <c r="BG407" s="191">
        <f t="shared" si="750"/>
        <v>0</v>
      </c>
      <c r="BH407" s="191">
        <f t="shared" si="750"/>
        <v>0</v>
      </c>
      <c r="BI407" s="163"/>
      <c r="BV407" s="163"/>
      <c r="CI407" s="163"/>
      <c r="CV407" s="163"/>
      <c r="DI407" s="163"/>
      <c r="DV407" s="163"/>
      <c r="EI407" s="163"/>
      <c r="EK407" s="207">
        <f t="shared" si="612"/>
        <v>0</v>
      </c>
      <c r="EL407" s="116"/>
    </row>
    <row r="408" spans="1:142" ht="15.75" customHeight="1" outlineLevel="1" x14ac:dyDescent="0.25">
      <c r="A408" s="2">
        <f t="shared" si="714"/>
        <v>60</v>
      </c>
      <c r="B408" s="1" t="str">
        <f t="shared" si="714"/>
        <v>TAU-TBD52</v>
      </c>
      <c r="C408" s="1" t="str">
        <f t="shared" si="714"/>
        <v>SPP TAU - Circuit 230604</v>
      </c>
      <c r="D408" s="2" t="str">
        <f t="shared" si="714"/>
        <v>TAU-TBD52.1</v>
      </c>
      <c r="E408" s="162" t="str">
        <f t="shared" si="714"/>
        <v>SPP TAU - Circuit 230604</v>
      </c>
      <c r="F408" s="84">
        <f t="shared" si="629"/>
        <v>45337</v>
      </c>
      <c r="G408" s="123">
        <v>355</v>
      </c>
      <c r="H408" s="128"/>
      <c r="I408" s="205">
        <v>0</v>
      </c>
      <c r="J408" s="191">
        <f t="shared" ref="J408:U408" si="751">J207+I408</f>
        <v>0</v>
      </c>
      <c r="K408" s="191">
        <f t="shared" si="751"/>
        <v>0</v>
      </c>
      <c r="L408" s="191">
        <f t="shared" si="751"/>
        <v>0</v>
      </c>
      <c r="M408" s="191">
        <f t="shared" si="751"/>
        <v>0</v>
      </c>
      <c r="N408" s="191">
        <f t="shared" si="751"/>
        <v>0</v>
      </c>
      <c r="O408" s="191">
        <f t="shared" si="751"/>
        <v>0</v>
      </c>
      <c r="P408" s="191">
        <f t="shared" si="751"/>
        <v>0</v>
      </c>
      <c r="Q408" s="191">
        <f t="shared" si="751"/>
        <v>0</v>
      </c>
      <c r="R408" s="191">
        <f t="shared" si="751"/>
        <v>0</v>
      </c>
      <c r="S408" s="191">
        <f t="shared" si="751"/>
        <v>0</v>
      </c>
      <c r="T408" s="191">
        <f t="shared" si="751"/>
        <v>0</v>
      </c>
      <c r="U408" s="191">
        <f t="shared" si="751"/>
        <v>0</v>
      </c>
      <c r="V408" s="163"/>
      <c r="W408" s="206">
        <f t="shared" si="631"/>
        <v>0</v>
      </c>
      <c r="X408" s="191">
        <f t="shared" ref="X408:AH408" si="752">X207+W408</f>
        <v>0</v>
      </c>
      <c r="Y408" s="191">
        <f t="shared" si="752"/>
        <v>0</v>
      </c>
      <c r="Z408" s="191">
        <f t="shared" si="752"/>
        <v>0</v>
      </c>
      <c r="AA408" s="191">
        <f t="shared" si="752"/>
        <v>0</v>
      </c>
      <c r="AB408" s="191">
        <f t="shared" si="752"/>
        <v>0</v>
      </c>
      <c r="AC408" s="191">
        <f t="shared" si="752"/>
        <v>0</v>
      </c>
      <c r="AD408" s="191">
        <f t="shared" si="752"/>
        <v>0</v>
      </c>
      <c r="AE408" s="191">
        <f t="shared" si="752"/>
        <v>0</v>
      </c>
      <c r="AF408" s="191">
        <f t="shared" si="752"/>
        <v>0</v>
      </c>
      <c r="AG408" s="191">
        <f t="shared" si="752"/>
        <v>0</v>
      </c>
      <c r="AH408" s="191">
        <f t="shared" si="752"/>
        <v>0</v>
      </c>
      <c r="AI408" s="163"/>
      <c r="AJ408" s="206">
        <f t="shared" si="633"/>
        <v>0</v>
      </c>
      <c r="AK408" s="191">
        <f t="shared" ref="AK408:AU408" si="753">AK207+AJ408</f>
        <v>0</v>
      </c>
      <c r="AL408" s="191">
        <f t="shared" si="753"/>
        <v>0</v>
      </c>
      <c r="AM408" s="191">
        <f t="shared" si="753"/>
        <v>0</v>
      </c>
      <c r="AN408" s="191">
        <f t="shared" si="753"/>
        <v>0</v>
      </c>
      <c r="AO408" s="191">
        <f t="shared" si="753"/>
        <v>0</v>
      </c>
      <c r="AP408" s="191">
        <f t="shared" si="753"/>
        <v>0</v>
      </c>
      <c r="AQ408" s="191">
        <f t="shared" si="753"/>
        <v>0</v>
      </c>
      <c r="AR408" s="191">
        <f t="shared" si="753"/>
        <v>0</v>
      </c>
      <c r="AS408" s="191">
        <f t="shared" si="753"/>
        <v>0</v>
      </c>
      <c r="AT408" s="191">
        <f t="shared" si="753"/>
        <v>0</v>
      </c>
      <c r="AU408" s="191">
        <f t="shared" si="753"/>
        <v>0</v>
      </c>
      <c r="AV408" s="163"/>
      <c r="AW408" s="206">
        <f t="shared" si="635"/>
        <v>0</v>
      </c>
      <c r="AX408" s="191">
        <f t="shared" ref="AX408:BH408" si="754">AX207+AW408</f>
        <v>0</v>
      </c>
      <c r="AY408" s="191">
        <f t="shared" si="754"/>
        <v>0</v>
      </c>
      <c r="AZ408" s="191">
        <f t="shared" si="754"/>
        <v>0</v>
      </c>
      <c r="BA408" s="191">
        <f t="shared" si="754"/>
        <v>0</v>
      </c>
      <c r="BB408" s="191">
        <f t="shared" si="754"/>
        <v>0</v>
      </c>
      <c r="BC408" s="191">
        <f t="shared" si="754"/>
        <v>0</v>
      </c>
      <c r="BD408" s="191">
        <f t="shared" si="754"/>
        <v>0</v>
      </c>
      <c r="BE408" s="191">
        <f t="shared" si="754"/>
        <v>0</v>
      </c>
      <c r="BF408" s="191">
        <f t="shared" si="754"/>
        <v>0</v>
      </c>
      <c r="BG408" s="191">
        <f t="shared" si="754"/>
        <v>0</v>
      </c>
      <c r="BH408" s="191">
        <f t="shared" si="754"/>
        <v>0</v>
      </c>
      <c r="BI408" s="163"/>
      <c r="BV408" s="163"/>
      <c r="CI408" s="163"/>
      <c r="CV408" s="163"/>
      <c r="DI408" s="163"/>
      <c r="DV408" s="163"/>
      <c r="EI408" s="163"/>
      <c r="EK408" s="207">
        <f t="shared" ref="EK408:EK439" si="755">(SUMIFS($W408:$AH408,$W$3:$AH$3,"="&amp;$EL$2))-(SUMIFS($W408:$AH408,$W$3:$AH$3,"="&amp;$EL$1))</f>
        <v>0</v>
      </c>
      <c r="EL408" s="116"/>
    </row>
    <row r="409" spans="1:142" ht="15.75" customHeight="1" outlineLevel="1" x14ac:dyDescent="0.25">
      <c r="A409" s="2">
        <f t="shared" ref="A409:E418" si="756">A208</f>
        <v>61</v>
      </c>
      <c r="B409" s="1" t="str">
        <f t="shared" si="756"/>
        <v>TAU-TBD53</v>
      </c>
      <c r="C409" s="1" t="str">
        <f t="shared" si="756"/>
        <v>SPP TAU - Circuit 66035</v>
      </c>
      <c r="D409" s="2" t="str">
        <f t="shared" si="756"/>
        <v>TAU-TBD53.1</v>
      </c>
      <c r="E409" s="162" t="str">
        <f t="shared" si="756"/>
        <v>SPP TAU - Circuit 66035</v>
      </c>
      <c r="F409" s="84">
        <f t="shared" si="629"/>
        <v>45366</v>
      </c>
      <c r="G409" s="123">
        <v>355</v>
      </c>
      <c r="H409" s="128"/>
      <c r="I409" s="205">
        <v>0</v>
      </c>
      <c r="J409" s="191">
        <f t="shared" ref="J409:U409" si="757">J208+I409</f>
        <v>0</v>
      </c>
      <c r="K409" s="191">
        <f t="shared" si="757"/>
        <v>0</v>
      </c>
      <c r="L409" s="191">
        <f t="shared" si="757"/>
        <v>0</v>
      </c>
      <c r="M409" s="191">
        <f t="shared" si="757"/>
        <v>0</v>
      </c>
      <c r="N409" s="191">
        <f t="shared" si="757"/>
        <v>0</v>
      </c>
      <c r="O409" s="191">
        <f t="shared" si="757"/>
        <v>0</v>
      </c>
      <c r="P409" s="191">
        <f t="shared" si="757"/>
        <v>0</v>
      </c>
      <c r="Q409" s="191">
        <f t="shared" si="757"/>
        <v>0</v>
      </c>
      <c r="R409" s="191">
        <f t="shared" si="757"/>
        <v>0</v>
      </c>
      <c r="S409" s="191">
        <f t="shared" si="757"/>
        <v>0</v>
      </c>
      <c r="T409" s="191">
        <f t="shared" si="757"/>
        <v>0</v>
      </c>
      <c r="U409" s="191">
        <f t="shared" si="757"/>
        <v>0</v>
      </c>
      <c r="V409" s="163"/>
      <c r="W409" s="206">
        <f t="shared" si="631"/>
        <v>0</v>
      </c>
      <c r="X409" s="191">
        <f t="shared" ref="X409:AH409" si="758">X208+W409</f>
        <v>0</v>
      </c>
      <c r="Y409" s="191">
        <f t="shared" si="758"/>
        <v>0</v>
      </c>
      <c r="Z409" s="191">
        <f t="shared" si="758"/>
        <v>0</v>
      </c>
      <c r="AA409" s="191">
        <f t="shared" si="758"/>
        <v>0</v>
      </c>
      <c r="AB409" s="191">
        <f t="shared" si="758"/>
        <v>0</v>
      </c>
      <c r="AC409" s="191">
        <f t="shared" si="758"/>
        <v>0</v>
      </c>
      <c r="AD409" s="191">
        <f t="shared" si="758"/>
        <v>0</v>
      </c>
      <c r="AE409" s="191">
        <f t="shared" si="758"/>
        <v>0</v>
      </c>
      <c r="AF409" s="191">
        <f t="shared" si="758"/>
        <v>0</v>
      </c>
      <c r="AG409" s="191">
        <f t="shared" si="758"/>
        <v>0</v>
      </c>
      <c r="AH409" s="191">
        <f t="shared" si="758"/>
        <v>0</v>
      </c>
      <c r="AI409" s="163"/>
      <c r="AJ409" s="206">
        <f t="shared" si="633"/>
        <v>0</v>
      </c>
      <c r="AK409" s="191">
        <f t="shared" ref="AK409:AU409" si="759">AK208+AJ409</f>
        <v>0</v>
      </c>
      <c r="AL409" s="191">
        <f t="shared" si="759"/>
        <v>0</v>
      </c>
      <c r="AM409" s="191">
        <f t="shared" si="759"/>
        <v>0</v>
      </c>
      <c r="AN409" s="191">
        <f t="shared" si="759"/>
        <v>0</v>
      </c>
      <c r="AO409" s="191">
        <f t="shared" si="759"/>
        <v>0</v>
      </c>
      <c r="AP409" s="191">
        <f t="shared" si="759"/>
        <v>0</v>
      </c>
      <c r="AQ409" s="191">
        <f t="shared" si="759"/>
        <v>0</v>
      </c>
      <c r="AR409" s="191">
        <f t="shared" si="759"/>
        <v>0</v>
      </c>
      <c r="AS409" s="191">
        <f t="shared" si="759"/>
        <v>0</v>
      </c>
      <c r="AT409" s="191">
        <f t="shared" si="759"/>
        <v>0</v>
      </c>
      <c r="AU409" s="191">
        <f t="shared" si="759"/>
        <v>0</v>
      </c>
      <c r="AV409" s="163"/>
      <c r="AW409" s="206">
        <f t="shared" si="635"/>
        <v>0</v>
      </c>
      <c r="AX409" s="191">
        <f t="shared" ref="AX409:BH409" si="760">AX208+AW409</f>
        <v>0</v>
      </c>
      <c r="AY409" s="191">
        <f t="shared" si="760"/>
        <v>0</v>
      </c>
      <c r="AZ409" s="191">
        <f t="shared" si="760"/>
        <v>0</v>
      </c>
      <c r="BA409" s="191">
        <f t="shared" si="760"/>
        <v>0</v>
      </c>
      <c r="BB409" s="191">
        <f t="shared" si="760"/>
        <v>0</v>
      </c>
      <c r="BC409" s="191">
        <f t="shared" si="760"/>
        <v>0</v>
      </c>
      <c r="BD409" s="191">
        <f t="shared" si="760"/>
        <v>0</v>
      </c>
      <c r="BE409" s="191">
        <f t="shared" si="760"/>
        <v>0</v>
      </c>
      <c r="BF409" s="191">
        <f t="shared" si="760"/>
        <v>0</v>
      </c>
      <c r="BG409" s="191">
        <f t="shared" si="760"/>
        <v>0</v>
      </c>
      <c r="BH409" s="191">
        <f t="shared" si="760"/>
        <v>0</v>
      </c>
      <c r="BI409" s="163"/>
      <c r="BV409" s="163"/>
      <c r="CI409" s="163"/>
      <c r="CV409" s="163"/>
      <c r="DI409" s="163"/>
      <c r="DV409" s="163"/>
      <c r="EI409" s="163"/>
      <c r="EK409" s="207">
        <f t="shared" si="755"/>
        <v>0</v>
      </c>
      <c r="EL409" s="116"/>
    </row>
    <row r="410" spans="1:142" ht="15.75" customHeight="1" outlineLevel="1" x14ac:dyDescent="0.25">
      <c r="A410" s="2">
        <f t="shared" si="756"/>
        <v>62</v>
      </c>
      <c r="B410" s="1" t="str">
        <f t="shared" si="756"/>
        <v>TAU-TBD54</v>
      </c>
      <c r="C410" s="1" t="str">
        <f t="shared" si="756"/>
        <v>SPP TAU - Circuit 66067</v>
      </c>
      <c r="D410" s="2" t="str">
        <f t="shared" si="756"/>
        <v>TAU-TBD54.1</v>
      </c>
      <c r="E410" s="162" t="str">
        <f t="shared" si="756"/>
        <v>SPP TAU - Circuit 66067</v>
      </c>
      <c r="F410" s="84">
        <f t="shared" si="629"/>
        <v>45366</v>
      </c>
      <c r="G410" s="123">
        <v>355</v>
      </c>
      <c r="H410" s="128"/>
      <c r="I410" s="205">
        <v>0</v>
      </c>
      <c r="J410" s="191">
        <f t="shared" ref="J410:U410" si="761">J209+I410</f>
        <v>0</v>
      </c>
      <c r="K410" s="191">
        <f t="shared" si="761"/>
        <v>0</v>
      </c>
      <c r="L410" s="191">
        <f t="shared" si="761"/>
        <v>0</v>
      </c>
      <c r="M410" s="191">
        <f t="shared" si="761"/>
        <v>0</v>
      </c>
      <c r="N410" s="191">
        <f t="shared" si="761"/>
        <v>0</v>
      </c>
      <c r="O410" s="191">
        <f t="shared" si="761"/>
        <v>0</v>
      </c>
      <c r="P410" s="191">
        <f t="shared" si="761"/>
        <v>0</v>
      </c>
      <c r="Q410" s="191">
        <f t="shared" si="761"/>
        <v>0</v>
      </c>
      <c r="R410" s="191">
        <f t="shared" si="761"/>
        <v>0</v>
      </c>
      <c r="S410" s="191">
        <f t="shared" si="761"/>
        <v>0</v>
      </c>
      <c r="T410" s="191">
        <f t="shared" si="761"/>
        <v>0</v>
      </c>
      <c r="U410" s="191">
        <f t="shared" si="761"/>
        <v>0</v>
      </c>
      <c r="V410" s="163"/>
      <c r="W410" s="206">
        <f t="shared" si="631"/>
        <v>0</v>
      </c>
      <c r="X410" s="191">
        <f t="shared" ref="X410:AH410" si="762">X209+W410</f>
        <v>0</v>
      </c>
      <c r="Y410" s="191">
        <f t="shared" si="762"/>
        <v>0</v>
      </c>
      <c r="Z410" s="191">
        <f t="shared" si="762"/>
        <v>0</v>
      </c>
      <c r="AA410" s="191">
        <f t="shared" si="762"/>
        <v>0</v>
      </c>
      <c r="AB410" s="191">
        <f t="shared" si="762"/>
        <v>0</v>
      </c>
      <c r="AC410" s="191">
        <f t="shared" si="762"/>
        <v>0</v>
      </c>
      <c r="AD410" s="191">
        <f t="shared" si="762"/>
        <v>0</v>
      </c>
      <c r="AE410" s="191">
        <f t="shared" si="762"/>
        <v>0</v>
      </c>
      <c r="AF410" s="191">
        <f t="shared" si="762"/>
        <v>0</v>
      </c>
      <c r="AG410" s="191">
        <f t="shared" si="762"/>
        <v>0</v>
      </c>
      <c r="AH410" s="191">
        <f t="shared" si="762"/>
        <v>0</v>
      </c>
      <c r="AI410" s="163"/>
      <c r="AJ410" s="206">
        <f t="shared" si="633"/>
        <v>0</v>
      </c>
      <c r="AK410" s="191">
        <f t="shared" ref="AK410:AU410" si="763">AK209+AJ410</f>
        <v>0</v>
      </c>
      <c r="AL410" s="191">
        <f t="shared" si="763"/>
        <v>0</v>
      </c>
      <c r="AM410" s="191">
        <f t="shared" si="763"/>
        <v>0</v>
      </c>
      <c r="AN410" s="191">
        <f t="shared" si="763"/>
        <v>0</v>
      </c>
      <c r="AO410" s="191">
        <f t="shared" si="763"/>
        <v>0</v>
      </c>
      <c r="AP410" s="191">
        <f t="shared" si="763"/>
        <v>0</v>
      </c>
      <c r="AQ410" s="191">
        <f t="shared" si="763"/>
        <v>0</v>
      </c>
      <c r="AR410" s="191">
        <f t="shared" si="763"/>
        <v>0</v>
      </c>
      <c r="AS410" s="191">
        <f t="shared" si="763"/>
        <v>0</v>
      </c>
      <c r="AT410" s="191">
        <f t="shared" si="763"/>
        <v>0</v>
      </c>
      <c r="AU410" s="191">
        <f t="shared" si="763"/>
        <v>0</v>
      </c>
      <c r="AV410" s="163"/>
      <c r="AW410" s="206">
        <f t="shared" si="635"/>
        <v>0</v>
      </c>
      <c r="AX410" s="191">
        <f t="shared" ref="AX410:BH410" si="764">AX209+AW410</f>
        <v>0</v>
      </c>
      <c r="AY410" s="191">
        <f t="shared" si="764"/>
        <v>0</v>
      </c>
      <c r="AZ410" s="191">
        <f t="shared" si="764"/>
        <v>0</v>
      </c>
      <c r="BA410" s="191">
        <f t="shared" si="764"/>
        <v>0</v>
      </c>
      <c r="BB410" s="191">
        <f t="shared" si="764"/>
        <v>0</v>
      </c>
      <c r="BC410" s="191">
        <f t="shared" si="764"/>
        <v>0</v>
      </c>
      <c r="BD410" s="191">
        <f t="shared" si="764"/>
        <v>0</v>
      </c>
      <c r="BE410" s="191">
        <f t="shared" si="764"/>
        <v>0</v>
      </c>
      <c r="BF410" s="191">
        <f t="shared" si="764"/>
        <v>0</v>
      </c>
      <c r="BG410" s="191">
        <f t="shared" si="764"/>
        <v>0</v>
      </c>
      <c r="BH410" s="191">
        <f t="shared" si="764"/>
        <v>0</v>
      </c>
      <c r="BI410" s="163"/>
      <c r="BV410" s="163"/>
      <c r="CI410" s="163"/>
      <c r="CV410" s="163"/>
      <c r="DI410" s="163"/>
      <c r="DV410" s="163"/>
      <c r="EI410" s="163"/>
      <c r="EK410" s="207">
        <f t="shared" si="755"/>
        <v>0</v>
      </c>
      <c r="EL410" s="116"/>
    </row>
    <row r="411" spans="1:142" ht="15.75" customHeight="1" outlineLevel="1" x14ac:dyDescent="0.25">
      <c r="A411" s="2">
        <f t="shared" si="756"/>
        <v>63</v>
      </c>
      <c r="B411" s="1" t="str">
        <f t="shared" si="756"/>
        <v>TAU-TBD55</v>
      </c>
      <c r="C411" s="1" t="str">
        <f t="shared" si="756"/>
        <v>SPP TAU - Circuit 66042</v>
      </c>
      <c r="D411" s="2" t="str">
        <f t="shared" si="756"/>
        <v>TAU-TBD55.1</v>
      </c>
      <c r="E411" s="162" t="str">
        <f t="shared" si="756"/>
        <v>SPP TAU - Circuit 66042</v>
      </c>
      <c r="F411" s="84" t="str">
        <f t="shared" ref="F411:F442" si="765">$F210</f>
        <v>4/15/2024</v>
      </c>
      <c r="G411" s="123">
        <v>355</v>
      </c>
      <c r="H411" s="128"/>
      <c r="I411" s="205">
        <v>0</v>
      </c>
      <c r="J411" s="191">
        <f t="shared" ref="J411:U411" si="766">J210+I411</f>
        <v>0</v>
      </c>
      <c r="K411" s="191">
        <f t="shared" si="766"/>
        <v>0</v>
      </c>
      <c r="L411" s="191">
        <f t="shared" si="766"/>
        <v>0</v>
      </c>
      <c r="M411" s="191">
        <f t="shared" si="766"/>
        <v>0</v>
      </c>
      <c r="N411" s="191">
        <f t="shared" si="766"/>
        <v>0</v>
      </c>
      <c r="O411" s="191">
        <f t="shared" si="766"/>
        <v>0</v>
      </c>
      <c r="P411" s="191">
        <f t="shared" si="766"/>
        <v>0</v>
      </c>
      <c r="Q411" s="191">
        <f t="shared" si="766"/>
        <v>0</v>
      </c>
      <c r="R411" s="191">
        <f t="shared" si="766"/>
        <v>0</v>
      </c>
      <c r="S411" s="191">
        <f t="shared" si="766"/>
        <v>0</v>
      </c>
      <c r="T411" s="191">
        <f t="shared" si="766"/>
        <v>0</v>
      </c>
      <c r="U411" s="191">
        <f t="shared" si="766"/>
        <v>0</v>
      </c>
      <c r="V411" s="163"/>
      <c r="W411" s="206">
        <f t="shared" ref="W411:W442" si="767">W210+U411</f>
        <v>0</v>
      </c>
      <c r="X411" s="191">
        <f t="shared" ref="X411:AH411" si="768">X210+W411</f>
        <v>0</v>
      </c>
      <c r="Y411" s="191">
        <f t="shared" si="768"/>
        <v>0</v>
      </c>
      <c r="Z411" s="191">
        <f t="shared" si="768"/>
        <v>0</v>
      </c>
      <c r="AA411" s="191">
        <f t="shared" si="768"/>
        <v>0</v>
      </c>
      <c r="AB411" s="191">
        <f t="shared" si="768"/>
        <v>0</v>
      </c>
      <c r="AC411" s="191">
        <f t="shared" si="768"/>
        <v>0</v>
      </c>
      <c r="AD411" s="191">
        <f t="shared" si="768"/>
        <v>0</v>
      </c>
      <c r="AE411" s="191">
        <f t="shared" si="768"/>
        <v>0</v>
      </c>
      <c r="AF411" s="191">
        <f t="shared" si="768"/>
        <v>0</v>
      </c>
      <c r="AG411" s="191">
        <f t="shared" si="768"/>
        <v>0</v>
      </c>
      <c r="AH411" s="191">
        <f t="shared" si="768"/>
        <v>0</v>
      </c>
      <c r="AI411" s="163"/>
      <c r="AJ411" s="206">
        <f t="shared" ref="AJ411:AJ442" si="769">AJ210+AH411</f>
        <v>0</v>
      </c>
      <c r="AK411" s="191">
        <f t="shared" ref="AK411:AU411" si="770">AK210+AJ411</f>
        <v>0</v>
      </c>
      <c r="AL411" s="191">
        <f t="shared" si="770"/>
        <v>0</v>
      </c>
      <c r="AM411" s="191">
        <f t="shared" si="770"/>
        <v>0</v>
      </c>
      <c r="AN411" s="191">
        <f t="shared" si="770"/>
        <v>0</v>
      </c>
      <c r="AO411" s="191">
        <f t="shared" si="770"/>
        <v>0</v>
      </c>
      <c r="AP411" s="191">
        <f t="shared" si="770"/>
        <v>0</v>
      </c>
      <c r="AQ411" s="191">
        <f t="shared" si="770"/>
        <v>0</v>
      </c>
      <c r="AR411" s="191">
        <f t="shared" si="770"/>
        <v>0</v>
      </c>
      <c r="AS411" s="191">
        <f t="shared" si="770"/>
        <v>0</v>
      </c>
      <c r="AT411" s="191">
        <f t="shared" si="770"/>
        <v>0</v>
      </c>
      <c r="AU411" s="191">
        <f t="shared" si="770"/>
        <v>0</v>
      </c>
      <c r="AV411" s="163"/>
      <c r="AW411" s="206">
        <f t="shared" ref="AW411:AW442" si="771">AW210+AU411</f>
        <v>0</v>
      </c>
      <c r="AX411" s="191">
        <f t="shared" ref="AX411:BH411" si="772">AX210+AW411</f>
        <v>0</v>
      </c>
      <c r="AY411" s="191">
        <f t="shared" si="772"/>
        <v>0</v>
      </c>
      <c r="AZ411" s="191">
        <f t="shared" si="772"/>
        <v>0</v>
      </c>
      <c r="BA411" s="191">
        <f t="shared" si="772"/>
        <v>0</v>
      </c>
      <c r="BB411" s="191">
        <f t="shared" si="772"/>
        <v>0</v>
      </c>
      <c r="BC411" s="191">
        <f t="shared" si="772"/>
        <v>0</v>
      </c>
      <c r="BD411" s="191">
        <f t="shared" si="772"/>
        <v>0</v>
      </c>
      <c r="BE411" s="191">
        <f t="shared" si="772"/>
        <v>0</v>
      </c>
      <c r="BF411" s="191">
        <f t="shared" si="772"/>
        <v>0</v>
      </c>
      <c r="BG411" s="191">
        <f t="shared" si="772"/>
        <v>0</v>
      </c>
      <c r="BH411" s="191">
        <f t="shared" si="772"/>
        <v>0</v>
      </c>
      <c r="BI411" s="163"/>
      <c r="BV411" s="163"/>
      <c r="CI411" s="163"/>
      <c r="CV411" s="163"/>
      <c r="DI411" s="163"/>
      <c r="DV411" s="163"/>
      <c r="EI411" s="163"/>
      <c r="EK411" s="207">
        <f t="shared" si="755"/>
        <v>0</v>
      </c>
      <c r="EL411" s="116"/>
    </row>
    <row r="412" spans="1:142" ht="15.75" customHeight="1" outlineLevel="1" x14ac:dyDescent="0.25">
      <c r="A412" s="2">
        <f t="shared" si="756"/>
        <v>64</v>
      </c>
      <c r="B412" s="1" t="str">
        <f t="shared" si="756"/>
        <v>TAU-TBD56</v>
      </c>
      <c r="C412" s="1" t="str">
        <f t="shared" si="756"/>
        <v>SPP TAU - Circuit 66652</v>
      </c>
      <c r="D412" s="2" t="str">
        <f t="shared" si="756"/>
        <v>TAU-TBD56.1</v>
      </c>
      <c r="E412" s="162" t="str">
        <f t="shared" si="756"/>
        <v>SPP TAU - Circuit 66652</v>
      </c>
      <c r="F412" s="84" t="str">
        <f t="shared" si="765"/>
        <v>5/15/2024</v>
      </c>
      <c r="G412" s="123">
        <v>355</v>
      </c>
      <c r="H412" s="128"/>
      <c r="I412" s="205">
        <v>0</v>
      </c>
      <c r="J412" s="191">
        <f t="shared" ref="J412:U412" si="773">J211+I412</f>
        <v>0</v>
      </c>
      <c r="K412" s="191">
        <f t="shared" si="773"/>
        <v>0</v>
      </c>
      <c r="L412" s="191">
        <f t="shared" si="773"/>
        <v>0</v>
      </c>
      <c r="M412" s="191">
        <f t="shared" si="773"/>
        <v>0</v>
      </c>
      <c r="N412" s="191">
        <f t="shared" si="773"/>
        <v>0</v>
      </c>
      <c r="O412" s="191">
        <f t="shared" si="773"/>
        <v>0</v>
      </c>
      <c r="P412" s="191">
        <f t="shared" si="773"/>
        <v>0</v>
      </c>
      <c r="Q412" s="191">
        <f t="shared" si="773"/>
        <v>0</v>
      </c>
      <c r="R412" s="191">
        <f t="shared" si="773"/>
        <v>0</v>
      </c>
      <c r="S412" s="191">
        <f t="shared" si="773"/>
        <v>0</v>
      </c>
      <c r="T412" s="191">
        <f t="shared" si="773"/>
        <v>0</v>
      </c>
      <c r="U412" s="191">
        <f t="shared" si="773"/>
        <v>0</v>
      </c>
      <c r="V412" s="163"/>
      <c r="W412" s="206">
        <f t="shared" si="767"/>
        <v>0</v>
      </c>
      <c r="X412" s="191">
        <f t="shared" ref="X412:AH412" si="774">X211+W412</f>
        <v>0</v>
      </c>
      <c r="Y412" s="191">
        <f t="shared" si="774"/>
        <v>0</v>
      </c>
      <c r="Z412" s="191">
        <f t="shared" si="774"/>
        <v>0</v>
      </c>
      <c r="AA412" s="191">
        <f t="shared" si="774"/>
        <v>0</v>
      </c>
      <c r="AB412" s="191">
        <f t="shared" si="774"/>
        <v>0</v>
      </c>
      <c r="AC412" s="191">
        <f t="shared" si="774"/>
        <v>0</v>
      </c>
      <c r="AD412" s="191">
        <f t="shared" si="774"/>
        <v>0</v>
      </c>
      <c r="AE412" s="191">
        <f t="shared" si="774"/>
        <v>0</v>
      </c>
      <c r="AF412" s="191">
        <f t="shared" si="774"/>
        <v>0</v>
      </c>
      <c r="AG412" s="191">
        <f t="shared" si="774"/>
        <v>0</v>
      </c>
      <c r="AH412" s="191">
        <f t="shared" si="774"/>
        <v>0</v>
      </c>
      <c r="AI412" s="163"/>
      <c r="AJ412" s="206">
        <f t="shared" si="769"/>
        <v>0</v>
      </c>
      <c r="AK412" s="191">
        <f t="shared" ref="AK412:AU412" si="775">AK211+AJ412</f>
        <v>0</v>
      </c>
      <c r="AL412" s="191">
        <f t="shared" si="775"/>
        <v>0</v>
      </c>
      <c r="AM412" s="191">
        <f t="shared" si="775"/>
        <v>0</v>
      </c>
      <c r="AN412" s="191">
        <f t="shared" si="775"/>
        <v>0</v>
      </c>
      <c r="AO412" s="191">
        <f t="shared" si="775"/>
        <v>0</v>
      </c>
      <c r="AP412" s="191">
        <f t="shared" si="775"/>
        <v>0</v>
      </c>
      <c r="AQ412" s="191">
        <f t="shared" si="775"/>
        <v>0</v>
      </c>
      <c r="AR412" s="191">
        <f t="shared" si="775"/>
        <v>0</v>
      </c>
      <c r="AS412" s="191">
        <f t="shared" si="775"/>
        <v>0</v>
      </c>
      <c r="AT412" s="191">
        <f t="shared" si="775"/>
        <v>0</v>
      </c>
      <c r="AU412" s="191">
        <f t="shared" si="775"/>
        <v>0</v>
      </c>
      <c r="AV412" s="163"/>
      <c r="AW412" s="206">
        <f t="shared" si="771"/>
        <v>0</v>
      </c>
      <c r="AX412" s="191">
        <f t="shared" ref="AX412:BH412" si="776">AX211+AW412</f>
        <v>0</v>
      </c>
      <c r="AY412" s="191">
        <f t="shared" si="776"/>
        <v>0</v>
      </c>
      <c r="AZ412" s="191">
        <f t="shared" si="776"/>
        <v>0</v>
      </c>
      <c r="BA412" s="191">
        <f t="shared" si="776"/>
        <v>0</v>
      </c>
      <c r="BB412" s="191">
        <f t="shared" si="776"/>
        <v>0</v>
      </c>
      <c r="BC412" s="191">
        <f t="shared" si="776"/>
        <v>0</v>
      </c>
      <c r="BD412" s="191">
        <f t="shared" si="776"/>
        <v>0</v>
      </c>
      <c r="BE412" s="191">
        <f t="shared" si="776"/>
        <v>0</v>
      </c>
      <c r="BF412" s="191">
        <f t="shared" si="776"/>
        <v>0</v>
      </c>
      <c r="BG412" s="191">
        <f t="shared" si="776"/>
        <v>0</v>
      </c>
      <c r="BH412" s="191">
        <f t="shared" si="776"/>
        <v>0</v>
      </c>
      <c r="BI412" s="163"/>
      <c r="BV412" s="163"/>
      <c r="CI412" s="163"/>
      <c r="CV412" s="163"/>
      <c r="DI412" s="163"/>
      <c r="DV412" s="163"/>
      <c r="EI412" s="163"/>
      <c r="EK412" s="207">
        <f t="shared" si="755"/>
        <v>0</v>
      </c>
      <c r="EL412" s="116"/>
    </row>
    <row r="413" spans="1:142" ht="15.75" customHeight="1" outlineLevel="1" x14ac:dyDescent="0.25">
      <c r="A413" s="2">
        <f t="shared" si="756"/>
        <v>65</v>
      </c>
      <c r="B413" s="1" t="str">
        <f t="shared" si="756"/>
        <v>TAU-TBD57</v>
      </c>
      <c r="C413" s="1" t="str">
        <f t="shared" si="756"/>
        <v>SPP TAU - Circuit 66034</v>
      </c>
      <c r="D413" s="2" t="str">
        <f t="shared" si="756"/>
        <v>TAU-TBD57.1</v>
      </c>
      <c r="E413" s="162" t="str">
        <f t="shared" si="756"/>
        <v>SPP TAU - Circuit 66034</v>
      </c>
      <c r="F413" s="84" t="str">
        <f t="shared" si="765"/>
        <v>6/15/2024</v>
      </c>
      <c r="G413" s="123">
        <v>355</v>
      </c>
      <c r="H413" s="128"/>
      <c r="I413" s="205">
        <v>0</v>
      </c>
      <c r="J413" s="191">
        <f t="shared" ref="J413:U413" si="777">J212+I413</f>
        <v>0</v>
      </c>
      <c r="K413" s="191">
        <f t="shared" si="777"/>
        <v>0</v>
      </c>
      <c r="L413" s="191">
        <f t="shared" si="777"/>
        <v>0</v>
      </c>
      <c r="M413" s="191">
        <f t="shared" si="777"/>
        <v>0</v>
      </c>
      <c r="N413" s="191">
        <f t="shared" si="777"/>
        <v>0</v>
      </c>
      <c r="O413" s="191">
        <f t="shared" si="777"/>
        <v>0</v>
      </c>
      <c r="P413" s="191">
        <f t="shared" si="777"/>
        <v>0</v>
      </c>
      <c r="Q413" s="191">
        <f t="shared" si="777"/>
        <v>0</v>
      </c>
      <c r="R413" s="191">
        <f t="shared" si="777"/>
        <v>0</v>
      </c>
      <c r="S413" s="191">
        <f t="shared" si="777"/>
        <v>0</v>
      </c>
      <c r="T413" s="191">
        <f t="shared" si="777"/>
        <v>0</v>
      </c>
      <c r="U413" s="191">
        <f t="shared" si="777"/>
        <v>0</v>
      </c>
      <c r="V413" s="163"/>
      <c r="W413" s="206">
        <f t="shared" si="767"/>
        <v>0</v>
      </c>
      <c r="X413" s="191">
        <f t="shared" ref="X413:AH413" si="778">X212+W413</f>
        <v>0</v>
      </c>
      <c r="Y413" s="191">
        <f t="shared" si="778"/>
        <v>0</v>
      </c>
      <c r="Z413" s="191">
        <f t="shared" si="778"/>
        <v>0</v>
      </c>
      <c r="AA413" s="191">
        <f t="shared" si="778"/>
        <v>0</v>
      </c>
      <c r="AB413" s="191">
        <f t="shared" si="778"/>
        <v>0</v>
      </c>
      <c r="AC413" s="191">
        <f t="shared" si="778"/>
        <v>0</v>
      </c>
      <c r="AD413" s="191">
        <f t="shared" si="778"/>
        <v>0</v>
      </c>
      <c r="AE413" s="191">
        <f t="shared" si="778"/>
        <v>0</v>
      </c>
      <c r="AF413" s="191">
        <f t="shared" si="778"/>
        <v>0</v>
      </c>
      <c r="AG413" s="191">
        <f t="shared" si="778"/>
        <v>0</v>
      </c>
      <c r="AH413" s="191">
        <f t="shared" si="778"/>
        <v>0</v>
      </c>
      <c r="AI413" s="163"/>
      <c r="AJ413" s="206">
        <f t="shared" si="769"/>
        <v>0</v>
      </c>
      <c r="AK413" s="191">
        <f t="shared" ref="AK413:AU413" si="779">AK212+AJ413</f>
        <v>0</v>
      </c>
      <c r="AL413" s="191">
        <f t="shared" si="779"/>
        <v>0</v>
      </c>
      <c r="AM413" s="191">
        <f t="shared" si="779"/>
        <v>0</v>
      </c>
      <c r="AN413" s="191">
        <f t="shared" si="779"/>
        <v>0</v>
      </c>
      <c r="AO413" s="191">
        <f t="shared" si="779"/>
        <v>0</v>
      </c>
      <c r="AP413" s="191">
        <f t="shared" si="779"/>
        <v>0</v>
      </c>
      <c r="AQ413" s="191">
        <f t="shared" si="779"/>
        <v>0</v>
      </c>
      <c r="AR413" s="191">
        <f t="shared" si="779"/>
        <v>0</v>
      </c>
      <c r="AS413" s="191">
        <f t="shared" si="779"/>
        <v>0</v>
      </c>
      <c r="AT413" s="191">
        <f t="shared" si="779"/>
        <v>0</v>
      </c>
      <c r="AU413" s="191">
        <f t="shared" si="779"/>
        <v>0</v>
      </c>
      <c r="AV413" s="163"/>
      <c r="AW413" s="206">
        <f t="shared" si="771"/>
        <v>0</v>
      </c>
      <c r="AX413" s="191">
        <f t="shared" ref="AX413:BH413" si="780">AX212+AW413</f>
        <v>0</v>
      </c>
      <c r="AY413" s="191">
        <f t="shared" si="780"/>
        <v>0</v>
      </c>
      <c r="AZ413" s="191">
        <f t="shared" si="780"/>
        <v>0</v>
      </c>
      <c r="BA413" s="191">
        <f t="shared" si="780"/>
        <v>0</v>
      </c>
      <c r="BB413" s="191">
        <f t="shared" si="780"/>
        <v>0</v>
      </c>
      <c r="BC413" s="191">
        <f t="shared" si="780"/>
        <v>0</v>
      </c>
      <c r="BD413" s="191">
        <f t="shared" si="780"/>
        <v>0</v>
      </c>
      <c r="BE413" s="191">
        <f t="shared" si="780"/>
        <v>0</v>
      </c>
      <c r="BF413" s="191">
        <f t="shared" si="780"/>
        <v>0</v>
      </c>
      <c r="BG413" s="191">
        <f t="shared" si="780"/>
        <v>0</v>
      </c>
      <c r="BH413" s="191">
        <f t="shared" si="780"/>
        <v>0</v>
      </c>
      <c r="BI413" s="163"/>
      <c r="BV413" s="163"/>
      <c r="CI413" s="163"/>
      <c r="CV413" s="163"/>
      <c r="DI413" s="163"/>
      <c r="DV413" s="163"/>
      <c r="EI413" s="163"/>
      <c r="EK413" s="207">
        <f t="shared" si="755"/>
        <v>0</v>
      </c>
      <c r="EL413" s="116"/>
    </row>
    <row r="414" spans="1:142" ht="15.75" customHeight="1" outlineLevel="1" x14ac:dyDescent="0.25">
      <c r="A414" s="2">
        <f t="shared" si="756"/>
        <v>66</v>
      </c>
      <c r="B414" s="1" t="str">
        <f t="shared" si="756"/>
        <v>TAU-TBD58</v>
      </c>
      <c r="C414" s="1" t="str">
        <f t="shared" si="756"/>
        <v>SPP TAU - Circuit 66838</v>
      </c>
      <c r="D414" s="2" t="str">
        <f t="shared" si="756"/>
        <v>TAU-TBD58.1</v>
      </c>
      <c r="E414" s="162" t="str">
        <f t="shared" si="756"/>
        <v>SPP TAU - Circuit 66838</v>
      </c>
      <c r="F414" s="84" t="str">
        <f t="shared" si="765"/>
        <v>7/15/2024</v>
      </c>
      <c r="G414" s="123">
        <v>355</v>
      </c>
      <c r="H414" s="128"/>
      <c r="I414" s="205">
        <v>0</v>
      </c>
      <c r="J414" s="191">
        <f t="shared" ref="J414:U414" si="781">J213+I414</f>
        <v>0</v>
      </c>
      <c r="K414" s="191">
        <f t="shared" si="781"/>
        <v>0</v>
      </c>
      <c r="L414" s="191">
        <f t="shared" si="781"/>
        <v>0</v>
      </c>
      <c r="M414" s="191">
        <f t="shared" si="781"/>
        <v>0</v>
      </c>
      <c r="N414" s="191">
        <f t="shared" si="781"/>
        <v>0</v>
      </c>
      <c r="O414" s="191">
        <f t="shared" si="781"/>
        <v>0</v>
      </c>
      <c r="P414" s="191">
        <f t="shared" si="781"/>
        <v>0</v>
      </c>
      <c r="Q414" s="191">
        <f t="shared" si="781"/>
        <v>0</v>
      </c>
      <c r="R414" s="191">
        <f t="shared" si="781"/>
        <v>0</v>
      </c>
      <c r="S414" s="191">
        <f t="shared" si="781"/>
        <v>0</v>
      </c>
      <c r="T414" s="191">
        <f t="shared" si="781"/>
        <v>0</v>
      </c>
      <c r="U414" s="191">
        <f t="shared" si="781"/>
        <v>0</v>
      </c>
      <c r="V414" s="163"/>
      <c r="W414" s="206">
        <f t="shared" si="767"/>
        <v>0</v>
      </c>
      <c r="X414" s="191">
        <f t="shared" ref="X414:AH414" si="782">X213+W414</f>
        <v>0</v>
      </c>
      <c r="Y414" s="191">
        <f t="shared" si="782"/>
        <v>0</v>
      </c>
      <c r="Z414" s="191">
        <f t="shared" si="782"/>
        <v>0</v>
      </c>
      <c r="AA414" s="191">
        <f t="shared" si="782"/>
        <v>0</v>
      </c>
      <c r="AB414" s="191">
        <f t="shared" si="782"/>
        <v>0</v>
      </c>
      <c r="AC414" s="191">
        <f t="shared" si="782"/>
        <v>0</v>
      </c>
      <c r="AD414" s="191">
        <f t="shared" si="782"/>
        <v>0</v>
      </c>
      <c r="AE414" s="191">
        <f t="shared" si="782"/>
        <v>0</v>
      </c>
      <c r="AF414" s="191">
        <f t="shared" si="782"/>
        <v>0</v>
      </c>
      <c r="AG414" s="191">
        <f t="shared" si="782"/>
        <v>0</v>
      </c>
      <c r="AH414" s="191">
        <f t="shared" si="782"/>
        <v>0</v>
      </c>
      <c r="AI414" s="163"/>
      <c r="AJ414" s="206">
        <f t="shared" si="769"/>
        <v>0</v>
      </c>
      <c r="AK414" s="191">
        <f t="shared" ref="AK414:AU414" si="783">AK213+AJ414</f>
        <v>0</v>
      </c>
      <c r="AL414" s="191">
        <f t="shared" si="783"/>
        <v>0</v>
      </c>
      <c r="AM414" s="191">
        <f t="shared" si="783"/>
        <v>0</v>
      </c>
      <c r="AN414" s="191">
        <f t="shared" si="783"/>
        <v>0</v>
      </c>
      <c r="AO414" s="191">
        <f t="shared" si="783"/>
        <v>0</v>
      </c>
      <c r="AP414" s="191">
        <f t="shared" si="783"/>
        <v>0</v>
      </c>
      <c r="AQ414" s="191">
        <f t="shared" si="783"/>
        <v>0</v>
      </c>
      <c r="AR414" s="191">
        <f t="shared" si="783"/>
        <v>0</v>
      </c>
      <c r="AS414" s="191">
        <f t="shared" si="783"/>
        <v>0</v>
      </c>
      <c r="AT414" s="191">
        <f t="shared" si="783"/>
        <v>0</v>
      </c>
      <c r="AU414" s="191">
        <f t="shared" si="783"/>
        <v>0</v>
      </c>
      <c r="AV414" s="163"/>
      <c r="AW414" s="206">
        <f t="shared" si="771"/>
        <v>0</v>
      </c>
      <c r="AX414" s="191">
        <f t="shared" ref="AX414:BH414" si="784">AX213+AW414</f>
        <v>0</v>
      </c>
      <c r="AY414" s="191">
        <f t="shared" si="784"/>
        <v>0</v>
      </c>
      <c r="AZ414" s="191">
        <f t="shared" si="784"/>
        <v>0</v>
      </c>
      <c r="BA414" s="191">
        <f t="shared" si="784"/>
        <v>0</v>
      </c>
      <c r="BB414" s="191">
        <f t="shared" si="784"/>
        <v>0</v>
      </c>
      <c r="BC414" s="191">
        <f t="shared" si="784"/>
        <v>0</v>
      </c>
      <c r="BD414" s="191">
        <f t="shared" si="784"/>
        <v>0</v>
      </c>
      <c r="BE414" s="191">
        <f t="shared" si="784"/>
        <v>0</v>
      </c>
      <c r="BF414" s="191">
        <f t="shared" si="784"/>
        <v>0</v>
      </c>
      <c r="BG414" s="191">
        <f t="shared" si="784"/>
        <v>0</v>
      </c>
      <c r="BH414" s="191">
        <f t="shared" si="784"/>
        <v>0</v>
      </c>
      <c r="BI414" s="163"/>
      <c r="BV414" s="163"/>
      <c r="CI414" s="163"/>
      <c r="CV414" s="163"/>
      <c r="DI414" s="163"/>
      <c r="DV414" s="163"/>
      <c r="EI414" s="163"/>
      <c r="EK414" s="207">
        <f t="shared" si="755"/>
        <v>0</v>
      </c>
      <c r="EL414" s="116"/>
    </row>
    <row r="415" spans="1:142" ht="15.75" customHeight="1" outlineLevel="1" x14ac:dyDescent="0.25">
      <c r="A415" s="2">
        <f t="shared" si="756"/>
        <v>67</v>
      </c>
      <c r="B415" s="1" t="str">
        <f t="shared" si="756"/>
        <v>TAU-TBD59</v>
      </c>
      <c r="C415" s="1" t="str">
        <f t="shared" si="756"/>
        <v>SPP TAU - Circuit 66040</v>
      </c>
      <c r="D415" s="2" t="str">
        <f t="shared" si="756"/>
        <v>TAU-TBD59.1</v>
      </c>
      <c r="E415" s="162" t="str">
        <f t="shared" si="756"/>
        <v>SPP TAU - Circuit 66040</v>
      </c>
      <c r="F415" s="84" t="str">
        <f t="shared" si="765"/>
        <v>8/15/2024</v>
      </c>
      <c r="G415" s="123">
        <v>355</v>
      </c>
      <c r="H415" s="128"/>
      <c r="I415" s="205">
        <v>0</v>
      </c>
      <c r="J415" s="191">
        <f t="shared" ref="J415:U415" si="785">J214+I415</f>
        <v>0</v>
      </c>
      <c r="K415" s="191">
        <f t="shared" si="785"/>
        <v>0</v>
      </c>
      <c r="L415" s="191">
        <f t="shared" si="785"/>
        <v>0</v>
      </c>
      <c r="M415" s="191">
        <f t="shared" si="785"/>
        <v>0</v>
      </c>
      <c r="N415" s="191">
        <f t="shared" si="785"/>
        <v>0</v>
      </c>
      <c r="O415" s="191">
        <f t="shared" si="785"/>
        <v>0</v>
      </c>
      <c r="P415" s="191">
        <f t="shared" si="785"/>
        <v>0</v>
      </c>
      <c r="Q415" s="191">
        <f t="shared" si="785"/>
        <v>0</v>
      </c>
      <c r="R415" s="191">
        <f t="shared" si="785"/>
        <v>0</v>
      </c>
      <c r="S415" s="191">
        <f t="shared" si="785"/>
        <v>0</v>
      </c>
      <c r="T415" s="191">
        <f t="shared" si="785"/>
        <v>0</v>
      </c>
      <c r="U415" s="191">
        <f t="shared" si="785"/>
        <v>0</v>
      </c>
      <c r="V415" s="163"/>
      <c r="W415" s="206">
        <f t="shared" si="767"/>
        <v>0</v>
      </c>
      <c r="X415" s="191">
        <f t="shared" ref="X415:AH415" si="786">X214+W415</f>
        <v>0</v>
      </c>
      <c r="Y415" s="191">
        <f t="shared" si="786"/>
        <v>0</v>
      </c>
      <c r="Z415" s="191">
        <f t="shared" si="786"/>
        <v>0</v>
      </c>
      <c r="AA415" s="191">
        <f t="shared" si="786"/>
        <v>0</v>
      </c>
      <c r="AB415" s="191">
        <f t="shared" si="786"/>
        <v>0</v>
      </c>
      <c r="AC415" s="191">
        <f t="shared" si="786"/>
        <v>0</v>
      </c>
      <c r="AD415" s="191">
        <f t="shared" si="786"/>
        <v>0</v>
      </c>
      <c r="AE415" s="191">
        <f t="shared" si="786"/>
        <v>0</v>
      </c>
      <c r="AF415" s="191">
        <f t="shared" si="786"/>
        <v>0</v>
      </c>
      <c r="AG415" s="191">
        <f t="shared" si="786"/>
        <v>0</v>
      </c>
      <c r="AH415" s="191">
        <f t="shared" si="786"/>
        <v>0</v>
      </c>
      <c r="AI415" s="163"/>
      <c r="AJ415" s="206">
        <f t="shared" si="769"/>
        <v>0</v>
      </c>
      <c r="AK415" s="191">
        <f t="shared" ref="AK415:AU415" si="787">AK214+AJ415</f>
        <v>0</v>
      </c>
      <c r="AL415" s="191">
        <f t="shared" si="787"/>
        <v>0</v>
      </c>
      <c r="AM415" s="191">
        <f t="shared" si="787"/>
        <v>0</v>
      </c>
      <c r="AN415" s="191">
        <f t="shared" si="787"/>
        <v>0</v>
      </c>
      <c r="AO415" s="191">
        <f t="shared" si="787"/>
        <v>0</v>
      </c>
      <c r="AP415" s="191">
        <f t="shared" si="787"/>
        <v>0</v>
      </c>
      <c r="AQ415" s="191">
        <f t="shared" si="787"/>
        <v>0</v>
      </c>
      <c r="AR415" s="191">
        <f t="shared" si="787"/>
        <v>0</v>
      </c>
      <c r="AS415" s="191">
        <f t="shared" si="787"/>
        <v>0</v>
      </c>
      <c r="AT415" s="191">
        <f t="shared" si="787"/>
        <v>0</v>
      </c>
      <c r="AU415" s="191">
        <f t="shared" si="787"/>
        <v>0</v>
      </c>
      <c r="AV415" s="163"/>
      <c r="AW415" s="206">
        <f t="shared" si="771"/>
        <v>0</v>
      </c>
      <c r="AX415" s="191">
        <f t="shared" ref="AX415:BH415" si="788">AX214+AW415</f>
        <v>0</v>
      </c>
      <c r="AY415" s="191">
        <f t="shared" si="788"/>
        <v>0</v>
      </c>
      <c r="AZ415" s="191">
        <f t="shared" si="788"/>
        <v>0</v>
      </c>
      <c r="BA415" s="191">
        <f t="shared" si="788"/>
        <v>0</v>
      </c>
      <c r="BB415" s="191">
        <f t="shared" si="788"/>
        <v>0</v>
      </c>
      <c r="BC415" s="191">
        <f t="shared" si="788"/>
        <v>0</v>
      </c>
      <c r="BD415" s="191">
        <f t="shared" si="788"/>
        <v>0</v>
      </c>
      <c r="BE415" s="191">
        <f t="shared" si="788"/>
        <v>0</v>
      </c>
      <c r="BF415" s="191">
        <f t="shared" si="788"/>
        <v>0</v>
      </c>
      <c r="BG415" s="191">
        <f t="shared" si="788"/>
        <v>0</v>
      </c>
      <c r="BH415" s="191">
        <f t="shared" si="788"/>
        <v>0</v>
      </c>
      <c r="BI415" s="163"/>
      <c r="BV415" s="163"/>
      <c r="CI415" s="163"/>
      <c r="CV415" s="163"/>
      <c r="DI415" s="163"/>
      <c r="DV415" s="163"/>
      <c r="EI415" s="163"/>
      <c r="EK415" s="207">
        <f t="shared" si="755"/>
        <v>0</v>
      </c>
      <c r="EL415" s="116"/>
    </row>
    <row r="416" spans="1:142" ht="15.75" customHeight="1" outlineLevel="1" x14ac:dyDescent="0.25">
      <c r="A416" s="2">
        <f t="shared" si="756"/>
        <v>68</v>
      </c>
      <c r="B416" s="1" t="str">
        <f t="shared" si="756"/>
        <v>TAU-TBD60</v>
      </c>
      <c r="C416" s="1" t="str">
        <f t="shared" si="756"/>
        <v>SPP TAU -  Circuit 66656</v>
      </c>
      <c r="D416" s="2" t="str">
        <f t="shared" si="756"/>
        <v>TAU-TBD60.1</v>
      </c>
      <c r="E416" s="162" t="str">
        <f t="shared" si="756"/>
        <v>SPP TAU -  Circuit 66656</v>
      </c>
      <c r="F416" s="84" t="str">
        <f t="shared" si="765"/>
        <v>9/15/2024</v>
      </c>
      <c r="G416" s="123">
        <v>355</v>
      </c>
      <c r="H416" s="128"/>
      <c r="I416" s="205">
        <v>0</v>
      </c>
      <c r="J416" s="191">
        <f t="shared" ref="J416:U416" si="789">J215+I416</f>
        <v>0</v>
      </c>
      <c r="K416" s="191">
        <f t="shared" si="789"/>
        <v>0</v>
      </c>
      <c r="L416" s="191">
        <f t="shared" si="789"/>
        <v>0</v>
      </c>
      <c r="M416" s="191">
        <f t="shared" si="789"/>
        <v>0</v>
      </c>
      <c r="N416" s="191">
        <f t="shared" si="789"/>
        <v>0</v>
      </c>
      <c r="O416" s="191">
        <f t="shared" si="789"/>
        <v>0</v>
      </c>
      <c r="P416" s="191">
        <f t="shared" si="789"/>
        <v>0</v>
      </c>
      <c r="Q416" s="191">
        <f t="shared" si="789"/>
        <v>0</v>
      </c>
      <c r="R416" s="191">
        <f t="shared" si="789"/>
        <v>0</v>
      </c>
      <c r="S416" s="191">
        <f t="shared" si="789"/>
        <v>0</v>
      </c>
      <c r="T416" s="191">
        <f t="shared" si="789"/>
        <v>0</v>
      </c>
      <c r="U416" s="191">
        <f t="shared" si="789"/>
        <v>0</v>
      </c>
      <c r="V416" s="163"/>
      <c r="W416" s="206">
        <f t="shared" si="767"/>
        <v>0</v>
      </c>
      <c r="X416" s="191">
        <f t="shared" ref="X416:AH416" si="790">X215+W416</f>
        <v>0</v>
      </c>
      <c r="Y416" s="191">
        <f t="shared" si="790"/>
        <v>0</v>
      </c>
      <c r="Z416" s="191">
        <f t="shared" si="790"/>
        <v>0</v>
      </c>
      <c r="AA416" s="191">
        <f t="shared" si="790"/>
        <v>0</v>
      </c>
      <c r="AB416" s="191">
        <f t="shared" si="790"/>
        <v>0</v>
      </c>
      <c r="AC416" s="191">
        <f t="shared" si="790"/>
        <v>0</v>
      </c>
      <c r="AD416" s="191">
        <f t="shared" si="790"/>
        <v>0</v>
      </c>
      <c r="AE416" s="191">
        <f t="shared" si="790"/>
        <v>0</v>
      </c>
      <c r="AF416" s="191">
        <f t="shared" si="790"/>
        <v>0</v>
      </c>
      <c r="AG416" s="191">
        <f t="shared" si="790"/>
        <v>0</v>
      </c>
      <c r="AH416" s="191">
        <f t="shared" si="790"/>
        <v>0</v>
      </c>
      <c r="AI416" s="163"/>
      <c r="AJ416" s="206">
        <f t="shared" si="769"/>
        <v>0</v>
      </c>
      <c r="AK416" s="191">
        <f t="shared" ref="AK416:AU416" si="791">AK215+AJ416</f>
        <v>0</v>
      </c>
      <c r="AL416" s="191">
        <f t="shared" si="791"/>
        <v>0</v>
      </c>
      <c r="AM416" s="191">
        <f t="shared" si="791"/>
        <v>0</v>
      </c>
      <c r="AN416" s="191">
        <f t="shared" si="791"/>
        <v>0</v>
      </c>
      <c r="AO416" s="191">
        <f t="shared" si="791"/>
        <v>0</v>
      </c>
      <c r="AP416" s="191">
        <f t="shared" si="791"/>
        <v>0</v>
      </c>
      <c r="AQ416" s="191">
        <f t="shared" si="791"/>
        <v>0</v>
      </c>
      <c r="AR416" s="191">
        <f t="shared" si="791"/>
        <v>0</v>
      </c>
      <c r="AS416" s="191">
        <f t="shared" si="791"/>
        <v>0</v>
      </c>
      <c r="AT416" s="191">
        <f t="shared" si="791"/>
        <v>0</v>
      </c>
      <c r="AU416" s="191">
        <f t="shared" si="791"/>
        <v>0</v>
      </c>
      <c r="AV416" s="163"/>
      <c r="AW416" s="206">
        <f t="shared" si="771"/>
        <v>0</v>
      </c>
      <c r="AX416" s="191">
        <f t="shared" ref="AX416:BH416" si="792">AX215+AW416</f>
        <v>0</v>
      </c>
      <c r="AY416" s="191">
        <f t="shared" si="792"/>
        <v>0</v>
      </c>
      <c r="AZ416" s="191">
        <f t="shared" si="792"/>
        <v>0</v>
      </c>
      <c r="BA416" s="191">
        <f t="shared" si="792"/>
        <v>0</v>
      </c>
      <c r="BB416" s="191">
        <f t="shared" si="792"/>
        <v>0</v>
      </c>
      <c r="BC416" s="191">
        <f t="shared" si="792"/>
        <v>0</v>
      </c>
      <c r="BD416" s="191">
        <f t="shared" si="792"/>
        <v>0</v>
      </c>
      <c r="BE416" s="191">
        <f t="shared" si="792"/>
        <v>0</v>
      </c>
      <c r="BF416" s="191">
        <f t="shared" si="792"/>
        <v>0</v>
      </c>
      <c r="BG416" s="191">
        <f t="shared" si="792"/>
        <v>0</v>
      </c>
      <c r="BH416" s="191">
        <f t="shared" si="792"/>
        <v>0</v>
      </c>
      <c r="BI416" s="163"/>
      <c r="BV416" s="163"/>
      <c r="CI416" s="163"/>
      <c r="CV416" s="163"/>
      <c r="DI416" s="163"/>
      <c r="DV416" s="163"/>
      <c r="EI416" s="163"/>
      <c r="EK416" s="207">
        <f t="shared" si="755"/>
        <v>0</v>
      </c>
      <c r="EL416" s="116"/>
    </row>
    <row r="417" spans="1:142" ht="15.75" customHeight="1" outlineLevel="1" x14ac:dyDescent="0.25">
      <c r="A417" s="2">
        <f t="shared" si="756"/>
        <v>69</v>
      </c>
      <c r="B417" s="1" t="str">
        <f t="shared" si="756"/>
        <v>TAU-TBD61</v>
      </c>
      <c r="C417" s="1" t="str">
        <f t="shared" si="756"/>
        <v>SPP TAU - Circuit 66412</v>
      </c>
      <c r="D417" s="2" t="str">
        <f t="shared" si="756"/>
        <v>TAU-TBD61.1</v>
      </c>
      <c r="E417" s="162" t="str">
        <f t="shared" si="756"/>
        <v>SPP TAU - Circuit 66412</v>
      </c>
      <c r="F417" s="84" t="str">
        <f t="shared" si="765"/>
        <v>10/15/2024</v>
      </c>
      <c r="G417" s="123">
        <v>355</v>
      </c>
      <c r="H417" s="128"/>
      <c r="I417" s="205">
        <v>0</v>
      </c>
      <c r="J417" s="191">
        <f t="shared" ref="J417:U417" si="793">J216+I417</f>
        <v>0</v>
      </c>
      <c r="K417" s="191">
        <f t="shared" si="793"/>
        <v>0</v>
      </c>
      <c r="L417" s="191">
        <f t="shared" si="793"/>
        <v>0</v>
      </c>
      <c r="M417" s="191">
        <f t="shared" si="793"/>
        <v>0</v>
      </c>
      <c r="N417" s="191">
        <f t="shared" si="793"/>
        <v>0</v>
      </c>
      <c r="O417" s="191">
        <f t="shared" si="793"/>
        <v>0</v>
      </c>
      <c r="P417" s="191">
        <f t="shared" si="793"/>
        <v>0</v>
      </c>
      <c r="Q417" s="191">
        <f t="shared" si="793"/>
        <v>0</v>
      </c>
      <c r="R417" s="191">
        <f t="shared" si="793"/>
        <v>0</v>
      </c>
      <c r="S417" s="191">
        <f t="shared" si="793"/>
        <v>0</v>
      </c>
      <c r="T417" s="191">
        <f t="shared" si="793"/>
        <v>0</v>
      </c>
      <c r="U417" s="191">
        <f t="shared" si="793"/>
        <v>0</v>
      </c>
      <c r="V417" s="163"/>
      <c r="W417" s="206">
        <f t="shared" si="767"/>
        <v>0</v>
      </c>
      <c r="X417" s="191">
        <f t="shared" ref="X417:AH417" si="794">X216+W417</f>
        <v>0</v>
      </c>
      <c r="Y417" s="191">
        <f t="shared" si="794"/>
        <v>0</v>
      </c>
      <c r="Z417" s="191">
        <f t="shared" si="794"/>
        <v>0</v>
      </c>
      <c r="AA417" s="191">
        <f t="shared" si="794"/>
        <v>0</v>
      </c>
      <c r="AB417" s="191">
        <f t="shared" si="794"/>
        <v>0</v>
      </c>
      <c r="AC417" s="191">
        <f t="shared" si="794"/>
        <v>0</v>
      </c>
      <c r="AD417" s="191">
        <f t="shared" si="794"/>
        <v>0</v>
      </c>
      <c r="AE417" s="191">
        <f t="shared" si="794"/>
        <v>0</v>
      </c>
      <c r="AF417" s="191">
        <f t="shared" si="794"/>
        <v>0</v>
      </c>
      <c r="AG417" s="191">
        <f t="shared" si="794"/>
        <v>0</v>
      </c>
      <c r="AH417" s="191">
        <f t="shared" si="794"/>
        <v>0</v>
      </c>
      <c r="AI417" s="163"/>
      <c r="AJ417" s="206">
        <f t="shared" si="769"/>
        <v>0</v>
      </c>
      <c r="AK417" s="191">
        <f t="shared" ref="AK417:AU417" si="795">AK216+AJ417</f>
        <v>0</v>
      </c>
      <c r="AL417" s="191">
        <f t="shared" si="795"/>
        <v>0</v>
      </c>
      <c r="AM417" s="191">
        <f t="shared" si="795"/>
        <v>0</v>
      </c>
      <c r="AN417" s="191">
        <f t="shared" si="795"/>
        <v>0</v>
      </c>
      <c r="AO417" s="191">
        <f t="shared" si="795"/>
        <v>0</v>
      </c>
      <c r="AP417" s="191">
        <f t="shared" si="795"/>
        <v>0</v>
      </c>
      <c r="AQ417" s="191">
        <f t="shared" si="795"/>
        <v>0</v>
      </c>
      <c r="AR417" s="191">
        <f t="shared" si="795"/>
        <v>0</v>
      </c>
      <c r="AS417" s="191">
        <f t="shared" si="795"/>
        <v>0</v>
      </c>
      <c r="AT417" s="191">
        <f t="shared" si="795"/>
        <v>0</v>
      </c>
      <c r="AU417" s="191">
        <f t="shared" si="795"/>
        <v>0</v>
      </c>
      <c r="AV417" s="163"/>
      <c r="AW417" s="206">
        <f t="shared" si="771"/>
        <v>0</v>
      </c>
      <c r="AX417" s="191">
        <f t="shared" ref="AX417:BH417" si="796">AX216+AW417</f>
        <v>0</v>
      </c>
      <c r="AY417" s="191">
        <f t="shared" si="796"/>
        <v>0</v>
      </c>
      <c r="AZ417" s="191">
        <f t="shared" si="796"/>
        <v>0</v>
      </c>
      <c r="BA417" s="191">
        <f t="shared" si="796"/>
        <v>0</v>
      </c>
      <c r="BB417" s="191">
        <f t="shared" si="796"/>
        <v>0</v>
      </c>
      <c r="BC417" s="191">
        <f t="shared" si="796"/>
        <v>0</v>
      </c>
      <c r="BD417" s="191">
        <f t="shared" si="796"/>
        <v>0</v>
      </c>
      <c r="BE417" s="191">
        <f t="shared" si="796"/>
        <v>0</v>
      </c>
      <c r="BF417" s="191">
        <f t="shared" si="796"/>
        <v>0</v>
      </c>
      <c r="BG417" s="191">
        <f t="shared" si="796"/>
        <v>0</v>
      </c>
      <c r="BH417" s="191">
        <f t="shared" si="796"/>
        <v>0</v>
      </c>
      <c r="BI417" s="163"/>
      <c r="BV417" s="163"/>
      <c r="CI417" s="163"/>
      <c r="CV417" s="163"/>
      <c r="DI417" s="163"/>
      <c r="DV417" s="163"/>
      <c r="EI417" s="163"/>
      <c r="EK417" s="207">
        <f t="shared" si="755"/>
        <v>0</v>
      </c>
      <c r="EL417" s="116"/>
    </row>
    <row r="418" spans="1:142" ht="15.75" customHeight="1" outlineLevel="1" x14ac:dyDescent="0.25">
      <c r="A418" s="2">
        <f t="shared" si="756"/>
        <v>70</v>
      </c>
      <c r="B418" s="1" t="str">
        <f t="shared" si="756"/>
        <v>TAU-TBD62</v>
      </c>
      <c r="C418" s="1" t="str">
        <f t="shared" si="756"/>
        <v>SPP TAU - Circuit 66830</v>
      </c>
      <c r="D418" s="2" t="str">
        <f t="shared" si="756"/>
        <v>TAU-TBD62.1</v>
      </c>
      <c r="E418" s="162" t="str">
        <f t="shared" si="756"/>
        <v>SPP TAU - Circuit 66830</v>
      </c>
      <c r="F418" s="84" t="str">
        <f t="shared" si="765"/>
        <v>1/15/2025</v>
      </c>
      <c r="G418" s="123">
        <v>355</v>
      </c>
      <c r="H418" s="128"/>
      <c r="I418" s="205">
        <v>0</v>
      </c>
      <c r="J418" s="191">
        <f t="shared" ref="J418:U418" si="797">J217+I418</f>
        <v>0</v>
      </c>
      <c r="K418" s="191">
        <f t="shared" si="797"/>
        <v>0</v>
      </c>
      <c r="L418" s="191">
        <f t="shared" si="797"/>
        <v>0</v>
      </c>
      <c r="M418" s="191">
        <f t="shared" si="797"/>
        <v>0</v>
      </c>
      <c r="N418" s="191">
        <f t="shared" si="797"/>
        <v>0</v>
      </c>
      <c r="O418" s="191">
        <f t="shared" si="797"/>
        <v>0</v>
      </c>
      <c r="P418" s="191">
        <f t="shared" si="797"/>
        <v>0</v>
      </c>
      <c r="Q418" s="191">
        <f t="shared" si="797"/>
        <v>0</v>
      </c>
      <c r="R418" s="191">
        <f t="shared" si="797"/>
        <v>0</v>
      </c>
      <c r="S418" s="191">
        <f t="shared" si="797"/>
        <v>0</v>
      </c>
      <c r="T418" s="191">
        <f t="shared" si="797"/>
        <v>0</v>
      </c>
      <c r="U418" s="191">
        <f t="shared" si="797"/>
        <v>0</v>
      </c>
      <c r="V418" s="163"/>
      <c r="W418" s="206">
        <f t="shared" si="767"/>
        <v>0</v>
      </c>
      <c r="X418" s="191">
        <f t="shared" ref="X418:AH418" si="798">X217+W418</f>
        <v>0</v>
      </c>
      <c r="Y418" s="191">
        <f t="shared" si="798"/>
        <v>0</v>
      </c>
      <c r="Z418" s="191">
        <f t="shared" si="798"/>
        <v>0</v>
      </c>
      <c r="AA418" s="191">
        <f t="shared" si="798"/>
        <v>0</v>
      </c>
      <c r="AB418" s="191">
        <f t="shared" si="798"/>
        <v>0</v>
      </c>
      <c r="AC418" s="191">
        <f t="shared" si="798"/>
        <v>0</v>
      </c>
      <c r="AD418" s="191">
        <f t="shared" si="798"/>
        <v>0</v>
      </c>
      <c r="AE418" s="191">
        <f t="shared" si="798"/>
        <v>0</v>
      </c>
      <c r="AF418" s="191">
        <f t="shared" si="798"/>
        <v>0</v>
      </c>
      <c r="AG418" s="191">
        <f t="shared" si="798"/>
        <v>0</v>
      </c>
      <c r="AH418" s="191">
        <f t="shared" si="798"/>
        <v>0</v>
      </c>
      <c r="AI418" s="163"/>
      <c r="AJ418" s="206">
        <f t="shared" si="769"/>
        <v>0</v>
      </c>
      <c r="AK418" s="191">
        <f t="shared" ref="AK418:AU418" si="799">AK217+AJ418</f>
        <v>0</v>
      </c>
      <c r="AL418" s="191">
        <f t="shared" si="799"/>
        <v>0</v>
      </c>
      <c r="AM418" s="191">
        <f t="shared" si="799"/>
        <v>0</v>
      </c>
      <c r="AN418" s="191">
        <f t="shared" si="799"/>
        <v>0</v>
      </c>
      <c r="AO418" s="191">
        <f t="shared" si="799"/>
        <v>0</v>
      </c>
      <c r="AP418" s="191">
        <f t="shared" si="799"/>
        <v>0</v>
      </c>
      <c r="AQ418" s="191">
        <f t="shared" si="799"/>
        <v>0</v>
      </c>
      <c r="AR418" s="191">
        <f t="shared" si="799"/>
        <v>0</v>
      </c>
      <c r="AS418" s="191">
        <f t="shared" si="799"/>
        <v>0</v>
      </c>
      <c r="AT418" s="191">
        <f t="shared" si="799"/>
        <v>0</v>
      </c>
      <c r="AU418" s="191">
        <f t="shared" si="799"/>
        <v>0</v>
      </c>
      <c r="AV418" s="163"/>
      <c r="AW418" s="206">
        <f t="shared" si="771"/>
        <v>0</v>
      </c>
      <c r="AX418" s="191">
        <f t="shared" ref="AX418:BH418" si="800">AX217+AW418</f>
        <v>0</v>
      </c>
      <c r="AY418" s="191">
        <f t="shared" si="800"/>
        <v>0</v>
      </c>
      <c r="AZ418" s="191">
        <f t="shared" si="800"/>
        <v>0</v>
      </c>
      <c r="BA418" s="191">
        <f t="shared" si="800"/>
        <v>0</v>
      </c>
      <c r="BB418" s="191">
        <f t="shared" si="800"/>
        <v>0</v>
      </c>
      <c r="BC418" s="191">
        <f t="shared" si="800"/>
        <v>0</v>
      </c>
      <c r="BD418" s="191">
        <f t="shared" si="800"/>
        <v>0</v>
      </c>
      <c r="BE418" s="191">
        <f t="shared" si="800"/>
        <v>0</v>
      </c>
      <c r="BF418" s="191">
        <f t="shared" si="800"/>
        <v>0</v>
      </c>
      <c r="BG418" s="191">
        <f t="shared" si="800"/>
        <v>0</v>
      </c>
      <c r="BH418" s="191">
        <f t="shared" si="800"/>
        <v>0</v>
      </c>
      <c r="BI418" s="163"/>
      <c r="BV418" s="163"/>
      <c r="CI418" s="163"/>
      <c r="CV418" s="163"/>
      <c r="DI418" s="163"/>
      <c r="DV418" s="163"/>
      <c r="EI418" s="163"/>
      <c r="EK418" s="207">
        <f t="shared" si="755"/>
        <v>0</v>
      </c>
      <c r="EL418" s="116"/>
    </row>
    <row r="419" spans="1:142" ht="15.75" customHeight="1" outlineLevel="1" x14ac:dyDescent="0.25">
      <c r="A419" s="2">
        <f t="shared" ref="A419:E428" si="801">A218</f>
        <v>71</v>
      </c>
      <c r="B419" s="1" t="str">
        <f t="shared" si="801"/>
        <v>TAU-TBD63</v>
      </c>
      <c r="C419" s="1" t="str">
        <f t="shared" si="801"/>
        <v>SPP TAU - Circuit 66650</v>
      </c>
      <c r="D419" s="2" t="str">
        <f t="shared" si="801"/>
        <v>TAU-TBD63.1</v>
      </c>
      <c r="E419" s="162" t="str">
        <f t="shared" si="801"/>
        <v>SPP TAU - Circuit 66650</v>
      </c>
      <c r="F419" s="84" t="str">
        <f t="shared" si="765"/>
        <v>1/15/2025</v>
      </c>
      <c r="G419" s="123">
        <v>355</v>
      </c>
      <c r="H419" s="128"/>
      <c r="I419" s="205">
        <v>0</v>
      </c>
      <c r="J419" s="191">
        <f t="shared" ref="J419:U419" si="802">J218+I419</f>
        <v>0</v>
      </c>
      <c r="K419" s="191">
        <f t="shared" si="802"/>
        <v>0</v>
      </c>
      <c r="L419" s="191">
        <f t="shared" si="802"/>
        <v>0</v>
      </c>
      <c r="M419" s="191">
        <f t="shared" si="802"/>
        <v>0</v>
      </c>
      <c r="N419" s="191">
        <f t="shared" si="802"/>
        <v>0</v>
      </c>
      <c r="O419" s="191">
        <f t="shared" si="802"/>
        <v>0</v>
      </c>
      <c r="P419" s="191">
        <f t="shared" si="802"/>
        <v>0</v>
      </c>
      <c r="Q419" s="191">
        <f t="shared" si="802"/>
        <v>0</v>
      </c>
      <c r="R419" s="191">
        <f t="shared" si="802"/>
        <v>0</v>
      </c>
      <c r="S419" s="191">
        <f t="shared" si="802"/>
        <v>0</v>
      </c>
      <c r="T419" s="191">
        <f t="shared" si="802"/>
        <v>0</v>
      </c>
      <c r="U419" s="191">
        <f t="shared" si="802"/>
        <v>0</v>
      </c>
      <c r="V419" s="163"/>
      <c r="W419" s="206">
        <f t="shared" si="767"/>
        <v>0</v>
      </c>
      <c r="X419" s="191">
        <f t="shared" ref="X419:AH419" si="803">X218+W419</f>
        <v>0</v>
      </c>
      <c r="Y419" s="191">
        <f t="shared" si="803"/>
        <v>0</v>
      </c>
      <c r="Z419" s="191">
        <f t="shared" si="803"/>
        <v>0</v>
      </c>
      <c r="AA419" s="191">
        <f t="shared" si="803"/>
        <v>0</v>
      </c>
      <c r="AB419" s="191">
        <f t="shared" si="803"/>
        <v>0</v>
      </c>
      <c r="AC419" s="191">
        <f t="shared" si="803"/>
        <v>0</v>
      </c>
      <c r="AD419" s="191">
        <f t="shared" si="803"/>
        <v>0</v>
      </c>
      <c r="AE419" s="191">
        <f t="shared" si="803"/>
        <v>0</v>
      </c>
      <c r="AF419" s="191">
        <f t="shared" si="803"/>
        <v>0</v>
      </c>
      <c r="AG419" s="191">
        <f t="shared" si="803"/>
        <v>0</v>
      </c>
      <c r="AH419" s="191">
        <f t="shared" si="803"/>
        <v>0</v>
      </c>
      <c r="AI419" s="163"/>
      <c r="AJ419" s="206">
        <f t="shared" si="769"/>
        <v>0</v>
      </c>
      <c r="AK419" s="191">
        <f t="shared" ref="AK419:AU419" si="804">AK218+AJ419</f>
        <v>0</v>
      </c>
      <c r="AL419" s="191">
        <f t="shared" si="804"/>
        <v>0</v>
      </c>
      <c r="AM419" s="191">
        <f t="shared" si="804"/>
        <v>0</v>
      </c>
      <c r="AN419" s="191">
        <f t="shared" si="804"/>
        <v>0</v>
      </c>
      <c r="AO419" s="191">
        <f t="shared" si="804"/>
        <v>0</v>
      </c>
      <c r="AP419" s="191">
        <f t="shared" si="804"/>
        <v>0</v>
      </c>
      <c r="AQ419" s="191">
        <f t="shared" si="804"/>
        <v>0</v>
      </c>
      <c r="AR419" s="191">
        <f t="shared" si="804"/>
        <v>0</v>
      </c>
      <c r="AS419" s="191">
        <f t="shared" si="804"/>
        <v>0</v>
      </c>
      <c r="AT419" s="191">
        <f t="shared" si="804"/>
        <v>0</v>
      </c>
      <c r="AU419" s="191">
        <f t="shared" si="804"/>
        <v>0</v>
      </c>
      <c r="AV419" s="163"/>
      <c r="AW419" s="206">
        <f t="shared" si="771"/>
        <v>0</v>
      </c>
      <c r="AX419" s="191">
        <f t="shared" ref="AX419:BH419" si="805">AX218+AW419</f>
        <v>0</v>
      </c>
      <c r="AY419" s="191">
        <f t="shared" si="805"/>
        <v>0</v>
      </c>
      <c r="AZ419" s="191">
        <f t="shared" si="805"/>
        <v>0</v>
      </c>
      <c r="BA419" s="191">
        <f t="shared" si="805"/>
        <v>0</v>
      </c>
      <c r="BB419" s="191">
        <f t="shared" si="805"/>
        <v>0</v>
      </c>
      <c r="BC419" s="191">
        <f t="shared" si="805"/>
        <v>0</v>
      </c>
      <c r="BD419" s="191">
        <f t="shared" si="805"/>
        <v>0</v>
      </c>
      <c r="BE419" s="191">
        <f t="shared" si="805"/>
        <v>0</v>
      </c>
      <c r="BF419" s="191">
        <f t="shared" si="805"/>
        <v>0</v>
      </c>
      <c r="BG419" s="191">
        <f t="shared" si="805"/>
        <v>0</v>
      </c>
      <c r="BH419" s="191">
        <f t="shared" si="805"/>
        <v>0</v>
      </c>
      <c r="BI419" s="163"/>
      <c r="BV419" s="163"/>
      <c r="CI419" s="163"/>
      <c r="CV419" s="163"/>
      <c r="DI419" s="163"/>
      <c r="DV419" s="163"/>
      <c r="EI419" s="163"/>
      <c r="EK419" s="207">
        <f t="shared" si="755"/>
        <v>0</v>
      </c>
      <c r="EL419" s="116"/>
    </row>
    <row r="420" spans="1:142" ht="15.75" customHeight="1" outlineLevel="1" x14ac:dyDescent="0.25">
      <c r="A420" s="2">
        <f t="shared" si="801"/>
        <v>72</v>
      </c>
      <c r="B420" s="1" t="str">
        <f t="shared" si="801"/>
        <v>TAU-TBD64</v>
      </c>
      <c r="C420" s="1" t="str">
        <f t="shared" si="801"/>
        <v>SPP TAU - Circuit 66657</v>
      </c>
      <c r="D420" s="2" t="str">
        <f t="shared" si="801"/>
        <v>TAU-TBD64.1</v>
      </c>
      <c r="E420" s="162" t="str">
        <f t="shared" si="801"/>
        <v>SPP TAU - Circuit 66657</v>
      </c>
      <c r="F420" s="84" t="str">
        <f t="shared" si="765"/>
        <v>3/15/2025</v>
      </c>
      <c r="G420" s="123">
        <v>355</v>
      </c>
      <c r="H420" s="128"/>
      <c r="I420" s="205">
        <v>0</v>
      </c>
      <c r="J420" s="191">
        <f t="shared" ref="J420:U420" si="806">J219+I420</f>
        <v>0</v>
      </c>
      <c r="K420" s="191">
        <f t="shared" si="806"/>
        <v>0</v>
      </c>
      <c r="L420" s="191">
        <f t="shared" si="806"/>
        <v>0</v>
      </c>
      <c r="M420" s="191">
        <f t="shared" si="806"/>
        <v>0</v>
      </c>
      <c r="N420" s="191">
        <f t="shared" si="806"/>
        <v>0</v>
      </c>
      <c r="O420" s="191">
        <f t="shared" si="806"/>
        <v>0</v>
      </c>
      <c r="P420" s="191">
        <f t="shared" si="806"/>
        <v>0</v>
      </c>
      <c r="Q420" s="191">
        <f t="shared" si="806"/>
        <v>0</v>
      </c>
      <c r="R420" s="191">
        <f t="shared" si="806"/>
        <v>0</v>
      </c>
      <c r="S420" s="191">
        <f t="shared" si="806"/>
        <v>0</v>
      </c>
      <c r="T420" s="191">
        <f t="shared" si="806"/>
        <v>0</v>
      </c>
      <c r="U420" s="191">
        <f t="shared" si="806"/>
        <v>0</v>
      </c>
      <c r="V420" s="163"/>
      <c r="W420" s="206">
        <f t="shared" si="767"/>
        <v>0</v>
      </c>
      <c r="X420" s="191">
        <f t="shared" ref="X420:AH420" si="807">X219+W420</f>
        <v>0</v>
      </c>
      <c r="Y420" s="191">
        <f t="shared" si="807"/>
        <v>0</v>
      </c>
      <c r="Z420" s="191">
        <f t="shared" si="807"/>
        <v>0</v>
      </c>
      <c r="AA420" s="191">
        <f t="shared" si="807"/>
        <v>0</v>
      </c>
      <c r="AB420" s="191">
        <f t="shared" si="807"/>
        <v>0</v>
      </c>
      <c r="AC420" s="191">
        <f t="shared" si="807"/>
        <v>0</v>
      </c>
      <c r="AD420" s="191">
        <f t="shared" si="807"/>
        <v>0</v>
      </c>
      <c r="AE420" s="191">
        <f t="shared" si="807"/>
        <v>0</v>
      </c>
      <c r="AF420" s="191">
        <f t="shared" si="807"/>
        <v>0</v>
      </c>
      <c r="AG420" s="191">
        <f t="shared" si="807"/>
        <v>0</v>
      </c>
      <c r="AH420" s="191">
        <f t="shared" si="807"/>
        <v>0</v>
      </c>
      <c r="AI420" s="163"/>
      <c r="AJ420" s="206">
        <f t="shared" si="769"/>
        <v>0</v>
      </c>
      <c r="AK420" s="191">
        <f t="shared" ref="AK420:AU420" si="808">AK219+AJ420</f>
        <v>0</v>
      </c>
      <c r="AL420" s="191">
        <f t="shared" si="808"/>
        <v>0</v>
      </c>
      <c r="AM420" s="191">
        <f t="shared" si="808"/>
        <v>0</v>
      </c>
      <c r="AN420" s="191">
        <f t="shared" si="808"/>
        <v>0</v>
      </c>
      <c r="AO420" s="191">
        <f t="shared" si="808"/>
        <v>0</v>
      </c>
      <c r="AP420" s="191">
        <f t="shared" si="808"/>
        <v>0</v>
      </c>
      <c r="AQ420" s="191">
        <f t="shared" si="808"/>
        <v>0</v>
      </c>
      <c r="AR420" s="191">
        <f t="shared" si="808"/>
        <v>0</v>
      </c>
      <c r="AS420" s="191">
        <f t="shared" si="808"/>
        <v>0</v>
      </c>
      <c r="AT420" s="191">
        <f t="shared" si="808"/>
        <v>0</v>
      </c>
      <c r="AU420" s="191">
        <f t="shared" si="808"/>
        <v>0</v>
      </c>
      <c r="AV420" s="163"/>
      <c r="AW420" s="206">
        <f t="shared" si="771"/>
        <v>0</v>
      </c>
      <c r="AX420" s="191">
        <f t="shared" ref="AX420:BH420" si="809">AX219+AW420</f>
        <v>0</v>
      </c>
      <c r="AY420" s="191">
        <f t="shared" si="809"/>
        <v>0</v>
      </c>
      <c r="AZ420" s="191">
        <f t="shared" si="809"/>
        <v>0</v>
      </c>
      <c r="BA420" s="191">
        <f t="shared" si="809"/>
        <v>0</v>
      </c>
      <c r="BB420" s="191">
        <f t="shared" si="809"/>
        <v>0</v>
      </c>
      <c r="BC420" s="191">
        <f t="shared" si="809"/>
        <v>0</v>
      </c>
      <c r="BD420" s="191">
        <f t="shared" si="809"/>
        <v>0</v>
      </c>
      <c r="BE420" s="191">
        <f t="shared" si="809"/>
        <v>0</v>
      </c>
      <c r="BF420" s="191">
        <f t="shared" si="809"/>
        <v>0</v>
      </c>
      <c r="BG420" s="191">
        <f t="shared" si="809"/>
        <v>0</v>
      </c>
      <c r="BH420" s="191">
        <f t="shared" si="809"/>
        <v>0</v>
      </c>
      <c r="BI420" s="163"/>
      <c r="BV420" s="163"/>
      <c r="CI420" s="163"/>
      <c r="CV420" s="163"/>
      <c r="DI420" s="163"/>
      <c r="DV420" s="163"/>
      <c r="EI420" s="163"/>
      <c r="EK420" s="207">
        <f t="shared" si="755"/>
        <v>0</v>
      </c>
      <c r="EL420" s="116"/>
    </row>
    <row r="421" spans="1:142" ht="15.75" customHeight="1" outlineLevel="1" x14ac:dyDescent="0.25">
      <c r="A421" s="2">
        <f t="shared" si="801"/>
        <v>73</v>
      </c>
      <c r="B421" s="1" t="str">
        <f t="shared" si="801"/>
        <v>TAU-TBD65</v>
      </c>
      <c r="C421" s="1" t="str">
        <f t="shared" si="801"/>
        <v>SPP TAU - Circuit 66043</v>
      </c>
      <c r="D421" s="2" t="str">
        <f t="shared" si="801"/>
        <v>TAU-TBD65.1</v>
      </c>
      <c r="E421" s="162" t="str">
        <f t="shared" si="801"/>
        <v>SPP TAU - Circuit 66043</v>
      </c>
      <c r="F421" s="84" t="str">
        <f t="shared" si="765"/>
        <v>4/15/2025</v>
      </c>
      <c r="G421" s="123">
        <v>355</v>
      </c>
      <c r="H421" s="128"/>
      <c r="I421" s="205">
        <v>0</v>
      </c>
      <c r="J421" s="191">
        <f t="shared" ref="J421:U421" si="810">J220+I421</f>
        <v>0</v>
      </c>
      <c r="K421" s="191">
        <f t="shared" si="810"/>
        <v>0</v>
      </c>
      <c r="L421" s="191">
        <f t="shared" si="810"/>
        <v>0</v>
      </c>
      <c r="M421" s="191">
        <f t="shared" si="810"/>
        <v>0</v>
      </c>
      <c r="N421" s="191">
        <f t="shared" si="810"/>
        <v>0</v>
      </c>
      <c r="O421" s="191">
        <f t="shared" si="810"/>
        <v>0</v>
      </c>
      <c r="P421" s="191">
        <f t="shared" si="810"/>
        <v>0</v>
      </c>
      <c r="Q421" s="191">
        <f t="shared" si="810"/>
        <v>0</v>
      </c>
      <c r="R421" s="191">
        <f t="shared" si="810"/>
        <v>0</v>
      </c>
      <c r="S421" s="191">
        <f t="shared" si="810"/>
        <v>0</v>
      </c>
      <c r="T421" s="191">
        <f t="shared" si="810"/>
        <v>0</v>
      </c>
      <c r="U421" s="191">
        <f t="shared" si="810"/>
        <v>0</v>
      </c>
      <c r="V421" s="163"/>
      <c r="W421" s="206">
        <f t="shared" si="767"/>
        <v>0</v>
      </c>
      <c r="X421" s="191">
        <f t="shared" ref="X421:AH421" si="811">X220+W421</f>
        <v>0</v>
      </c>
      <c r="Y421" s="191">
        <f t="shared" si="811"/>
        <v>0</v>
      </c>
      <c r="Z421" s="191">
        <f t="shared" si="811"/>
        <v>0</v>
      </c>
      <c r="AA421" s="191">
        <f t="shared" si="811"/>
        <v>0</v>
      </c>
      <c r="AB421" s="191">
        <f t="shared" si="811"/>
        <v>0</v>
      </c>
      <c r="AC421" s="191">
        <f t="shared" si="811"/>
        <v>0</v>
      </c>
      <c r="AD421" s="191">
        <f t="shared" si="811"/>
        <v>0</v>
      </c>
      <c r="AE421" s="191">
        <f t="shared" si="811"/>
        <v>0</v>
      </c>
      <c r="AF421" s="191">
        <f t="shared" si="811"/>
        <v>0</v>
      </c>
      <c r="AG421" s="191">
        <f t="shared" si="811"/>
        <v>0</v>
      </c>
      <c r="AH421" s="191">
        <f t="shared" si="811"/>
        <v>0</v>
      </c>
      <c r="AI421" s="163"/>
      <c r="AJ421" s="206">
        <f t="shared" si="769"/>
        <v>0</v>
      </c>
      <c r="AK421" s="191">
        <f t="shared" ref="AK421:AU421" si="812">AK220+AJ421</f>
        <v>0</v>
      </c>
      <c r="AL421" s="191">
        <f t="shared" si="812"/>
        <v>0</v>
      </c>
      <c r="AM421" s="191">
        <f t="shared" si="812"/>
        <v>0</v>
      </c>
      <c r="AN421" s="191">
        <f t="shared" si="812"/>
        <v>0</v>
      </c>
      <c r="AO421" s="191">
        <f t="shared" si="812"/>
        <v>0</v>
      </c>
      <c r="AP421" s="191">
        <f t="shared" si="812"/>
        <v>0</v>
      </c>
      <c r="AQ421" s="191">
        <f t="shared" si="812"/>
        <v>0</v>
      </c>
      <c r="AR421" s="191">
        <f t="shared" si="812"/>
        <v>0</v>
      </c>
      <c r="AS421" s="191">
        <f t="shared" si="812"/>
        <v>0</v>
      </c>
      <c r="AT421" s="191">
        <f t="shared" si="812"/>
        <v>0</v>
      </c>
      <c r="AU421" s="191">
        <f t="shared" si="812"/>
        <v>0</v>
      </c>
      <c r="AV421" s="163"/>
      <c r="AW421" s="206">
        <f t="shared" si="771"/>
        <v>0</v>
      </c>
      <c r="AX421" s="191">
        <f t="shared" ref="AX421:BH421" si="813">AX220+AW421</f>
        <v>0</v>
      </c>
      <c r="AY421" s="191">
        <f t="shared" si="813"/>
        <v>0</v>
      </c>
      <c r="AZ421" s="191">
        <f t="shared" si="813"/>
        <v>0</v>
      </c>
      <c r="BA421" s="191">
        <f t="shared" si="813"/>
        <v>0</v>
      </c>
      <c r="BB421" s="191">
        <f t="shared" si="813"/>
        <v>0</v>
      </c>
      <c r="BC421" s="191">
        <f t="shared" si="813"/>
        <v>0</v>
      </c>
      <c r="BD421" s="191">
        <f t="shared" si="813"/>
        <v>0</v>
      </c>
      <c r="BE421" s="191">
        <f t="shared" si="813"/>
        <v>0</v>
      </c>
      <c r="BF421" s="191">
        <f t="shared" si="813"/>
        <v>0</v>
      </c>
      <c r="BG421" s="191">
        <f t="shared" si="813"/>
        <v>0</v>
      </c>
      <c r="BH421" s="191">
        <f t="shared" si="813"/>
        <v>0</v>
      </c>
      <c r="BI421" s="163"/>
      <c r="BV421" s="163"/>
      <c r="CI421" s="163"/>
      <c r="CV421" s="163"/>
      <c r="DI421" s="163"/>
      <c r="DV421" s="163"/>
      <c r="EI421" s="163"/>
      <c r="EK421" s="207">
        <f t="shared" si="755"/>
        <v>0</v>
      </c>
      <c r="EL421" s="116"/>
    </row>
    <row r="422" spans="1:142" ht="15.75" customHeight="1" outlineLevel="1" x14ac:dyDescent="0.25">
      <c r="A422" s="2">
        <f t="shared" si="801"/>
        <v>74</v>
      </c>
      <c r="B422" s="1" t="str">
        <f t="shared" si="801"/>
        <v>TAU-TBD66</v>
      </c>
      <c r="C422" s="1" t="str">
        <f t="shared" si="801"/>
        <v>SPP TAU - Circuit 66837</v>
      </c>
      <c r="D422" s="2" t="str">
        <f t="shared" si="801"/>
        <v>TAU-TBD66.1</v>
      </c>
      <c r="E422" s="162" t="str">
        <f t="shared" si="801"/>
        <v>SPP TAU - Circuit 66837</v>
      </c>
      <c r="F422" s="84" t="str">
        <f t="shared" si="765"/>
        <v>4/15/2025</v>
      </c>
      <c r="G422" s="123">
        <v>355</v>
      </c>
      <c r="H422" s="128"/>
      <c r="I422" s="205">
        <v>0</v>
      </c>
      <c r="J422" s="191">
        <f t="shared" ref="J422:U422" si="814">J221+I422</f>
        <v>0</v>
      </c>
      <c r="K422" s="191">
        <f t="shared" si="814"/>
        <v>0</v>
      </c>
      <c r="L422" s="191">
        <f t="shared" si="814"/>
        <v>0</v>
      </c>
      <c r="M422" s="191">
        <f t="shared" si="814"/>
        <v>0</v>
      </c>
      <c r="N422" s="191">
        <f t="shared" si="814"/>
        <v>0</v>
      </c>
      <c r="O422" s="191">
        <f t="shared" si="814"/>
        <v>0</v>
      </c>
      <c r="P422" s="191">
        <f t="shared" si="814"/>
        <v>0</v>
      </c>
      <c r="Q422" s="191">
        <f t="shared" si="814"/>
        <v>0</v>
      </c>
      <c r="R422" s="191">
        <f t="shared" si="814"/>
        <v>0</v>
      </c>
      <c r="S422" s="191">
        <f t="shared" si="814"/>
        <v>0</v>
      </c>
      <c r="T422" s="191">
        <f t="shared" si="814"/>
        <v>0</v>
      </c>
      <c r="U422" s="191">
        <f t="shared" si="814"/>
        <v>0</v>
      </c>
      <c r="V422" s="163"/>
      <c r="W422" s="206">
        <f t="shared" si="767"/>
        <v>0</v>
      </c>
      <c r="X422" s="191">
        <f t="shared" ref="X422:AH422" si="815">X221+W422</f>
        <v>0</v>
      </c>
      <c r="Y422" s="191">
        <f t="shared" si="815"/>
        <v>0</v>
      </c>
      <c r="Z422" s="191">
        <f t="shared" si="815"/>
        <v>0</v>
      </c>
      <c r="AA422" s="191">
        <f t="shared" si="815"/>
        <v>0</v>
      </c>
      <c r="AB422" s="191">
        <f t="shared" si="815"/>
        <v>0</v>
      </c>
      <c r="AC422" s="191">
        <f t="shared" si="815"/>
        <v>0</v>
      </c>
      <c r="AD422" s="191">
        <f t="shared" si="815"/>
        <v>0</v>
      </c>
      <c r="AE422" s="191">
        <f t="shared" si="815"/>
        <v>0</v>
      </c>
      <c r="AF422" s="191">
        <f t="shared" si="815"/>
        <v>0</v>
      </c>
      <c r="AG422" s="191">
        <f t="shared" si="815"/>
        <v>0</v>
      </c>
      <c r="AH422" s="191">
        <f t="shared" si="815"/>
        <v>0</v>
      </c>
      <c r="AI422" s="163"/>
      <c r="AJ422" s="206">
        <f t="shared" si="769"/>
        <v>0</v>
      </c>
      <c r="AK422" s="191">
        <f t="shared" ref="AK422:AU422" si="816">AK221+AJ422</f>
        <v>0</v>
      </c>
      <c r="AL422" s="191">
        <f t="shared" si="816"/>
        <v>0</v>
      </c>
      <c r="AM422" s="191">
        <f t="shared" si="816"/>
        <v>0</v>
      </c>
      <c r="AN422" s="191">
        <f t="shared" si="816"/>
        <v>0</v>
      </c>
      <c r="AO422" s="191">
        <f t="shared" si="816"/>
        <v>0</v>
      </c>
      <c r="AP422" s="191">
        <f t="shared" si="816"/>
        <v>0</v>
      </c>
      <c r="AQ422" s="191">
        <f t="shared" si="816"/>
        <v>0</v>
      </c>
      <c r="AR422" s="191">
        <f t="shared" si="816"/>
        <v>0</v>
      </c>
      <c r="AS422" s="191">
        <f t="shared" si="816"/>
        <v>0</v>
      </c>
      <c r="AT422" s="191">
        <f t="shared" si="816"/>
        <v>0</v>
      </c>
      <c r="AU422" s="191">
        <f t="shared" si="816"/>
        <v>0</v>
      </c>
      <c r="AV422" s="163"/>
      <c r="AW422" s="206">
        <f t="shared" si="771"/>
        <v>0</v>
      </c>
      <c r="AX422" s="191">
        <f t="shared" ref="AX422:BH422" si="817">AX221+AW422</f>
        <v>0</v>
      </c>
      <c r="AY422" s="191">
        <f t="shared" si="817"/>
        <v>0</v>
      </c>
      <c r="AZ422" s="191">
        <f t="shared" si="817"/>
        <v>0</v>
      </c>
      <c r="BA422" s="191">
        <f t="shared" si="817"/>
        <v>0</v>
      </c>
      <c r="BB422" s="191">
        <f t="shared" si="817"/>
        <v>0</v>
      </c>
      <c r="BC422" s="191">
        <f t="shared" si="817"/>
        <v>0</v>
      </c>
      <c r="BD422" s="191">
        <f t="shared" si="817"/>
        <v>0</v>
      </c>
      <c r="BE422" s="191">
        <f t="shared" si="817"/>
        <v>0</v>
      </c>
      <c r="BF422" s="191">
        <f t="shared" si="817"/>
        <v>0</v>
      </c>
      <c r="BG422" s="191">
        <f t="shared" si="817"/>
        <v>0</v>
      </c>
      <c r="BH422" s="191">
        <f t="shared" si="817"/>
        <v>0</v>
      </c>
      <c r="BI422" s="163"/>
      <c r="BV422" s="163"/>
      <c r="CI422" s="163"/>
      <c r="CV422" s="163"/>
      <c r="DI422" s="163"/>
      <c r="DV422" s="163"/>
      <c r="EI422" s="163"/>
      <c r="EK422" s="207">
        <f t="shared" si="755"/>
        <v>0</v>
      </c>
      <c r="EL422" s="116"/>
    </row>
    <row r="423" spans="1:142" ht="15.75" customHeight="1" outlineLevel="1" x14ac:dyDescent="0.25">
      <c r="A423" s="2">
        <f t="shared" si="801"/>
        <v>75</v>
      </c>
      <c r="B423" s="1" t="str">
        <f t="shared" si="801"/>
        <v>TAU-TBD67</v>
      </c>
      <c r="C423" s="1" t="str">
        <f t="shared" si="801"/>
        <v>SPP TAU - Circuit 66603</v>
      </c>
      <c r="D423" s="2" t="str">
        <f t="shared" si="801"/>
        <v>TAU-TBD67.1</v>
      </c>
      <c r="E423" s="162" t="str">
        <f t="shared" si="801"/>
        <v>SPP TAU - Circuit 66603</v>
      </c>
      <c r="F423" s="84" t="str">
        <f t="shared" si="765"/>
        <v>5/15/2025</v>
      </c>
      <c r="G423" s="123">
        <v>355</v>
      </c>
      <c r="H423" s="128"/>
      <c r="I423" s="205">
        <v>0</v>
      </c>
      <c r="J423" s="191">
        <f t="shared" ref="J423:U423" si="818">J222+I423</f>
        <v>0</v>
      </c>
      <c r="K423" s="191">
        <f t="shared" si="818"/>
        <v>0</v>
      </c>
      <c r="L423" s="191">
        <f t="shared" si="818"/>
        <v>0</v>
      </c>
      <c r="M423" s="191">
        <f t="shared" si="818"/>
        <v>0</v>
      </c>
      <c r="N423" s="191">
        <f t="shared" si="818"/>
        <v>0</v>
      </c>
      <c r="O423" s="191">
        <f t="shared" si="818"/>
        <v>0</v>
      </c>
      <c r="P423" s="191">
        <f t="shared" si="818"/>
        <v>0</v>
      </c>
      <c r="Q423" s="191">
        <f t="shared" si="818"/>
        <v>0</v>
      </c>
      <c r="R423" s="191">
        <f t="shared" si="818"/>
        <v>0</v>
      </c>
      <c r="S423" s="191">
        <f t="shared" si="818"/>
        <v>0</v>
      </c>
      <c r="T423" s="191">
        <f t="shared" si="818"/>
        <v>0</v>
      </c>
      <c r="U423" s="191">
        <f t="shared" si="818"/>
        <v>0</v>
      </c>
      <c r="V423" s="163"/>
      <c r="W423" s="206">
        <f t="shared" si="767"/>
        <v>0</v>
      </c>
      <c r="X423" s="191">
        <f t="shared" ref="X423:AH423" si="819">X222+W423</f>
        <v>0</v>
      </c>
      <c r="Y423" s="191">
        <f t="shared" si="819"/>
        <v>0</v>
      </c>
      <c r="Z423" s="191">
        <f t="shared" si="819"/>
        <v>0</v>
      </c>
      <c r="AA423" s="191">
        <f t="shared" si="819"/>
        <v>0</v>
      </c>
      <c r="AB423" s="191">
        <f t="shared" si="819"/>
        <v>0</v>
      </c>
      <c r="AC423" s="191">
        <f t="shared" si="819"/>
        <v>0</v>
      </c>
      <c r="AD423" s="191">
        <f t="shared" si="819"/>
        <v>0</v>
      </c>
      <c r="AE423" s="191">
        <f t="shared" si="819"/>
        <v>0</v>
      </c>
      <c r="AF423" s="191">
        <f t="shared" si="819"/>
        <v>0</v>
      </c>
      <c r="AG423" s="191">
        <f t="shared" si="819"/>
        <v>0</v>
      </c>
      <c r="AH423" s="191">
        <f t="shared" si="819"/>
        <v>0</v>
      </c>
      <c r="AI423" s="163"/>
      <c r="AJ423" s="206">
        <f t="shared" si="769"/>
        <v>0</v>
      </c>
      <c r="AK423" s="191">
        <f t="shared" ref="AK423:AU423" si="820">AK222+AJ423</f>
        <v>0</v>
      </c>
      <c r="AL423" s="191">
        <f t="shared" si="820"/>
        <v>0</v>
      </c>
      <c r="AM423" s="191">
        <f t="shared" si="820"/>
        <v>0</v>
      </c>
      <c r="AN423" s="191">
        <f t="shared" si="820"/>
        <v>0</v>
      </c>
      <c r="AO423" s="191">
        <f t="shared" si="820"/>
        <v>0</v>
      </c>
      <c r="AP423" s="191">
        <f t="shared" si="820"/>
        <v>0</v>
      </c>
      <c r="AQ423" s="191">
        <f t="shared" si="820"/>
        <v>0</v>
      </c>
      <c r="AR423" s="191">
        <f t="shared" si="820"/>
        <v>0</v>
      </c>
      <c r="AS423" s="191">
        <f t="shared" si="820"/>
        <v>0</v>
      </c>
      <c r="AT423" s="191">
        <f t="shared" si="820"/>
        <v>0</v>
      </c>
      <c r="AU423" s="191">
        <f t="shared" si="820"/>
        <v>0</v>
      </c>
      <c r="AV423" s="163"/>
      <c r="AW423" s="206">
        <f t="shared" si="771"/>
        <v>0</v>
      </c>
      <c r="AX423" s="191">
        <f t="shared" ref="AX423:BH423" si="821">AX222+AW423</f>
        <v>0</v>
      </c>
      <c r="AY423" s="191">
        <f t="shared" si="821"/>
        <v>0</v>
      </c>
      <c r="AZ423" s="191">
        <f t="shared" si="821"/>
        <v>0</v>
      </c>
      <c r="BA423" s="191">
        <f t="shared" si="821"/>
        <v>0</v>
      </c>
      <c r="BB423" s="191">
        <f t="shared" si="821"/>
        <v>0</v>
      </c>
      <c r="BC423" s="191">
        <f t="shared" si="821"/>
        <v>0</v>
      </c>
      <c r="BD423" s="191">
        <f t="shared" si="821"/>
        <v>0</v>
      </c>
      <c r="BE423" s="191">
        <f t="shared" si="821"/>
        <v>0</v>
      </c>
      <c r="BF423" s="191">
        <f t="shared" si="821"/>
        <v>0</v>
      </c>
      <c r="BG423" s="191">
        <f t="shared" si="821"/>
        <v>0</v>
      </c>
      <c r="BH423" s="191">
        <f t="shared" si="821"/>
        <v>0</v>
      </c>
      <c r="BI423" s="163"/>
      <c r="BV423" s="163"/>
      <c r="CI423" s="163"/>
      <c r="CV423" s="163"/>
      <c r="DI423" s="163"/>
      <c r="DV423" s="163"/>
      <c r="EI423" s="163"/>
      <c r="EK423" s="207">
        <f t="shared" si="755"/>
        <v>0</v>
      </c>
      <c r="EL423" s="116"/>
    </row>
    <row r="424" spans="1:142" ht="15.75" hidden="1" customHeight="1" outlineLevel="1" x14ac:dyDescent="0.25">
      <c r="A424" s="2">
        <f t="shared" si="801"/>
        <v>76</v>
      </c>
      <c r="B424" s="1">
        <f t="shared" si="801"/>
        <v>0</v>
      </c>
      <c r="C424" s="1">
        <f t="shared" si="801"/>
        <v>0</v>
      </c>
      <c r="D424" s="2">
        <f t="shared" si="801"/>
        <v>0</v>
      </c>
      <c r="E424" s="162">
        <f t="shared" si="801"/>
        <v>0</v>
      </c>
      <c r="F424" s="84" t="str">
        <f t="shared" si="765"/>
        <v>01/01/0000</v>
      </c>
      <c r="G424" s="209"/>
      <c r="H424" s="128"/>
      <c r="I424" s="205">
        <v>0</v>
      </c>
      <c r="J424" s="191">
        <f t="shared" ref="J424:U424" si="822">J223+I424</f>
        <v>0</v>
      </c>
      <c r="K424" s="191">
        <f t="shared" si="822"/>
        <v>0</v>
      </c>
      <c r="L424" s="191">
        <f t="shared" si="822"/>
        <v>0</v>
      </c>
      <c r="M424" s="191">
        <f t="shared" si="822"/>
        <v>0</v>
      </c>
      <c r="N424" s="191">
        <f t="shared" si="822"/>
        <v>0</v>
      </c>
      <c r="O424" s="191">
        <f t="shared" si="822"/>
        <v>0</v>
      </c>
      <c r="P424" s="191">
        <f t="shared" si="822"/>
        <v>0</v>
      </c>
      <c r="Q424" s="191">
        <f t="shared" si="822"/>
        <v>0</v>
      </c>
      <c r="R424" s="191">
        <f t="shared" si="822"/>
        <v>0</v>
      </c>
      <c r="S424" s="191">
        <f t="shared" si="822"/>
        <v>0</v>
      </c>
      <c r="T424" s="191">
        <f t="shared" si="822"/>
        <v>0</v>
      </c>
      <c r="U424" s="191">
        <f t="shared" si="822"/>
        <v>0</v>
      </c>
      <c r="V424" s="163"/>
      <c r="W424" s="206">
        <f t="shared" si="767"/>
        <v>0</v>
      </c>
      <c r="X424" s="191">
        <f t="shared" ref="X424:AH424" si="823">X223+W424</f>
        <v>0</v>
      </c>
      <c r="Y424" s="191">
        <f t="shared" si="823"/>
        <v>0</v>
      </c>
      <c r="Z424" s="191">
        <f t="shared" si="823"/>
        <v>0</v>
      </c>
      <c r="AA424" s="191">
        <f t="shared" si="823"/>
        <v>0</v>
      </c>
      <c r="AB424" s="191">
        <f t="shared" si="823"/>
        <v>0</v>
      </c>
      <c r="AC424" s="191">
        <f t="shared" si="823"/>
        <v>0</v>
      </c>
      <c r="AD424" s="191">
        <f t="shared" si="823"/>
        <v>0</v>
      </c>
      <c r="AE424" s="191">
        <f t="shared" si="823"/>
        <v>0</v>
      </c>
      <c r="AF424" s="191">
        <f t="shared" si="823"/>
        <v>0</v>
      </c>
      <c r="AG424" s="191">
        <f t="shared" si="823"/>
        <v>0</v>
      </c>
      <c r="AH424" s="191">
        <f t="shared" si="823"/>
        <v>0</v>
      </c>
      <c r="AI424" s="163"/>
      <c r="AJ424" s="206">
        <f t="shared" si="769"/>
        <v>0</v>
      </c>
      <c r="AK424" s="191">
        <f t="shared" ref="AK424:AU424" si="824">AK223+AJ424</f>
        <v>0</v>
      </c>
      <c r="AL424" s="191">
        <f t="shared" si="824"/>
        <v>0</v>
      </c>
      <c r="AM424" s="191">
        <f t="shared" si="824"/>
        <v>0</v>
      </c>
      <c r="AN424" s="191">
        <f t="shared" si="824"/>
        <v>0</v>
      </c>
      <c r="AO424" s="191">
        <f t="shared" si="824"/>
        <v>0</v>
      </c>
      <c r="AP424" s="191">
        <f t="shared" si="824"/>
        <v>0</v>
      </c>
      <c r="AQ424" s="191">
        <f t="shared" si="824"/>
        <v>0</v>
      </c>
      <c r="AR424" s="191">
        <f t="shared" si="824"/>
        <v>0</v>
      </c>
      <c r="AS424" s="191">
        <f t="shared" si="824"/>
        <v>0</v>
      </c>
      <c r="AT424" s="191">
        <f t="shared" si="824"/>
        <v>0</v>
      </c>
      <c r="AU424" s="191">
        <f t="shared" si="824"/>
        <v>0</v>
      </c>
      <c r="AV424" s="163"/>
      <c r="AW424" s="206">
        <f t="shared" si="771"/>
        <v>0</v>
      </c>
      <c r="AX424" s="191">
        <f t="shared" ref="AX424:BH424" si="825">AX223+AW424</f>
        <v>0</v>
      </c>
      <c r="AY424" s="191">
        <f t="shared" si="825"/>
        <v>0</v>
      </c>
      <c r="AZ424" s="191">
        <f t="shared" si="825"/>
        <v>0</v>
      </c>
      <c r="BA424" s="191">
        <f t="shared" si="825"/>
        <v>0</v>
      </c>
      <c r="BB424" s="191">
        <f t="shared" si="825"/>
        <v>0</v>
      </c>
      <c r="BC424" s="191">
        <f t="shared" si="825"/>
        <v>0</v>
      </c>
      <c r="BD424" s="191">
        <f t="shared" si="825"/>
        <v>0</v>
      </c>
      <c r="BE424" s="191">
        <f t="shared" si="825"/>
        <v>0</v>
      </c>
      <c r="BF424" s="191">
        <f t="shared" si="825"/>
        <v>0</v>
      </c>
      <c r="BG424" s="191">
        <f t="shared" si="825"/>
        <v>0</v>
      </c>
      <c r="BH424" s="191">
        <f t="shared" si="825"/>
        <v>0</v>
      </c>
      <c r="BI424" s="163"/>
      <c r="BV424" s="163"/>
      <c r="CI424" s="163"/>
      <c r="CV424" s="163"/>
      <c r="DI424" s="163"/>
      <c r="DV424" s="163"/>
      <c r="EI424" s="163"/>
      <c r="EK424" s="207">
        <f t="shared" si="755"/>
        <v>0</v>
      </c>
      <c r="EL424" s="116"/>
    </row>
    <row r="425" spans="1:142" ht="15.75" hidden="1" customHeight="1" outlineLevel="1" x14ac:dyDescent="0.25">
      <c r="A425" s="2">
        <f t="shared" si="801"/>
        <v>77</v>
      </c>
      <c r="B425" s="1">
        <f t="shared" si="801"/>
        <v>0</v>
      </c>
      <c r="C425" s="1">
        <f t="shared" si="801"/>
        <v>0</v>
      </c>
      <c r="D425" s="2">
        <f t="shared" si="801"/>
        <v>0</v>
      </c>
      <c r="E425" s="162">
        <f t="shared" si="801"/>
        <v>0</v>
      </c>
      <c r="F425" s="84" t="str">
        <f t="shared" si="765"/>
        <v>01/01/0000</v>
      </c>
      <c r="G425" s="209"/>
      <c r="H425" s="128"/>
      <c r="I425" s="205">
        <v>0</v>
      </c>
      <c r="J425" s="191">
        <f t="shared" ref="J425:U425" si="826">J224+I425</f>
        <v>0</v>
      </c>
      <c r="K425" s="191">
        <f t="shared" si="826"/>
        <v>0</v>
      </c>
      <c r="L425" s="191">
        <f t="shared" si="826"/>
        <v>0</v>
      </c>
      <c r="M425" s="191">
        <f t="shared" si="826"/>
        <v>0</v>
      </c>
      <c r="N425" s="191">
        <f t="shared" si="826"/>
        <v>0</v>
      </c>
      <c r="O425" s="191">
        <f t="shared" si="826"/>
        <v>0</v>
      </c>
      <c r="P425" s="191">
        <f t="shared" si="826"/>
        <v>0</v>
      </c>
      <c r="Q425" s="191">
        <f t="shared" si="826"/>
        <v>0</v>
      </c>
      <c r="R425" s="191">
        <f t="shared" si="826"/>
        <v>0</v>
      </c>
      <c r="S425" s="191">
        <f t="shared" si="826"/>
        <v>0</v>
      </c>
      <c r="T425" s="191">
        <f t="shared" si="826"/>
        <v>0</v>
      </c>
      <c r="U425" s="191">
        <f t="shared" si="826"/>
        <v>0</v>
      </c>
      <c r="V425" s="163"/>
      <c r="W425" s="206">
        <f t="shared" si="767"/>
        <v>0</v>
      </c>
      <c r="X425" s="191">
        <f t="shared" ref="X425:AH425" si="827">X224+W425</f>
        <v>0</v>
      </c>
      <c r="Y425" s="191">
        <f t="shared" si="827"/>
        <v>0</v>
      </c>
      <c r="Z425" s="191">
        <f t="shared" si="827"/>
        <v>0</v>
      </c>
      <c r="AA425" s="191">
        <f t="shared" si="827"/>
        <v>0</v>
      </c>
      <c r="AB425" s="191">
        <f t="shared" si="827"/>
        <v>0</v>
      </c>
      <c r="AC425" s="191">
        <f t="shared" si="827"/>
        <v>0</v>
      </c>
      <c r="AD425" s="191">
        <f t="shared" si="827"/>
        <v>0</v>
      </c>
      <c r="AE425" s="191">
        <f t="shared" si="827"/>
        <v>0</v>
      </c>
      <c r="AF425" s="191">
        <f t="shared" si="827"/>
        <v>0</v>
      </c>
      <c r="AG425" s="191">
        <f t="shared" si="827"/>
        <v>0</v>
      </c>
      <c r="AH425" s="191">
        <f t="shared" si="827"/>
        <v>0</v>
      </c>
      <c r="AI425" s="163"/>
      <c r="AJ425" s="206">
        <f t="shared" si="769"/>
        <v>0</v>
      </c>
      <c r="AK425" s="191">
        <f t="shared" ref="AK425:AU425" si="828">AK224+AJ425</f>
        <v>0</v>
      </c>
      <c r="AL425" s="191">
        <f t="shared" si="828"/>
        <v>0</v>
      </c>
      <c r="AM425" s="191">
        <f t="shared" si="828"/>
        <v>0</v>
      </c>
      <c r="AN425" s="191">
        <f t="shared" si="828"/>
        <v>0</v>
      </c>
      <c r="AO425" s="191">
        <f t="shared" si="828"/>
        <v>0</v>
      </c>
      <c r="AP425" s="191">
        <f t="shared" si="828"/>
        <v>0</v>
      </c>
      <c r="AQ425" s="191">
        <f t="shared" si="828"/>
        <v>0</v>
      </c>
      <c r="AR425" s="191">
        <f t="shared" si="828"/>
        <v>0</v>
      </c>
      <c r="AS425" s="191">
        <f t="shared" si="828"/>
        <v>0</v>
      </c>
      <c r="AT425" s="191">
        <f t="shared" si="828"/>
        <v>0</v>
      </c>
      <c r="AU425" s="191">
        <f t="shared" si="828"/>
        <v>0</v>
      </c>
      <c r="AV425" s="163"/>
      <c r="AW425" s="206">
        <f t="shared" si="771"/>
        <v>0</v>
      </c>
      <c r="AX425" s="191">
        <f t="shared" ref="AX425:BH425" si="829">AX224+AW425</f>
        <v>0</v>
      </c>
      <c r="AY425" s="191">
        <f t="shared" si="829"/>
        <v>0</v>
      </c>
      <c r="AZ425" s="191">
        <f t="shared" si="829"/>
        <v>0</v>
      </c>
      <c r="BA425" s="191">
        <f t="shared" si="829"/>
        <v>0</v>
      </c>
      <c r="BB425" s="191">
        <f t="shared" si="829"/>
        <v>0</v>
      </c>
      <c r="BC425" s="191">
        <f t="shared" si="829"/>
        <v>0</v>
      </c>
      <c r="BD425" s="191">
        <f t="shared" si="829"/>
        <v>0</v>
      </c>
      <c r="BE425" s="191">
        <f t="shared" si="829"/>
        <v>0</v>
      </c>
      <c r="BF425" s="191">
        <f t="shared" si="829"/>
        <v>0</v>
      </c>
      <c r="BG425" s="191">
        <f t="shared" si="829"/>
        <v>0</v>
      </c>
      <c r="BH425" s="191">
        <f t="shared" si="829"/>
        <v>0</v>
      </c>
      <c r="BI425" s="163"/>
      <c r="BV425" s="163"/>
      <c r="CI425" s="163"/>
      <c r="CV425" s="163"/>
      <c r="DI425" s="163"/>
      <c r="DV425" s="163"/>
      <c r="EI425" s="163"/>
      <c r="EK425" s="207">
        <f t="shared" si="755"/>
        <v>0</v>
      </c>
      <c r="EL425" s="116"/>
    </row>
    <row r="426" spans="1:142" ht="15.75" hidden="1" customHeight="1" outlineLevel="1" x14ac:dyDescent="0.25">
      <c r="A426" s="2">
        <f t="shared" si="801"/>
        <v>78</v>
      </c>
      <c r="B426" s="1">
        <f t="shared" si="801"/>
        <v>0</v>
      </c>
      <c r="C426" s="1">
        <f t="shared" si="801"/>
        <v>0</v>
      </c>
      <c r="D426" s="2">
        <f t="shared" si="801"/>
        <v>0</v>
      </c>
      <c r="E426" s="162">
        <f t="shared" si="801"/>
        <v>0</v>
      </c>
      <c r="F426" s="84" t="str">
        <f t="shared" si="765"/>
        <v>01/01/0000</v>
      </c>
      <c r="G426" s="209"/>
      <c r="H426" s="128"/>
      <c r="I426" s="205">
        <v>0</v>
      </c>
      <c r="J426" s="191">
        <f t="shared" ref="J426:U426" si="830">J225+I426</f>
        <v>0</v>
      </c>
      <c r="K426" s="191">
        <f t="shared" si="830"/>
        <v>0</v>
      </c>
      <c r="L426" s="191">
        <f t="shared" si="830"/>
        <v>0</v>
      </c>
      <c r="M426" s="191">
        <f t="shared" si="830"/>
        <v>0</v>
      </c>
      <c r="N426" s="191">
        <f t="shared" si="830"/>
        <v>0</v>
      </c>
      <c r="O426" s="191">
        <f t="shared" si="830"/>
        <v>0</v>
      </c>
      <c r="P426" s="191">
        <f t="shared" si="830"/>
        <v>0</v>
      </c>
      <c r="Q426" s="191">
        <f t="shared" si="830"/>
        <v>0</v>
      </c>
      <c r="R426" s="191">
        <f t="shared" si="830"/>
        <v>0</v>
      </c>
      <c r="S426" s="191">
        <f t="shared" si="830"/>
        <v>0</v>
      </c>
      <c r="T426" s="191">
        <f t="shared" si="830"/>
        <v>0</v>
      </c>
      <c r="U426" s="191">
        <f t="shared" si="830"/>
        <v>0</v>
      </c>
      <c r="V426" s="163"/>
      <c r="W426" s="206">
        <f t="shared" si="767"/>
        <v>0</v>
      </c>
      <c r="X426" s="191">
        <f t="shared" ref="X426:AH426" si="831">X225+W426</f>
        <v>0</v>
      </c>
      <c r="Y426" s="191">
        <f t="shared" si="831"/>
        <v>0</v>
      </c>
      <c r="Z426" s="191">
        <f t="shared" si="831"/>
        <v>0</v>
      </c>
      <c r="AA426" s="191">
        <f t="shared" si="831"/>
        <v>0</v>
      </c>
      <c r="AB426" s="191">
        <f t="shared" si="831"/>
        <v>0</v>
      </c>
      <c r="AC426" s="191">
        <f t="shared" si="831"/>
        <v>0</v>
      </c>
      <c r="AD426" s="191">
        <f t="shared" si="831"/>
        <v>0</v>
      </c>
      <c r="AE426" s="191">
        <f t="shared" si="831"/>
        <v>0</v>
      </c>
      <c r="AF426" s="191">
        <f t="shared" si="831"/>
        <v>0</v>
      </c>
      <c r="AG426" s="191">
        <f t="shared" si="831"/>
        <v>0</v>
      </c>
      <c r="AH426" s="191">
        <f t="shared" si="831"/>
        <v>0</v>
      </c>
      <c r="AI426" s="163"/>
      <c r="AJ426" s="206">
        <f t="shared" si="769"/>
        <v>0</v>
      </c>
      <c r="AK426" s="191">
        <f t="shared" ref="AK426:AU426" si="832">AK225+AJ426</f>
        <v>0</v>
      </c>
      <c r="AL426" s="191">
        <f t="shared" si="832"/>
        <v>0</v>
      </c>
      <c r="AM426" s="191">
        <f t="shared" si="832"/>
        <v>0</v>
      </c>
      <c r="AN426" s="191">
        <f t="shared" si="832"/>
        <v>0</v>
      </c>
      <c r="AO426" s="191">
        <f t="shared" si="832"/>
        <v>0</v>
      </c>
      <c r="AP426" s="191">
        <f t="shared" si="832"/>
        <v>0</v>
      </c>
      <c r="AQ426" s="191">
        <f t="shared" si="832"/>
        <v>0</v>
      </c>
      <c r="AR426" s="191">
        <f t="shared" si="832"/>
        <v>0</v>
      </c>
      <c r="AS426" s="191">
        <f t="shared" si="832"/>
        <v>0</v>
      </c>
      <c r="AT426" s="191">
        <f t="shared" si="832"/>
        <v>0</v>
      </c>
      <c r="AU426" s="191">
        <f t="shared" si="832"/>
        <v>0</v>
      </c>
      <c r="AV426" s="163"/>
      <c r="AW426" s="206">
        <f t="shared" si="771"/>
        <v>0</v>
      </c>
      <c r="AX426" s="191">
        <f t="shared" ref="AX426:BH426" si="833">AX225+AW426</f>
        <v>0</v>
      </c>
      <c r="AY426" s="191">
        <f t="shared" si="833"/>
        <v>0</v>
      </c>
      <c r="AZ426" s="191">
        <f t="shared" si="833"/>
        <v>0</v>
      </c>
      <c r="BA426" s="191">
        <f t="shared" si="833"/>
        <v>0</v>
      </c>
      <c r="BB426" s="191">
        <f t="shared" si="833"/>
        <v>0</v>
      </c>
      <c r="BC426" s="191">
        <f t="shared" si="833"/>
        <v>0</v>
      </c>
      <c r="BD426" s="191">
        <f t="shared" si="833"/>
        <v>0</v>
      </c>
      <c r="BE426" s="191">
        <f t="shared" si="833"/>
        <v>0</v>
      </c>
      <c r="BF426" s="191">
        <f t="shared" si="833"/>
        <v>0</v>
      </c>
      <c r="BG426" s="191">
        <f t="shared" si="833"/>
        <v>0</v>
      </c>
      <c r="BH426" s="191">
        <f t="shared" si="833"/>
        <v>0</v>
      </c>
      <c r="BI426" s="163"/>
      <c r="BV426" s="163"/>
      <c r="CI426" s="163"/>
      <c r="CV426" s="163"/>
      <c r="DI426" s="163"/>
      <c r="DV426" s="163"/>
      <c r="EI426" s="163"/>
      <c r="EK426" s="207">
        <f t="shared" si="755"/>
        <v>0</v>
      </c>
      <c r="EL426" s="116"/>
    </row>
    <row r="427" spans="1:142" ht="15.75" hidden="1" customHeight="1" outlineLevel="1" x14ac:dyDescent="0.25">
      <c r="A427" s="2">
        <f t="shared" si="801"/>
        <v>79</v>
      </c>
      <c r="B427" s="1">
        <f t="shared" si="801"/>
        <v>0</v>
      </c>
      <c r="C427" s="1">
        <f t="shared" si="801"/>
        <v>0</v>
      </c>
      <c r="D427" s="2">
        <f t="shared" si="801"/>
        <v>0</v>
      </c>
      <c r="E427" s="162">
        <f t="shared" si="801"/>
        <v>0</v>
      </c>
      <c r="F427" s="84" t="str">
        <f t="shared" si="765"/>
        <v>01/01/0000</v>
      </c>
      <c r="G427" s="209"/>
      <c r="H427" s="128"/>
      <c r="I427" s="205">
        <v>0</v>
      </c>
      <c r="J427" s="191">
        <f t="shared" ref="J427:U427" si="834">J226+I427</f>
        <v>0</v>
      </c>
      <c r="K427" s="191">
        <f t="shared" si="834"/>
        <v>0</v>
      </c>
      <c r="L427" s="191">
        <f t="shared" si="834"/>
        <v>0</v>
      </c>
      <c r="M427" s="191">
        <f t="shared" si="834"/>
        <v>0</v>
      </c>
      <c r="N427" s="191">
        <f t="shared" si="834"/>
        <v>0</v>
      </c>
      <c r="O427" s="191">
        <f t="shared" si="834"/>
        <v>0</v>
      </c>
      <c r="P427" s="191">
        <f t="shared" si="834"/>
        <v>0</v>
      </c>
      <c r="Q427" s="191">
        <f t="shared" si="834"/>
        <v>0</v>
      </c>
      <c r="R427" s="191">
        <f t="shared" si="834"/>
        <v>0</v>
      </c>
      <c r="S427" s="191">
        <f t="shared" si="834"/>
        <v>0</v>
      </c>
      <c r="T427" s="191">
        <f t="shared" si="834"/>
        <v>0</v>
      </c>
      <c r="U427" s="191">
        <f t="shared" si="834"/>
        <v>0</v>
      </c>
      <c r="V427" s="163"/>
      <c r="W427" s="206">
        <f t="shared" si="767"/>
        <v>0</v>
      </c>
      <c r="X427" s="191">
        <f t="shared" ref="X427:AH427" si="835">X226+W427</f>
        <v>0</v>
      </c>
      <c r="Y427" s="191">
        <f t="shared" si="835"/>
        <v>0</v>
      </c>
      <c r="Z427" s="191">
        <f t="shared" si="835"/>
        <v>0</v>
      </c>
      <c r="AA427" s="191">
        <f t="shared" si="835"/>
        <v>0</v>
      </c>
      <c r="AB427" s="191">
        <f t="shared" si="835"/>
        <v>0</v>
      </c>
      <c r="AC427" s="191">
        <f t="shared" si="835"/>
        <v>0</v>
      </c>
      <c r="AD427" s="191">
        <f t="shared" si="835"/>
        <v>0</v>
      </c>
      <c r="AE427" s="191">
        <f t="shared" si="835"/>
        <v>0</v>
      </c>
      <c r="AF427" s="191">
        <f t="shared" si="835"/>
        <v>0</v>
      </c>
      <c r="AG427" s="191">
        <f t="shared" si="835"/>
        <v>0</v>
      </c>
      <c r="AH427" s="191">
        <f t="shared" si="835"/>
        <v>0</v>
      </c>
      <c r="AI427" s="163"/>
      <c r="AJ427" s="206">
        <f t="shared" si="769"/>
        <v>0</v>
      </c>
      <c r="AK427" s="191">
        <f t="shared" ref="AK427:AU427" si="836">AK226+AJ427</f>
        <v>0</v>
      </c>
      <c r="AL427" s="191">
        <f t="shared" si="836"/>
        <v>0</v>
      </c>
      <c r="AM427" s="191">
        <f t="shared" si="836"/>
        <v>0</v>
      </c>
      <c r="AN427" s="191">
        <f t="shared" si="836"/>
        <v>0</v>
      </c>
      <c r="AO427" s="191">
        <f t="shared" si="836"/>
        <v>0</v>
      </c>
      <c r="AP427" s="191">
        <f t="shared" si="836"/>
        <v>0</v>
      </c>
      <c r="AQ427" s="191">
        <f t="shared" si="836"/>
        <v>0</v>
      </c>
      <c r="AR427" s="191">
        <f t="shared" si="836"/>
        <v>0</v>
      </c>
      <c r="AS427" s="191">
        <f t="shared" si="836"/>
        <v>0</v>
      </c>
      <c r="AT427" s="191">
        <f t="shared" si="836"/>
        <v>0</v>
      </c>
      <c r="AU427" s="191">
        <f t="shared" si="836"/>
        <v>0</v>
      </c>
      <c r="AV427" s="163"/>
      <c r="AW427" s="206">
        <f t="shared" si="771"/>
        <v>0</v>
      </c>
      <c r="AX427" s="191">
        <f t="shared" ref="AX427:BH427" si="837">AX226+AW427</f>
        <v>0</v>
      </c>
      <c r="AY427" s="191">
        <f t="shared" si="837"/>
        <v>0</v>
      </c>
      <c r="AZ427" s="191">
        <f t="shared" si="837"/>
        <v>0</v>
      </c>
      <c r="BA427" s="191">
        <f t="shared" si="837"/>
        <v>0</v>
      </c>
      <c r="BB427" s="191">
        <f t="shared" si="837"/>
        <v>0</v>
      </c>
      <c r="BC427" s="191">
        <f t="shared" si="837"/>
        <v>0</v>
      </c>
      <c r="BD427" s="191">
        <f t="shared" si="837"/>
        <v>0</v>
      </c>
      <c r="BE427" s="191">
        <f t="shared" si="837"/>
        <v>0</v>
      </c>
      <c r="BF427" s="191">
        <f t="shared" si="837"/>
        <v>0</v>
      </c>
      <c r="BG427" s="191">
        <f t="shared" si="837"/>
        <v>0</v>
      </c>
      <c r="BH427" s="191">
        <f t="shared" si="837"/>
        <v>0</v>
      </c>
      <c r="BI427" s="163"/>
      <c r="BV427" s="163"/>
      <c r="CI427" s="163"/>
      <c r="CV427" s="163"/>
      <c r="DI427" s="163"/>
      <c r="DV427" s="163"/>
      <c r="EI427" s="163"/>
      <c r="EK427" s="207">
        <f t="shared" si="755"/>
        <v>0</v>
      </c>
      <c r="EL427" s="116"/>
    </row>
    <row r="428" spans="1:142" ht="15.75" hidden="1" customHeight="1" outlineLevel="1" x14ac:dyDescent="0.25">
      <c r="A428" s="2">
        <f t="shared" si="801"/>
        <v>80</v>
      </c>
      <c r="B428" s="1">
        <f t="shared" si="801"/>
        <v>0</v>
      </c>
      <c r="C428" s="1">
        <f t="shared" si="801"/>
        <v>0</v>
      </c>
      <c r="D428" s="2">
        <f t="shared" si="801"/>
        <v>0</v>
      </c>
      <c r="E428" s="162">
        <f t="shared" si="801"/>
        <v>0</v>
      </c>
      <c r="F428" s="84" t="str">
        <f t="shared" si="765"/>
        <v>01/01/0000</v>
      </c>
      <c r="G428" s="209"/>
      <c r="H428" s="128"/>
      <c r="I428" s="205">
        <v>0</v>
      </c>
      <c r="J428" s="191">
        <f t="shared" ref="J428:U428" si="838">J227+I428</f>
        <v>0</v>
      </c>
      <c r="K428" s="191">
        <f t="shared" si="838"/>
        <v>0</v>
      </c>
      <c r="L428" s="191">
        <f t="shared" si="838"/>
        <v>0</v>
      </c>
      <c r="M428" s="191">
        <f t="shared" si="838"/>
        <v>0</v>
      </c>
      <c r="N428" s="191">
        <f t="shared" si="838"/>
        <v>0</v>
      </c>
      <c r="O428" s="191">
        <f t="shared" si="838"/>
        <v>0</v>
      </c>
      <c r="P428" s="191">
        <f t="shared" si="838"/>
        <v>0</v>
      </c>
      <c r="Q428" s="191">
        <f t="shared" si="838"/>
        <v>0</v>
      </c>
      <c r="R428" s="191">
        <f t="shared" si="838"/>
        <v>0</v>
      </c>
      <c r="S428" s="191">
        <f t="shared" si="838"/>
        <v>0</v>
      </c>
      <c r="T428" s="191">
        <f t="shared" si="838"/>
        <v>0</v>
      </c>
      <c r="U428" s="191">
        <f t="shared" si="838"/>
        <v>0</v>
      </c>
      <c r="V428" s="163"/>
      <c r="W428" s="206">
        <f t="shared" si="767"/>
        <v>0</v>
      </c>
      <c r="X428" s="191">
        <f t="shared" ref="X428:AH428" si="839">X227+W428</f>
        <v>0</v>
      </c>
      <c r="Y428" s="191">
        <f t="shared" si="839"/>
        <v>0</v>
      </c>
      <c r="Z428" s="191">
        <f t="shared" si="839"/>
        <v>0</v>
      </c>
      <c r="AA428" s="191">
        <f t="shared" si="839"/>
        <v>0</v>
      </c>
      <c r="AB428" s="191">
        <f t="shared" si="839"/>
        <v>0</v>
      </c>
      <c r="AC428" s="191">
        <f t="shared" si="839"/>
        <v>0</v>
      </c>
      <c r="AD428" s="191">
        <f t="shared" si="839"/>
        <v>0</v>
      </c>
      <c r="AE428" s="191">
        <f t="shared" si="839"/>
        <v>0</v>
      </c>
      <c r="AF428" s="191">
        <f t="shared" si="839"/>
        <v>0</v>
      </c>
      <c r="AG428" s="191">
        <f t="shared" si="839"/>
        <v>0</v>
      </c>
      <c r="AH428" s="191">
        <f t="shared" si="839"/>
        <v>0</v>
      </c>
      <c r="AI428" s="163"/>
      <c r="AJ428" s="206">
        <f t="shared" si="769"/>
        <v>0</v>
      </c>
      <c r="AK428" s="191">
        <f t="shared" ref="AK428:AU428" si="840">AK227+AJ428</f>
        <v>0</v>
      </c>
      <c r="AL428" s="191">
        <f t="shared" si="840"/>
        <v>0</v>
      </c>
      <c r="AM428" s="191">
        <f t="shared" si="840"/>
        <v>0</v>
      </c>
      <c r="AN428" s="191">
        <f t="shared" si="840"/>
        <v>0</v>
      </c>
      <c r="AO428" s="191">
        <f t="shared" si="840"/>
        <v>0</v>
      </c>
      <c r="AP428" s="191">
        <f t="shared" si="840"/>
        <v>0</v>
      </c>
      <c r="AQ428" s="191">
        <f t="shared" si="840"/>
        <v>0</v>
      </c>
      <c r="AR428" s="191">
        <f t="shared" si="840"/>
        <v>0</v>
      </c>
      <c r="AS428" s="191">
        <f t="shared" si="840"/>
        <v>0</v>
      </c>
      <c r="AT428" s="191">
        <f t="shared" si="840"/>
        <v>0</v>
      </c>
      <c r="AU428" s="191">
        <f t="shared" si="840"/>
        <v>0</v>
      </c>
      <c r="AV428" s="163"/>
      <c r="AW428" s="206">
        <f t="shared" si="771"/>
        <v>0</v>
      </c>
      <c r="AX428" s="191">
        <f t="shared" ref="AX428:BH428" si="841">AX227+AW428</f>
        <v>0</v>
      </c>
      <c r="AY428" s="191">
        <f t="shared" si="841"/>
        <v>0</v>
      </c>
      <c r="AZ428" s="191">
        <f t="shared" si="841"/>
        <v>0</v>
      </c>
      <c r="BA428" s="191">
        <f t="shared" si="841"/>
        <v>0</v>
      </c>
      <c r="BB428" s="191">
        <f t="shared" si="841"/>
        <v>0</v>
      </c>
      <c r="BC428" s="191">
        <f t="shared" si="841"/>
        <v>0</v>
      </c>
      <c r="BD428" s="191">
        <f t="shared" si="841"/>
        <v>0</v>
      </c>
      <c r="BE428" s="191">
        <f t="shared" si="841"/>
        <v>0</v>
      </c>
      <c r="BF428" s="191">
        <f t="shared" si="841"/>
        <v>0</v>
      </c>
      <c r="BG428" s="191">
        <f t="shared" si="841"/>
        <v>0</v>
      </c>
      <c r="BH428" s="191">
        <f t="shared" si="841"/>
        <v>0</v>
      </c>
      <c r="BI428" s="163"/>
      <c r="BV428" s="163"/>
      <c r="CI428" s="163"/>
      <c r="CV428" s="163"/>
      <c r="DI428" s="163"/>
      <c r="DV428" s="163"/>
      <c r="EI428" s="163"/>
      <c r="EK428" s="207">
        <f t="shared" si="755"/>
        <v>0</v>
      </c>
      <c r="EL428" s="116"/>
    </row>
    <row r="429" spans="1:142" ht="15.75" hidden="1" customHeight="1" outlineLevel="1" x14ac:dyDescent="0.25">
      <c r="A429" s="2">
        <f t="shared" ref="A429:E438" si="842">A228</f>
        <v>81</v>
      </c>
      <c r="B429" s="1">
        <f t="shared" si="842"/>
        <v>0</v>
      </c>
      <c r="C429" s="1">
        <f t="shared" si="842"/>
        <v>0</v>
      </c>
      <c r="D429" s="2">
        <f t="shared" si="842"/>
        <v>0</v>
      </c>
      <c r="E429" s="162">
        <f t="shared" si="842"/>
        <v>0</v>
      </c>
      <c r="F429" s="84" t="str">
        <f t="shared" si="765"/>
        <v>01/01/0000</v>
      </c>
      <c r="G429" s="209"/>
      <c r="H429" s="128"/>
      <c r="I429" s="205">
        <v>0</v>
      </c>
      <c r="J429" s="191">
        <f t="shared" ref="J429:U429" si="843">J228+I429</f>
        <v>0</v>
      </c>
      <c r="K429" s="191">
        <f t="shared" si="843"/>
        <v>0</v>
      </c>
      <c r="L429" s="191">
        <f t="shared" si="843"/>
        <v>0</v>
      </c>
      <c r="M429" s="191">
        <f t="shared" si="843"/>
        <v>0</v>
      </c>
      <c r="N429" s="191">
        <f t="shared" si="843"/>
        <v>0</v>
      </c>
      <c r="O429" s="191">
        <f t="shared" si="843"/>
        <v>0</v>
      </c>
      <c r="P429" s="191">
        <f t="shared" si="843"/>
        <v>0</v>
      </c>
      <c r="Q429" s="191">
        <f t="shared" si="843"/>
        <v>0</v>
      </c>
      <c r="R429" s="191">
        <f t="shared" si="843"/>
        <v>0</v>
      </c>
      <c r="S429" s="191">
        <f t="shared" si="843"/>
        <v>0</v>
      </c>
      <c r="T429" s="191">
        <f t="shared" si="843"/>
        <v>0</v>
      </c>
      <c r="U429" s="191">
        <f t="shared" si="843"/>
        <v>0</v>
      </c>
      <c r="V429" s="163"/>
      <c r="W429" s="206">
        <f t="shared" si="767"/>
        <v>0</v>
      </c>
      <c r="X429" s="191">
        <f t="shared" ref="X429:AH429" si="844">X228+W429</f>
        <v>0</v>
      </c>
      <c r="Y429" s="191">
        <f t="shared" si="844"/>
        <v>0</v>
      </c>
      <c r="Z429" s="191">
        <f t="shared" si="844"/>
        <v>0</v>
      </c>
      <c r="AA429" s="191">
        <f t="shared" si="844"/>
        <v>0</v>
      </c>
      <c r="AB429" s="191">
        <f t="shared" si="844"/>
        <v>0</v>
      </c>
      <c r="AC429" s="191">
        <f t="shared" si="844"/>
        <v>0</v>
      </c>
      <c r="AD429" s="191">
        <f t="shared" si="844"/>
        <v>0</v>
      </c>
      <c r="AE429" s="191">
        <f t="shared" si="844"/>
        <v>0</v>
      </c>
      <c r="AF429" s="191">
        <f t="shared" si="844"/>
        <v>0</v>
      </c>
      <c r="AG429" s="191">
        <f t="shared" si="844"/>
        <v>0</v>
      </c>
      <c r="AH429" s="191">
        <f t="shared" si="844"/>
        <v>0</v>
      </c>
      <c r="AI429" s="163"/>
      <c r="AJ429" s="206">
        <f t="shared" si="769"/>
        <v>0</v>
      </c>
      <c r="AK429" s="191">
        <f t="shared" ref="AK429:AU429" si="845">AK228+AJ429</f>
        <v>0</v>
      </c>
      <c r="AL429" s="191">
        <f t="shared" si="845"/>
        <v>0</v>
      </c>
      <c r="AM429" s="191">
        <f t="shared" si="845"/>
        <v>0</v>
      </c>
      <c r="AN429" s="191">
        <f t="shared" si="845"/>
        <v>0</v>
      </c>
      <c r="AO429" s="191">
        <f t="shared" si="845"/>
        <v>0</v>
      </c>
      <c r="AP429" s="191">
        <f t="shared" si="845"/>
        <v>0</v>
      </c>
      <c r="AQ429" s="191">
        <f t="shared" si="845"/>
        <v>0</v>
      </c>
      <c r="AR429" s="191">
        <f t="shared" si="845"/>
        <v>0</v>
      </c>
      <c r="AS429" s="191">
        <f t="shared" si="845"/>
        <v>0</v>
      </c>
      <c r="AT429" s="191">
        <f t="shared" si="845"/>
        <v>0</v>
      </c>
      <c r="AU429" s="191">
        <f t="shared" si="845"/>
        <v>0</v>
      </c>
      <c r="AV429" s="163"/>
      <c r="AW429" s="206">
        <f t="shared" si="771"/>
        <v>0</v>
      </c>
      <c r="AX429" s="191">
        <f t="shared" ref="AX429:BH429" si="846">AX228+AW429</f>
        <v>0</v>
      </c>
      <c r="AY429" s="191">
        <f t="shared" si="846"/>
        <v>0</v>
      </c>
      <c r="AZ429" s="191">
        <f t="shared" si="846"/>
        <v>0</v>
      </c>
      <c r="BA429" s="191">
        <f t="shared" si="846"/>
        <v>0</v>
      </c>
      <c r="BB429" s="191">
        <f t="shared" si="846"/>
        <v>0</v>
      </c>
      <c r="BC429" s="191">
        <f t="shared" si="846"/>
        <v>0</v>
      </c>
      <c r="BD429" s="191">
        <f t="shared" si="846"/>
        <v>0</v>
      </c>
      <c r="BE429" s="191">
        <f t="shared" si="846"/>
        <v>0</v>
      </c>
      <c r="BF429" s="191">
        <f t="shared" si="846"/>
        <v>0</v>
      </c>
      <c r="BG429" s="191">
        <f t="shared" si="846"/>
        <v>0</v>
      </c>
      <c r="BH429" s="191">
        <f t="shared" si="846"/>
        <v>0</v>
      </c>
      <c r="BI429" s="163"/>
      <c r="BV429" s="163"/>
      <c r="CI429" s="163"/>
      <c r="CV429" s="163"/>
      <c r="DI429" s="163"/>
      <c r="DV429" s="163"/>
      <c r="EI429" s="163"/>
      <c r="EK429" s="207">
        <f t="shared" si="755"/>
        <v>0</v>
      </c>
      <c r="EL429" s="116"/>
    </row>
    <row r="430" spans="1:142" ht="15.75" hidden="1" customHeight="1" outlineLevel="1" x14ac:dyDescent="0.25">
      <c r="A430" s="2">
        <f t="shared" si="842"/>
        <v>82</v>
      </c>
      <c r="B430" s="1">
        <f t="shared" si="842"/>
        <v>0</v>
      </c>
      <c r="C430" s="1">
        <f t="shared" si="842"/>
        <v>0</v>
      </c>
      <c r="D430" s="2">
        <f t="shared" si="842"/>
        <v>0</v>
      </c>
      <c r="E430" s="162">
        <f t="shared" si="842"/>
        <v>0</v>
      </c>
      <c r="F430" s="84" t="str">
        <f t="shared" si="765"/>
        <v>01/01/0000</v>
      </c>
      <c r="G430" s="209"/>
      <c r="H430" s="128"/>
      <c r="I430" s="205">
        <v>0</v>
      </c>
      <c r="J430" s="191">
        <f t="shared" ref="J430:U430" si="847">J229+I430</f>
        <v>0</v>
      </c>
      <c r="K430" s="191">
        <f t="shared" si="847"/>
        <v>0</v>
      </c>
      <c r="L430" s="191">
        <f t="shared" si="847"/>
        <v>0</v>
      </c>
      <c r="M430" s="191">
        <f t="shared" si="847"/>
        <v>0</v>
      </c>
      <c r="N430" s="191">
        <f t="shared" si="847"/>
        <v>0</v>
      </c>
      <c r="O430" s="191">
        <f t="shared" si="847"/>
        <v>0</v>
      </c>
      <c r="P430" s="191">
        <f t="shared" si="847"/>
        <v>0</v>
      </c>
      <c r="Q430" s="191">
        <f t="shared" si="847"/>
        <v>0</v>
      </c>
      <c r="R430" s="191">
        <f t="shared" si="847"/>
        <v>0</v>
      </c>
      <c r="S430" s="191">
        <f t="shared" si="847"/>
        <v>0</v>
      </c>
      <c r="T430" s="191">
        <f t="shared" si="847"/>
        <v>0</v>
      </c>
      <c r="U430" s="191">
        <f t="shared" si="847"/>
        <v>0</v>
      </c>
      <c r="V430" s="163"/>
      <c r="W430" s="206">
        <f t="shared" si="767"/>
        <v>0</v>
      </c>
      <c r="X430" s="191">
        <f t="shared" ref="X430:AH430" si="848">X229+W430</f>
        <v>0</v>
      </c>
      <c r="Y430" s="191">
        <f t="shared" si="848"/>
        <v>0</v>
      </c>
      <c r="Z430" s="191">
        <f t="shared" si="848"/>
        <v>0</v>
      </c>
      <c r="AA430" s="191">
        <f t="shared" si="848"/>
        <v>0</v>
      </c>
      <c r="AB430" s="191">
        <f t="shared" si="848"/>
        <v>0</v>
      </c>
      <c r="AC430" s="191">
        <f t="shared" si="848"/>
        <v>0</v>
      </c>
      <c r="AD430" s="191">
        <f t="shared" si="848"/>
        <v>0</v>
      </c>
      <c r="AE430" s="191">
        <f t="shared" si="848"/>
        <v>0</v>
      </c>
      <c r="AF430" s="191">
        <f t="shared" si="848"/>
        <v>0</v>
      </c>
      <c r="AG430" s="191">
        <f t="shared" si="848"/>
        <v>0</v>
      </c>
      <c r="AH430" s="191">
        <f t="shared" si="848"/>
        <v>0</v>
      </c>
      <c r="AI430" s="163"/>
      <c r="AJ430" s="206">
        <f t="shared" si="769"/>
        <v>0</v>
      </c>
      <c r="AK430" s="191">
        <f t="shared" ref="AK430:AU430" si="849">AK229+AJ430</f>
        <v>0</v>
      </c>
      <c r="AL430" s="191">
        <f t="shared" si="849"/>
        <v>0</v>
      </c>
      <c r="AM430" s="191">
        <f t="shared" si="849"/>
        <v>0</v>
      </c>
      <c r="AN430" s="191">
        <f t="shared" si="849"/>
        <v>0</v>
      </c>
      <c r="AO430" s="191">
        <f t="shared" si="849"/>
        <v>0</v>
      </c>
      <c r="AP430" s="191">
        <f t="shared" si="849"/>
        <v>0</v>
      </c>
      <c r="AQ430" s="191">
        <f t="shared" si="849"/>
        <v>0</v>
      </c>
      <c r="AR430" s="191">
        <f t="shared" si="849"/>
        <v>0</v>
      </c>
      <c r="AS430" s="191">
        <f t="shared" si="849"/>
        <v>0</v>
      </c>
      <c r="AT430" s="191">
        <f t="shared" si="849"/>
        <v>0</v>
      </c>
      <c r="AU430" s="191">
        <f t="shared" si="849"/>
        <v>0</v>
      </c>
      <c r="AV430" s="163"/>
      <c r="AW430" s="206">
        <f t="shared" si="771"/>
        <v>0</v>
      </c>
      <c r="AX430" s="191">
        <f t="shared" ref="AX430:BH430" si="850">AX229+AW430</f>
        <v>0</v>
      </c>
      <c r="AY430" s="191">
        <f t="shared" si="850"/>
        <v>0</v>
      </c>
      <c r="AZ430" s="191">
        <f t="shared" si="850"/>
        <v>0</v>
      </c>
      <c r="BA430" s="191">
        <f t="shared" si="850"/>
        <v>0</v>
      </c>
      <c r="BB430" s="191">
        <f t="shared" si="850"/>
        <v>0</v>
      </c>
      <c r="BC430" s="191">
        <f t="shared" si="850"/>
        <v>0</v>
      </c>
      <c r="BD430" s="191">
        <f t="shared" si="850"/>
        <v>0</v>
      </c>
      <c r="BE430" s="191">
        <f t="shared" si="850"/>
        <v>0</v>
      </c>
      <c r="BF430" s="191">
        <f t="shared" si="850"/>
        <v>0</v>
      </c>
      <c r="BG430" s="191">
        <f t="shared" si="850"/>
        <v>0</v>
      </c>
      <c r="BH430" s="191">
        <f t="shared" si="850"/>
        <v>0</v>
      </c>
      <c r="BI430" s="163"/>
      <c r="BV430" s="163"/>
      <c r="CI430" s="163"/>
      <c r="CV430" s="163"/>
      <c r="DI430" s="163"/>
      <c r="DV430" s="163"/>
      <c r="EI430" s="163"/>
      <c r="EK430" s="207">
        <f t="shared" si="755"/>
        <v>0</v>
      </c>
      <c r="EL430" s="116"/>
    </row>
    <row r="431" spans="1:142" ht="15.75" hidden="1" customHeight="1" outlineLevel="1" x14ac:dyDescent="0.25">
      <c r="A431" s="2">
        <f t="shared" si="842"/>
        <v>83</v>
      </c>
      <c r="B431" s="1">
        <f t="shared" si="842"/>
        <v>0</v>
      </c>
      <c r="C431" s="1">
        <f t="shared" si="842"/>
        <v>0</v>
      </c>
      <c r="D431" s="2">
        <f t="shared" si="842"/>
        <v>0</v>
      </c>
      <c r="E431" s="162">
        <f t="shared" si="842"/>
        <v>0</v>
      </c>
      <c r="F431" s="84" t="str">
        <f t="shared" si="765"/>
        <v>01/01/0000</v>
      </c>
      <c r="G431" s="209"/>
      <c r="H431" s="128"/>
      <c r="I431" s="205">
        <v>0</v>
      </c>
      <c r="J431" s="191">
        <f t="shared" ref="J431:U431" si="851">J230+I431</f>
        <v>0</v>
      </c>
      <c r="K431" s="191">
        <f t="shared" si="851"/>
        <v>0</v>
      </c>
      <c r="L431" s="191">
        <f t="shared" si="851"/>
        <v>0</v>
      </c>
      <c r="M431" s="191">
        <f t="shared" si="851"/>
        <v>0</v>
      </c>
      <c r="N431" s="191">
        <f t="shared" si="851"/>
        <v>0</v>
      </c>
      <c r="O431" s="191">
        <f t="shared" si="851"/>
        <v>0</v>
      </c>
      <c r="P431" s="191">
        <f t="shared" si="851"/>
        <v>0</v>
      </c>
      <c r="Q431" s="191">
        <f t="shared" si="851"/>
        <v>0</v>
      </c>
      <c r="R431" s="191">
        <f t="shared" si="851"/>
        <v>0</v>
      </c>
      <c r="S431" s="191">
        <f t="shared" si="851"/>
        <v>0</v>
      </c>
      <c r="T431" s="191">
        <f t="shared" si="851"/>
        <v>0</v>
      </c>
      <c r="U431" s="191">
        <f t="shared" si="851"/>
        <v>0</v>
      </c>
      <c r="V431" s="163"/>
      <c r="W431" s="206">
        <f t="shared" si="767"/>
        <v>0</v>
      </c>
      <c r="X431" s="191">
        <f t="shared" ref="X431:AH431" si="852">X230+W431</f>
        <v>0</v>
      </c>
      <c r="Y431" s="191">
        <f t="shared" si="852"/>
        <v>0</v>
      </c>
      <c r="Z431" s="191">
        <f t="shared" si="852"/>
        <v>0</v>
      </c>
      <c r="AA431" s="191">
        <f t="shared" si="852"/>
        <v>0</v>
      </c>
      <c r="AB431" s="191">
        <f t="shared" si="852"/>
        <v>0</v>
      </c>
      <c r="AC431" s="191">
        <f t="shared" si="852"/>
        <v>0</v>
      </c>
      <c r="AD431" s="191">
        <f t="shared" si="852"/>
        <v>0</v>
      </c>
      <c r="AE431" s="191">
        <f t="shared" si="852"/>
        <v>0</v>
      </c>
      <c r="AF431" s="191">
        <f t="shared" si="852"/>
        <v>0</v>
      </c>
      <c r="AG431" s="191">
        <f t="shared" si="852"/>
        <v>0</v>
      </c>
      <c r="AH431" s="191">
        <f t="shared" si="852"/>
        <v>0</v>
      </c>
      <c r="AI431" s="163"/>
      <c r="AJ431" s="206">
        <f t="shared" si="769"/>
        <v>0</v>
      </c>
      <c r="AK431" s="191">
        <f t="shared" ref="AK431:AU431" si="853">AK230+AJ431</f>
        <v>0</v>
      </c>
      <c r="AL431" s="191">
        <f t="shared" si="853"/>
        <v>0</v>
      </c>
      <c r="AM431" s="191">
        <f t="shared" si="853"/>
        <v>0</v>
      </c>
      <c r="AN431" s="191">
        <f t="shared" si="853"/>
        <v>0</v>
      </c>
      <c r="AO431" s="191">
        <f t="shared" si="853"/>
        <v>0</v>
      </c>
      <c r="AP431" s="191">
        <f t="shared" si="853"/>
        <v>0</v>
      </c>
      <c r="AQ431" s="191">
        <f t="shared" si="853"/>
        <v>0</v>
      </c>
      <c r="AR431" s="191">
        <f t="shared" si="853"/>
        <v>0</v>
      </c>
      <c r="AS431" s="191">
        <f t="shared" si="853"/>
        <v>0</v>
      </c>
      <c r="AT431" s="191">
        <f t="shared" si="853"/>
        <v>0</v>
      </c>
      <c r="AU431" s="191">
        <f t="shared" si="853"/>
        <v>0</v>
      </c>
      <c r="AV431" s="163"/>
      <c r="AW431" s="206">
        <f t="shared" si="771"/>
        <v>0</v>
      </c>
      <c r="AX431" s="191">
        <f t="shared" ref="AX431:BH431" si="854">AX230+AW431</f>
        <v>0</v>
      </c>
      <c r="AY431" s="191">
        <f t="shared" si="854"/>
        <v>0</v>
      </c>
      <c r="AZ431" s="191">
        <f t="shared" si="854"/>
        <v>0</v>
      </c>
      <c r="BA431" s="191">
        <f t="shared" si="854"/>
        <v>0</v>
      </c>
      <c r="BB431" s="191">
        <f t="shared" si="854"/>
        <v>0</v>
      </c>
      <c r="BC431" s="191">
        <f t="shared" si="854"/>
        <v>0</v>
      </c>
      <c r="BD431" s="191">
        <f t="shared" si="854"/>
        <v>0</v>
      </c>
      <c r="BE431" s="191">
        <f t="shared" si="854"/>
        <v>0</v>
      </c>
      <c r="BF431" s="191">
        <f t="shared" si="854"/>
        <v>0</v>
      </c>
      <c r="BG431" s="191">
        <f t="shared" si="854"/>
        <v>0</v>
      </c>
      <c r="BH431" s="191">
        <f t="shared" si="854"/>
        <v>0</v>
      </c>
      <c r="BI431" s="163"/>
      <c r="BV431" s="163"/>
      <c r="CI431" s="163"/>
      <c r="CV431" s="163"/>
      <c r="DI431" s="163"/>
      <c r="DV431" s="163"/>
      <c r="EI431" s="163"/>
      <c r="EK431" s="207">
        <f t="shared" si="755"/>
        <v>0</v>
      </c>
      <c r="EL431" s="116"/>
    </row>
    <row r="432" spans="1:142" ht="15.75" hidden="1" customHeight="1" outlineLevel="1" x14ac:dyDescent="0.25">
      <c r="A432" s="2">
        <f t="shared" si="842"/>
        <v>84</v>
      </c>
      <c r="B432" s="1">
        <f t="shared" si="842"/>
        <v>0</v>
      </c>
      <c r="C432" s="1">
        <f t="shared" si="842"/>
        <v>0</v>
      </c>
      <c r="D432" s="2">
        <f t="shared" si="842"/>
        <v>0</v>
      </c>
      <c r="E432" s="162">
        <f t="shared" si="842"/>
        <v>0</v>
      </c>
      <c r="F432" s="84" t="str">
        <f t="shared" si="765"/>
        <v>01/01/0000</v>
      </c>
      <c r="G432" s="209"/>
      <c r="H432" s="128"/>
      <c r="I432" s="205">
        <v>0</v>
      </c>
      <c r="J432" s="191">
        <f t="shared" ref="J432:U432" si="855">J231+I432</f>
        <v>0</v>
      </c>
      <c r="K432" s="191">
        <f t="shared" si="855"/>
        <v>0</v>
      </c>
      <c r="L432" s="191">
        <f t="shared" si="855"/>
        <v>0</v>
      </c>
      <c r="M432" s="191">
        <f t="shared" si="855"/>
        <v>0</v>
      </c>
      <c r="N432" s="191">
        <f t="shared" si="855"/>
        <v>0</v>
      </c>
      <c r="O432" s="191">
        <f t="shared" si="855"/>
        <v>0</v>
      </c>
      <c r="P432" s="191">
        <f t="shared" si="855"/>
        <v>0</v>
      </c>
      <c r="Q432" s="191">
        <f t="shared" si="855"/>
        <v>0</v>
      </c>
      <c r="R432" s="191">
        <f t="shared" si="855"/>
        <v>0</v>
      </c>
      <c r="S432" s="191">
        <f t="shared" si="855"/>
        <v>0</v>
      </c>
      <c r="T432" s="191">
        <f t="shared" si="855"/>
        <v>0</v>
      </c>
      <c r="U432" s="191">
        <f t="shared" si="855"/>
        <v>0</v>
      </c>
      <c r="V432" s="163"/>
      <c r="W432" s="206">
        <f t="shared" si="767"/>
        <v>0</v>
      </c>
      <c r="X432" s="191">
        <f t="shared" ref="X432:AH432" si="856">X231+W432</f>
        <v>0</v>
      </c>
      <c r="Y432" s="191">
        <f t="shared" si="856"/>
        <v>0</v>
      </c>
      <c r="Z432" s="191">
        <f t="shared" si="856"/>
        <v>0</v>
      </c>
      <c r="AA432" s="191">
        <f t="shared" si="856"/>
        <v>0</v>
      </c>
      <c r="AB432" s="191">
        <f t="shared" si="856"/>
        <v>0</v>
      </c>
      <c r="AC432" s="191">
        <f t="shared" si="856"/>
        <v>0</v>
      </c>
      <c r="AD432" s="191">
        <f t="shared" si="856"/>
        <v>0</v>
      </c>
      <c r="AE432" s="191">
        <f t="shared" si="856"/>
        <v>0</v>
      </c>
      <c r="AF432" s="191">
        <f t="shared" si="856"/>
        <v>0</v>
      </c>
      <c r="AG432" s="191">
        <f t="shared" si="856"/>
        <v>0</v>
      </c>
      <c r="AH432" s="191">
        <f t="shared" si="856"/>
        <v>0</v>
      </c>
      <c r="AI432" s="163"/>
      <c r="AJ432" s="206">
        <f t="shared" si="769"/>
        <v>0</v>
      </c>
      <c r="AK432" s="191">
        <f t="shared" ref="AK432:AU432" si="857">AK231+AJ432</f>
        <v>0</v>
      </c>
      <c r="AL432" s="191">
        <f t="shared" si="857"/>
        <v>0</v>
      </c>
      <c r="AM432" s="191">
        <f t="shared" si="857"/>
        <v>0</v>
      </c>
      <c r="AN432" s="191">
        <f t="shared" si="857"/>
        <v>0</v>
      </c>
      <c r="AO432" s="191">
        <f t="shared" si="857"/>
        <v>0</v>
      </c>
      <c r="AP432" s="191">
        <f t="shared" si="857"/>
        <v>0</v>
      </c>
      <c r="AQ432" s="191">
        <f t="shared" si="857"/>
        <v>0</v>
      </c>
      <c r="AR432" s="191">
        <f t="shared" si="857"/>
        <v>0</v>
      </c>
      <c r="AS432" s="191">
        <f t="shared" si="857"/>
        <v>0</v>
      </c>
      <c r="AT432" s="191">
        <f t="shared" si="857"/>
        <v>0</v>
      </c>
      <c r="AU432" s="191">
        <f t="shared" si="857"/>
        <v>0</v>
      </c>
      <c r="AV432" s="163"/>
      <c r="AW432" s="206">
        <f t="shared" si="771"/>
        <v>0</v>
      </c>
      <c r="AX432" s="191">
        <f t="shared" ref="AX432:BH432" si="858">AX231+AW432</f>
        <v>0</v>
      </c>
      <c r="AY432" s="191">
        <f t="shared" si="858"/>
        <v>0</v>
      </c>
      <c r="AZ432" s="191">
        <f t="shared" si="858"/>
        <v>0</v>
      </c>
      <c r="BA432" s="191">
        <f t="shared" si="858"/>
        <v>0</v>
      </c>
      <c r="BB432" s="191">
        <f t="shared" si="858"/>
        <v>0</v>
      </c>
      <c r="BC432" s="191">
        <f t="shared" si="858"/>
        <v>0</v>
      </c>
      <c r="BD432" s="191">
        <f t="shared" si="858"/>
        <v>0</v>
      </c>
      <c r="BE432" s="191">
        <f t="shared" si="858"/>
        <v>0</v>
      </c>
      <c r="BF432" s="191">
        <f t="shared" si="858"/>
        <v>0</v>
      </c>
      <c r="BG432" s="191">
        <f t="shared" si="858"/>
        <v>0</v>
      </c>
      <c r="BH432" s="191">
        <f t="shared" si="858"/>
        <v>0</v>
      </c>
      <c r="BI432" s="163"/>
      <c r="BV432" s="163"/>
      <c r="CI432" s="163"/>
      <c r="CV432" s="163"/>
      <c r="DI432" s="163"/>
      <c r="DV432" s="163"/>
      <c r="EI432" s="163"/>
      <c r="EK432" s="207">
        <f t="shared" si="755"/>
        <v>0</v>
      </c>
      <c r="EL432" s="116"/>
    </row>
    <row r="433" spans="1:142" ht="15.75" hidden="1" customHeight="1" outlineLevel="1" x14ac:dyDescent="0.25">
      <c r="A433" s="2">
        <f t="shared" si="842"/>
        <v>85</v>
      </c>
      <c r="B433" s="1">
        <f t="shared" si="842"/>
        <v>0</v>
      </c>
      <c r="C433" s="1">
        <f t="shared" si="842"/>
        <v>0</v>
      </c>
      <c r="D433" s="2">
        <f t="shared" si="842"/>
        <v>0</v>
      </c>
      <c r="E433" s="162">
        <f t="shared" si="842"/>
        <v>0</v>
      </c>
      <c r="F433" s="84" t="str">
        <f t="shared" si="765"/>
        <v>01/01/0000</v>
      </c>
      <c r="G433" s="209"/>
      <c r="H433" s="128"/>
      <c r="I433" s="205">
        <v>0</v>
      </c>
      <c r="J433" s="191">
        <f t="shared" ref="J433:U433" si="859">J232+I433</f>
        <v>0</v>
      </c>
      <c r="K433" s="191">
        <f t="shared" si="859"/>
        <v>0</v>
      </c>
      <c r="L433" s="191">
        <f t="shared" si="859"/>
        <v>0</v>
      </c>
      <c r="M433" s="191">
        <f t="shared" si="859"/>
        <v>0</v>
      </c>
      <c r="N433" s="191">
        <f t="shared" si="859"/>
        <v>0</v>
      </c>
      <c r="O433" s="191">
        <f t="shared" si="859"/>
        <v>0</v>
      </c>
      <c r="P433" s="191">
        <f t="shared" si="859"/>
        <v>0</v>
      </c>
      <c r="Q433" s="191">
        <f t="shared" si="859"/>
        <v>0</v>
      </c>
      <c r="R433" s="191">
        <f t="shared" si="859"/>
        <v>0</v>
      </c>
      <c r="S433" s="191">
        <f t="shared" si="859"/>
        <v>0</v>
      </c>
      <c r="T433" s="191">
        <f t="shared" si="859"/>
        <v>0</v>
      </c>
      <c r="U433" s="191">
        <f t="shared" si="859"/>
        <v>0</v>
      </c>
      <c r="V433" s="163"/>
      <c r="W433" s="206">
        <f t="shared" si="767"/>
        <v>0</v>
      </c>
      <c r="X433" s="191">
        <f t="shared" ref="X433:AH433" si="860">X232+W433</f>
        <v>0</v>
      </c>
      <c r="Y433" s="191">
        <f t="shared" si="860"/>
        <v>0</v>
      </c>
      <c r="Z433" s="191">
        <f t="shared" si="860"/>
        <v>0</v>
      </c>
      <c r="AA433" s="191">
        <f t="shared" si="860"/>
        <v>0</v>
      </c>
      <c r="AB433" s="191">
        <f t="shared" si="860"/>
        <v>0</v>
      </c>
      <c r="AC433" s="191">
        <f t="shared" si="860"/>
        <v>0</v>
      </c>
      <c r="AD433" s="191">
        <f t="shared" si="860"/>
        <v>0</v>
      </c>
      <c r="AE433" s="191">
        <f t="shared" si="860"/>
        <v>0</v>
      </c>
      <c r="AF433" s="191">
        <f t="shared" si="860"/>
        <v>0</v>
      </c>
      <c r="AG433" s="191">
        <f t="shared" si="860"/>
        <v>0</v>
      </c>
      <c r="AH433" s="191">
        <f t="shared" si="860"/>
        <v>0</v>
      </c>
      <c r="AI433" s="163"/>
      <c r="AJ433" s="206">
        <f t="shared" si="769"/>
        <v>0</v>
      </c>
      <c r="AK433" s="191">
        <f t="shared" ref="AK433:AU433" si="861">AK232+AJ433</f>
        <v>0</v>
      </c>
      <c r="AL433" s="191">
        <f t="shared" si="861"/>
        <v>0</v>
      </c>
      <c r="AM433" s="191">
        <f t="shared" si="861"/>
        <v>0</v>
      </c>
      <c r="AN433" s="191">
        <f t="shared" si="861"/>
        <v>0</v>
      </c>
      <c r="AO433" s="191">
        <f t="shared" si="861"/>
        <v>0</v>
      </c>
      <c r="AP433" s="191">
        <f t="shared" si="861"/>
        <v>0</v>
      </c>
      <c r="AQ433" s="191">
        <f t="shared" si="861"/>
        <v>0</v>
      </c>
      <c r="AR433" s="191">
        <f t="shared" si="861"/>
        <v>0</v>
      </c>
      <c r="AS433" s="191">
        <f t="shared" si="861"/>
        <v>0</v>
      </c>
      <c r="AT433" s="191">
        <f t="shared" si="861"/>
        <v>0</v>
      </c>
      <c r="AU433" s="191">
        <f t="shared" si="861"/>
        <v>0</v>
      </c>
      <c r="AV433" s="163"/>
      <c r="AW433" s="206">
        <f t="shared" si="771"/>
        <v>0</v>
      </c>
      <c r="AX433" s="191">
        <f t="shared" ref="AX433:BH433" si="862">AX232+AW433</f>
        <v>0</v>
      </c>
      <c r="AY433" s="191">
        <f t="shared" si="862"/>
        <v>0</v>
      </c>
      <c r="AZ433" s="191">
        <f t="shared" si="862"/>
        <v>0</v>
      </c>
      <c r="BA433" s="191">
        <f t="shared" si="862"/>
        <v>0</v>
      </c>
      <c r="BB433" s="191">
        <f t="shared" si="862"/>
        <v>0</v>
      </c>
      <c r="BC433" s="191">
        <f t="shared" si="862"/>
        <v>0</v>
      </c>
      <c r="BD433" s="191">
        <f t="shared" si="862"/>
        <v>0</v>
      </c>
      <c r="BE433" s="191">
        <f t="shared" si="862"/>
        <v>0</v>
      </c>
      <c r="BF433" s="191">
        <f t="shared" si="862"/>
        <v>0</v>
      </c>
      <c r="BG433" s="191">
        <f t="shared" si="862"/>
        <v>0</v>
      </c>
      <c r="BH433" s="191">
        <f t="shared" si="862"/>
        <v>0</v>
      </c>
      <c r="BI433" s="163"/>
      <c r="BV433" s="163"/>
      <c r="CI433" s="163"/>
      <c r="CV433" s="163"/>
      <c r="DI433" s="163"/>
      <c r="DV433" s="163"/>
      <c r="EI433" s="163"/>
      <c r="EK433" s="207">
        <f t="shared" si="755"/>
        <v>0</v>
      </c>
      <c r="EL433" s="116"/>
    </row>
    <row r="434" spans="1:142" ht="15.75" hidden="1" customHeight="1" outlineLevel="1" x14ac:dyDescent="0.25">
      <c r="A434" s="2">
        <f t="shared" si="842"/>
        <v>86</v>
      </c>
      <c r="B434" s="1">
        <f t="shared" si="842"/>
        <v>0</v>
      </c>
      <c r="C434" s="1">
        <f t="shared" si="842"/>
        <v>0</v>
      </c>
      <c r="D434" s="2">
        <f t="shared" si="842"/>
        <v>0</v>
      </c>
      <c r="E434" s="162">
        <f t="shared" si="842"/>
        <v>0</v>
      </c>
      <c r="F434" s="84" t="str">
        <f t="shared" si="765"/>
        <v>01/01/0000</v>
      </c>
      <c r="G434" s="209"/>
      <c r="H434" s="128"/>
      <c r="I434" s="205">
        <v>0</v>
      </c>
      <c r="J434" s="191">
        <f t="shared" ref="J434:U434" si="863">J233+I434</f>
        <v>0</v>
      </c>
      <c r="K434" s="191">
        <f t="shared" si="863"/>
        <v>0</v>
      </c>
      <c r="L434" s="191">
        <f t="shared" si="863"/>
        <v>0</v>
      </c>
      <c r="M434" s="191">
        <f t="shared" si="863"/>
        <v>0</v>
      </c>
      <c r="N434" s="191">
        <f t="shared" si="863"/>
        <v>0</v>
      </c>
      <c r="O434" s="191">
        <f t="shared" si="863"/>
        <v>0</v>
      </c>
      <c r="P434" s="191">
        <f t="shared" si="863"/>
        <v>0</v>
      </c>
      <c r="Q434" s="191">
        <f t="shared" si="863"/>
        <v>0</v>
      </c>
      <c r="R434" s="191">
        <f t="shared" si="863"/>
        <v>0</v>
      </c>
      <c r="S434" s="191">
        <f t="shared" si="863"/>
        <v>0</v>
      </c>
      <c r="T434" s="191">
        <f t="shared" si="863"/>
        <v>0</v>
      </c>
      <c r="U434" s="191">
        <f t="shared" si="863"/>
        <v>0</v>
      </c>
      <c r="V434" s="163"/>
      <c r="W434" s="206">
        <f t="shared" si="767"/>
        <v>0</v>
      </c>
      <c r="X434" s="191">
        <f t="shared" ref="X434:AH434" si="864">X233+W434</f>
        <v>0</v>
      </c>
      <c r="Y434" s="191">
        <f t="shared" si="864"/>
        <v>0</v>
      </c>
      <c r="Z434" s="191">
        <f t="shared" si="864"/>
        <v>0</v>
      </c>
      <c r="AA434" s="191">
        <f t="shared" si="864"/>
        <v>0</v>
      </c>
      <c r="AB434" s="191">
        <f t="shared" si="864"/>
        <v>0</v>
      </c>
      <c r="AC434" s="191">
        <f t="shared" si="864"/>
        <v>0</v>
      </c>
      <c r="AD434" s="191">
        <f t="shared" si="864"/>
        <v>0</v>
      </c>
      <c r="AE434" s="191">
        <f t="shared" si="864"/>
        <v>0</v>
      </c>
      <c r="AF434" s="191">
        <f t="shared" si="864"/>
        <v>0</v>
      </c>
      <c r="AG434" s="191">
        <f t="shared" si="864"/>
        <v>0</v>
      </c>
      <c r="AH434" s="191">
        <f t="shared" si="864"/>
        <v>0</v>
      </c>
      <c r="AI434" s="163"/>
      <c r="AJ434" s="206">
        <f t="shared" si="769"/>
        <v>0</v>
      </c>
      <c r="AK434" s="191">
        <f t="shared" ref="AK434:AU434" si="865">AK233+AJ434</f>
        <v>0</v>
      </c>
      <c r="AL434" s="191">
        <f t="shared" si="865"/>
        <v>0</v>
      </c>
      <c r="AM434" s="191">
        <f t="shared" si="865"/>
        <v>0</v>
      </c>
      <c r="AN434" s="191">
        <f t="shared" si="865"/>
        <v>0</v>
      </c>
      <c r="AO434" s="191">
        <f t="shared" si="865"/>
        <v>0</v>
      </c>
      <c r="AP434" s="191">
        <f t="shared" si="865"/>
        <v>0</v>
      </c>
      <c r="AQ434" s="191">
        <f t="shared" si="865"/>
        <v>0</v>
      </c>
      <c r="AR434" s="191">
        <f t="shared" si="865"/>
        <v>0</v>
      </c>
      <c r="AS434" s="191">
        <f t="shared" si="865"/>
        <v>0</v>
      </c>
      <c r="AT434" s="191">
        <f t="shared" si="865"/>
        <v>0</v>
      </c>
      <c r="AU434" s="191">
        <f t="shared" si="865"/>
        <v>0</v>
      </c>
      <c r="AV434" s="163"/>
      <c r="AW434" s="206">
        <f t="shared" si="771"/>
        <v>0</v>
      </c>
      <c r="AX434" s="191">
        <f t="shared" ref="AX434:BH434" si="866">AX233+AW434</f>
        <v>0</v>
      </c>
      <c r="AY434" s="191">
        <f t="shared" si="866"/>
        <v>0</v>
      </c>
      <c r="AZ434" s="191">
        <f t="shared" si="866"/>
        <v>0</v>
      </c>
      <c r="BA434" s="191">
        <f t="shared" si="866"/>
        <v>0</v>
      </c>
      <c r="BB434" s="191">
        <f t="shared" si="866"/>
        <v>0</v>
      </c>
      <c r="BC434" s="191">
        <f t="shared" si="866"/>
        <v>0</v>
      </c>
      <c r="BD434" s="191">
        <f t="shared" si="866"/>
        <v>0</v>
      </c>
      <c r="BE434" s="191">
        <f t="shared" si="866"/>
        <v>0</v>
      </c>
      <c r="BF434" s="191">
        <f t="shared" si="866"/>
        <v>0</v>
      </c>
      <c r="BG434" s="191">
        <f t="shared" si="866"/>
        <v>0</v>
      </c>
      <c r="BH434" s="191">
        <f t="shared" si="866"/>
        <v>0</v>
      </c>
      <c r="BI434" s="163"/>
      <c r="BV434" s="163"/>
      <c r="CI434" s="163"/>
      <c r="CV434" s="163"/>
      <c r="DI434" s="163"/>
      <c r="DV434" s="163"/>
      <c r="EI434" s="163"/>
      <c r="EK434" s="207">
        <f t="shared" si="755"/>
        <v>0</v>
      </c>
      <c r="EL434" s="116"/>
    </row>
    <row r="435" spans="1:142" ht="15.75" hidden="1" customHeight="1" outlineLevel="1" x14ac:dyDescent="0.25">
      <c r="A435" s="2">
        <f t="shared" si="842"/>
        <v>87</v>
      </c>
      <c r="B435" s="1">
        <f t="shared" si="842"/>
        <v>0</v>
      </c>
      <c r="C435" s="1">
        <f t="shared" si="842"/>
        <v>0</v>
      </c>
      <c r="D435" s="2">
        <f t="shared" si="842"/>
        <v>0</v>
      </c>
      <c r="E435" s="162">
        <f t="shared" si="842"/>
        <v>0</v>
      </c>
      <c r="F435" s="84" t="str">
        <f t="shared" si="765"/>
        <v>01/01/0000</v>
      </c>
      <c r="G435" s="209"/>
      <c r="H435" s="128"/>
      <c r="I435" s="205">
        <v>0</v>
      </c>
      <c r="J435" s="191">
        <f t="shared" ref="J435:U435" si="867">J234+I435</f>
        <v>0</v>
      </c>
      <c r="K435" s="191">
        <f t="shared" si="867"/>
        <v>0</v>
      </c>
      <c r="L435" s="191">
        <f t="shared" si="867"/>
        <v>0</v>
      </c>
      <c r="M435" s="191">
        <f t="shared" si="867"/>
        <v>0</v>
      </c>
      <c r="N435" s="191">
        <f t="shared" si="867"/>
        <v>0</v>
      </c>
      <c r="O435" s="191">
        <f t="shared" si="867"/>
        <v>0</v>
      </c>
      <c r="P435" s="191">
        <f t="shared" si="867"/>
        <v>0</v>
      </c>
      <c r="Q435" s="191">
        <f t="shared" si="867"/>
        <v>0</v>
      </c>
      <c r="R435" s="191">
        <f t="shared" si="867"/>
        <v>0</v>
      </c>
      <c r="S435" s="191">
        <f t="shared" si="867"/>
        <v>0</v>
      </c>
      <c r="T435" s="191">
        <f t="shared" si="867"/>
        <v>0</v>
      </c>
      <c r="U435" s="191">
        <f t="shared" si="867"/>
        <v>0</v>
      </c>
      <c r="V435" s="163"/>
      <c r="W435" s="206">
        <f t="shared" si="767"/>
        <v>0</v>
      </c>
      <c r="X435" s="191">
        <f t="shared" ref="X435:AH435" si="868">X234+W435</f>
        <v>0</v>
      </c>
      <c r="Y435" s="191">
        <f t="shared" si="868"/>
        <v>0</v>
      </c>
      <c r="Z435" s="191">
        <f t="shared" si="868"/>
        <v>0</v>
      </c>
      <c r="AA435" s="191">
        <f t="shared" si="868"/>
        <v>0</v>
      </c>
      <c r="AB435" s="191">
        <f t="shared" si="868"/>
        <v>0</v>
      </c>
      <c r="AC435" s="191">
        <f t="shared" si="868"/>
        <v>0</v>
      </c>
      <c r="AD435" s="191">
        <f t="shared" si="868"/>
        <v>0</v>
      </c>
      <c r="AE435" s="191">
        <f t="shared" si="868"/>
        <v>0</v>
      </c>
      <c r="AF435" s="191">
        <f t="shared" si="868"/>
        <v>0</v>
      </c>
      <c r="AG435" s="191">
        <f t="shared" si="868"/>
        <v>0</v>
      </c>
      <c r="AH435" s="191">
        <f t="shared" si="868"/>
        <v>0</v>
      </c>
      <c r="AI435" s="163"/>
      <c r="AJ435" s="206">
        <f t="shared" si="769"/>
        <v>0</v>
      </c>
      <c r="AK435" s="191">
        <f t="shared" ref="AK435:AU435" si="869">AK234+AJ435</f>
        <v>0</v>
      </c>
      <c r="AL435" s="191">
        <f t="shared" si="869"/>
        <v>0</v>
      </c>
      <c r="AM435" s="191">
        <f t="shared" si="869"/>
        <v>0</v>
      </c>
      <c r="AN435" s="191">
        <f t="shared" si="869"/>
        <v>0</v>
      </c>
      <c r="AO435" s="191">
        <f t="shared" si="869"/>
        <v>0</v>
      </c>
      <c r="AP435" s="191">
        <f t="shared" si="869"/>
        <v>0</v>
      </c>
      <c r="AQ435" s="191">
        <f t="shared" si="869"/>
        <v>0</v>
      </c>
      <c r="AR435" s="191">
        <f t="shared" si="869"/>
        <v>0</v>
      </c>
      <c r="AS435" s="191">
        <f t="shared" si="869"/>
        <v>0</v>
      </c>
      <c r="AT435" s="191">
        <f t="shared" si="869"/>
        <v>0</v>
      </c>
      <c r="AU435" s="191">
        <f t="shared" si="869"/>
        <v>0</v>
      </c>
      <c r="AV435" s="163"/>
      <c r="AW435" s="206">
        <f t="shared" si="771"/>
        <v>0</v>
      </c>
      <c r="AX435" s="191">
        <f t="shared" ref="AX435:BH435" si="870">AX234+AW435</f>
        <v>0</v>
      </c>
      <c r="AY435" s="191">
        <f t="shared" si="870"/>
        <v>0</v>
      </c>
      <c r="AZ435" s="191">
        <f t="shared" si="870"/>
        <v>0</v>
      </c>
      <c r="BA435" s="191">
        <f t="shared" si="870"/>
        <v>0</v>
      </c>
      <c r="BB435" s="191">
        <f t="shared" si="870"/>
        <v>0</v>
      </c>
      <c r="BC435" s="191">
        <f t="shared" si="870"/>
        <v>0</v>
      </c>
      <c r="BD435" s="191">
        <f t="shared" si="870"/>
        <v>0</v>
      </c>
      <c r="BE435" s="191">
        <f t="shared" si="870"/>
        <v>0</v>
      </c>
      <c r="BF435" s="191">
        <f t="shared" si="870"/>
        <v>0</v>
      </c>
      <c r="BG435" s="191">
        <f t="shared" si="870"/>
        <v>0</v>
      </c>
      <c r="BH435" s="191">
        <f t="shared" si="870"/>
        <v>0</v>
      </c>
      <c r="BI435" s="163"/>
      <c r="BV435" s="163"/>
      <c r="CI435" s="163"/>
      <c r="CV435" s="163"/>
      <c r="DI435" s="163"/>
      <c r="DV435" s="163"/>
      <c r="EI435" s="163"/>
      <c r="EK435" s="207">
        <f t="shared" si="755"/>
        <v>0</v>
      </c>
      <c r="EL435" s="116"/>
    </row>
    <row r="436" spans="1:142" ht="15.75" hidden="1" customHeight="1" outlineLevel="1" x14ac:dyDescent="0.25">
      <c r="A436" s="2">
        <f t="shared" si="842"/>
        <v>88</v>
      </c>
      <c r="B436" s="1">
        <f t="shared" si="842"/>
        <v>0</v>
      </c>
      <c r="C436" s="1">
        <f t="shared" si="842"/>
        <v>0</v>
      </c>
      <c r="D436" s="2">
        <f t="shared" si="842"/>
        <v>0</v>
      </c>
      <c r="E436" s="162">
        <f t="shared" si="842"/>
        <v>0</v>
      </c>
      <c r="F436" s="84" t="str">
        <f t="shared" si="765"/>
        <v>01/01/0000</v>
      </c>
      <c r="G436" s="209"/>
      <c r="H436" s="128"/>
      <c r="I436" s="205">
        <v>0</v>
      </c>
      <c r="J436" s="191">
        <f t="shared" ref="J436:U436" si="871">J235+I436</f>
        <v>0</v>
      </c>
      <c r="K436" s="191">
        <f t="shared" si="871"/>
        <v>0</v>
      </c>
      <c r="L436" s="191">
        <f t="shared" si="871"/>
        <v>0</v>
      </c>
      <c r="M436" s="191">
        <f t="shared" si="871"/>
        <v>0</v>
      </c>
      <c r="N436" s="191">
        <f t="shared" si="871"/>
        <v>0</v>
      </c>
      <c r="O436" s="191">
        <f t="shared" si="871"/>
        <v>0</v>
      </c>
      <c r="P436" s="191">
        <f t="shared" si="871"/>
        <v>0</v>
      </c>
      <c r="Q436" s="191">
        <f t="shared" si="871"/>
        <v>0</v>
      </c>
      <c r="R436" s="191">
        <f t="shared" si="871"/>
        <v>0</v>
      </c>
      <c r="S436" s="191">
        <f t="shared" si="871"/>
        <v>0</v>
      </c>
      <c r="T436" s="191">
        <f t="shared" si="871"/>
        <v>0</v>
      </c>
      <c r="U436" s="191">
        <f t="shared" si="871"/>
        <v>0</v>
      </c>
      <c r="V436" s="163"/>
      <c r="W436" s="206">
        <f t="shared" si="767"/>
        <v>0</v>
      </c>
      <c r="X436" s="191">
        <f t="shared" ref="X436:AH436" si="872">X235+W436</f>
        <v>0</v>
      </c>
      <c r="Y436" s="191">
        <f t="shared" si="872"/>
        <v>0</v>
      </c>
      <c r="Z436" s="191">
        <f t="shared" si="872"/>
        <v>0</v>
      </c>
      <c r="AA436" s="191">
        <f t="shared" si="872"/>
        <v>0</v>
      </c>
      <c r="AB436" s="191">
        <f t="shared" si="872"/>
        <v>0</v>
      </c>
      <c r="AC436" s="191">
        <f t="shared" si="872"/>
        <v>0</v>
      </c>
      <c r="AD436" s="191">
        <f t="shared" si="872"/>
        <v>0</v>
      </c>
      <c r="AE436" s="191">
        <f t="shared" si="872"/>
        <v>0</v>
      </c>
      <c r="AF436" s="191">
        <f t="shared" si="872"/>
        <v>0</v>
      </c>
      <c r="AG436" s="191">
        <f t="shared" si="872"/>
        <v>0</v>
      </c>
      <c r="AH436" s="191">
        <f t="shared" si="872"/>
        <v>0</v>
      </c>
      <c r="AI436" s="163"/>
      <c r="AJ436" s="206">
        <f t="shared" si="769"/>
        <v>0</v>
      </c>
      <c r="AK436" s="191">
        <f t="shared" ref="AK436:AU436" si="873">AK235+AJ436</f>
        <v>0</v>
      </c>
      <c r="AL436" s="191">
        <f t="shared" si="873"/>
        <v>0</v>
      </c>
      <c r="AM436" s="191">
        <f t="shared" si="873"/>
        <v>0</v>
      </c>
      <c r="AN436" s="191">
        <f t="shared" si="873"/>
        <v>0</v>
      </c>
      <c r="AO436" s="191">
        <f t="shared" si="873"/>
        <v>0</v>
      </c>
      <c r="AP436" s="191">
        <f t="shared" si="873"/>
        <v>0</v>
      </c>
      <c r="AQ436" s="191">
        <f t="shared" si="873"/>
        <v>0</v>
      </c>
      <c r="AR436" s="191">
        <f t="shared" si="873"/>
        <v>0</v>
      </c>
      <c r="AS436" s="191">
        <f t="shared" si="873"/>
        <v>0</v>
      </c>
      <c r="AT436" s="191">
        <f t="shared" si="873"/>
        <v>0</v>
      </c>
      <c r="AU436" s="191">
        <f t="shared" si="873"/>
        <v>0</v>
      </c>
      <c r="AV436" s="163"/>
      <c r="AW436" s="206">
        <f t="shared" si="771"/>
        <v>0</v>
      </c>
      <c r="AX436" s="191">
        <f t="shared" ref="AX436:BH436" si="874">AX235+AW436</f>
        <v>0</v>
      </c>
      <c r="AY436" s="191">
        <f t="shared" si="874"/>
        <v>0</v>
      </c>
      <c r="AZ436" s="191">
        <f t="shared" si="874"/>
        <v>0</v>
      </c>
      <c r="BA436" s="191">
        <f t="shared" si="874"/>
        <v>0</v>
      </c>
      <c r="BB436" s="191">
        <f t="shared" si="874"/>
        <v>0</v>
      </c>
      <c r="BC436" s="191">
        <f t="shared" si="874"/>
        <v>0</v>
      </c>
      <c r="BD436" s="191">
        <f t="shared" si="874"/>
        <v>0</v>
      </c>
      <c r="BE436" s="191">
        <f t="shared" si="874"/>
        <v>0</v>
      </c>
      <c r="BF436" s="191">
        <f t="shared" si="874"/>
        <v>0</v>
      </c>
      <c r="BG436" s="191">
        <f t="shared" si="874"/>
        <v>0</v>
      </c>
      <c r="BH436" s="191">
        <f t="shared" si="874"/>
        <v>0</v>
      </c>
      <c r="BI436" s="163"/>
      <c r="BV436" s="163"/>
      <c r="CI436" s="163"/>
      <c r="CV436" s="163"/>
      <c r="DI436" s="163"/>
      <c r="DV436" s="163"/>
      <c r="EI436" s="163"/>
      <c r="EK436" s="207">
        <f t="shared" si="755"/>
        <v>0</v>
      </c>
      <c r="EL436" s="116"/>
    </row>
    <row r="437" spans="1:142" ht="15.75" hidden="1" customHeight="1" outlineLevel="1" x14ac:dyDescent="0.25">
      <c r="A437" s="2">
        <f t="shared" si="842"/>
        <v>89</v>
      </c>
      <c r="B437" s="1">
        <f t="shared" si="842"/>
        <v>0</v>
      </c>
      <c r="C437" s="1">
        <f t="shared" si="842"/>
        <v>0</v>
      </c>
      <c r="D437" s="2">
        <f t="shared" si="842"/>
        <v>0</v>
      </c>
      <c r="E437" s="162">
        <f t="shared" si="842"/>
        <v>0</v>
      </c>
      <c r="F437" s="84" t="str">
        <f t="shared" si="765"/>
        <v>01/01/0000</v>
      </c>
      <c r="G437" s="209"/>
      <c r="H437" s="128"/>
      <c r="I437" s="205">
        <v>0</v>
      </c>
      <c r="J437" s="191">
        <f t="shared" ref="J437:U437" si="875">J236+I437</f>
        <v>0</v>
      </c>
      <c r="K437" s="191">
        <f t="shared" si="875"/>
        <v>0</v>
      </c>
      <c r="L437" s="191">
        <f t="shared" si="875"/>
        <v>0</v>
      </c>
      <c r="M437" s="191">
        <f t="shared" si="875"/>
        <v>0</v>
      </c>
      <c r="N437" s="191">
        <f t="shared" si="875"/>
        <v>0</v>
      </c>
      <c r="O437" s="191">
        <f t="shared" si="875"/>
        <v>0</v>
      </c>
      <c r="P437" s="191">
        <f t="shared" si="875"/>
        <v>0</v>
      </c>
      <c r="Q437" s="191">
        <f t="shared" si="875"/>
        <v>0</v>
      </c>
      <c r="R437" s="191">
        <f t="shared" si="875"/>
        <v>0</v>
      </c>
      <c r="S437" s="191">
        <f t="shared" si="875"/>
        <v>0</v>
      </c>
      <c r="T437" s="191">
        <f t="shared" si="875"/>
        <v>0</v>
      </c>
      <c r="U437" s="191">
        <f t="shared" si="875"/>
        <v>0</v>
      </c>
      <c r="V437" s="163"/>
      <c r="W437" s="206">
        <f t="shared" si="767"/>
        <v>0</v>
      </c>
      <c r="X437" s="191">
        <f t="shared" ref="X437:AH437" si="876">X236+W437</f>
        <v>0</v>
      </c>
      <c r="Y437" s="191">
        <f t="shared" si="876"/>
        <v>0</v>
      </c>
      <c r="Z437" s="191">
        <f t="shared" si="876"/>
        <v>0</v>
      </c>
      <c r="AA437" s="191">
        <f t="shared" si="876"/>
        <v>0</v>
      </c>
      <c r="AB437" s="191">
        <f t="shared" si="876"/>
        <v>0</v>
      </c>
      <c r="AC437" s="191">
        <f t="shared" si="876"/>
        <v>0</v>
      </c>
      <c r="AD437" s="191">
        <f t="shared" si="876"/>
        <v>0</v>
      </c>
      <c r="AE437" s="191">
        <f t="shared" si="876"/>
        <v>0</v>
      </c>
      <c r="AF437" s="191">
        <f t="shared" si="876"/>
        <v>0</v>
      </c>
      <c r="AG437" s="191">
        <f t="shared" si="876"/>
        <v>0</v>
      </c>
      <c r="AH437" s="191">
        <f t="shared" si="876"/>
        <v>0</v>
      </c>
      <c r="AI437" s="163"/>
      <c r="AJ437" s="206">
        <f t="shared" si="769"/>
        <v>0</v>
      </c>
      <c r="AK437" s="191">
        <f t="shared" ref="AK437:AU437" si="877">AK236+AJ437</f>
        <v>0</v>
      </c>
      <c r="AL437" s="191">
        <f t="shared" si="877"/>
        <v>0</v>
      </c>
      <c r="AM437" s="191">
        <f t="shared" si="877"/>
        <v>0</v>
      </c>
      <c r="AN437" s="191">
        <f t="shared" si="877"/>
        <v>0</v>
      </c>
      <c r="AO437" s="191">
        <f t="shared" si="877"/>
        <v>0</v>
      </c>
      <c r="AP437" s="191">
        <f t="shared" si="877"/>
        <v>0</v>
      </c>
      <c r="AQ437" s="191">
        <f t="shared" si="877"/>
        <v>0</v>
      </c>
      <c r="AR437" s="191">
        <f t="shared" si="877"/>
        <v>0</v>
      </c>
      <c r="AS437" s="191">
        <f t="shared" si="877"/>
        <v>0</v>
      </c>
      <c r="AT437" s="191">
        <f t="shared" si="877"/>
        <v>0</v>
      </c>
      <c r="AU437" s="191">
        <f t="shared" si="877"/>
        <v>0</v>
      </c>
      <c r="AV437" s="163"/>
      <c r="AW437" s="206">
        <f t="shared" si="771"/>
        <v>0</v>
      </c>
      <c r="AX437" s="191">
        <f t="shared" ref="AX437:BH437" si="878">AX236+AW437</f>
        <v>0</v>
      </c>
      <c r="AY437" s="191">
        <f t="shared" si="878"/>
        <v>0</v>
      </c>
      <c r="AZ437" s="191">
        <f t="shared" si="878"/>
        <v>0</v>
      </c>
      <c r="BA437" s="191">
        <f t="shared" si="878"/>
        <v>0</v>
      </c>
      <c r="BB437" s="191">
        <f t="shared" si="878"/>
        <v>0</v>
      </c>
      <c r="BC437" s="191">
        <f t="shared" si="878"/>
        <v>0</v>
      </c>
      <c r="BD437" s="191">
        <f t="shared" si="878"/>
        <v>0</v>
      </c>
      <c r="BE437" s="191">
        <f t="shared" si="878"/>
        <v>0</v>
      </c>
      <c r="BF437" s="191">
        <f t="shared" si="878"/>
        <v>0</v>
      </c>
      <c r="BG437" s="191">
        <f t="shared" si="878"/>
        <v>0</v>
      </c>
      <c r="BH437" s="191">
        <f t="shared" si="878"/>
        <v>0</v>
      </c>
      <c r="BI437" s="163"/>
      <c r="BV437" s="163"/>
      <c r="CI437" s="163"/>
      <c r="CV437" s="163"/>
      <c r="DI437" s="163"/>
      <c r="DV437" s="163"/>
      <c r="EI437" s="163"/>
      <c r="EK437" s="207">
        <f t="shared" si="755"/>
        <v>0</v>
      </c>
      <c r="EL437" s="116"/>
    </row>
    <row r="438" spans="1:142" ht="15.75" hidden="1" customHeight="1" outlineLevel="1" x14ac:dyDescent="0.25">
      <c r="A438" s="2">
        <f t="shared" si="842"/>
        <v>90</v>
      </c>
      <c r="B438" s="1">
        <f t="shared" si="842"/>
        <v>0</v>
      </c>
      <c r="C438" s="1">
        <f t="shared" si="842"/>
        <v>0</v>
      </c>
      <c r="D438" s="2">
        <f t="shared" si="842"/>
        <v>0</v>
      </c>
      <c r="E438" s="162">
        <f t="shared" si="842"/>
        <v>0</v>
      </c>
      <c r="F438" s="84" t="str">
        <f t="shared" si="765"/>
        <v>01/01/0000</v>
      </c>
      <c r="G438" s="209"/>
      <c r="H438" s="128"/>
      <c r="I438" s="205">
        <v>0</v>
      </c>
      <c r="J438" s="191">
        <f t="shared" ref="J438:U438" si="879">J237+I438</f>
        <v>0</v>
      </c>
      <c r="K438" s="191">
        <f t="shared" si="879"/>
        <v>0</v>
      </c>
      <c r="L438" s="191">
        <f t="shared" si="879"/>
        <v>0</v>
      </c>
      <c r="M438" s="191">
        <f t="shared" si="879"/>
        <v>0</v>
      </c>
      <c r="N438" s="191">
        <f t="shared" si="879"/>
        <v>0</v>
      </c>
      <c r="O438" s="191">
        <f t="shared" si="879"/>
        <v>0</v>
      </c>
      <c r="P438" s="191">
        <f t="shared" si="879"/>
        <v>0</v>
      </c>
      <c r="Q438" s="191">
        <f t="shared" si="879"/>
        <v>0</v>
      </c>
      <c r="R438" s="191">
        <f t="shared" si="879"/>
        <v>0</v>
      </c>
      <c r="S438" s="191">
        <f t="shared" si="879"/>
        <v>0</v>
      </c>
      <c r="T438" s="191">
        <f t="shared" si="879"/>
        <v>0</v>
      </c>
      <c r="U438" s="191">
        <f t="shared" si="879"/>
        <v>0</v>
      </c>
      <c r="V438" s="163"/>
      <c r="W438" s="206">
        <f t="shared" si="767"/>
        <v>0</v>
      </c>
      <c r="X438" s="191">
        <f t="shared" ref="X438:AH438" si="880">X237+W438</f>
        <v>0</v>
      </c>
      <c r="Y438" s="191">
        <f t="shared" si="880"/>
        <v>0</v>
      </c>
      <c r="Z438" s="191">
        <f t="shared" si="880"/>
        <v>0</v>
      </c>
      <c r="AA438" s="191">
        <f t="shared" si="880"/>
        <v>0</v>
      </c>
      <c r="AB438" s="191">
        <f t="shared" si="880"/>
        <v>0</v>
      </c>
      <c r="AC438" s="191">
        <f t="shared" si="880"/>
        <v>0</v>
      </c>
      <c r="AD438" s="191">
        <f t="shared" si="880"/>
        <v>0</v>
      </c>
      <c r="AE438" s="191">
        <f t="shared" si="880"/>
        <v>0</v>
      </c>
      <c r="AF438" s="191">
        <f t="shared" si="880"/>
        <v>0</v>
      </c>
      <c r="AG438" s="191">
        <f t="shared" si="880"/>
        <v>0</v>
      </c>
      <c r="AH438" s="191">
        <f t="shared" si="880"/>
        <v>0</v>
      </c>
      <c r="AI438" s="163"/>
      <c r="AJ438" s="206">
        <f t="shared" si="769"/>
        <v>0</v>
      </c>
      <c r="AK438" s="191">
        <f t="shared" ref="AK438:AU438" si="881">AK237+AJ438</f>
        <v>0</v>
      </c>
      <c r="AL438" s="191">
        <f t="shared" si="881"/>
        <v>0</v>
      </c>
      <c r="AM438" s="191">
        <f t="shared" si="881"/>
        <v>0</v>
      </c>
      <c r="AN438" s="191">
        <f t="shared" si="881"/>
        <v>0</v>
      </c>
      <c r="AO438" s="191">
        <f t="shared" si="881"/>
        <v>0</v>
      </c>
      <c r="AP438" s="191">
        <f t="shared" si="881"/>
        <v>0</v>
      </c>
      <c r="AQ438" s="191">
        <f t="shared" si="881"/>
        <v>0</v>
      </c>
      <c r="AR438" s="191">
        <f t="shared" si="881"/>
        <v>0</v>
      </c>
      <c r="AS438" s="191">
        <f t="shared" si="881"/>
        <v>0</v>
      </c>
      <c r="AT438" s="191">
        <f t="shared" si="881"/>
        <v>0</v>
      </c>
      <c r="AU438" s="191">
        <f t="shared" si="881"/>
        <v>0</v>
      </c>
      <c r="AV438" s="163"/>
      <c r="AW438" s="206">
        <f t="shared" si="771"/>
        <v>0</v>
      </c>
      <c r="AX438" s="191">
        <f t="shared" ref="AX438:BH438" si="882">AX237+AW438</f>
        <v>0</v>
      </c>
      <c r="AY438" s="191">
        <f t="shared" si="882"/>
        <v>0</v>
      </c>
      <c r="AZ438" s="191">
        <f t="shared" si="882"/>
        <v>0</v>
      </c>
      <c r="BA438" s="191">
        <f t="shared" si="882"/>
        <v>0</v>
      </c>
      <c r="BB438" s="191">
        <f t="shared" si="882"/>
        <v>0</v>
      </c>
      <c r="BC438" s="191">
        <f t="shared" si="882"/>
        <v>0</v>
      </c>
      <c r="BD438" s="191">
        <f t="shared" si="882"/>
        <v>0</v>
      </c>
      <c r="BE438" s="191">
        <f t="shared" si="882"/>
        <v>0</v>
      </c>
      <c r="BF438" s="191">
        <f t="shared" si="882"/>
        <v>0</v>
      </c>
      <c r="BG438" s="191">
        <f t="shared" si="882"/>
        <v>0</v>
      </c>
      <c r="BH438" s="191">
        <f t="shared" si="882"/>
        <v>0</v>
      </c>
      <c r="BI438" s="163"/>
      <c r="BV438" s="163"/>
      <c r="CI438" s="163"/>
      <c r="CV438" s="163"/>
      <c r="DI438" s="163"/>
      <c r="DV438" s="163"/>
      <c r="EI438" s="163"/>
      <c r="EK438" s="207">
        <f t="shared" si="755"/>
        <v>0</v>
      </c>
      <c r="EL438" s="116"/>
    </row>
    <row r="439" spans="1:142" ht="15.75" hidden="1" customHeight="1" outlineLevel="1" x14ac:dyDescent="0.25">
      <c r="A439" s="2">
        <f t="shared" ref="A439:E448" si="883">A238</f>
        <v>91</v>
      </c>
      <c r="B439" s="1">
        <f t="shared" si="883"/>
        <v>0</v>
      </c>
      <c r="C439" s="1">
        <f t="shared" si="883"/>
        <v>0</v>
      </c>
      <c r="D439" s="2">
        <f t="shared" si="883"/>
        <v>0</v>
      </c>
      <c r="E439" s="162">
        <f t="shared" si="883"/>
        <v>0</v>
      </c>
      <c r="F439" s="84" t="str">
        <f t="shared" si="765"/>
        <v>01/01/0000</v>
      </c>
      <c r="G439" s="209"/>
      <c r="H439" s="128"/>
      <c r="I439" s="205">
        <v>0</v>
      </c>
      <c r="J439" s="191">
        <f t="shared" ref="J439:U439" si="884">J238+I439</f>
        <v>0</v>
      </c>
      <c r="K439" s="191">
        <f t="shared" si="884"/>
        <v>0</v>
      </c>
      <c r="L439" s="191">
        <f t="shared" si="884"/>
        <v>0</v>
      </c>
      <c r="M439" s="191">
        <f t="shared" si="884"/>
        <v>0</v>
      </c>
      <c r="N439" s="191">
        <f t="shared" si="884"/>
        <v>0</v>
      </c>
      <c r="O439" s="191">
        <f t="shared" si="884"/>
        <v>0</v>
      </c>
      <c r="P439" s="191">
        <f t="shared" si="884"/>
        <v>0</v>
      </c>
      <c r="Q439" s="191">
        <f t="shared" si="884"/>
        <v>0</v>
      </c>
      <c r="R439" s="191">
        <f t="shared" si="884"/>
        <v>0</v>
      </c>
      <c r="S439" s="191">
        <f t="shared" si="884"/>
        <v>0</v>
      </c>
      <c r="T439" s="191">
        <f t="shared" si="884"/>
        <v>0</v>
      </c>
      <c r="U439" s="191">
        <f t="shared" si="884"/>
        <v>0</v>
      </c>
      <c r="V439" s="163"/>
      <c r="W439" s="206">
        <f t="shared" si="767"/>
        <v>0</v>
      </c>
      <c r="X439" s="191">
        <f t="shared" ref="X439:AH439" si="885">X238+W439</f>
        <v>0</v>
      </c>
      <c r="Y439" s="191">
        <f t="shared" si="885"/>
        <v>0</v>
      </c>
      <c r="Z439" s="191">
        <f t="shared" si="885"/>
        <v>0</v>
      </c>
      <c r="AA439" s="191">
        <f t="shared" si="885"/>
        <v>0</v>
      </c>
      <c r="AB439" s="191">
        <f t="shared" si="885"/>
        <v>0</v>
      </c>
      <c r="AC439" s="191">
        <f t="shared" si="885"/>
        <v>0</v>
      </c>
      <c r="AD439" s="191">
        <f t="shared" si="885"/>
        <v>0</v>
      </c>
      <c r="AE439" s="191">
        <f t="shared" si="885"/>
        <v>0</v>
      </c>
      <c r="AF439" s="191">
        <f t="shared" si="885"/>
        <v>0</v>
      </c>
      <c r="AG439" s="191">
        <f t="shared" si="885"/>
        <v>0</v>
      </c>
      <c r="AH439" s="191">
        <f t="shared" si="885"/>
        <v>0</v>
      </c>
      <c r="AI439" s="163"/>
      <c r="AJ439" s="206">
        <f t="shared" si="769"/>
        <v>0</v>
      </c>
      <c r="AK439" s="191">
        <f t="shared" ref="AK439:AU439" si="886">AK238+AJ439</f>
        <v>0</v>
      </c>
      <c r="AL439" s="191">
        <f t="shared" si="886"/>
        <v>0</v>
      </c>
      <c r="AM439" s="191">
        <f t="shared" si="886"/>
        <v>0</v>
      </c>
      <c r="AN439" s="191">
        <f t="shared" si="886"/>
        <v>0</v>
      </c>
      <c r="AO439" s="191">
        <f t="shared" si="886"/>
        <v>0</v>
      </c>
      <c r="AP439" s="191">
        <f t="shared" si="886"/>
        <v>0</v>
      </c>
      <c r="AQ439" s="191">
        <f t="shared" si="886"/>
        <v>0</v>
      </c>
      <c r="AR439" s="191">
        <f t="shared" si="886"/>
        <v>0</v>
      </c>
      <c r="AS439" s="191">
        <f t="shared" si="886"/>
        <v>0</v>
      </c>
      <c r="AT439" s="191">
        <f t="shared" si="886"/>
        <v>0</v>
      </c>
      <c r="AU439" s="191">
        <f t="shared" si="886"/>
        <v>0</v>
      </c>
      <c r="AV439" s="163"/>
      <c r="AW439" s="206">
        <f t="shared" si="771"/>
        <v>0</v>
      </c>
      <c r="AX439" s="191">
        <f t="shared" ref="AX439:BH439" si="887">AX238+AW439</f>
        <v>0</v>
      </c>
      <c r="AY439" s="191">
        <f t="shared" si="887"/>
        <v>0</v>
      </c>
      <c r="AZ439" s="191">
        <f t="shared" si="887"/>
        <v>0</v>
      </c>
      <c r="BA439" s="191">
        <f t="shared" si="887"/>
        <v>0</v>
      </c>
      <c r="BB439" s="191">
        <f t="shared" si="887"/>
        <v>0</v>
      </c>
      <c r="BC439" s="191">
        <f t="shared" si="887"/>
        <v>0</v>
      </c>
      <c r="BD439" s="191">
        <f t="shared" si="887"/>
        <v>0</v>
      </c>
      <c r="BE439" s="191">
        <f t="shared" si="887"/>
        <v>0</v>
      </c>
      <c r="BF439" s="191">
        <f t="shared" si="887"/>
        <v>0</v>
      </c>
      <c r="BG439" s="191">
        <f t="shared" si="887"/>
        <v>0</v>
      </c>
      <c r="BH439" s="191">
        <f t="shared" si="887"/>
        <v>0</v>
      </c>
      <c r="BI439" s="163"/>
      <c r="BV439" s="163"/>
      <c r="CI439" s="163"/>
      <c r="CV439" s="163"/>
      <c r="DI439" s="163"/>
      <c r="DV439" s="163"/>
      <c r="EI439" s="163"/>
      <c r="EK439" s="207">
        <f t="shared" si="755"/>
        <v>0</v>
      </c>
      <c r="EL439" s="116"/>
    </row>
    <row r="440" spans="1:142" ht="15.75" hidden="1" customHeight="1" outlineLevel="1" x14ac:dyDescent="0.25">
      <c r="A440" s="2">
        <f t="shared" si="883"/>
        <v>92</v>
      </c>
      <c r="B440" s="1">
        <f t="shared" si="883"/>
        <v>0</v>
      </c>
      <c r="C440" s="1">
        <f t="shared" si="883"/>
        <v>0</v>
      </c>
      <c r="D440" s="2">
        <f t="shared" si="883"/>
        <v>0</v>
      </c>
      <c r="E440" s="162">
        <f t="shared" si="883"/>
        <v>0</v>
      </c>
      <c r="F440" s="84" t="str">
        <f t="shared" si="765"/>
        <v>01/01/0000</v>
      </c>
      <c r="G440" s="209"/>
      <c r="H440" s="128"/>
      <c r="I440" s="205">
        <v>0</v>
      </c>
      <c r="J440" s="191">
        <f t="shared" ref="J440:U440" si="888">J239+I440</f>
        <v>0</v>
      </c>
      <c r="K440" s="191">
        <f t="shared" si="888"/>
        <v>0</v>
      </c>
      <c r="L440" s="191">
        <f t="shared" si="888"/>
        <v>0</v>
      </c>
      <c r="M440" s="191">
        <f t="shared" si="888"/>
        <v>0</v>
      </c>
      <c r="N440" s="191">
        <f t="shared" si="888"/>
        <v>0</v>
      </c>
      <c r="O440" s="191">
        <f t="shared" si="888"/>
        <v>0</v>
      </c>
      <c r="P440" s="191">
        <f t="shared" si="888"/>
        <v>0</v>
      </c>
      <c r="Q440" s="191">
        <f t="shared" si="888"/>
        <v>0</v>
      </c>
      <c r="R440" s="191">
        <f t="shared" si="888"/>
        <v>0</v>
      </c>
      <c r="S440" s="191">
        <f t="shared" si="888"/>
        <v>0</v>
      </c>
      <c r="T440" s="191">
        <f t="shared" si="888"/>
        <v>0</v>
      </c>
      <c r="U440" s="191">
        <f t="shared" si="888"/>
        <v>0</v>
      </c>
      <c r="V440" s="163"/>
      <c r="W440" s="206">
        <f t="shared" si="767"/>
        <v>0</v>
      </c>
      <c r="X440" s="191">
        <f t="shared" ref="X440:AH440" si="889">X239+W440</f>
        <v>0</v>
      </c>
      <c r="Y440" s="191">
        <f t="shared" si="889"/>
        <v>0</v>
      </c>
      <c r="Z440" s="191">
        <f t="shared" si="889"/>
        <v>0</v>
      </c>
      <c r="AA440" s="191">
        <f t="shared" si="889"/>
        <v>0</v>
      </c>
      <c r="AB440" s="191">
        <f t="shared" si="889"/>
        <v>0</v>
      </c>
      <c r="AC440" s="191">
        <f t="shared" si="889"/>
        <v>0</v>
      </c>
      <c r="AD440" s="191">
        <f t="shared" si="889"/>
        <v>0</v>
      </c>
      <c r="AE440" s="191">
        <f t="shared" si="889"/>
        <v>0</v>
      </c>
      <c r="AF440" s="191">
        <f t="shared" si="889"/>
        <v>0</v>
      </c>
      <c r="AG440" s="191">
        <f t="shared" si="889"/>
        <v>0</v>
      </c>
      <c r="AH440" s="191">
        <f t="shared" si="889"/>
        <v>0</v>
      </c>
      <c r="AI440" s="163"/>
      <c r="AJ440" s="206">
        <f t="shared" si="769"/>
        <v>0</v>
      </c>
      <c r="AK440" s="191">
        <f t="shared" ref="AK440:AU440" si="890">AK239+AJ440</f>
        <v>0</v>
      </c>
      <c r="AL440" s="191">
        <f t="shared" si="890"/>
        <v>0</v>
      </c>
      <c r="AM440" s="191">
        <f t="shared" si="890"/>
        <v>0</v>
      </c>
      <c r="AN440" s="191">
        <f t="shared" si="890"/>
        <v>0</v>
      </c>
      <c r="AO440" s="191">
        <f t="shared" si="890"/>
        <v>0</v>
      </c>
      <c r="AP440" s="191">
        <f t="shared" si="890"/>
        <v>0</v>
      </c>
      <c r="AQ440" s="191">
        <f t="shared" si="890"/>
        <v>0</v>
      </c>
      <c r="AR440" s="191">
        <f t="shared" si="890"/>
        <v>0</v>
      </c>
      <c r="AS440" s="191">
        <f t="shared" si="890"/>
        <v>0</v>
      </c>
      <c r="AT440" s="191">
        <f t="shared" si="890"/>
        <v>0</v>
      </c>
      <c r="AU440" s="191">
        <f t="shared" si="890"/>
        <v>0</v>
      </c>
      <c r="AV440" s="163"/>
      <c r="AW440" s="206">
        <f t="shared" si="771"/>
        <v>0</v>
      </c>
      <c r="AX440" s="191">
        <f t="shared" ref="AX440:BH440" si="891">AX239+AW440</f>
        <v>0</v>
      </c>
      <c r="AY440" s="191">
        <f t="shared" si="891"/>
        <v>0</v>
      </c>
      <c r="AZ440" s="191">
        <f t="shared" si="891"/>
        <v>0</v>
      </c>
      <c r="BA440" s="191">
        <f t="shared" si="891"/>
        <v>0</v>
      </c>
      <c r="BB440" s="191">
        <f t="shared" si="891"/>
        <v>0</v>
      </c>
      <c r="BC440" s="191">
        <f t="shared" si="891"/>
        <v>0</v>
      </c>
      <c r="BD440" s="191">
        <f t="shared" si="891"/>
        <v>0</v>
      </c>
      <c r="BE440" s="191">
        <f t="shared" si="891"/>
        <v>0</v>
      </c>
      <c r="BF440" s="191">
        <f t="shared" si="891"/>
        <v>0</v>
      </c>
      <c r="BG440" s="191">
        <f t="shared" si="891"/>
        <v>0</v>
      </c>
      <c r="BH440" s="191">
        <f t="shared" si="891"/>
        <v>0</v>
      </c>
      <c r="BI440" s="163"/>
      <c r="BV440" s="163"/>
      <c r="CI440" s="163"/>
      <c r="CV440" s="163"/>
      <c r="DI440" s="163"/>
      <c r="DV440" s="163"/>
      <c r="EI440" s="163"/>
      <c r="EK440" s="207">
        <f t="shared" ref="EK440:EK471" si="892">(SUMIFS($W440:$AH440,$W$3:$AH$3,"="&amp;$EL$2))-(SUMIFS($W440:$AH440,$W$3:$AH$3,"="&amp;$EL$1))</f>
        <v>0</v>
      </c>
      <c r="EL440" s="116"/>
    </row>
    <row r="441" spans="1:142" ht="15.75" hidden="1" customHeight="1" outlineLevel="1" x14ac:dyDescent="0.25">
      <c r="A441" s="2">
        <f t="shared" si="883"/>
        <v>93</v>
      </c>
      <c r="B441" s="1">
        <f t="shared" si="883"/>
        <v>0</v>
      </c>
      <c r="C441" s="1">
        <f t="shared" si="883"/>
        <v>0</v>
      </c>
      <c r="D441" s="2">
        <f t="shared" si="883"/>
        <v>0</v>
      </c>
      <c r="E441" s="162">
        <f t="shared" si="883"/>
        <v>0</v>
      </c>
      <c r="F441" s="84" t="str">
        <f t="shared" si="765"/>
        <v>01/01/0000</v>
      </c>
      <c r="G441" s="209"/>
      <c r="H441" s="128"/>
      <c r="I441" s="205">
        <v>0</v>
      </c>
      <c r="J441" s="191">
        <f t="shared" ref="J441:U441" si="893">J240+I441</f>
        <v>0</v>
      </c>
      <c r="K441" s="191">
        <f t="shared" si="893"/>
        <v>0</v>
      </c>
      <c r="L441" s="191">
        <f t="shared" si="893"/>
        <v>0</v>
      </c>
      <c r="M441" s="191">
        <f t="shared" si="893"/>
        <v>0</v>
      </c>
      <c r="N441" s="191">
        <f t="shared" si="893"/>
        <v>0</v>
      </c>
      <c r="O441" s="191">
        <f t="shared" si="893"/>
        <v>0</v>
      </c>
      <c r="P441" s="191">
        <f t="shared" si="893"/>
        <v>0</v>
      </c>
      <c r="Q441" s="191">
        <f t="shared" si="893"/>
        <v>0</v>
      </c>
      <c r="R441" s="191">
        <f t="shared" si="893"/>
        <v>0</v>
      </c>
      <c r="S441" s="191">
        <f t="shared" si="893"/>
        <v>0</v>
      </c>
      <c r="T441" s="191">
        <f t="shared" si="893"/>
        <v>0</v>
      </c>
      <c r="U441" s="191">
        <f t="shared" si="893"/>
        <v>0</v>
      </c>
      <c r="V441" s="163"/>
      <c r="W441" s="206">
        <f t="shared" si="767"/>
        <v>0</v>
      </c>
      <c r="X441" s="191">
        <f t="shared" ref="X441:AH441" si="894">X240+W441</f>
        <v>0</v>
      </c>
      <c r="Y441" s="191">
        <f t="shared" si="894"/>
        <v>0</v>
      </c>
      <c r="Z441" s="191">
        <f t="shared" si="894"/>
        <v>0</v>
      </c>
      <c r="AA441" s="191">
        <f t="shared" si="894"/>
        <v>0</v>
      </c>
      <c r="AB441" s="191">
        <f t="shared" si="894"/>
        <v>0</v>
      </c>
      <c r="AC441" s="191">
        <f t="shared" si="894"/>
        <v>0</v>
      </c>
      <c r="AD441" s="191">
        <f t="shared" si="894"/>
        <v>0</v>
      </c>
      <c r="AE441" s="191">
        <f t="shared" si="894"/>
        <v>0</v>
      </c>
      <c r="AF441" s="191">
        <f t="shared" si="894"/>
        <v>0</v>
      </c>
      <c r="AG441" s="191">
        <f t="shared" si="894"/>
        <v>0</v>
      </c>
      <c r="AH441" s="191">
        <f t="shared" si="894"/>
        <v>0</v>
      </c>
      <c r="AI441" s="163"/>
      <c r="AJ441" s="206">
        <f t="shared" si="769"/>
        <v>0</v>
      </c>
      <c r="AK441" s="191">
        <f t="shared" ref="AK441:AU441" si="895">AK240+AJ441</f>
        <v>0</v>
      </c>
      <c r="AL441" s="191">
        <f t="shared" si="895"/>
        <v>0</v>
      </c>
      <c r="AM441" s="191">
        <f t="shared" si="895"/>
        <v>0</v>
      </c>
      <c r="AN441" s="191">
        <f t="shared" si="895"/>
        <v>0</v>
      </c>
      <c r="AO441" s="191">
        <f t="shared" si="895"/>
        <v>0</v>
      </c>
      <c r="AP441" s="191">
        <f t="shared" si="895"/>
        <v>0</v>
      </c>
      <c r="AQ441" s="191">
        <f t="shared" si="895"/>
        <v>0</v>
      </c>
      <c r="AR441" s="191">
        <f t="shared" si="895"/>
        <v>0</v>
      </c>
      <c r="AS441" s="191">
        <f t="shared" si="895"/>
        <v>0</v>
      </c>
      <c r="AT441" s="191">
        <f t="shared" si="895"/>
        <v>0</v>
      </c>
      <c r="AU441" s="191">
        <f t="shared" si="895"/>
        <v>0</v>
      </c>
      <c r="AV441" s="163"/>
      <c r="AW441" s="206">
        <f t="shared" si="771"/>
        <v>0</v>
      </c>
      <c r="AX441" s="191">
        <f t="shared" ref="AX441:BH441" si="896">AX240+AW441</f>
        <v>0</v>
      </c>
      <c r="AY441" s="191">
        <f t="shared" si="896"/>
        <v>0</v>
      </c>
      <c r="AZ441" s="191">
        <f t="shared" si="896"/>
        <v>0</v>
      </c>
      <c r="BA441" s="191">
        <f t="shared" si="896"/>
        <v>0</v>
      </c>
      <c r="BB441" s="191">
        <f t="shared" si="896"/>
        <v>0</v>
      </c>
      <c r="BC441" s="191">
        <f t="shared" si="896"/>
        <v>0</v>
      </c>
      <c r="BD441" s="191">
        <f t="shared" si="896"/>
        <v>0</v>
      </c>
      <c r="BE441" s="191">
        <f t="shared" si="896"/>
        <v>0</v>
      </c>
      <c r="BF441" s="191">
        <f t="shared" si="896"/>
        <v>0</v>
      </c>
      <c r="BG441" s="191">
        <f t="shared" si="896"/>
        <v>0</v>
      </c>
      <c r="BH441" s="191">
        <f t="shared" si="896"/>
        <v>0</v>
      </c>
      <c r="BI441" s="163"/>
      <c r="BV441" s="163"/>
      <c r="CI441" s="163"/>
      <c r="CV441" s="163"/>
      <c r="DI441" s="163"/>
      <c r="DV441" s="163"/>
      <c r="EI441" s="163"/>
      <c r="EK441" s="207">
        <f t="shared" si="892"/>
        <v>0</v>
      </c>
      <c r="EL441" s="116"/>
    </row>
    <row r="442" spans="1:142" ht="15.75" hidden="1" customHeight="1" outlineLevel="1" x14ac:dyDescent="0.25">
      <c r="A442" s="2">
        <f t="shared" si="883"/>
        <v>94</v>
      </c>
      <c r="B442" s="1">
        <f t="shared" si="883"/>
        <v>0</v>
      </c>
      <c r="C442" s="1">
        <f t="shared" si="883"/>
        <v>0</v>
      </c>
      <c r="D442" s="2">
        <f t="shared" si="883"/>
        <v>0</v>
      </c>
      <c r="E442" s="162">
        <f t="shared" si="883"/>
        <v>0</v>
      </c>
      <c r="F442" s="84" t="str">
        <f t="shared" si="765"/>
        <v>01/01/0000</v>
      </c>
      <c r="G442" s="209"/>
      <c r="H442" s="128"/>
      <c r="I442" s="205">
        <v>0</v>
      </c>
      <c r="J442" s="191">
        <f t="shared" ref="J442:U442" si="897">J241+I442</f>
        <v>0</v>
      </c>
      <c r="K442" s="191">
        <f t="shared" si="897"/>
        <v>0</v>
      </c>
      <c r="L442" s="191">
        <f t="shared" si="897"/>
        <v>0</v>
      </c>
      <c r="M442" s="191">
        <f t="shared" si="897"/>
        <v>0</v>
      </c>
      <c r="N442" s="191">
        <f t="shared" si="897"/>
        <v>0</v>
      </c>
      <c r="O442" s="191">
        <f t="shared" si="897"/>
        <v>0</v>
      </c>
      <c r="P442" s="191">
        <f t="shared" si="897"/>
        <v>0</v>
      </c>
      <c r="Q442" s="191">
        <f t="shared" si="897"/>
        <v>0</v>
      </c>
      <c r="R442" s="191">
        <f t="shared" si="897"/>
        <v>0</v>
      </c>
      <c r="S442" s="191">
        <f t="shared" si="897"/>
        <v>0</v>
      </c>
      <c r="T442" s="191">
        <f t="shared" si="897"/>
        <v>0</v>
      </c>
      <c r="U442" s="191">
        <f t="shared" si="897"/>
        <v>0</v>
      </c>
      <c r="V442" s="163"/>
      <c r="W442" s="206">
        <f t="shared" si="767"/>
        <v>0</v>
      </c>
      <c r="X442" s="191">
        <f t="shared" ref="X442:AH442" si="898">X241+W442</f>
        <v>0</v>
      </c>
      <c r="Y442" s="191">
        <f t="shared" si="898"/>
        <v>0</v>
      </c>
      <c r="Z442" s="191">
        <f t="shared" si="898"/>
        <v>0</v>
      </c>
      <c r="AA442" s="191">
        <f t="shared" si="898"/>
        <v>0</v>
      </c>
      <c r="AB442" s="191">
        <f t="shared" si="898"/>
        <v>0</v>
      </c>
      <c r="AC442" s="191">
        <f t="shared" si="898"/>
        <v>0</v>
      </c>
      <c r="AD442" s="191">
        <f t="shared" si="898"/>
        <v>0</v>
      </c>
      <c r="AE442" s="191">
        <f t="shared" si="898"/>
        <v>0</v>
      </c>
      <c r="AF442" s="191">
        <f t="shared" si="898"/>
        <v>0</v>
      </c>
      <c r="AG442" s="191">
        <f t="shared" si="898"/>
        <v>0</v>
      </c>
      <c r="AH442" s="191">
        <f t="shared" si="898"/>
        <v>0</v>
      </c>
      <c r="AI442" s="163"/>
      <c r="AJ442" s="206">
        <f t="shared" si="769"/>
        <v>0</v>
      </c>
      <c r="AK442" s="191">
        <f t="shared" ref="AK442:AU442" si="899">AK241+AJ442</f>
        <v>0</v>
      </c>
      <c r="AL442" s="191">
        <f t="shared" si="899"/>
        <v>0</v>
      </c>
      <c r="AM442" s="191">
        <f t="shared" si="899"/>
        <v>0</v>
      </c>
      <c r="AN442" s="191">
        <f t="shared" si="899"/>
        <v>0</v>
      </c>
      <c r="AO442" s="191">
        <f t="shared" si="899"/>
        <v>0</v>
      </c>
      <c r="AP442" s="191">
        <f t="shared" si="899"/>
        <v>0</v>
      </c>
      <c r="AQ442" s="191">
        <f t="shared" si="899"/>
        <v>0</v>
      </c>
      <c r="AR442" s="191">
        <f t="shared" si="899"/>
        <v>0</v>
      </c>
      <c r="AS442" s="191">
        <f t="shared" si="899"/>
        <v>0</v>
      </c>
      <c r="AT442" s="191">
        <f t="shared" si="899"/>
        <v>0</v>
      </c>
      <c r="AU442" s="191">
        <f t="shared" si="899"/>
        <v>0</v>
      </c>
      <c r="AV442" s="163"/>
      <c r="AW442" s="206">
        <f t="shared" si="771"/>
        <v>0</v>
      </c>
      <c r="AX442" s="191">
        <f t="shared" ref="AX442:BH442" si="900">AX241+AW442</f>
        <v>0</v>
      </c>
      <c r="AY442" s="191">
        <f t="shared" si="900"/>
        <v>0</v>
      </c>
      <c r="AZ442" s="191">
        <f t="shared" si="900"/>
        <v>0</v>
      </c>
      <c r="BA442" s="191">
        <f t="shared" si="900"/>
        <v>0</v>
      </c>
      <c r="BB442" s="191">
        <f t="shared" si="900"/>
        <v>0</v>
      </c>
      <c r="BC442" s="191">
        <f t="shared" si="900"/>
        <v>0</v>
      </c>
      <c r="BD442" s="191">
        <f t="shared" si="900"/>
        <v>0</v>
      </c>
      <c r="BE442" s="191">
        <f t="shared" si="900"/>
        <v>0</v>
      </c>
      <c r="BF442" s="191">
        <f t="shared" si="900"/>
        <v>0</v>
      </c>
      <c r="BG442" s="191">
        <f t="shared" si="900"/>
        <v>0</v>
      </c>
      <c r="BH442" s="191">
        <f t="shared" si="900"/>
        <v>0</v>
      </c>
      <c r="BI442" s="163"/>
      <c r="BV442" s="163"/>
      <c r="CI442" s="163"/>
      <c r="CV442" s="163"/>
      <c r="DI442" s="163"/>
      <c r="DV442" s="163"/>
      <c r="EI442" s="163"/>
      <c r="EK442" s="207">
        <f t="shared" si="892"/>
        <v>0</v>
      </c>
      <c r="EL442" s="116"/>
    </row>
    <row r="443" spans="1:142" ht="15.75" hidden="1" customHeight="1" outlineLevel="1" x14ac:dyDescent="0.25">
      <c r="A443" s="2">
        <f t="shared" si="883"/>
        <v>95</v>
      </c>
      <c r="B443" s="1">
        <f t="shared" si="883"/>
        <v>0</v>
      </c>
      <c r="C443" s="1">
        <f t="shared" si="883"/>
        <v>0</v>
      </c>
      <c r="D443" s="2">
        <f t="shared" si="883"/>
        <v>0</v>
      </c>
      <c r="E443" s="162">
        <f t="shared" si="883"/>
        <v>0</v>
      </c>
      <c r="F443" s="84" t="str">
        <f t="shared" ref="F443:F474" si="901">$F242</f>
        <v>01/01/0000</v>
      </c>
      <c r="G443" s="209"/>
      <c r="H443" s="128"/>
      <c r="I443" s="205">
        <v>0</v>
      </c>
      <c r="J443" s="191">
        <f t="shared" ref="J443:U443" si="902">J242+I443</f>
        <v>0</v>
      </c>
      <c r="K443" s="191">
        <f t="shared" si="902"/>
        <v>0</v>
      </c>
      <c r="L443" s="191">
        <f t="shared" si="902"/>
        <v>0</v>
      </c>
      <c r="M443" s="191">
        <f t="shared" si="902"/>
        <v>0</v>
      </c>
      <c r="N443" s="191">
        <f t="shared" si="902"/>
        <v>0</v>
      </c>
      <c r="O443" s="191">
        <f t="shared" si="902"/>
        <v>0</v>
      </c>
      <c r="P443" s="191">
        <f t="shared" si="902"/>
        <v>0</v>
      </c>
      <c r="Q443" s="191">
        <f t="shared" si="902"/>
        <v>0</v>
      </c>
      <c r="R443" s="191">
        <f t="shared" si="902"/>
        <v>0</v>
      </c>
      <c r="S443" s="191">
        <f t="shared" si="902"/>
        <v>0</v>
      </c>
      <c r="T443" s="191">
        <f t="shared" si="902"/>
        <v>0</v>
      </c>
      <c r="U443" s="191">
        <f t="shared" si="902"/>
        <v>0</v>
      </c>
      <c r="V443" s="163"/>
      <c r="W443" s="206">
        <f t="shared" ref="W443:W474" si="903">W242+U443</f>
        <v>0</v>
      </c>
      <c r="X443" s="191">
        <f t="shared" ref="X443:AH443" si="904">X242+W443</f>
        <v>0</v>
      </c>
      <c r="Y443" s="191">
        <f t="shared" si="904"/>
        <v>0</v>
      </c>
      <c r="Z443" s="191">
        <f t="shared" si="904"/>
        <v>0</v>
      </c>
      <c r="AA443" s="191">
        <f t="shared" si="904"/>
        <v>0</v>
      </c>
      <c r="AB443" s="191">
        <f t="shared" si="904"/>
        <v>0</v>
      </c>
      <c r="AC443" s="191">
        <f t="shared" si="904"/>
        <v>0</v>
      </c>
      <c r="AD443" s="191">
        <f t="shared" si="904"/>
        <v>0</v>
      </c>
      <c r="AE443" s="191">
        <f t="shared" si="904"/>
        <v>0</v>
      </c>
      <c r="AF443" s="191">
        <f t="shared" si="904"/>
        <v>0</v>
      </c>
      <c r="AG443" s="191">
        <f t="shared" si="904"/>
        <v>0</v>
      </c>
      <c r="AH443" s="191">
        <f t="shared" si="904"/>
        <v>0</v>
      </c>
      <c r="AI443" s="163"/>
      <c r="AJ443" s="206">
        <f t="shared" ref="AJ443:AJ474" si="905">AJ242+AH443</f>
        <v>0</v>
      </c>
      <c r="AK443" s="191">
        <f t="shared" ref="AK443:AU443" si="906">AK242+AJ443</f>
        <v>0</v>
      </c>
      <c r="AL443" s="191">
        <f t="shared" si="906"/>
        <v>0</v>
      </c>
      <c r="AM443" s="191">
        <f t="shared" si="906"/>
        <v>0</v>
      </c>
      <c r="AN443" s="191">
        <f t="shared" si="906"/>
        <v>0</v>
      </c>
      <c r="AO443" s="191">
        <f t="shared" si="906"/>
        <v>0</v>
      </c>
      <c r="AP443" s="191">
        <f t="shared" si="906"/>
        <v>0</v>
      </c>
      <c r="AQ443" s="191">
        <f t="shared" si="906"/>
        <v>0</v>
      </c>
      <c r="AR443" s="191">
        <f t="shared" si="906"/>
        <v>0</v>
      </c>
      <c r="AS443" s="191">
        <f t="shared" si="906"/>
        <v>0</v>
      </c>
      <c r="AT443" s="191">
        <f t="shared" si="906"/>
        <v>0</v>
      </c>
      <c r="AU443" s="191">
        <f t="shared" si="906"/>
        <v>0</v>
      </c>
      <c r="AV443" s="163"/>
      <c r="AW443" s="206">
        <f t="shared" ref="AW443:AW474" si="907">AW242+AU443</f>
        <v>0</v>
      </c>
      <c r="AX443" s="191">
        <f t="shared" ref="AX443:BH443" si="908">AX242+AW443</f>
        <v>0</v>
      </c>
      <c r="AY443" s="191">
        <f t="shared" si="908"/>
        <v>0</v>
      </c>
      <c r="AZ443" s="191">
        <f t="shared" si="908"/>
        <v>0</v>
      </c>
      <c r="BA443" s="191">
        <f t="shared" si="908"/>
        <v>0</v>
      </c>
      <c r="BB443" s="191">
        <f t="shared" si="908"/>
        <v>0</v>
      </c>
      <c r="BC443" s="191">
        <f t="shared" si="908"/>
        <v>0</v>
      </c>
      <c r="BD443" s="191">
        <f t="shared" si="908"/>
        <v>0</v>
      </c>
      <c r="BE443" s="191">
        <f t="shared" si="908"/>
        <v>0</v>
      </c>
      <c r="BF443" s="191">
        <f t="shared" si="908"/>
        <v>0</v>
      </c>
      <c r="BG443" s="191">
        <f t="shared" si="908"/>
        <v>0</v>
      </c>
      <c r="BH443" s="191">
        <f t="shared" si="908"/>
        <v>0</v>
      </c>
      <c r="BI443" s="163"/>
      <c r="BV443" s="163"/>
      <c r="CI443" s="163"/>
      <c r="CV443" s="163"/>
      <c r="DI443" s="163"/>
      <c r="DV443" s="163"/>
      <c r="EI443" s="163"/>
      <c r="EK443" s="207">
        <f t="shared" si="892"/>
        <v>0</v>
      </c>
      <c r="EL443" s="116"/>
    </row>
    <row r="444" spans="1:142" ht="15.75" hidden="1" customHeight="1" outlineLevel="1" x14ac:dyDescent="0.25">
      <c r="A444" s="2">
        <f t="shared" si="883"/>
        <v>96</v>
      </c>
      <c r="B444" s="1">
        <f t="shared" si="883"/>
        <v>0</v>
      </c>
      <c r="C444" s="1">
        <f t="shared" si="883"/>
        <v>0</v>
      </c>
      <c r="D444" s="2">
        <f t="shared" si="883"/>
        <v>0</v>
      </c>
      <c r="E444" s="162">
        <f t="shared" si="883"/>
        <v>0</v>
      </c>
      <c r="F444" s="84" t="str">
        <f t="shared" si="901"/>
        <v>01/01/0000</v>
      </c>
      <c r="G444" s="209"/>
      <c r="H444" s="128"/>
      <c r="I444" s="205">
        <v>0</v>
      </c>
      <c r="J444" s="191">
        <f t="shared" ref="J444:U444" si="909">J243+I444</f>
        <v>0</v>
      </c>
      <c r="K444" s="191">
        <f t="shared" si="909"/>
        <v>0</v>
      </c>
      <c r="L444" s="191">
        <f t="shared" si="909"/>
        <v>0</v>
      </c>
      <c r="M444" s="191">
        <f t="shared" si="909"/>
        <v>0</v>
      </c>
      <c r="N444" s="191">
        <f t="shared" si="909"/>
        <v>0</v>
      </c>
      <c r="O444" s="191">
        <f t="shared" si="909"/>
        <v>0</v>
      </c>
      <c r="P444" s="191">
        <f t="shared" si="909"/>
        <v>0</v>
      </c>
      <c r="Q444" s="191">
        <f t="shared" si="909"/>
        <v>0</v>
      </c>
      <c r="R444" s="191">
        <f t="shared" si="909"/>
        <v>0</v>
      </c>
      <c r="S444" s="191">
        <f t="shared" si="909"/>
        <v>0</v>
      </c>
      <c r="T444" s="191">
        <f t="shared" si="909"/>
        <v>0</v>
      </c>
      <c r="U444" s="191">
        <f t="shared" si="909"/>
        <v>0</v>
      </c>
      <c r="V444" s="163"/>
      <c r="W444" s="206">
        <f t="shared" si="903"/>
        <v>0</v>
      </c>
      <c r="X444" s="191">
        <f t="shared" ref="X444:AH444" si="910">X243+W444</f>
        <v>0</v>
      </c>
      <c r="Y444" s="191">
        <f t="shared" si="910"/>
        <v>0</v>
      </c>
      <c r="Z444" s="191">
        <f t="shared" si="910"/>
        <v>0</v>
      </c>
      <c r="AA444" s="191">
        <f t="shared" si="910"/>
        <v>0</v>
      </c>
      <c r="AB444" s="191">
        <f t="shared" si="910"/>
        <v>0</v>
      </c>
      <c r="AC444" s="191">
        <f t="shared" si="910"/>
        <v>0</v>
      </c>
      <c r="AD444" s="191">
        <f t="shared" si="910"/>
        <v>0</v>
      </c>
      <c r="AE444" s="191">
        <f t="shared" si="910"/>
        <v>0</v>
      </c>
      <c r="AF444" s="191">
        <f t="shared" si="910"/>
        <v>0</v>
      </c>
      <c r="AG444" s="191">
        <f t="shared" si="910"/>
        <v>0</v>
      </c>
      <c r="AH444" s="191">
        <f t="shared" si="910"/>
        <v>0</v>
      </c>
      <c r="AI444" s="163"/>
      <c r="AJ444" s="206">
        <f t="shared" si="905"/>
        <v>0</v>
      </c>
      <c r="AK444" s="191">
        <f t="shared" ref="AK444:AU444" si="911">AK243+AJ444</f>
        <v>0</v>
      </c>
      <c r="AL444" s="191">
        <f t="shared" si="911"/>
        <v>0</v>
      </c>
      <c r="AM444" s="191">
        <f t="shared" si="911"/>
        <v>0</v>
      </c>
      <c r="AN444" s="191">
        <f t="shared" si="911"/>
        <v>0</v>
      </c>
      <c r="AO444" s="191">
        <f t="shared" si="911"/>
        <v>0</v>
      </c>
      <c r="AP444" s="191">
        <f t="shared" si="911"/>
        <v>0</v>
      </c>
      <c r="AQ444" s="191">
        <f t="shared" si="911"/>
        <v>0</v>
      </c>
      <c r="AR444" s="191">
        <f t="shared" si="911"/>
        <v>0</v>
      </c>
      <c r="AS444" s="191">
        <f t="shared" si="911"/>
        <v>0</v>
      </c>
      <c r="AT444" s="191">
        <f t="shared" si="911"/>
        <v>0</v>
      </c>
      <c r="AU444" s="191">
        <f t="shared" si="911"/>
        <v>0</v>
      </c>
      <c r="AV444" s="163"/>
      <c r="AW444" s="206">
        <f t="shared" si="907"/>
        <v>0</v>
      </c>
      <c r="AX444" s="191">
        <f t="shared" ref="AX444:BH444" si="912">AX243+AW444</f>
        <v>0</v>
      </c>
      <c r="AY444" s="191">
        <f t="shared" si="912"/>
        <v>0</v>
      </c>
      <c r="AZ444" s="191">
        <f t="shared" si="912"/>
        <v>0</v>
      </c>
      <c r="BA444" s="191">
        <f t="shared" si="912"/>
        <v>0</v>
      </c>
      <c r="BB444" s="191">
        <f t="shared" si="912"/>
        <v>0</v>
      </c>
      <c r="BC444" s="191">
        <f t="shared" si="912"/>
        <v>0</v>
      </c>
      <c r="BD444" s="191">
        <f t="shared" si="912"/>
        <v>0</v>
      </c>
      <c r="BE444" s="191">
        <f t="shared" si="912"/>
        <v>0</v>
      </c>
      <c r="BF444" s="191">
        <f t="shared" si="912"/>
        <v>0</v>
      </c>
      <c r="BG444" s="191">
        <f t="shared" si="912"/>
        <v>0</v>
      </c>
      <c r="BH444" s="191">
        <f t="shared" si="912"/>
        <v>0</v>
      </c>
      <c r="BI444" s="163"/>
      <c r="BV444" s="163"/>
      <c r="CI444" s="163"/>
      <c r="CV444" s="163"/>
      <c r="DI444" s="163"/>
      <c r="DV444" s="163"/>
      <c r="EI444" s="163"/>
      <c r="EK444" s="207">
        <f t="shared" si="892"/>
        <v>0</v>
      </c>
      <c r="EL444" s="116"/>
    </row>
    <row r="445" spans="1:142" ht="15.75" hidden="1" customHeight="1" outlineLevel="1" x14ac:dyDescent="0.25">
      <c r="A445" s="2">
        <f t="shared" si="883"/>
        <v>97</v>
      </c>
      <c r="B445" s="1">
        <f t="shared" si="883"/>
        <v>0</v>
      </c>
      <c r="C445" s="1">
        <f t="shared" si="883"/>
        <v>0</v>
      </c>
      <c r="D445" s="2">
        <f t="shared" si="883"/>
        <v>0</v>
      </c>
      <c r="E445" s="162">
        <f t="shared" si="883"/>
        <v>0</v>
      </c>
      <c r="F445" s="84" t="str">
        <f t="shared" si="901"/>
        <v>01/01/0000</v>
      </c>
      <c r="G445" s="209"/>
      <c r="H445" s="128"/>
      <c r="I445" s="205">
        <v>0</v>
      </c>
      <c r="J445" s="191">
        <f t="shared" ref="J445:U445" si="913">J244+I445</f>
        <v>0</v>
      </c>
      <c r="K445" s="191">
        <f t="shared" si="913"/>
        <v>0</v>
      </c>
      <c r="L445" s="191">
        <f t="shared" si="913"/>
        <v>0</v>
      </c>
      <c r="M445" s="191">
        <f t="shared" si="913"/>
        <v>0</v>
      </c>
      <c r="N445" s="191">
        <f t="shared" si="913"/>
        <v>0</v>
      </c>
      <c r="O445" s="191">
        <f t="shared" si="913"/>
        <v>0</v>
      </c>
      <c r="P445" s="191">
        <f t="shared" si="913"/>
        <v>0</v>
      </c>
      <c r="Q445" s="191">
        <f t="shared" si="913"/>
        <v>0</v>
      </c>
      <c r="R445" s="191">
        <f t="shared" si="913"/>
        <v>0</v>
      </c>
      <c r="S445" s="191">
        <f t="shared" si="913"/>
        <v>0</v>
      </c>
      <c r="T445" s="191">
        <f t="shared" si="913"/>
        <v>0</v>
      </c>
      <c r="U445" s="191">
        <f t="shared" si="913"/>
        <v>0</v>
      </c>
      <c r="V445" s="163"/>
      <c r="W445" s="206">
        <f t="shared" si="903"/>
        <v>0</v>
      </c>
      <c r="X445" s="191">
        <f t="shared" ref="X445:AH445" si="914">X244+W445</f>
        <v>0</v>
      </c>
      <c r="Y445" s="191">
        <f t="shared" si="914"/>
        <v>0</v>
      </c>
      <c r="Z445" s="191">
        <f t="shared" si="914"/>
        <v>0</v>
      </c>
      <c r="AA445" s="191">
        <f t="shared" si="914"/>
        <v>0</v>
      </c>
      <c r="AB445" s="191">
        <f t="shared" si="914"/>
        <v>0</v>
      </c>
      <c r="AC445" s="191">
        <f t="shared" si="914"/>
        <v>0</v>
      </c>
      <c r="AD445" s="191">
        <f t="shared" si="914"/>
        <v>0</v>
      </c>
      <c r="AE445" s="191">
        <f t="shared" si="914"/>
        <v>0</v>
      </c>
      <c r="AF445" s="191">
        <f t="shared" si="914"/>
        <v>0</v>
      </c>
      <c r="AG445" s="191">
        <f t="shared" si="914"/>
        <v>0</v>
      </c>
      <c r="AH445" s="191">
        <f t="shared" si="914"/>
        <v>0</v>
      </c>
      <c r="AI445" s="163"/>
      <c r="AJ445" s="206">
        <f t="shared" si="905"/>
        <v>0</v>
      </c>
      <c r="AK445" s="191">
        <f t="shared" ref="AK445:AU445" si="915">AK244+AJ445</f>
        <v>0</v>
      </c>
      <c r="AL445" s="191">
        <f t="shared" si="915"/>
        <v>0</v>
      </c>
      <c r="AM445" s="191">
        <f t="shared" si="915"/>
        <v>0</v>
      </c>
      <c r="AN445" s="191">
        <f t="shared" si="915"/>
        <v>0</v>
      </c>
      <c r="AO445" s="191">
        <f t="shared" si="915"/>
        <v>0</v>
      </c>
      <c r="AP445" s="191">
        <f t="shared" si="915"/>
        <v>0</v>
      </c>
      <c r="AQ445" s="191">
        <f t="shared" si="915"/>
        <v>0</v>
      </c>
      <c r="AR445" s="191">
        <f t="shared" si="915"/>
        <v>0</v>
      </c>
      <c r="AS445" s="191">
        <f t="shared" si="915"/>
        <v>0</v>
      </c>
      <c r="AT445" s="191">
        <f t="shared" si="915"/>
        <v>0</v>
      </c>
      <c r="AU445" s="191">
        <f t="shared" si="915"/>
        <v>0</v>
      </c>
      <c r="AV445" s="163"/>
      <c r="AW445" s="206">
        <f t="shared" si="907"/>
        <v>0</v>
      </c>
      <c r="AX445" s="191">
        <f t="shared" ref="AX445:BH445" si="916">AX244+AW445</f>
        <v>0</v>
      </c>
      <c r="AY445" s="191">
        <f t="shared" si="916"/>
        <v>0</v>
      </c>
      <c r="AZ445" s="191">
        <f t="shared" si="916"/>
        <v>0</v>
      </c>
      <c r="BA445" s="191">
        <f t="shared" si="916"/>
        <v>0</v>
      </c>
      <c r="BB445" s="191">
        <f t="shared" si="916"/>
        <v>0</v>
      </c>
      <c r="BC445" s="191">
        <f t="shared" si="916"/>
        <v>0</v>
      </c>
      <c r="BD445" s="191">
        <f t="shared" si="916"/>
        <v>0</v>
      </c>
      <c r="BE445" s="191">
        <f t="shared" si="916"/>
        <v>0</v>
      </c>
      <c r="BF445" s="191">
        <f t="shared" si="916"/>
        <v>0</v>
      </c>
      <c r="BG445" s="191">
        <f t="shared" si="916"/>
        <v>0</v>
      </c>
      <c r="BH445" s="191">
        <f t="shared" si="916"/>
        <v>0</v>
      </c>
      <c r="BI445" s="163"/>
      <c r="BV445" s="163"/>
      <c r="CI445" s="163"/>
      <c r="CV445" s="163"/>
      <c r="DI445" s="163"/>
      <c r="DV445" s="163"/>
      <c r="EI445" s="163"/>
      <c r="EK445" s="207">
        <f t="shared" si="892"/>
        <v>0</v>
      </c>
      <c r="EL445" s="116"/>
    </row>
    <row r="446" spans="1:142" ht="15.75" hidden="1" customHeight="1" outlineLevel="1" x14ac:dyDescent="0.25">
      <c r="A446" s="2">
        <f t="shared" si="883"/>
        <v>98</v>
      </c>
      <c r="B446" s="1">
        <f t="shared" si="883"/>
        <v>0</v>
      </c>
      <c r="C446" s="1">
        <f t="shared" si="883"/>
        <v>0</v>
      </c>
      <c r="D446" s="2">
        <f t="shared" si="883"/>
        <v>0</v>
      </c>
      <c r="E446" s="162">
        <f t="shared" si="883"/>
        <v>0</v>
      </c>
      <c r="F446" s="84" t="str">
        <f t="shared" si="901"/>
        <v>01/01/0000</v>
      </c>
      <c r="G446" s="209"/>
      <c r="H446" s="128"/>
      <c r="I446" s="205">
        <v>0</v>
      </c>
      <c r="J446" s="191">
        <f t="shared" ref="J446:U446" si="917">J245+I446</f>
        <v>0</v>
      </c>
      <c r="K446" s="191">
        <f t="shared" si="917"/>
        <v>0</v>
      </c>
      <c r="L446" s="191">
        <f t="shared" si="917"/>
        <v>0</v>
      </c>
      <c r="M446" s="191">
        <f t="shared" si="917"/>
        <v>0</v>
      </c>
      <c r="N446" s="191">
        <f t="shared" si="917"/>
        <v>0</v>
      </c>
      <c r="O446" s="191">
        <f t="shared" si="917"/>
        <v>0</v>
      </c>
      <c r="P446" s="191">
        <f t="shared" si="917"/>
        <v>0</v>
      </c>
      <c r="Q446" s="191">
        <f t="shared" si="917"/>
        <v>0</v>
      </c>
      <c r="R446" s="191">
        <f t="shared" si="917"/>
        <v>0</v>
      </c>
      <c r="S446" s="191">
        <f t="shared" si="917"/>
        <v>0</v>
      </c>
      <c r="T446" s="191">
        <f t="shared" si="917"/>
        <v>0</v>
      </c>
      <c r="U446" s="191">
        <f t="shared" si="917"/>
        <v>0</v>
      </c>
      <c r="V446" s="163"/>
      <c r="W446" s="206">
        <f t="shared" si="903"/>
        <v>0</v>
      </c>
      <c r="X446" s="191">
        <f t="shared" ref="X446:AH446" si="918">X245+W446</f>
        <v>0</v>
      </c>
      <c r="Y446" s="191">
        <f t="shared" si="918"/>
        <v>0</v>
      </c>
      <c r="Z446" s="191">
        <f t="shared" si="918"/>
        <v>0</v>
      </c>
      <c r="AA446" s="191">
        <f t="shared" si="918"/>
        <v>0</v>
      </c>
      <c r="AB446" s="191">
        <f t="shared" si="918"/>
        <v>0</v>
      </c>
      <c r="AC446" s="191">
        <f t="shared" si="918"/>
        <v>0</v>
      </c>
      <c r="AD446" s="191">
        <f t="shared" si="918"/>
        <v>0</v>
      </c>
      <c r="AE446" s="191">
        <f t="shared" si="918"/>
        <v>0</v>
      </c>
      <c r="AF446" s="191">
        <f t="shared" si="918"/>
        <v>0</v>
      </c>
      <c r="AG446" s="191">
        <f t="shared" si="918"/>
        <v>0</v>
      </c>
      <c r="AH446" s="191">
        <f t="shared" si="918"/>
        <v>0</v>
      </c>
      <c r="AI446" s="163"/>
      <c r="AJ446" s="206">
        <f t="shared" si="905"/>
        <v>0</v>
      </c>
      <c r="AK446" s="191">
        <f t="shared" ref="AK446:AU446" si="919">AK245+AJ446</f>
        <v>0</v>
      </c>
      <c r="AL446" s="191">
        <f t="shared" si="919"/>
        <v>0</v>
      </c>
      <c r="AM446" s="191">
        <f t="shared" si="919"/>
        <v>0</v>
      </c>
      <c r="AN446" s="191">
        <f t="shared" si="919"/>
        <v>0</v>
      </c>
      <c r="AO446" s="191">
        <f t="shared" si="919"/>
        <v>0</v>
      </c>
      <c r="AP446" s="191">
        <f t="shared" si="919"/>
        <v>0</v>
      </c>
      <c r="AQ446" s="191">
        <f t="shared" si="919"/>
        <v>0</v>
      </c>
      <c r="AR446" s="191">
        <f t="shared" si="919"/>
        <v>0</v>
      </c>
      <c r="AS446" s="191">
        <f t="shared" si="919"/>
        <v>0</v>
      </c>
      <c r="AT446" s="191">
        <f t="shared" si="919"/>
        <v>0</v>
      </c>
      <c r="AU446" s="191">
        <f t="shared" si="919"/>
        <v>0</v>
      </c>
      <c r="AV446" s="163"/>
      <c r="AW446" s="206">
        <f t="shared" si="907"/>
        <v>0</v>
      </c>
      <c r="AX446" s="191">
        <f t="shared" ref="AX446:BH446" si="920">AX245+AW446</f>
        <v>0</v>
      </c>
      <c r="AY446" s="191">
        <f t="shared" si="920"/>
        <v>0</v>
      </c>
      <c r="AZ446" s="191">
        <f t="shared" si="920"/>
        <v>0</v>
      </c>
      <c r="BA446" s="191">
        <f t="shared" si="920"/>
        <v>0</v>
      </c>
      <c r="BB446" s="191">
        <f t="shared" si="920"/>
        <v>0</v>
      </c>
      <c r="BC446" s="191">
        <f t="shared" si="920"/>
        <v>0</v>
      </c>
      <c r="BD446" s="191">
        <f t="shared" si="920"/>
        <v>0</v>
      </c>
      <c r="BE446" s="191">
        <f t="shared" si="920"/>
        <v>0</v>
      </c>
      <c r="BF446" s="191">
        <f t="shared" si="920"/>
        <v>0</v>
      </c>
      <c r="BG446" s="191">
        <f t="shared" si="920"/>
        <v>0</v>
      </c>
      <c r="BH446" s="191">
        <f t="shared" si="920"/>
        <v>0</v>
      </c>
      <c r="BI446" s="163"/>
      <c r="BV446" s="163"/>
      <c r="CI446" s="163"/>
      <c r="CV446" s="163"/>
      <c r="DI446" s="163"/>
      <c r="DV446" s="163"/>
      <c r="EI446" s="163"/>
      <c r="EK446" s="207">
        <f t="shared" si="892"/>
        <v>0</v>
      </c>
      <c r="EL446" s="116"/>
    </row>
    <row r="447" spans="1:142" ht="15.75" hidden="1" customHeight="1" outlineLevel="1" x14ac:dyDescent="0.25">
      <c r="A447" s="2">
        <f t="shared" si="883"/>
        <v>99</v>
      </c>
      <c r="B447" s="1">
        <f t="shared" si="883"/>
        <v>0</v>
      </c>
      <c r="C447" s="1">
        <f t="shared" si="883"/>
        <v>0</v>
      </c>
      <c r="D447" s="2">
        <f t="shared" si="883"/>
        <v>0</v>
      </c>
      <c r="E447" s="162">
        <f t="shared" si="883"/>
        <v>0</v>
      </c>
      <c r="F447" s="84" t="str">
        <f t="shared" si="901"/>
        <v>01/01/0000</v>
      </c>
      <c r="G447" s="209"/>
      <c r="H447" s="128"/>
      <c r="I447" s="205">
        <v>0</v>
      </c>
      <c r="J447" s="191">
        <f t="shared" ref="J447:U447" si="921">J246+I447</f>
        <v>0</v>
      </c>
      <c r="K447" s="191">
        <f t="shared" si="921"/>
        <v>0</v>
      </c>
      <c r="L447" s="191">
        <f t="shared" si="921"/>
        <v>0</v>
      </c>
      <c r="M447" s="191">
        <f t="shared" si="921"/>
        <v>0</v>
      </c>
      <c r="N447" s="191">
        <f t="shared" si="921"/>
        <v>0</v>
      </c>
      <c r="O447" s="191">
        <f t="shared" si="921"/>
        <v>0</v>
      </c>
      <c r="P447" s="191">
        <f t="shared" si="921"/>
        <v>0</v>
      </c>
      <c r="Q447" s="191">
        <f t="shared" si="921"/>
        <v>0</v>
      </c>
      <c r="R447" s="191">
        <f t="shared" si="921"/>
        <v>0</v>
      </c>
      <c r="S447" s="191">
        <f t="shared" si="921"/>
        <v>0</v>
      </c>
      <c r="T447" s="191">
        <f t="shared" si="921"/>
        <v>0</v>
      </c>
      <c r="U447" s="191">
        <f t="shared" si="921"/>
        <v>0</v>
      </c>
      <c r="V447" s="163"/>
      <c r="W447" s="206">
        <f t="shared" si="903"/>
        <v>0</v>
      </c>
      <c r="X447" s="191">
        <f t="shared" ref="X447:AH447" si="922">X246+W447</f>
        <v>0</v>
      </c>
      <c r="Y447" s="191">
        <f t="shared" si="922"/>
        <v>0</v>
      </c>
      <c r="Z447" s="191">
        <f t="shared" si="922"/>
        <v>0</v>
      </c>
      <c r="AA447" s="191">
        <f t="shared" si="922"/>
        <v>0</v>
      </c>
      <c r="AB447" s="191">
        <f t="shared" si="922"/>
        <v>0</v>
      </c>
      <c r="AC447" s="191">
        <f t="shared" si="922"/>
        <v>0</v>
      </c>
      <c r="AD447" s="191">
        <f t="shared" si="922"/>
        <v>0</v>
      </c>
      <c r="AE447" s="191">
        <f t="shared" si="922"/>
        <v>0</v>
      </c>
      <c r="AF447" s="191">
        <f t="shared" si="922"/>
        <v>0</v>
      </c>
      <c r="AG447" s="191">
        <f t="shared" si="922"/>
        <v>0</v>
      </c>
      <c r="AH447" s="191">
        <f t="shared" si="922"/>
        <v>0</v>
      </c>
      <c r="AI447" s="163"/>
      <c r="AJ447" s="206">
        <f t="shared" si="905"/>
        <v>0</v>
      </c>
      <c r="AK447" s="191">
        <f t="shared" ref="AK447:AU447" si="923">AK246+AJ447</f>
        <v>0</v>
      </c>
      <c r="AL447" s="191">
        <f t="shared" si="923"/>
        <v>0</v>
      </c>
      <c r="AM447" s="191">
        <f t="shared" si="923"/>
        <v>0</v>
      </c>
      <c r="AN447" s="191">
        <f t="shared" si="923"/>
        <v>0</v>
      </c>
      <c r="AO447" s="191">
        <f t="shared" si="923"/>
        <v>0</v>
      </c>
      <c r="AP447" s="191">
        <f t="shared" si="923"/>
        <v>0</v>
      </c>
      <c r="AQ447" s="191">
        <f t="shared" si="923"/>
        <v>0</v>
      </c>
      <c r="AR447" s="191">
        <f t="shared" si="923"/>
        <v>0</v>
      </c>
      <c r="AS447" s="191">
        <f t="shared" si="923"/>
        <v>0</v>
      </c>
      <c r="AT447" s="191">
        <f t="shared" si="923"/>
        <v>0</v>
      </c>
      <c r="AU447" s="191">
        <f t="shared" si="923"/>
        <v>0</v>
      </c>
      <c r="AV447" s="163"/>
      <c r="AW447" s="206">
        <f t="shared" si="907"/>
        <v>0</v>
      </c>
      <c r="AX447" s="191">
        <f t="shared" ref="AX447:BH447" si="924">AX246+AW447</f>
        <v>0</v>
      </c>
      <c r="AY447" s="191">
        <f t="shared" si="924"/>
        <v>0</v>
      </c>
      <c r="AZ447" s="191">
        <f t="shared" si="924"/>
        <v>0</v>
      </c>
      <c r="BA447" s="191">
        <f t="shared" si="924"/>
        <v>0</v>
      </c>
      <c r="BB447" s="191">
        <f t="shared" si="924"/>
        <v>0</v>
      </c>
      <c r="BC447" s="191">
        <f t="shared" si="924"/>
        <v>0</v>
      </c>
      <c r="BD447" s="191">
        <f t="shared" si="924"/>
        <v>0</v>
      </c>
      <c r="BE447" s="191">
        <f t="shared" si="924"/>
        <v>0</v>
      </c>
      <c r="BF447" s="191">
        <f t="shared" si="924"/>
        <v>0</v>
      </c>
      <c r="BG447" s="191">
        <f t="shared" si="924"/>
        <v>0</v>
      </c>
      <c r="BH447" s="191">
        <f t="shared" si="924"/>
        <v>0</v>
      </c>
      <c r="BI447" s="163"/>
      <c r="BV447" s="163"/>
      <c r="CI447" s="163"/>
      <c r="CV447" s="163"/>
      <c r="DI447" s="163"/>
      <c r="DV447" s="163"/>
      <c r="EI447" s="163"/>
      <c r="EK447" s="207">
        <f t="shared" si="892"/>
        <v>0</v>
      </c>
      <c r="EL447" s="116"/>
    </row>
    <row r="448" spans="1:142" ht="15.75" hidden="1" customHeight="1" outlineLevel="1" x14ac:dyDescent="0.25">
      <c r="A448" s="2">
        <f t="shared" si="883"/>
        <v>100</v>
      </c>
      <c r="B448" s="1">
        <f t="shared" si="883"/>
        <v>0</v>
      </c>
      <c r="C448" s="1">
        <f t="shared" si="883"/>
        <v>0</v>
      </c>
      <c r="D448" s="2">
        <f t="shared" si="883"/>
        <v>0</v>
      </c>
      <c r="E448" s="162">
        <f t="shared" si="883"/>
        <v>0</v>
      </c>
      <c r="F448" s="84" t="str">
        <f t="shared" si="901"/>
        <v>01/01/0000</v>
      </c>
      <c r="G448" s="209"/>
      <c r="H448" s="128"/>
      <c r="I448" s="205">
        <v>0</v>
      </c>
      <c r="J448" s="191">
        <f t="shared" ref="J448:U448" si="925">J247+I448</f>
        <v>0</v>
      </c>
      <c r="K448" s="191">
        <f t="shared" si="925"/>
        <v>0</v>
      </c>
      <c r="L448" s="191">
        <f t="shared" si="925"/>
        <v>0</v>
      </c>
      <c r="M448" s="191">
        <f t="shared" si="925"/>
        <v>0</v>
      </c>
      <c r="N448" s="191">
        <f t="shared" si="925"/>
        <v>0</v>
      </c>
      <c r="O448" s="191">
        <f t="shared" si="925"/>
        <v>0</v>
      </c>
      <c r="P448" s="191">
        <f t="shared" si="925"/>
        <v>0</v>
      </c>
      <c r="Q448" s="191">
        <f t="shared" si="925"/>
        <v>0</v>
      </c>
      <c r="R448" s="191">
        <f t="shared" si="925"/>
        <v>0</v>
      </c>
      <c r="S448" s="191">
        <f t="shared" si="925"/>
        <v>0</v>
      </c>
      <c r="T448" s="191">
        <f t="shared" si="925"/>
        <v>0</v>
      </c>
      <c r="U448" s="191">
        <f t="shared" si="925"/>
        <v>0</v>
      </c>
      <c r="V448" s="163"/>
      <c r="W448" s="206">
        <f t="shared" si="903"/>
        <v>0</v>
      </c>
      <c r="X448" s="191">
        <f t="shared" ref="X448:AH448" si="926">X247+W448</f>
        <v>0</v>
      </c>
      <c r="Y448" s="191">
        <f t="shared" si="926"/>
        <v>0</v>
      </c>
      <c r="Z448" s="191">
        <f t="shared" si="926"/>
        <v>0</v>
      </c>
      <c r="AA448" s="191">
        <f t="shared" si="926"/>
        <v>0</v>
      </c>
      <c r="AB448" s="191">
        <f t="shared" si="926"/>
        <v>0</v>
      </c>
      <c r="AC448" s="191">
        <f t="shared" si="926"/>
        <v>0</v>
      </c>
      <c r="AD448" s="191">
        <f t="shared" si="926"/>
        <v>0</v>
      </c>
      <c r="AE448" s="191">
        <f t="shared" si="926"/>
        <v>0</v>
      </c>
      <c r="AF448" s="191">
        <f t="shared" si="926"/>
        <v>0</v>
      </c>
      <c r="AG448" s="191">
        <f t="shared" si="926"/>
        <v>0</v>
      </c>
      <c r="AH448" s="191">
        <f t="shared" si="926"/>
        <v>0</v>
      </c>
      <c r="AI448" s="163"/>
      <c r="AJ448" s="206">
        <f t="shared" si="905"/>
        <v>0</v>
      </c>
      <c r="AK448" s="191">
        <f t="shared" ref="AK448:AU448" si="927">AK247+AJ448</f>
        <v>0</v>
      </c>
      <c r="AL448" s="191">
        <f t="shared" si="927"/>
        <v>0</v>
      </c>
      <c r="AM448" s="191">
        <f t="shared" si="927"/>
        <v>0</v>
      </c>
      <c r="AN448" s="191">
        <f t="shared" si="927"/>
        <v>0</v>
      </c>
      <c r="AO448" s="191">
        <f t="shared" si="927"/>
        <v>0</v>
      </c>
      <c r="AP448" s="191">
        <f t="shared" si="927"/>
        <v>0</v>
      </c>
      <c r="AQ448" s="191">
        <f t="shared" si="927"/>
        <v>0</v>
      </c>
      <c r="AR448" s="191">
        <f t="shared" si="927"/>
        <v>0</v>
      </c>
      <c r="AS448" s="191">
        <f t="shared" si="927"/>
        <v>0</v>
      </c>
      <c r="AT448" s="191">
        <f t="shared" si="927"/>
        <v>0</v>
      </c>
      <c r="AU448" s="191">
        <f t="shared" si="927"/>
        <v>0</v>
      </c>
      <c r="AV448" s="163"/>
      <c r="AW448" s="206">
        <f t="shared" si="907"/>
        <v>0</v>
      </c>
      <c r="AX448" s="191">
        <f t="shared" ref="AX448:BH448" si="928">AX247+AW448</f>
        <v>0</v>
      </c>
      <c r="AY448" s="191">
        <f t="shared" si="928"/>
        <v>0</v>
      </c>
      <c r="AZ448" s="191">
        <f t="shared" si="928"/>
        <v>0</v>
      </c>
      <c r="BA448" s="191">
        <f t="shared" si="928"/>
        <v>0</v>
      </c>
      <c r="BB448" s="191">
        <f t="shared" si="928"/>
        <v>0</v>
      </c>
      <c r="BC448" s="191">
        <f t="shared" si="928"/>
        <v>0</v>
      </c>
      <c r="BD448" s="191">
        <f t="shared" si="928"/>
        <v>0</v>
      </c>
      <c r="BE448" s="191">
        <f t="shared" si="928"/>
        <v>0</v>
      </c>
      <c r="BF448" s="191">
        <f t="shared" si="928"/>
        <v>0</v>
      </c>
      <c r="BG448" s="191">
        <f t="shared" si="928"/>
        <v>0</v>
      </c>
      <c r="BH448" s="191">
        <f t="shared" si="928"/>
        <v>0</v>
      </c>
      <c r="BI448" s="163"/>
      <c r="BV448" s="163"/>
      <c r="CI448" s="163"/>
      <c r="CV448" s="163"/>
      <c r="DI448" s="163"/>
      <c r="DV448" s="163"/>
      <c r="EI448" s="163"/>
      <c r="EK448" s="207">
        <f t="shared" si="892"/>
        <v>0</v>
      </c>
      <c r="EL448" s="116"/>
    </row>
    <row r="449" spans="1:142" ht="15.75" hidden="1" customHeight="1" outlineLevel="1" x14ac:dyDescent="0.25">
      <c r="A449" s="2">
        <f t="shared" ref="A449:E458" si="929">A248</f>
        <v>101</v>
      </c>
      <c r="B449" s="1">
        <f t="shared" si="929"/>
        <v>0</v>
      </c>
      <c r="C449" s="1">
        <f t="shared" si="929"/>
        <v>0</v>
      </c>
      <c r="D449" s="2">
        <f t="shared" si="929"/>
        <v>0</v>
      </c>
      <c r="E449" s="162">
        <f t="shared" si="929"/>
        <v>0</v>
      </c>
      <c r="F449" s="84" t="str">
        <f t="shared" si="901"/>
        <v>01/01/0000</v>
      </c>
      <c r="G449" s="209"/>
      <c r="H449" s="128"/>
      <c r="I449" s="205">
        <v>0</v>
      </c>
      <c r="J449" s="191">
        <f t="shared" ref="J449:U449" si="930">J248+I449</f>
        <v>0</v>
      </c>
      <c r="K449" s="191">
        <f t="shared" si="930"/>
        <v>0</v>
      </c>
      <c r="L449" s="191">
        <f t="shared" si="930"/>
        <v>0</v>
      </c>
      <c r="M449" s="191">
        <f t="shared" si="930"/>
        <v>0</v>
      </c>
      <c r="N449" s="191">
        <f t="shared" si="930"/>
        <v>0</v>
      </c>
      <c r="O449" s="191">
        <f t="shared" si="930"/>
        <v>0</v>
      </c>
      <c r="P449" s="191">
        <f t="shared" si="930"/>
        <v>0</v>
      </c>
      <c r="Q449" s="191">
        <f t="shared" si="930"/>
        <v>0</v>
      </c>
      <c r="R449" s="191">
        <f t="shared" si="930"/>
        <v>0</v>
      </c>
      <c r="S449" s="191">
        <f t="shared" si="930"/>
        <v>0</v>
      </c>
      <c r="T449" s="191">
        <f t="shared" si="930"/>
        <v>0</v>
      </c>
      <c r="U449" s="191">
        <f t="shared" si="930"/>
        <v>0</v>
      </c>
      <c r="V449" s="163"/>
      <c r="W449" s="206">
        <f t="shared" si="903"/>
        <v>0</v>
      </c>
      <c r="X449" s="191">
        <f t="shared" ref="X449:AH449" si="931">X248+W449</f>
        <v>0</v>
      </c>
      <c r="Y449" s="191">
        <f t="shared" si="931"/>
        <v>0</v>
      </c>
      <c r="Z449" s="191">
        <f t="shared" si="931"/>
        <v>0</v>
      </c>
      <c r="AA449" s="191">
        <f t="shared" si="931"/>
        <v>0</v>
      </c>
      <c r="AB449" s="191">
        <f t="shared" si="931"/>
        <v>0</v>
      </c>
      <c r="AC449" s="191">
        <f t="shared" si="931"/>
        <v>0</v>
      </c>
      <c r="AD449" s="191">
        <f t="shared" si="931"/>
        <v>0</v>
      </c>
      <c r="AE449" s="191">
        <f t="shared" si="931"/>
        <v>0</v>
      </c>
      <c r="AF449" s="191">
        <f t="shared" si="931"/>
        <v>0</v>
      </c>
      <c r="AG449" s="191">
        <f t="shared" si="931"/>
        <v>0</v>
      </c>
      <c r="AH449" s="191">
        <f t="shared" si="931"/>
        <v>0</v>
      </c>
      <c r="AI449" s="163"/>
      <c r="AJ449" s="206">
        <f t="shared" si="905"/>
        <v>0</v>
      </c>
      <c r="AK449" s="191">
        <f t="shared" ref="AK449:AU449" si="932">AK248+AJ449</f>
        <v>0</v>
      </c>
      <c r="AL449" s="191">
        <f t="shared" si="932"/>
        <v>0</v>
      </c>
      <c r="AM449" s="191">
        <f t="shared" si="932"/>
        <v>0</v>
      </c>
      <c r="AN449" s="191">
        <f t="shared" si="932"/>
        <v>0</v>
      </c>
      <c r="AO449" s="191">
        <f t="shared" si="932"/>
        <v>0</v>
      </c>
      <c r="AP449" s="191">
        <f t="shared" si="932"/>
        <v>0</v>
      </c>
      <c r="AQ449" s="191">
        <f t="shared" si="932"/>
        <v>0</v>
      </c>
      <c r="AR449" s="191">
        <f t="shared" si="932"/>
        <v>0</v>
      </c>
      <c r="AS449" s="191">
        <f t="shared" si="932"/>
        <v>0</v>
      </c>
      <c r="AT449" s="191">
        <f t="shared" si="932"/>
        <v>0</v>
      </c>
      <c r="AU449" s="191">
        <f t="shared" si="932"/>
        <v>0</v>
      </c>
      <c r="AV449" s="163"/>
      <c r="AW449" s="206">
        <f t="shared" si="907"/>
        <v>0</v>
      </c>
      <c r="AX449" s="191">
        <f t="shared" ref="AX449:BH449" si="933">AX248+AW449</f>
        <v>0</v>
      </c>
      <c r="AY449" s="191">
        <f t="shared" si="933"/>
        <v>0</v>
      </c>
      <c r="AZ449" s="191">
        <f t="shared" si="933"/>
        <v>0</v>
      </c>
      <c r="BA449" s="191">
        <f t="shared" si="933"/>
        <v>0</v>
      </c>
      <c r="BB449" s="191">
        <f t="shared" si="933"/>
        <v>0</v>
      </c>
      <c r="BC449" s="191">
        <f t="shared" si="933"/>
        <v>0</v>
      </c>
      <c r="BD449" s="191">
        <f t="shared" si="933"/>
        <v>0</v>
      </c>
      <c r="BE449" s="191">
        <f t="shared" si="933"/>
        <v>0</v>
      </c>
      <c r="BF449" s="191">
        <f t="shared" si="933"/>
        <v>0</v>
      </c>
      <c r="BG449" s="191">
        <f t="shared" si="933"/>
        <v>0</v>
      </c>
      <c r="BH449" s="191">
        <f t="shared" si="933"/>
        <v>0</v>
      </c>
      <c r="BI449" s="163"/>
      <c r="BV449" s="163"/>
      <c r="CI449" s="163"/>
      <c r="CV449" s="163"/>
      <c r="DI449" s="163"/>
      <c r="DV449" s="163"/>
      <c r="EI449" s="163"/>
      <c r="EK449" s="207">
        <f t="shared" si="892"/>
        <v>0</v>
      </c>
      <c r="EL449" s="116"/>
    </row>
    <row r="450" spans="1:142" ht="15.75" hidden="1" customHeight="1" outlineLevel="1" x14ac:dyDescent="0.25">
      <c r="A450" s="2">
        <f t="shared" si="929"/>
        <v>102</v>
      </c>
      <c r="B450" s="1">
        <f t="shared" si="929"/>
        <v>0</v>
      </c>
      <c r="C450" s="1">
        <f t="shared" si="929"/>
        <v>0</v>
      </c>
      <c r="D450" s="2">
        <f t="shared" si="929"/>
        <v>0</v>
      </c>
      <c r="E450" s="162">
        <f t="shared" si="929"/>
        <v>0</v>
      </c>
      <c r="F450" s="84" t="str">
        <f t="shared" si="901"/>
        <v>01/01/0000</v>
      </c>
      <c r="G450" s="209"/>
      <c r="H450" s="128"/>
      <c r="I450" s="205">
        <v>0</v>
      </c>
      <c r="J450" s="191">
        <f t="shared" ref="J450:U450" si="934">J249+I450</f>
        <v>0</v>
      </c>
      <c r="K450" s="191">
        <f t="shared" si="934"/>
        <v>0</v>
      </c>
      <c r="L450" s="191">
        <f t="shared" si="934"/>
        <v>0</v>
      </c>
      <c r="M450" s="191">
        <f t="shared" si="934"/>
        <v>0</v>
      </c>
      <c r="N450" s="191">
        <f t="shared" si="934"/>
        <v>0</v>
      </c>
      <c r="O450" s="191">
        <f t="shared" si="934"/>
        <v>0</v>
      </c>
      <c r="P450" s="191">
        <f t="shared" si="934"/>
        <v>0</v>
      </c>
      <c r="Q450" s="191">
        <f t="shared" si="934"/>
        <v>0</v>
      </c>
      <c r="R450" s="191">
        <f t="shared" si="934"/>
        <v>0</v>
      </c>
      <c r="S450" s="191">
        <f t="shared" si="934"/>
        <v>0</v>
      </c>
      <c r="T450" s="191">
        <f t="shared" si="934"/>
        <v>0</v>
      </c>
      <c r="U450" s="191">
        <f t="shared" si="934"/>
        <v>0</v>
      </c>
      <c r="V450" s="163"/>
      <c r="W450" s="206">
        <f t="shared" si="903"/>
        <v>0</v>
      </c>
      <c r="X450" s="191">
        <f t="shared" ref="X450:AH450" si="935">X249+W450</f>
        <v>0</v>
      </c>
      <c r="Y450" s="191">
        <f t="shared" si="935"/>
        <v>0</v>
      </c>
      <c r="Z450" s="191">
        <f t="shared" si="935"/>
        <v>0</v>
      </c>
      <c r="AA450" s="191">
        <f t="shared" si="935"/>
        <v>0</v>
      </c>
      <c r="AB450" s="191">
        <f t="shared" si="935"/>
        <v>0</v>
      </c>
      <c r="AC450" s="191">
        <f t="shared" si="935"/>
        <v>0</v>
      </c>
      <c r="AD450" s="191">
        <f t="shared" si="935"/>
        <v>0</v>
      </c>
      <c r="AE450" s="191">
        <f t="shared" si="935"/>
        <v>0</v>
      </c>
      <c r="AF450" s="191">
        <f t="shared" si="935"/>
        <v>0</v>
      </c>
      <c r="AG450" s="191">
        <f t="shared" si="935"/>
        <v>0</v>
      </c>
      <c r="AH450" s="191">
        <f t="shared" si="935"/>
        <v>0</v>
      </c>
      <c r="AI450" s="163"/>
      <c r="AJ450" s="206">
        <f t="shared" si="905"/>
        <v>0</v>
      </c>
      <c r="AK450" s="191">
        <f t="shared" ref="AK450:AU450" si="936">AK249+AJ450</f>
        <v>0</v>
      </c>
      <c r="AL450" s="191">
        <f t="shared" si="936"/>
        <v>0</v>
      </c>
      <c r="AM450" s="191">
        <f t="shared" si="936"/>
        <v>0</v>
      </c>
      <c r="AN450" s="191">
        <f t="shared" si="936"/>
        <v>0</v>
      </c>
      <c r="AO450" s="191">
        <f t="shared" si="936"/>
        <v>0</v>
      </c>
      <c r="AP450" s="191">
        <f t="shared" si="936"/>
        <v>0</v>
      </c>
      <c r="AQ450" s="191">
        <f t="shared" si="936"/>
        <v>0</v>
      </c>
      <c r="AR450" s="191">
        <f t="shared" si="936"/>
        <v>0</v>
      </c>
      <c r="AS450" s="191">
        <f t="shared" si="936"/>
        <v>0</v>
      </c>
      <c r="AT450" s="191">
        <f t="shared" si="936"/>
        <v>0</v>
      </c>
      <c r="AU450" s="191">
        <f t="shared" si="936"/>
        <v>0</v>
      </c>
      <c r="AV450" s="163"/>
      <c r="AW450" s="206">
        <f t="shared" si="907"/>
        <v>0</v>
      </c>
      <c r="AX450" s="191">
        <f t="shared" ref="AX450:BH450" si="937">AX249+AW450</f>
        <v>0</v>
      </c>
      <c r="AY450" s="191">
        <f t="shared" si="937"/>
        <v>0</v>
      </c>
      <c r="AZ450" s="191">
        <f t="shared" si="937"/>
        <v>0</v>
      </c>
      <c r="BA450" s="191">
        <f t="shared" si="937"/>
        <v>0</v>
      </c>
      <c r="BB450" s="191">
        <f t="shared" si="937"/>
        <v>0</v>
      </c>
      <c r="BC450" s="191">
        <f t="shared" si="937"/>
        <v>0</v>
      </c>
      <c r="BD450" s="191">
        <f t="shared" si="937"/>
        <v>0</v>
      </c>
      <c r="BE450" s="191">
        <f t="shared" si="937"/>
        <v>0</v>
      </c>
      <c r="BF450" s="191">
        <f t="shared" si="937"/>
        <v>0</v>
      </c>
      <c r="BG450" s="191">
        <f t="shared" si="937"/>
        <v>0</v>
      </c>
      <c r="BH450" s="191">
        <f t="shared" si="937"/>
        <v>0</v>
      </c>
      <c r="BI450" s="163"/>
      <c r="BV450" s="163"/>
      <c r="CI450" s="163"/>
      <c r="CV450" s="163"/>
      <c r="DI450" s="163"/>
      <c r="DV450" s="163"/>
      <c r="EI450" s="163"/>
      <c r="EK450" s="207">
        <f t="shared" si="892"/>
        <v>0</v>
      </c>
      <c r="EL450" s="116"/>
    </row>
    <row r="451" spans="1:142" ht="15.75" hidden="1" customHeight="1" outlineLevel="1" x14ac:dyDescent="0.25">
      <c r="A451" s="2">
        <f t="shared" si="929"/>
        <v>103</v>
      </c>
      <c r="B451" s="1">
        <f t="shared" si="929"/>
        <v>0</v>
      </c>
      <c r="C451" s="1">
        <f t="shared" si="929"/>
        <v>0</v>
      </c>
      <c r="D451" s="2">
        <f t="shared" si="929"/>
        <v>0</v>
      </c>
      <c r="E451" s="162">
        <f t="shared" si="929"/>
        <v>0</v>
      </c>
      <c r="F451" s="84" t="str">
        <f t="shared" si="901"/>
        <v>01/01/0000</v>
      </c>
      <c r="G451" s="209"/>
      <c r="H451" s="128"/>
      <c r="I451" s="205">
        <v>0</v>
      </c>
      <c r="J451" s="191">
        <f t="shared" ref="J451:U451" si="938">J250+I451</f>
        <v>0</v>
      </c>
      <c r="K451" s="191">
        <f t="shared" si="938"/>
        <v>0</v>
      </c>
      <c r="L451" s="191">
        <f t="shared" si="938"/>
        <v>0</v>
      </c>
      <c r="M451" s="191">
        <f t="shared" si="938"/>
        <v>0</v>
      </c>
      <c r="N451" s="191">
        <f t="shared" si="938"/>
        <v>0</v>
      </c>
      <c r="O451" s="191">
        <f t="shared" si="938"/>
        <v>0</v>
      </c>
      <c r="P451" s="191">
        <f t="shared" si="938"/>
        <v>0</v>
      </c>
      <c r="Q451" s="191">
        <f t="shared" si="938"/>
        <v>0</v>
      </c>
      <c r="R451" s="191">
        <f t="shared" si="938"/>
        <v>0</v>
      </c>
      <c r="S451" s="191">
        <f t="shared" si="938"/>
        <v>0</v>
      </c>
      <c r="T451" s="191">
        <f t="shared" si="938"/>
        <v>0</v>
      </c>
      <c r="U451" s="191">
        <f t="shared" si="938"/>
        <v>0</v>
      </c>
      <c r="V451" s="163"/>
      <c r="W451" s="206">
        <f t="shared" si="903"/>
        <v>0</v>
      </c>
      <c r="X451" s="191">
        <f t="shared" ref="X451:AH451" si="939">X250+W451</f>
        <v>0</v>
      </c>
      <c r="Y451" s="191">
        <f t="shared" si="939"/>
        <v>0</v>
      </c>
      <c r="Z451" s="191">
        <f t="shared" si="939"/>
        <v>0</v>
      </c>
      <c r="AA451" s="191">
        <f t="shared" si="939"/>
        <v>0</v>
      </c>
      <c r="AB451" s="191">
        <f t="shared" si="939"/>
        <v>0</v>
      </c>
      <c r="AC451" s="191">
        <f t="shared" si="939"/>
        <v>0</v>
      </c>
      <c r="AD451" s="191">
        <f t="shared" si="939"/>
        <v>0</v>
      </c>
      <c r="AE451" s="191">
        <f t="shared" si="939"/>
        <v>0</v>
      </c>
      <c r="AF451" s="191">
        <f t="shared" si="939"/>
        <v>0</v>
      </c>
      <c r="AG451" s="191">
        <f t="shared" si="939"/>
        <v>0</v>
      </c>
      <c r="AH451" s="191">
        <f t="shared" si="939"/>
        <v>0</v>
      </c>
      <c r="AI451" s="163"/>
      <c r="AJ451" s="206">
        <f t="shared" si="905"/>
        <v>0</v>
      </c>
      <c r="AK451" s="191">
        <f t="shared" ref="AK451:AU451" si="940">AK250+AJ451</f>
        <v>0</v>
      </c>
      <c r="AL451" s="191">
        <f t="shared" si="940"/>
        <v>0</v>
      </c>
      <c r="AM451" s="191">
        <f t="shared" si="940"/>
        <v>0</v>
      </c>
      <c r="AN451" s="191">
        <f t="shared" si="940"/>
        <v>0</v>
      </c>
      <c r="AO451" s="191">
        <f t="shared" si="940"/>
        <v>0</v>
      </c>
      <c r="AP451" s="191">
        <f t="shared" si="940"/>
        <v>0</v>
      </c>
      <c r="AQ451" s="191">
        <f t="shared" si="940"/>
        <v>0</v>
      </c>
      <c r="AR451" s="191">
        <f t="shared" si="940"/>
        <v>0</v>
      </c>
      <c r="AS451" s="191">
        <f t="shared" si="940"/>
        <v>0</v>
      </c>
      <c r="AT451" s="191">
        <f t="shared" si="940"/>
        <v>0</v>
      </c>
      <c r="AU451" s="191">
        <f t="shared" si="940"/>
        <v>0</v>
      </c>
      <c r="AV451" s="163"/>
      <c r="AW451" s="206">
        <f t="shared" si="907"/>
        <v>0</v>
      </c>
      <c r="AX451" s="191">
        <f t="shared" ref="AX451:BH451" si="941">AX250+AW451</f>
        <v>0</v>
      </c>
      <c r="AY451" s="191">
        <f t="shared" si="941"/>
        <v>0</v>
      </c>
      <c r="AZ451" s="191">
        <f t="shared" si="941"/>
        <v>0</v>
      </c>
      <c r="BA451" s="191">
        <f t="shared" si="941"/>
        <v>0</v>
      </c>
      <c r="BB451" s="191">
        <f t="shared" si="941"/>
        <v>0</v>
      </c>
      <c r="BC451" s="191">
        <f t="shared" si="941"/>
        <v>0</v>
      </c>
      <c r="BD451" s="191">
        <f t="shared" si="941"/>
        <v>0</v>
      </c>
      <c r="BE451" s="191">
        <f t="shared" si="941"/>
        <v>0</v>
      </c>
      <c r="BF451" s="191">
        <f t="shared" si="941"/>
        <v>0</v>
      </c>
      <c r="BG451" s="191">
        <f t="shared" si="941"/>
        <v>0</v>
      </c>
      <c r="BH451" s="191">
        <f t="shared" si="941"/>
        <v>0</v>
      </c>
      <c r="BI451" s="163"/>
      <c r="BV451" s="163"/>
      <c r="CI451" s="163"/>
      <c r="CV451" s="163"/>
      <c r="DI451" s="163"/>
      <c r="DV451" s="163"/>
      <c r="EI451" s="163"/>
      <c r="EK451" s="207">
        <f t="shared" si="892"/>
        <v>0</v>
      </c>
      <c r="EL451" s="116"/>
    </row>
    <row r="452" spans="1:142" ht="15.75" hidden="1" customHeight="1" outlineLevel="1" x14ac:dyDescent="0.25">
      <c r="A452" s="2">
        <f t="shared" si="929"/>
        <v>104</v>
      </c>
      <c r="B452" s="1">
        <f t="shared" si="929"/>
        <v>0</v>
      </c>
      <c r="C452" s="1">
        <f t="shared" si="929"/>
        <v>0</v>
      </c>
      <c r="D452" s="2">
        <f t="shared" si="929"/>
        <v>0</v>
      </c>
      <c r="E452" s="162">
        <f t="shared" si="929"/>
        <v>0</v>
      </c>
      <c r="F452" s="84" t="str">
        <f t="shared" si="901"/>
        <v>01/01/0000</v>
      </c>
      <c r="G452" s="209"/>
      <c r="H452" s="128"/>
      <c r="I452" s="205">
        <v>0</v>
      </c>
      <c r="J452" s="191">
        <f t="shared" ref="J452:U452" si="942">J251+I452</f>
        <v>0</v>
      </c>
      <c r="K452" s="191">
        <f t="shared" si="942"/>
        <v>0</v>
      </c>
      <c r="L452" s="191">
        <f t="shared" si="942"/>
        <v>0</v>
      </c>
      <c r="M452" s="191">
        <f t="shared" si="942"/>
        <v>0</v>
      </c>
      <c r="N452" s="191">
        <f t="shared" si="942"/>
        <v>0</v>
      </c>
      <c r="O452" s="191">
        <f t="shared" si="942"/>
        <v>0</v>
      </c>
      <c r="P452" s="191">
        <f t="shared" si="942"/>
        <v>0</v>
      </c>
      <c r="Q452" s="191">
        <f t="shared" si="942"/>
        <v>0</v>
      </c>
      <c r="R452" s="191">
        <f t="shared" si="942"/>
        <v>0</v>
      </c>
      <c r="S452" s="191">
        <f t="shared" si="942"/>
        <v>0</v>
      </c>
      <c r="T452" s="191">
        <f t="shared" si="942"/>
        <v>0</v>
      </c>
      <c r="U452" s="191">
        <f t="shared" si="942"/>
        <v>0</v>
      </c>
      <c r="V452" s="163"/>
      <c r="W452" s="206">
        <f t="shared" si="903"/>
        <v>0</v>
      </c>
      <c r="X452" s="191">
        <f t="shared" ref="X452:AH452" si="943">X251+W452</f>
        <v>0</v>
      </c>
      <c r="Y452" s="191">
        <f t="shared" si="943"/>
        <v>0</v>
      </c>
      <c r="Z452" s="191">
        <f t="shared" si="943"/>
        <v>0</v>
      </c>
      <c r="AA452" s="191">
        <f t="shared" si="943"/>
        <v>0</v>
      </c>
      <c r="AB452" s="191">
        <f t="shared" si="943"/>
        <v>0</v>
      </c>
      <c r="AC452" s="191">
        <f t="shared" si="943"/>
        <v>0</v>
      </c>
      <c r="AD452" s="191">
        <f t="shared" si="943"/>
        <v>0</v>
      </c>
      <c r="AE452" s="191">
        <f t="shared" si="943"/>
        <v>0</v>
      </c>
      <c r="AF452" s="191">
        <f t="shared" si="943"/>
        <v>0</v>
      </c>
      <c r="AG452" s="191">
        <f t="shared" si="943"/>
        <v>0</v>
      </c>
      <c r="AH452" s="191">
        <f t="shared" si="943"/>
        <v>0</v>
      </c>
      <c r="AI452" s="163"/>
      <c r="AJ452" s="206">
        <f t="shared" si="905"/>
        <v>0</v>
      </c>
      <c r="AK452" s="191">
        <f t="shared" ref="AK452:AU452" si="944">AK251+AJ452</f>
        <v>0</v>
      </c>
      <c r="AL452" s="191">
        <f t="shared" si="944"/>
        <v>0</v>
      </c>
      <c r="AM452" s="191">
        <f t="shared" si="944"/>
        <v>0</v>
      </c>
      <c r="AN452" s="191">
        <f t="shared" si="944"/>
        <v>0</v>
      </c>
      <c r="AO452" s="191">
        <f t="shared" si="944"/>
        <v>0</v>
      </c>
      <c r="AP452" s="191">
        <f t="shared" si="944"/>
        <v>0</v>
      </c>
      <c r="AQ452" s="191">
        <f t="shared" si="944"/>
        <v>0</v>
      </c>
      <c r="AR452" s="191">
        <f t="shared" si="944"/>
        <v>0</v>
      </c>
      <c r="AS452" s="191">
        <f t="shared" si="944"/>
        <v>0</v>
      </c>
      <c r="AT452" s="191">
        <f t="shared" si="944"/>
        <v>0</v>
      </c>
      <c r="AU452" s="191">
        <f t="shared" si="944"/>
        <v>0</v>
      </c>
      <c r="AV452" s="163"/>
      <c r="AW452" s="206">
        <f t="shared" si="907"/>
        <v>0</v>
      </c>
      <c r="AX452" s="191">
        <f t="shared" ref="AX452:BH452" si="945">AX251+AW452</f>
        <v>0</v>
      </c>
      <c r="AY452" s="191">
        <f t="shared" si="945"/>
        <v>0</v>
      </c>
      <c r="AZ452" s="191">
        <f t="shared" si="945"/>
        <v>0</v>
      </c>
      <c r="BA452" s="191">
        <f t="shared" si="945"/>
        <v>0</v>
      </c>
      <c r="BB452" s="191">
        <f t="shared" si="945"/>
        <v>0</v>
      </c>
      <c r="BC452" s="191">
        <f t="shared" si="945"/>
        <v>0</v>
      </c>
      <c r="BD452" s="191">
        <f t="shared" si="945"/>
        <v>0</v>
      </c>
      <c r="BE452" s="191">
        <f t="shared" si="945"/>
        <v>0</v>
      </c>
      <c r="BF452" s="191">
        <f t="shared" si="945"/>
        <v>0</v>
      </c>
      <c r="BG452" s="191">
        <f t="shared" si="945"/>
        <v>0</v>
      </c>
      <c r="BH452" s="191">
        <f t="shared" si="945"/>
        <v>0</v>
      </c>
      <c r="BI452" s="163"/>
      <c r="BV452" s="163"/>
      <c r="CI452" s="163"/>
      <c r="CV452" s="163"/>
      <c r="DI452" s="163"/>
      <c r="DV452" s="163"/>
      <c r="EI452" s="163"/>
      <c r="EK452" s="207">
        <f t="shared" si="892"/>
        <v>0</v>
      </c>
      <c r="EL452" s="116"/>
    </row>
    <row r="453" spans="1:142" ht="15.75" hidden="1" customHeight="1" outlineLevel="1" x14ac:dyDescent="0.25">
      <c r="A453" s="2">
        <f t="shared" si="929"/>
        <v>105</v>
      </c>
      <c r="B453" s="1">
        <f t="shared" si="929"/>
        <v>0</v>
      </c>
      <c r="C453" s="1">
        <f t="shared" si="929"/>
        <v>0</v>
      </c>
      <c r="D453" s="2">
        <f t="shared" si="929"/>
        <v>0</v>
      </c>
      <c r="E453" s="162">
        <f t="shared" si="929"/>
        <v>0</v>
      </c>
      <c r="F453" s="84" t="str">
        <f t="shared" si="901"/>
        <v>01/01/0000</v>
      </c>
      <c r="G453" s="209"/>
      <c r="H453" s="128"/>
      <c r="I453" s="205">
        <v>0</v>
      </c>
      <c r="J453" s="191">
        <f t="shared" ref="J453:U453" si="946">J252+I453</f>
        <v>0</v>
      </c>
      <c r="K453" s="191">
        <f t="shared" si="946"/>
        <v>0</v>
      </c>
      <c r="L453" s="191">
        <f t="shared" si="946"/>
        <v>0</v>
      </c>
      <c r="M453" s="191">
        <f t="shared" si="946"/>
        <v>0</v>
      </c>
      <c r="N453" s="191">
        <f t="shared" si="946"/>
        <v>0</v>
      </c>
      <c r="O453" s="191">
        <f t="shared" si="946"/>
        <v>0</v>
      </c>
      <c r="P453" s="191">
        <f t="shared" si="946"/>
        <v>0</v>
      </c>
      <c r="Q453" s="191">
        <f t="shared" si="946"/>
        <v>0</v>
      </c>
      <c r="R453" s="191">
        <f t="shared" si="946"/>
        <v>0</v>
      </c>
      <c r="S453" s="191">
        <f t="shared" si="946"/>
        <v>0</v>
      </c>
      <c r="T453" s="191">
        <f t="shared" si="946"/>
        <v>0</v>
      </c>
      <c r="U453" s="191">
        <f t="shared" si="946"/>
        <v>0</v>
      </c>
      <c r="V453" s="163"/>
      <c r="W453" s="206">
        <f t="shared" si="903"/>
        <v>0</v>
      </c>
      <c r="X453" s="191">
        <f t="shared" ref="X453:AH453" si="947">X252+W453</f>
        <v>0</v>
      </c>
      <c r="Y453" s="191">
        <f t="shared" si="947"/>
        <v>0</v>
      </c>
      <c r="Z453" s="191">
        <f t="shared" si="947"/>
        <v>0</v>
      </c>
      <c r="AA453" s="191">
        <f t="shared" si="947"/>
        <v>0</v>
      </c>
      <c r="AB453" s="191">
        <f t="shared" si="947"/>
        <v>0</v>
      </c>
      <c r="AC453" s="191">
        <f t="shared" si="947"/>
        <v>0</v>
      </c>
      <c r="AD453" s="191">
        <f t="shared" si="947"/>
        <v>0</v>
      </c>
      <c r="AE453" s="191">
        <f t="shared" si="947"/>
        <v>0</v>
      </c>
      <c r="AF453" s="191">
        <f t="shared" si="947"/>
        <v>0</v>
      </c>
      <c r="AG453" s="191">
        <f t="shared" si="947"/>
        <v>0</v>
      </c>
      <c r="AH453" s="191">
        <f t="shared" si="947"/>
        <v>0</v>
      </c>
      <c r="AI453" s="163"/>
      <c r="AJ453" s="206">
        <f t="shared" si="905"/>
        <v>0</v>
      </c>
      <c r="AK453" s="191">
        <f t="shared" ref="AK453:AU453" si="948">AK252+AJ453</f>
        <v>0</v>
      </c>
      <c r="AL453" s="191">
        <f t="shared" si="948"/>
        <v>0</v>
      </c>
      <c r="AM453" s="191">
        <f t="shared" si="948"/>
        <v>0</v>
      </c>
      <c r="AN453" s="191">
        <f t="shared" si="948"/>
        <v>0</v>
      </c>
      <c r="AO453" s="191">
        <f t="shared" si="948"/>
        <v>0</v>
      </c>
      <c r="AP453" s="191">
        <f t="shared" si="948"/>
        <v>0</v>
      </c>
      <c r="AQ453" s="191">
        <f t="shared" si="948"/>
        <v>0</v>
      </c>
      <c r="AR453" s="191">
        <f t="shared" si="948"/>
        <v>0</v>
      </c>
      <c r="AS453" s="191">
        <f t="shared" si="948"/>
        <v>0</v>
      </c>
      <c r="AT453" s="191">
        <f t="shared" si="948"/>
        <v>0</v>
      </c>
      <c r="AU453" s="191">
        <f t="shared" si="948"/>
        <v>0</v>
      </c>
      <c r="AV453" s="163"/>
      <c r="AW453" s="206">
        <f t="shared" si="907"/>
        <v>0</v>
      </c>
      <c r="AX453" s="191">
        <f t="shared" ref="AX453:BH453" si="949">AX252+AW453</f>
        <v>0</v>
      </c>
      <c r="AY453" s="191">
        <f t="shared" si="949"/>
        <v>0</v>
      </c>
      <c r="AZ453" s="191">
        <f t="shared" si="949"/>
        <v>0</v>
      </c>
      <c r="BA453" s="191">
        <f t="shared" si="949"/>
        <v>0</v>
      </c>
      <c r="BB453" s="191">
        <f t="shared" si="949"/>
        <v>0</v>
      </c>
      <c r="BC453" s="191">
        <f t="shared" si="949"/>
        <v>0</v>
      </c>
      <c r="BD453" s="191">
        <f t="shared" si="949"/>
        <v>0</v>
      </c>
      <c r="BE453" s="191">
        <f t="shared" si="949"/>
        <v>0</v>
      </c>
      <c r="BF453" s="191">
        <f t="shared" si="949"/>
        <v>0</v>
      </c>
      <c r="BG453" s="191">
        <f t="shared" si="949"/>
        <v>0</v>
      </c>
      <c r="BH453" s="191">
        <f t="shared" si="949"/>
        <v>0</v>
      </c>
      <c r="BI453" s="163"/>
      <c r="BV453" s="163"/>
      <c r="CI453" s="163"/>
      <c r="CV453" s="163"/>
      <c r="DI453" s="163"/>
      <c r="DV453" s="163"/>
      <c r="EI453" s="163"/>
      <c r="EK453" s="207">
        <f t="shared" si="892"/>
        <v>0</v>
      </c>
      <c r="EL453" s="116"/>
    </row>
    <row r="454" spans="1:142" ht="15.75" hidden="1" customHeight="1" outlineLevel="1" x14ac:dyDescent="0.25">
      <c r="A454" s="2">
        <f t="shared" si="929"/>
        <v>106</v>
      </c>
      <c r="B454" s="1">
        <f t="shared" si="929"/>
        <v>0</v>
      </c>
      <c r="C454" s="1">
        <f t="shared" si="929"/>
        <v>0</v>
      </c>
      <c r="D454" s="2">
        <f t="shared" si="929"/>
        <v>0</v>
      </c>
      <c r="E454" s="162">
        <f t="shared" si="929"/>
        <v>0</v>
      </c>
      <c r="F454" s="84" t="str">
        <f t="shared" si="901"/>
        <v>01/01/0000</v>
      </c>
      <c r="G454" s="209"/>
      <c r="H454" s="128"/>
      <c r="I454" s="205">
        <v>0</v>
      </c>
      <c r="J454" s="191">
        <f t="shared" ref="J454:U454" si="950">J253+I454</f>
        <v>0</v>
      </c>
      <c r="K454" s="191">
        <f t="shared" si="950"/>
        <v>0</v>
      </c>
      <c r="L454" s="191">
        <f t="shared" si="950"/>
        <v>0</v>
      </c>
      <c r="M454" s="191">
        <f t="shared" si="950"/>
        <v>0</v>
      </c>
      <c r="N454" s="191">
        <f t="shared" si="950"/>
        <v>0</v>
      </c>
      <c r="O454" s="191">
        <f t="shared" si="950"/>
        <v>0</v>
      </c>
      <c r="P454" s="191">
        <f t="shared" si="950"/>
        <v>0</v>
      </c>
      <c r="Q454" s="191">
        <f t="shared" si="950"/>
        <v>0</v>
      </c>
      <c r="R454" s="191">
        <f t="shared" si="950"/>
        <v>0</v>
      </c>
      <c r="S454" s="191">
        <f t="shared" si="950"/>
        <v>0</v>
      </c>
      <c r="T454" s="191">
        <f t="shared" si="950"/>
        <v>0</v>
      </c>
      <c r="U454" s="191">
        <f t="shared" si="950"/>
        <v>0</v>
      </c>
      <c r="V454" s="163"/>
      <c r="W454" s="206">
        <f t="shared" si="903"/>
        <v>0</v>
      </c>
      <c r="X454" s="191">
        <f t="shared" ref="X454:AH454" si="951">X253+W454</f>
        <v>0</v>
      </c>
      <c r="Y454" s="191">
        <f t="shared" si="951"/>
        <v>0</v>
      </c>
      <c r="Z454" s="191">
        <f t="shared" si="951"/>
        <v>0</v>
      </c>
      <c r="AA454" s="191">
        <f t="shared" si="951"/>
        <v>0</v>
      </c>
      <c r="AB454" s="191">
        <f t="shared" si="951"/>
        <v>0</v>
      </c>
      <c r="AC454" s="191">
        <f t="shared" si="951"/>
        <v>0</v>
      </c>
      <c r="AD454" s="191">
        <f t="shared" si="951"/>
        <v>0</v>
      </c>
      <c r="AE454" s="191">
        <f t="shared" si="951"/>
        <v>0</v>
      </c>
      <c r="AF454" s="191">
        <f t="shared" si="951"/>
        <v>0</v>
      </c>
      <c r="AG454" s="191">
        <f t="shared" si="951"/>
        <v>0</v>
      </c>
      <c r="AH454" s="191">
        <f t="shared" si="951"/>
        <v>0</v>
      </c>
      <c r="AI454" s="163"/>
      <c r="AJ454" s="206">
        <f t="shared" si="905"/>
        <v>0</v>
      </c>
      <c r="AK454" s="191">
        <f t="shared" ref="AK454:AU454" si="952">AK253+AJ454</f>
        <v>0</v>
      </c>
      <c r="AL454" s="191">
        <f t="shared" si="952"/>
        <v>0</v>
      </c>
      <c r="AM454" s="191">
        <f t="shared" si="952"/>
        <v>0</v>
      </c>
      <c r="AN454" s="191">
        <f t="shared" si="952"/>
        <v>0</v>
      </c>
      <c r="AO454" s="191">
        <f t="shared" si="952"/>
        <v>0</v>
      </c>
      <c r="AP454" s="191">
        <f t="shared" si="952"/>
        <v>0</v>
      </c>
      <c r="AQ454" s="191">
        <f t="shared" si="952"/>
        <v>0</v>
      </c>
      <c r="AR454" s="191">
        <f t="shared" si="952"/>
        <v>0</v>
      </c>
      <c r="AS454" s="191">
        <f t="shared" si="952"/>
        <v>0</v>
      </c>
      <c r="AT454" s="191">
        <f t="shared" si="952"/>
        <v>0</v>
      </c>
      <c r="AU454" s="191">
        <f t="shared" si="952"/>
        <v>0</v>
      </c>
      <c r="AV454" s="163"/>
      <c r="AW454" s="206">
        <f t="shared" si="907"/>
        <v>0</v>
      </c>
      <c r="AX454" s="191">
        <f t="shared" ref="AX454:BH454" si="953">AX253+AW454</f>
        <v>0</v>
      </c>
      <c r="AY454" s="191">
        <f t="shared" si="953"/>
        <v>0</v>
      </c>
      <c r="AZ454" s="191">
        <f t="shared" si="953"/>
        <v>0</v>
      </c>
      <c r="BA454" s="191">
        <f t="shared" si="953"/>
        <v>0</v>
      </c>
      <c r="BB454" s="191">
        <f t="shared" si="953"/>
        <v>0</v>
      </c>
      <c r="BC454" s="191">
        <f t="shared" si="953"/>
        <v>0</v>
      </c>
      <c r="BD454" s="191">
        <f t="shared" si="953"/>
        <v>0</v>
      </c>
      <c r="BE454" s="191">
        <f t="shared" si="953"/>
        <v>0</v>
      </c>
      <c r="BF454" s="191">
        <f t="shared" si="953"/>
        <v>0</v>
      </c>
      <c r="BG454" s="191">
        <f t="shared" si="953"/>
        <v>0</v>
      </c>
      <c r="BH454" s="191">
        <f t="shared" si="953"/>
        <v>0</v>
      </c>
      <c r="BI454" s="163"/>
      <c r="BV454" s="163"/>
      <c r="CI454" s="163"/>
      <c r="CV454" s="163"/>
      <c r="DI454" s="163"/>
      <c r="DV454" s="163"/>
      <c r="EI454" s="163"/>
      <c r="EK454" s="207">
        <f t="shared" si="892"/>
        <v>0</v>
      </c>
      <c r="EL454" s="116"/>
    </row>
    <row r="455" spans="1:142" ht="15.75" hidden="1" customHeight="1" outlineLevel="1" x14ac:dyDescent="0.25">
      <c r="A455" s="2">
        <f t="shared" si="929"/>
        <v>107</v>
      </c>
      <c r="B455" s="1">
        <f t="shared" si="929"/>
        <v>0</v>
      </c>
      <c r="C455" s="1">
        <f t="shared" si="929"/>
        <v>0</v>
      </c>
      <c r="D455" s="2">
        <f t="shared" si="929"/>
        <v>0</v>
      </c>
      <c r="E455" s="162">
        <f t="shared" si="929"/>
        <v>0</v>
      </c>
      <c r="F455" s="84" t="str">
        <f t="shared" si="901"/>
        <v>01/01/0000</v>
      </c>
      <c r="G455" s="209"/>
      <c r="H455" s="128"/>
      <c r="I455" s="205">
        <v>0</v>
      </c>
      <c r="J455" s="191">
        <f t="shared" ref="J455:U455" si="954">J254+I455</f>
        <v>0</v>
      </c>
      <c r="K455" s="191">
        <f t="shared" si="954"/>
        <v>0</v>
      </c>
      <c r="L455" s="191">
        <f t="shared" si="954"/>
        <v>0</v>
      </c>
      <c r="M455" s="191">
        <f t="shared" si="954"/>
        <v>0</v>
      </c>
      <c r="N455" s="191">
        <f t="shared" si="954"/>
        <v>0</v>
      </c>
      <c r="O455" s="191">
        <f t="shared" si="954"/>
        <v>0</v>
      </c>
      <c r="P455" s="191">
        <f t="shared" si="954"/>
        <v>0</v>
      </c>
      <c r="Q455" s="191">
        <f t="shared" si="954"/>
        <v>0</v>
      </c>
      <c r="R455" s="191">
        <f t="shared" si="954"/>
        <v>0</v>
      </c>
      <c r="S455" s="191">
        <f t="shared" si="954"/>
        <v>0</v>
      </c>
      <c r="T455" s="191">
        <f t="shared" si="954"/>
        <v>0</v>
      </c>
      <c r="U455" s="191">
        <f t="shared" si="954"/>
        <v>0</v>
      </c>
      <c r="V455" s="163"/>
      <c r="W455" s="206">
        <f t="shared" si="903"/>
        <v>0</v>
      </c>
      <c r="X455" s="191">
        <f t="shared" ref="X455:AH455" si="955">X254+W455</f>
        <v>0</v>
      </c>
      <c r="Y455" s="191">
        <f t="shared" si="955"/>
        <v>0</v>
      </c>
      <c r="Z455" s="191">
        <f t="shared" si="955"/>
        <v>0</v>
      </c>
      <c r="AA455" s="191">
        <f t="shared" si="955"/>
        <v>0</v>
      </c>
      <c r="AB455" s="191">
        <f t="shared" si="955"/>
        <v>0</v>
      </c>
      <c r="AC455" s="191">
        <f t="shared" si="955"/>
        <v>0</v>
      </c>
      <c r="AD455" s="191">
        <f t="shared" si="955"/>
        <v>0</v>
      </c>
      <c r="AE455" s="191">
        <f t="shared" si="955"/>
        <v>0</v>
      </c>
      <c r="AF455" s="191">
        <f t="shared" si="955"/>
        <v>0</v>
      </c>
      <c r="AG455" s="191">
        <f t="shared" si="955"/>
        <v>0</v>
      </c>
      <c r="AH455" s="191">
        <f t="shared" si="955"/>
        <v>0</v>
      </c>
      <c r="AI455" s="163"/>
      <c r="AJ455" s="206">
        <f t="shared" si="905"/>
        <v>0</v>
      </c>
      <c r="AK455" s="191">
        <f t="shared" ref="AK455:AU455" si="956">AK254+AJ455</f>
        <v>0</v>
      </c>
      <c r="AL455" s="191">
        <f t="shared" si="956"/>
        <v>0</v>
      </c>
      <c r="AM455" s="191">
        <f t="shared" si="956"/>
        <v>0</v>
      </c>
      <c r="AN455" s="191">
        <f t="shared" si="956"/>
        <v>0</v>
      </c>
      <c r="AO455" s="191">
        <f t="shared" si="956"/>
        <v>0</v>
      </c>
      <c r="AP455" s="191">
        <f t="shared" si="956"/>
        <v>0</v>
      </c>
      <c r="AQ455" s="191">
        <f t="shared" si="956"/>
        <v>0</v>
      </c>
      <c r="AR455" s="191">
        <f t="shared" si="956"/>
        <v>0</v>
      </c>
      <c r="AS455" s="191">
        <f t="shared" si="956"/>
        <v>0</v>
      </c>
      <c r="AT455" s="191">
        <f t="shared" si="956"/>
        <v>0</v>
      </c>
      <c r="AU455" s="191">
        <f t="shared" si="956"/>
        <v>0</v>
      </c>
      <c r="AV455" s="163"/>
      <c r="AW455" s="206">
        <f t="shared" si="907"/>
        <v>0</v>
      </c>
      <c r="AX455" s="191">
        <f t="shared" ref="AX455:BH455" si="957">AX254+AW455</f>
        <v>0</v>
      </c>
      <c r="AY455" s="191">
        <f t="shared" si="957"/>
        <v>0</v>
      </c>
      <c r="AZ455" s="191">
        <f t="shared" si="957"/>
        <v>0</v>
      </c>
      <c r="BA455" s="191">
        <f t="shared" si="957"/>
        <v>0</v>
      </c>
      <c r="BB455" s="191">
        <f t="shared" si="957"/>
        <v>0</v>
      </c>
      <c r="BC455" s="191">
        <f t="shared" si="957"/>
        <v>0</v>
      </c>
      <c r="BD455" s="191">
        <f t="shared" si="957"/>
        <v>0</v>
      </c>
      <c r="BE455" s="191">
        <f t="shared" si="957"/>
        <v>0</v>
      </c>
      <c r="BF455" s="191">
        <f t="shared" si="957"/>
        <v>0</v>
      </c>
      <c r="BG455" s="191">
        <f t="shared" si="957"/>
        <v>0</v>
      </c>
      <c r="BH455" s="191">
        <f t="shared" si="957"/>
        <v>0</v>
      </c>
      <c r="BI455" s="163"/>
      <c r="BV455" s="163"/>
      <c r="CI455" s="163"/>
      <c r="CV455" s="163"/>
      <c r="DI455" s="163"/>
      <c r="DV455" s="163"/>
      <c r="EI455" s="163"/>
      <c r="EK455" s="207">
        <f t="shared" si="892"/>
        <v>0</v>
      </c>
      <c r="EL455" s="116"/>
    </row>
    <row r="456" spans="1:142" ht="15.75" hidden="1" customHeight="1" outlineLevel="1" x14ac:dyDescent="0.25">
      <c r="A456" s="2">
        <f t="shared" si="929"/>
        <v>108</v>
      </c>
      <c r="B456" s="1">
        <f t="shared" si="929"/>
        <v>0</v>
      </c>
      <c r="C456" s="1">
        <f t="shared" si="929"/>
        <v>0</v>
      </c>
      <c r="D456" s="2">
        <f t="shared" si="929"/>
        <v>0</v>
      </c>
      <c r="E456" s="162">
        <f t="shared" si="929"/>
        <v>0</v>
      </c>
      <c r="F456" s="84" t="str">
        <f t="shared" si="901"/>
        <v>01/01/0000</v>
      </c>
      <c r="G456" s="209"/>
      <c r="H456" s="128"/>
      <c r="I456" s="205">
        <v>0</v>
      </c>
      <c r="J456" s="191">
        <f t="shared" ref="J456:U456" si="958">J255+I456</f>
        <v>0</v>
      </c>
      <c r="K456" s="191">
        <f t="shared" si="958"/>
        <v>0</v>
      </c>
      <c r="L456" s="191">
        <f t="shared" si="958"/>
        <v>0</v>
      </c>
      <c r="M456" s="191">
        <f t="shared" si="958"/>
        <v>0</v>
      </c>
      <c r="N456" s="191">
        <f t="shared" si="958"/>
        <v>0</v>
      </c>
      <c r="O456" s="191">
        <f t="shared" si="958"/>
        <v>0</v>
      </c>
      <c r="P456" s="191">
        <f t="shared" si="958"/>
        <v>0</v>
      </c>
      <c r="Q456" s="191">
        <f t="shared" si="958"/>
        <v>0</v>
      </c>
      <c r="R456" s="191">
        <f t="shared" si="958"/>
        <v>0</v>
      </c>
      <c r="S456" s="191">
        <f t="shared" si="958"/>
        <v>0</v>
      </c>
      <c r="T456" s="191">
        <f t="shared" si="958"/>
        <v>0</v>
      </c>
      <c r="U456" s="191">
        <f t="shared" si="958"/>
        <v>0</v>
      </c>
      <c r="V456" s="163"/>
      <c r="W456" s="206">
        <f t="shared" si="903"/>
        <v>0</v>
      </c>
      <c r="X456" s="191">
        <f t="shared" ref="X456:AH456" si="959">X255+W456</f>
        <v>0</v>
      </c>
      <c r="Y456" s="191">
        <f t="shared" si="959"/>
        <v>0</v>
      </c>
      <c r="Z456" s="191">
        <f t="shared" si="959"/>
        <v>0</v>
      </c>
      <c r="AA456" s="191">
        <f t="shared" si="959"/>
        <v>0</v>
      </c>
      <c r="AB456" s="191">
        <f t="shared" si="959"/>
        <v>0</v>
      </c>
      <c r="AC456" s="191">
        <f t="shared" si="959"/>
        <v>0</v>
      </c>
      <c r="AD456" s="191">
        <f t="shared" si="959"/>
        <v>0</v>
      </c>
      <c r="AE456" s="191">
        <f t="shared" si="959"/>
        <v>0</v>
      </c>
      <c r="AF456" s="191">
        <f t="shared" si="959"/>
        <v>0</v>
      </c>
      <c r="AG456" s="191">
        <f t="shared" si="959"/>
        <v>0</v>
      </c>
      <c r="AH456" s="191">
        <f t="shared" si="959"/>
        <v>0</v>
      </c>
      <c r="AI456" s="163"/>
      <c r="AJ456" s="206">
        <f t="shared" si="905"/>
        <v>0</v>
      </c>
      <c r="AK456" s="191">
        <f t="shared" ref="AK456:AU456" si="960">AK255+AJ456</f>
        <v>0</v>
      </c>
      <c r="AL456" s="191">
        <f t="shared" si="960"/>
        <v>0</v>
      </c>
      <c r="AM456" s="191">
        <f t="shared" si="960"/>
        <v>0</v>
      </c>
      <c r="AN456" s="191">
        <f t="shared" si="960"/>
        <v>0</v>
      </c>
      <c r="AO456" s="191">
        <f t="shared" si="960"/>
        <v>0</v>
      </c>
      <c r="AP456" s="191">
        <f t="shared" si="960"/>
        <v>0</v>
      </c>
      <c r="AQ456" s="191">
        <f t="shared" si="960"/>
        <v>0</v>
      </c>
      <c r="AR456" s="191">
        <f t="shared" si="960"/>
        <v>0</v>
      </c>
      <c r="AS456" s="191">
        <f t="shared" si="960"/>
        <v>0</v>
      </c>
      <c r="AT456" s="191">
        <f t="shared" si="960"/>
        <v>0</v>
      </c>
      <c r="AU456" s="191">
        <f t="shared" si="960"/>
        <v>0</v>
      </c>
      <c r="AV456" s="163"/>
      <c r="AW456" s="206">
        <f t="shared" si="907"/>
        <v>0</v>
      </c>
      <c r="AX456" s="191">
        <f t="shared" ref="AX456:BH456" si="961">AX255+AW456</f>
        <v>0</v>
      </c>
      <c r="AY456" s="191">
        <f t="shared" si="961"/>
        <v>0</v>
      </c>
      <c r="AZ456" s="191">
        <f t="shared" si="961"/>
        <v>0</v>
      </c>
      <c r="BA456" s="191">
        <f t="shared" si="961"/>
        <v>0</v>
      </c>
      <c r="BB456" s="191">
        <f t="shared" si="961"/>
        <v>0</v>
      </c>
      <c r="BC456" s="191">
        <f t="shared" si="961"/>
        <v>0</v>
      </c>
      <c r="BD456" s="191">
        <f t="shared" si="961"/>
        <v>0</v>
      </c>
      <c r="BE456" s="191">
        <f t="shared" si="961"/>
        <v>0</v>
      </c>
      <c r="BF456" s="191">
        <f t="shared" si="961"/>
        <v>0</v>
      </c>
      <c r="BG456" s="191">
        <f t="shared" si="961"/>
        <v>0</v>
      </c>
      <c r="BH456" s="191">
        <f t="shared" si="961"/>
        <v>0</v>
      </c>
      <c r="BI456" s="163"/>
      <c r="BV456" s="163"/>
      <c r="CI456" s="163"/>
      <c r="CV456" s="163"/>
      <c r="DI456" s="163"/>
      <c r="DV456" s="163"/>
      <c r="EI456" s="163"/>
      <c r="EK456" s="207">
        <f t="shared" si="892"/>
        <v>0</v>
      </c>
      <c r="EL456" s="116"/>
    </row>
    <row r="457" spans="1:142" ht="15.75" hidden="1" customHeight="1" outlineLevel="1" x14ac:dyDescent="0.25">
      <c r="A457" s="2">
        <f t="shared" si="929"/>
        <v>109</v>
      </c>
      <c r="B457" s="1">
        <f t="shared" si="929"/>
        <v>0</v>
      </c>
      <c r="C457" s="1">
        <f t="shared" si="929"/>
        <v>0</v>
      </c>
      <c r="D457" s="2">
        <f t="shared" si="929"/>
        <v>0</v>
      </c>
      <c r="E457" s="162">
        <f t="shared" si="929"/>
        <v>0</v>
      </c>
      <c r="F457" s="84" t="str">
        <f t="shared" si="901"/>
        <v>01/01/0000</v>
      </c>
      <c r="G457" s="209"/>
      <c r="H457" s="128"/>
      <c r="I457" s="205">
        <v>0</v>
      </c>
      <c r="J457" s="191">
        <f t="shared" ref="J457:U457" si="962">J256+I457</f>
        <v>0</v>
      </c>
      <c r="K457" s="191">
        <f t="shared" si="962"/>
        <v>0</v>
      </c>
      <c r="L457" s="191">
        <f t="shared" si="962"/>
        <v>0</v>
      </c>
      <c r="M457" s="191">
        <f t="shared" si="962"/>
        <v>0</v>
      </c>
      <c r="N457" s="191">
        <f t="shared" si="962"/>
        <v>0</v>
      </c>
      <c r="O457" s="191">
        <f t="shared" si="962"/>
        <v>0</v>
      </c>
      <c r="P457" s="191">
        <f t="shared" si="962"/>
        <v>0</v>
      </c>
      <c r="Q457" s="191">
        <f t="shared" si="962"/>
        <v>0</v>
      </c>
      <c r="R457" s="191">
        <f t="shared" si="962"/>
        <v>0</v>
      </c>
      <c r="S457" s="191">
        <f t="shared" si="962"/>
        <v>0</v>
      </c>
      <c r="T457" s="191">
        <f t="shared" si="962"/>
        <v>0</v>
      </c>
      <c r="U457" s="191">
        <f t="shared" si="962"/>
        <v>0</v>
      </c>
      <c r="V457" s="163"/>
      <c r="W457" s="206">
        <f t="shared" si="903"/>
        <v>0</v>
      </c>
      <c r="X457" s="191">
        <f t="shared" ref="X457:AH457" si="963">X256+W457</f>
        <v>0</v>
      </c>
      <c r="Y457" s="191">
        <f t="shared" si="963"/>
        <v>0</v>
      </c>
      <c r="Z457" s="191">
        <f t="shared" si="963"/>
        <v>0</v>
      </c>
      <c r="AA457" s="191">
        <f t="shared" si="963"/>
        <v>0</v>
      </c>
      <c r="AB457" s="191">
        <f t="shared" si="963"/>
        <v>0</v>
      </c>
      <c r="AC457" s="191">
        <f t="shared" si="963"/>
        <v>0</v>
      </c>
      <c r="AD457" s="191">
        <f t="shared" si="963"/>
        <v>0</v>
      </c>
      <c r="AE457" s="191">
        <f t="shared" si="963"/>
        <v>0</v>
      </c>
      <c r="AF457" s="191">
        <f t="shared" si="963"/>
        <v>0</v>
      </c>
      <c r="AG457" s="191">
        <f t="shared" si="963"/>
        <v>0</v>
      </c>
      <c r="AH457" s="191">
        <f t="shared" si="963"/>
        <v>0</v>
      </c>
      <c r="AI457" s="163"/>
      <c r="AJ457" s="206">
        <f t="shared" si="905"/>
        <v>0</v>
      </c>
      <c r="AK457" s="191">
        <f t="shared" ref="AK457:AU457" si="964">AK256+AJ457</f>
        <v>0</v>
      </c>
      <c r="AL457" s="191">
        <f t="shared" si="964"/>
        <v>0</v>
      </c>
      <c r="AM457" s="191">
        <f t="shared" si="964"/>
        <v>0</v>
      </c>
      <c r="AN457" s="191">
        <f t="shared" si="964"/>
        <v>0</v>
      </c>
      <c r="AO457" s="191">
        <f t="shared" si="964"/>
        <v>0</v>
      </c>
      <c r="AP457" s="191">
        <f t="shared" si="964"/>
        <v>0</v>
      </c>
      <c r="AQ457" s="191">
        <f t="shared" si="964"/>
        <v>0</v>
      </c>
      <c r="AR457" s="191">
        <f t="shared" si="964"/>
        <v>0</v>
      </c>
      <c r="AS457" s="191">
        <f t="shared" si="964"/>
        <v>0</v>
      </c>
      <c r="AT457" s="191">
        <f t="shared" si="964"/>
        <v>0</v>
      </c>
      <c r="AU457" s="191">
        <f t="shared" si="964"/>
        <v>0</v>
      </c>
      <c r="AV457" s="163"/>
      <c r="AW457" s="206">
        <f t="shared" si="907"/>
        <v>0</v>
      </c>
      <c r="AX457" s="191">
        <f t="shared" ref="AX457:BH457" si="965">AX256+AW457</f>
        <v>0</v>
      </c>
      <c r="AY457" s="191">
        <f t="shared" si="965"/>
        <v>0</v>
      </c>
      <c r="AZ457" s="191">
        <f t="shared" si="965"/>
        <v>0</v>
      </c>
      <c r="BA457" s="191">
        <f t="shared" si="965"/>
        <v>0</v>
      </c>
      <c r="BB457" s="191">
        <f t="shared" si="965"/>
        <v>0</v>
      </c>
      <c r="BC457" s="191">
        <f t="shared" si="965"/>
        <v>0</v>
      </c>
      <c r="BD457" s="191">
        <f t="shared" si="965"/>
        <v>0</v>
      </c>
      <c r="BE457" s="191">
        <f t="shared" si="965"/>
        <v>0</v>
      </c>
      <c r="BF457" s="191">
        <f t="shared" si="965"/>
        <v>0</v>
      </c>
      <c r="BG457" s="191">
        <f t="shared" si="965"/>
        <v>0</v>
      </c>
      <c r="BH457" s="191">
        <f t="shared" si="965"/>
        <v>0</v>
      </c>
      <c r="BI457" s="163"/>
      <c r="BV457" s="163"/>
      <c r="CI457" s="163"/>
      <c r="CV457" s="163"/>
      <c r="DI457" s="163"/>
      <c r="DV457" s="163"/>
      <c r="EI457" s="163"/>
      <c r="EK457" s="207">
        <f t="shared" si="892"/>
        <v>0</v>
      </c>
      <c r="EL457" s="116"/>
    </row>
    <row r="458" spans="1:142" ht="15.75" hidden="1" customHeight="1" outlineLevel="1" x14ac:dyDescent="0.25">
      <c r="A458" s="2">
        <f t="shared" si="929"/>
        <v>110</v>
      </c>
      <c r="B458" s="1">
        <f t="shared" si="929"/>
        <v>0</v>
      </c>
      <c r="C458" s="1">
        <f t="shared" si="929"/>
        <v>0</v>
      </c>
      <c r="D458" s="2">
        <f t="shared" si="929"/>
        <v>0</v>
      </c>
      <c r="E458" s="162">
        <f t="shared" si="929"/>
        <v>0</v>
      </c>
      <c r="F458" s="84" t="str">
        <f t="shared" si="901"/>
        <v>01/01/0000</v>
      </c>
      <c r="G458" s="209"/>
      <c r="H458" s="128"/>
      <c r="I458" s="205">
        <v>0</v>
      </c>
      <c r="J458" s="191">
        <f t="shared" ref="J458:U458" si="966">J257+I458</f>
        <v>0</v>
      </c>
      <c r="K458" s="191">
        <f t="shared" si="966"/>
        <v>0</v>
      </c>
      <c r="L458" s="191">
        <f t="shared" si="966"/>
        <v>0</v>
      </c>
      <c r="M458" s="191">
        <f t="shared" si="966"/>
        <v>0</v>
      </c>
      <c r="N458" s="191">
        <f t="shared" si="966"/>
        <v>0</v>
      </c>
      <c r="O458" s="191">
        <f t="shared" si="966"/>
        <v>0</v>
      </c>
      <c r="P458" s="191">
        <f t="shared" si="966"/>
        <v>0</v>
      </c>
      <c r="Q458" s="191">
        <f t="shared" si="966"/>
        <v>0</v>
      </c>
      <c r="R458" s="191">
        <f t="shared" si="966"/>
        <v>0</v>
      </c>
      <c r="S458" s="191">
        <f t="shared" si="966"/>
        <v>0</v>
      </c>
      <c r="T458" s="191">
        <f t="shared" si="966"/>
        <v>0</v>
      </c>
      <c r="U458" s="191">
        <f t="shared" si="966"/>
        <v>0</v>
      </c>
      <c r="V458" s="163"/>
      <c r="W458" s="206">
        <f t="shared" si="903"/>
        <v>0</v>
      </c>
      <c r="X458" s="191">
        <f t="shared" ref="X458:AH458" si="967">X257+W458</f>
        <v>0</v>
      </c>
      <c r="Y458" s="191">
        <f t="shared" si="967"/>
        <v>0</v>
      </c>
      <c r="Z458" s="191">
        <f t="shared" si="967"/>
        <v>0</v>
      </c>
      <c r="AA458" s="191">
        <f t="shared" si="967"/>
        <v>0</v>
      </c>
      <c r="AB458" s="191">
        <f t="shared" si="967"/>
        <v>0</v>
      </c>
      <c r="AC458" s="191">
        <f t="shared" si="967"/>
        <v>0</v>
      </c>
      <c r="AD458" s="191">
        <f t="shared" si="967"/>
        <v>0</v>
      </c>
      <c r="AE458" s="191">
        <f t="shared" si="967"/>
        <v>0</v>
      </c>
      <c r="AF458" s="191">
        <f t="shared" si="967"/>
        <v>0</v>
      </c>
      <c r="AG458" s="191">
        <f t="shared" si="967"/>
        <v>0</v>
      </c>
      <c r="AH458" s="191">
        <f t="shared" si="967"/>
        <v>0</v>
      </c>
      <c r="AI458" s="163"/>
      <c r="AJ458" s="206">
        <f t="shared" si="905"/>
        <v>0</v>
      </c>
      <c r="AK458" s="191">
        <f t="shared" ref="AK458:AU458" si="968">AK257+AJ458</f>
        <v>0</v>
      </c>
      <c r="AL458" s="191">
        <f t="shared" si="968"/>
        <v>0</v>
      </c>
      <c r="AM458" s="191">
        <f t="shared" si="968"/>
        <v>0</v>
      </c>
      <c r="AN458" s="191">
        <f t="shared" si="968"/>
        <v>0</v>
      </c>
      <c r="AO458" s="191">
        <f t="shared" si="968"/>
        <v>0</v>
      </c>
      <c r="AP458" s="191">
        <f t="shared" si="968"/>
        <v>0</v>
      </c>
      <c r="AQ458" s="191">
        <f t="shared" si="968"/>
        <v>0</v>
      </c>
      <c r="AR458" s="191">
        <f t="shared" si="968"/>
        <v>0</v>
      </c>
      <c r="AS458" s="191">
        <f t="shared" si="968"/>
        <v>0</v>
      </c>
      <c r="AT458" s="191">
        <f t="shared" si="968"/>
        <v>0</v>
      </c>
      <c r="AU458" s="191">
        <f t="shared" si="968"/>
        <v>0</v>
      </c>
      <c r="AV458" s="163"/>
      <c r="AW458" s="206">
        <f t="shared" si="907"/>
        <v>0</v>
      </c>
      <c r="AX458" s="191">
        <f t="shared" ref="AX458:BH458" si="969">AX257+AW458</f>
        <v>0</v>
      </c>
      <c r="AY458" s="191">
        <f t="shared" si="969"/>
        <v>0</v>
      </c>
      <c r="AZ458" s="191">
        <f t="shared" si="969"/>
        <v>0</v>
      </c>
      <c r="BA458" s="191">
        <f t="shared" si="969"/>
        <v>0</v>
      </c>
      <c r="BB458" s="191">
        <f t="shared" si="969"/>
        <v>0</v>
      </c>
      <c r="BC458" s="191">
        <f t="shared" si="969"/>
        <v>0</v>
      </c>
      <c r="BD458" s="191">
        <f t="shared" si="969"/>
        <v>0</v>
      </c>
      <c r="BE458" s="191">
        <f t="shared" si="969"/>
        <v>0</v>
      </c>
      <c r="BF458" s="191">
        <f t="shared" si="969"/>
        <v>0</v>
      </c>
      <c r="BG458" s="191">
        <f t="shared" si="969"/>
        <v>0</v>
      </c>
      <c r="BH458" s="191">
        <f t="shared" si="969"/>
        <v>0</v>
      </c>
      <c r="BI458" s="163"/>
      <c r="BV458" s="163"/>
      <c r="CI458" s="163"/>
      <c r="CV458" s="163"/>
      <c r="DI458" s="163"/>
      <c r="DV458" s="163"/>
      <c r="EI458" s="163"/>
      <c r="EK458" s="207">
        <f t="shared" si="892"/>
        <v>0</v>
      </c>
      <c r="EL458" s="116"/>
    </row>
    <row r="459" spans="1:142" ht="15.75" hidden="1" customHeight="1" outlineLevel="1" x14ac:dyDescent="0.25">
      <c r="A459" s="2">
        <f t="shared" ref="A459:E468" si="970">A258</f>
        <v>111</v>
      </c>
      <c r="B459" s="1">
        <f t="shared" si="970"/>
        <v>0</v>
      </c>
      <c r="C459" s="1">
        <f t="shared" si="970"/>
        <v>0</v>
      </c>
      <c r="D459" s="2">
        <f t="shared" si="970"/>
        <v>0</v>
      </c>
      <c r="E459" s="162">
        <f t="shared" si="970"/>
        <v>0</v>
      </c>
      <c r="F459" s="84" t="str">
        <f t="shared" si="901"/>
        <v>01/01/0000</v>
      </c>
      <c r="G459" s="209"/>
      <c r="H459" s="128"/>
      <c r="I459" s="205">
        <v>0</v>
      </c>
      <c r="J459" s="191">
        <f t="shared" ref="J459:U459" si="971">J258+I459</f>
        <v>0</v>
      </c>
      <c r="K459" s="191">
        <f t="shared" si="971"/>
        <v>0</v>
      </c>
      <c r="L459" s="191">
        <f t="shared" si="971"/>
        <v>0</v>
      </c>
      <c r="M459" s="191">
        <f t="shared" si="971"/>
        <v>0</v>
      </c>
      <c r="N459" s="191">
        <f t="shared" si="971"/>
        <v>0</v>
      </c>
      <c r="O459" s="191">
        <f t="shared" si="971"/>
        <v>0</v>
      </c>
      <c r="P459" s="191">
        <f t="shared" si="971"/>
        <v>0</v>
      </c>
      <c r="Q459" s="191">
        <f t="shared" si="971"/>
        <v>0</v>
      </c>
      <c r="R459" s="191">
        <f t="shared" si="971"/>
        <v>0</v>
      </c>
      <c r="S459" s="191">
        <f t="shared" si="971"/>
        <v>0</v>
      </c>
      <c r="T459" s="191">
        <f t="shared" si="971"/>
        <v>0</v>
      </c>
      <c r="U459" s="191">
        <f t="shared" si="971"/>
        <v>0</v>
      </c>
      <c r="V459" s="163"/>
      <c r="W459" s="206">
        <f t="shared" si="903"/>
        <v>0</v>
      </c>
      <c r="X459" s="191">
        <f t="shared" ref="X459:AH459" si="972">X258+W459</f>
        <v>0</v>
      </c>
      <c r="Y459" s="191">
        <f t="shared" si="972"/>
        <v>0</v>
      </c>
      <c r="Z459" s="191">
        <f t="shared" si="972"/>
        <v>0</v>
      </c>
      <c r="AA459" s="191">
        <f t="shared" si="972"/>
        <v>0</v>
      </c>
      <c r="AB459" s="191">
        <f t="shared" si="972"/>
        <v>0</v>
      </c>
      <c r="AC459" s="191">
        <f t="shared" si="972"/>
        <v>0</v>
      </c>
      <c r="AD459" s="191">
        <f t="shared" si="972"/>
        <v>0</v>
      </c>
      <c r="AE459" s="191">
        <f t="shared" si="972"/>
        <v>0</v>
      </c>
      <c r="AF459" s="191">
        <f t="shared" si="972"/>
        <v>0</v>
      </c>
      <c r="AG459" s="191">
        <f t="shared" si="972"/>
        <v>0</v>
      </c>
      <c r="AH459" s="191">
        <f t="shared" si="972"/>
        <v>0</v>
      </c>
      <c r="AI459" s="163"/>
      <c r="AJ459" s="206">
        <f t="shared" si="905"/>
        <v>0</v>
      </c>
      <c r="AK459" s="191">
        <f t="shared" ref="AK459:AU459" si="973">AK258+AJ459</f>
        <v>0</v>
      </c>
      <c r="AL459" s="191">
        <f t="shared" si="973"/>
        <v>0</v>
      </c>
      <c r="AM459" s="191">
        <f t="shared" si="973"/>
        <v>0</v>
      </c>
      <c r="AN459" s="191">
        <f t="shared" si="973"/>
        <v>0</v>
      </c>
      <c r="AO459" s="191">
        <f t="shared" si="973"/>
        <v>0</v>
      </c>
      <c r="AP459" s="191">
        <f t="shared" si="973"/>
        <v>0</v>
      </c>
      <c r="AQ459" s="191">
        <f t="shared" si="973"/>
        <v>0</v>
      </c>
      <c r="AR459" s="191">
        <f t="shared" si="973"/>
        <v>0</v>
      </c>
      <c r="AS459" s="191">
        <f t="shared" si="973"/>
        <v>0</v>
      </c>
      <c r="AT459" s="191">
        <f t="shared" si="973"/>
        <v>0</v>
      </c>
      <c r="AU459" s="191">
        <f t="shared" si="973"/>
        <v>0</v>
      </c>
      <c r="AV459" s="163"/>
      <c r="AW459" s="206">
        <f t="shared" si="907"/>
        <v>0</v>
      </c>
      <c r="AX459" s="191">
        <f t="shared" ref="AX459:BH459" si="974">AX258+AW459</f>
        <v>0</v>
      </c>
      <c r="AY459" s="191">
        <f t="shared" si="974"/>
        <v>0</v>
      </c>
      <c r="AZ459" s="191">
        <f t="shared" si="974"/>
        <v>0</v>
      </c>
      <c r="BA459" s="191">
        <f t="shared" si="974"/>
        <v>0</v>
      </c>
      <c r="BB459" s="191">
        <f t="shared" si="974"/>
        <v>0</v>
      </c>
      <c r="BC459" s="191">
        <f t="shared" si="974"/>
        <v>0</v>
      </c>
      <c r="BD459" s="191">
        <f t="shared" si="974"/>
        <v>0</v>
      </c>
      <c r="BE459" s="191">
        <f t="shared" si="974"/>
        <v>0</v>
      </c>
      <c r="BF459" s="191">
        <f t="shared" si="974"/>
        <v>0</v>
      </c>
      <c r="BG459" s="191">
        <f t="shared" si="974"/>
        <v>0</v>
      </c>
      <c r="BH459" s="191">
        <f t="shared" si="974"/>
        <v>0</v>
      </c>
      <c r="BI459" s="163"/>
      <c r="BV459" s="163"/>
      <c r="CI459" s="163"/>
      <c r="CV459" s="163"/>
      <c r="DI459" s="163"/>
      <c r="DV459" s="163"/>
      <c r="EI459" s="163"/>
      <c r="EK459" s="207">
        <f t="shared" si="892"/>
        <v>0</v>
      </c>
      <c r="EL459" s="116"/>
    </row>
    <row r="460" spans="1:142" ht="15.75" hidden="1" customHeight="1" outlineLevel="1" x14ac:dyDescent="0.25">
      <c r="A460" s="2">
        <f t="shared" si="970"/>
        <v>112</v>
      </c>
      <c r="B460" s="1">
        <f t="shared" si="970"/>
        <v>0</v>
      </c>
      <c r="C460" s="1">
        <f t="shared" si="970"/>
        <v>0</v>
      </c>
      <c r="D460" s="2">
        <f t="shared" si="970"/>
        <v>0</v>
      </c>
      <c r="E460" s="162">
        <f t="shared" si="970"/>
        <v>0</v>
      </c>
      <c r="F460" s="84" t="str">
        <f t="shared" si="901"/>
        <v>01/01/0000</v>
      </c>
      <c r="G460" s="209"/>
      <c r="H460" s="128"/>
      <c r="I460" s="205">
        <v>0</v>
      </c>
      <c r="J460" s="191">
        <f t="shared" ref="J460:U460" si="975">J259+I460</f>
        <v>0</v>
      </c>
      <c r="K460" s="191">
        <f t="shared" si="975"/>
        <v>0</v>
      </c>
      <c r="L460" s="191">
        <f t="shared" si="975"/>
        <v>0</v>
      </c>
      <c r="M460" s="191">
        <f t="shared" si="975"/>
        <v>0</v>
      </c>
      <c r="N460" s="191">
        <f t="shared" si="975"/>
        <v>0</v>
      </c>
      <c r="O460" s="191">
        <f t="shared" si="975"/>
        <v>0</v>
      </c>
      <c r="P460" s="191">
        <f t="shared" si="975"/>
        <v>0</v>
      </c>
      <c r="Q460" s="191">
        <f t="shared" si="975"/>
        <v>0</v>
      </c>
      <c r="R460" s="191">
        <f t="shared" si="975"/>
        <v>0</v>
      </c>
      <c r="S460" s="191">
        <f t="shared" si="975"/>
        <v>0</v>
      </c>
      <c r="T460" s="191">
        <f t="shared" si="975"/>
        <v>0</v>
      </c>
      <c r="U460" s="191">
        <f t="shared" si="975"/>
        <v>0</v>
      </c>
      <c r="V460" s="163"/>
      <c r="W460" s="206">
        <f t="shared" si="903"/>
        <v>0</v>
      </c>
      <c r="X460" s="191">
        <f t="shared" ref="X460:AH460" si="976">X259+W460</f>
        <v>0</v>
      </c>
      <c r="Y460" s="191">
        <f t="shared" si="976"/>
        <v>0</v>
      </c>
      <c r="Z460" s="191">
        <f t="shared" si="976"/>
        <v>0</v>
      </c>
      <c r="AA460" s="191">
        <f t="shared" si="976"/>
        <v>0</v>
      </c>
      <c r="AB460" s="191">
        <f t="shared" si="976"/>
        <v>0</v>
      </c>
      <c r="AC460" s="191">
        <f t="shared" si="976"/>
        <v>0</v>
      </c>
      <c r="AD460" s="191">
        <f t="shared" si="976"/>
        <v>0</v>
      </c>
      <c r="AE460" s="191">
        <f t="shared" si="976"/>
        <v>0</v>
      </c>
      <c r="AF460" s="191">
        <f t="shared" si="976"/>
        <v>0</v>
      </c>
      <c r="AG460" s="191">
        <f t="shared" si="976"/>
        <v>0</v>
      </c>
      <c r="AH460" s="191">
        <f t="shared" si="976"/>
        <v>0</v>
      </c>
      <c r="AI460" s="163"/>
      <c r="AJ460" s="206">
        <f t="shared" si="905"/>
        <v>0</v>
      </c>
      <c r="AK460" s="191">
        <f t="shared" ref="AK460:AU460" si="977">AK259+AJ460</f>
        <v>0</v>
      </c>
      <c r="AL460" s="191">
        <f t="shared" si="977"/>
        <v>0</v>
      </c>
      <c r="AM460" s="191">
        <f t="shared" si="977"/>
        <v>0</v>
      </c>
      <c r="AN460" s="191">
        <f t="shared" si="977"/>
        <v>0</v>
      </c>
      <c r="AO460" s="191">
        <f t="shared" si="977"/>
        <v>0</v>
      </c>
      <c r="AP460" s="191">
        <f t="shared" si="977"/>
        <v>0</v>
      </c>
      <c r="AQ460" s="191">
        <f t="shared" si="977"/>
        <v>0</v>
      </c>
      <c r="AR460" s="191">
        <f t="shared" si="977"/>
        <v>0</v>
      </c>
      <c r="AS460" s="191">
        <f t="shared" si="977"/>
        <v>0</v>
      </c>
      <c r="AT460" s="191">
        <f t="shared" si="977"/>
        <v>0</v>
      </c>
      <c r="AU460" s="191">
        <f t="shared" si="977"/>
        <v>0</v>
      </c>
      <c r="AV460" s="163"/>
      <c r="AW460" s="206">
        <f t="shared" si="907"/>
        <v>0</v>
      </c>
      <c r="AX460" s="191">
        <f t="shared" ref="AX460:BH460" si="978">AX259+AW460</f>
        <v>0</v>
      </c>
      <c r="AY460" s="191">
        <f t="shared" si="978"/>
        <v>0</v>
      </c>
      <c r="AZ460" s="191">
        <f t="shared" si="978"/>
        <v>0</v>
      </c>
      <c r="BA460" s="191">
        <f t="shared" si="978"/>
        <v>0</v>
      </c>
      <c r="BB460" s="191">
        <f t="shared" si="978"/>
        <v>0</v>
      </c>
      <c r="BC460" s="191">
        <f t="shared" si="978"/>
        <v>0</v>
      </c>
      <c r="BD460" s="191">
        <f t="shared" si="978"/>
        <v>0</v>
      </c>
      <c r="BE460" s="191">
        <f t="shared" si="978"/>
        <v>0</v>
      </c>
      <c r="BF460" s="191">
        <f t="shared" si="978"/>
        <v>0</v>
      </c>
      <c r="BG460" s="191">
        <f t="shared" si="978"/>
        <v>0</v>
      </c>
      <c r="BH460" s="191">
        <f t="shared" si="978"/>
        <v>0</v>
      </c>
      <c r="BI460" s="163"/>
      <c r="BV460" s="163"/>
      <c r="CI460" s="163"/>
      <c r="CV460" s="163"/>
      <c r="DI460" s="163"/>
      <c r="DV460" s="163"/>
      <c r="EI460" s="163"/>
      <c r="EK460" s="207">
        <f t="shared" si="892"/>
        <v>0</v>
      </c>
      <c r="EL460" s="116"/>
    </row>
    <row r="461" spans="1:142" ht="15.75" hidden="1" customHeight="1" outlineLevel="1" x14ac:dyDescent="0.25">
      <c r="A461" s="2">
        <f t="shared" si="970"/>
        <v>113</v>
      </c>
      <c r="B461" s="1">
        <f t="shared" si="970"/>
        <v>0</v>
      </c>
      <c r="C461" s="1">
        <f t="shared" si="970"/>
        <v>0</v>
      </c>
      <c r="D461" s="2">
        <f t="shared" si="970"/>
        <v>0</v>
      </c>
      <c r="E461" s="162">
        <f t="shared" si="970"/>
        <v>0</v>
      </c>
      <c r="F461" s="84" t="str">
        <f t="shared" si="901"/>
        <v>01/01/0000</v>
      </c>
      <c r="G461" s="209"/>
      <c r="H461" s="128"/>
      <c r="I461" s="205">
        <v>0</v>
      </c>
      <c r="J461" s="191">
        <f t="shared" ref="J461:U461" si="979">J260+I461</f>
        <v>0</v>
      </c>
      <c r="K461" s="191">
        <f t="shared" si="979"/>
        <v>0</v>
      </c>
      <c r="L461" s="191">
        <f t="shared" si="979"/>
        <v>0</v>
      </c>
      <c r="M461" s="191">
        <f t="shared" si="979"/>
        <v>0</v>
      </c>
      <c r="N461" s="191">
        <f t="shared" si="979"/>
        <v>0</v>
      </c>
      <c r="O461" s="191">
        <f t="shared" si="979"/>
        <v>0</v>
      </c>
      <c r="P461" s="191">
        <f t="shared" si="979"/>
        <v>0</v>
      </c>
      <c r="Q461" s="191">
        <f t="shared" si="979"/>
        <v>0</v>
      </c>
      <c r="R461" s="191">
        <f t="shared" si="979"/>
        <v>0</v>
      </c>
      <c r="S461" s="191">
        <f t="shared" si="979"/>
        <v>0</v>
      </c>
      <c r="T461" s="191">
        <f t="shared" si="979"/>
        <v>0</v>
      </c>
      <c r="U461" s="191">
        <f t="shared" si="979"/>
        <v>0</v>
      </c>
      <c r="V461" s="163"/>
      <c r="W461" s="206">
        <f t="shared" si="903"/>
        <v>0</v>
      </c>
      <c r="X461" s="191">
        <f t="shared" ref="X461:AH461" si="980">X260+W461</f>
        <v>0</v>
      </c>
      <c r="Y461" s="191">
        <f t="shared" si="980"/>
        <v>0</v>
      </c>
      <c r="Z461" s="191">
        <f t="shared" si="980"/>
        <v>0</v>
      </c>
      <c r="AA461" s="191">
        <f t="shared" si="980"/>
        <v>0</v>
      </c>
      <c r="AB461" s="191">
        <f t="shared" si="980"/>
        <v>0</v>
      </c>
      <c r="AC461" s="191">
        <f t="shared" si="980"/>
        <v>0</v>
      </c>
      <c r="AD461" s="191">
        <f t="shared" si="980"/>
        <v>0</v>
      </c>
      <c r="AE461" s="191">
        <f t="shared" si="980"/>
        <v>0</v>
      </c>
      <c r="AF461" s="191">
        <f t="shared" si="980"/>
        <v>0</v>
      </c>
      <c r="AG461" s="191">
        <f t="shared" si="980"/>
        <v>0</v>
      </c>
      <c r="AH461" s="191">
        <f t="shared" si="980"/>
        <v>0</v>
      </c>
      <c r="AI461" s="163"/>
      <c r="AJ461" s="206">
        <f t="shared" si="905"/>
        <v>0</v>
      </c>
      <c r="AK461" s="191">
        <f t="shared" ref="AK461:AU461" si="981">AK260+AJ461</f>
        <v>0</v>
      </c>
      <c r="AL461" s="191">
        <f t="shared" si="981"/>
        <v>0</v>
      </c>
      <c r="AM461" s="191">
        <f t="shared" si="981"/>
        <v>0</v>
      </c>
      <c r="AN461" s="191">
        <f t="shared" si="981"/>
        <v>0</v>
      </c>
      <c r="AO461" s="191">
        <f t="shared" si="981"/>
        <v>0</v>
      </c>
      <c r="AP461" s="191">
        <f t="shared" si="981"/>
        <v>0</v>
      </c>
      <c r="AQ461" s="191">
        <f t="shared" si="981"/>
        <v>0</v>
      </c>
      <c r="AR461" s="191">
        <f t="shared" si="981"/>
        <v>0</v>
      </c>
      <c r="AS461" s="191">
        <f t="shared" si="981"/>
        <v>0</v>
      </c>
      <c r="AT461" s="191">
        <f t="shared" si="981"/>
        <v>0</v>
      </c>
      <c r="AU461" s="191">
        <f t="shared" si="981"/>
        <v>0</v>
      </c>
      <c r="AV461" s="163"/>
      <c r="AW461" s="206">
        <f t="shared" si="907"/>
        <v>0</v>
      </c>
      <c r="AX461" s="191">
        <f t="shared" ref="AX461:BH461" si="982">AX260+AW461</f>
        <v>0</v>
      </c>
      <c r="AY461" s="191">
        <f t="shared" si="982"/>
        <v>0</v>
      </c>
      <c r="AZ461" s="191">
        <f t="shared" si="982"/>
        <v>0</v>
      </c>
      <c r="BA461" s="191">
        <f t="shared" si="982"/>
        <v>0</v>
      </c>
      <c r="BB461" s="191">
        <f t="shared" si="982"/>
        <v>0</v>
      </c>
      <c r="BC461" s="191">
        <f t="shared" si="982"/>
        <v>0</v>
      </c>
      <c r="BD461" s="191">
        <f t="shared" si="982"/>
        <v>0</v>
      </c>
      <c r="BE461" s="191">
        <f t="shared" si="982"/>
        <v>0</v>
      </c>
      <c r="BF461" s="191">
        <f t="shared" si="982"/>
        <v>0</v>
      </c>
      <c r="BG461" s="191">
        <f t="shared" si="982"/>
        <v>0</v>
      </c>
      <c r="BH461" s="191">
        <f t="shared" si="982"/>
        <v>0</v>
      </c>
      <c r="BI461" s="163"/>
      <c r="BV461" s="163"/>
      <c r="CI461" s="163"/>
      <c r="CV461" s="163"/>
      <c r="DI461" s="163"/>
      <c r="DV461" s="163"/>
      <c r="EI461" s="163"/>
      <c r="EK461" s="207">
        <f t="shared" si="892"/>
        <v>0</v>
      </c>
      <c r="EL461" s="116"/>
    </row>
    <row r="462" spans="1:142" ht="15.75" hidden="1" customHeight="1" outlineLevel="1" x14ac:dyDescent="0.25">
      <c r="A462" s="2">
        <f t="shared" si="970"/>
        <v>114</v>
      </c>
      <c r="B462" s="1">
        <f t="shared" si="970"/>
        <v>0</v>
      </c>
      <c r="C462" s="1">
        <f t="shared" si="970"/>
        <v>0</v>
      </c>
      <c r="D462" s="2">
        <f t="shared" si="970"/>
        <v>0</v>
      </c>
      <c r="E462" s="162">
        <f t="shared" si="970"/>
        <v>0</v>
      </c>
      <c r="F462" s="84" t="str">
        <f t="shared" si="901"/>
        <v>01/01/0000</v>
      </c>
      <c r="G462" s="209"/>
      <c r="H462" s="128"/>
      <c r="I462" s="205">
        <v>0</v>
      </c>
      <c r="J462" s="191">
        <f t="shared" ref="J462:U462" si="983">J261+I462</f>
        <v>0</v>
      </c>
      <c r="K462" s="191">
        <f t="shared" si="983"/>
        <v>0</v>
      </c>
      <c r="L462" s="191">
        <f t="shared" si="983"/>
        <v>0</v>
      </c>
      <c r="M462" s="191">
        <f t="shared" si="983"/>
        <v>0</v>
      </c>
      <c r="N462" s="191">
        <f t="shared" si="983"/>
        <v>0</v>
      </c>
      <c r="O462" s="191">
        <f t="shared" si="983"/>
        <v>0</v>
      </c>
      <c r="P462" s="191">
        <f t="shared" si="983"/>
        <v>0</v>
      </c>
      <c r="Q462" s="191">
        <f t="shared" si="983"/>
        <v>0</v>
      </c>
      <c r="R462" s="191">
        <f t="shared" si="983"/>
        <v>0</v>
      </c>
      <c r="S462" s="191">
        <f t="shared" si="983"/>
        <v>0</v>
      </c>
      <c r="T462" s="191">
        <f t="shared" si="983"/>
        <v>0</v>
      </c>
      <c r="U462" s="191">
        <f t="shared" si="983"/>
        <v>0</v>
      </c>
      <c r="V462" s="163"/>
      <c r="W462" s="206">
        <f t="shared" si="903"/>
        <v>0</v>
      </c>
      <c r="X462" s="191">
        <f t="shared" ref="X462:AH462" si="984">X261+W462</f>
        <v>0</v>
      </c>
      <c r="Y462" s="191">
        <f t="shared" si="984"/>
        <v>0</v>
      </c>
      <c r="Z462" s="191">
        <f t="shared" si="984"/>
        <v>0</v>
      </c>
      <c r="AA462" s="191">
        <f t="shared" si="984"/>
        <v>0</v>
      </c>
      <c r="AB462" s="191">
        <f t="shared" si="984"/>
        <v>0</v>
      </c>
      <c r="AC462" s="191">
        <f t="shared" si="984"/>
        <v>0</v>
      </c>
      <c r="AD462" s="191">
        <f t="shared" si="984"/>
        <v>0</v>
      </c>
      <c r="AE462" s="191">
        <f t="shared" si="984"/>
        <v>0</v>
      </c>
      <c r="AF462" s="191">
        <f t="shared" si="984"/>
        <v>0</v>
      </c>
      <c r="AG462" s="191">
        <f t="shared" si="984"/>
        <v>0</v>
      </c>
      <c r="AH462" s="191">
        <f t="shared" si="984"/>
        <v>0</v>
      </c>
      <c r="AI462" s="163"/>
      <c r="AJ462" s="206">
        <f t="shared" si="905"/>
        <v>0</v>
      </c>
      <c r="AK462" s="191">
        <f t="shared" ref="AK462:AU462" si="985">AK261+AJ462</f>
        <v>0</v>
      </c>
      <c r="AL462" s="191">
        <f t="shared" si="985"/>
        <v>0</v>
      </c>
      <c r="AM462" s="191">
        <f t="shared" si="985"/>
        <v>0</v>
      </c>
      <c r="AN462" s="191">
        <f t="shared" si="985"/>
        <v>0</v>
      </c>
      <c r="AO462" s="191">
        <f t="shared" si="985"/>
        <v>0</v>
      </c>
      <c r="AP462" s="191">
        <f t="shared" si="985"/>
        <v>0</v>
      </c>
      <c r="AQ462" s="191">
        <f t="shared" si="985"/>
        <v>0</v>
      </c>
      <c r="AR462" s="191">
        <f t="shared" si="985"/>
        <v>0</v>
      </c>
      <c r="AS462" s="191">
        <f t="shared" si="985"/>
        <v>0</v>
      </c>
      <c r="AT462" s="191">
        <f t="shared" si="985"/>
        <v>0</v>
      </c>
      <c r="AU462" s="191">
        <f t="shared" si="985"/>
        <v>0</v>
      </c>
      <c r="AV462" s="163"/>
      <c r="AW462" s="206">
        <f t="shared" si="907"/>
        <v>0</v>
      </c>
      <c r="AX462" s="191">
        <f t="shared" ref="AX462:BH462" si="986">AX261+AW462</f>
        <v>0</v>
      </c>
      <c r="AY462" s="191">
        <f t="shared" si="986"/>
        <v>0</v>
      </c>
      <c r="AZ462" s="191">
        <f t="shared" si="986"/>
        <v>0</v>
      </c>
      <c r="BA462" s="191">
        <f t="shared" si="986"/>
        <v>0</v>
      </c>
      <c r="BB462" s="191">
        <f t="shared" si="986"/>
        <v>0</v>
      </c>
      <c r="BC462" s="191">
        <f t="shared" si="986"/>
        <v>0</v>
      </c>
      <c r="BD462" s="191">
        <f t="shared" si="986"/>
        <v>0</v>
      </c>
      <c r="BE462" s="191">
        <f t="shared" si="986"/>
        <v>0</v>
      </c>
      <c r="BF462" s="191">
        <f t="shared" si="986"/>
        <v>0</v>
      </c>
      <c r="BG462" s="191">
        <f t="shared" si="986"/>
        <v>0</v>
      </c>
      <c r="BH462" s="191">
        <f t="shared" si="986"/>
        <v>0</v>
      </c>
      <c r="BI462" s="163"/>
      <c r="BV462" s="163"/>
      <c r="CI462" s="163"/>
      <c r="CV462" s="163"/>
      <c r="DI462" s="163"/>
      <c r="DV462" s="163"/>
      <c r="EI462" s="163"/>
      <c r="EK462" s="207">
        <f t="shared" si="892"/>
        <v>0</v>
      </c>
      <c r="EL462" s="116"/>
    </row>
    <row r="463" spans="1:142" ht="15.75" hidden="1" customHeight="1" outlineLevel="1" x14ac:dyDescent="0.25">
      <c r="A463" s="2">
        <f t="shared" si="970"/>
        <v>115</v>
      </c>
      <c r="B463" s="1">
        <f t="shared" si="970"/>
        <v>0</v>
      </c>
      <c r="C463" s="1">
        <f t="shared" si="970"/>
        <v>0</v>
      </c>
      <c r="D463" s="2">
        <f t="shared" si="970"/>
        <v>0</v>
      </c>
      <c r="E463" s="162">
        <f t="shared" si="970"/>
        <v>0</v>
      </c>
      <c r="F463" s="84" t="str">
        <f t="shared" si="901"/>
        <v>01/01/0000</v>
      </c>
      <c r="G463" s="209"/>
      <c r="H463" s="128"/>
      <c r="I463" s="205">
        <v>0</v>
      </c>
      <c r="J463" s="191">
        <f t="shared" ref="J463:U463" si="987">J262+I463</f>
        <v>0</v>
      </c>
      <c r="K463" s="191">
        <f t="shared" si="987"/>
        <v>0</v>
      </c>
      <c r="L463" s="191">
        <f t="shared" si="987"/>
        <v>0</v>
      </c>
      <c r="M463" s="191">
        <f t="shared" si="987"/>
        <v>0</v>
      </c>
      <c r="N463" s="191">
        <f t="shared" si="987"/>
        <v>0</v>
      </c>
      <c r="O463" s="191">
        <f t="shared" si="987"/>
        <v>0</v>
      </c>
      <c r="P463" s="191">
        <f t="shared" si="987"/>
        <v>0</v>
      </c>
      <c r="Q463" s="191">
        <f t="shared" si="987"/>
        <v>0</v>
      </c>
      <c r="R463" s="191">
        <f t="shared" si="987"/>
        <v>0</v>
      </c>
      <c r="S463" s="191">
        <f t="shared" si="987"/>
        <v>0</v>
      </c>
      <c r="T463" s="191">
        <f t="shared" si="987"/>
        <v>0</v>
      </c>
      <c r="U463" s="191">
        <f t="shared" si="987"/>
        <v>0</v>
      </c>
      <c r="V463" s="163"/>
      <c r="W463" s="206">
        <f t="shared" si="903"/>
        <v>0</v>
      </c>
      <c r="X463" s="191">
        <f t="shared" ref="X463:AH463" si="988">X262+W463</f>
        <v>0</v>
      </c>
      <c r="Y463" s="191">
        <f t="shared" si="988"/>
        <v>0</v>
      </c>
      <c r="Z463" s="191">
        <f t="shared" si="988"/>
        <v>0</v>
      </c>
      <c r="AA463" s="191">
        <f t="shared" si="988"/>
        <v>0</v>
      </c>
      <c r="AB463" s="191">
        <f t="shared" si="988"/>
        <v>0</v>
      </c>
      <c r="AC463" s="191">
        <f t="shared" si="988"/>
        <v>0</v>
      </c>
      <c r="AD463" s="191">
        <f t="shared" si="988"/>
        <v>0</v>
      </c>
      <c r="AE463" s="191">
        <f t="shared" si="988"/>
        <v>0</v>
      </c>
      <c r="AF463" s="191">
        <f t="shared" si="988"/>
        <v>0</v>
      </c>
      <c r="AG463" s="191">
        <f t="shared" si="988"/>
        <v>0</v>
      </c>
      <c r="AH463" s="191">
        <f t="shared" si="988"/>
        <v>0</v>
      </c>
      <c r="AI463" s="163"/>
      <c r="AJ463" s="206">
        <f t="shared" si="905"/>
        <v>0</v>
      </c>
      <c r="AK463" s="191">
        <f t="shared" ref="AK463:AU463" si="989">AK262+AJ463</f>
        <v>0</v>
      </c>
      <c r="AL463" s="191">
        <f t="shared" si="989"/>
        <v>0</v>
      </c>
      <c r="AM463" s="191">
        <f t="shared" si="989"/>
        <v>0</v>
      </c>
      <c r="AN463" s="191">
        <f t="shared" si="989"/>
        <v>0</v>
      </c>
      <c r="AO463" s="191">
        <f t="shared" si="989"/>
        <v>0</v>
      </c>
      <c r="AP463" s="191">
        <f t="shared" si="989"/>
        <v>0</v>
      </c>
      <c r="AQ463" s="191">
        <f t="shared" si="989"/>
        <v>0</v>
      </c>
      <c r="AR463" s="191">
        <f t="shared" si="989"/>
        <v>0</v>
      </c>
      <c r="AS463" s="191">
        <f t="shared" si="989"/>
        <v>0</v>
      </c>
      <c r="AT463" s="191">
        <f t="shared" si="989"/>
        <v>0</v>
      </c>
      <c r="AU463" s="191">
        <f t="shared" si="989"/>
        <v>0</v>
      </c>
      <c r="AV463" s="163"/>
      <c r="AW463" s="206">
        <f t="shared" si="907"/>
        <v>0</v>
      </c>
      <c r="AX463" s="191">
        <f t="shared" ref="AX463:BH463" si="990">AX262+AW463</f>
        <v>0</v>
      </c>
      <c r="AY463" s="191">
        <f t="shared" si="990"/>
        <v>0</v>
      </c>
      <c r="AZ463" s="191">
        <f t="shared" si="990"/>
        <v>0</v>
      </c>
      <c r="BA463" s="191">
        <f t="shared" si="990"/>
        <v>0</v>
      </c>
      <c r="BB463" s="191">
        <f t="shared" si="990"/>
        <v>0</v>
      </c>
      <c r="BC463" s="191">
        <f t="shared" si="990"/>
        <v>0</v>
      </c>
      <c r="BD463" s="191">
        <f t="shared" si="990"/>
        <v>0</v>
      </c>
      <c r="BE463" s="191">
        <f t="shared" si="990"/>
        <v>0</v>
      </c>
      <c r="BF463" s="191">
        <f t="shared" si="990"/>
        <v>0</v>
      </c>
      <c r="BG463" s="191">
        <f t="shared" si="990"/>
        <v>0</v>
      </c>
      <c r="BH463" s="191">
        <f t="shared" si="990"/>
        <v>0</v>
      </c>
      <c r="BI463" s="163"/>
      <c r="BV463" s="163"/>
      <c r="CI463" s="163"/>
      <c r="CV463" s="163"/>
      <c r="DI463" s="163"/>
      <c r="DV463" s="163"/>
      <c r="EI463" s="163"/>
      <c r="EK463" s="207">
        <f t="shared" si="892"/>
        <v>0</v>
      </c>
      <c r="EL463" s="116"/>
    </row>
    <row r="464" spans="1:142" ht="15.75" hidden="1" customHeight="1" outlineLevel="1" x14ac:dyDescent="0.25">
      <c r="A464" s="2">
        <f t="shared" si="970"/>
        <v>116</v>
      </c>
      <c r="B464" s="1">
        <f t="shared" si="970"/>
        <v>0</v>
      </c>
      <c r="C464" s="1">
        <f t="shared" si="970"/>
        <v>0</v>
      </c>
      <c r="D464" s="2">
        <f t="shared" si="970"/>
        <v>0</v>
      </c>
      <c r="E464" s="162">
        <f t="shared" si="970"/>
        <v>0</v>
      </c>
      <c r="F464" s="84" t="str">
        <f t="shared" si="901"/>
        <v>01/01/0000</v>
      </c>
      <c r="G464" s="209"/>
      <c r="H464" s="128"/>
      <c r="I464" s="205">
        <v>0</v>
      </c>
      <c r="J464" s="191">
        <f t="shared" ref="J464:U464" si="991">J263+I464</f>
        <v>0</v>
      </c>
      <c r="K464" s="191">
        <f t="shared" si="991"/>
        <v>0</v>
      </c>
      <c r="L464" s="191">
        <f t="shared" si="991"/>
        <v>0</v>
      </c>
      <c r="M464" s="191">
        <f t="shared" si="991"/>
        <v>0</v>
      </c>
      <c r="N464" s="191">
        <f t="shared" si="991"/>
        <v>0</v>
      </c>
      <c r="O464" s="191">
        <f t="shared" si="991"/>
        <v>0</v>
      </c>
      <c r="P464" s="191">
        <f t="shared" si="991"/>
        <v>0</v>
      </c>
      <c r="Q464" s="191">
        <f t="shared" si="991"/>
        <v>0</v>
      </c>
      <c r="R464" s="191">
        <f t="shared" si="991"/>
        <v>0</v>
      </c>
      <c r="S464" s="191">
        <f t="shared" si="991"/>
        <v>0</v>
      </c>
      <c r="T464" s="191">
        <f t="shared" si="991"/>
        <v>0</v>
      </c>
      <c r="U464" s="191">
        <f t="shared" si="991"/>
        <v>0</v>
      </c>
      <c r="V464" s="163"/>
      <c r="W464" s="206">
        <f t="shared" si="903"/>
        <v>0</v>
      </c>
      <c r="X464" s="191">
        <f t="shared" ref="X464:AH464" si="992">X263+W464</f>
        <v>0</v>
      </c>
      <c r="Y464" s="191">
        <f t="shared" si="992"/>
        <v>0</v>
      </c>
      <c r="Z464" s="191">
        <f t="shared" si="992"/>
        <v>0</v>
      </c>
      <c r="AA464" s="191">
        <f t="shared" si="992"/>
        <v>0</v>
      </c>
      <c r="AB464" s="191">
        <f t="shared" si="992"/>
        <v>0</v>
      </c>
      <c r="AC464" s="191">
        <f t="shared" si="992"/>
        <v>0</v>
      </c>
      <c r="AD464" s="191">
        <f t="shared" si="992"/>
        <v>0</v>
      </c>
      <c r="AE464" s="191">
        <f t="shared" si="992"/>
        <v>0</v>
      </c>
      <c r="AF464" s="191">
        <f t="shared" si="992"/>
        <v>0</v>
      </c>
      <c r="AG464" s="191">
        <f t="shared" si="992"/>
        <v>0</v>
      </c>
      <c r="AH464" s="191">
        <f t="shared" si="992"/>
        <v>0</v>
      </c>
      <c r="AI464" s="163"/>
      <c r="AJ464" s="206">
        <f t="shared" si="905"/>
        <v>0</v>
      </c>
      <c r="AK464" s="191">
        <f t="shared" ref="AK464:AU464" si="993">AK263+AJ464</f>
        <v>0</v>
      </c>
      <c r="AL464" s="191">
        <f t="shared" si="993"/>
        <v>0</v>
      </c>
      <c r="AM464" s="191">
        <f t="shared" si="993"/>
        <v>0</v>
      </c>
      <c r="AN464" s="191">
        <f t="shared" si="993"/>
        <v>0</v>
      </c>
      <c r="AO464" s="191">
        <f t="shared" si="993"/>
        <v>0</v>
      </c>
      <c r="AP464" s="191">
        <f t="shared" si="993"/>
        <v>0</v>
      </c>
      <c r="AQ464" s="191">
        <f t="shared" si="993"/>
        <v>0</v>
      </c>
      <c r="AR464" s="191">
        <f t="shared" si="993"/>
        <v>0</v>
      </c>
      <c r="AS464" s="191">
        <f t="shared" si="993"/>
        <v>0</v>
      </c>
      <c r="AT464" s="191">
        <f t="shared" si="993"/>
        <v>0</v>
      </c>
      <c r="AU464" s="191">
        <f t="shared" si="993"/>
        <v>0</v>
      </c>
      <c r="AV464" s="163"/>
      <c r="AW464" s="206">
        <f t="shared" si="907"/>
        <v>0</v>
      </c>
      <c r="AX464" s="191">
        <f t="shared" ref="AX464:BH464" si="994">AX263+AW464</f>
        <v>0</v>
      </c>
      <c r="AY464" s="191">
        <f t="shared" si="994"/>
        <v>0</v>
      </c>
      <c r="AZ464" s="191">
        <f t="shared" si="994"/>
        <v>0</v>
      </c>
      <c r="BA464" s="191">
        <f t="shared" si="994"/>
        <v>0</v>
      </c>
      <c r="BB464" s="191">
        <f t="shared" si="994"/>
        <v>0</v>
      </c>
      <c r="BC464" s="191">
        <f t="shared" si="994"/>
        <v>0</v>
      </c>
      <c r="BD464" s="191">
        <f t="shared" si="994"/>
        <v>0</v>
      </c>
      <c r="BE464" s="191">
        <f t="shared" si="994"/>
        <v>0</v>
      </c>
      <c r="BF464" s="191">
        <f t="shared" si="994"/>
        <v>0</v>
      </c>
      <c r="BG464" s="191">
        <f t="shared" si="994"/>
        <v>0</v>
      </c>
      <c r="BH464" s="191">
        <f t="shared" si="994"/>
        <v>0</v>
      </c>
      <c r="BI464" s="163"/>
      <c r="BV464" s="163"/>
      <c r="CI464" s="163"/>
      <c r="CV464" s="163"/>
      <c r="DI464" s="163"/>
      <c r="DV464" s="163"/>
      <c r="EI464" s="163"/>
      <c r="EK464" s="207">
        <f t="shared" si="892"/>
        <v>0</v>
      </c>
      <c r="EL464" s="116"/>
    </row>
    <row r="465" spans="1:142" ht="15.75" hidden="1" customHeight="1" outlineLevel="1" x14ac:dyDescent="0.25">
      <c r="A465" s="2">
        <f t="shared" si="970"/>
        <v>117</v>
      </c>
      <c r="B465" s="1">
        <f t="shared" si="970"/>
        <v>0</v>
      </c>
      <c r="C465" s="1">
        <f t="shared" si="970"/>
        <v>0</v>
      </c>
      <c r="D465" s="2">
        <f t="shared" si="970"/>
        <v>0</v>
      </c>
      <c r="E465" s="162">
        <f t="shared" si="970"/>
        <v>0</v>
      </c>
      <c r="F465" s="84" t="str">
        <f t="shared" si="901"/>
        <v>01/01/0000</v>
      </c>
      <c r="G465" s="209"/>
      <c r="H465" s="128"/>
      <c r="I465" s="205">
        <v>0</v>
      </c>
      <c r="J465" s="191">
        <f t="shared" ref="J465:U465" si="995">J264+I465</f>
        <v>0</v>
      </c>
      <c r="K465" s="191">
        <f t="shared" si="995"/>
        <v>0</v>
      </c>
      <c r="L465" s="191">
        <f t="shared" si="995"/>
        <v>0</v>
      </c>
      <c r="M465" s="191">
        <f t="shared" si="995"/>
        <v>0</v>
      </c>
      <c r="N465" s="191">
        <f t="shared" si="995"/>
        <v>0</v>
      </c>
      <c r="O465" s="191">
        <f t="shared" si="995"/>
        <v>0</v>
      </c>
      <c r="P465" s="191">
        <f t="shared" si="995"/>
        <v>0</v>
      </c>
      <c r="Q465" s="191">
        <f t="shared" si="995"/>
        <v>0</v>
      </c>
      <c r="R465" s="191">
        <f t="shared" si="995"/>
        <v>0</v>
      </c>
      <c r="S465" s="191">
        <f t="shared" si="995"/>
        <v>0</v>
      </c>
      <c r="T465" s="191">
        <f t="shared" si="995"/>
        <v>0</v>
      </c>
      <c r="U465" s="191">
        <f t="shared" si="995"/>
        <v>0</v>
      </c>
      <c r="V465" s="163"/>
      <c r="W465" s="206">
        <f t="shared" si="903"/>
        <v>0</v>
      </c>
      <c r="X465" s="191">
        <f t="shared" ref="X465:AH465" si="996">X264+W465</f>
        <v>0</v>
      </c>
      <c r="Y465" s="191">
        <f t="shared" si="996"/>
        <v>0</v>
      </c>
      <c r="Z465" s="191">
        <f t="shared" si="996"/>
        <v>0</v>
      </c>
      <c r="AA465" s="191">
        <f t="shared" si="996"/>
        <v>0</v>
      </c>
      <c r="AB465" s="191">
        <f t="shared" si="996"/>
        <v>0</v>
      </c>
      <c r="AC465" s="191">
        <f t="shared" si="996"/>
        <v>0</v>
      </c>
      <c r="AD465" s="191">
        <f t="shared" si="996"/>
        <v>0</v>
      </c>
      <c r="AE465" s="191">
        <f t="shared" si="996"/>
        <v>0</v>
      </c>
      <c r="AF465" s="191">
        <f t="shared" si="996"/>
        <v>0</v>
      </c>
      <c r="AG465" s="191">
        <f t="shared" si="996"/>
        <v>0</v>
      </c>
      <c r="AH465" s="191">
        <f t="shared" si="996"/>
        <v>0</v>
      </c>
      <c r="AI465" s="163"/>
      <c r="AJ465" s="206">
        <f t="shared" si="905"/>
        <v>0</v>
      </c>
      <c r="AK465" s="191">
        <f t="shared" ref="AK465:AU465" si="997">AK264+AJ465</f>
        <v>0</v>
      </c>
      <c r="AL465" s="191">
        <f t="shared" si="997"/>
        <v>0</v>
      </c>
      <c r="AM465" s="191">
        <f t="shared" si="997"/>
        <v>0</v>
      </c>
      <c r="AN465" s="191">
        <f t="shared" si="997"/>
        <v>0</v>
      </c>
      <c r="AO465" s="191">
        <f t="shared" si="997"/>
        <v>0</v>
      </c>
      <c r="AP465" s="191">
        <f t="shared" si="997"/>
        <v>0</v>
      </c>
      <c r="AQ465" s="191">
        <f t="shared" si="997"/>
        <v>0</v>
      </c>
      <c r="AR465" s="191">
        <f t="shared" si="997"/>
        <v>0</v>
      </c>
      <c r="AS465" s="191">
        <f t="shared" si="997"/>
        <v>0</v>
      </c>
      <c r="AT465" s="191">
        <f t="shared" si="997"/>
        <v>0</v>
      </c>
      <c r="AU465" s="191">
        <f t="shared" si="997"/>
        <v>0</v>
      </c>
      <c r="AV465" s="163"/>
      <c r="AW465" s="206">
        <f t="shared" si="907"/>
        <v>0</v>
      </c>
      <c r="AX465" s="191">
        <f t="shared" ref="AX465:BH465" si="998">AX264+AW465</f>
        <v>0</v>
      </c>
      <c r="AY465" s="191">
        <f t="shared" si="998"/>
        <v>0</v>
      </c>
      <c r="AZ465" s="191">
        <f t="shared" si="998"/>
        <v>0</v>
      </c>
      <c r="BA465" s="191">
        <f t="shared" si="998"/>
        <v>0</v>
      </c>
      <c r="BB465" s="191">
        <f t="shared" si="998"/>
        <v>0</v>
      </c>
      <c r="BC465" s="191">
        <f t="shared" si="998"/>
        <v>0</v>
      </c>
      <c r="BD465" s="191">
        <f t="shared" si="998"/>
        <v>0</v>
      </c>
      <c r="BE465" s="191">
        <f t="shared" si="998"/>
        <v>0</v>
      </c>
      <c r="BF465" s="191">
        <f t="shared" si="998"/>
        <v>0</v>
      </c>
      <c r="BG465" s="191">
        <f t="shared" si="998"/>
        <v>0</v>
      </c>
      <c r="BH465" s="191">
        <f t="shared" si="998"/>
        <v>0</v>
      </c>
      <c r="BI465" s="163"/>
      <c r="BV465" s="163"/>
      <c r="CI465" s="163"/>
      <c r="CV465" s="163"/>
      <c r="DI465" s="163"/>
      <c r="DV465" s="163"/>
      <c r="EI465" s="163"/>
      <c r="EK465" s="207">
        <f t="shared" si="892"/>
        <v>0</v>
      </c>
      <c r="EL465" s="116"/>
    </row>
    <row r="466" spans="1:142" ht="15.75" hidden="1" customHeight="1" outlineLevel="1" x14ac:dyDescent="0.25">
      <c r="A466" s="2">
        <f t="shared" si="970"/>
        <v>118</v>
      </c>
      <c r="B466" s="1">
        <f t="shared" si="970"/>
        <v>0</v>
      </c>
      <c r="C466" s="1">
        <f t="shared" si="970"/>
        <v>0</v>
      </c>
      <c r="D466" s="2">
        <f t="shared" si="970"/>
        <v>0</v>
      </c>
      <c r="E466" s="162">
        <f t="shared" si="970"/>
        <v>0</v>
      </c>
      <c r="F466" s="84" t="str">
        <f t="shared" si="901"/>
        <v>01/01/0000</v>
      </c>
      <c r="G466" s="209"/>
      <c r="H466" s="128"/>
      <c r="I466" s="205">
        <v>0</v>
      </c>
      <c r="J466" s="191">
        <f t="shared" ref="J466:U466" si="999">J265+I466</f>
        <v>0</v>
      </c>
      <c r="K466" s="191">
        <f t="shared" si="999"/>
        <v>0</v>
      </c>
      <c r="L466" s="191">
        <f t="shared" si="999"/>
        <v>0</v>
      </c>
      <c r="M466" s="191">
        <f t="shared" si="999"/>
        <v>0</v>
      </c>
      <c r="N466" s="191">
        <f t="shared" si="999"/>
        <v>0</v>
      </c>
      <c r="O466" s="191">
        <f t="shared" si="999"/>
        <v>0</v>
      </c>
      <c r="P466" s="191">
        <f t="shared" si="999"/>
        <v>0</v>
      </c>
      <c r="Q466" s="191">
        <f t="shared" si="999"/>
        <v>0</v>
      </c>
      <c r="R466" s="191">
        <f t="shared" si="999"/>
        <v>0</v>
      </c>
      <c r="S466" s="191">
        <f t="shared" si="999"/>
        <v>0</v>
      </c>
      <c r="T466" s="191">
        <f t="shared" si="999"/>
        <v>0</v>
      </c>
      <c r="U466" s="191">
        <f t="shared" si="999"/>
        <v>0</v>
      </c>
      <c r="V466" s="163"/>
      <c r="W466" s="206">
        <f t="shared" si="903"/>
        <v>0</v>
      </c>
      <c r="X466" s="191">
        <f t="shared" ref="X466:AH466" si="1000">X265+W466</f>
        <v>0</v>
      </c>
      <c r="Y466" s="191">
        <f t="shared" si="1000"/>
        <v>0</v>
      </c>
      <c r="Z466" s="191">
        <f t="shared" si="1000"/>
        <v>0</v>
      </c>
      <c r="AA466" s="191">
        <f t="shared" si="1000"/>
        <v>0</v>
      </c>
      <c r="AB466" s="191">
        <f t="shared" si="1000"/>
        <v>0</v>
      </c>
      <c r="AC466" s="191">
        <f t="shared" si="1000"/>
        <v>0</v>
      </c>
      <c r="AD466" s="191">
        <f t="shared" si="1000"/>
        <v>0</v>
      </c>
      <c r="AE466" s="191">
        <f t="shared" si="1000"/>
        <v>0</v>
      </c>
      <c r="AF466" s="191">
        <f t="shared" si="1000"/>
        <v>0</v>
      </c>
      <c r="AG466" s="191">
        <f t="shared" si="1000"/>
        <v>0</v>
      </c>
      <c r="AH466" s="191">
        <f t="shared" si="1000"/>
        <v>0</v>
      </c>
      <c r="AI466" s="163"/>
      <c r="AJ466" s="206">
        <f t="shared" si="905"/>
        <v>0</v>
      </c>
      <c r="AK466" s="191">
        <f t="shared" ref="AK466:AU466" si="1001">AK265+AJ466</f>
        <v>0</v>
      </c>
      <c r="AL466" s="191">
        <f t="shared" si="1001"/>
        <v>0</v>
      </c>
      <c r="AM466" s="191">
        <f t="shared" si="1001"/>
        <v>0</v>
      </c>
      <c r="AN466" s="191">
        <f t="shared" si="1001"/>
        <v>0</v>
      </c>
      <c r="AO466" s="191">
        <f t="shared" si="1001"/>
        <v>0</v>
      </c>
      <c r="AP466" s="191">
        <f t="shared" si="1001"/>
        <v>0</v>
      </c>
      <c r="AQ466" s="191">
        <f t="shared" si="1001"/>
        <v>0</v>
      </c>
      <c r="AR466" s="191">
        <f t="shared" si="1001"/>
        <v>0</v>
      </c>
      <c r="AS466" s="191">
        <f t="shared" si="1001"/>
        <v>0</v>
      </c>
      <c r="AT466" s="191">
        <f t="shared" si="1001"/>
        <v>0</v>
      </c>
      <c r="AU466" s="191">
        <f t="shared" si="1001"/>
        <v>0</v>
      </c>
      <c r="AV466" s="163"/>
      <c r="AW466" s="206">
        <f t="shared" si="907"/>
        <v>0</v>
      </c>
      <c r="AX466" s="191">
        <f t="shared" ref="AX466:BH466" si="1002">AX265+AW466</f>
        <v>0</v>
      </c>
      <c r="AY466" s="191">
        <f t="shared" si="1002"/>
        <v>0</v>
      </c>
      <c r="AZ466" s="191">
        <f t="shared" si="1002"/>
        <v>0</v>
      </c>
      <c r="BA466" s="191">
        <f t="shared" si="1002"/>
        <v>0</v>
      </c>
      <c r="BB466" s="191">
        <f t="shared" si="1002"/>
        <v>0</v>
      </c>
      <c r="BC466" s="191">
        <f t="shared" si="1002"/>
        <v>0</v>
      </c>
      <c r="BD466" s="191">
        <f t="shared" si="1002"/>
        <v>0</v>
      </c>
      <c r="BE466" s="191">
        <f t="shared" si="1002"/>
        <v>0</v>
      </c>
      <c r="BF466" s="191">
        <f t="shared" si="1002"/>
        <v>0</v>
      </c>
      <c r="BG466" s="191">
        <f t="shared" si="1002"/>
        <v>0</v>
      </c>
      <c r="BH466" s="191">
        <f t="shared" si="1002"/>
        <v>0</v>
      </c>
      <c r="BI466" s="163"/>
      <c r="BV466" s="163"/>
      <c r="CI466" s="163"/>
      <c r="CV466" s="163"/>
      <c r="DI466" s="163"/>
      <c r="DV466" s="163"/>
      <c r="EI466" s="163"/>
      <c r="EK466" s="207">
        <f t="shared" si="892"/>
        <v>0</v>
      </c>
      <c r="EL466" s="116"/>
    </row>
    <row r="467" spans="1:142" ht="15.75" hidden="1" customHeight="1" outlineLevel="1" x14ac:dyDescent="0.25">
      <c r="A467" s="2">
        <f t="shared" si="970"/>
        <v>119</v>
      </c>
      <c r="B467" s="1">
        <f t="shared" si="970"/>
        <v>0</v>
      </c>
      <c r="C467" s="1">
        <f t="shared" si="970"/>
        <v>0</v>
      </c>
      <c r="D467" s="2">
        <f t="shared" si="970"/>
        <v>0</v>
      </c>
      <c r="E467" s="162">
        <f t="shared" si="970"/>
        <v>0</v>
      </c>
      <c r="F467" s="84" t="str">
        <f t="shared" si="901"/>
        <v>01/01/0000</v>
      </c>
      <c r="G467" s="209"/>
      <c r="H467" s="128"/>
      <c r="I467" s="205">
        <v>0</v>
      </c>
      <c r="J467" s="191">
        <f t="shared" ref="J467:U467" si="1003">J266+I467</f>
        <v>0</v>
      </c>
      <c r="K467" s="191">
        <f t="shared" si="1003"/>
        <v>0</v>
      </c>
      <c r="L467" s="191">
        <f t="shared" si="1003"/>
        <v>0</v>
      </c>
      <c r="M467" s="191">
        <f t="shared" si="1003"/>
        <v>0</v>
      </c>
      <c r="N467" s="191">
        <f t="shared" si="1003"/>
        <v>0</v>
      </c>
      <c r="O467" s="191">
        <f t="shared" si="1003"/>
        <v>0</v>
      </c>
      <c r="P467" s="191">
        <f t="shared" si="1003"/>
        <v>0</v>
      </c>
      <c r="Q467" s="191">
        <f t="shared" si="1003"/>
        <v>0</v>
      </c>
      <c r="R467" s="191">
        <f t="shared" si="1003"/>
        <v>0</v>
      </c>
      <c r="S467" s="191">
        <f t="shared" si="1003"/>
        <v>0</v>
      </c>
      <c r="T467" s="191">
        <f t="shared" si="1003"/>
        <v>0</v>
      </c>
      <c r="U467" s="191">
        <f t="shared" si="1003"/>
        <v>0</v>
      </c>
      <c r="V467" s="163"/>
      <c r="W467" s="206">
        <f t="shared" si="903"/>
        <v>0</v>
      </c>
      <c r="X467" s="191">
        <f t="shared" ref="X467:AH467" si="1004">X266+W467</f>
        <v>0</v>
      </c>
      <c r="Y467" s="191">
        <f t="shared" si="1004"/>
        <v>0</v>
      </c>
      <c r="Z467" s="191">
        <f t="shared" si="1004"/>
        <v>0</v>
      </c>
      <c r="AA467" s="191">
        <f t="shared" si="1004"/>
        <v>0</v>
      </c>
      <c r="AB467" s="191">
        <f t="shared" si="1004"/>
        <v>0</v>
      </c>
      <c r="AC467" s="191">
        <f t="shared" si="1004"/>
        <v>0</v>
      </c>
      <c r="AD467" s="191">
        <f t="shared" si="1004"/>
        <v>0</v>
      </c>
      <c r="AE467" s="191">
        <f t="shared" si="1004"/>
        <v>0</v>
      </c>
      <c r="AF467" s="191">
        <f t="shared" si="1004"/>
        <v>0</v>
      </c>
      <c r="AG467" s="191">
        <f t="shared" si="1004"/>
        <v>0</v>
      </c>
      <c r="AH467" s="191">
        <f t="shared" si="1004"/>
        <v>0</v>
      </c>
      <c r="AI467" s="163"/>
      <c r="AJ467" s="206">
        <f t="shared" si="905"/>
        <v>0</v>
      </c>
      <c r="AK467" s="191">
        <f t="shared" ref="AK467:AU467" si="1005">AK266+AJ467</f>
        <v>0</v>
      </c>
      <c r="AL467" s="191">
        <f t="shared" si="1005"/>
        <v>0</v>
      </c>
      <c r="AM467" s="191">
        <f t="shared" si="1005"/>
        <v>0</v>
      </c>
      <c r="AN467" s="191">
        <f t="shared" si="1005"/>
        <v>0</v>
      </c>
      <c r="AO467" s="191">
        <f t="shared" si="1005"/>
        <v>0</v>
      </c>
      <c r="AP467" s="191">
        <f t="shared" si="1005"/>
        <v>0</v>
      </c>
      <c r="AQ467" s="191">
        <f t="shared" si="1005"/>
        <v>0</v>
      </c>
      <c r="AR467" s="191">
        <f t="shared" si="1005"/>
        <v>0</v>
      </c>
      <c r="AS467" s="191">
        <f t="shared" si="1005"/>
        <v>0</v>
      </c>
      <c r="AT467" s="191">
        <f t="shared" si="1005"/>
        <v>0</v>
      </c>
      <c r="AU467" s="191">
        <f t="shared" si="1005"/>
        <v>0</v>
      </c>
      <c r="AV467" s="163"/>
      <c r="AW467" s="206">
        <f t="shared" si="907"/>
        <v>0</v>
      </c>
      <c r="AX467" s="191">
        <f t="shared" ref="AX467:BH467" si="1006">AX266+AW467</f>
        <v>0</v>
      </c>
      <c r="AY467" s="191">
        <f t="shared" si="1006"/>
        <v>0</v>
      </c>
      <c r="AZ467" s="191">
        <f t="shared" si="1006"/>
        <v>0</v>
      </c>
      <c r="BA467" s="191">
        <f t="shared" si="1006"/>
        <v>0</v>
      </c>
      <c r="BB467" s="191">
        <f t="shared" si="1006"/>
        <v>0</v>
      </c>
      <c r="BC467" s="191">
        <f t="shared" si="1006"/>
        <v>0</v>
      </c>
      <c r="BD467" s="191">
        <f t="shared" si="1006"/>
        <v>0</v>
      </c>
      <c r="BE467" s="191">
        <f t="shared" si="1006"/>
        <v>0</v>
      </c>
      <c r="BF467" s="191">
        <f t="shared" si="1006"/>
        <v>0</v>
      </c>
      <c r="BG467" s="191">
        <f t="shared" si="1006"/>
        <v>0</v>
      </c>
      <c r="BH467" s="191">
        <f t="shared" si="1006"/>
        <v>0</v>
      </c>
      <c r="BI467" s="163"/>
      <c r="BV467" s="163"/>
      <c r="CI467" s="163"/>
      <c r="CV467" s="163"/>
      <c r="DI467" s="163"/>
      <c r="DV467" s="163"/>
      <c r="EI467" s="163"/>
      <c r="EK467" s="207">
        <f t="shared" si="892"/>
        <v>0</v>
      </c>
      <c r="EL467" s="116"/>
    </row>
    <row r="468" spans="1:142" ht="15.75" hidden="1" customHeight="1" outlineLevel="1" x14ac:dyDescent="0.25">
      <c r="A468" s="2">
        <f t="shared" si="970"/>
        <v>120</v>
      </c>
      <c r="B468" s="1">
        <f t="shared" si="970"/>
        <v>0</v>
      </c>
      <c r="C468" s="1">
        <f t="shared" si="970"/>
        <v>0</v>
      </c>
      <c r="D468" s="2">
        <f t="shared" si="970"/>
        <v>0</v>
      </c>
      <c r="E468" s="162">
        <f t="shared" si="970"/>
        <v>0</v>
      </c>
      <c r="F468" s="84" t="str">
        <f t="shared" si="901"/>
        <v>01/01/0000</v>
      </c>
      <c r="G468" s="209"/>
      <c r="H468" s="128"/>
      <c r="I468" s="205">
        <v>0</v>
      </c>
      <c r="J468" s="191">
        <f t="shared" ref="J468:U468" si="1007">J267+I468</f>
        <v>0</v>
      </c>
      <c r="K468" s="191">
        <f t="shared" si="1007"/>
        <v>0</v>
      </c>
      <c r="L468" s="191">
        <f t="shared" si="1007"/>
        <v>0</v>
      </c>
      <c r="M468" s="191">
        <f t="shared" si="1007"/>
        <v>0</v>
      </c>
      <c r="N468" s="191">
        <f t="shared" si="1007"/>
        <v>0</v>
      </c>
      <c r="O468" s="191">
        <f t="shared" si="1007"/>
        <v>0</v>
      </c>
      <c r="P468" s="191">
        <f t="shared" si="1007"/>
        <v>0</v>
      </c>
      <c r="Q468" s="191">
        <f t="shared" si="1007"/>
        <v>0</v>
      </c>
      <c r="R468" s="191">
        <f t="shared" si="1007"/>
        <v>0</v>
      </c>
      <c r="S468" s="191">
        <f t="shared" si="1007"/>
        <v>0</v>
      </c>
      <c r="T468" s="191">
        <f t="shared" si="1007"/>
        <v>0</v>
      </c>
      <c r="U468" s="191">
        <f t="shared" si="1007"/>
        <v>0</v>
      </c>
      <c r="V468" s="163"/>
      <c r="W468" s="206">
        <f t="shared" si="903"/>
        <v>0</v>
      </c>
      <c r="X468" s="191">
        <f t="shared" ref="X468:AH468" si="1008">X267+W468</f>
        <v>0</v>
      </c>
      <c r="Y468" s="191">
        <f t="shared" si="1008"/>
        <v>0</v>
      </c>
      <c r="Z468" s="191">
        <f t="shared" si="1008"/>
        <v>0</v>
      </c>
      <c r="AA468" s="191">
        <f t="shared" si="1008"/>
        <v>0</v>
      </c>
      <c r="AB468" s="191">
        <f t="shared" si="1008"/>
        <v>0</v>
      </c>
      <c r="AC468" s="191">
        <f t="shared" si="1008"/>
        <v>0</v>
      </c>
      <c r="AD468" s="191">
        <f t="shared" si="1008"/>
        <v>0</v>
      </c>
      <c r="AE468" s="191">
        <f t="shared" si="1008"/>
        <v>0</v>
      </c>
      <c r="AF468" s="191">
        <f t="shared" si="1008"/>
        <v>0</v>
      </c>
      <c r="AG468" s="191">
        <f t="shared" si="1008"/>
        <v>0</v>
      </c>
      <c r="AH468" s="191">
        <f t="shared" si="1008"/>
        <v>0</v>
      </c>
      <c r="AI468" s="163"/>
      <c r="AJ468" s="206">
        <f t="shared" si="905"/>
        <v>0</v>
      </c>
      <c r="AK468" s="191">
        <f t="shared" ref="AK468:AU468" si="1009">AK267+AJ468</f>
        <v>0</v>
      </c>
      <c r="AL468" s="191">
        <f t="shared" si="1009"/>
        <v>0</v>
      </c>
      <c r="AM468" s="191">
        <f t="shared" si="1009"/>
        <v>0</v>
      </c>
      <c r="AN468" s="191">
        <f t="shared" si="1009"/>
        <v>0</v>
      </c>
      <c r="AO468" s="191">
        <f t="shared" si="1009"/>
        <v>0</v>
      </c>
      <c r="AP468" s="191">
        <f t="shared" si="1009"/>
        <v>0</v>
      </c>
      <c r="AQ468" s="191">
        <f t="shared" si="1009"/>
        <v>0</v>
      </c>
      <c r="AR468" s="191">
        <f t="shared" si="1009"/>
        <v>0</v>
      </c>
      <c r="AS468" s="191">
        <f t="shared" si="1009"/>
        <v>0</v>
      </c>
      <c r="AT468" s="191">
        <f t="shared" si="1009"/>
        <v>0</v>
      </c>
      <c r="AU468" s="191">
        <f t="shared" si="1009"/>
        <v>0</v>
      </c>
      <c r="AV468" s="163"/>
      <c r="AW468" s="206">
        <f t="shared" si="907"/>
        <v>0</v>
      </c>
      <c r="AX468" s="191">
        <f t="shared" ref="AX468:BH468" si="1010">AX267+AW468</f>
        <v>0</v>
      </c>
      <c r="AY468" s="191">
        <f t="shared" si="1010"/>
        <v>0</v>
      </c>
      <c r="AZ468" s="191">
        <f t="shared" si="1010"/>
        <v>0</v>
      </c>
      <c r="BA468" s="191">
        <f t="shared" si="1010"/>
        <v>0</v>
      </c>
      <c r="BB468" s="191">
        <f t="shared" si="1010"/>
        <v>0</v>
      </c>
      <c r="BC468" s="191">
        <f t="shared" si="1010"/>
        <v>0</v>
      </c>
      <c r="BD468" s="191">
        <f t="shared" si="1010"/>
        <v>0</v>
      </c>
      <c r="BE468" s="191">
        <f t="shared" si="1010"/>
        <v>0</v>
      </c>
      <c r="BF468" s="191">
        <f t="shared" si="1010"/>
        <v>0</v>
      </c>
      <c r="BG468" s="191">
        <f t="shared" si="1010"/>
        <v>0</v>
      </c>
      <c r="BH468" s="191">
        <f t="shared" si="1010"/>
        <v>0</v>
      </c>
      <c r="BI468" s="163"/>
      <c r="BV468" s="163"/>
      <c r="CI468" s="163"/>
      <c r="CV468" s="163"/>
      <c r="DI468" s="163"/>
      <c r="DV468" s="163"/>
      <c r="EI468" s="163"/>
      <c r="EK468" s="207">
        <f t="shared" si="892"/>
        <v>0</v>
      </c>
      <c r="EL468" s="116"/>
    </row>
    <row r="469" spans="1:142" ht="15.75" hidden="1" customHeight="1" outlineLevel="1" x14ac:dyDescent="0.25">
      <c r="A469" s="2">
        <f t="shared" ref="A469:E478" si="1011">A268</f>
        <v>121</v>
      </c>
      <c r="B469" s="1">
        <f t="shared" si="1011"/>
        <v>0</v>
      </c>
      <c r="C469" s="1">
        <f t="shared" si="1011"/>
        <v>0</v>
      </c>
      <c r="D469" s="2">
        <f t="shared" si="1011"/>
        <v>0</v>
      </c>
      <c r="E469" s="162">
        <f t="shared" si="1011"/>
        <v>0</v>
      </c>
      <c r="F469" s="84" t="str">
        <f t="shared" si="901"/>
        <v>01/01/0000</v>
      </c>
      <c r="G469" s="209"/>
      <c r="H469" s="128"/>
      <c r="I469" s="205">
        <v>0</v>
      </c>
      <c r="J469" s="191">
        <f t="shared" ref="J469:U469" si="1012">J268+I469</f>
        <v>0</v>
      </c>
      <c r="K469" s="191">
        <f t="shared" si="1012"/>
        <v>0</v>
      </c>
      <c r="L469" s="191">
        <f t="shared" si="1012"/>
        <v>0</v>
      </c>
      <c r="M469" s="191">
        <f t="shared" si="1012"/>
        <v>0</v>
      </c>
      <c r="N469" s="191">
        <f t="shared" si="1012"/>
        <v>0</v>
      </c>
      <c r="O469" s="191">
        <f t="shared" si="1012"/>
        <v>0</v>
      </c>
      <c r="P469" s="191">
        <f t="shared" si="1012"/>
        <v>0</v>
      </c>
      <c r="Q469" s="191">
        <f t="shared" si="1012"/>
        <v>0</v>
      </c>
      <c r="R469" s="191">
        <f t="shared" si="1012"/>
        <v>0</v>
      </c>
      <c r="S469" s="191">
        <f t="shared" si="1012"/>
        <v>0</v>
      </c>
      <c r="T469" s="191">
        <f t="shared" si="1012"/>
        <v>0</v>
      </c>
      <c r="U469" s="191">
        <f t="shared" si="1012"/>
        <v>0</v>
      </c>
      <c r="V469" s="163"/>
      <c r="W469" s="206">
        <f t="shared" si="903"/>
        <v>0</v>
      </c>
      <c r="X469" s="191">
        <f t="shared" ref="X469:AH469" si="1013">X268+W469</f>
        <v>0</v>
      </c>
      <c r="Y469" s="191">
        <f t="shared" si="1013"/>
        <v>0</v>
      </c>
      <c r="Z469" s="191">
        <f t="shared" si="1013"/>
        <v>0</v>
      </c>
      <c r="AA469" s="191">
        <f t="shared" si="1013"/>
        <v>0</v>
      </c>
      <c r="AB469" s="191">
        <f t="shared" si="1013"/>
        <v>0</v>
      </c>
      <c r="AC469" s="191">
        <f t="shared" si="1013"/>
        <v>0</v>
      </c>
      <c r="AD469" s="191">
        <f t="shared" si="1013"/>
        <v>0</v>
      </c>
      <c r="AE469" s="191">
        <f t="shared" si="1013"/>
        <v>0</v>
      </c>
      <c r="AF469" s="191">
        <f t="shared" si="1013"/>
        <v>0</v>
      </c>
      <c r="AG469" s="191">
        <f t="shared" si="1013"/>
        <v>0</v>
      </c>
      <c r="AH469" s="191">
        <f t="shared" si="1013"/>
        <v>0</v>
      </c>
      <c r="AI469" s="163"/>
      <c r="AJ469" s="206">
        <f t="shared" si="905"/>
        <v>0</v>
      </c>
      <c r="AK469" s="191">
        <f t="shared" ref="AK469:AU469" si="1014">AK268+AJ469</f>
        <v>0</v>
      </c>
      <c r="AL469" s="191">
        <f t="shared" si="1014"/>
        <v>0</v>
      </c>
      <c r="AM469" s="191">
        <f t="shared" si="1014"/>
        <v>0</v>
      </c>
      <c r="AN469" s="191">
        <f t="shared" si="1014"/>
        <v>0</v>
      </c>
      <c r="AO469" s="191">
        <f t="shared" si="1014"/>
        <v>0</v>
      </c>
      <c r="AP469" s="191">
        <f t="shared" si="1014"/>
        <v>0</v>
      </c>
      <c r="AQ469" s="191">
        <f t="shared" si="1014"/>
        <v>0</v>
      </c>
      <c r="AR469" s="191">
        <f t="shared" si="1014"/>
        <v>0</v>
      </c>
      <c r="AS469" s="191">
        <f t="shared" si="1014"/>
        <v>0</v>
      </c>
      <c r="AT469" s="191">
        <f t="shared" si="1014"/>
        <v>0</v>
      </c>
      <c r="AU469" s="191">
        <f t="shared" si="1014"/>
        <v>0</v>
      </c>
      <c r="AV469" s="163"/>
      <c r="AW469" s="206">
        <f t="shared" si="907"/>
        <v>0</v>
      </c>
      <c r="AX469" s="191">
        <f t="shared" ref="AX469:BH469" si="1015">AX268+AW469</f>
        <v>0</v>
      </c>
      <c r="AY469" s="191">
        <f t="shared" si="1015"/>
        <v>0</v>
      </c>
      <c r="AZ469" s="191">
        <f t="shared" si="1015"/>
        <v>0</v>
      </c>
      <c r="BA469" s="191">
        <f t="shared" si="1015"/>
        <v>0</v>
      </c>
      <c r="BB469" s="191">
        <f t="shared" si="1015"/>
        <v>0</v>
      </c>
      <c r="BC469" s="191">
        <f t="shared" si="1015"/>
        <v>0</v>
      </c>
      <c r="BD469" s="191">
        <f t="shared" si="1015"/>
        <v>0</v>
      </c>
      <c r="BE469" s="191">
        <f t="shared" si="1015"/>
        <v>0</v>
      </c>
      <c r="BF469" s="191">
        <f t="shared" si="1015"/>
        <v>0</v>
      </c>
      <c r="BG469" s="191">
        <f t="shared" si="1015"/>
        <v>0</v>
      </c>
      <c r="BH469" s="191">
        <f t="shared" si="1015"/>
        <v>0</v>
      </c>
      <c r="BI469" s="163"/>
      <c r="BV469" s="163"/>
      <c r="CI469" s="163"/>
      <c r="CV469" s="163"/>
      <c r="DI469" s="163"/>
      <c r="DV469" s="163"/>
      <c r="EI469" s="163"/>
      <c r="EK469" s="207">
        <f t="shared" si="892"/>
        <v>0</v>
      </c>
      <c r="EL469" s="116"/>
    </row>
    <row r="470" spans="1:142" ht="15.75" hidden="1" customHeight="1" outlineLevel="1" x14ac:dyDescent="0.25">
      <c r="A470" s="2">
        <f t="shared" si="1011"/>
        <v>122</v>
      </c>
      <c r="B470" s="1">
        <f t="shared" si="1011"/>
        <v>0</v>
      </c>
      <c r="C470" s="1">
        <f t="shared" si="1011"/>
        <v>0</v>
      </c>
      <c r="D470" s="2">
        <f t="shared" si="1011"/>
        <v>0</v>
      </c>
      <c r="E470" s="162">
        <f t="shared" si="1011"/>
        <v>0</v>
      </c>
      <c r="F470" s="84" t="str">
        <f t="shared" si="901"/>
        <v>01/01/0000</v>
      </c>
      <c r="G470" s="209"/>
      <c r="H470" s="128"/>
      <c r="I470" s="205">
        <v>0</v>
      </c>
      <c r="J470" s="191">
        <f t="shared" ref="J470:U470" si="1016">J269+I470</f>
        <v>0</v>
      </c>
      <c r="K470" s="191">
        <f t="shared" si="1016"/>
        <v>0</v>
      </c>
      <c r="L470" s="191">
        <f t="shared" si="1016"/>
        <v>0</v>
      </c>
      <c r="M470" s="191">
        <f t="shared" si="1016"/>
        <v>0</v>
      </c>
      <c r="N470" s="191">
        <f t="shared" si="1016"/>
        <v>0</v>
      </c>
      <c r="O470" s="191">
        <f t="shared" si="1016"/>
        <v>0</v>
      </c>
      <c r="P470" s="191">
        <f t="shared" si="1016"/>
        <v>0</v>
      </c>
      <c r="Q470" s="191">
        <f t="shared" si="1016"/>
        <v>0</v>
      </c>
      <c r="R470" s="191">
        <f t="shared" si="1016"/>
        <v>0</v>
      </c>
      <c r="S470" s="191">
        <f t="shared" si="1016"/>
        <v>0</v>
      </c>
      <c r="T470" s="191">
        <f t="shared" si="1016"/>
        <v>0</v>
      </c>
      <c r="U470" s="191">
        <f t="shared" si="1016"/>
        <v>0</v>
      </c>
      <c r="V470" s="163"/>
      <c r="W470" s="206">
        <f t="shared" si="903"/>
        <v>0</v>
      </c>
      <c r="X470" s="191">
        <f t="shared" ref="X470:AH470" si="1017">X269+W470</f>
        <v>0</v>
      </c>
      <c r="Y470" s="191">
        <f t="shared" si="1017"/>
        <v>0</v>
      </c>
      <c r="Z470" s="191">
        <f t="shared" si="1017"/>
        <v>0</v>
      </c>
      <c r="AA470" s="191">
        <f t="shared" si="1017"/>
        <v>0</v>
      </c>
      <c r="AB470" s="191">
        <f t="shared" si="1017"/>
        <v>0</v>
      </c>
      <c r="AC470" s="191">
        <f t="shared" si="1017"/>
        <v>0</v>
      </c>
      <c r="AD470" s="191">
        <f t="shared" si="1017"/>
        <v>0</v>
      </c>
      <c r="AE470" s="191">
        <f t="shared" si="1017"/>
        <v>0</v>
      </c>
      <c r="AF470" s="191">
        <f t="shared" si="1017"/>
        <v>0</v>
      </c>
      <c r="AG470" s="191">
        <f t="shared" si="1017"/>
        <v>0</v>
      </c>
      <c r="AH470" s="191">
        <f t="shared" si="1017"/>
        <v>0</v>
      </c>
      <c r="AI470" s="163"/>
      <c r="AJ470" s="206">
        <f t="shared" si="905"/>
        <v>0</v>
      </c>
      <c r="AK470" s="191">
        <f t="shared" ref="AK470:AU470" si="1018">AK269+AJ470</f>
        <v>0</v>
      </c>
      <c r="AL470" s="191">
        <f t="shared" si="1018"/>
        <v>0</v>
      </c>
      <c r="AM470" s="191">
        <f t="shared" si="1018"/>
        <v>0</v>
      </c>
      <c r="AN470" s="191">
        <f t="shared" si="1018"/>
        <v>0</v>
      </c>
      <c r="AO470" s="191">
        <f t="shared" si="1018"/>
        <v>0</v>
      </c>
      <c r="AP470" s="191">
        <f t="shared" si="1018"/>
        <v>0</v>
      </c>
      <c r="AQ470" s="191">
        <f t="shared" si="1018"/>
        <v>0</v>
      </c>
      <c r="AR470" s="191">
        <f t="shared" si="1018"/>
        <v>0</v>
      </c>
      <c r="AS470" s="191">
        <f t="shared" si="1018"/>
        <v>0</v>
      </c>
      <c r="AT470" s="191">
        <f t="shared" si="1018"/>
        <v>0</v>
      </c>
      <c r="AU470" s="191">
        <f t="shared" si="1018"/>
        <v>0</v>
      </c>
      <c r="AV470" s="163"/>
      <c r="AW470" s="206">
        <f t="shared" si="907"/>
        <v>0</v>
      </c>
      <c r="AX470" s="191">
        <f t="shared" ref="AX470:BH470" si="1019">AX269+AW470</f>
        <v>0</v>
      </c>
      <c r="AY470" s="191">
        <f t="shared" si="1019"/>
        <v>0</v>
      </c>
      <c r="AZ470" s="191">
        <f t="shared" si="1019"/>
        <v>0</v>
      </c>
      <c r="BA470" s="191">
        <f t="shared" si="1019"/>
        <v>0</v>
      </c>
      <c r="BB470" s="191">
        <f t="shared" si="1019"/>
        <v>0</v>
      </c>
      <c r="BC470" s="191">
        <f t="shared" si="1019"/>
        <v>0</v>
      </c>
      <c r="BD470" s="191">
        <f t="shared" si="1019"/>
        <v>0</v>
      </c>
      <c r="BE470" s="191">
        <f t="shared" si="1019"/>
        <v>0</v>
      </c>
      <c r="BF470" s="191">
        <f t="shared" si="1019"/>
        <v>0</v>
      </c>
      <c r="BG470" s="191">
        <f t="shared" si="1019"/>
        <v>0</v>
      </c>
      <c r="BH470" s="191">
        <f t="shared" si="1019"/>
        <v>0</v>
      </c>
      <c r="BI470" s="163"/>
      <c r="BV470" s="163"/>
      <c r="CI470" s="163"/>
      <c r="CV470" s="163"/>
      <c r="DI470" s="163"/>
      <c r="DV470" s="163"/>
      <c r="EI470" s="163"/>
      <c r="EK470" s="207">
        <f t="shared" si="892"/>
        <v>0</v>
      </c>
      <c r="EL470" s="116"/>
    </row>
    <row r="471" spans="1:142" ht="15.75" hidden="1" customHeight="1" outlineLevel="1" x14ac:dyDescent="0.25">
      <c r="A471" s="2">
        <f t="shared" si="1011"/>
        <v>123</v>
      </c>
      <c r="B471" s="1">
        <f t="shared" si="1011"/>
        <v>0</v>
      </c>
      <c r="C471" s="1">
        <f t="shared" si="1011"/>
        <v>0</v>
      </c>
      <c r="D471" s="2">
        <f t="shared" si="1011"/>
        <v>0</v>
      </c>
      <c r="E471" s="162">
        <f t="shared" si="1011"/>
        <v>0</v>
      </c>
      <c r="F471" s="84" t="str">
        <f t="shared" si="901"/>
        <v>01/01/0000</v>
      </c>
      <c r="G471" s="209"/>
      <c r="H471" s="128"/>
      <c r="I471" s="205">
        <v>0</v>
      </c>
      <c r="J471" s="191">
        <f t="shared" ref="J471:U471" si="1020">J270+I471</f>
        <v>0</v>
      </c>
      <c r="K471" s="191">
        <f t="shared" si="1020"/>
        <v>0</v>
      </c>
      <c r="L471" s="191">
        <f t="shared" si="1020"/>
        <v>0</v>
      </c>
      <c r="M471" s="191">
        <f t="shared" si="1020"/>
        <v>0</v>
      </c>
      <c r="N471" s="191">
        <f t="shared" si="1020"/>
        <v>0</v>
      </c>
      <c r="O471" s="191">
        <f t="shared" si="1020"/>
        <v>0</v>
      </c>
      <c r="P471" s="191">
        <f t="shared" si="1020"/>
        <v>0</v>
      </c>
      <c r="Q471" s="191">
        <f t="shared" si="1020"/>
        <v>0</v>
      </c>
      <c r="R471" s="191">
        <f t="shared" si="1020"/>
        <v>0</v>
      </c>
      <c r="S471" s="191">
        <f t="shared" si="1020"/>
        <v>0</v>
      </c>
      <c r="T471" s="191">
        <f t="shared" si="1020"/>
        <v>0</v>
      </c>
      <c r="U471" s="191">
        <f t="shared" si="1020"/>
        <v>0</v>
      </c>
      <c r="V471" s="163"/>
      <c r="W471" s="206">
        <f t="shared" si="903"/>
        <v>0</v>
      </c>
      <c r="X471" s="191">
        <f t="shared" ref="X471:AH471" si="1021">X270+W471</f>
        <v>0</v>
      </c>
      <c r="Y471" s="191">
        <f t="shared" si="1021"/>
        <v>0</v>
      </c>
      <c r="Z471" s="191">
        <f t="shared" si="1021"/>
        <v>0</v>
      </c>
      <c r="AA471" s="191">
        <f t="shared" si="1021"/>
        <v>0</v>
      </c>
      <c r="AB471" s="191">
        <f t="shared" si="1021"/>
        <v>0</v>
      </c>
      <c r="AC471" s="191">
        <f t="shared" si="1021"/>
        <v>0</v>
      </c>
      <c r="AD471" s="191">
        <f t="shared" si="1021"/>
        <v>0</v>
      </c>
      <c r="AE471" s="191">
        <f t="shared" si="1021"/>
        <v>0</v>
      </c>
      <c r="AF471" s="191">
        <f t="shared" si="1021"/>
        <v>0</v>
      </c>
      <c r="AG471" s="191">
        <f t="shared" si="1021"/>
        <v>0</v>
      </c>
      <c r="AH471" s="191">
        <f t="shared" si="1021"/>
        <v>0</v>
      </c>
      <c r="AI471" s="163"/>
      <c r="AJ471" s="206">
        <f t="shared" si="905"/>
        <v>0</v>
      </c>
      <c r="AK471" s="191">
        <f t="shared" ref="AK471:AU471" si="1022">AK270+AJ471</f>
        <v>0</v>
      </c>
      <c r="AL471" s="191">
        <f t="shared" si="1022"/>
        <v>0</v>
      </c>
      <c r="AM471" s="191">
        <f t="shared" si="1022"/>
        <v>0</v>
      </c>
      <c r="AN471" s="191">
        <f t="shared" si="1022"/>
        <v>0</v>
      </c>
      <c r="AO471" s="191">
        <f t="shared" si="1022"/>
        <v>0</v>
      </c>
      <c r="AP471" s="191">
        <f t="shared" si="1022"/>
        <v>0</v>
      </c>
      <c r="AQ471" s="191">
        <f t="shared" si="1022"/>
        <v>0</v>
      </c>
      <c r="AR471" s="191">
        <f t="shared" si="1022"/>
        <v>0</v>
      </c>
      <c r="AS471" s="191">
        <f t="shared" si="1022"/>
        <v>0</v>
      </c>
      <c r="AT471" s="191">
        <f t="shared" si="1022"/>
        <v>0</v>
      </c>
      <c r="AU471" s="191">
        <f t="shared" si="1022"/>
        <v>0</v>
      </c>
      <c r="AV471" s="163"/>
      <c r="AW471" s="206">
        <f t="shared" si="907"/>
        <v>0</v>
      </c>
      <c r="AX471" s="191">
        <f t="shared" ref="AX471:BH471" si="1023">AX270+AW471</f>
        <v>0</v>
      </c>
      <c r="AY471" s="191">
        <f t="shared" si="1023"/>
        <v>0</v>
      </c>
      <c r="AZ471" s="191">
        <f t="shared" si="1023"/>
        <v>0</v>
      </c>
      <c r="BA471" s="191">
        <f t="shared" si="1023"/>
        <v>0</v>
      </c>
      <c r="BB471" s="191">
        <f t="shared" si="1023"/>
        <v>0</v>
      </c>
      <c r="BC471" s="191">
        <f t="shared" si="1023"/>
        <v>0</v>
      </c>
      <c r="BD471" s="191">
        <f t="shared" si="1023"/>
        <v>0</v>
      </c>
      <c r="BE471" s="191">
        <f t="shared" si="1023"/>
        <v>0</v>
      </c>
      <c r="BF471" s="191">
        <f t="shared" si="1023"/>
        <v>0</v>
      </c>
      <c r="BG471" s="191">
        <f t="shared" si="1023"/>
        <v>0</v>
      </c>
      <c r="BH471" s="191">
        <f t="shared" si="1023"/>
        <v>0</v>
      </c>
      <c r="BI471" s="163"/>
      <c r="BV471" s="163"/>
      <c r="CI471" s="163"/>
      <c r="CV471" s="163"/>
      <c r="DI471" s="163"/>
      <c r="DV471" s="163"/>
      <c r="EI471" s="163"/>
      <c r="EK471" s="207">
        <f t="shared" si="892"/>
        <v>0</v>
      </c>
      <c r="EL471" s="116"/>
    </row>
    <row r="472" spans="1:142" ht="15.75" hidden="1" customHeight="1" outlineLevel="1" x14ac:dyDescent="0.25">
      <c r="A472" s="2">
        <f t="shared" si="1011"/>
        <v>124</v>
      </c>
      <c r="B472" s="1">
        <f t="shared" si="1011"/>
        <v>0</v>
      </c>
      <c r="C472" s="1">
        <f t="shared" si="1011"/>
        <v>0</v>
      </c>
      <c r="D472" s="2">
        <f t="shared" si="1011"/>
        <v>0</v>
      </c>
      <c r="E472" s="162">
        <f t="shared" si="1011"/>
        <v>0</v>
      </c>
      <c r="F472" s="84" t="str">
        <f t="shared" si="901"/>
        <v>01/01/0000</v>
      </c>
      <c r="G472" s="209"/>
      <c r="H472" s="128"/>
      <c r="I472" s="205">
        <v>0</v>
      </c>
      <c r="J472" s="191">
        <f t="shared" ref="J472:U472" si="1024">J271+I472</f>
        <v>0</v>
      </c>
      <c r="K472" s="191">
        <f t="shared" si="1024"/>
        <v>0</v>
      </c>
      <c r="L472" s="191">
        <f t="shared" si="1024"/>
        <v>0</v>
      </c>
      <c r="M472" s="191">
        <f t="shared" si="1024"/>
        <v>0</v>
      </c>
      <c r="N472" s="191">
        <f t="shared" si="1024"/>
        <v>0</v>
      </c>
      <c r="O472" s="191">
        <f t="shared" si="1024"/>
        <v>0</v>
      </c>
      <c r="P472" s="191">
        <f t="shared" si="1024"/>
        <v>0</v>
      </c>
      <c r="Q472" s="191">
        <f t="shared" si="1024"/>
        <v>0</v>
      </c>
      <c r="R472" s="191">
        <f t="shared" si="1024"/>
        <v>0</v>
      </c>
      <c r="S472" s="191">
        <f t="shared" si="1024"/>
        <v>0</v>
      </c>
      <c r="T472" s="191">
        <f t="shared" si="1024"/>
        <v>0</v>
      </c>
      <c r="U472" s="191">
        <f t="shared" si="1024"/>
        <v>0</v>
      </c>
      <c r="V472" s="163"/>
      <c r="W472" s="206">
        <f t="shared" si="903"/>
        <v>0</v>
      </c>
      <c r="X472" s="191">
        <f t="shared" ref="X472:AH472" si="1025">X271+W472</f>
        <v>0</v>
      </c>
      <c r="Y472" s="191">
        <f t="shared" si="1025"/>
        <v>0</v>
      </c>
      <c r="Z472" s="191">
        <f t="shared" si="1025"/>
        <v>0</v>
      </c>
      <c r="AA472" s="191">
        <f t="shared" si="1025"/>
        <v>0</v>
      </c>
      <c r="AB472" s="191">
        <f t="shared" si="1025"/>
        <v>0</v>
      </c>
      <c r="AC472" s="191">
        <f t="shared" si="1025"/>
        <v>0</v>
      </c>
      <c r="AD472" s="191">
        <f t="shared" si="1025"/>
        <v>0</v>
      </c>
      <c r="AE472" s="191">
        <f t="shared" si="1025"/>
        <v>0</v>
      </c>
      <c r="AF472" s="191">
        <f t="shared" si="1025"/>
        <v>0</v>
      </c>
      <c r="AG472" s="191">
        <f t="shared" si="1025"/>
        <v>0</v>
      </c>
      <c r="AH472" s="191">
        <f t="shared" si="1025"/>
        <v>0</v>
      </c>
      <c r="AI472" s="163"/>
      <c r="AJ472" s="206">
        <f t="shared" si="905"/>
        <v>0</v>
      </c>
      <c r="AK472" s="191">
        <f t="shared" ref="AK472:AU472" si="1026">AK271+AJ472</f>
        <v>0</v>
      </c>
      <c r="AL472" s="191">
        <f t="shared" si="1026"/>
        <v>0</v>
      </c>
      <c r="AM472" s="191">
        <f t="shared" si="1026"/>
        <v>0</v>
      </c>
      <c r="AN472" s="191">
        <f t="shared" si="1026"/>
        <v>0</v>
      </c>
      <c r="AO472" s="191">
        <f t="shared" si="1026"/>
        <v>0</v>
      </c>
      <c r="AP472" s="191">
        <f t="shared" si="1026"/>
        <v>0</v>
      </c>
      <c r="AQ472" s="191">
        <f t="shared" si="1026"/>
        <v>0</v>
      </c>
      <c r="AR472" s="191">
        <f t="shared" si="1026"/>
        <v>0</v>
      </c>
      <c r="AS472" s="191">
        <f t="shared" si="1026"/>
        <v>0</v>
      </c>
      <c r="AT472" s="191">
        <f t="shared" si="1026"/>
        <v>0</v>
      </c>
      <c r="AU472" s="191">
        <f t="shared" si="1026"/>
        <v>0</v>
      </c>
      <c r="AV472" s="163"/>
      <c r="AW472" s="206">
        <f t="shared" si="907"/>
        <v>0</v>
      </c>
      <c r="AX472" s="191">
        <f t="shared" ref="AX472:BH472" si="1027">AX271+AW472</f>
        <v>0</v>
      </c>
      <c r="AY472" s="191">
        <f t="shared" si="1027"/>
        <v>0</v>
      </c>
      <c r="AZ472" s="191">
        <f t="shared" si="1027"/>
        <v>0</v>
      </c>
      <c r="BA472" s="191">
        <f t="shared" si="1027"/>
        <v>0</v>
      </c>
      <c r="BB472" s="191">
        <f t="shared" si="1027"/>
        <v>0</v>
      </c>
      <c r="BC472" s="191">
        <f t="shared" si="1027"/>
        <v>0</v>
      </c>
      <c r="BD472" s="191">
        <f t="shared" si="1027"/>
        <v>0</v>
      </c>
      <c r="BE472" s="191">
        <f t="shared" si="1027"/>
        <v>0</v>
      </c>
      <c r="BF472" s="191">
        <f t="shared" si="1027"/>
        <v>0</v>
      </c>
      <c r="BG472" s="191">
        <f t="shared" si="1027"/>
        <v>0</v>
      </c>
      <c r="BH472" s="191">
        <f t="shared" si="1027"/>
        <v>0</v>
      </c>
      <c r="BI472" s="163"/>
      <c r="BV472" s="163"/>
      <c r="CI472" s="163"/>
      <c r="CV472" s="163"/>
      <c r="DI472" s="163"/>
      <c r="DV472" s="163"/>
      <c r="EI472" s="163"/>
      <c r="EK472" s="207">
        <f t="shared" ref="EK472:EK483" si="1028">(SUMIFS($W472:$AH472,$W$3:$AH$3,"="&amp;$EL$2))-(SUMIFS($W472:$AH472,$W$3:$AH$3,"="&amp;$EL$1))</f>
        <v>0</v>
      </c>
      <c r="EL472" s="116"/>
    </row>
    <row r="473" spans="1:142" ht="15.75" hidden="1" customHeight="1" outlineLevel="1" x14ac:dyDescent="0.25">
      <c r="A473" s="2">
        <f t="shared" si="1011"/>
        <v>125</v>
      </c>
      <c r="B473" s="1">
        <f t="shared" si="1011"/>
        <v>0</v>
      </c>
      <c r="C473" s="1">
        <f t="shared" si="1011"/>
        <v>0</v>
      </c>
      <c r="D473" s="2">
        <f t="shared" si="1011"/>
        <v>0</v>
      </c>
      <c r="E473" s="162">
        <f t="shared" si="1011"/>
        <v>0</v>
      </c>
      <c r="F473" s="84" t="str">
        <f t="shared" si="901"/>
        <v>01/01/0000</v>
      </c>
      <c r="G473" s="209"/>
      <c r="H473" s="128"/>
      <c r="I473" s="205">
        <v>0</v>
      </c>
      <c r="J473" s="191">
        <f t="shared" ref="J473:U473" si="1029">J272+I473</f>
        <v>0</v>
      </c>
      <c r="K473" s="191">
        <f t="shared" si="1029"/>
        <v>0</v>
      </c>
      <c r="L473" s="191">
        <f t="shared" si="1029"/>
        <v>0</v>
      </c>
      <c r="M473" s="191">
        <f t="shared" si="1029"/>
        <v>0</v>
      </c>
      <c r="N473" s="191">
        <f t="shared" si="1029"/>
        <v>0</v>
      </c>
      <c r="O473" s="191">
        <f t="shared" si="1029"/>
        <v>0</v>
      </c>
      <c r="P473" s="191">
        <f t="shared" si="1029"/>
        <v>0</v>
      </c>
      <c r="Q473" s="191">
        <f t="shared" si="1029"/>
        <v>0</v>
      </c>
      <c r="R473" s="191">
        <f t="shared" si="1029"/>
        <v>0</v>
      </c>
      <c r="S473" s="191">
        <f t="shared" si="1029"/>
        <v>0</v>
      </c>
      <c r="T473" s="191">
        <f t="shared" si="1029"/>
        <v>0</v>
      </c>
      <c r="U473" s="191">
        <f t="shared" si="1029"/>
        <v>0</v>
      </c>
      <c r="V473" s="163"/>
      <c r="W473" s="206">
        <f t="shared" si="903"/>
        <v>0</v>
      </c>
      <c r="X473" s="191">
        <f t="shared" ref="X473:AH473" si="1030">X272+W473</f>
        <v>0</v>
      </c>
      <c r="Y473" s="191">
        <f t="shared" si="1030"/>
        <v>0</v>
      </c>
      <c r="Z473" s="191">
        <f t="shared" si="1030"/>
        <v>0</v>
      </c>
      <c r="AA473" s="191">
        <f t="shared" si="1030"/>
        <v>0</v>
      </c>
      <c r="AB473" s="191">
        <f t="shared" si="1030"/>
        <v>0</v>
      </c>
      <c r="AC473" s="191">
        <f t="shared" si="1030"/>
        <v>0</v>
      </c>
      <c r="AD473" s="191">
        <f t="shared" si="1030"/>
        <v>0</v>
      </c>
      <c r="AE473" s="191">
        <f t="shared" si="1030"/>
        <v>0</v>
      </c>
      <c r="AF473" s="191">
        <f t="shared" si="1030"/>
        <v>0</v>
      </c>
      <c r="AG473" s="191">
        <f t="shared" si="1030"/>
        <v>0</v>
      </c>
      <c r="AH473" s="191">
        <f t="shared" si="1030"/>
        <v>0</v>
      </c>
      <c r="AI473" s="163"/>
      <c r="AJ473" s="206">
        <f t="shared" si="905"/>
        <v>0</v>
      </c>
      <c r="AK473" s="191">
        <f t="shared" ref="AK473:AU473" si="1031">AK272+AJ473</f>
        <v>0</v>
      </c>
      <c r="AL473" s="191">
        <f t="shared" si="1031"/>
        <v>0</v>
      </c>
      <c r="AM473" s="191">
        <f t="shared" si="1031"/>
        <v>0</v>
      </c>
      <c r="AN473" s="191">
        <f t="shared" si="1031"/>
        <v>0</v>
      </c>
      <c r="AO473" s="191">
        <f t="shared" si="1031"/>
        <v>0</v>
      </c>
      <c r="AP473" s="191">
        <f t="shared" si="1031"/>
        <v>0</v>
      </c>
      <c r="AQ473" s="191">
        <f t="shared" si="1031"/>
        <v>0</v>
      </c>
      <c r="AR473" s="191">
        <f t="shared" si="1031"/>
        <v>0</v>
      </c>
      <c r="AS473" s="191">
        <f t="shared" si="1031"/>
        <v>0</v>
      </c>
      <c r="AT473" s="191">
        <f t="shared" si="1031"/>
        <v>0</v>
      </c>
      <c r="AU473" s="191">
        <f t="shared" si="1031"/>
        <v>0</v>
      </c>
      <c r="AV473" s="163"/>
      <c r="AW473" s="206">
        <f t="shared" si="907"/>
        <v>0</v>
      </c>
      <c r="AX473" s="191">
        <f t="shared" ref="AX473:BH473" si="1032">AX272+AW473</f>
        <v>0</v>
      </c>
      <c r="AY473" s="191">
        <f t="shared" si="1032"/>
        <v>0</v>
      </c>
      <c r="AZ473" s="191">
        <f t="shared" si="1032"/>
        <v>0</v>
      </c>
      <c r="BA473" s="191">
        <f t="shared" si="1032"/>
        <v>0</v>
      </c>
      <c r="BB473" s="191">
        <f t="shared" si="1032"/>
        <v>0</v>
      </c>
      <c r="BC473" s="191">
        <f t="shared" si="1032"/>
        <v>0</v>
      </c>
      <c r="BD473" s="191">
        <f t="shared" si="1032"/>
        <v>0</v>
      </c>
      <c r="BE473" s="191">
        <f t="shared" si="1032"/>
        <v>0</v>
      </c>
      <c r="BF473" s="191">
        <f t="shared" si="1032"/>
        <v>0</v>
      </c>
      <c r="BG473" s="191">
        <f t="shared" si="1032"/>
        <v>0</v>
      </c>
      <c r="BH473" s="191">
        <f t="shared" si="1032"/>
        <v>0</v>
      </c>
      <c r="BI473" s="163"/>
      <c r="BV473" s="163"/>
      <c r="CI473" s="163"/>
      <c r="CV473" s="163"/>
      <c r="DI473" s="163"/>
      <c r="DV473" s="163"/>
      <c r="EI473" s="163"/>
      <c r="EK473" s="207">
        <f t="shared" si="1028"/>
        <v>0</v>
      </c>
      <c r="EL473" s="116"/>
    </row>
    <row r="474" spans="1:142" ht="15.75" hidden="1" customHeight="1" outlineLevel="1" x14ac:dyDescent="0.25">
      <c r="A474" s="2">
        <f t="shared" si="1011"/>
        <v>126</v>
      </c>
      <c r="B474" s="1">
        <f t="shared" si="1011"/>
        <v>0</v>
      </c>
      <c r="C474" s="1">
        <f t="shared" si="1011"/>
        <v>0</v>
      </c>
      <c r="D474" s="2">
        <f t="shared" si="1011"/>
        <v>0</v>
      </c>
      <c r="E474" s="162">
        <f t="shared" si="1011"/>
        <v>0</v>
      </c>
      <c r="F474" s="84" t="str">
        <f t="shared" si="901"/>
        <v>01/01/0000</v>
      </c>
      <c r="G474" s="209"/>
      <c r="H474" s="128"/>
      <c r="I474" s="205">
        <v>0</v>
      </c>
      <c r="J474" s="191">
        <f t="shared" ref="J474:U474" si="1033">J273+I474</f>
        <v>0</v>
      </c>
      <c r="K474" s="191">
        <f t="shared" si="1033"/>
        <v>0</v>
      </c>
      <c r="L474" s="191">
        <f t="shared" si="1033"/>
        <v>0</v>
      </c>
      <c r="M474" s="191">
        <f t="shared" si="1033"/>
        <v>0</v>
      </c>
      <c r="N474" s="191">
        <f t="shared" si="1033"/>
        <v>0</v>
      </c>
      <c r="O474" s="191">
        <f t="shared" si="1033"/>
        <v>0</v>
      </c>
      <c r="P474" s="191">
        <f t="shared" si="1033"/>
        <v>0</v>
      </c>
      <c r="Q474" s="191">
        <f t="shared" si="1033"/>
        <v>0</v>
      </c>
      <c r="R474" s="191">
        <f t="shared" si="1033"/>
        <v>0</v>
      </c>
      <c r="S474" s="191">
        <f t="shared" si="1033"/>
        <v>0</v>
      </c>
      <c r="T474" s="191">
        <f t="shared" si="1033"/>
        <v>0</v>
      </c>
      <c r="U474" s="191">
        <f t="shared" si="1033"/>
        <v>0</v>
      </c>
      <c r="V474" s="163"/>
      <c r="W474" s="206">
        <f t="shared" si="903"/>
        <v>0</v>
      </c>
      <c r="X474" s="191">
        <f t="shared" ref="X474:AH474" si="1034">X273+W474</f>
        <v>0</v>
      </c>
      <c r="Y474" s="191">
        <f t="shared" si="1034"/>
        <v>0</v>
      </c>
      <c r="Z474" s="191">
        <f t="shared" si="1034"/>
        <v>0</v>
      </c>
      <c r="AA474" s="191">
        <f t="shared" si="1034"/>
        <v>0</v>
      </c>
      <c r="AB474" s="191">
        <f t="shared" si="1034"/>
        <v>0</v>
      </c>
      <c r="AC474" s="191">
        <f t="shared" si="1034"/>
        <v>0</v>
      </c>
      <c r="AD474" s="191">
        <f t="shared" si="1034"/>
        <v>0</v>
      </c>
      <c r="AE474" s="191">
        <f t="shared" si="1034"/>
        <v>0</v>
      </c>
      <c r="AF474" s="191">
        <f t="shared" si="1034"/>
        <v>0</v>
      </c>
      <c r="AG474" s="191">
        <f t="shared" si="1034"/>
        <v>0</v>
      </c>
      <c r="AH474" s="191">
        <f t="shared" si="1034"/>
        <v>0</v>
      </c>
      <c r="AI474" s="163"/>
      <c r="AJ474" s="206">
        <f t="shared" si="905"/>
        <v>0</v>
      </c>
      <c r="AK474" s="191">
        <f t="shared" ref="AK474:AU474" si="1035">AK273+AJ474</f>
        <v>0</v>
      </c>
      <c r="AL474" s="191">
        <f t="shared" si="1035"/>
        <v>0</v>
      </c>
      <c r="AM474" s="191">
        <f t="shared" si="1035"/>
        <v>0</v>
      </c>
      <c r="AN474" s="191">
        <f t="shared" si="1035"/>
        <v>0</v>
      </c>
      <c r="AO474" s="191">
        <f t="shared" si="1035"/>
        <v>0</v>
      </c>
      <c r="AP474" s="191">
        <f t="shared" si="1035"/>
        <v>0</v>
      </c>
      <c r="AQ474" s="191">
        <f t="shared" si="1035"/>
        <v>0</v>
      </c>
      <c r="AR474" s="191">
        <f t="shared" si="1035"/>
        <v>0</v>
      </c>
      <c r="AS474" s="191">
        <f t="shared" si="1035"/>
        <v>0</v>
      </c>
      <c r="AT474" s="191">
        <f t="shared" si="1035"/>
        <v>0</v>
      </c>
      <c r="AU474" s="191">
        <f t="shared" si="1035"/>
        <v>0</v>
      </c>
      <c r="AV474" s="163"/>
      <c r="AW474" s="206">
        <f t="shared" si="907"/>
        <v>0</v>
      </c>
      <c r="AX474" s="191">
        <f t="shared" ref="AX474:BH474" si="1036">AX273+AW474</f>
        <v>0</v>
      </c>
      <c r="AY474" s="191">
        <f t="shared" si="1036"/>
        <v>0</v>
      </c>
      <c r="AZ474" s="191">
        <f t="shared" si="1036"/>
        <v>0</v>
      </c>
      <c r="BA474" s="191">
        <f t="shared" si="1036"/>
        <v>0</v>
      </c>
      <c r="BB474" s="191">
        <f t="shared" si="1036"/>
        <v>0</v>
      </c>
      <c r="BC474" s="191">
        <f t="shared" si="1036"/>
        <v>0</v>
      </c>
      <c r="BD474" s="191">
        <f t="shared" si="1036"/>
        <v>0</v>
      </c>
      <c r="BE474" s="191">
        <f t="shared" si="1036"/>
        <v>0</v>
      </c>
      <c r="BF474" s="191">
        <f t="shared" si="1036"/>
        <v>0</v>
      </c>
      <c r="BG474" s="191">
        <f t="shared" si="1036"/>
        <v>0</v>
      </c>
      <c r="BH474" s="191">
        <f t="shared" si="1036"/>
        <v>0</v>
      </c>
      <c r="BI474" s="163"/>
      <c r="BV474" s="163"/>
      <c r="CI474" s="163"/>
      <c r="CV474" s="163"/>
      <c r="DI474" s="163"/>
      <c r="DV474" s="163"/>
      <c r="EI474" s="163"/>
      <c r="EK474" s="207">
        <f t="shared" si="1028"/>
        <v>0</v>
      </c>
      <c r="EL474" s="116"/>
    </row>
    <row r="475" spans="1:142" ht="15.75" hidden="1" customHeight="1" outlineLevel="1" x14ac:dyDescent="0.25">
      <c r="A475" s="2">
        <f t="shared" si="1011"/>
        <v>127</v>
      </c>
      <c r="B475" s="1">
        <f t="shared" si="1011"/>
        <v>0</v>
      </c>
      <c r="C475" s="1">
        <f t="shared" si="1011"/>
        <v>0</v>
      </c>
      <c r="D475" s="2">
        <f t="shared" si="1011"/>
        <v>0</v>
      </c>
      <c r="E475" s="162">
        <f t="shared" si="1011"/>
        <v>0</v>
      </c>
      <c r="F475" s="84" t="str">
        <f t="shared" ref="F475:F483" si="1037">$F274</f>
        <v>01/01/0000</v>
      </c>
      <c r="G475" s="209"/>
      <c r="H475" s="128"/>
      <c r="I475" s="205">
        <v>0</v>
      </c>
      <c r="J475" s="191">
        <f t="shared" ref="J475:U475" si="1038">J274+I475</f>
        <v>0</v>
      </c>
      <c r="K475" s="191">
        <f t="shared" si="1038"/>
        <v>0</v>
      </c>
      <c r="L475" s="191">
        <f t="shared" si="1038"/>
        <v>0</v>
      </c>
      <c r="M475" s="191">
        <f t="shared" si="1038"/>
        <v>0</v>
      </c>
      <c r="N475" s="191">
        <f t="shared" si="1038"/>
        <v>0</v>
      </c>
      <c r="O475" s="191">
        <f t="shared" si="1038"/>
        <v>0</v>
      </c>
      <c r="P475" s="191">
        <f t="shared" si="1038"/>
        <v>0</v>
      </c>
      <c r="Q475" s="191">
        <f t="shared" si="1038"/>
        <v>0</v>
      </c>
      <c r="R475" s="191">
        <f t="shared" si="1038"/>
        <v>0</v>
      </c>
      <c r="S475" s="191">
        <f t="shared" si="1038"/>
        <v>0</v>
      </c>
      <c r="T475" s="191">
        <f t="shared" si="1038"/>
        <v>0</v>
      </c>
      <c r="U475" s="191">
        <f t="shared" si="1038"/>
        <v>0</v>
      </c>
      <c r="V475" s="163"/>
      <c r="W475" s="206">
        <f t="shared" ref="W475:W483" si="1039">W274+U475</f>
        <v>0</v>
      </c>
      <c r="X475" s="191">
        <f t="shared" ref="X475:AH475" si="1040">X274+W475</f>
        <v>0</v>
      </c>
      <c r="Y475" s="191">
        <f t="shared" si="1040"/>
        <v>0</v>
      </c>
      <c r="Z475" s="191">
        <f t="shared" si="1040"/>
        <v>0</v>
      </c>
      <c r="AA475" s="191">
        <f t="shared" si="1040"/>
        <v>0</v>
      </c>
      <c r="AB475" s="191">
        <f t="shared" si="1040"/>
        <v>0</v>
      </c>
      <c r="AC475" s="191">
        <f t="shared" si="1040"/>
        <v>0</v>
      </c>
      <c r="AD475" s="191">
        <f t="shared" si="1040"/>
        <v>0</v>
      </c>
      <c r="AE475" s="191">
        <f t="shared" si="1040"/>
        <v>0</v>
      </c>
      <c r="AF475" s="191">
        <f t="shared" si="1040"/>
        <v>0</v>
      </c>
      <c r="AG475" s="191">
        <f t="shared" si="1040"/>
        <v>0</v>
      </c>
      <c r="AH475" s="191">
        <f t="shared" si="1040"/>
        <v>0</v>
      </c>
      <c r="AI475" s="163"/>
      <c r="AJ475" s="206">
        <f t="shared" ref="AJ475:AJ483" si="1041">AJ274+AH475</f>
        <v>0</v>
      </c>
      <c r="AK475" s="191">
        <f t="shared" ref="AK475:AU475" si="1042">AK274+AJ475</f>
        <v>0</v>
      </c>
      <c r="AL475" s="191">
        <f t="shared" si="1042"/>
        <v>0</v>
      </c>
      <c r="AM475" s="191">
        <f t="shared" si="1042"/>
        <v>0</v>
      </c>
      <c r="AN475" s="191">
        <f t="shared" si="1042"/>
        <v>0</v>
      </c>
      <c r="AO475" s="191">
        <f t="shared" si="1042"/>
        <v>0</v>
      </c>
      <c r="AP475" s="191">
        <f t="shared" si="1042"/>
        <v>0</v>
      </c>
      <c r="AQ475" s="191">
        <f t="shared" si="1042"/>
        <v>0</v>
      </c>
      <c r="AR475" s="191">
        <f t="shared" si="1042"/>
        <v>0</v>
      </c>
      <c r="AS475" s="191">
        <f t="shared" si="1042"/>
        <v>0</v>
      </c>
      <c r="AT475" s="191">
        <f t="shared" si="1042"/>
        <v>0</v>
      </c>
      <c r="AU475" s="191">
        <f t="shared" si="1042"/>
        <v>0</v>
      </c>
      <c r="AV475" s="163"/>
      <c r="AW475" s="206">
        <f t="shared" ref="AW475:AW483" si="1043">AW274+AU475</f>
        <v>0</v>
      </c>
      <c r="AX475" s="191">
        <f t="shared" ref="AX475:BH475" si="1044">AX274+AW475</f>
        <v>0</v>
      </c>
      <c r="AY475" s="191">
        <f t="shared" si="1044"/>
        <v>0</v>
      </c>
      <c r="AZ475" s="191">
        <f t="shared" si="1044"/>
        <v>0</v>
      </c>
      <c r="BA475" s="191">
        <f t="shared" si="1044"/>
        <v>0</v>
      </c>
      <c r="BB475" s="191">
        <f t="shared" si="1044"/>
        <v>0</v>
      </c>
      <c r="BC475" s="191">
        <f t="shared" si="1044"/>
        <v>0</v>
      </c>
      <c r="BD475" s="191">
        <f t="shared" si="1044"/>
        <v>0</v>
      </c>
      <c r="BE475" s="191">
        <f t="shared" si="1044"/>
        <v>0</v>
      </c>
      <c r="BF475" s="191">
        <f t="shared" si="1044"/>
        <v>0</v>
      </c>
      <c r="BG475" s="191">
        <f t="shared" si="1044"/>
        <v>0</v>
      </c>
      <c r="BH475" s="191">
        <f t="shared" si="1044"/>
        <v>0</v>
      </c>
      <c r="BI475" s="163"/>
      <c r="BV475" s="163"/>
      <c r="CI475" s="163"/>
      <c r="CV475" s="163"/>
      <c r="DI475" s="163"/>
      <c r="DV475" s="163"/>
      <c r="EI475" s="163"/>
      <c r="EK475" s="207">
        <f t="shared" si="1028"/>
        <v>0</v>
      </c>
      <c r="EL475" s="116"/>
    </row>
    <row r="476" spans="1:142" ht="15.75" hidden="1" customHeight="1" outlineLevel="1" x14ac:dyDescent="0.25">
      <c r="A476" s="2">
        <f t="shared" si="1011"/>
        <v>128</v>
      </c>
      <c r="B476" s="1">
        <f t="shared" si="1011"/>
        <v>0</v>
      </c>
      <c r="C476" s="1">
        <f t="shared" si="1011"/>
        <v>0</v>
      </c>
      <c r="D476" s="2">
        <f t="shared" si="1011"/>
        <v>0</v>
      </c>
      <c r="E476" s="162">
        <f t="shared" si="1011"/>
        <v>0</v>
      </c>
      <c r="F476" s="84" t="str">
        <f t="shared" si="1037"/>
        <v>01/01/0000</v>
      </c>
      <c r="G476" s="209"/>
      <c r="H476" s="128"/>
      <c r="I476" s="205">
        <v>0</v>
      </c>
      <c r="J476" s="191">
        <f t="shared" ref="J476:U476" si="1045">J275+I476</f>
        <v>0</v>
      </c>
      <c r="K476" s="191">
        <f t="shared" si="1045"/>
        <v>0</v>
      </c>
      <c r="L476" s="191">
        <f t="shared" si="1045"/>
        <v>0</v>
      </c>
      <c r="M476" s="191">
        <f t="shared" si="1045"/>
        <v>0</v>
      </c>
      <c r="N476" s="191">
        <f t="shared" si="1045"/>
        <v>0</v>
      </c>
      <c r="O476" s="191">
        <f t="shared" si="1045"/>
        <v>0</v>
      </c>
      <c r="P476" s="191">
        <f t="shared" si="1045"/>
        <v>0</v>
      </c>
      <c r="Q476" s="191">
        <f t="shared" si="1045"/>
        <v>0</v>
      </c>
      <c r="R476" s="191">
        <f t="shared" si="1045"/>
        <v>0</v>
      </c>
      <c r="S476" s="191">
        <f t="shared" si="1045"/>
        <v>0</v>
      </c>
      <c r="T476" s="191">
        <f t="shared" si="1045"/>
        <v>0</v>
      </c>
      <c r="U476" s="191">
        <f t="shared" si="1045"/>
        <v>0</v>
      </c>
      <c r="V476" s="163"/>
      <c r="W476" s="206">
        <f t="shared" si="1039"/>
        <v>0</v>
      </c>
      <c r="X476" s="191">
        <f t="shared" ref="X476:AH476" si="1046">X275+W476</f>
        <v>0</v>
      </c>
      <c r="Y476" s="191">
        <f t="shared" si="1046"/>
        <v>0</v>
      </c>
      <c r="Z476" s="191">
        <f t="shared" si="1046"/>
        <v>0</v>
      </c>
      <c r="AA476" s="191">
        <f t="shared" si="1046"/>
        <v>0</v>
      </c>
      <c r="AB476" s="191">
        <f t="shared" si="1046"/>
        <v>0</v>
      </c>
      <c r="AC476" s="191">
        <f t="shared" si="1046"/>
        <v>0</v>
      </c>
      <c r="AD476" s="191">
        <f t="shared" si="1046"/>
        <v>0</v>
      </c>
      <c r="AE476" s="191">
        <f t="shared" si="1046"/>
        <v>0</v>
      </c>
      <c r="AF476" s="191">
        <f t="shared" si="1046"/>
        <v>0</v>
      </c>
      <c r="AG476" s="191">
        <f t="shared" si="1046"/>
        <v>0</v>
      </c>
      <c r="AH476" s="191">
        <f t="shared" si="1046"/>
        <v>0</v>
      </c>
      <c r="AI476" s="163"/>
      <c r="AJ476" s="206">
        <f t="shared" si="1041"/>
        <v>0</v>
      </c>
      <c r="AK476" s="191">
        <f t="shared" ref="AK476:AU476" si="1047">AK275+AJ476</f>
        <v>0</v>
      </c>
      <c r="AL476" s="191">
        <f t="shared" si="1047"/>
        <v>0</v>
      </c>
      <c r="AM476" s="191">
        <f t="shared" si="1047"/>
        <v>0</v>
      </c>
      <c r="AN476" s="191">
        <f t="shared" si="1047"/>
        <v>0</v>
      </c>
      <c r="AO476" s="191">
        <f t="shared" si="1047"/>
        <v>0</v>
      </c>
      <c r="AP476" s="191">
        <f t="shared" si="1047"/>
        <v>0</v>
      </c>
      <c r="AQ476" s="191">
        <f t="shared" si="1047"/>
        <v>0</v>
      </c>
      <c r="AR476" s="191">
        <f t="shared" si="1047"/>
        <v>0</v>
      </c>
      <c r="AS476" s="191">
        <f t="shared" si="1047"/>
        <v>0</v>
      </c>
      <c r="AT476" s="191">
        <f t="shared" si="1047"/>
        <v>0</v>
      </c>
      <c r="AU476" s="191">
        <f t="shared" si="1047"/>
        <v>0</v>
      </c>
      <c r="AV476" s="163"/>
      <c r="AW476" s="206">
        <f t="shared" si="1043"/>
        <v>0</v>
      </c>
      <c r="AX476" s="191">
        <f t="shared" ref="AX476:BH476" si="1048">AX275+AW476</f>
        <v>0</v>
      </c>
      <c r="AY476" s="191">
        <f t="shared" si="1048"/>
        <v>0</v>
      </c>
      <c r="AZ476" s="191">
        <f t="shared" si="1048"/>
        <v>0</v>
      </c>
      <c r="BA476" s="191">
        <f t="shared" si="1048"/>
        <v>0</v>
      </c>
      <c r="BB476" s="191">
        <f t="shared" si="1048"/>
        <v>0</v>
      </c>
      <c r="BC476" s="191">
        <f t="shared" si="1048"/>
        <v>0</v>
      </c>
      <c r="BD476" s="191">
        <f t="shared" si="1048"/>
        <v>0</v>
      </c>
      <c r="BE476" s="191">
        <f t="shared" si="1048"/>
        <v>0</v>
      </c>
      <c r="BF476" s="191">
        <f t="shared" si="1048"/>
        <v>0</v>
      </c>
      <c r="BG476" s="191">
        <f t="shared" si="1048"/>
        <v>0</v>
      </c>
      <c r="BH476" s="191">
        <f t="shared" si="1048"/>
        <v>0</v>
      </c>
      <c r="BI476" s="163"/>
      <c r="BV476" s="163"/>
      <c r="CI476" s="163"/>
      <c r="CV476" s="163"/>
      <c r="DI476" s="163"/>
      <c r="DV476" s="163"/>
      <c r="EI476" s="163"/>
      <c r="EK476" s="207">
        <f t="shared" si="1028"/>
        <v>0</v>
      </c>
      <c r="EL476" s="116"/>
    </row>
    <row r="477" spans="1:142" ht="15.75" hidden="1" customHeight="1" outlineLevel="1" x14ac:dyDescent="0.25">
      <c r="A477" s="2">
        <f t="shared" si="1011"/>
        <v>129</v>
      </c>
      <c r="B477" s="1">
        <f t="shared" si="1011"/>
        <v>0</v>
      </c>
      <c r="C477" s="1">
        <f t="shared" si="1011"/>
        <v>0</v>
      </c>
      <c r="D477" s="2">
        <f t="shared" si="1011"/>
        <v>0</v>
      </c>
      <c r="E477" s="162">
        <f t="shared" si="1011"/>
        <v>0</v>
      </c>
      <c r="F477" s="84" t="str">
        <f t="shared" si="1037"/>
        <v>01/01/0000</v>
      </c>
      <c r="G477" s="209"/>
      <c r="H477" s="128"/>
      <c r="I477" s="205">
        <v>0</v>
      </c>
      <c r="J477" s="191">
        <f t="shared" ref="J477:U477" si="1049">J276+I477</f>
        <v>0</v>
      </c>
      <c r="K477" s="191">
        <f t="shared" si="1049"/>
        <v>0</v>
      </c>
      <c r="L477" s="191">
        <f t="shared" si="1049"/>
        <v>0</v>
      </c>
      <c r="M477" s="191">
        <f t="shared" si="1049"/>
        <v>0</v>
      </c>
      <c r="N477" s="191">
        <f t="shared" si="1049"/>
        <v>0</v>
      </c>
      <c r="O477" s="191">
        <f t="shared" si="1049"/>
        <v>0</v>
      </c>
      <c r="P477" s="191">
        <f t="shared" si="1049"/>
        <v>0</v>
      </c>
      <c r="Q477" s="191">
        <f t="shared" si="1049"/>
        <v>0</v>
      </c>
      <c r="R477" s="191">
        <f t="shared" si="1049"/>
        <v>0</v>
      </c>
      <c r="S477" s="191">
        <f t="shared" si="1049"/>
        <v>0</v>
      </c>
      <c r="T477" s="191">
        <f t="shared" si="1049"/>
        <v>0</v>
      </c>
      <c r="U477" s="191">
        <f t="shared" si="1049"/>
        <v>0</v>
      </c>
      <c r="V477" s="163"/>
      <c r="W477" s="206">
        <f t="shared" si="1039"/>
        <v>0</v>
      </c>
      <c r="X477" s="191">
        <f t="shared" ref="X477:AH477" si="1050">X276+W477</f>
        <v>0</v>
      </c>
      <c r="Y477" s="191">
        <f t="shared" si="1050"/>
        <v>0</v>
      </c>
      <c r="Z477" s="191">
        <f t="shared" si="1050"/>
        <v>0</v>
      </c>
      <c r="AA477" s="191">
        <f t="shared" si="1050"/>
        <v>0</v>
      </c>
      <c r="AB477" s="191">
        <f t="shared" si="1050"/>
        <v>0</v>
      </c>
      <c r="AC477" s="191">
        <f t="shared" si="1050"/>
        <v>0</v>
      </c>
      <c r="AD477" s="191">
        <f t="shared" si="1050"/>
        <v>0</v>
      </c>
      <c r="AE477" s="191">
        <f t="shared" si="1050"/>
        <v>0</v>
      </c>
      <c r="AF477" s="191">
        <f t="shared" si="1050"/>
        <v>0</v>
      </c>
      <c r="AG477" s="191">
        <f t="shared" si="1050"/>
        <v>0</v>
      </c>
      <c r="AH477" s="191">
        <f t="shared" si="1050"/>
        <v>0</v>
      </c>
      <c r="AI477" s="163"/>
      <c r="AJ477" s="206">
        <f t="shared" si="1041"/>
        <v>0</v>
      </c>
      <c r="AK477" s="191">
        <f t="shared" ref="AK477:AU477" si="1051">AK276+AJ477</f>
        <v>0</v>
      </c>
      <c r="AL477" s="191">
        <f t="shared" si="1051"/>
        <v>0</v>
      </c>
      <c r="AM477" s="191">
        <f t="shared" si="1051"/>
        <v>0</v>
      </c>
      <c r="AN477" s="191">
        <f t="shared" si="1051"/>
        <v>0</v>
      </c>
      <c r="AO477" s="191">
        <f t="shared" si="1051"/>
        <v>0</v>
      </c>
      <c r="AP477" s="191">
        <f t="shared" si="1051"/>
        <v>0</v>
      </c>
      <c r="AQ477" s="191">
        <f t="shared" si="1051"/>
        <v>0</v>
      </c>
      <c r="AR477" s="191">
        <f t="shared" si="1051"/>
        <v>0</v>
      </c>
      <c r="AS477" s="191">
        <f t="shared" si="1051"/>
        <v>0</v>
      </c>
      <c r="AT477" s="191">
        <f t="shared" si="1051"/>
        <v>0</v>
      </c>
      <c r="AU477" s="191">
        <f t="shared" si="1051"/>
        <v>0</v>
      </c>
      <c r="AV477" s="163"/>
      <c r="AW477" s="206">
        <f t="shared" si="1043"/>
        <v>0</v>
      </c>
      <c r="AX477" s="191">
        <f t="shared" ref="AX477:BH477" si="1052">AX276+AW477</f>
        <v>0</v>
      </c>
      <c r="AY477" s="191">
        <f t="shared" si="1052"/>
        <v>0</v>
      </c>
      <c r="AZ477" s="191">
        <f t="shared" si="1052"/>
        <v>0</v>
      </c>
      <c r="BA477" s="191">
        <f t="shared" si="1052"/>
        <v>0</v>
      </c>
      <c r="BB477" s="191">
        <f t="shared" si="1052"/>
        <v>0</v>
      </c>
      <c r="BC477" s="191">
        <f t="shared" si="1052"/>
        <v>0</v>
      </c>
      <c r="BD477" s="191">
        <f t="shared" si="1052"/>
        <v>0</v>
      </c>
      <c r="BE477" s="191">
        <f t="shared" si="1052"/>
        <v>0</v>
      </c>
      <c r="BF477" s="191">
        <f t="shared" si="1052"/>
        <v>0</v>
      </c>
      <c r="BG477" s="191">
        <f t="shared" si="1052"/>
        <v>0</v>
      </c>
      <c r="BH477" s="191">
        <f t="shared" si="1052"/>
        <v>0</v>
      </c>
      <c r="BI477" s="163"/>
      <c r="BV477" s="163"/>
      <c r="CI477" s="163"/>
      <c r="CV477" s="163"/>
      <c r="DI477" s="163"/>
      <c r="DV477" s="163"/>
      <c r="EI477" s="163"/>
      <c r="EK477" s="207">
        <f t="shared" si="1028"/>
        <v>0</v>
      </c>
      <c r="EL477" s="116"/>
    </row>
    <row r="478" spans="1:142" ht="15.75" hidden="1" customHeight="1" outlineLevel="1" x14ac:dyDescent="0.25">
      <c r="A478" s="2">
        <f t="shared" si="1011"/>
        <v>130</v>
      </c>
      <c r="B478" s="1">
        <f t="shared" si="1011"/>
        <v>0</v>
      </c>
      <c r="C478" s="1">
        <f t="shared" si="1011"/>
        <v>0</v>
      </c>
      <c r="D478" s="2">
        <f t="shared" si="1011"/>
        <v>0</v>
      </c>
      <c r="E478" s="162">
        <f t="shared" si="1011"/>
        <v>0</v>
      </c>
      <c r="F478" s="84" t="str">
        <f t="shared" si="1037"/>
        <v>01/01/0000</v>
      </c>
      <c r="G478" s="209"/>
      <c r="H478" s="128"/>
      <c r="I478" s="205">
        <v>0</v>
      </c>
      <c r="J478" s="191">
        <f t="shared" ref="J478:U478" si="1053">J277+I478</f>
        <v>0</v>
      </c>
      <c r="K478" s="191">
        <f t="shared" si="1053"/>
        <v>0</v>
      </c>
      <c r="L478" s="191">
        <f t="shared" si="1053"/>
        <v>0</v>
      </c>
      <c r="M478" s="191">
        <f t="shared" si="1053"/>
        <v>0</v>
      </c>
      <c r="N478" s="191">
        <f t="shared" si="1053"/>
        <v>0</v>
      </c>
      <c r="O478" s="191">
        <f t="shared" si="1053"/>
        <v>0</v>
      </c>
      <c r="P478" s="191">
        <f t="shared" si="1053"/>
        <v>0</v>
      </c>
      <c r="Q478" s="191">
        <f t="shared" si="1053"/>
        <v>0</v>
      </c>
      <c r="R478" s="191">
        <f t="shared" si="1053"/>
        <v>0</v>
      </c>
      <c r="S478" s="191">
        <f t="shared" si="1053"/>
        <v>0</v>
      </c>
      <c r="T478" s="191">
        <f t="shared" si="1053"/>
        <v>0</v>
      </c>
      <c r="U478" s="191">
        <f t="shared" si="1053"/>
        <v>0</v>
      </c>
      <c r="V478" s="163"/>
      <c r="W478" s="206">
        <f t="shared" si="1039"/>
        <v>0</v>
      </c>
      <c r="X478" s="191">
        <f t="shared" ref="X478:AH478" si="1054">X277+W478</f>
        <v>0</v>
      </c>
      <c r="Y478" s="191">
        <f t="shared" si="1054"/>
        <v>0</v>
      </c>
      <c r="Z478" s="191">
        <f t="shared" si="1054"/>
        <v>0</v>
      </c>
      <c r="AA478" s="191">
        <f t="shared" si="1054"/>
        <v>0</v>
      </c>
      <c r="AB478" s="191">
        <f t="shared" si="1054"/>
        <v>0</v>
      </c>
      <c r="AC478" s="191">
        <f t="shared" si="1054"/>
        <v>0</v>
      </c>
      <c r="AD478" s="191">
        <f t="shared" si="1054"/>
        <v>0</v>
      </c>
      <c r="AE478" s="191">
        <f t="shared" si="1054"/>
        <v>0</v>
      </c>
      <c r="AF478" s="191">
        <f t="shared" si="1054"/>
        <v>0</v>
      </c>
      <c r="AG478" s="191">
        <f t="shared" si="1054"/>
        <v>0</v>
      </c>
      <c r="AH478" s="191">
        <f t="shared" si="1054"/>
        <v>0</v>
      </c>
      <c r="AI478" s="163"/>
      <c r="AJ478" s="206">
        <f t="shared" si="1041"/>
        <v>0</v>
      </c>
      <c r="AK478" s="191">
        <f t="shared" ref="AK478:AU478" si="1055">AK277+AJ478</f>
        <v>0</v>
      </c>
      <c r="AL478" s="191">
        <f t="shared" si="1055"/>
        <v>0</v>
      </c>
      <c r="AM478" s="191">
        <f t="shared" si="1055"/>
        <v>0</v>
      </c>
      <c r="AN478" s="191">
        <f t="shared" si="1055"/>
        <v>0</v>
      </c>
      <c r="AO478" s="191">
        <f t="shared" si="1055"/>
        <v>0</v>
      </c>
      <c r="AP478" s="191">
        <f t="shared" si="1055"/>
        <v>0</v>
      </c>
      <c r="AQ478" s="191">
        <f t="shared" si="1055"/>
        <v>0</v>
      </c>
      <c r="AR478" s="191">
        <f t="shared" si="1055"/>
        <v>0</v>
      </c>
      <c r="AS478" s="191">
        <f t="shared" si="1055"/>
        <v>0</v>
      </c>
      <c r="AT478" s="191">
        <f t="shared" si="1055"/>
        <v>0</v>
      </c>
      <c r="AU478" s="191">
        <f t="shared" si="1055"/>
        <v>0</v>
      </c>
      <c r="AV478" s="163"/>
      <c r="AW478" s="206">
        <f t="shared" si="1043"/>
        <v>0</v>
      </c>
      <c r="AX478" s="191">
        <f t="shared" ref="AX478:BH478" si="1056">AX277+AW478</f>
        <v>0</v>
      </c>
      <c r="AY478" s="191">
        <f t="shared" si="1056"/>
        <v>0</v>
      </c>
      <c r="AZ478" s="191">
        <f t="shared" si="1056"/>
        <v>0</v>
      </c>
      <c r="BA478" s="191">
        <f t="shared" si="1056"/>
        <v>0</v>
      </c>
      <c r="BB478" s="191">
        <f t="shared" si="1056"/>
        <v>0</v>
      </c>
      <c r="BC478" s="191">
        <f t="shared" si="1056"/>
        <v>0</v>
      </c>
      <c r="BD478" s="191">
        <f t="shared" si="1056"/>
        <v>0</v>
      </c>
      <c r="BE478" s="191">
        <f t="shared" si="1056"/>
        <v>0</v>
      </c>
      <c r="BF478" s="191">
        <f t="shared" si="1056"/>
        <v>0</v>
      </c>
      <c r="BG478" s="191">
        <f t="shared" si="1056"/>
        <v>0</v>
      </c>
      <c r="BH478" s="191">
        <f t="shared" si="1056"/>
        <v>0</v>
      </c>
      <c r="BI478" s="163"/>
      <c r="BV478" s="163"/>
      <c r="CI478" s="163"/>
      <c r="CV478" s="163"/>
      <c r="DI478" s="163"/>
      <c r="DV478" s="163"/>
      <c r="EI478" s="163"/>
      <c r="EK478" s="207">
        <f t="shared" si="1028"/>
        <v>0</v>
      </c>
      <c r="EL478" s="116"/>
    </row>
    <row r="479" spans="1:142" ht="15.75" hidden="1" customHeight="1" outlineLevel="1" x14ac:dyDescent="0.25">
      <c r="A479" s="2">
        <f t="shared" ref="A479:E483" si="1057">A278</f>
        <v>131</v>
      </c>
      <c r="B479" s="1">
        <f t="shared" si="1057"/>
        <v>0</v>
      </c>
      <c r="C479" s="1">
        <f t="shared" si="1057"/>
        <v>0</v>
      </c>
      <c r="D479" s="2">
        <f t="shared" si="1057"/>
        <v>0</v>
      </c>
      <c r="E479" s="162">
        <f t="shared" si="1057"/>
        <v>0</v>
      </c>
      <c r="F479" s="84" t="str">
        <f t="shared" si="1037"/>
        <v>01/01/0000</v>
      </c>
      <c r="G479" s="209"/>
      <c r="H479" s="128"/>
      <c r="I479" s="205">
        <v>0</v>
      </c>
      <c r="J479" s="191">
        <f t="shared" ref="J479:U479" si="1058">J278+I479</f>
        <v>0</v>
      </c>
      <c r="K479" s="191">
        <f t="shared" si="1058"/>
        <v>0</v>
      </c>
      <c r="L479" s="191">
        <f t="shared" si="1058"/>
        <v>0</v>
      </c>
      <c r="M479" s="191">
        <f t="shared" si="1058"/>
        <v>0</v>
      </c>
      <c r="N479" s="191">
        <f t="shared" si="1058"/>
        <v>0</v>
      </c>
      <c r="O479" s="191">
        <f t="shared" si="1058"/>
        <v>0</v>
      </c>
      <c r="P479" s="191">
        <f t="shared" si="1058"/>
        <v>0</v>
      </c>
      <c r="Q479" s="191">
        <f t="shared" si="1058"/>
        <v>0</v>
      </c>
      <c r="R479" s="191">
        <f t="shared" si="1058"/>
        <v>0</v>
      </c>
      <c r="S479" s="191">
        <f t="shared" si="1058"/>
        <v>0</v>
      </c>
      <c r="T479" s="191">
        <f t="shared" si="1058"/>
        <v>0</v>
      </c>
      <c r="U479" s="191">
        <f t="shared" si="1058"/>
        <v>0</v>
      </c>
      <c r="V479" s="163"/>
      <c r="W479" s="206">
        <f t="shared" si="1039"/>
        <v>0</v>
      </c>
      <c r="X479" s="191">
        <f t="shared" ref="X479:AH479" si="1059">X278+W479</f>
        <v>0</v>
      </c>
      <c r="Y479" s="191">
        <f t="shared" si="1059"/>
        <v>0</v>
      </c>
      <c r="Z479" s="191">
        <f t="shared" si="1059"/>
        <v>0</v>
      </c>
      <c r="AA479" s="191">
        <f t="shared" si="1059"/>
        <v>0</v>
      </c>
      <c r="AB479" s="191">
        <f t="shared" si="1059"/>
        <v>0</v>
      </c>
      <c r="AC479" s="191">
        <f t="shared" si="1059"/>
        <v>0</v>
      </c>
      <c r="AD479" s="191">
        <f t="shared" si="1059"/>
        <v>0</v>
      </c>
      <c r="AE479" s="191">
        <f t="shared" si="1059"/>
        <v>0</v>
      </c>
      <c r="AF479" s="191">
        <f t="shared" si="1059"/>
        <v>0</v>
      </c>
      <c r="AG479" s="191">
        <f t="shared" si="1059"/>
        <v>0</v>
      </c>
      <c r="AH479" s="191">
        <f t="shared" si="1059"/>
        <v>0</v>
      </c>
      <c r="AI479" s="163"/>
      <c r="AJ479" s="206">
        <f t="shared" si="1041"/>
        <v>0</v>
      </c>
      <c r="AK479" s="191">
        <f t="shared" ref="AK479:AU479" si="1060">AK278+AJ479</f>
        <v>0</v>
      </c>
      <c r="AL479" s="191">
        <f t="shared" si="1060"/>
        <v>0</v>
      </c>
      <c r="AM479" s="191">
        <f t="shared" si="1060"/>
        <v>0</v>
      </c>
      <c r="AN479" s="191">
        <f t="shared" si="1060"/>
        <v>0</v>
      </c>
      <c r="AO479" s="191">
        <f t="shared" si="1060"/>
        <v>0</v>
      </c>
      <c r="AP479" s="191">
        <f t="shared" si="1060"/>
        <v>0</v>
      </c>
      <c r="AQ479" s="191">
        <f t="shared" si="1060"/>
        <v>0</v>
      </c>
      <c r="AR479" s="191">
        <f t="shared" si="1060"/>
        <v>0</v>
      </c>
      <c r="AS479" s="191">
        <f t="shared" si="1060"/>
        <v>0</v>
      </c>
      <c r="AT479" s="191">
        <f t="shared" si="1060"/>
        <v>0</v>
      </c>
      <c r="AU479" s="191">
        <f t="shared" si="1060"/>
        <v>0</v>
      </c>
      <c r="AV479" s="163"/>
      <c r="AW479" s="206">
        <f t="shared" si="1043"/>
        <v>0</v>
      </c>
      <c r="AX479" s="191">
        <f t="shared" ref="AX479:BH479" si="1061">AX278+AW479</f>
        <v>0</v>
      </c>
      <c r="AY479" s="191">
        <f t="shared" si="1061"/>
        <v>0</v>
      </c>
      <c r="AZ479" s="191">
        <f t="shared" si="1061"/>
        <v>0</v>
      </c>
      <c r="BA479" s="191">
        <f t="shared" si="1061"/>
        <v>0</v>
      </c>
      <c r="BB479" s="191">
        <f t="shared" si="1061"/>
        <v>0</v>
      </c>
      <c r="BC479" s="191">
        <f t="shared" si="1061"/>
        <v>0</v>
      </c>
      <c r="BD479" s="191">
        <f t="shared" si="1061"/>
        <v>0</v>
      </c>
      <c r="BE479" s="191">
        <f t="shared" si="1061"/>
        <v>0</v>
      </c>
      <c r="BF479" s="191">
        <f t="shared" si="1061"/>
        <v>0</v>
      </c>
      <c r="BG479" s="191">
        <f t="shared" si="1061"/>
        <v>0</v>
      </c>
      <c r="BH479" s="191">
        <f t="shared" si="1061"/>
        <v>0</v>
      </c>
      <c r="BI479" s="163"/>
      <c r="BV479" s="163"/>
      <c r="CI479" s="163"/>
      <c r="CV479" s="163"/>
      <c r="DI479" s="163"/>
      <c r="DV479" s="163"/>
      <c r="EI479" s="163"/>
      <c r="EK479" s="207">
        <f t="shared" si="1028"/>
        <v>0</v>
      </c>
      <c r="EL479" s="116"/>
    </row>
    <row r="480" spans="1:142" ht="15.75" hidden="1" customHeight="1" outlineLevel="1" x14ac:dyDescent="0.25">
      <c r="A480" s="2">
        <f t="shared" si="1057"/>
        <v>132</v>
      </c>
      <c r="B480" s="1">
        <f t="shared" si="1057"/>
        <v>0</v>
      </c>
      <c r="C480" s="1">
        <f t="shared" si="1057"/>
        <v>0</v>
      </c>
      <c r="D480" s="2">
        <f t="shared" si="1057"/>
        <v>0</v>
      </c>
      <c r="E480" s="162">
        <f t="shared" si="1057"/>
        <v>0</v>
      </c>
      <c r="F480" s="84" t="str">
        <f t="shared" si="1037"/>
        <v>01/01/0000</v>
      </c>
      <c r="G480" s="209"/>
      <c r="H480" s="128"/>
      <c r="I480" s="205">
        <v>0</v>
      </c>
      <c r="J480" s="191">
        <f t="shared" ref="J480:U480" si="1062">J279+I480</f>
        <v>0</v>
      </c>
      <c r="K480" s="191">
        <f t="shared" si="1062"/>
        <v>0</v>
      </c>
      <c r="L480" s="191">
        <f t="shared" si="1062"/>
        <v>0</v>
      </c>
      <c r="M480" s="191">
        <f t="shared" si="1062"/>
        <v>0</v>
      </c>
      <c r="N480" s="191">
        <f t="shared" si="1062"/>
        <v>0</v>
      </c>
      <c r="O480" s="191">
        <f t="shared" si="1062"/>
        <v>0</v>
      </c>
      <c r="P480" s="191">
        <f t="shared" si="1062"/>
        <v>0</v>
      </c>
      <c r="Q480" s="191">
        <f t="shared" si="1062"/>
        <v>0</v>
      </c>
      <c r="R480" s="191">
        <f t="shared" si="1062"/>
        <v>0</v>
      </c>
      <c r="S480" s="191">
        <f t="shared" si="1062"/>
        <v>0</v>
      </c>
      <c r="T480" s="191">
        <f t="shared" si="1062"/>
        <v>0</v>
      </c>
      <c r="U480" s="191">
        <f t="shared" si="1062"/>
        <v>0</v>
      </c>
      <c r="V480" s="163"/>
      <c r="W480" s="206">
        <f t="shared" si="1039"/>
        <v>0</v>
      </c>
      <c r="X480" s="191">
        <f t="shared" ref="X480:AH480" si="1063">X279+W480</f>
        <v>0</v>
      </c>
      <c r="Y480" s="191">
        <f t="shared" si="1063"/>
        <v>0</v>
      </c>
      <c r="Z480" s="191">
        <f t="shared" si="1063"/>
        <v>0</v>
      </c>
      <c r="AA480" s="191">
        <f t="shared" si="1063"/>
        <v>0</v>
      </c>
      <c r="AB480" s="191">
        <f t="shared" si="1063"/>
        <v>0</v>
      </c>
      <c r="AC480" s="191">
        <f t="shared" si="1063"/>
        <v>0</v>
      </c>
      <c r="AD480" s="191">
        <f t="shared" si="1063"/>
        <v>0</v>
      </c>
      <c r="AE480" s="191">
        <f t="shared" si="1063"/>
        <v>0</v>
      </c>
      <c r="AF480" s="191">
        <f t="shared" si="1063"/>
        <v>0</v>
      </c>
      <c r="AG480" s="191">
        <f t="shared" si="1063"/>
        <v>0</v>
      </c>
      <c r="AH480" s="191">
        <f t="shared" si="1063"/>
        <v>0</v>
      </c>
      <c r="AI480" s="163"/>
      <c r="AJ480" s="206">
        <f t="shared" si="1041"/>
        <v>0</v>
      </c>
      <c r="AK480" s="191">
        <f t="shared" ref="AK480:AU480" si="1064">AK279+AJ480</f>
        <v>0</v>
      </c>
      <c r="AL480" s="191">
        <f t="shared" si="1064"/>
        <v>0</v>
      </c>
      <c r="AM480" s="191">
        <f t="shared" si="1064"/>
        <v>0</v>
      </c>
      <c r="AN480" s="191">
        <f t="shared" si="1064"/>
        <v>0</v>
      </c>
      <c r="AO480" s="191">
        <f t="shared" si="1064"/>
        <v>0</v>
      </c>
      <c r="AP480" s="191">
        <f t="shared" si="1064"/>
        <v>0</v>
      </c>
      <c r="AQ480" s="191">
        <f t="shared" si="1064"/>
        <v>0</v>
      </c>
      <c r="AR480" s="191">
        <f t="shared" si="1064"/>
        <v>0</v>
      </c>
      <c r="AS480" s="191">
        <f t="shared" si="1064"/>
        <v>0</v>
      </c>
      <c r="AT480" s="191">
        <f t="shared" si="1064"/>
        <v>0</v>
      </c>
      <c r="AU480" s="191">
        <f t="shared" si="1064"/>
        <v>0</v>
      </c>
      <c r="AV480" s="163"/>
      <c r="AW480" s="206">
        <f t="shared" si="1043"/>
        <v>0</v>
      </c>
      <c r="AX480" s="191">
        <f t="shared" ref="AX480:BH480" si="1065">AX279+AW480</f>
        <v>0</v>
      </c>
      <c r="AY480" s="191">
        <f t="shared" si="1065"/>
        <v>0</v>
      </c>
      <c r="AZ480" s="191">
        <f t="shared" si="1065"/>
        <v>0</v>
      </c>
      <c r="BA480" s="191">
        <f t="shared" si="1065"/>
        <v>0</v>
      </c>
      <c r="BB480" s="191">
        <f t="shared" si="1065"/>
        <v>0</v>
      </c>
      <c r="BC480" s="191">
        <f t="shared" si="1065"/>
        <v>0</v>
      </c>
      <c r="BD480" s="191">
        <f t="shared" si="1065"/>
        <v>0</v>
      </c>
      <c r="BE480" s="191">
        <f t="shared" si="1065"/>
        <v>0</v>
      </c>
      <c r="BF480" s="191">
        <f t="shared" si="1065"/>
        <v>0</v>
      </c>
      <c r="BG480" s="191">
        <f t="shared" si="1065"/>
        <v>0</v>
      </c>
      <c r="BH480" s="191">
        <f t="shared" si="1065"/>
        <v>0</v>
      </c>
      <c r="BI480" s="163"/>
      <c r="BV480" s="163"/>
      <c r="CI480" s="163"/>
      <c r="CV480" s="163"/>
      <c r="DI480" s="163"/>
      <c r="DV480" s="163"/>
      <c r="EI480" s="163"/>
      <c r="EK480" s="207">
        <f t="shared" si="1028"/>
        <v>0</v>
      </c>
      <c r="EL480" s="116"/>
    </row>
    <row r="481" spans="1:143" ht="15.75" hidden="1" customHeight="1" outlineLevel="1" x14ac:dyDescent="0.25">
      <c r="A481" s="2">
        <f t="shared" si="1057"/>
        <v>133</v>
      </c>
      <c r="B481" s="1">
        <f t="shared" si="1057"/>
        <v>0</v>
      </c>
      <c r="C481" s="1">
        <f t="shared" si="1057"/>
        <v>0</v>
      </c>
      <c r="D481" s="2">
        <f t="shared" si="1057"/>
        <v>0</v>
      </c>
      <c r="E481" s="162">
        <f t="shared" si="1057"/>
        <v>0</v>
      </c>
      <c r="F481" s="84" t="str">
        <f t="shared" si="1037"/>
        <v>01/01/0000</v>
      </c>
      <c r="G481" s="209"/>
      <c r="H481" s="128"/>
      <c r="I481" s="205">
        <v>0</v>
      </c>
      <c r="J481" s="191">
        <f t="shared" ref="J481:U481" si="1066">J280+I481</f>
        <v>0</v>
      </c>
      <c r="K481" s="191">
        <f t="shared" si="1066"/>
        <v>0</v>
      </c>
      <c r="L481" s="191">
        <f t="shared" si="1066"/>
        <v>0</v>
      </c>
      <c r="M481" s="191">
        <f t="shared" si="1066"/>
        <v>0</v>
      </c>
      <c r="N481" s="191">
        <f t="shared" si="1066"/>
        <v>0</v>
      </c>
      <c r="O481" s="191">
        <f t="shared" si="1066"/>
        <v>0</v>
      </c>
      <c r="P481" s="191">
        <f t="shared" si="1066"/>
        <v>0</v>
      </c>
      <c r="Q481" s="191">
        <f t="shared" si="1066"/>
        <v>0</v>
      </c>
      <c r="R481" s="191">
        <f t="shared" si="1066"/>
        <v>0</v>
      </c>
      <c r="S481" s="191">
        <f t="shared" si="1066"/>
        <v>0</v>
      </c>
      <c r="T481" s="191">
        <f t="shared" si="1066"/>
        <v>0</v>
      </c>
      <c r="U481" s="191">
        <f t="shared" si="1066"/>
        <v>0</v>
      </c>
      <c r="V481" s="163"/>
      <c r="W481" s="206">
        <f t="shared" si="1039"/>
        <v>0</v>
      </c>
      <c r="X481" s="191">
        <f t="shared" ref="X481:AH481" si="1067">X280+W481</f>
        <v>0</v>
      </c>
      <c r="Y481" s="191">
        <f t="shared" si="1067"/>
        <v>0</v>
      </c>
      <c r="Z481" s="191">
        <f t="shared" si="1067"/>
        <v>0</v>
      </c>
      <c r="AA481" s="191">
        <f t="shared" si="1067"/>
        <v>0</v>
      </c>
      <c r="AB481" s="191">
        <f t="shared" si="1067"/>
        <v>0</v>
      </c>
      <c r="AC481" s="191">
        <f t="shared" si="1067"/>
        <v>0</v>
      </c>
      <c r="AD481" s="191">
        <f t="shared" si="1067"/>
        <v>0</v>
      </c>
      <c r="AE481" s="191">
        <f t="shared" si="1067"/>
        <v>0</v>
      </c>
      <c r="AF481" s="191">
        <f t="shared" si="1067"/>
        <v>0</v>
      </c>
      <c r="AG481" s="191">
        <f t="shared" si="1067"/>
        <v>0</v>
      </c>
      <c r="AH481" s="191">
        <f t="shared" si="1067"/>
        <v>0</v>
      </c>
      <c r="AI481" s="163"/>
      <c r="AJ481" s="206">
        <f t="shared" si="1041"/>
        <v>0</v>
      </c>
      <c r="AK481" s="191">
        <f t="shared" ref="AK481:AU481" si="1068">AK280+AJ481</f>
        <v>0</v>
      </c>
      <c r="AL481" s="191">
        <f t="shared" si="1068"/>
        <v>0</v>
      </c>
      <c r="AM481" s="191">
        <f t="shared" si="1068"/>
        <v>0</v>
      </c>
      <c r="AN481" s="191">
        <f t="shared" si="1068"/>
        <v>0</v>
      </c>
      <c r="AO481" s="191">
        <f t="shared" si="1068"/>
        <v>0</v>
      </c>
      <c r="AP481" s="191">
        <f t="shared" si="1068"/>
        <v>0</v>
      </c>
      <c r="AQ481" s="191">
        <f t="shared" si="1068"/>
        <v>0</v>
      </c>
      <c r="AR481" s="191">
        <f t="shared" si="1068"/>
        <v>0</v>
      </c>
      <c r="AS481" s="191">
        <f t="shared" si="1068"/>
        <v>0</v>
      </c>
      <c r="AT481" s="191">
        <f t="shared" si="1068"/>
        <v>0</v>
      </c>
      <c r="AU481" s="191">
        <f t="shared" si="1068"/>
        <v>0</v>
      </c>
      <c r="AV481" s="163"/>
      <c r="AW481" s="206">
        <f t="shared" si="1043"/>
        <v>0</v>
      </c>
      <c r="AX481" s="191">
        <f t="shared" ref="AX481:BH481" si="1069">AX280+AW481</f>
        <v>0</v>
      </c>
      <c r="AY481" s="191">
        <f t="shared" si="1069"/>
        <v>0</v>
      </c>
      <c r="AZ481" s="191">
        <f t="shared" si="1069"/>
        <v>0</v>
      </c>
      <c r="BA481" s="191">
        <f t="shared" si="1069"/>
        <v>0</v>
      </c>
      <c r="BB481" s="191">
        <f t="shared" si="1069"/>
        <v>0</v>
      </c>
      <c r="BC481" s="191">
        <f t="shared" si="1069"/>
        <v>0</v>
      </c>
      <c r="BD481" s="191">
        <f t="shared" si="1069"/>
        <v>0</v>
      </c>
      <c r="BE481" s="191">
        <f t="shared" si="1069"/>
        <v>0</v>
      </c>
      <c r="BF481" s="191">
        <f t="shared" si="1069"/>
        <v>0</v>
      </c>
      <c r="BG481" s="191">
        <f t="shared" si="1069"/>
        <v>0</v>
      </c>
      <c r="BH481" s="191">
        <f t="shared" si="1069"/>
        <v>0</v>
      </c>
      <c r="BI481" s="163"/>
      <c r="BV481" s="163"/>
      <c r="CI481" s="163"/>
      <c r="CV481" s="163"/>
      <c r="DI481" s="163"/>
      <c r="DV481" s="163"/>
      <c r="EI481" s="163"/>
      <c r="EK481" s="207">
        <f t="shared" si="1028"/>
        <v>0</v>
      </c>
      <c r="EL481" s="116"/>
    </row>
    <row r="482" spans="1:143" ht="15.75" hidden="1" customHeight="1" x14ac:dyDescent="0.25">
      <c r="A482" s="2" t="str">
        <f t="shared" si="1057"/>
        <v>2021F</v>
      </c>
      <c r="B482" s="1" t="str">
        <f t="shared" si="1057"/>
        <v>PRE-09360</v>
      </c>
      <c r="C482" s="1" t="str">
        <f t="shared" si="1057"/>
        <v>SPP TAU PRE-09360 - 2021F</v>
      </c>
      <c r="D482" s="2" t="str">
        <f t="shared" si="1057"/>
        <v>PRE-2021F</v>
      </c>
      <c r="E482" s="162" t="str">
        <f t="shared" si="1057"/>
        <v>SPP TAU - 2021F</v>
      </c>
      <c r="F482" s="84">
        <f t="shared" si="1037"/>
        <v>44576</v>
      </c>
      <c r="G482" s="123">
        <v>355</v>
      </c>
      <c r="H482" s="128"/>
      <c r="I482" s="205">
        <v>0</v>
      </c>
      <c r="J482" s="191">
        <f t="shared" ref="J482:U482" si="1070">J281+I482</f>
        <v>0</v>
      </c>
      <c r="K482" s="191">
        <f t="shared" si="1070"/>
        <v>0</v>
      </c>
      <c r="L482" s="191">
        <f t="shared" si="1070"/>
        <v>0</v>
      </c>
      <c r="M482" s="191">
        <f t="shared" si="1070"/>
        <v>0</v>
      </c>
      <c r="N482" s="191">
        <f t="shared" si="1070"/>
        <v>0</v>
      </c>
      <c r="O482" s="191">
        <f t="shared" si="1070"/>
        <v>0</v>
      </c>
      <c r="P482" s="191">
        <f t="shared" si="1070"/>
        <v>0</v>
      </c>
      <c r="Q482" s="191">
        <f t="shared" si="1070"/>
        <v>0</v>
      </c>
      <c r="R482" s="191">
        <f t="shared" si="1070"/>
        <v>0</v>
      </c>
      <c r="S482" s="191">
        <f t="shared" si="1070"/>
        <v>0</v>
      </c>
      <c r="T482" s="191">
        <f t="shared" si="1070"/>
        <v>0</v>
      </c>
      <c r="U482" s="191">
        <f t="shared" si="1070"/>
        <v>0</v>
      </c>
      <c r="V482" s="163"/>
      <c r="W482" s="206">
        <f t="shared" si="1039"/>
        <v>0</v>
      </c>
      <c r="X482" s="191">
        <f t="shared" ref="X482:AH482" si="1071">X281+W482</f>
        <v>0</v>
      </c>
      <c r="Y482" s="191">
        <f t="shared" si="1071"/>
        <v>0</v>
      </c>
      <c r="Z482" s="191">
        <f t="shared" si="1071"/>
        <v>0</v>
      </c>
      <c r="AA482" s="191">
        <f t="shared" si="1071"/>
        <v>0</v>
      </c>
      <c r="AB482" s="191">
        <f t="shared" si="1071"/>
        <v>0</v>
      </c>
      <c r="AC482" s="191">
        <f t="shared" si="1071"/>
        <v>0</v>
      </c>
      <c r="AD482" s="191">
        <f t="shared" si="1071"/>
        <v>0</v>
      </c>
      <c r="AE482" s="191">
        <f t="shared" si="1071"/>
        <v>0</v>
      </c>
      <c r="AF482" s="191">
        <f t="shared" si="1071"/>
        <v>0</v>
      </c>
      <c r="AG482" s="191">
        <f t="shared" si="1071"/>
        <v>0</v>
      </c>
      <c r="AH482" s="191">
        <f t="shared" si="1071"/>
        <v>0</v>
      </c>
      <c r="AI482" s="163"/>
      <c r="AJ482" s="206">
        <f t="shared" si="1041"/>
        <v>0</v>
      </c>
      <c r="AK482" s="191">
        <f t="shared" ref="AK482:AU482" si="1072">AK281+AJ482</f>
        <v>0</v>
      </c>
      <c r="AL482" s="191">
        <f t="shared" si="1072"/>
        <v>0</v>
      </c>
      <c r="AM482" s="191">
        <f t="shared" si="1072"/>
        <v>0</v>
      </c>
      <c r="AN482" s="191">
        <f t="shared" si="1072"/>
        <v>0</v>
      </c>
      <c r="AO482" s="191">
        <f t="shared" si="1072"/>
        <v>0</v>
      </c>
      <c r="AP482" s="191">
        <f t="shared" si="1072"/>
        <v>0</v>
      </c>
      <c r="AQ482" s="191">
        <f t="shared" si="1072"/>
        <v>0</v>
      </c>
      <c r="AR482" s="191">
        <f t="shared" si="1072"/>
        <v>0</v>
      </c>
      <c r="AS482" s="191">
        <f t="shared" si="1072"/>
        <v>0</v>
      </c>
      <c r="AT482" s="191">
        <f t="shared" si="1072"/>
        <v>0</v>
      </c>
      <c r="AU482" s="191">
        <f t="shared" si="1072"/>
        <v>0</v>
      </c>
      <c r="AV482" s="163"/>
      <c r="AW482" s="206">
        <f t="shared" si="1043"/>
        <v>0</v>
      </c>
      <c r="AX482" s="191">
        <f t="shared" ref="AX482:BH482" si="1073">AX281+AW482</f>
        <v>0</v>
      </c>
      <c r="AY482" s="191">
        <f t="shared" si="1073"/>
        <v>0</v>
      </c>
      <c r="AZ482" s="191">
        <f t="shared" si="1073"/>
        <v>0</v>
      </c>
      <c r="BA482" s="191">
        <f t="shared" si="1073"/>
        <v>0</v>
      </c>
      <c r="BB482" s="191">
        <f t="shared" si="1073"/>
        <v>0</v>
      </c>
      <c r="BC482" s="191">
        <f t="shared" si="1073"/>
        <v>0</v>
      </c>
      <c r="BD482" s="191">
        <f t="shared" si="1073"/>
        <v>0</v>
      </c>
      <c r="BE482" s="191">
        <f t="shared" si="1073"/>
        <v>0</v>
      </c>
      <c r="BF482" s="191">
        <f t="shared" si="1073"/>
        <v>0</v>
      </c>
      <c r="BG482" s="191">
        <f t="shared" si="1073"/>
        <v>0</v>
      </c>
      <c r="BH482" s="191">
        <f t="shared" si="1073"/>
        <v>0</v>
      </c>
      <c r="BI482" s="163"/>
      <c r="BV482" s="163"/>
      <c r="CI482" s="163"/>
      <c r="CV482" s="163"/>
      <c r="DI482" s="163"/>
      <c r="DV482" s="163"/>
      <c r="EI482" s="163"/>
      <c r="EK482" s="207">
        <f t="shared" si="1028"/>
        <v>0</v>
      </c>
      <c r="EL482" s="116"/>
    </row>
    <row r="483" spans="1:143" ht="15.75" hidden="1" x14ac:dyDescent="0.25">
      <c r="A483" s="2" t="str">
        <f t="shared" si="1057"/>
        <v>2022B</v>
      </c>
      <c r="B483" s="1" t="str">
        <f t="shared" si="1057"/>
        <v>PRE-2022B</v>
      </c>
      <c r="C483" s="1" t="str">
        <f t="shared" si="1057"/>
        <v>SPP TAU - 2022B</v>
      </c>
      <c r="D483" s="2" t="str">
        <f t="shared" si="1057"/>
        <v>PRE-2022B</v>
      </c>
      <c r="E483" s="162" t="str">
        <f t="shared" si="1057"/>
        <v>SPP TAU - 2022B</v>
      </c>
      <c r="F483" s="84">
        <f t="shared" si="1037"/>
        <v>44576</v>
      </c>
      <c r="G483" s="123">
        <v>355</v>
      </c>
      <c r="H483" s="128"/>
      <c r="I483" s="205">
        <v>0</v>
      </c>
      <c r="J483" s="206">
        <f t="shared" ref="J483:U483" si="1074">J282+I483</f>
        <v>0</v>
      </c>
      <c r="K483" s="206">
        <f t="shared" si="1074"/>
        <v>0</v>
      </c>
      <c r="L483" s="206">
        <f t="shared" si="1074"/>
        <v>0</v>
      </c>
      <c r="M483" s="206">
        <f t="shared" si="1074"/>
        <v>0</v>
      </c>
      <c r="N483" s="206">
        <f t="shared" si="1074"/>
        <v>0</v>
      </c>
      <c r="O483" s="206">
        <f t="shared" si="1074"/>
        <v>0</v>
      </c>
      <c r="P483" s="206">
        <f t="shared" si="1074"/>
        <v>0</v>
      </c>
      <c r="Q483" s="206">
        <f t="shared" si="1074"/>
        <v>0</v>
      </c>
      <c r="R483" s="206">
        <f t="shared" si="1074"/>
        <v>0</v>
      </c>
      <c r="S483" s="206">
        <f t="shared" si="1074"/>
        <v>0</v>
      </c>
      <c r="T483" s="206">
        <f t="shared" si="1074"/>
        <v>0</v>
      </c>
      <c r="U483" s="206">
        <f t="shared" si="1074"/>
        <v>0</v>
      </c>
      <c r="W483" s="206">
        <f t="shared" si="1039"/>
        <v>0</v>
      </c>
      <c r="X483" s="206">
        <f t="shared" ref="X483:AH483" si="1075">X282+W483</f>
        <v>0</v>
      </c>
      <c r="Y483" s="206">
        <f t="shared" si="1075"/>
        <v>0</v>
      </c>
      <c r="Z483" s="206">
        <f t="shared" si="1075"/>
        <v>0</v>
      </c>
      <c r="AA483" s="206">
        <f t="shared" si="1075"/>
        <v>0</v>
      </c>
      <c r="AB483" s="206">
        <f t="shared" si="1075"/>
        <v>0</v>
      </c>
      <c r="AC483" s="206">
        <f t="shared" si="1075"/>
        <v>0</v>
      </c>
      <c r="AD483" s="206">
        <f t="shared" si="1075"/>
        <v>0</v>
      </c>
      <c r="AE483" s="206">
        <f t="shared" si="1075"/>
        <v>0</v>
      </c>
      <c r="AF483" s="206">
        <f t="shared" si="1075"/>
        <v>0</v>
      </c>
      <c r="AG483" s="206">
        <f t="shared" si="1075"/>
        <v>0</v>
      </c>
      <c r="AH483" s="206">
        <f t="shared" si="1075"/>
        <v>0</v>
      </c>
      <c r="AJ483" s="206">
        <f t="shared" si="1041"/>
        <v>0</v>
      </c>
      <c r="AK483" s="206">
        <f t="shared" ref="AK483:AU483" si="1076">AK282+AJ483</f>
        <v>0</v>
      </c>
      <c r="AL483" s="206">
        <f t="shared" si="1076"/>
        <v>0</v>
      </c>
      <c r="AM483" s="206">
        <f t="shared" si="1076"/>
        <v>0</v>
      </c>
      <c r="AN483" s="206">
        <f t="shared" si="1076"/>
        <v>0</v>
      </c>
      <c r="AO483" s="206">
        <f t="shared" si="1076"/>
        <v>0</v>
      </c>
      <c r="AP483" s="206">
        <f t="shared" si="1076"/>
        <v>0</v>
      </c>
      <c r="AQ483" s="206">
        <f t="shared" si="1076"/>
        <v>0</v>
      </c>
      <c r="AR483" s="206">
        <f t="shared" si="1076"/>
        <v>0</v>
      </c>
      <c r="AS483" s="206">
        <f t="shared" si="1076"/>
        <v>0</v>
      </c>
      <c r="AT483" s="206">
        <f t="shared" si="1076"/>
        <v>0</v>
      </c>
      <c r="AU483" s="206">
        <f t="shared" si="1076"/>
        <v>0</v>
      </c>
      <c r="AW483" s="206">
        <f t="shared" si="1043"/>
        <v>0</v>
      </c>
      <c r="AX483" s="206">
        <f t="shared" ref="AX483:BH483" si="1077">AX282+AW483</f>
        <v>0</v>
      </c>
      <c r="AY483" s="206">
        <f t="shared" si="1077"/>
        <v>0</v>
      </c>
      <c r="AZ483" s="206">
        <f t="shared" si="1077"/>
        <v>0</v>
      </c>
      <c r="BA483" s="206">
        <f t="shared" si="1077"/>
        <v>0</v>
      </c>
      <c r="BB483" s="206">
        <f t="shared" si="1077"/>
        <v>0</v>
      </c>
      <c r="BC483" s="206">
        <f t="shared" si="1077"/>
        <v>0</v>
      </c>
      <c r="BD483" s="206">
        <f t="shared" si="1077"/>
        <v>0</v>
      </c>
      <c r="BE483" s="206">
        <f t="shared" si="1077"/>
        <v>0</v>
      </c>
      <c r="BF483" s="206">
        <f t="shared" si="1077"/>
        <v>0</v>
      </c>
      <c r="BG483" s="206">
        <f t="shared" si="1077"/>
        <v>0</v>
      </c>
      <c r="BH483" s="206">
        <f t="shared" si="1077"/>
        <v>0</v>
      </c>
      <c r="BJ483" s="2" t="e">
        <f>BH483+BJ282</f>
        <v>#REF!</v>
      </c>
      <c r="BK483" s="2" t="e">
        <f t="shared" ref="BK483:BU483" si="1078">BJ483+BK282</f>
        <v>#REF!</v>
      </c>
      <c r="BL483" s="2" t="e">
        <f t="shared" si="1078"/>
        <v>#REF!</v>
      </c>
      <c r="BM483" s="2" t="e">
        <f t="shared" si="1078"/>
        <v>#REF!</v>
      </c>
      <c r="BN483" s="2" t="e">
        <f t="shared" si="1078"/>
        <v>#REF!</v>
      </c>
      <c r="BO483" s="2" t="e">
        <f t="shared" si="1078"/>
        <v>#REF!</v>
      </c>
      <c r="BP483" s="2" t="e">
        <f t="shared" si="1078"/>
        <v>#REF!</v>
      </c>
      <c r="BQ483" s="2" t="e">
        <f t="shared" si="1078"/>
        <v>#REF!</v>
      </c>
      <c r="BR483" s="2" t="e">
        <f t="shared" si="1078"/>
        <v>#REF!</v>
      </c>
      <c r="BS483" s="2" t="e">
        <f t="shared" si="1078"/>
        <v>#REF!</v>
      </c>
      <c r="BT483" s="2" t="e">
        <f t="shared" si="1078"/>
        <v>#REF!</v>
      </c>
      <c r="BU483" s="2" t="e">
        <f t="shared" si="1078"/>
        <v>#REF!</v>
      </c>
      <c r="BW483" s="2" t="e">
        <f>BU483+BW282</f>
        <v>#REF!</v>
      </c>
      <c r="BX483" s="2" t="e">
        <f t="shared" ref="BX483:CH483" si="1079">BW483+BX282</f>
        <v>#REF!</v>
      </c>
      <c r="BY483" s="2" t="e">
        <f t="shared" si="1079"/>
        <v>#REF!</v>
      </c>
      <c r="BZ483" s="2" t="e">
        <f t="shared" si="1079"/>
        <v>#REF!</v>
      </c>
      <c r="CA483" s="2" t="e">
        <f t="shared" si="1079"/>
        <v>#REF!</v>
      </c>
      <c r="CB483" s="2" t="e">
        <f t="shared" si="1079"/>
        <v>#REF!</v>
      </c>
      <c r="CC483" s="2" t="e">
        <f t="shared" si="1079"/>
        <v>#REF!</v>
      </c>
      <c r="CD483" s="2" t="e">
        <f t="shared" si="1079"/>
        <v>#REF!</v>
      </c>
      <c r="CE483" s="2" t="e">
        <f t="shared" si="1079"/>
        <v>#REF!</v>
      </c>
      <c r="CF483" s="2" t="e">
        <f t="shared" si="1079"/>
        <v>#REF!</v>
      </c>
      <c r="CG483" s="2" t="e">
        <f t="shared" si="1079"/>
        <v>#REF!</v>
      </c>
      <c r="CH483" s="2" t="e">
        <f t="shared" si="1079"/>
        <v>#REF!</v>
      </c>
      <c r="CJ483" s="2" t="e">
        <f>CH483+CJ282</f>
        <v>#REF!</v>
      </c>
      <c r="CK483" s="2" t="e">
        <f t="shared" ref="CK483:CU483" si="1080">CJ483+CK282</f>
        <v>#REF!</v>
      </c>
      <c r="CL483" s="2" t="e">
        <f t="shared" si="1080"/>
        <v>#REF!</v>
      </c>
      <c r="CM483" s="2" t="e">
        <f t="shared" si="1080"/>
        <v>#REF!</v>
      </c>
      <c r="CN483" s="2" t="e">
        <f t="shared" si="1080"/>
        <v>#REF!</v>
      </c>
      <c r="CO483" s="2" t="e">
        <f t="shared" si="1080"/>
        <v>#REF!</v>
      </c>
      <c r="CP483" s="2" t="e">
        <f t="shared" si="1080"/>
        <v>#REF!</v>
      </c>
      <c r="CQ483" s="2" t="e">
        <f t="shared" si="1080"/>
        <v>#REF!</v>
      </c>
      <c r="CR483" s="2" t="e">
        <f t="shared" si="1080"/>
        <v>#REF!</v>
      </c>
      <c r="CS483" s="2" t="e">
        <f t="shared" si="1080"/>
        <v>#REF!</v>
      </c>
      <c r="CT483" s="2" t="e">
        <f t="shared" si="1080"/>
        <v>#REF!</v>
      </c>
      <c r="CU483" s="2" t="e">
        <f t="shared" si="1080"/>
        <v>#REF!</v>
      </c>
      <c r="CW483" s="2" t="e">
        <f>CU483+CW282</f>
        <v>#REF!</v>
      </c>
      <c r="CX483" s="2" t="e">
        <f t="shared" ref="CX483:DH483" si="1081">CW483+CX282</f>
        <v>#REF!</v>
      </c>
      <c r="CY483" s="2" t="e">
        <f t="shared" si="1081"/>
        <v>#REF!</v>
      </c>
      <c r="CZ483" s="2" t="e">
        <f t="shared" si="1081"/>
        <v>#REF!</v>
      </c>
      <c r="DA483" s="2" t="e">
        <f t="shared" si="1081"/>
        <v>#REF!</v>
      </c>
      <c r="DB483" s="2" t="e">
        <f t="shared" si="1081"/>
        <v>#REF!</v>
      </c>
      <c r="DC483" s="2" t="e">
        <f t="shared" si="1081"/>
        <v>#REF!</v>
      </c>
      <c r="DD483" s="2" t="e">
        <f t="shared" si="1081"/>
        <v>#REF!</v>
      </c>
      <c r="DE483" s="2" t="e">
        <f t="shared" si="1081"/>
        <v>#REF!</v>
      </c>
      <c r="DF483" s="2" t="e">
        <f t="shared" si="1081"/>
        <v>#REF!</v>
      </c>
      <c r="DG483" s="2" t="e">
        <f t="shared" si="1081"/>
        <v>#REF!</v>
      </c>
      <c r="DH483" s="2" t="e">
        <f t="shared" si="1081"/>
        <v>#REF!</v>
      </c>
      <c r="DJ483" s="2" t="e">
        <f>DH483+DJ282</f>
        <v>#REF!</v>
      </c>
      <c r="DK483" s="2" t="e">
        <f t="shared" ref="DK483:DU483" si="1082">DJ483+DK282</f>
        <v>#REF!</v>
      </c>
      <c r="DL483" s="2" t="e">
        <f t="shared" si="1082"/>
        <v>#REF!</v>
      </c>
      <c r="DM483" s="2" t="e">
        <f t="shared" si="1082"/>
        <v>#REF!</v>
      </c>
      <c r="DN483" s="2" t="e">
        <f t="shared" si="1082"/>
        <v>#REF!</v>
      </c>
      <c r="DO483" s="2" t="e">
        <f t="shared" si="1082"/>
        <v>#REF!</v>
      </c>
      <c r="DP483" s="2" t="e">
        <f t="shared" si="1082"/>
        <v>#REF!</v>
      </c>
      <c r="DQ483" s="2" t="e">
        <f t="shared" si="1082"/>
        <v>#REF!</v>
      </c>
      <c r="DR483" s="2" t="e">
        <f t="shared" si="1082"/>
        <v>#REF!</v>
      </c>
      <c r="DS483" s="2" t="e">
        <f t="shared" si="1082"/>
        <v>#REF!</v>
      </c>
      <c r="DT483" s="2" t="e">
        <f t="shared" si="1082"/>
        <v>#REF!</v>
      </c>
      <c r="DU483" s="2" t="e">
        <f t="shared" si="1082"/>
        <v>#REF!</v>
      </c>
      <c r="DW483" s="2" t="e">
        <f>DU483+DW282</f>
        <v>#REF!</v>
      </c>
      <c r="DX483" s="2" t="e">
        <f t="shared" ref="DX483:EH483" si="1083">DW483+DX282</f>
        <v>#REF!</v>
      </c>
      <c r="DY483" s="2" t="e">
        <f t="shared" si="1083"/>
        <v>#REF!</v>
      </c>
      <c r="DZ483" s="2" t="e">
        <f t="shared" si="1083"/>
        <v>#REF!</v>
      </c>
      <c r="EA483" s="2" t="e">
        <f t="shared" si="1083"/>
        <v>#REF!</v>
      </c>
      <c r="EB483" s="2" t="e">
        <f t="shared" si="1083"/>
        <v>#REF!</v>
      </c>
      <c r="EC483" s="2" t="e">
        <f t="shared" si="1083"/>
        <v>#REF!</v>
      </c>
      <c r="ED483" s="2" t="e">
        <f t="shared" si="1083"/>
        <v>#REF!</v>
      </c>
      <c r="EE483" s="2" t="e">
        <f t="shared" si="1083"/>
        <v>#REF!</v>
      </c>
      <c r="EF483" s="2" t="e">
        <f t="shared" si="1083"/>
        <v>#REF!</v>
      </c>
      <c r="EG483" s="2" t="e">
        <f t="shared" si="1083"/>
        <v>#REF!</v>
      </c>
      <c r="EH483" s="2" t="e">
        <f t="shared" si="1083"/>
        <v>#REF!</v>
      </c>
      <c r="EK483" s="210">
        <f t="shared" si="1028"/>
        <v>0</v>
      </c>
      <c r="EL483" s="116"/>
    </row>
    <row r="484" spans="1:143" s="1" customFormat="1" ht="15.75" x14ac:dyDescent="0.25">
      <c r="B484" s="1" t="s">
        <v>155</v>
      </c>
      <c r="E484" s="81"/>
      <c r="I484" s="169">
        <f>I287+I291+I298+I483</f>
        <v>0</v>
      </c>
      <c r="J484" s="170">
        <f t="shared" ref="J484:U484" si="1084">SUM(J287:J483)</f>
        <v>0</v>
      </c>
      <c r="K484" s="171">
        <f t="shared" si="1084"/>
        <v>0</v>
      </c>
      <c r="L484" s="171">
        <f t="shared" si="1084"/>
        <v>0</v>
      </c>
      <c r="M484" s="171">
        <f t="shared" si="1084"/>
        <v>0</v>
      </c>
      <c r="N484" s="171">
        <f t="shared" si="1084"/>
        <v>0</v>
      </c>
      <c r="O484" s="171">
        <f t="shared" si="1084"/>
        <v>0</v>
      </c>
      <c r="P484" s="171">
        <f t="shared" si="1084"/>
        <v>0</v>
      </c>
      <c r="Q484" s="171">
        <f t="shared" si="1084"/>
        <v>403440.12999999995</v>
      </c>
      <c r="R484" s="171">
        <f t="shared" si="1084"/>
        <v>405725.41999999993</v>
      </c>
      <c r="S484" s="171">
        <f t="shared" si="1084"/>
        <v>410546.22999999992</v>
      </c>
      <c r="T484" s="171">
        <f t="shared" si="1084"/>
        <v>410546.27999999991</v>
      </c>
      <c r="U484" s="171">
        <f t="shared" si="1084"/>
        <v>414433.39999999979</v>
      </c>
      <c r="V484" s="172">
        <f>V283-U484</f>
        <v>0</v>
      </c>
      <c r="W484" s="80">
        <f t="shared" ref="W484:AH484" si="1085">SUM(W287:W483)</f>
        <v>1180257.4699999997</v>
      </c>
      <c r="X484" s="80">
        <f t="shared" si="1085"/>
        <v>1299408.2300000002</v>
      </c>
      <c r="Y484" s="80">
        <f t="shared" si="1085"/>
        <v>1300254.6300000001</v>
      </c>
      <c r="Z484" s="80">
        <f t="shared" si="1085"/>
        <v>1309364.5799999998</v>
      </c>
      <c r="AA484" s="80">
        <f t="shared" si="1085"/>
        <v>1305024.1700000002</v>
      </c>
      <c r="AB484" s="80">
        <f t="shared" si="1085"/>
        <v>1578089.2399999995</v>
      </c>
      <c r="AC484" s="80">
        <f t="shared" si="1085"/>
        <v>3449817.8799999994</v>
      </c>
      <c r="AD484" s="80">
        <f t="shared" si="1085"/>
        <v>3449746.98</v>
      </c>
      <c r="AE484" s="80">
        <f t="shared" si="1085"/>
        <v>4503821.919999999</v>
      </c>
      <c r="AF484" s="80">
        <f t="shared" si="1085"/>
        <v>4549870.07</v>
      </c>
      <c r="AG484" s="80">
        <f t="shared" si="1085"/>
        <v>5887960.1599999992</v>
      </c>
      <c r="AH484" s="80">
        <f t="shared" si="1085"/>
        <v>8475432.9500000011</v>
      </c>
      <c r="AI484" s="173">
        <f>AI283+U484-AH484</f>
        <v>0</v>
      </c>
      <c r="AJ484" s="80">
        <f t="shared" ref="AJ484:AU484" si="1086">SUM(AJ287:AJ483)</f>
        <v>10245405.77</v>
      </c>
      <c r="AK484" s="80">
        <f t="shared" si="1086"/>
        <v>11701901.15</v>
      </c>
      <c r="AL484" s="80">
        <f t="shared" si="1086"/>
        <v>17144817.210000001</v>
      </c>
      <c r="AM484" s="80">
        <f t="shared" si="1086"/>
        <v>18637746.390000001</v>
      </c>
      <c r="AN484" s="80">
        <f t="shared" si="1086"/>
        <v>21261530.82</v>
      </c>
      <c r="AO484" s="80">
        <f t="shared" si="1086"/>
        <v>24654970.760000002</v>
      </c>
      <c r="AP484" s="80">
        <f t="shared" si="1086"/>
        <v>24654970.760000002</v>
      </c>
      <c r="AQ484" s="80">
        <f t="shared" si="1086"/>
        <v>29055268.59</v>
      </c>
      <c r="AR484" s="80">
        <f t="shared" si="1086"/>
        <v>29894837.460000001</v>
      </c>
      <c r="AS484" s="80">
        <f t="shared" si="1086"/>
        <v>29894837.460000001</v>
      </c>
      <c r="AT484" s="80">
        <f t="shared" si="1086"/>
        <v>32347796.859999999</v>
      </c>
      <c r="AU484" s="80">
        <f t="shared" si="1086"/>
        <v>34374355.950000003</v>
      </c>
      <c r="AV484" s="173">
        <f>AV283+AH484-AU484</f>
        <v>0</v>
      </c>
      <c r="AW484" s="80">
        <f t="shared" ref="AW484:BH484" si="1087">SUM(AW287:AW483)</f>
        <v>34374355.950000003</v>
      </c>
      <c r="AX484" s="80">
        <f t="shared" si="1087"/>
        <v>36957861.260000005</v>
      </c>
      <c r="AY484" s="80">
        <f t="shared" si="1087"/>
        <v>36957861.260000005</v>
      </c>
      <c r="AZ484" s="80">
        <f t="shared" si="1087"/>
        <v>39068955.660000004</v>
      </c>
      <c r="BA484" s="80">
        <f t="shared" si="1087"/>
        <v>40498308.660000004</v>
      </c>
      <c r="BB484" s="80">
        <f t="shared" si="1087"/>
        <v>42040256.400000006</v>
      </c>
      <c r="BC484" s="80">
        <f t="shared" si="1087"/>
        <v>43310792.400000006</v>
      </c>
      <c r="BD484" s="80">
        <f t="shared" si="1087"/>
        <v>43310792.400000006</v>
      </c>
      <c r="BE484" s="80">
        <f t="shared" si="1087"/>
        <v>47140978.810000002</v>
      </c>
      <c r="BF484" s="80">
        <f t="shared" si="1087"/>
        <v>48916392.550000004</v>
      </c>
      <c r="BG484" s="80">
        <f t="shared" si="1087"/>
        <v>48916392.550000004</v>
      </c>
      <c r="BH484" s="80">
        <f t="shared" si="1087"/>
        <v>50229613.750000007</v>
      </c>
      <c r="BI484" s="173">
        <f>BI283+AU484-BH484</f>
        <v>0</v>
      </c>
      <c r="BJ484" s="80" t="e">
        <f t="shared" ref="BJ484:BU484" si="1088">SUM(BJ287:BJ483)</f>
        <v>#REF!</v>
      </c>
      <c r="BK484" s="80" t="e">
        <f t="shared" si="1088"/>
        <v>#REF!</v>
      </c>
      <c r="BL484" s="80" t="e">
        <f t="shared" si="1088"/>
        <v>#REF!</v>
      </c>
      <c r="BM484" s="80" t="e">
        <f t="shared" si="1088"/>
        <v>#REF!</v>
      </c>
      <c r="BN484" s="80" t="e">
        <f t="shared" si="1088"/>
        <v>#REF!</v>
      </c>
      <c r="BO484" s="80" t="e">
        <f t="shared" si="1088"/>
        <v>#REF!</v>
      </c>
      <c r="BP484" s="80" t="e">
        <f t="shared" si="1088"/>
        <v>#REF!</v>
      </c>
      <c r="BQ484" s="80" t="e">
        <f t="shared" si="1088"/>
        <v>#REF!</v>
      </c>
      <c r="BR484" s="80" t="e">
        <f t="shared" si="1088"/>
        <v>#REF!</v>
      </c>
      <c r="BS484" s="80" t="e">
        <f t="shared" si="1088"/>
        <v>#REF!</v>
      </c>
      <c r="BT484" s="80" t="e">
        <f t="shared" si="1088"/>
        <v>#REF!</v>
      </c>
      <c r="BU484" s="80" t="e">
        <f t="shared" si="1088"/>
        <v>#REF!</v>
      </c>
      <c r="BV484" s="173" t="e">
        <f>BV283+BH484-BU484</f>
        <v>#REF!</v>
      </c>
      <c r="BW484" s="80" t="e">
        <f t="shared" ref="BW484:CH484" si="1089">SUM(BW287:BW483)</f>
        <v>#REF!</v>
      </c>
      <c r="BX484" s="80" t="e">
        <f t="shared" si="1089"/>
        <v>#REF!</v>
      </c>
      <c r="BY484" s="80" t="e">
        <f t="shared" si="1089"/>
        <v>#REF!</v>
      </c>
      <c r="BZ484" s="80" t="e">
        <f t="shared" si="1089"/>
        <v>#REF!</v>
      </c>
      <c r="CA484" s="80" t="e">
        <f t="shared" si="1089"/>
        <v>#REF!</v>
      </c>
      <c r="CB484" s="80" t="e">
        <f t="shared" si="1089"/>
        <v>#REF!</v>
      </c>
      <c r="CC484" s="80" t="e">
        <f t="shared" si="1089"/>
        <v>#REF!</v>
      </c>
      <c r="CD484" s="80" t="e">
        <f t="shared" si="1089"/>
        <v>#REF!</v>
      </c>
      <c r="CE484" s="80" t="e">
        <f t="shared" si="1089"/>
        <v>#REF!</v>
      </c>
      <c r="CF484" s="80" t="e">
        <f t="shared" si="1089"/>
        <v>#REF!</v>
      </c>
      <c r="CG484" s="80" t="e">
        <f t="shared" si="1089"/>
        <v>#REF!</v>
      </c>
      <c r="CH484" s="80" t="e">
        <f t="shared" si="1089"/>
        <v>#REF!</v>
      </c>
      <c r="CI484" s="173" t="e">
        <f>CI283+BU484-CH484</f>
        <v>#REF!</v>
      </c>
      <c r="CJ484" s="80" t="e">
        <f t="shared" ref="CJ484:CU484" si="1090">SUM(CJ287:CJ483)</f>
        <v>#REF!</v>
      </c>
      <c r="CK484" s="80" t="e">
        <f t="shared" si="1090"/>
        <v>#REF!</v>
      </c>
      <c r="CL484" s="80" t="e">
        <f t="shared" si="1090"/>
        <v>#REF!</v>
      </c>
      <c r="CM484" s="80" t="e">
        <f t="shared" si="1090"/>
        <v>#REF!</v>
      </c>
      <c r="CN484" s="80" t="e">
        <f t="shared" si="1090"/>
        <v>#REF!</v>
      </c>
      <c r="CO484" s="80" t="e">
        <f t="shared" si="1090"/>
        <v>#REF!</v>
      </c>
      <c r="CP484" s="80" t="e">
        <f t="shared" si="1090"/>
        <v>#REF!</v>
      </c>
      <c r="CQ484" s="80" t="e">
        <f t="shared" si="1090"/>
        <v>#REF!</v>
      </c>
      <c r="CR484" s="80" t="e">
        <f t="shared" si="1090"/>
        <v>#REF!</v>
      </c>
      <c r="CS484" s="80" t="e">
        <f t="shared" si="1090"/>
        <v>#REF!</v>
      </c>
      <c r="CT484" s="80" t="e">
        <f t="shared" si="1090"/>
        <v>#REF!</v>
      </c>
      <c r="CU484" s="80" t="e">
        <f t="shared" si="1090"/>
        <v>#REF!</v>
      </c>
      <c r="CV484" s="173" t="e">
        <f>CV283+CH484-CU484</f>
        <v>#REF!</v>
      </c>
      <c r="CW484" s="80" t="e">
        <f t="shared" ref="CW484:DH484" si="1091">SUM(CW287:CW483)</f>
        <v>#REF!</v>
      </c>
      <c r="CX484" s="80" t="e">
        <f t="shared" si="1091"/>
        <v>#REF!</v>
      </c>
      <c r="CY484" s="80" t="e">
        <f t="shared" si="1091"/>
        <v>#REF!</v>
      </c>
      <c r="CZ484" s="80" t="e">
        <f t="shared" si="1091"/>
        <v>#REF!</v>
      </c>
      <c r="DA484" s="80" t="e">
        <f t="shared" si="1091"/>
        <v>#REF!</v>
      </c>
      <c r="DB484" s="80" t="e">
        <f t="shared" si="1091"/>
        <v>#REF!</v>
      </c>
      <c r="DC484" s="80" t="e">
        <f t="shared" si="1091"/>
        <v>#REF!</v>
      </c>
      <c r="DD484" s="80" t="e">
        <f t="shared" si="1091"/>
        <v>#REF!</v>
      </c>
      <c r="DE484" s="80" t="e">
        <f t="shared" si="1091"/>
        <v>#REF!</v>
      </c>
      <c r="DF484" s="80" t="e">
        <f t="shared" si="1091"/>
        <v>#REF!</v>
      </c>
      <c r="DG484" s="80" t="e">
        <f t="shared" si="1091"/>
        <v>#REF!</v>
      </c>
      <c r="DH484" s="80" t="e">
        <f t="shared" si="1091"/>
        <v>#REF!</v>
      </c>
      <c r="DI484" s="173" t="e">
        <f>DI283+CU484-DH484</f>
        <v>#REF!</v>
      </c>
      <c r="DJ484" s="80" t="e">
        <f t="shared" ref="DJ484:DU484" si="1092">SUM(DJ287:DJ483)</f>
        <v>#REF!</v>
      </c>
      <c r="DK484" s="80" t="e">
        <f t="shared" si="1092"/>
        <v>#REF!</v>
      </c>
      <c r="DL484" s="80" t="e">
        <f t="shared" si="1092"/>
        <v>#REF!</v>
      </c>
      <c r="DM484" s="80" t="e">
        <f t="shared" si="1092"/>
        <v>#REF!</v>
      </c>
      <c r="DN484" s="80" t="e">
        <f t="shared" si="1092"/>
        <v>#REF!</v>
      </c>
      <c r="DO484" s="80" t="e">
        <f t="shared" si="1092"/>
        <v>#REF!</v>
      </c>
      <c r="DP484" s="80" t="e">
        <f t="shared" si="1092"/>
        <v>#REF!</v>
      </c>
      <c r="DQ484" s="80" t="e">
        <f t="shared" si="1092"/>
        <v>#REF!</v>
      </c>
      <c r="DR484" s="80" t="e">
        <f t="shared" si="1092"/>
        <v>#REF!</v>
      </c>
      <c r="DS484" s="80" t="e">
        <f t="shared" si="1092"/>
        <v>#REF!</v>
      </c>
      <c r="DT484" s="80" t="e">
        <f t="shared" si="1092"/>
        <v>#REF!</v>
      </c>
      <c r="DU484" s="80" t="e">
        <f t="shared" si="1092"/>
        <v>#REF!</v>
      </c>
      <c r="DV484" s="173" t="e">
        <f>DV283+DH484-DU484</f>
        <v>#REF!</v>
      </c>
      <c r="DW484" s="80" t="e">
        <f t="shared" ref="DW484:EH484" si="1093">SUM(DW287:DW483)</f>
        <v>#REF!</v>
      </c>
      <c r="DX484" s="80" t="e">
        <f t="shared" si="1093"/>
        <v>#REF!</v>
      </c>
      <c r="DY484" s="80" t="e">
        <f t="shared" si="1093"/>
        <v>#REF!</v>
      </c>
      <c r="DZ484" s="80" t="e">
        <f t="shared" si="1093"/>
        <v>#REF!</v>
      </c>
      <c r="EA484" s="80" t="e">
        <f t="shared" si="1093"/>
        <v>#REF!</v>
      </c>
      <c r="EB484" s="80" t="e">
        <f t="shared" si="1093"/>
        <v>#REF!</v>
      </c>
      <c r="EC484" s="80" t="e">
        <f t="shared" si="1093"/>
        <v>#REF!</v>
      </c>
      <c r="ED484" s="80" t="e">
        <f t="shared" si="1093"/>
        <v>#REF!</v>
      </c>
      <c r="EE484" s="80" t="e">
        <f t="shared" si="1093"/>
        <v>#REF!</v>
      </c>
      <c r="EF484" s="80" t="e">
        <f t="shared" si="1093"/>
        <v>#REF!</v>
      </c>
      <c r="EG484" s="80" t="e">
        <f t="shared" si="1093"/>
        <v>#REF!</v>
      </c>
      <c r="EH484" s="80" t="e">
        <f t="shared" si="1093"/>
        <v>#REF!</v>
      </c>
      <c r="EI484" s="173" t="e">
        <f>EI283+DU484-EH484</f>
        <v>#REF!</v>
      </c>
      <c r="EK484" s="211">
        <f>SUM(EK287:EK483)</f>
        <v>1267591.6500000001</v>
      </c>
      <c r="EL484" s="174">
        <f>(SUMIFS($W1026:$AH1026,$W$3:$AH$3,"="&amp;$EL$2))+(SUMIFS($W484:$AH484,$W$3:$AH$3,"="&amp;$EL$2))-$EK$142</f>
        <v>0</v>
      </c>
      <c r="EM484" s="1" t="s">
        <v>86</v>
      </c>
    </row>
    <row r="485" spans="1:143" x14ac:dyDescent="0.2">
      <c r="E485" s="162"/>
      <c r="I485" s="206"/>
      <c r="J485" s="191"/>
      <c r="K485" s="191"/>
      <c r="L485" s="191"/>
      <c r="M485" s="191"/>
      <c r="N485" s="191"/>
      <c r="O485" s="191"/>
      <c r="P485" s="191"/>
      <c r="Q485" s="198">
        <f>ROUND(Q484-P484-Q283,2)</f>
        <v>0</v>
      </c>
      <c r="R485" s="198">
        <f>ROUND(R484-Q484-R283,2)</f>
        <v>0</v>
      </c>
      <c r="S485" s="198">
        <f>ROUND(S484-R484-S283,2)</f>
        <v>0</v>
      </c>
      <c r="T485" s="191"/>
      <c r="U485" s="206"/>
      <c r="W485" s="212">
        <f>U484+W283-W484</f>
        <v>0</v>
      </c>
      <c r="X485" s="212">
        <f t="shared" ref="X485:AH485" si="1094">W484+X283-X484</f>
        <v>0</v>
      </c>
      <c r="Y485" s="212">
        <f t="shared" si="1094"/>
        <v>0</v>
      </c>
      <c r="Z485" s="212">
        <f t="shared" si="1094"/>
        <v>0</v>
      </c>
      <c r="AA485" s="212">
        <f t="shared" si="1094"/>
        <v>0</v>
      </c>
      <c r="AB485" s="212">
        <f t="shared" si="1094"/>
        <v>0</v>
      </c>
      <c r="AC485" s="212">
        <f t="shared" si="1094"/>
        <v>0</v>
      </c>
      <c r="AD485" s="212">
        <f t="shared" si="1094"/>
        <v>0</v>
      </c>
      <c r="AE485" s="212">
        <f t="shared" si="1094"/>
        <v>0</v>
      </c>
      <c r="AF485" s="212">
        <f t="shared" si="1094"/>
        <v>0</v>
      </c>
      <c r="AG485" s="212">
        <f t="shared" si="1094"/>
        <v>0</v>
      </c>
      <c r="AH485" s="212">
        <f t="shared" si="1094"/>
        <v>0</v>
      </c>
      <c r="AJ485" s="212">
        <f>AH484+AJ283-AJ484</f>
        <v>0</v>
      </c>
      <c r="AK485" s="212">
        <f t="shared" ref="AK485:AU485" si="1095">AJ484+AK283-AK484</f>
        <v>0</v>
      </c>
      <c r="AL485" s="212">
        <f t="shared" si="1095"/>
        <v>0</v>
      </c>
      <c r="AM485" s="212">
        <f t="shared" si="1095"/>
        <v>0</v>
      </c>
      <c r="AN485" s="212">
        <f t="shared" si="1095"/>
        <v>0</v>
      </c>
      <c r="AO485" s="212">
        <f t="shared" si="1095"/>
        <v>0</v>
      </c>
      <c r="AP485" s="212">
        <f t="shared" si="1095"/>
        <v>0</v>
      </c>
      <c r="AQ485" s="212">
        <f t="shared" si="1095"/>
        <v>0</v>
      </c>
      <c r="AR485" s="212">
        <f t="shared" si="1095"/>
        <v>0</v>
      </c>
      <c r="AS485" s="212">
        <f t="shared" si="1095"/>
        <v>0</v>
      </c>
      <c r="AT485" s="212">
        <f t="shared" si="1095"/>
        <v>0</v>
      </c>
      <c r="AU485" s="212">
        <f t="shared" si="1095"/>
        <v>0</v>
      </c>
      <c r="AW485" s="212">
        <f>AU484+AW283-AW484</f>
        <v>0</v>
      </c>
      <c r="AX485" s="212">
        <f t="shared" ref="AX485:BH485" si="1096">AW484+AX283-AX484</f>
        <v>0</v>
      </c>
      <c r="AY485" s="212">
        <f t="shared" si="1096"/>
        <v>0</v>
      </c>
      <c r="AZ485" s="212">
        <f t="shared" si="1096"/>
        <v>0</v>
      </c>
      <c r="BA485" s="212">
        <f t="shared" si="1096"/>
        <v>0</v>
      </c>
      <c r="BB485" s="212">
        <f t="shared" si="1096"/>
        <v>0</v>
      </c>
      <c r="BC485" s="212">
        <f t="shared" si="1096"/>
        <v>0</v>
      </c>
      <c r="BD485" s="212">
        <f t="shared" si="1096"/>
        <v>0</v>
      </c>
      <c r="BE485" s="212">
        <f t="shared" si="1096"/>
        <v>0</v>
      </c>
      <c r="BF485" s="212">
        <f t="shared" si="1096"/>
        <v>0</v>
      </c>
      <c r="BG485" s="212">
        <f t="shared" si="1096"/>
        <v>0</v>
      </c>
      <c r="BH485" s="212">
        <f t="shared" si="1096"/>
        <v>0</v>
      </c>
      <c r="BI485" s="212"/>
      <c r="BJ485" s="191"/>
      <c r="BK485" s="191"/>
      <c r="BL485" s="191"/>
      <c r="BM485" s="191"/>
      <c r="BN485" s="191"/>
      <c r="BO485" s="191"/>
      <c r="BP485" s="191"/>
      <c r="BQ485" s="191"/>
      <c r="BR485" s="191"/>
      <c r="BS485" s="191"/>
      <c r="BT485" s="191"/>
      <c r="BU485" s="191"/>
      <c r="BW485" s="191"/>
      <c r="BX485" s="191"/>
      <c r="BY485" s="191"/>
      <c r="BZ485" s="191"/>
      <c r="CA485" s="191"/>
      <c r="CB485" s="191"/>
      <c r="CC485" s="191"/>
      <c r="CD485" s="191"/>
      <c r="CE485" s="191"/>
      <c r="CF485" s="191"/>
      <c r="CG485" s="191"/>
      <c r="CH485" s="191"/>
      <c r="CJ485" s="191"/>
      <c r="CK485" s="191"/>
      <c r="CL485" s="191"/>
      <c r="CM485" s="191"/>
      <c r="CN485" s="191"/>
      <c r="CO485" s="191"/>
      <c r="CP485" s="191"/>
      <c r="CQ485" s="191"/>
      <c r="CR485" s="191"/>
      <c r="CS485" s="191"/>
      <c r="CT485" s="191"/>
      <c r="CU485" s="191"/>
      <c r="CW485" s="191"/>
      <c r="CX485" s="191"/>
      <c r="CY485" s="191"/>
      <c r="CZ485" s="191"/>
      <c r="DA485" s="191"/>
      <c r="DB485" s="191"/>
      <c r="DC485" s="191"/>
      <c r="DD485" s="191"/>
      <c r="DE485" s="191"/>
      <c r="DF485" s="191"/>
      <c r="DG485" s="191"/>
      <c r="DH485" s="191"/>
      <c r="DJ485" s="191"/>
      <c r="DK485" s="191"/>
      <c r="DL485" s="191"/>
      <c r="DM485" s="191"/>
      <c r="DN485" s="191"/>
      <c r="DO485" s="191"/>
      <c r="DP485" s="191"/>
      <c r="DQ485" s="191"/>
      <c r="DR485" s="191"/>
      <c r="DS485" s="191"/>
      <c r="DT485" s="191"/>
      <c r="DU485" s="191"/>
      <c r="DW485" s="191"/>
      <c r="DX485" s="191"/>
      <c r="DY485" s="191"/>
      <c r="DZ485" s="191"/>
      <c r="EA485" s="191"/>
      <c r="EB485" s="191"/>
      <c r="EC485" s="191"/>
      <c r="ED485" s="191"/>
      <c r="EE485" s="191"/>
      <c r="EF485" s="191"/>
      <c r="EG485" s="191"/>
      <c r="EH485" s="191"/>
    </row>
    <row r="486" spans="1:143" ht="15.75" x14ac:dyDescent="0.25">
      <c r="E486" s="162"/>
      <c r="F486" s="85" t="s">
        <v>133</v>
      </c>
      <c r="G486" s="2" t="s">
        <v>313</v>
      </c>
      <c r="H486" s="175" t="s">
        <v>455</v>
      </c>
    </row>
    <row r="487" spans="1:143" s="1" customFormat="1" ht="15.75" x14ac:dyDescent="0.25">
      <c r="B487" s="189" t="s">
        <v>134</v>
      </c>
      <c r="F487" s="201" t="s">
        <v>127</v>
      </c>
      <c r="G487" s="83" t="s">
        <v>131</v>
      </c>
      <c r="H487" s="83" t="s">
        <v>131</v>
      </c>
      <c r="J487" s="83" t="s">
        <v>87</v>
      </c>
      <c r="K487" s="83" t="s">
        <v>88</v>
      </c>
      <c r="L487" s="83" t="s">
        <v>89</v>
      </c>
      <c r="M487" s="83" t="s">
        <v>90</v>
      </c>
      <c r="N487" s="83" t="s">
        <v>48</v>
      </c>
      <c r="O487" s="83" t="s">
        <v>91</v>
      </c>
      <c r="P487" s="83" t="s">
        <v>92</v>
      </c>
      <c r="Q487" s="83" t="s">
        <v>93</v>
      </c>
      <c r="R487" s="83" t="s">
        <v>94</v>
      </c>
      <c r="S487" s="83" t="s">
        <v>95</v>
      </c>
      <c r="T487" s="83" t="s">
        <v>96</v>
      </c>
      <c r="U487" s="83" t="s">
        <v>97</v>
      </c>
      <c r="V487" s="168" t="s">
        <v>140</v>
      </c>
      <c r="W487" s="83" t="s">
        <v>87</v>
      </c>
      <c r="X487" s="83" t="s">
        <v>88</v>
      </c>
      <c r="Y487" s="83" t="s">
        <v>89</v>
      </c>
      <c r="Z487" s="83" t="s">
        <v>90</v>
      </c>
      <c r="AA487" s="83" t="s">
        <v>48</v>
      </c>
      <c r="AB487" s="83" t="s">
        <v>91</v>
      </c>
      <c r="AC487" s="83" t="s">
        <v>92</v>
      </c>
      <c r="AD487" s="83" t="s">
        <v>93</v>
      </c>
      <c r="AE487" s="83" t="s">
        <v>94</v>
      </c>
      <c r="AF487" s="83" t="s">
        <v>95</v>
      </c>
      <c r="AG487" s="83" t="s">
        <v>96</v>
      </c>
      <c r="AH487" s="83" t="s">
        <v>97</v>
      </c>
      <c r="AI487" s="168" t="s">
        <v>140</v>
      </c>
      <c r="AJ487" s="83" t="s">
        <v>87</v>
      </c>
      <c r="AK487" s="83" t="s">
        <v>88</v>
      </c>
      <c r="AL487" s="83" t="s">
        <v>89</v>
      </c>
      <c r="AM487" s="83" t="s">
        <v>90</v>
      </c>
      <c r="AN487" s="83" t="s">
        <v>48</v>
      </c>
      <c r="AO487" s="83" t="s">
        <v>91</v>
      </c>
      <c r="AP487" s="83" t="s">
        <v>92</v>
      </c>
      <c r="AQ487" s="83" t="s">
        <v>93</v>
      </c>
      <c r="AR487" s="83" t="s">
        <v>94</v>
      </c>
      <c r="AS487" s="83" t="s">
        <v>95</v>
      </c>
      <c r="AT487" s="83" t="s">
        <v>96</v>
      </c>
      <c r="AU487" s="83" t="s">
        <v>97</v>
      </c>
      <c r="AV487" s="168" t="s">
        <v>140</v>
      </c>
      <c r="AW487" s="83" t="s">
        <v>87</v>
      </c>
      <c r="AX487" s="83" t="s">
        <v>88</v>
      </c>
      <c r="AY487" s="83" t="s">
        <v>89</v>
      </c>
      <c r="AZ487" s="83" t="s">
        <v>90</v>
      </c>
      <c r="BA487" s="83" t="s">
        <v>48</v>
      </c>
      <c r="BB487" s="83" t="s">
        <v>91</v>
      </c>
      <c r="BC487" s="83" t="s">
        <v>92</v>
      </c>
      <c r="BD487" s="83" t="s">
        <v>93</v>
      </c>
      <c r="BE487" s="83" t="s">
        <v>94</v>
      </c>
      <c r="BF487" s="83" t="s">
        <v>95</v>
      </c>
      <c r="BG487" s="83" t="s">
        <v>96</v>
      </c>
      <c r="BH487" s="83" t="s">
        <v>97</v>
      </c>
      <c r="BI487" s="168" t="s">
        <v>140</v>
      </c>
      <c r="BJ487" s="83" t="s">
        <v>87</v>
      </c>
      <c r="BK487" s="83" t="s">
        <v>88</v>
      </c>
      <c r="BL487" s="83" t="s">
        <v>89</v>
      </c>
      <c r="BM487" s="83" t="s">
        <v>90</v>
      </c>
      <c r="BN487" s="83" t="s">
        <v>48</v>
      </c>
      <c r="BO487" s="83" t="s">
        <v>91</v>
      </c>
      <c r="BP487" s="83" t="s">
        <v>92</v>
      </c>
      <c r="BQ487" s="83" t="s">
        <v>93</v>
      </c>
      <c r="BR487" s="83" t="s">
        <v>94</v>
      </c>
      <c r="BS487" s="83" t="s">
        <v>95</v>
      </c>
      <c r="BT487" s="83" t="s">
        <v>96</v>
      </c>
      <c r="BU487" s="83" t="s">
        <v>97</v>
      </c>
      <c r="BV487" s="168" t="s">
        <v>140</v>
      </c>
      <c r="BW487" s="83" t="s">
        <v>87</v>
      </c>
      <c r="BX487" s="83" t="s">
        <v>88</v>
      </c>
      <c r="BY487" s="83" t="s">
        <v>89</v>
      </c>
      <c r="BZ487" s="83" t="s">
        <v>90</v>
      </c>
      <c r="CA487" s="83" t="s">
        <v>48</v>
      </c>
      <c r="CB487" s="83" t="s">
        <v>91</v>
      </c>
      <c r="CC487" s="83" t="s">
        <v>92</v>
      </c>
      <c r="CD487" s="83" t="s">
        <v>93</v>
      </c>
      <c r="CE487" s="83" t="s">
        <v>94</v>
      </c>
      <c r="CF487" s="83" t="s">
        <v>95</v>
      </c>
      <c r="CG487" s="83" t="s">
        <v>96</v>
      </c>
      <c r="CH487" s="83" t="s">
        <v>97</v>
      </c>
      <c r="CI487" s="168" t="s">
        <v>140</v>
      </c>
      <c r="CJ487" s="83" t="s">
        <v>87</v>
      </c>
      <c r="CK487" s="83" t="s">
        <v>88</v>
      </c>
      <c r="CL487" s="83" t="s">
        <v>89</v>
      </c>
      <c r="CM487" s="83" t="s">
        <v>90</v>
      </c>
      <c r="CN487" s="83" t="s">
        <v>48</v>
      </c>
      <c r="CO487" s="83" t="s">
        <v>91</v>
      </c>
      <c r="CP487" s="83" t="s">
        <v>92</v>
      </c>
      <c r="CQ487" s="83" t="s">
        <v>93</v>
      </c>
      <c r="CR487" s="83" t="s">
        <v>94</v>
      </c>
      <c r="CS487" s="83" t="s">
        <v>95</v>
      </c>
      <c r="CT487" s="83" t="s">
        <v>96</v>
      </c>
      <c r="CU487" s="83" t="s">
        <v>97</v>
      </c>
      <c r="CV487" s="168" t="s">
        <v>140</v>
      </c>
      <c r="CW487" s="83" t="s">
        <v>87</v>
      </c>
      <c r="CX487" s="83" t="s">
        <v>88</v>
      </c>
      <c r="CY487" s="83" t="s">
        <v>89</v>
      </c>
      <c r="CZ487" s="83" t="s">
        <v>90</v>
      </c>
      <c r="DA487" s="83" t="s">
        <v>48</v>
      </c>
      <c r="DB487" s="83" t="s">
        <v>91</v>
      </c>
      <c r="DC487" s="83" t="s">
        <v>92</v>
      </c>
      <c r="DD487" s="83" t="s">
        <v>93</v>
      </c>
      <c r="DE487" s="83" t="s">
        <v>94</v>
      </c>
      <c r="DF487" s="83" t="s">
        <v>95</v>
      </c>
      <c r="DG487" s="83" t="s">
        <v>96</v>
      </c>
      <c r="DH487" s="83" t="s">
        <v>97</v>
      </c>
      <c r="DI487" s="168" t="s">
        <v>140</v>
      </c>
      <c r="DJ487" s="83" t="s">
        <v>87</v>
      </c>
      <c r="DK487" s="83" t="s">
        <v>88</v>
      </c>
      <c r="DL487" s="83" t="s">
        <v>89</v>
      </c>
      <c r="DM487" s="83" t="s">
        <v>90</v>
      </c>
      <c r="DN487" s="83" t="s">
        <v>48</v>
      </c>
      <c r="DO487" s="83" t="s">
        <v>91</v>
      </c>
      <c r="DP487" s="83" t="s">
        <v>92</v>
      </c>
      <c r="DQ487" s="83" t="s">
        <v>93</v>
      </c>
      <c r="DR487" s="83" t="s">
        <v>94</v>
      </c>
      <c r="DS487" s="83" t="s">
        <v>95</v>
      </c>
      <c r="DT487" s="83" t="s">
        <v>96</v>
      </c>
      <c r="DU487" s="83" t="s">
        <v>97</v>
      </c>
      <c r="DV487" s="168" t="s">
        <v>140</v>
      </c>
      <c r="DW487" s="83" t="s">
        <v>87</v>
      </c>
      <c r="DX487" s="83" t="s">
        <v>88</v>
      </c>
      <c r="DY487" s="83" t="s">
        <v>89</v>
      </c>
      <c r="DZ487" s="83" t="s">
        <v>90</v>
      </c>
      <c r="EA487" s="83" t="s">
        <v>48</v>
      </c>
      <c r="EB487" s="83" t="s">
        <v>91</v>
      </c>
      <c r="EC487" s="83" t="s">
        <v>92</v>
      </c>
      <c r="ED487" s="83" t="s">
        <v>93</v>
      </c>
      <c r="EE487" s="83" t="s">
        <v>94</v>
      </c>
      <c r="EF487" s="83" t="s">
        <v>95</v>
      </c>
      <c r="EG487" s="83" t="s">
        <v>96</v>
      </c>
      <c r="EH487" s="83" t="s">
        <v>97</v>
      </c>
      <c r="EI487" s="168" t="s">
        <v>140</v>
      </c>
    </row>
    <row r="488" spans="1:143" ht="15.75" outlineLevel="1" x14ac:dyDescent="0.25">
      <c r="A488" s="2">
        <f t="shared" ref="A488:E499" si="1097">A287</f>
        <v>1</v>
      </c>
      <c r="B488" s="1" t="str">
        <f t="shared" si="1097"/>
        <v>PRE-09620</v>
      </c>
      <c r="C488" s="1" t="str">
        <f t="shared" si="1097"/>
        <v>SPP TAU - Circuit 66654</v>
      </c>
      <c r="D488" s="2" t="str">
        <f t="shared" si="1097"/>
        <v>PRE-09620.1</v>
      </c>
      <c r="E488" s="162" t="str">
        <f t="shared" si="1097"/>
        <v>SPP TAU - Circuit 66654</v>
      </c>
      <c r="F488" s="123">
        <f t="shared" ref="F488:F519" si="1098">G287</f>
        <v>355</v>
      </c>
      <c r="G488" s="213">
        <f>VLOOKUP($F488,'2021 Depreciation Rates'!$A:$B,2,FALSE)</f>
        <v>3.5999999999999997E-2</v>
      </c>
      <c r="H488" s="213">
        <f>VLOOKUP($F488,'2022-2023 Depreciation Rates'!$A$1:$B$183,2,FALSE)</f>
        <v>2.8000000000000001E-2</v>
      </c>
      <c r="J488" s="116">
        <f t="shared" ref="J488:U488" si="1099">ROUND(I287*$G488/12,2)</f>
        <v>0</v>
      </c>
      <c r="K488" s="116">
        <f t="shared" si="1099"/>
        <v>0</v>
      </c>
      <c r="L488" s="116">
        <f t="shared" si="1099"/>
        <v>0</v>
      </c>
      <c r="M488" s="116">
        <f t="shared" si="1099"/>
        <v>0</v>
      </c>
      <c r="N488" s="116">
        <f t="shared" si="1099"/>
        <v>0</v>
      </c>
      <c r="O488" s="116">
        <f t="shared" si="1099"/>
        <v>0</v>
      </c>
      <c r="P488" s="116">
        <f t="shared" si="1099"/>
        <v>0</v>
      </c>
      <c r="Q488" s="116">
        <f t="shared" si="1099"/>
        <v>0</v>
      </c>
      <c r="R488" s="116">
        <f t="shared" si="1099"/>
        <v>1096.8499999999999</v>
      </c>
      <c r="S488" s="116">
        <f t="shared" si="1099"/>
        <v>1103.06</v>
      </c>
      <c r="T488" s="116">
        <f t="shared" si="1099"/>
        <v>1116.17</v>
      </c>
      <c r="U488" s="116">
        <f t="shared" si="1099"/>
        <v>1116.17</v>
      </c>
      <c r="V488" s="174">
        <f t="shared" ref="V488:V683" si="1100">SUM(J488:U488)</f>
        <v>4432.25</v>
      </c>
      <c r="W488" s="116">
        <f t="shared" ref="W488:W519" si="1101">ROUND(U287*$G488/12,2)</f>
        <v>1162.8</v>
      </c>
      <c r="X488" s="116">
        <f t="shared" ref="X488:AH488" si="1102">ROUND(W287*$G488/12,2)</f>
        <v>1162.8</v>
      </c>
      <c r="Y488" s="116">
        <f t="shared" si="1102"/>
        <v>1162.8</v>
      </c>
      <c r="Z488" s="116">
        <f t="shared" si="1102"/>
        <v>1164.25</v>
      </c>
      <c r="AA488" s="116">
        <f t="shared" si="1102"/>
        <v>1164.25</v>
      </c>
      <c r="AB488" s="116">
        <f t="shared" si="1102"/>
        <v>1164.25</v>
      </c>
      <c r="AC488" s="116">
        <f t="shared" si="1102"/>
        <v>1164.25</v>
      </c>
      <c r="AD488" s="116">
        <f t="shared" si="1102"/>
        <v>1164.25</v>
      </c>
      <c r="AE488" s="116">
        <f t="shared" si="1102"/>
        <v>1164.25</v>
      </c>
      <c r="AF488" s="116">
        <f t="shared" si="1102"/>
        <v>1164.25</v>
      </c>
      <c r="AG488" s="116">
        <f t="shared" si="1102"/>
        <v>1164.25</v>
      </c>
      <c r="AH488" s="116">
        <f t="shared" si="1102"/>
        <v>1164.25</v>
      </c>
      <c r="AI488" s="2">
        <f t="shared" ref="AI488:AI519" si="1103">SUM(W488:AH488)</f>
        <v>13966.65</v>
      </c>
      <c r="AJ488" s="116">
        <f>ROUND(AH287*$H488/12,2)</f>
        <v>905.53</v>
      </c>
      <c r="AK488" s="116">
        <f>ROUND(AJ287*$H488/12,2)</f>
        <v>905.53</v>
      </c>
      <c r="AL488" s="116">
        <f t="shared" ref="AL488:AU488" si="1104">ROUND(AK287*$H488/12,2)</f>
        <v>905.53</v>
      </c>
      <c r="AM488" s="116">
        <f t="shared" si="1104"/>
        <v>905.53</v>
      </c>
      <c r="AN488" s="116">
        <f t="shared" si="1104"/>
        <v>905.53</v>
      </c>
      <c r="AO488" s="116">
        <f t="shared" si="1104"/>
        <v>905.53</v>
      </c>
      <c r="AP488" s="116">
        <f t="shared" si="1104"/>
        <v>905.53</v>
      </c>
      <c r="AQ488" s="116">
        <f t="shared" si="1104"/>
        <v>905.53</v>
      </c>
      <c r="AR488" s="116">
        <f t="shared" si="1104"/>
        <v>905.53</v>
      </c>
      <c r="AS488" s="116">
        <f t="shared" si="1104"/>
        <v>905.53</v>
      </c>
      <c r="AT488" s="116">
        <f t="shared" si="1104"/>
        <v>905.53</v>
      </c>
      <c r="AU488" s="116">
        <f t="shared" si="1104"/>
        <v>905.53</v>
      </c>
      <c r="AV488" s="116">
        <f>SUM(AJ488:AU488)</f>
        <v>10866.36</v>
      </c>
      <c r="AW488" s="116">
        <f>ROUND(AU287*$H488/12,2)</f>
        <v>905.53</v>
      </c>
      <c r="AX488" s="116">
        <f>ROUND(AW287*$H488/12,2)</f>
        <v>905.53</v>
      </c>
      <c r="AY488" s="116">
        <f t="shared" ref="AY488:BH488" si="1105">ROUND(AX287*$H488/12,2)</f>
        <v>905.53</v>
      </c>
      <c r="AZ488" s="116">
        <f t="shared" si="1105"/>
        <v>905.53</v>
      </c>
      <c r="BA488" s="116">
        <f t="shared" si="1105"/>
        <v>905.53</v>
      </c>
      <c r="BB488" s="116">
        <f t="shared" si="1105"/>
        <v>905.53</v>
      </c>
      <c r="BC488" s="116">
        <f t="shared" si="1105"/>
        <v>905.53</v>
      </c>
      <c r="BD488" s="116">
        <f t="shared" si="1105"/>
        <v>905.53</v>
      </c>
      <c r="BE488" s="116">
        <f t="shared" si="1105"/>
        <v>905.53</v>
      </c>
      <c r="BF488" s="116">
        <f t="shared" si="1105"/>
        <v>905.53</v>
      </c>
      <c r="BG488" s="116">
        <f t="shared" si="1105"/>
        <v>905.53</v>
      </c>
      <c r="BH488" s="116">
        <f t="shared" si="1105"/>
        <v>905.53</v>
      </c>
      <c r="BI488" s="116">
        <f>SUM(AW488:BH488)</f>
        <v>10866.36</v>
      </c>
      <c r="BJ488" s="116"/>
      <c r="BK488" s="116"/>
      <c r="BL488" s="116"/>
      <c r="BM488" s="116"/>
      <c r="BN488" s="116"/>
      <c r="BO488" s="116"/>
      <c r="BP488" s="116"/>
      <c r="BQ488" s="116"/>
      <c r="BR488" s="116"/>
      <c r="BS488" s="116"/>
      <c r="BT488" s="116"/>
      <c r="BU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W488" s="116"/>
      <c r="DX488" s="116"/>
      <c r="DY488" s="116"/>
      <c r="DZ488" s="116"/>
      <c r="EA488" s="116"/>
      <c r="EB488" s="116"/>
      <c r="EC488" s="116"/>
      <c r="ED488" s="116"/>
      <c r="EE488" s="116"/>
      <c r="EF488" s="116"/>
      <c r="EG488" s="116"/>
      <c r="EH488" s="116"/>
    </row>
    <row r="489" spans="1:143" ht="15.75" outlineLevel="1" x14ac:dyDescent="0.25">
      <c r="A489" s="2">
        <f t="shared" si="1097"/>
        <v>1</v>
      </c>
      <c r="B489" s="1" t="str">
        <f t="shared" si="1097"/>
        <v>PRE-09620</v>
      </c>
      <c r="C489" s="1" t="str">
        <f t="shared" si="1097"/>
        <v>SPP TAU - Circuit 66654</v>
      </c>
      <c r="D489" s="2" t="str">
        <f t="shared" si="1097"/>
        <v>PRE-09620.1</v>
      </c>
      <c r="E489" s="162" t="str">
        <f t="shared" si="1097"/>
        <v>SPP TAU - Circuit 66654</v>
      </c>
      <c r="F489" s="123">
        <f t="shared" si="1098"/>
        <v>356</v>
      </c>
      <c r="G489" s="213">
        <f>VLOOKUP($F489,'2021 Depreciation Rates'!$A:$B,2,FALSE)</f>
        <v>2.8000000000000001E-2</v>
      </c>
      <c r="H489" s="213">
        <f>VLOOKUP($F489,'2022-2023 Depreciation Rates'!$A$1:$B$183,2,FALSE)</f>
        <v>2.9000000000000001E-2</v>
      </c>
      <c r="J489" s="116">
        <f t="shared" ref="J489:U489" si="1106">ROUND(I288*$G489/12,2)</f>
        <v>0</v>
      </c>
      <c r="K489" s="116">
        <f t="shared" si="1106"/>
        <v>0</v>
      </c>
      <c r="L489" s="116">
        <f t="shared" si="1106"/>
        <v>0</v>
      </c>
      <c r="M489" s="116">
        <f t="shared" si="1106"/>
        <v>0</v>
      </c>
      <c r="N489" s="116">
        <f t="shared" si="1106"/>
        <v>0</v>
      </c>
      <c r="O489" s="116">
        <f t="shared" si="1106"/>
        <v>0</v>
      </c>
      <c r="P489" s="116">
        <f t="shared" si="1106"/>
        <v>0</v>
      </c>
      <c r="Q489" s="116">
        <f t="shared" si="1106"/>
        <v>0</v>
      </c>
      <c r="R489" s="116">
        <f t="shared" si="1106"/>
        <v>85.04</v>
      </c>
      <c r="S489" s="116">
        <f t="shared" si="1106"/>
        <v>85.52</v>
      </c>
      <c r="T489" s="116">
        <f t="shared" si="1106"/>
        <v>86.54</v>
      </c>
      <c r="U489" s="116">
        <f t="shared" si="1106"/>
        <v>86.54</v>
      </c>
      <c r="V489" s="174">
        <f t="shared" ref="V489" si="1107">SUM(J489:U489)</f>
        <v>343.64000000000004</v>
      </c>
      <c r="W489" s="116">
        <f t="shared" si="1101"/>
        <v>61.86</v>
      </c>
      <c r="X489" s="116">
        <f t="shared" ref="X489:AH489" si="1108">ROUND(W288*$G489/12,2)</f>
        <v>61.86</v>
      </c>
      <c r="Y489" s="116">
        <f t="shared" si="1108"/>
        <v>61.86</v>
      </c>
      <c r="Z489" s="116">
        <f t="shared" si="1108"/>
        <v>61.48</v>
      </c>
      <c r="AA489" s="116">
        <f t="shared" si="1108"/>
        <v>61.48</v>
      </c>
      <c r="AB489" s="116">
        <f t="shared" si="1108"/>
        <v>61.48</v>
      </c>
      <c r="AC489" s="116">
        <f t="shared" si="1108"/>
        <v>61.48</v>
      </c>
      <c r="AD489" s="116">
        <f t="shared" si="1108"/>
        <v>61.48</v>
      </c>
      <c r="AE489" s="116">
        <f t="shared" si="1108"/>
        <v>61.48</v>
      </c>
      <c r="AF489" s="116">
        <f t="shared" si="1108"/>
        <v>61.48</v>
      </c>
      <c r="AG489" s="116">
        <f t="shared" si="1108"/>
        <v>61.48</v>
      </c>
      <c r="AH489" s="116">
        <f t="shared" si="1108"/>
        <v>61.48</v>
      </c>
      <c r="AI489" s="2">
        <f t="shared" si="1103"/>
        <v>738.90000000000009</v>
      </c>
      <c r="AJ489" s="116">
        <f t="shared" ref="AJ489:AJ552" si="1109">ROUND(AH288*$H489/12,2)</f>
        <v>63.68</v>
      </c>
      <c r="AK489" s="116">
        <f t="shared" ref="AK489:AU552" si="1110">ROUND(AJ288*$H489/12,2)</f>
        <v>63.68</v>
      </c>
      <c r="AL489" s="116">
        <f t="shared" si="1110"/>
        <v>63.68</v>
      </c>
      <c r="AM489" s="116">
        <f t="shared" si="1110"/>
        <v>63.68</v>
      </c>
      <c r="AN489" s="116">
        <f t="shared" si="1110"/>
        <v>63.68</v>
      </c>
      <c r="AO489" s="116">
        <f t="shared" si="1110"/>
        <v>63.68</v>
      </c>
      <c r="AP489" s="116">
        <f t="shared" si="1110"/>
        <v>63.68</v>
      </c>
      <c r="AQ489" s="116">
        <f t="shared" si="1110"/>
        <v>63.68</v>
      </c>
      <c r="AR489" s="116">
        <f t="shared" si="1110"/>
        <v>63.68</v>
      </c>
      <c r="AS489" s="116">
        <f t="shared" si="1110"/>
        <v>63.68</v>
      </c>
      <c r="AT489" s="116">
        <f t="shared" si="1110"/>
        <v>63.68</v>
      </c>
      <c r="AU489" s="116">
        <f t="shared" si="1110"/>
        <v>63.68</v>
      </c>
      <c r="AV489" s="116">
        <f>SUM(AJ489:AU489)</f>
        <v>764.15999999999985</v>
      </c>
      <c r="AW489" s="116">
        <f t="shared" ref="AW489:AW552" si="1111">ROUND(AU288*$H489/12,2)</f>
        <v>63.68</v>
      </c>
      <c r="AX489" s="116">
        <f t="shared" ref="AX489:BH504" si="1112">ROUND(AW288*$H489/12,2)</f>
        <v>63.68</v>
      </c>
      <c r="AY489" s="116">
        <f t="shared" si="1112"/>
        <v>63.68</v>
      </c>
      <c r="AZ489" s="116">
        <f t="shared" si="1112"/>
        <v>63.68</v>
      </c>
      <c r="BA489" s="116">
        <f t="shared" si="1112"/>
        <v>63.68</v>
      </c>
      <c r="BB489" s="116">
        <f t="shared" si="1112"/>
        <v>63.68</v>
      </c>
      <c r="BC489" s="116">
        <f t="shared" si="1112"/>
        <v>63.68</v>
      </c>
      <c r="BD489" s="116">
        <f t="shared" si="1112"/>
        <v>63.68</v>
      </c>
      <c r="BE489" s="116">
        <f t="shared" si="1112"/>
        <v>63.68</v>
      </c>
      <c r="BF489" s="116">
        <f t="shared" si="1112"/>
        <v>63.68</v>
      </c>
      <c r="BG489" s="116">
        <f t="shared" si="1112"/>
        <v>63.68</v>
      </c>
      <c r="BH489" s="116">
        <f t="shared" si="1112"/>
        <v>63.68</v>
      </c>
      <c r="BI489" s="116">
        <f>SUM(AW489:BH489)</f>
        <v>764.15999999999985</v>
      </c>
      <c r="BJ489" s="116"/>
      <c r="BK489" s="116"/>
      <c r="BL489" s="116"/>
      <c r="BM489" s="116"/>
      <c r="BN489" s="116"/>
      <c r="BO489" s="116"/>
      <c r="BP489" s="116"/>
      <c r="BQ489" s="116"/>
      <c r="BR489" s="116"/>
      <c r="BS489" s="116"/>
      <c r="BT489" s="116"/>
      <c r="BU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W489" s="116"/>
      <c r="DX489" s="116"/>
      <c r="DY489" s="116"/>
      <c r="DZ489" s="116"/>
      <c r="EA489" s="116"/>
      <c r="EB489" s="116"/>
      <c r="EC489" s="116"/>
      <c r="ED489" s="116"/>
      <c r="EE489" s="116"/>
      <c r="EF489" s="116"/>
      <c r="EG489" s="116"/>
      <c r="EH489" s="116"/>
    </row>
    <row r="490" spans="1:143" ht="15.75" outlineLevel="1" x14ac:dyDescent="0.25">
      <c r="A490" s="2">
        <f t="shared" si="1097"/>
        <v>1</v>
      </c>
      <c r="B490" s="1" t="str">
        <f t="shared" si="1097"/>
        <v>PRE-09620</v>
      </c>
      <c r="C490" s="1" t="str">
        <f t="shared" si="1097"/>
        <v>SPP TAU - Circuit 66654</v>
      </c>
      <c r="D490" s="2" t="str">
        <f t="shared" si="1097"/>
        <v>PRE-09620.1</v>
      </c>
      <c r="E490" s="162" t="str">
        <f t="shared" si="1097"/>
        <v>SPP TAU - Circuit 66654</v>
      </c>
      <c r="F490" s="123">
        <f t="shared" si="1098"/>
        <v>364</v>
      </c>
      <c r="G490" s="213">
        <f>VLOOKUP($F490,'2021 Depreciation Rates'!$A:$B,2,FALSE)</f>
        <v>4.3999999999999997E-2</v>
      </c>
      <c r="H490" s="213">
        <f>VLOOKUP($F490,'2022-2023 Depreciation Rates'!$A$1:$B$183,2,FALSE)</f>
        <v>3.6999999999999998E-2</v>
      </c>
      <c r="J490" s="116">
        <f t="shared" ref="J490:U490" si="1113">ROUND(I289*$G490/12,2)</f>
        <v>0</v>
      </c>
      <c r="K490" s="116">
        <f t="shared" si="1113"/>
        <v>0</v>
      </c>
      <c r="L490" s="116">
        <f t="shared" si="1113"/>
        <v>0</v>
      </c>
      <c r="M490" s="116">
        <f t="shared" si="1113"/>
        <v>0</v>
      </c>
      <c r="N490" s="116">
        <f t="shared" si="1113"/>
        <v>0</v>
      </c>
      <c r="O490" s="116">
        <f t="shared" si="1113"/>
        <v>0</v>
      </c>
      <c r="P490" s="116">
        <f t="shared" si="1113"/>
        <v>0</v>
      </c>
      <c r="Q490" s="116">
        <f t="shared" si="1113"/>
        <v>0</v>
      </c>
      <c r="R490" s="116">
        <f t="shared" si="1113"/>
        <v>4.54</v>
      </c>
      <c r="S490" s="116">
        <f t="shared" si="1113"/>
        <v>4.5599999999999996</v>
      </c>
      <c r="T490" s="116">
        <f t="shared" si="1113"/>
        <v>4.62</v>
      </c>
      <c r="U490" s="116">
        <f t="shared" si="1113"/>
        <v>4.62</v>
      </c>
      <c r="V490" s="174">
        <f t="shared" ref="V490" si="1114">SUM(J490:U490)</f>
        <v>18.34</v>
      </c>
      <c r="W490" s="116">
        <f t="shared" si="1101"/>
        <v>0.59</v>
      </c>
      <c r="X490" s="116">
        <f t="shared" ref="X490:AH490" si="1115">ROUND(W289*$G490/12,2)</f>
        <v>0.59</v>
      </c>
      <c r="Y490" s="116">
        <f t="shared" si="1115"/>
        <v>0.59</v>
      </c>
      <c r="Z490" s="116">
        <f t="shared" si="1115"/>
        <v>0</v>
      </c>
      <c r="AA490" s="116">
        <f t="shared" si="1115"/>
        <v>0</v>
      </c>
      <c r="AB490" s="116">
        <f t="shared" si="1115"/>
        <v>0</v>
      </c>
      <c r="AC490" s="116">
        <f t="shared" si="1115"/>
        <v>0</v>
      </c>
      <c r="AD490" s="116">
        <f t="shared" si="1115"/>
        <v>0</v>
      </c>
      <c r="AE490" s="116">
        <f t="shared" si="1115"/>
        <v>0</v>
      </c>
      <c r="AF490" s="116">
        <f t="shared" si="1115"/>
        <v>0</v>
      </c>
      <c r="AG490" s="116">
        <f t="shared" si="1115"/>
        <v>0</v>
      </c>
      <c r="AH490" s="116">
        <f t="shared" si="1115"/>
        <v>0</v>
      </c>
      <c r="AI490" s="2">
        <f t="shared" si="1103"/>
        <v>1.77</v>
      </c>
      <c r="AJ490" s="116">
        <f t="shared" si="1109"/>
        <v>0</v>
      </c>
      <c r="AK490" s="116">
        <f t="shared" si="1110"/>
        <v>0</v>
      </c>
      <c r="AL490" s="116">
        <f t="shared" si="1110"/>
        <v>0</v>
      </c>
      <c r="AM490" s="116">
        <f t="shared" si="1110"/>
        <v>0</v>
      </c>
      <c r="AN490" s="116">
        <f t="shared" si="1110"/>
        <v>0</v>
      </c>
      <c r="AO490" s="116">
        <f t="shared" si="1110"/>
        <v>0</v>
      </c>
      <c r="AP490" s="116">
        <f t="shared" si="1110"/>
        <v>0</v>
      </c>
      <c r="AQ490" s="116">
        <f t="shared" si="1110"/>
        <v>0</v>
      </c>
      <c r="AR490" s="116">
        <f t="shared" si="1110"/>
        <v>0</v>
      </c>
      <c r="AS490" s="116">
        <f t="shared" si="1110"/>
        <v>0</v>
      </c>
      <c r="AT490" s="116">
        <f t="shared" si="1110"/>
        <v>0</v>
      </c>
      <c r="AU490" s="116">
        <f t="shared" si="1110"/>
        <v>0</v>
      </c>
      <c r="AV490" s="116">
        <f>SUM(AJ490:AU490)</f>
        <v>0</v>
      </c>
      <c r="AW490" s="116">
        <f t="shared" si="1111"/>
        <v>0</v>
      </c>
      <c r="AX490" s="116">
        <f t="shared" si="1112"/>
        <v>0</v>
      </c>
      <c r="AY490" s="116">
        <f t="shared" si="1112"/>
        <v>0</v>
      </c>
      <c r="AZ490" s="116">
        <f t="shared" si="1112"/>
        <v>0</v>
      </c>
      <c r="BA490" s="116">
        <f t="shared" si="1112"/>
        <v>0</v>
      </c>
      <c r="BB490" s="116">
        <f t="shared" si="1112"/>
        <v>0</v>
      </c>
      <c r="BC490" s="116">
        <f t="shared" si="1112"/>
        <v>0</v>
      </c>
      <c r="BD490" s="116">
        <f t="shared" si="1112"/>
        <v>0</v>
      </c>
      <c r="BE490" s="116">
        <f t="shared" si="1112"/>
        <v>0</v>
      </c>
      <c r="BF490" s="116">
        <f t="shared" si="1112"/>
        <v>0</v>
      </c>
      <c r="BG490" s="116">
        <f t="shared" si="1112"/>
        <v>0</v>
      </c>
      <c r="BH490" s="116">
        <f t="shared" si="1112"/>
        <v>0</v>
      </c>
      <c r="BI490" s="116">
        <f>SUM(AW490:BH490)</f>
        <v>0</v>
      </c>
      <c r="BJ490" s="116"/>
      <c r="BK490" s="116"/>
      <c r="BL490" s="116"/>
      <c r="BM490" s="116"/>
      <c r="BN490" s="116"/>
      <c r="BO490" s="116"/>
      <c r="BP490" s="116"/>
      <c r="BQ490" s="116"/>
      <c r="BR490" s="116"/>
      <c r="BS490" s="116"/>
      <c r="BT490" s="116"/>
      <c r="BU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W490" s="116"/>
      <c r="DX490" s="116"/>
      <c r="DY490" s="116"/>
      <c r="DZ490" s="116"/>
      <c r="EA490" s="116"/>
      <c r="EB490" s="116"/>
      <c r="EC490" s="116"/>
      <c r="ED490" s="116"/>
      <c r="EE490" s="116"/>
      <c r="EF490" s="116"/>
      <c r="EG490" s="116"/>
      <c r="EH490" s="116"/>
    </row>
    <row r="491" spans="1:143" ht="15.75" outlineLevel="1" x14ac:dyDescent="0.25">
      <c r="A491" s="2">
        <f t="shared" si="1097"/>
        <v>1</v>
      </c>
      <c r="B491" s="1" t="str">
        <f t="shared" si="1097"/>
        <v>PRE-09620</v>
      </c>
      <c r="C491" s="1" t="str">
        <f t="shared" si="1097"/>
        <v>SPP TAU - Circuit 66654</v>
      </c>
      <c r="D491" s="2" t="str">
        <f t="shared" si="1097"/>
        <v>PRE-09620.1</v>
      </c>
      <c r="E491" s="162" t="str">
        <f t="shared" si="1097"/>
        <v>SPP TAU - Circuit 66654</v>
      </c>
      <c r="F491" s="123">
        <f t="shared" si="1098"/>
        <v>365</v>
      </c>
      <c r="G491" s="213">
        <f>VLOOKUP($F491,'2021 Depreciation Rates'!$A:$B,2,FALSE)</f>
        <v>3.1E-2</v>
      </c>
      <c r="H491" s="213">
        <f>VLOOKUP($F491,'2022-2023 Depreciation Rates'!$A$1:$B$183,2,FALSE)</f>
        <v>2.1999999999999999E-2</v>
      </c>
      <c r="J491" s="116">
        <f t="shared" ref="J491:U491" si="1116">ROUND(I290*$G491/12,2)</f>
        <v>0</v>
      </c>
      <c r="K491" s="116">
        <f t="shared" si="1116"/>
        <v>0</v>
      </c>
      <c r="L491" s="116">
        <f t="shared" si="1116"/>
        <v>0</v>
      </c>
      <c r="M491" s="116">
        <f t="shared" si="1116"/>
        <v>0</v>
      </c>
      <c r="N491" s="116">
        <f t="shared" si="1116"/>
        <v>0</v>
      </c>
      <c r="O491" s="116">
        <f t="shared" si="1116"/>
        <v>0</v>
      </c>
      <c r="P491" s="116">
        <f t="shared" si="1116"/>
        <v>0</v>
      </c>
      <c r="Q491" s="116">
        <f t="shared" si="1116"/>
        <v>0</v>
      </c>
      <c r="R491" s="116">
        <f t="shared" si="1116"/>
        <v>0.36</v>
      </c>
      <c r="S491" s="116">
        <f t="shared" si="1116"/>
        <v>0.36</v>
      </c>
      <c r="T491" s="116">
        <f t="shared" si="1116"/>
        <v>0.37</v>
      </c>
      <c r="U491" s="116">
        <f t="shared" si="1116"/>
        <v>0.37</v>
      </c>
      <c r="V491" s="174">
        <f t="shared" ref="V491" si="1117">SUM(J491:U491)</f>
        <v>1.46</v>
      </c>
      <c r="W491" s="116">
        <f t="shared" si="1101"/>
        <v>0.41</v>
      </c>
      <c r="X491" s="116">
        <f t="shared" ref="X491:AH491" si="1118">ROUND(W290*$G491/12,2)</f>
        <v>0.41</v>
      </c>
      <c r="Y491" s="116">
        <f t="shared" si="1118"/>
        <v>0.41</v>
      </c>
      <c r="Z491" s="116">
        <f t="shared" si="1118"/>
        <v>0</v>
      </c>
      <c r="AA491" s="116">
        <f t="shared" si="1118"/>
        <v>0</v>
      </c>
      <c r="AB491" s="116">
        <f t="shared" si="1118"/>
        <v>0</v>
      </c>
      <c r="AC491" s="116">
        <f t="shared" si="1118"/>
        <v>0</v>
      </c>
      <c r="AD491" s="116">
        <f t="shared" si="1118"/>
        <v>0</v>
      </c>
      <c r="AE491" s="116">
        <f t="shared" si="1118"/>
        <v>0</v>
      </c>
      <c r="AF491" s="116">
        <f t="shared" si="1118"/>
        <v>0</v>
      </c>
      <c r="AG491" s="116">
        <f t="shared" si="1118"/>
        <v>0</v>
      </c>
      <c r="AH491" s="116">
        <f t="shared" si="1118"/>
        <v>0</v>
      </c>
      <c r="AI491" s="2">
        <f t="shared" si="1103"/>
        <v>1.23</v>
      </c>
      <c r="AJ491" s="116">
        <f t="shared" si="1109"/>
        <v>0</v>
      </c>
      <c r="AK491" s="116">
        <f t="shared" si="1110"/>
        <v>0</v>
      </c>
      <c r="AL491" s="116">
        <f t="shared" si="1110"/>
        <v>0</v>
      </c>
      <c r="AM491" s="116">
        <f t="shared" si="1110"/>
        <v>0</v>
      </c>
      <c r="AN491" s="116">
        <f t="shared" si="1110"/>
        <v>0</v>
      </c>
      <c r="AO491" s="116">
        <f t="shared" si="1110"/>
        <v>0</v>
      </c>
      <c r="AP491" s="116">
        <f t="shared" si="1110"/>
        <v>0</v>
      </c>
      <c r="AQ491" s="116">
        <f t="shared" si="1110"/>
        <v>0</v>
      </c>
      <c r="AR491" s="116">
        <f t="shared" si="1110"/>
        <v>0</v>
      </c>
      <c r="AS491" s="116">
        <f t="shared" si="1110"/>
        <v>0</v>
      </c>
      <c r="AT491" s="116">
        <f t="shared" si="1110"/>
        <v>0</v>
      </c>
      <c r="AU491" s="116">
        <f t="shared" si="1110"/>
        <v>0</v>
      </c>
      <c r="AV491" s="116">
        <f>SUM(AJ491:AU491)</f>
        <v>0</v>
      </c>
      <c r="AW491" s="116">
        <f t="shared" si="1111"/>
        <v>0</v>
      </c>
      <c r="AX491" s="116">
        <f t="shared" si="1112"/>
        <v>0</v>
      </c>
      <c r="AY491" s="116">
        <f t="shared" si="1112"/>
        <v>0</v>
      </c>
      <c r="AZ491" s="116">
        <f t="shared" si="1112"/>
        <v>0</v>
      </c>
      <c r="BA491" s="116">
        <f t="shared" si="1112"/>
        <v>0</v>
      </c>
      <c r="BB491" s="116">
        <f t="shared" si="1112"/>
        <v>0</v>
      </c>
      <c r="BC491" s="116">
        <f t="shared" si="1112"/>
        <v>0</v>
      </c>
      <c r="BD491" s="116">
        <f t="shared" si="1112"/>
        <v>0</v>
      </c>
      <c r="BE491" s="116">
        <f t="shared" si="1112"/>
        <v>0</v>
      </c>
      <c r="BF491" s="116">
        <f t="shared" si="1112"/>
        <v>0</v>
      </c>
      <c r="BG491" s="116">
        <f t="shared" si="1112"/>
        <v>0</v>
      </c>
      <c r="BH491" s="116">
        <f t="shared" si="1112"/>
        <v>0</v>
      </c>
      <c r="BI491" s="116">
        <f>SUM(AW491:BH491)</f>
        <v>0</v>
      </c>
      <c r="BJ491" s="116"/>
      <c r="BK491" s="116"/>
      <c r="BL491" s="116"/>
      <c r="BM491" s="116"/>
      <c r="BN491" s="116"/>
      <c r="BO491" s="116"/>
      <c r="BP491" s="116"/>
      <c r="BQ491" s="116"/>
      <c r="BR491" s="116"/>
      <c r="BS491" s="116"/>
      <c r="BT491" s="116"/>
      <c r="BU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W491" s="116"/>
      <c r="DX491" s="116"/>
      <c r="DY491" s="116"/>
      <c r="DZ491" s="116"/>
      <c r="EA491" s="116"/>
      <c r="EB491" s="116"/>
      <c r="EC491" s="116"/>
      <c r="ED491" s="116"/>
      <c r="EE491" s="116"/>
      <c r="EF491" s="116"/>
      <c r="EG491" s="116"/>
      <c r="EH491" s="116"/>
    </row>
    <row r="492" spans="1:143" ht="15.75" outlineLevel="1" x14ac:dyDescent="0.25">
      <c r="A492" s="2">
        <f t="shared" si="1097"/>
        <v>2</v>
      </c>
      <c r="B492" s="1" t="str">
        <f t="shared" si="1097"/>
        <v>PRE-09621</v>
      </c>
      <c r="C492" s="1" t="str">
        <f t="shared" si="1097"/>
        <v>SPP TAU - Circuit 66840</v>
      </c>
      <c r="D492" s="2" t="str">
        <f t="shared" si="1097"/>
        <v>PRE-09621.1</v>
      </c>
      <c r="E492" s="162" t="str">
        <f t="shared" si="1097"/>
        <v>SPP TAU - Circuit 66840</v>
      </c>
      <c r="F492" s="123">
        <f t="shared" si="1098"/>
        <v>355</v>
      </c>
      <c r="G492" s="213">
        <f>VLOOKUP($F492,'2021 Depreciation Rates'!$A:$B,2,FALSE)</f>
        <v>3.5999999999999997E-2</v>
      </c>
      <c r="H492" s="213">
        <f>VLOOKUP($F492,'2022-2023 Depreciation Rates'!$A$1:$B$183,2,FALSE)</f>
        <v>2.8000000000000001E-2</v>
      </c>
      <c r="J492" s="116">
        <f t="shared" ref="J492:U492" si="1119">ROUND(I291*$G492/12,2)</f>
        <v>0</v>
      </c>
      <c r="K492" s="116">
        <f t="shared" si="1119"/>
        <v>0</v>
      </c>
      <c r="L492" s="116">
        <f t="shared" si="1119"/>
        <v>0</v>
      </c>
      <c r="M492" s="116">
        <f t="shared" si="1119"/>
        <v>0</v>
      </c>
      <c r="N492" s="116">
        <f t="shared" si="1119"/>
        <v>0</v>
      </c>
      <c r="O492" s="116">
        <f t="shared" si="1119"/>
        <v>0</v>
      </c>
      <c r="P492" s="116">
        <f t="shared" si="1119"/>
        <v>0</v>
      </c>
      <c r="Q492" s="116">
        <f t="shared" si="1119"/>
        <v>0</v>
      </c>
      <c r="R492" s="116">
        <f t="shared" si="1119"/>
        <v>0</v>
      </c>
      <c r="S492" s="116">
        <f t="shared" si="1119"/>
        <v>0</v>
      </c>
      <c r="T492" s="116">
        <f t="shared" si="1119"/>
        <v>0</v>
      </c>
      <c r="U492" s="116">
        <f t="shared" si="1119"/>
        <v>0</v>
      </c>
      <c r="V492" s="174">
        <f t="shared" si="1100"/>
        <v>0</v>
      </c>
      <c r="W492" s="116">
        <f t="shared" si="1101"/>
        <v>0</v>
      </c>
      <c r="X492" s="116">
        <f t="shared" ref="X492:AH492" si="1120">ROUND(W291*$G492/12,2)</f>
        <v>1406.1</v>
      </c>
      <c r="Y492" s="116">
        <f t="shared" si="1120"/>
        <v>1406.17</v>
      </c>
      <c r="Z492" s="116">
        <f t="shared" si="1120"/>
        <v>1406.25</v>
      </c>
      <c r="AA492" s="116">
        <f t="shared" si="1120"/>
        <v>1406.29</v>
      </c>
      <c r="AB492" s="116">
        <f t="shared" si="1120"/>
        <v>1396.37</v>
      </c>
      <c r="AC492" s="116">
        <f t="shared" si="1120"/>
        <v>1396.37</v>
      </c>
      <c r="AD492" s="116">
        <f t="shared" si="1120"/>
        <v>1396.37</v>
      </c>
      <c r="AE492" s="116">
        <f t="shared" si="1120"/>
        <v>1396.37</v>
      </c>
      <c r="AF492" s="116">
        <f t="shared" si="1120"/>
        <v>1396.37</v>
      </c>
      <c r="AG492" s="116">
        <f t="shared" si="1120"/>
        <v>1396.37</v>
      </c>
      <c r="AH492" s="116">
        <f t="shared" si="1120"/>
        <v>1396.41</v>
      </c>
      <c r="AI492" s="2">
        <f t="shared" si="1103"/>
        <v>15399.439999999995</v>
      </c>
      <c r="AJ492" s="116">
        <f t="shared" si="1109"/>
        <v>1086.0999999999999</v>
      </c>
      <c r="AK492" s="116">
        <f t="shared" si="1110"/>
        <v>1086.0999999999999</v>
      </c>
      <c r="AL492" s="116">
        <f t="shared" si="1110"/>
        <v>1086.0999999999999</v>
      </c>
      <c r="AM492" s="116">
        <f t="shared" si="1110"/>
        <v>1086.0999999999999</v>
      </c>
      <c r="AN492" s="116">
        <f t="shared" si="1110"/>
        <v>1086.0999999999999</v>
      </c>
      <c r="AO492" s="116">
        <f t="shared" si="1110"/>
        <v>1086.0999999999999</v>
      </c>
      <c r="AP492" s="116">
        <f t="shared" si="1110"/>
        <v>1086.0999999999999</v>
      </c>
      <c r="AQ492" s="116">
        <f t="shared" si="1110"/>
        <v>1086.0999999999999</v>
      </c>
      <c r="AR492" s="116">
        <f t="shared" si="1110"/>
        <v>1086.0999999999999</v>
      </c>
      <c r="AS492" s="116">
        <f t="shared" si="1110"/>
        <v>1086.0999999999999</v>
      </c>
      <c r="AT492" s="116">
        <f t="shared" si="1110"/>
        <v>1086.0999999999999</v>
      </c>
      <c r="AU492" s="116">
        <f t="shared" si="1110"/>
        <v>1086.0999999999999</v>
      </c>
      <c r="AV492" s="116">
        <f t="shared" ref="AV492:AV614" si="1121">SUM(AJ492:AU492)</f>
        <v>13033.200000000003</v>
      </c>
      <c r="AW492" s="116">
        <f t="shared" si="1111"/>
        <v>1086.0999999999999</v>
      </c>
      <c r="AX492" s="116">
        <f t="shared" si="1112"/>
        <v>1086.0999999999999</v>
      </c>
      <c r="AY492" s="116">
        <f t="shared" si="1112"/>
        <v>1086.0999999999999</v>
      </c>
      <c r="AZ492" s="116">
        <f t="shared" si="1112"/>
        <v>1086.0999999999999</v>
      </c>
      <c r="BA492" s="116">
        <f t="shared" si="1112"/>
        <v>1086.0999999999999</v>
      </c>
      <c r="BB492" s="116">
        <f t="shared" si="1112"/>
        <v>1086.0999999999999</v>
      </c>
      <c r="BC492" s="116">
        <f t="shared" si="1112"/>
        <v>1086.0999999999999</v>
      </c>
      <c r="BD492" s="116">
        <f t="shared" si="1112"/>
        <v>1086.0999999999999</v>
      </c>
      <c r="BE492" s="116">
        <f t="shared" si="1112"/>
        <v>1086.0999999999999</v>
      </c>
      <c r="BF492" s="116">
        <f t="shared" si="1112"/>
        <v>1086.0999999999999</v>
      </c>
      <c r="BG492" s="116">
        <f t="shared" si="1112"/>
        <v>1086.0999999999999</v>
      </c>
      <c r="BH492" s="116">
        <f t="shared" si="1112"/>
        <v>1086.0999999999999</v>
      </c>
      <c r="BI492" s="116">
        <f t="shared" ref="BI492:BI614" si="1122">SUM(AW492:BH492)</f>
        <v>13033.200000000003</v>
      </c>
      <c r="BJ492" s="116"/>
      <c r="BK492" s="116"/>
      <c r="BL492" s="116"/>
      <c r="BM492" s="116"/>
      <c r="BN492" s="116"/>
      <c r="BO492" s="116"/>
      <c r="BP492" s="116"/>
      <c r="BQ492" s="116"/>
      <c r="BR492" s="116"/>
      <c r="BS492" s="116"/>
      <c r="BT492" s="116"/>
      <c r="BU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W492" s="116"/>
      <c r="DX492" s="116"/>
      <c r="DY492" s="116"/>
      <c r="DZ492" s="116"/>
      <c r="EA492" s="116"/>
      <c r="EB492" s="116"/>
      <c r="EC492" s="116"/>
      <c r="ED492" s="116"/>
      <c r="EE492" s="116"/>
      <c r="EF492" s="116"/>
      <c r="EG492" s="116"/>
      <c r="EH492" s="116"/>
    </row>
    <row r="493" spans="1:143" ht="15.75" outlineLevel="1" x14ac:dyDescent="0.25">
      <c r="A493" s="2">
        <f t="shared" si="1097"/>
        <v>2</v>
      </c>
      <c r="B493" s="1" t="str">
        <f t="shared" si="1097"/>
        <v>PRE-09621</v>
      </c>
      <c r="C493" s="1" t="str">
        <f t="shared" si="1097"/>
        <v>SPP TAU - Circuit 66840</v>
      </c>
      <c r="D493" s="2" t="str">
        <f t="shared" si="1097"/>
        <v>PRE-09621.1</v>
      </c>
      <c r="E493" s="162" t="str">
        <f t="shared" si="1097"/>
        <v>SPP TAU - Circuit 66840</v>
      </c>
      <c r="F493" s="123">
        <f t="shared" si="1098"/>
        <v>356</v>
      </c>
      <c r="G493" s="213">
        <f>VLOOKUP($F493,'2021 Depreciation Rates'!$A:$B,2,FALSE)</f>
        <v>2.8000000000000001E-2</v>
      </c>
      <c r="H493" s="213">
        <f>VLOOKUP($F493,'2022-2023 Depreciation Rates'!$A$1:$B$183,2,FALSE)</f>
        <v>2.9000000000000001E-2</v>
      </c>
      <c r="J493" s="116">
        <f t="shared" ref="J493:U493" si="1123">ROUND(I292*$G493/12,2)</f>
        <v>0</v>
      </c>
      <c r="K493" s="116">
        <f t="shared" si="1123"/>
        <v>0</v>
      </c>
      <c r="L493" s="116">
        <f t="shared" si="1123"/>
        <v>0</v>
      </c>
      <c r="M493" s="116">
        <f t="shared" si="1123"/>
        <v>0</v>
      </c>
      <c r="N493" s="116">
        <f t="shared" si="1123"/>
        <v>0</v>
      </c>
      <c r="O493" s="116">
        <f t="shared" si="1123"/>
        <v>0</v>
      </c>
      <c r="P493" s="116">
        <f t="shared" si="1123"/>
        <v>0</v>
      </c>
      <c r="Q493" s="116">
        <f t="shared" si="1123"/>
        <v>0</v>
      </c>
      <c r="R493" s="116">
        <f t="shared" si="1123"/>
        <v>0</v>
      </c>
      <c r="S493" s="116">
        <f t="shared" si="1123"/>
        <v>0</v>
      </c>
      <c r="T493" s="116">
        <f t="shared" si="1123"/>
        <v>0</v>
      </c>
      <c r="U493" s="116">
        <f t="shared" si="1123"/>
        <v>0</v>
      </c>
      <c r="V493" s="174">
        <f t="shared" ref="V493" si="1124">SUM(J493:U493)</f>
        <v>0</v>
      </c>
      <c r="W493" s="116">
        <f t="shared" si="1101"/>
        <v>0</v>
      </c>
      <c r="X493" s="116">
        <f t="shared" ref="X493:AH493" si="1125">ROUND(W292*$G493/12,2)</f>
        <v>250</v>
      </c>
      <c r="Y493" s="116">
        <f t="shared" si="1125"/>
        <v>250.01</v>
      </c>
      <c r="Z493" s="116">
        <f t="shared" si="1125"/>
        <v>250.03</v>
      </c>
      <c r="AA493" s="116">
        <f t="shared" si="1125"/>
        <v>250.04</v>
      </c>
      <c r="AB493" s="116">
        <f t="shared" si="1125"/>
        <v>248.27</v>
      </c>
      <c r="AC493" s="116">
        <f t="shared" si="1125"/>
        <v>248.27</v>
      </c>
      <c r="AD493" s="116">
        <f t="shared" si="1125"/>
        <v>248.27</v>
      </c>
      <c r="AE493" s="116">
        <f t="shared" si="1125"/>
        <v>248.27</v>
      </c>
      <c r="AF493" s="116">
        <f t="shared" si="1125"/>
        <v>248.27</v>
      </c>
      <c r="AG493" s="116">
        <f t="shared" si="1125"/>
        <v>248.27</v>
      </c>
      <c r="AH493" s="116">
        <f t="shared" si="1125"/>
        <v>248.28</v>
      </c>
      <c r="AI493" s="2">
        <f t="shared" si="1103"/>
        <v>2737.98</v>
      </c>
      <c r="AJ493" s="116">
        <f t="shared" si="1109"/>
        <v>257.14999999999998</v>
      </c>
      <c r="AK493" s="116">
        <f t="shared" si="1110"/>
        <v>257.14999999999998</v>
      </c>
      <c r="AL493" s="116">
        <f t="shared" si="1110"/>
        <v>257.14999999999998</v>
      </c>
      <c r="AM493" s="116">
        <f t="shared" si="1110"/>
        <v>257.14999999999998</v>
      </c>
      <c r="AN493" s="116">
        <f t="shared" si="1110"/>
        <v>257.14999999999998</v>
      </c>
      <c r="AO493" s="116">
        <f t="shared" si="1110"/>
        <v>257.14999999999998</v>
      </c>
      <c r="AP493" s="116">
        <f t="shared" si="1110"/>
        <v>257.14999999999998</v>
      </c>
      <c r="AQ493" s="116">
        <f t="shared" si="1110"/>
        <v>257.14999999999998</v>
      </c>
      <c r="AR493" s="116">
        <f t="shared" si="1110"/>
        <v>257.14999999999998</v>
      </c>
      <c r="AS493" s="116">
        <f t="shared" si="1110"/>
        <v>257.14999999999998</v>
      </c>
      <c r="AT493" s="116">
        <f t="shared" si="1110"/>
        <v>257.14999999999998</v>
      </c>
      <c r="AU493" s="116">
        <f t="shared" si="1110"/>
        <v>257.14999999999998</v>
      </c>
      <c r="AV493" s="116">
        <f t="shared" ref="AV493" si="1126">SUM(AJ493:AU493)</f>
        <v>3085.8000000000006</v>
      </c>
      <c r="AW493" s="116">
        <f t="shared" si="1111"/>
        <v>257.14999999999998</v>
      </c>
      <c r="AX493" s="116">
        <f t="shared" si="1112"/>
        <v>257.14999999999998</v>
      </c>
      <c r="AY493" s="116">
        <f t="shared" si="1112"/>
        <v>257.14999999999998</v>
      </c>
      <c r="AZ493" s="116">
        <f t="shared" si="1112"/>
        <v>257.14999999999998</v>
      </c>
      <c r="BA493" s="116">
        <f t="shared" si="1112"/>
        <v>257.14999999999998</v>
      </c>
      <c r="BB493" s="116">
        <f t="shared" si="1112"/>
        <v>257.14999999999998</v>
      </c>
      <c r="BC493" s="116">
        <f t="shared" si="1112"/>
        <v>257.14999999999998</v>
      </c>
      <c r="BD493" s="116">
        <f t="shared" si="1112"/>
        <v>257.14999999999998</v>
      </c>
      <c r="BE493" s="116">
        <f t="shared" si="1112"/>
        <v>257.14999999999998</v>
      </c>
      <c r="BF493" s="116">
        <f t="shared" si="1112"/>
        <v>257.14999999999998</v>
      </c>
      <c r="BG493" s="116">
        <f t="shared" si="1112"/>
        <v>257.14999999999998</v>
      </c>
      <c r="BH493" s="116">
        <f t="shared" si="1112"/>
        <v>257.14999999999998</v>
      </c>
      <c r="BI493" s="116">
        <f t="shared" si="1122"/>
        <v>3085.8000000000006</v>
      </c>
      <c r="BJ493" s="116"/>
      <c r="BK493" s="116"/>
      <c r="BL493" s="116"/>
      <c r="BM493" s="116"/>
      <c r="BN493" s="116"/>
      <c r="BO493" s="116"/>
      <c r="BP493" s="116"/>
      <c r="BQ493" s="116"/>
      <c r="BR493" s="116"/>
      <c r="BS493" s="116"/>
      <c r="BT493" s="116"/>
      <c r="BU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W493" s="116"/>
      <c r="DX493" s="116"/>
      <c r="DY493" s="116"/>
      <c r="DZ493" s="116"/>
      <c r="EA493" s="116"/>
      <c r="EB493" s="116"/>
      <c r="EC493" s="116"/>
      <c r="ED493" s="116"/>
      <c r="EE493" s="116"/>
      <c r="EF493" s="116"/>
      <c r="EG493" s="116"/>
      <c r="EH493" s="116"/>
    </row>
    <row r="494" spans="1:143" ht="15.75" outlineLevel="1" x14ac:dyDescent="0.25">
      <c r="A494" s="2">
        <f t="shared" si="1097"/>
        <v>2</v>
      </c>
      <c r="B494" s="1" t="str">
        <f t="shared" si="1097"/>
        <v>PRE-09621</v>
      </c>
      <c r="C494" s="1" t="str">
        <f t="shared" si="1097"/>
        <v>SPP TAU - Circuit 66840</v>
      </c>
      <c r="D494" s="2" t="str">
        <f t="shared" si="1097"/>
        <v>PRE-09621.1</v>
      </c>
      <c r="E494" s="162" t="str">
        <f t="shared" si="1097"/>
        <v>SPP TAU - Circuit 66840</v>
      </c>
      <c r="F494" s="123">
        <f t="shared" si="1098"/>
        <v>364</v>
      </c>
      <c r="G494" s="213">
        <f>VLOOKUP($F494,'2021 Depreciation Rates'!$A:$B,2,FALSE)</f>
        <v>4.3999999999999997E-2</v>
      </c>
      <c r="H494" s="213">
        <f>VLOOKUP($F494,'2022-2023 Depreciation Rates'!$A$1:$B$183,2,FALSE)</f>
        <v>3.6999999999999998E-2</v>
      </c>
      <c r="J494" s="116">
        <f t="shared" ref="J494:U494" si="1127">ROUND(I293*$G494/12,2)</f>
        <v>0</v>
      </c>
      <c r="K494" s="116">
        <f t="shared" si="1127"/>
        <v>0</v>
      </c>
      <c r="L494" s="116">
        <f t="shared" si="1127"/>
        <v>0</v>
      </c>
      <c r="M494" s="116">
        <f t="shared" si="1127"/>
        <v>0</v>
      </c>
      <c r="N494" s="116">
        <f t="shared" si="1127"/>
        <v>0</v>
      </c>
      <c r="O494" s="116">
        <f t="shared" si="1127"/>
        <v>0</v>
      </c>
      <c r="P494" s="116">
        <f t="shared" si="1127"/>
        <v>0</v>
      </c>
      <c r="Q494" s="116">
        <f t="shared" si="1127"/>
        <v>0</v>
      </c>
      <c r="R494" s="116">
        <f t="shared" si="1127"/>
        <v>0</v>
      </c>
      <c r="S494" s="116">
        <f t="shared" si="1127"/>
        <v>0</v>
      </c>
      <c r="T494" s="116">
        <f t="shared" si="1127"/>
        <v>0</v>
      </c>
      <c r="U494" s="116">
        <f t="shared" si="1127"/>
        <v>0</v>
      </c>
      <c r="V494" s="174">
        <f t="shared" ref="V494" si="1128">SUM(J494:U494)</f>
        <v>0</v>
      </c>
      <c r="W494" s="116">
        <f t="shared" si="1101"/>
        <v>0</v>
      </c>
      <c r="X494" s="116">
        <f t="shared" ref="X494:AH494" si="1129">ROUND(W293*$G494/12,2)</f>
        <v>189.59</v>
      </c>
      <c r="Y494" s="116">
        <f t="shared" si="1129"/>
        <v>189.6</v>
      </c>
      <c r="Z494" s="116">
        <f t="shared" si="1129"/>
        <v>189.61</v>
      </c>
      <c r="AA494" s="116">
        <f t="shared" si="1129"/>
        <v>189.62</v>
      </c>
      <c r="AB494" s="116">
        <f t="shared" si="1129"/>
        <v>188.28</v>
      </c>
      <c r="AC494" s="116">
        <f t="shared" si="1129"/>
        <v>188.28</v>
      </c>
      <c r="AD494" s="116">
        <f t="shared" si="1129"/>
        <v>188.28</v>
      </c>
      <c r="AE494" s="116">
        <f t="shared" si="1129"/>
        <v>188.28</v>
      </c>
      <c r="AF494" s="116">
        <f t="shared" si="1129"/>
        <v>188.28</v>
      </c>
      <c r="AG494" s="116">
        <f t="shared" si="1129"/>
        <v>188.28</v>
      </c>
      <c r="AH494" s="116">
        <f t="shared" si="1129"/>
        <v>188.29</v>
      </c>
      <c r="AI494" s="2">
        <f t="shared" si="1103"/>
        <v>2076.39</v>
      </c>
      <c r="AJ494" s="116">
        <f t="shared" si="1109"/>
        <v>158.33000000000001</v>
      </c>
      <c r="AK494" s="116">
        <f t="shared" si="1110"/>
        <v>158.33000000000001</v>
      </c>
      <c r="AL494" s="116">
        <f t="shared" si="1110"/>
        <v>158.33000000000001</v>
      </c>
      <c r="AM494" s="116">
        <f t="shared" si="1110"/>
        <v>158.33000000000001</v>
      </c>
      <c r="AN494" s="116">
        <f t="shared" si="1110"/>
        <v>158.33000000000001</v>
      </c>
      <c r="AO494" s="116">
        <f t="shared" si="1110"/>
        <v>158.33000000000001</v>
      </c>
      <c r="AP494" s="116">
        <f t="shared" si="1110"/>
        <v>158.33000000000001</v>
      </c>
      <c r="AQ494" s="116">
        <f t="shared" si="1110"/>
        <v>158.33000000000001</v>
      </c>
      <c r="AR494" s="116">
        <f t="shared" si="1110"/>
        <v>158.33000000000001</v>
      </c>
      <c r="AS494" s="116">
        <f t="shared" si="1110"/>
        <v>158.33000000000001</v>
      </c>
      <c r="AT494" s="116">
        <f t="shared" si="1110"/>
        <v>158.33000000000001</v>
      </c>
      <c r="AU494" s="116">
        <f t="shared" si="1110"/>
        <v>158.33000000000001</v>
      </c>
      <c r="AV494" s="116">
        <f t="shared" ref="AV494" si="1130">SUM(AJ494:AU494)</f>
        <v>1899.9599999999998</v>
      </c>
      <c r="AW494" s="116">
        <f t="shared" si="1111"/>
        <v>158.33000000000001</v>
      </c>
      <c r="AX494" s="116">
        <f t="shared" si="1112"/>
        <v>158.33000000000001</v>
      </c>
      <c r="AY494" s="116">
        <f t="shared" si="1112"/>
        <v>158.33000000000001</v>
      </c>
      <c r="AZ494" s="116">
        <f t="shared" si="1112"/>
        <v>158.33000000000001</v>
      </c>
      <c r="BA494" s="116">
        <f t="shared" si="1112"/>
        <v>158.33000000000001</v>
      </c>
      <c r="BB494" s="116">
        <f t="shared" si="1112"/>
        <v>158.33000000000001</v>
      </c>
      <c r="BC494" s="116">
        <f t="shared" si="1112"/>
        <v>158.33000000000001</v>
      </c>
      <c r="BD494" s="116">
        <f t="shared" si="1112"/>
        <v>158.33000000000001</v>
      </c>
      <c r="BE494" s="116">
        <f t="shared" si="1112"/>
        <v>158.33000000000001</v>
      </c>
      <c r="BF494" s="116">
        <f t="shared" si="1112"/>
        <v>158.33000000000001</v>
      </c>
      <c r="BG494" s="116">
        <f t="shared" si="1112"/>
        <v>158.33000000000001</v>
      </c>
      <c r="BH494" s="116">
        <f t="shared" si="1112"/>
        <v>158.33000000000001</v>
      </c>
      <c r="BI494" s="116">
        <f t="shared" si="1122"/>
        <v>1899.9599999999998</v>
      </c>
      <c r="BJ494" s="116"/>
      <c r="BK494" s="116"/>
      <c r="BL494" s="116"/>
      <c r="BM494" s="116"/>
      <c r="BN494" s="116"/>
      <c r="BO494" s="116"/>
      <c r="BP494" s="116"/>
      <c r="BQ494" s="116"/>
      <c r="BR494" s="116"/>
      <c r="BS494" s="116"/>
      <c r="BT494" s="116"/>
      <c r="BU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W494" s="116"/>
      <c r="DX494" s="116"/>
      <c r="DY494" s="116"/>
      <c r="DZ494" s="116"/>
      <c r="EA494" s="116"/>
      <c r="EB494" s="116"/>
      <c r="EC494" s="116"/>
      <c r="ED494" s="116"/>
      <c r="EE494" s="116"/>
      <c r="EF494" s="116"/>
      <c r="EG494" s="116"/>
      <c r="EH494" s="116"/>
    </row>
    <row r="495" spans="1:143" ht="15.75" outlineLevel="1" x14ac:dyDescent="0.25">
      <c r="A495" s="2">
        <f t="shared" si="1097"/>
        <v>2</v>
      </c>
      <c r="B495" s="1" t="str">
        <f t="shared" si="1097"/>
        <v>PRE-09621</v>
      </c>
      <c r="C495" s="1" t="str">
        <f t="shared" si="1097"/>
        <v>SPP TAU - Circuit 66840</v>
      </c>
      <c r="D495" s="2" t="str">
        <f t="shared" si="1097"/>
        <v>PRE-09621.1</v>
      </c>
      <c r="E495" s="162" t="str">
        <f t="shared" si="1097"/>
        <v>SPP TAU - Circuit 66840</v>
      </c>
      <c r="F495" s="123">
        <f t="shared" si="1098"/>
        <v>365</v>
      </c>
      <c r="G495" s="213">
        <f>VLOOKUP($F495,'2021 Depreciation Rates'!$A:$B,2,FALSE)</f>
        <v>3.1E-2</v>
      </c>
      <c r="H495" s="213">
        <f>VLOOKUP($F495,'2022-2023 Depreciation Rates'!$A$1:$B$183,2,FALSE)</f>
        <v>2.1999999999999999E-2</v>
      </c>
      <c r="J495" s="116">
        <f t="shared" ref="J495:U495" si="1131">ROUND(I294*$G495/12,2)</f>
        <v>0</v>
      </c>
      <c r="K495" s="116">
        <f t="shared" si="1131"/>
        <v>0</v>
      </c>
      <c r="L495" s="116">
        <f t="shared" si="1131"/>
        <v>0</v>
      </c>
      <c r="M495" s="116">
        <f t="shared" si="1131"/>
        <v>0</v>
      </c>
      <c r="N495" s="116">
        <f t="shared" si="1131"/>
        <v>0</v>
      </c>
      <c r="O495" s="116">
        <f t="shared" si="1131"/>
        <v>0</v>
      </c>
      <c r="P495" s="116">
        <f t="shared" si="1131"/>
        <v>0</v>
      </c>
      <c r="Q495" s="116">
        <f t="shared" si="1131"/>
        <v>0</v>
      </c>
      <c r="R495" s="116">
        <f t="shared" si="1131"/>
        <v>0</v>
      </c>
      <c r="S495" s="116">
        <f t="shared" si="1131"/>
        <v>0</v>
      </c>
      <c r="T495" s="116">
        <f t="shared" si="1131"/>
        <v>0</v>
      </c>
      <c r="U495" s="116">
        <f t="shared" si="1131"/>
        <v>0</v>
      </c>
      <c r="V495" s="174">
        <f t="shared" ref="V495" si="1132">SUM(J495:U495)</f>
        <v>0</v>
      </c>
      <c r="W495" s="116">
        <f t="shared" si="1101"/>
        <v>0</v>
      </c>
      <c r="X495" s="116">
        <f t="shared" ref="X495:AH495" si="1133">ROUND(W294*$G495/12,2)</f>
        <v>3.99</v>
      </c>
      <c r="Y495" s="116">
        <f t="shared" si="1133"/>
        <v>3.99</v>
      </c>
      <c r="Z495" s="116">
        <f t="shared" si="1133"/>
        <v>3.99</v>
      </c>
      <c r="AA495" s="116">
        <f t="shared" si="1133"/>
        <v>3.99</v>
      </c>
      <c r="AB495" s="116">
        <f t="shared" si="1133"/>
        <v>3.97</v>
      </c>
      <c r="AC495" s="116">
        <f t="shared" si="1133"/>
        <v>3.97</v>
      </c>
      <c r="AD495" s="116">
        <f t="shared" si="1133"/>
        <v>3.97</v>
      </c>
      <c r="AE495" s="116">
        <f t="shared" si="1133"/>
        <v>3.97</v>
      </c>
      <c r="AF495" s="116">
        <f t="shared" si="1133"/>
        <v>3.97</v>
      </c>
      <c r="AG495" s="116">
        <f t="shared" si="1133"/>
        <v>3.97</v>
      </c>
      <c r="AH495" s="116">
        <f t="shared" si="1133"/>
        <v>3.97</v>
      </c>
      <c r="AI495" s="2">
        <f t="shared" si="1103"/>
        <v>43.749999999999993</v>
      </c>
      <c r="AJ495" s="116">
        <f t="shared" si="1109"/>
        <v>2.81</v>
      </c>
      <c r="AK495" s="116">
        <f t="shared" si="1110"/>
        <v>2.81</v>
      </c>
      <c r="AL495" s="116">
        <f t="shared" si="1110"/>
        <v>2.81</v>
      </c>
      <c r="AM495" s="116">
        <f t="shared" si="1110"/>
        <v>2.81</v>
      </c>
      <c r="AN495" s="116">
        <f t="shared" si="1110"/>
        <v>2.81</v>
      </c>
      <c r="AO495" s="116">
        <f t="shared" si="1110"/>
        <v>2.81</v>
      </c>
      <c r="AP495" s="116">
        <f t="shared" si="1110"/>
        <v>2.81</v>
      </c>
      <c r="AQ495" s="116">
        <f t="shared" si="1110"/>
        <v>2.81</v>
      </c>
      <c r="AR495" s="116">
        <f t="shared" si="1110"/>
        <v>2.81</v>
      </c>
      <c r="AS495" s="116">
        <f t="shared" si="1110"/>
        <v>2.81</v>
      </c>
      <c r="AT495" s="116">
        <f t="shared" si="1110"/>
        <v>2.81</v>
      </c>
      <c r="AU495" s="116">
        <f t="shared" si="1110"/>
        <v>2.81</v>
      </c>
      <c r="AV495" s="116">
        <f t="shared" ref="AV495" si="1134">SUM(AJ495:AU495)</f>
        <v>33.719999999999992</v>
      </c>
      <c r="AW495" s="116">
        <f t="shared" si="1111"/>
        <v>2.81</v>
      </c>
      <c r="AX495" s="116">
        <f t="shared" si="1112"/>
        <v>2.81</v>
      </c>
      <c r="AY495" s="116">
        <f t="shared" si="1112"/>
        <v>2.81</v>
      </c>
      <c r="AZ495" s="116">
        <f t="shared" si="1112"/>
        <v>2.81</v>
      </c>
      <c r="BA495" s="116">
        <f t="shared" si="1112"/>
        <v>2.81</v>
      </c>
      <c r="BB495" s="116">
        <f t="shared" si="1112"/>
        <v>2.81</v>
      </c>
      <c r="BC495" s="116">
        <f t="shared" si="1112"/>
        <v>2.81</v>
      </c>
      <c r="BD495" s="116">
        <f t="shared" si="1112"/>
        <v>2.81</v>
      </c>
      <c r="BE495" s="116">
        <f t="shared" si="1112"/>
        <v>2.81</v>
      </c>
      <c r="BF495" s="116">
        <f t="shared" si="1112"/>
        <v>2.81</v>
      </c>
      <c r="BG495" s="116">
        <f t="shared" si="1112"/>
        <v>2.81</v>
      </c>
      <c r="BH495" s="116">
        <f t="shared" si="1112"/>
        <v>2.81</v>
      </c>
      <c r="BI495" s="116">
        <f t="shared" si="1122"/>
        <v>33.719999999999992</v>
      </c>
      <c r="BJ495" s="116"/>
      <c r="BK495" s="116"/>
      <c r="BL495" s="116"/>
      <c r="BM495" s="116"/>
      <c r="BN495" s="116"/>
      <c r="BO495" s="116"/>
      <c r="BP495" s="116"/>
      <c r="BQ495" s="116"/>
      <c r="BR495" s="116"/>
      <c r="BS495" s="116"/>
      <c r="BT495" s="116"/>
      <c r="BU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W495" s="116"/>
      <c r="DX495" s="116"/>
      <c r="DY495" s="116"/>
      <c r="DZ495" s="116"/>
      <c r="EA495" s="116"/>
      <c r="EB495" s="116"/>
      <c r="EC495" s="116"/>
      <c r="ED495" s="116"/>
      <c r="EE495" s="116"/>
      <c r="EF495" s="116"/>
      <c r="EG495" s="116"/>
      <c r="EH495" s="116"/>
    </row>
    <row r="496" spans="1:143" ht="15.75" outlineLevel="1" x14ac:dyDescent="0.25">
      <c r="A496" s="2">
        <f t="shared" si="1097"/>
        <v>2</v>
      </c>
      <c r="B496" s="1" t="str">
        <f t="shared" si="1097"/>
        <v>PRE-09621</v>
      </c>
      <c r="C496" s="1" t="str">
        <f t="shared" si="1097"/>
        <v>SPP TAU - Circuit 66840</v>
      </c>
      <c r="D496" s="2" t="str">
        <f t="shared" si="1097"/>
        <v>PRE-09621.1</v>
      </c>
      <c r="E496" s="162" t="str">
        <f t="shared" si="1097"/>
        <v>SPP TAU - Circuit 66840</v>
      </c>
      <c r="F496" s="123">
        <f t="shared" si="1098"/>
        <v>367</v>
      </c>
      <c r="G496" s="213">
        <f>VLOOKUP($F496,'2021 Depreciation Rates'!$A:$B,2,FALSE)</f>
        <v>0.03</v>
      </c>
      <c r="H496" s="213">
        <f>VLOOKUP($F496,'2022-2023 Depreciation Rates'!$A$1:$B$183,2,FALSE)</f>
        <v>2.3E-2</v>
      </c>
      <c r="J496" s="116">
        <f t="shared" ref="J496:U496" si="1135">ROUND(I295*$G496/12,2)</f>
        <v>0</v>
      </c>
      <c r="K496" s="116">
        <f t="shared" si="1135"/>
        <v>0</v>
      </c>
      <c r="L496" s="116">
        <f t="shared" si="1135"/>
        <v>0</v>
      </c>
      <c r="M496" s="116">
        <f t="shared" si="1135"/>
        <v>0</v>
      </c>
      <c r="N496" s="116">
        <f t="shared" si="1135"/>
        <v>0</v>
      </c>
      <c r="O496" s="116">
        <f t="shared" si="1135"/>
        <v>0</v>
      </c>
      <c r="P496" s="116">
        <f t="shared" si="1135"/>
        <v>0</v>
      </c>
      <c r="Q496" s="116">
        <f t="shared" si="1135"/>
        <v>0</v>
      </c>
      <c r="R496" s="116">
        <f t="shared" si="1135"/>
        <v>0</v>
      </c>
      <c r="S496" s="116">
        <f t="shared" si="1135"/>
        <v>0</v>
      </c>
      <c r="T496" s="116">
        <f t="shared" si="1135"/>
        <v>0</v>
      </c>
      <c r="U496" s="116">
        <f t="shared" si="1135"/>
        <v>0</v>
      </c>
      <c r="V496" s="174">
        <f t="shared" ref="V496" si="1136">SUM(J496:U496)</f>
        <v>0</v>
      </c>
      <c r="W496" s="116">
        <f t="shared" si="1101"/>
        <v>0</v>
      </c>
      <c r="X496" s="116">
        <f t="shared" ref="X496:AH496" si="1137">ROUND(W295*$G496/12,2)</f>
        <v>26.12</v>
      </c>
      <c r="Y496" s="116">
        <f t="shared" si="1137"/>
        <v>26.12</v>
      </c>
      <c r="Z496" s="116">
        <f t="shared" si="1137"/>
        <v>26.13</v>
      </c>
      <c r="AA496" s="116">
        <f t="shared" si="1137"/>
        <v>26.13</v>
      </c>
      <c r="AB496" s="116">
        <f t="shared" si="1137"/>
        <v>25.94</v>
      </c>
      <c r="AC496" s="116">
        <f t="shared" si="1137"/>
        <v>25.94</v>
      </c>
      <c r="AD496" s="116">
        <f t="shared" si="1137"/>
        <v>25.94</v>
      </c>
      <c r="AE496" s="116">
        <f t="shared" si="1137"/>
        <v>25.94</v>
      </c>
      <c r="AF496" s="116">
        <f t="shared" si="1137"/>
        <v>25.94</v>
      </c>
      <c r="AG496" s="116">
        <f t="shared" si="1137"/>
        <v>25.94</v>
      </c>
      <c r="AH496" s="116">
        <f t="shared" si="1137"/>
        <v>25.94</v>
      </c>
      <c r="AI496" s="2">
        <f t="shared" si="1103"/>
        <v>286.08</v>
      </c>
      <c r="AJ496" s="116">
        <f t="shared" si="1109"/>
        <v>19.89</v>
      </c>
      <c r="AK496" s="116">
        <f t="shared" si="1110"/>
        <v>19.89</v>
      </c>
      <c r="AL496" s="116">
        <f t="shared" si="1110"/>
        <v>19.89</v>
      </c>
      <c r="AM496" s="116">
        <f t="shared" si="1110"/>
        <v>19.89</v>
      </c>
      <c r="AN496" s="116">
        <f t="shared" si="1110"/>
        <v>19.89</v>
      </c>
      <c r="AO496" s="116">
        <f t="shared" si="1110"/>
        <v>19.89</v>
      </c>
      <c r="AP496" s="116">
        <f t="shared" si="1110"/>
        <v>19.89</v>
      </c>
      <c r="AQ496" s="116">
        <f t="shared" si="1110"/>
        <v>19.89</v>
      </c>
      <c r="AR496" s="116">
        <f t="shared" si="1110"/>
        <v>19.89</v>
      </c>
      <c r="AS496" s="116">
        <f t="shared" si="1110"/>
        <v>19.89</v>
      </c>
      <c r="AT496" s="116">
        <f t="shared" si="1110"/>
        <v>19.89</v>
      </c>
      <c r="AU496" s="116">
        <f t="shared" si="1110"/>
        <v>19.89</v>
      </c>
      <c r="AV496" s="116">
        <f t="shared" ref="AV496" si="1138">SUM(AJ496:AU496)</f>
        <v>238.67999999999995</v>
      </c>
      <c r="AW496" s="116">
        <f t="shared" si="1111"/>
        <v>19.89</v>
      </c>
      <c r="AX496" s="116">
        <f t="shared" si="1112"/>
        <v>19.89</v>
      </c>
      <c r="AY496" s="116">
        <f t="shared" si="1112"/>
        <v>19.89</v>
      </c>
      <c r="AZ496" s="116">
        <f t="shared" si="1112"/>
        <v>19.89</v>
      </c>
      <c r="BA496" s="116">
        <f t="shared" si="1112"/>
        <v>19.89</v>
      </c>
      <c r="BB496" s="116">
        <f t="shared" si="1112"/>
        <v>19.89</v>
      </c>
      <c r="BC496" s="116">
        <f t="shared" si="1112"/>
        <v>19.89</v>
      </c>
      <c r="BD496" s="116">
        <f t="shared" si="1112"/>
        <v>19.89</v>
      </c>
      <c r="BE496" s="116">
        <f t="shared" si="1112"/>
        <v>19.89</v>
      </c>
      <c r="BF496" s="116">
        <f t="shared" si="1112"/>
        <v>19.89</v>
      </c>
      <c r="BG496" s="116">
        <f t="shared" si="1112"/>
        <v>19.89</v>
      </c>
      <c r="BH496" s="116">
        <f t="shared" si="1112"/>
        <v>19.89</v>
      </c>
      <c r="BI496" s="116">
        <f t="shared" si="1122"/>
        <v>238.67999999999995</v>
      </c>
      <c r="BJ496" s="116"/>
      <c r="BK496" s="116"/>
      <c r="BL496" s="116"/>
      <c r="BM496" s="116"/>
      <c r="BN496" s="116"/>
      <c r="BO496" s="116"/>
      <c r="BP496" s="116"/>
      <c r="BQ496" s="116"/>
      <c r="BR496" s="116"/>
      <c r="BS496" s="116"/>
      <c r="BT496" s="116"/>
      <c r="BU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W496" s="116"/>
      <c r="DX496" s="116"/>
      <c r="DY496" s="116"/>
      <c r="DZ496" s="116"/>
      <c r="EA496" s="116"/>
      <c r="EB496" s="116"/>
      <c r="EC496" s="116"/>
      <c r="ED496" s="116"/>
      <c r="EE496" s="116"/>
      <c r="EF496" s="116"/>
      <c r="EG496" s="116"/>
      <c r="EH496" s="116"/>
    </row>
    <row r="497" spans="1:139" ht="15.75" outlineLevel="1" x14ac:dyDescent="0.25">
      <c r="A497" s="2">
        <f t="shared" si="1097"/>
        <v>2</v>
      </c>
      <c r="B497" s="1" t="str">
        <f t="shared" si="1097"/>
        <v>PRE-09621</v>
      </c>
      <c r="C497" s="1" t="str">
        <f t="shared" si="1097"/>
        <v>SPP TAU - Circuit 66840</v>
      </c>
      <c r="D497" s="2" t="str">
        <f t="shared" si="1097"/>
        <v>PRE-09621.1</v>
      </c>
      <c r="E497" s="162" t="str">
        <f t="shared" si="1097"/>
        <v>SPP TAU - Circuit 66840</v>
      </c>
      <c r="F497" s="123">
        <f t="shared" si="1098"/>
        <v>368</v>
      </c>
      <c r="G497" s="213">
        <f>VLOOKUP($F497,'2021 Depreciation Rates'!$A:$B,2,FALSE)</f>
        <v>4.3999999999999997E-2</v>
      </c>
      <c r="H497" s="213">
        <f>VLOOKUP($F497,'2022-2023 Depreciation Rates'!$A$1:$B$183,2,FALSE)</f>
        <v>4.4999999999999998E-2</v>
      </c>
      <c r="J497" s="116">
        <f t="shared" ref="J497:U497" si="1139">ROUND(I296*$G497/12,2)</f>
        <v>0</v>
      </c>
      <c r="K497" s="116">
        <f t="shared" si="1139"/>
        <v>0</v>
      </c>
      <c r="L497" s="116">
        <f t="shared" si="1139"/>
        <v>0</v>
      </c>
      <c r="M497" s="116">
        <f t="shared" si="1139"/>
        <v>0</v>
      </c>
      <c r="N497" s="116">
        <f t="shared" si="1139"/>
        <v>0</v>
      </c>
      <c r="O497" s="116">
        <f t="shared" si="1139"/>
        <v>0</v>
      </c>
      <c r="P497" s="116">
        <f t="shared" si="1139"/>
        <v>0</v>
      </c>
      <c r="Q497" s="116">
        <f t="shared" si="1139"/>
        <v>0</v>
      </c>
      <c r="R497" s="116">
        <f t="shared" si="1139"/>
        <v>0</v>
      </c>
      <c r="S497" s="116">
        <f t="shared" si="1139"/>
        <v>0</v>
      </c>
      <c r="T497" s="116">
        <f t="shared" si="1139"/>
        <v>0</v>
      </c>
      <c r="U497" s="116">
        <f t="shared" si="1139"/>
        <v>0</v>
      </c>
      <c r="V497" s="174">
        <f t="shared" ref="V497" si="1140">SUM(J497:U497)</f>
        <v>0</v>
      </c>
      <c r="W497" s="116">
        <f t="shared" si="1101"/>
        <v>0</v>
      </c>
      <c r="X497" s="116">
        <f t="shared" ref="X497:AH497" si="1141">ROUND(W296*$G497/12,2)</f>
        <v>269.98</v>
      </c>
      <c r="Y497" s="116">
        <f t="shared" si="1141"/>
        <v>269.99</v>
      </c>
      <c r="Z497" s="116">
        <f t="shared" si="1141"/>
        <v>270.01</v>
      </c>
      <c r="AA497" s="116">
        <f t="shared" si="1141"/>
        <v>270.01</v>
      </c>
      <c r="AB497" s="116">
        <f t="shared" si="1141"/>
        <v>268.11</v>
      </c>
      <c r="AC497" s="116">
        <f t="shared" si="1141"/>
        <v>268.11</v>
      </c>
      <c r="AD497" s="116">
        <f t="shared" si="1141"/>
        <v>268.11</v>
      </c>
      <c r="AE497" s="116">
        <f t="shared" si="1141"/>
        <v>268.11</v>
      </c>
      <c r="AF497" s="116">
        <f t="shared" si="1141"/>
        <v>268.11</v>
      </c>
      <c r="AG497" s="116">
        <f t="shared" si="1141"/>
        <v>268.11</v>
      </c>
      <c r="AH497" s="116">
        <f t="shared" si="1141"/>
        <v>268.12</v>
      </c>
      <c r="AI497" s="2">
        <f t="shared" si="1103"/>
        <v>2956.7700000000004</v>
      </c>
      <c r="AJ497" s="116">
        <f t="shared" si="1109"/>
        <v>274.20999999999998</v>
      </c>
      <c r="AK497" s="116">
        <f t="shared" si="1110"/>
        <v>274.20999999999998</v>
      </c>
      <c r="AL497" s="116">
        <f t="shared" si="1110"/>
        <v>274.20999999999998</v>
      </c>
      <c r="AM497" s="116">
        <f t="shared" si="1110"/>
        <v>274.20999999999998</v>
      </c>
      <c r="AN497" s="116">
        <f t="shared" si="1110"/>
        <v>274.20999999999998</v>
      </c>
      <c r="AO497" s="116">
        <f t="shared" si="1110"/>
        <v>274.20999999999998</v>
      </c>
      <c r="AP497" s="116">
        <f t="shared" si="1110"/>
        <v>274.20999999999998</v>
      </c>
      <c r="AQ497" s="116">
        <f t="shared" si="1110"/>
        <v>274.20999999999998</v>
      </c>
      <c r="AR497" s="116">
        <f t="shared" si="1110"/>
        <v>274.20999999999998</v>
      </c>
      <c r="AS497" s="116">
        <f t="shared" si="1110"/>
        <v>274.20999999999998</v>
      </c>
      <c r="AT497" s="116">
        <f t="shared" si="1110"/>
        <v>274.20999999999998</v>
      </c>
      <c r="AU497" s="116">
        <f t="shared" si="1110"/>
        <v>274.20999999999998</v>
      </c>
      <c r="AV497" s="116">
        <f t="shared" ref="AV497" si="1142">SUM(AJ497:AU497)</f>
        <v>3290.52</v>
      </c>
      <c r="AW497" s="116">
        <f t="shared" si="1111"/>
        <v>274.20999999999998</v>
      </c>
      <c r="AX497" s="116">
        <f t="shared" si="1112"/>
        <v>274.20999999999998</v>
      </c>
      <c r="AY497" s="116">
        <f t="shared" si="1112"/>
        <v>274.20999999999998</v>
      </c>
      <c r="AZ497" s="116">
        <f t="shared" si="1112"/>
        <v>274.20999999999998</v>
      </c>
      <c r="BA497" s="116">
        <f t="shared" si="1112"/>
        <v>274.20999999999998</v>
      </c>
      <c r="BB497" s="116">
        <f t="shared" si="1112"/>
        <v>274.20999999999998</v>
      </c>
      <c r="BC497" s="116">
        <f t="shared" si="1112"/>
        <v>274.20999999999998</v>
      </c>
      <c r="BD497" s="116">
        <f t="shared" si="1112"/>
        <v>274.20999999999998</v>
      </c>
      <c r="BE497" s="116">
        <f t="shared" si="1112"/>
        <v>274.20999999999998</v>
      </c>
      <c r="BF497" s="116">
        <f t="shared" si="1112"/>
        <v>274.20999999999998</v>
      </c>
      <c r="BG497" s="116">
        <f t="shared" si="1112"/>
        <v>274.20999999999998</v>
      </c>
      <c r="BH497" s="116">
        <f t="shared" si="1112"/>
        <v>274.20999999999998</v>
      </c>
      <c r="BI497" s="116">
        <f t="shared" si="1122"/>
        <v>3290.52</v>
      </c>
      <c r="BJ497" s="116"/>
      <c r="BK497" s="116"/>
      <c r="BL497" s="116"/>
      <c r="BM497" s="116"/>
      <c r="BN497" s="116"/>
      <c r="BO497" s="116"/>
      <c r="BP497" s="116"/>
      <c r="BQ497" s="116"/>
      <c r="BR497" s="116"/>
      <c r="BS497" s="116"/>
      <c r="BT497" s="116"/>
      <c r="BU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W497" s="116"/>
      <c r="DX497" s="116"/>
      <c r="DY497" s="116"/>
      <c r="DZ497" s="116"/>
      <c r="EA497" s="116"/>
      <c r="EB497" s="116"/>
      <c r="EC497" s="116"/>
      <c r="ED497" s="116"/>
      <c r="EE497" s="116"/>
      <c r="EF497" s="116"/>
      <c r="EG497" s="116"/>
      <c r="EH497" s="116"/>
    </row>
    <row r="498" spans="1:139" ht="15.75" outlineLevel="1" x14ac:dyDescent="0.25">
      <c r="A498" s="2">
        <f t="shared" si="1097"/>
        <v>2</v>
      </c>
      <c r="B498" s="1" t="str">
        <f t="shared" si="1097"/>
        <v>PRE-09621</v>
      </c>
      <c r="C498" s="1" t="str">
        <f t="shared" si="1097"/>
        <v>SPP TAU - Circuit 66840</v>
      </c>
      <c r="D498" s="2" t="str">
        <f t="shared" si="1097"/>
        <v>PRE-09621.1</v>
      </c>
      <c r="E498" s="162" t="str">
        <f t="shared" si="1097"/>
        <v>SPP TAU - Circuit 66840</v>
      </c>
      <c r="F498" s="123">
        <f t="shared" si="1098"/>
        <v>369</v>
      </c>
      <c r="G498" s="213">
        <f>VLOOKUP($F498,'2021 Depreciation Rates'!$A:$B,2,FALSE)</f>
        <v>3.4000000000000002E-2</v>
      </c>
      <c r="H498" s="213">
        <f>VLOOKUP($F498,'2022-2023 Depreciation Rates'!$A$1:$B$183,2,FALSE)</f>
        <v>1.9E-2</v>
      </c>
      <c r="J498" s="116">
        <f t="shared" ref="J498:U498" si="1143">ROUND(I297*$G498/12,2)</f>
        <v>0</v>
      </c>
      <c r="K498" s="116">
        <f t="shared" si="1143"/>
        <v>0</v>
      </c>
      <c r="L498" s="116">
        <f t="shared" si="1143"/>
        <v>0</v>
      </c>
      <c r="M498" s="116">
        <f t="shared" si="1143"/>
        <v>0</v>
      </c>
      <c r="N498" s="116">
        <f t="shared" si="1143"/>
        <v>0</v>
      </c>
      <c r="O498" s="116">
        <f t="shared" si="1143"/>
        <v>0</v>
      </c>
      <c r="P498" s="116">
        <f t="shared" si="1143"/>
        <v>0</v>
      </c>
      <c r="Q498" s="116">
        <f t="shared" si="1143"/>
        <v>0</v>
      </c>
      <c r="R498" s="116">
        <f t="shared" si="1143"/>
        <v>0</v>
      </c>
      <c r="S498" s="116">
        <f t="shared" si="1143"/>
        <v>0</v>
      </c>
      <c r="T498" s="116">
        <f t="shared" si="1143"/>
        <v>0</v>
      </c>
      <c r="U498" s="116">
        <f t="shared" si="1143"/>
        <v>0</v>
      </c>
      <c r="V498" s="174">
        <f t="shared" ref="V498" si="1144">SUM(J498:U498)</f>
        <v>0</v>
      </c>
      <c r="W498" s="116">
        <f t="shared" si="1101"/>
        <v>0</v>
      </c>
      <c r="X498" s="116">
        <f t="shared" ref="X498:AH498" si="1145">ROUND(W297*$G498/12,2)</f>
        <v>9.57</v>
      </c>
      <c r="Y498" s="116">
        <f t="shared" si="1145"/>
        <v>9.57</v>
      </c>
      <c r="Z498" s="116">
        <f t="shared" si="1145"/>
        <v>9.57</v>
      </c>
      <c r="AA498" s="116">
        <f t="shared" si="1145"/>
        <v>9.57</v>
      </c>
      <c r="AB498" s="116">
        <f t="shared" si="1145"/>
        <v>9.5</v>
      </c>
      <c r="AC498" s="116">
        <f t="shared" si="1145"/>
        <v>9.5</v>
      </c>
      <c r="AD498" s="116">
        <f t="shared" si="1145"/>
        <v>9.5</v>
      </c>
      <c r="AE498" s="116">
        <f t="shared" si="1145"/>
        <v>9.5</v>
      </c>
      <c r="AF498" s="116">
        <f t="shared" si="1145"/>
        <v>9.5</v>
      </c>
      <c r="AG498" s="116">
        <f t="shared" si="1145"/>
        <v>9.5</v>
      </c>
      <c r="AH498" s="116">
        <f t="shared" si="1145"/>
        <v>9.5</v>
      </c>
      <c r="AI498" s="2">
        <f t="shared" si="1103"/>
        <v>104.78</v>
      </c>
      <c r="AJ498" s="116">
        <f t="shared" si="1109"/>
        <v>5.31</v>
      </c>
      <c r="AK498" s="116">
        <f t="shared" si="1110"/>
        <v>5.31</v>
      </c>
      <c r="AL498" s="116">
        <f t="shared" si="1110"/>
        <v>5.31</v>
      </c>
      <c r="AM498" s="116">
        <f t="shared" si="1110"/>
        <v>5.31</v>
      </c>
      <c r="AN498" s="116">
        <f t="shared" si="1110"/>
        <v>5.31</v>
      </c>
      <c r="AO498" s="116">
        <f t="shared" si="1110"/>
        <v>5.31</v>
      </c>
      <c r="AP498" s="116">
        <f t="shared" si="1110"/>
        <v>5.31</v>
      </c>
      <c r="AQ498" s="116">
        <f t="shared" si="1110"/>
        <v>5.31</v>
      </c>
      <c r="AR498" s="116">
        <f t="shared" si="1110"/>
        <v>5.31</v>
      </c>
      <c r="AS498" s="116">
        <f t="shared" si="1110"/>
        <v>5.31</v>
      </c>
      <c r="AT498" s="116">
        <f t="shared" si="1110"/>
        <v>5.31</v>
      </c>
      <c r="AU498" s="116">
        <f t="shared" si="1110"/>
        <v>5.31</v>
      </c>
      <c r="AV498" s="116">
        <f t="shared" ref="AV498:AV507" si="1146">SUM(AJ498:AU498)</f>
        <v>63.720000000000006</v>
      </c>
      <c r="AW498" s="116">
        <f t="shared" si="1111"/>
        <v>5.31</v>
      </c>
      <c r="AX498" s="116">
        <f t="shared" si="1112"/>
        <v>5.31</v>
      </c>
      <c r="AY498" s="116">
        <f t="shared" si="1112"/>
        <v>5.31</v>
      </c>
      <c r="AZ498" s="116">
        <f t="shared" si="1112"/>
        <v>5.31</v>
      </c>
      <c r="BA498" s="116">
        <f t="shared" si="1112"/>
        <v>5.31</v>
      </c>
      <c r="BB498" s="116">
        <f t="shared" si="1112"/>
        <v>5.31</v>
      </c>
      <c r="BC498" s="116">
        <f t="shared" si="1112"/>
        <v>5.31</v>
      </c>
      <c r="BD498" s="116">
        <f t="shared" si="1112"/>
        <v>5.31</v>
      </c>
      <c r="BE498" s="116">
        <f t="shared" si="1112"/>
        <v>5.31</v>
      </c>
      <c r="BF498" s="116">
        <f t="shared" si="1112"/>
        <v>5.31</v>
      </c>
      <c r="BG498" s="116">
        <f t="shared" si="1112"/>
        <v>5.31</v>
      </c>
      <c r="BH498" s="116">
        <f t="shared" si="1112"/>
        <v>5.31</v>
      </c>
      <c r="BI498" s="116">
        <f t="shared" si="1122"/>
        <v>63.720000000000006</v>
      </c>
      <c r="BJ498" s="116"/>
      <c r="BK498" s="116"/>
      <c r="BL498" s="116"/>
      <c r="BM498" s="116"/>
      <c r="BN498" s="116"/>
      <c r="BO498" s="116"/>
      <c r="BP498" s="116"/>
      <c r="BQ498" s="116"/>
      <c r="BR498" s="116"/>
      <c r="BS498" s="116"/>
      <c r="BT498" s="116"/>
      <c r="BU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W498" s="116"/>
      <c r="DX498" s="116"/>
      <c r="DY498" s="116"/>
      <c r="DZ498" s="116"/>
      <c r="EA498" s="116"/>
      <c r="EB498" s="116"/>
      <c r="EC498" s="116"/>
      <c r="ED498" s="116"/>
      <c r="EE498" s="116"/>
      <c r="EF498" s="116"/>
      <c r="EG498" s="116"/>
      <c r="EH498" s="116"/>
    </row>
    <row r="499" spans="1:139" ht="15.75" outlineLevel="1" x14ac:dyDescent="0.25">
      <c r="A499" s="2">
        <f t="shared" si="1097"/>
        <v>3</v>
      </c>
      <c r="B499" s="1" t="str">
        <f t="shared" si="1097"/>
        <v>PRE-09622</v>
      </c>
      <c r="C499" s="1" t="str">
        <f t="shared" si="1097"/>
        <v>SPP TAU - Circuit 66007</v>
      </c>
      <c r="D499" s="2" t="str">
        <f t="shared" si="1097"/>
        <v>PRE-09622.1</v>
      </c>
      <c r="E499" s="162" t="str">
        <f t="shared" si="1097"/>
        <v>SPP TAU - Circuit 66007</v>
      </c>
      <c r="F499" s="123">
        <f t="shared" si="1098"/>
        <v>355</v>
      </c>
      <c r="G499" s="213">
        <f>VLOOKUP($F499,'2021 Depreciation Rates'!$A:$B,2,FALSE)</f>
        <v>3.5999999999999997E-2</v>
      </c>
      <c r="H499" s="213">
        <f>VLOOKUP($F499,'2022-2023 Depreciation Rates'!$A$1:$B$183,2,FALSE)</f>
        <v>2.8000000000000001E-2</v>
      </c>
      <c r="J499" s="116">
        <f t="shared" ref="J499:U499" si="1147">ROUND(I298*$G499/12,2)</f>
        <v>0</v>
      </c>
      <c r="K499" s="116">
        <f t="shared" si="1147"/>
        <v>0</v>
      </c>
      <c r="L499" s="116">
        <f t="shared" si="1147"/>
        <v>0</v>
      </c>
      <c r="M499" s="116">
        <f t="shared" si="1147"/>
        <v>0</v>
      </c>
      <c r="N499" s="116">
        <f t="shared" si="1147"/>
        <v>0</v>
      </c>
      <c r="O499" s="116">
        <f t="shared" si="1147"/>
        <v>0</v>
      </c>
      <c r="P499" s="116">
        <f t="shared" si="1147"/>
        <v>0</v>
      </c>
      <c r="Q499" s="116">
        <f t="shared" si="1147"/>
        <v>0</v>
      </c>
      <c r="R499" s="116">
        <f t="shared" si="1147"/>
        <v>0</v>
      </c>
      <c r="S499" s="116">
        <f t="shared" si="1147"/>
        <v>0</v>
      </c>
      <c r="T499" s="116">
        <f t="shared" si="1147"/>
        <v>0</v>
      </c>
      <c r="U499" s="116">
        <f t="shared" si="1147"/>
        <v>0</v>
      </c>
      <c r="V499" s="174">
        <f t="shared" si="1100"/>
        <v>0</v>
      </c>
      <c r="W499" s="116">
        <f t="shared" si="1101"/>
        <v>0</v>
      </c>
      <c r="X499" s="116">
        <f t="shared" ref="X499:AH499" si="1148">ROUND(W298*$G499/12,2)</f>
        <v>0</v>
      </c>
      <c r="Y499" s="116">
        <f t="shared" si="1148"/>
        <v>0</v>
      </c>
      <c r="Z499" s="116">
        <f t="shared" si="1148"/>
        <v>0</v>
      </c>
      <c r="AA499" s="116">
        <f t="shared" si="1148"/>
        <v>0</v>
      </c>
      <c r="AB499" s="116">
        <f t="shared" si="1148"/>
        <v>0</v>
      </c>
      <c r="AC499" s="116">
        <f t="shared" si="1148"/>
        <v>0</v>
      </c>
      <c r="AD499" s="116">
        <f t="shared" si="1148"/>
        <v>0</v>
      </c>
      <c r="AE499" s="116">
        <f t="shared" si="1148"/>
        <v>0</v>
      </c>
      <c r="AF499" s="116">
        <f t="shared" si="1148"/>
        <v>0</v>
      </c>
      <c r="AG499" s="116">
        <f t="shared" si="1148"/>
        <v>0</v>
      </c>
      <c r="AH499" s="116">
        <f t="shared" si="1148"/>
        <v>0</v>
      </c>
      <c r="AI499" s="2">
        <f t="shared" si="1103"/>
        <v>0</v>
      </c>
      <c r="AJ499" s="116">
        <f t="shared" si="1109"/>
        <v>1566.46</v>
      </c>
      <c r="AK499" s="116">
        <f t="shared" si="1110"/>
        <v>1566.46</v>
      </c>
      <c r="AL499" s="116">
        <f t="shared" si="1110"/>
        <v>1566.46</v>
      </c>
      <c r="AM499" s="116">
        <f t="shared" si="1110"/>
        <v>1566.46</v>
      </c>
      <c r="AN499" s="116">
        <f t="shared" si="1110"/>
        <v>1566.46</v>
      </c>
      <c r="AO499" s="116">
        <f t="shared" si="1110"/>
        <v>1566.46</v>
      </c>
      <c r="AP499" s="116">
        <f t="shared" si="1110"/>
        <v>1566.46</v>
      </c>
      <c r="AQ499" s="116">
        <f t="shared" si="1110"/>
        <v>1566.46</v>
      </c>
      <c r="AR499" s="116">
        <f t="shared" si="1110"/>
        <v>1566.46</v>
      </c>
      <c r="AS499" s="116">
        <f t="shared" si="1110"/>
        <v>1566.46</v>
      </c>
      <c r="AT499" s="116">
        <f t="shared" si="1110"/>
        <v>1566.46</v>
      </c>
      <c r="AU499" s="116">
        <f t="shared" si="1110"/>
        <v>1566.46</v>
      </c>
      <c r="AV499" s="2">
        <f t="shared" si="1146"/>
        <v>18797.519999999997</v>
      </c>
      <c r="AW499" s="116">
        <f t="shared" si="1111"/>
        <v>1566.46</v>
      </c>
      <c r="AX499" s="116">
        <f t="shared" si="1112"/>
        <v>1566.46</v>
      </c>
      <c r="AY499" s="116">
        <f t="shared" si="1112"/>
        <v>1566.46</v>
      </c>
      <c r="AZ499" s="116">
        <f t="shared" si="1112"/>
        <v>1566.46</v>
      </c>
      <c r="BA499" s="116">
        <f t="shared" si="1112"/>
        <v>1566.46</v>
      </c>
      <c r="BB499" s="116">
        <f t="shared" si="1112"/>
        <v>1566.46</v>
      </c>
      <c r="BC499" s="116">
        <f t="shared" si="1112"/>
        <v>1566.46</v>
      </c>
      <c r="BD499" s="116">
        <f t="shared" si="1112"/>
        <v>1566.46</v>
      </c>
      <c r="BE499" s="116">
        <f t="shared" si="1112"/>
        <v>1566.46</v>
      </c>
      <c r="BF499" s="116">
        <f t="shared" si="1112"/>
        <v>1566.46</v>
      </c>
      <c r="BG499" s="116">
        <f t="shared" si="1112"/>
        <v>1566.46</v>
      </c>
      <c r="BH499" s="116">
        <f t="shared" si="1112"/>
        <v>1566.46</v>
      </c>
      <c r="BI499" s="2">
        <f t="shared" si="1122"/>
        <v>18797.519999999997</v>
      </c>
      <c r="BJ499" s="116"/>
      <c r="BK499" s="116"/>
      <c r="BL499" s="116"/>
      <c r="BM499" s="116"/>
      <c r="BN499" s="116"/>
      <c r="BO499" s="116"/>
      <c r="BP499" s="116"/>
      <c r="BQ499" s="116"/>
      <c r="BR499" s="116"/>
      <c r="BS499" s="116"/>
      <c r="BT499" s="116"/>
      <c r="BU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W499" s="116"/>
      <c r="DX499" s="116"/>
      <c r="DY499" s="116"/>
      <c r="DZ499" s="116"/>
      <c r="EA499" s="116"/>
      <c r="EB499" s="116"/>
      <c r="EC499" s="116"/>
      <c r="ED499" s="116"/>
      <c r="EE499" s="116"/>
      <c r="EF499" s="116"/>
      <c r="EG499" s="116"/>
      <c r="EH499" s="116"/>
    </row>
    <row r="500" spans="1:139" ht="15.75" outlineLevel="1" x14ac:dyDescent="0.25">
      <c r="A500" s="2">
        <f t="shared" ref="A500:E500" si="1149">A299</f>
        <v>3</v>
      </c>
      <c r="B500" s="1" t="str">
        <f t="shared" si="1149"/>
        <v>PRE-09622</v>
      </c>
      <c r="C500" s="1" t="str">
        <f t="shared" si="1149"/>
        <v>SPP TAU - Circuit 66007</v>
      </c>
      <c r="D500" s="2" t="str">
        <f t="shared" si="1149"/>
        <v>PRE-09622.1</v>
      </c>
      <c r="E500" s="162" t="str">
        <f t="shared" si="1149"/>
        <v>SPP TAU - Circuit 66007</v>
      </c>
      <c r="F500" s="123">
        <f t="shared" si="1098"/>
        <v>356</v>
      </c>
      <c r="G500" s="213">
        <f>VLOOKUP($F500,'2021 Depreciation Rates'!$A:$B,2,FALSE)</f>
        <v>2.8000000000000001E-2</v>
      </c>
      <c r="H500" s="213">
        <f>VLOOKUP($F500,'2022-2023 Depreciation Rates'!$A$1:$B$183,2,FALSE)</f>
        <v>2.9000000000000001E-2</v>
      </c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74"/>
      <c r="W500" s="116">
        <f t="shared" si="1101"/>
        <v>0</v>
      </c>
      <c r="X500" s="116">
        <f t="shared" ref="X500:AH500" si="1150">ROUND(W299*$G500/12,2)</f>
        <v>0</v>
      </c>
      <c r="Y500" s="116">
        <f t="shared" si="1150"/>
        <v>0</v>
      </c>
      <c r="Z500" s="116">
        <f t="shared" si="1150"/>
        <v>0</v>
      </c>
      <c r="AA500" s="116">
        <f t="shared" si="1150"/>
        <v>0</v>
      </c>
      <c r="AB500" s="116">
        <f t="shared" si="1150"/>
        <v>0</v>
      </c>
      <c r="AC500" s="116">
        <f t="shared" si="1150"/>
        <v>0</v>
      </c>
      <c r="AD500" s="116">
        <f t="shared" si="1150"/>
        <v>0</v>
      </c>
      <c r="AE500" s="116">
        <f t="shared" si="1150"/>
        <v>0</v>
      </c>
      <c r="AF500" s="116">
        <f t="shared" si="1150"/>
        <v>0</v>
      </c>
      <c r="AG500" s="116">
        <f t="shared" si="1150"/>
        <v>0</v>
      </c>
      <c r="AH500" s="116">
        <f t="shared" si="1150"/>
        <v>0</v>
      </c>
      <c r="AI500" s="2">
        <f t="shared" si="1103"/>
        <v>0</v>
      </c>
      <c r="AJ500" s="116">
        <f t="shared" si="1109"/>
        <v>465.88</v>
      </c>
      <c r="AK500" s="116">
        <f t="shared" si="1110"/>
        <v>465.88</v>
      </c>
      <c r="AL500" s="116">
        <f t="shared" si="1110"/>
        <v>465.88</v>
      </c>
      <c r="AM500" s="116">
        <f t="shared" si="1110"/>
        <v>465.88</v>
      </c>
      <c r="AN500" s="116">
        <f t="shared" si="1110"/>
        <v>465.88</v>
      </c>
      <c r="AO500" s="116">
        <f t="shared" si="1110"/>
        <v>465.88</v>
      </c>
      <c r="AP500" s="116">
        <f t="shared" si="1110"/>
        <v>465.88</v>
      </c>
      <c r="AQ500" s="116">
        <f t="shared" si="1110"/>
        <v>465.88</v>
      </c>
      <c r="AR500" s="116">
        <f t="shared" si="1110"/>
        <v>465.88</v>
      </c>
      <c r="AS500" s="116">
        <f t="shared" si="1110"/>
        <v>465.88</v>
      </c>
      <c r="AT500" s="116">
        <f t="shared" si="1110"/>
        <v>465.88</v>
      </c>
      <c r="AU500" s="116">
        <f t="shared" si="1110"/>
        <v>465.88</v>
      </c>
      <c r="AV500" s="2">
        <f t="shared" si="1146"/>
        <v>5590.56</v>
      </c>
      <c r="AW500" s="116">
        <f t="shared" si="1111"/>
        <v>465.88</v>
      </c>
      <c r="AX500" s="116">
        <f t="shared" si="1112"/>
        <v>465.88</v>
      </c>
      <c r="AY500" s="116">
        <f t="shared" si="1112"/>
        <v>465.88</v>
      </c>
      <c r="AZ500" s="116">
        <f t="shared" si="1112"/>
        <v>465.88</v>
      </c>
      <c r="BA500" s="116">
        <f t="shared" si="1112"/>
        <v>465.88</v>
      </c>
      <c r="BB500" s="116">
        <f t="shared" si="1112"/>
        <v>465.88</v>
      </c>
      <c r="BC500" s="116">
        <f t="shared" si="1112"/>
        <v>465.88</v>
      </c>
      <c r="BD500" s="116">
        <f t="shared" si="1112"/>
        <v>465.88</v>
      </c>
      <c r="BE500" s="116">
        <f t="shared" si="1112"/>
        <v>465.88</v>
      </c>
      <c r="BF500" s="116">
        <f t="shared" si="1112"/>
        <v>465.88</v>
      </c>
      <c r="BG500" s="116">
        <f t="shared" si="1112"/>
        <v>465.88</v>
      </c>
      <c r="BH500" s="116">
        <f t="shared" si="1112"/>
        <v>465.88</v>
      </c>
      <c r="BI500" s="2">
        <f t="shared" si="1122"/>
        <v>5590.56</v>
      </c>
      <c r="BJ500" s="116"/>
      <c r="BK500" s="116"/>
      <c r="BL500" s="116"/>
      <c r="BM500" s="116"/>
      <c r="BN500" s="116"/>
      <c r="BO500" s="116"/>
      <c r="BP500" s="116"/>
      <c r="BQ500" s="116"/>
      <c r="BR500" s="116"/>
      <c r="BS500" s="116"/>
      <c r="BT500" s="116"/>
      <c r="BU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W500" s="116"/>
      <c r="DX500" s="116"/>
      <c r="DY500" s="116"/>
      <c r="DZ500" s="116"/>
      <c r="EA500" s="116"/>
      <c r="EB500" s="116"/>
      <c r="EC500" s="116"/>
      <c r="ED500" s="116"/>
      <c r="EE500" s="116"/>
      <c r="EF500" s="116"/>
      <c r="EG500" s="116"/>
      <c r="EH500" s="116"/>
    </row>
    <row r="501" spans="1:139" ht="15.75" outlineLevel="1" x14ac:dyDescent="0.25">
      <c r="A501" s="2">
        <f t="shared" ref="A501:E501" si="1151">A300</f>
        <v>3</v>
      </c>
      <c r="B501" s="1" t="str">
        <f t="shared" si="1151"/>
        <v>PRE-09622</v>
      </c>
      <c r="C501" s="1" t="str">
        <f t="shared" si="1151"/>
        <v>SPP TAU - Circuit 66007</v>
      </c>
      <c r="D501" s="2" t="str">
        <f t="shared" si="1151"/>
        <v>PRE-09622.1</v>
      </c>
      <c r="E501" s="162" t="str">
        <f t="shared" si="1151"/>
        <v>SPP TAU - Circuit 66007</v>
      </c>
      <c r="F501" s="123">
        <f t="shared" si="1098"/>
        <v>364</v>
      </c>
      <c r="G501" s="213">
        <f>VLOOKUP($F501,'2021 Depreciation Rates'!$A:$B,2,FALSE)</f>
        <v>4.3999999999999997E-2</v>
      </c>
      <c r="H501" s="213">
        <f>VLOOKUP($F501,'2022-2023 Depreciation Rates'!$A$1:$B$183,2,FALSE)</f>
        <v>3.6999999999999998E-2</v>
      </c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74"/>
      <c r="W501" s="116">
        <f t="shared" si="1101"/>
        <v>0</v>
      </c>
      <c r="X501" s="116">
        <f t="shared" ref="X501:AH501" si="1152">ROUND(W300*$G501/12,2)</f>
        <v>0</v>
      </c>
      <c r="Y501" s="116">
        <f t="shared" si="1152"/>
        <v>0</v>
      </c>
      <c r="Z501" s="116">
        <f t="shared" si="1152"/>
        <v>0</v>
      </c>
      <c r="AA501" s="116">
        <f t="shared" si="1152"/>
        <v>0</v>
      </c>
      <c r="AB501" s="116">
        <f t="shared" si="1152"/>
        <v>0</v>
      </c>
      <c r="AC501" s="116">
        <f t="shared" si="1152"/>
        <v>0</v>
      </c>
      <c r="AD501" s="116">
        <f t="shared" si="1152"/>
        <v>0</v>
      </c>
      <c r="AE501" s="116">
        <f t="shared" si="1152"/>
        <v>0</v>
      </c>
      <c r="AF501" s="116">
        <f t="shared" si="1152"/>
        <v>0</v>
      </c>
      <c r="AG501" s="116">
        <f t="shared" si="1152"/>
        <v>0</v>
      </c>
      <c r="AH501" s="116">
        <f t="shared" si="1152"/>
        <v>0</v>
      </c>
      <c r="AI501" s="2">
        <f t="shared" si="1103"/>
        <v>0</v>
      </c>
      <c r="AJ501" s="116">
        <f t="shared" si="1109"/>
        <v>218.35</v>
      </c>
      <c r="AK501" s="116">
        <f t="shared" si="1110"/>
        <v>218.35</v>
      </c>
      <c r="AL501" s="116">
        <f t="shared" si="1110"/>
        <v>218.35</v>
      </c>
      <c r="AM501" s="116">
        <f t="shared" si="1110"/>
        <v>218.35</v>
      </c>
      <c r="AN501" s="116">
        <f t="shared" si="1110"/>
        <v>218.35</v>
      </c>
      <c r="AO501" s="116">
        <f t="shared" si="1110"/>
        <v>218.35</v>
      </c>
      <c r="AP501" s="116">
        <f t="shared" si="1110"/>
        <v>218.35</v>
      </c>
      <c r="AQ501" s="116">
        <f t="shared" si="1110"/>
        <v>218.35</v>
      </c>
      <c r="AR501" s="116">
        <f t="shared" si="1110"/>
        <v>218.35</v>
      </c>
      <c r="AS501" s="116">
        <f t="shared" si="1110"/>
        <v>218.35</v>
      </c>
      <c r="AT501" s="116">
        <f t="shared" si="1110"/>
        <v>218.35</v>
      </c>
      <c r="AU501" s="116">
        <f t="shared" si="1110"/>
        <v>218.35</v>
      </c>
      <c r="AV501" s="2">
        <f t="shared" si="1146"/>
        <v>2620.1999999999994</v>
      </c>
      <c r="AW501" s="116">
        <f t="shared" si="1111"/>
        <v>218.35</v>
      </c>
      <c r="AX501" s="116">
        <f t="shared" si="1112"/>
        <v>218.35</v>
      </c>
      <c r="AY501" s="116">
        <f t="shared" si="1112"/>
        <v>218.35</v>
      </c>
      <c r="AZ501" s="116">
        <f t="shared" si="1112"/>
        <v>218.35</v>
      </c>
      <c r="BA501" s="116">
        <f t="shared" si="1112"/>
        <v>218.35</v>
      </c>
      <c r="BB501" s="116">
        <f t="shared" si="1112"/>
        <v>218.35</v>
      </c>
      <c r="BC501" s="116">
        <f t="shared" si="1112"/>
        <v>218.35</v>
      </c>
      <c r="BD501" s="116">
        <f t="shared" si="1112"/>
        <v>218.35</v>
      </c>
      <c r="BE501" s="116">
        <f t="shared" si="1112"/>
        <v>218.35</v>
      </c>
      <c r="BF501" s="116">
        <f t="shared" si="1112"/>
        <v>218.35</v>
      </c>
      <c r="BG501" s="116">
        <f t="shared" si="1112"/>
        <v>218.35</v>
      </c>
      <c r="BH501" s="116">
        <f t="shared" si="1112"/>
        <v>218.35</v>
      </c>
      <c r="BI501" s="2">
        <f t="shared" si="1122"/>
        <v>2620.1999999999994</v>
      </c>
      <c r="BJ501" s="116"/>
      <c r="BK501" s="116"/>
      <c r="BL501" s="116"/>
      <c r="BM501" s="116"/>
      <c r="BN501" s="116"/>
      <c r="BO501" s="116"/>
      <c r="BP501" s="116"/>
      <c r="BQ501" s="116"/>
      <c r="BR501" s="116"/>
      <c r="BS501" s="116"/>
      <c r="BT501" s="116"/>
      <c r="BU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W501" s="116"/>
      <c r="DX501" s="116"/>
      <c r="DY501" s="116"/>
      <c r="DZ501" s="116"/>
      <c r="EA501" s="116"/>
      <c r="EB501" s="116"/>
      <c r="EC501" s="116"/>
      <c r="ED501" s="116"/>
      <c r="EE501" s="116"/>
      <c r="EF501" s="116"/>
      <c r="EG501" s="116"/>
      <c r="EH501" s="116"/>
    </row>
    <row r="502" spans="1:139" ht="15.75" outlineLevel="1" x14ac:dyDescent="0.25">
      <c r="A502" s="2">
        <f t="shared" ref="A502:E502" si="1153">A301</f>
        <v>3</v>
      </c>
      <c r="B502" s="1" t="str">
        <f t="shared" si="1153"/>
        <v>PRE-09622</v>
      </c>
      <c r="C502" s="1" t="str">
        <f t="shared" si="1153"/>
        <v>SPP TAU - Circuit 66007</v>
      </c>
      <c r="D502" s="2" t="str">
        <f t="shared" si="1153"/>
        <v>PRE-09622.1</v>
      </c>
      <c r="E502" s="162" t="str">
        <f t="shared" si="1153"/>
        <v>SPP TAU - Circuit 66007</v>
      </c>
      <c r="F502" s="123">
        <f t="shared" si="1098"/>
        <v>365</v>
      </c>
      <c r="G502" s="213">
        <f>VLOOKUP($F502,'2021 Depreciation Rates'!$A:$B,2,FALSE)</f>
        <v>3.1E-2</v>
      </c>
      <c r="H502" s="213">
        <f>VLOOKUP($F502,'2022-2023 Depreciation Rates'!$A$1:$B$183,2,FALSE)</f>
        <v>2.1999999999999999E-2</v>
      </c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74"/>
      <c r="W502" s="116">
        <f t="shared" si="1101"/>
        <v>0</v>
      </c>
      <c r="X502" s="116">
        <f t="shared" ref="X502:AH502" si="1154">ROUND(W301*$G502/12,2)</f>
        <v>0</v>
      </c>
      <c r="Y502" s="116">
        <f t="shared" si="1154"/>
        <v>0</v>
      </c>
      <c r="Z502" s="116">
        <f t="shared" si="1154"/>
        <v>0</v>
      </c>
      <c r="AA502" s="116">
        <f t="shared" si="1154"/>
        <v>0</v>
      </c>
      <c r="AB502" s="116">
        <f t="shared" si="1154"/>
        <v>0</v>
      </c>
      <c r="AC502" s="116">
        <f t="shared" si="1154"/>
        <v>0</v>
      </c>
      <c r="AD502" s="116">
        <f t="shared" si="1154"/>
        <v>0</v>
      </c>
      <c r="AE502" s="116">
        <f t="shared" si="1154"/>
        <v>0</v>
      </c>
      <c r="AF502" s="116">
        <f t="shared" si="1154"/>
        <v>0</v>
      </c>
      <c r="AG502" s="116">
        <f t="shared" si="1154"/>
        <v>0</v>
      </c>
      <c r="AH502" s="116">
        <f t="shared" si="1154"/>
        <v>0</v>
      </c>
      <c r="AI502" s="2">
        <f t="shared" si="1103"/>
        <v>0</v>
      </c>
      <c r="AJ502" s="116">
        <f t="shared" si="1109"/>
        <v>17.940000000000001</v>
      </c>
      <c r="AK502" s="116">
        <f t="shared" si="1110"/>
        <v>17.940000000000001</v>
      </c>
      <c r="AL502" s="116">
        <f t="shared" si="1110"/>
        <v>17.940000000000001</v>
      </c>
      <c r="AM502" s="116">
        <f t="shared" si="1110"/>
        <v>17.940000000000001</v>
      </c>
      <c r="AN502" s="116">
        <f t="shared" si="1110"/>
        <v>17.940000000000001</v>
      </c>
      <c r="AO502" s="116">
        <f t="shared" si="1110"/>
        <v>17.940000000000001</v>
      </c>
      <c r="AP502" s="116">
        <f t="shared" si="1110"/>
        <v>17.940000000000001</v>
      </c>
      <c r="AQ502" s="116">
        <f t="shared" si="1110"/>
        <v>17.940000000000001</v>
      </c>
      <c r="AR502" s="116">
        <f t="shared" si="1110"/>
        <v>17.940000000000001</v>
      </c>
      <c r="AS502" s="116">
        <f t="shared" si="1110"/>
        <v>17.940000000000001</v>
      </c>
      <c r="AT502" s="116">
        <f t="shared" si="1110"/>
        <v>17.940000000000001</v>
      </c>
      <c r="AU502" s="116">
        <f t="shared" si="1110"/>
        <v>17.940000000000001</v>
      </c>
      <c r="AV502" s="2">
        <f t="shared" si="1146"/>
        <v>215.28</v>
      </c>
      <c r="AW502" s="116">
        <f t="shared" si="1111"/>
        <v>17.940000000000001</v>
      </c>
      <c r="AX502" s="116">
        <f t="shared" si="1112"/>
        <v>17.940000000000001</v>
      </c>
      <c r="AY502" s="116">
        <f t="shared" si="1112"/>
        <v>17.940000000000001</v>
      </c>
      <c r="AZ502" s="116">
        <f t="shared" si="1112"/>
        <v>17.940000000000001</v>
      </c>
      <c r="BA502" s="116">
        <f t="shared" si="1112"/>
        <v>17.940000000000001</v>
      </c>
      <c r="BB502" s="116">
        <f t="shared" si="1112"/>
        <v>17.940000000000001</v>
      </c>
      <c r="BC502" s="116">
        <f t="shared" si="1112"/>
        <v>17.940000000000001</v>
      </c>
      <c r="BD502" s="116">
        <f t="shared" si="1112"/>
        <v>17.940000000000001</v>
      </c>
      <c r="BE502" s="116">
        <f t="shared" si="1112"/>
        <v>17.940000000000001</v>
      </c>
      <c r="BF502" s="116">
        <f t="shared" si="1112"/>
        <v>17.940000000000001</v>
      </c>
      <c r="BG502" s="116">
        <f t="shared" si="1112"/>
        <v>17.940000000000001</v>
      </c>
      <c r="BH502" s="116">
        <f t="shared" si="1112"/>
        <v>17.940000000000001</v>
      </c>
      <c r="BI502" s="2">
        <f t="shared" si="1122"/>
        <v>215.28</v>
      </c>
      <c r="BJ502" s="116"/>
      <c r="BK502" s="116"/>
      <c r="BL502" s="116"/>
      <c r="BM502" s="116"/>
      <c r="BN502" s="116"/>
      <c r="BO502" s="116"/>
      <c r="BP502" s="116"/>
      <c r="BQ502" s="116"/>
      <c r="BR502" s="116"/>
      <c r="BS502" s="116"/>
      <c r="BT502" s="116"/>
      <c r="BU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W502" s="116"/>
      <c r="DX502" s="116"/>
      <c r="DY502" s="116"/>
      <c r="DZ502" s="116"/>
      <c r="EA502" s="116"/>
      <c r="EB502" s="116"/>
      <c r="EC502" s="116"/>
      <c r="ED502" s="116"/>
      <c r="EE502" s="116"/>
      <c r="EF502" s="116"/>
      <c r="EG502" s="116"/>
      <c r="EH502" s="116"/>
    </row>
    <row r="503" spans="1:139" ht="15.75" outlineLevel="1" x14ac:dyDescent="0.25">
      <c r="A503" s="2">
        <f t="shared" ref="A503:E503" si="1155">A302</f>
        <v>3</v>
      </c>
      <c r="B503" s="1" t="str">
        <f t="shared" si="1155"/>
        <v>PRE-09622</v>
      </c>
      <c r="C503" s="1" t="str">
        <f t="shared" si="1155"/>
        <v>SPP TAU - Circuit 66007</v>
      </c>
      <c r="D503" s="2" t="str">
        <f t="shared" si="1155"/>
        <v>PRE-09622.1</v>
      </c>
      <c r="E503" s="162" t="str">
        <f t="shared" si="1155"/>
        <v>SPP TAU - Circuit 66007</v>
      </c>
      <c r="F503" s="123">
        <f t="shared" si="1098"/>
        <v>366</v>
      </c>
      <c r="G503" s="213">
        <f>VLOOKUP($F503,'2021 Depreciation Rates'!$A:$B,2,FALSE)</f>
        <v>1.7999999999999999E-2</v>
      </c>
      <c r="H503" s="213">
        <f>VLOOKUP($F503,'2022-2023 Depreciation Rates'!$A$1:$B$183,2,FALSE)</f>
        <v>1.7000000000000001E-2</v>
      </c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74"/>
      <c r="W503" s="116">
        <f t="shared" si="1101"/>
        <v>0</v>
      </c>
      <c r="X503" s="116">
        <f t="shared" ref="X503:AH503" si="1156">ROUND(W302*$G503/12,2)</f>
        <v>0</v>
      </c>
      <c r="Y503" s="116">
        <f t="shared" si="1156"/>
        <v>0</v>
      </c>
      <c r="Z503" s="116">
        <f t="shared" si="1156"/>
        <v>0</v>
      </c>
      <c r="AA503" s="116">
        <f t="shared" si="1156"/>
        <v>0</v>
      </c>
      <c r="AB503" s="116">
        <f t="shared" si="1156"/>
        <v>0</v>
      </c>
      <c r="AC503" s="116">
        <f t="shared" si="1156"/>
        <v>0</v>
      </c>
      <c r="AD503" s="116">
        <f t="shared" si="1156"/>
        <v>0</v>
      </c>
      <c r="AE503" s="116">
        <f t="shared" si="1156"/>
        <v>0</v>
      </c>
      <c r="AF503" s="116">
        <f t="shared" si="1156"/>
        <v>0</v>
      </c>
      <c r="AG503" s="116">
        <f t="shared" si="1156"/>
        <v>0</v>
      </c>
      <c r="AH503" s="116">
        <f t="shared" si="1156"/>
        <v>0</v>
      </c>
      <c r="AI503" s="2">
        <f t="shared" si="1103"/>
        <v>0</v>
      </c>
      <c r="AJ503" s="116">
        <f t="shared" si="1109"/>
        <v>10.37</v>
      </c>
      <c r="AK503" s="116">
        <f t="shared" si="1110"/>
        <v>10.37</v>
      </c>
      <c r="AL503" s="116">
        <f t="shared" si="1110"/>
        <v>10.37</v>
      </c>
      <c r="AM503" s="116">
        <f t="shared" si="1110"/>
        <v>10.37</v>
      </c>
      <c r="AN503" s="116">
        <f t="shared" si="1110"/>
        <v>10.37</v>
      </c>
      <c r="AO503" s="116">
        <f t="shared" si="1110"/>
        <v>10.37</v>
      </c>
      <c r="AP503" s="116">
        <f t="shared" si="1110"/>
        <v>10.37</v>
      </c>
      <c r="AQ503" s="116">
        <f t="shared" si="1110"/>
        <v>10.37</v>
      </c>
      <c r="AR503" s="116">
        <f t="shared" si="1110"/>
        <v>10.37</v>
      </c>
      <c r="AS503" s="116">
        <f t="shared" si="1110"/>
        <v>10.37</v>
      </c>
      <c r="AT503" s="116">
        <f t="shared" si="1110"/>
        <v>10.37</v>
      </c>
      <c r="AU503" s="116">
        <f t="shared" si="1110"/>
        <v>10.37</v>
      </c>
      <c r="AV503" s="2">
        <f t="shared" si="1146"/>
        <v>124.44000000000001</v>
      </c>
      <c r="AW503" s="116">
        <f t="shared" si="1111"/>
        <v>10.37</v>
      </c>
      <c r="AX503" s="116">
        <f t="shared" si="1112"/>
        <v>10.37</v>
      </c>
      <c r="AY503" s="116">
        <f t="shared" si="1112"/>
        <v>10.37</v>
      </c>
      <c r="AZ503" s="116">
        <f t="shared" si="1112"/>
        <v>10.37</v>
      </c>
      <c r="BA503" s="116">
        <f t="shared" si="1112"/>
        <v>10.37</v>
      </c>
      <c r="BB503" s="116">
        <f t="shared" si="1112"/>
        <v>10.37</v>
      </c>
      <c r="BC503" s="116">
        <f t="shared" si="1112"/>
        <v>10.37</v>
      </c>
      <c r="BD503" s="116">
        <f t="shared" si="1112"/>
        <v>10.37</v>
      </c>
      <c r="BE503" s="116">
        <f t="shared" si="1112"/>
        <v>10.37</v>
      </c>
      <c r="BF503" s="116">
        <f t="shared" si="1112"/>
        <v>10.37</v>
      </c>
      <c r="BG503" s="116">
        <f t="shared" si="1112"/>
        <v>10.37</v>
      </c>
      <c r="BH503" s="116">
        <f t="shared" si="1112"/>
        <v>10.37</v>
      </c>
      <c r="BI503" s="2">
        <f t="shared" si="1122"/>
        <v>124.44000000000001</v>
      </c>
      <c r="BJ503" s="116"/>
      <c r="BK503" s="116"/>
      <c r="BL503" s="116"/>
      <c r="BM503" s="116"/>
      <c r="BN503" s="116"/>
      <c r="BO503" s="116"/>
      <c r="BP503" s="116"/>
      <c r="BQ503" s="116"/>
      <c r="BR503" s="116"/>
      <c r="BS503" s="116"/>
      <c r="BT503" s="116"/>
      <c r="BU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W503" s="116"/>
      <c r="DX503" s="116"/>
      <c r="DY503" s="116"/>
      <c r="DZ503" s="116"/>
      <c r="EA503" s="116"/>
      <c r="EB503" s="116"/>
      <c r="EC503" s="116"/>
      <c r="ED503" s="116"/>
      <c r="EE503" s="116"/>
      <c r="EF503" s="116"/>
      <c r="EG503" s="116"/>
      <c r="EH503" s="116"/>
    </row>
    <row r="504" spans="1:139" ht="15.75" outlineLevel="1" x14ac:dyDescent="0.25">
      <c r="A504" s="2">
        <f t="shared" ref="A504:E504" si="1157">A303</f>
        <v>3</v>
      </c>
      <c r="B504" s="1" t="str">
        <f t="shared" si="1157"/>
        <v>PRE-09622</v>
      </c>
      <c r="C504" s="1" t="str">
        <f t="shared" si="1157"/>
        <v>SPP TAU - Circuit 66007</v>
      </c>
      <c r="D504" s="2" t="str">
        <f t="shared" si="1157"/>
        <v>PRE-09622.1</v>
      </c>
      <c r="E504" s="162" t="str">
        <f t="shared" si="1157"/>
        <v>SPP TAU - Circuit 66007</v>
      </c>
      <c r="F504" s="123">
        <f t="shared" si="1098"/>
        <v>367</v>
      </c>
      <c r="G504" s="213">
        <f>VLOOKUP($F504,'2021 Depreciation Rates'!$A:$B,2,FALSE)</f>
        <v>0.03</v>
      </c>
      <c r="H504" s="213">
        <f>VLOOKUP($F504,'2022-2023 Depreciation Rates'!$A$1:$B$183,2,FALSE)</f>
        <v>2.3E-2</v>
      </c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74"/>
      <c r="W504" s="116">
        <f t="shared" si="1101"/>
        <v>0</v>
      </c>
      <c r="X504" s="116">
        <f t="shared" ref="X504:AH504" si="1158">ROUND(W303*$G504/12,2)</f>
        <v>0</v>
      </c>
      <c r="Y504" s="116">
        <f t="shared" si="1158"/>
        <v>0</v>
      </c>
      <c r="Z504" s="116">
        <f t="shared" si="1158"/>
        <v>0</v>
      </c>
      <c r="AA504" s="116">
        <f t="shared" si="1158"/>
        <v>0</v>
      </c>
      <c r="AB504" s="116">
        <f t="shared" si="1158"/>
        <v>0</v>
      </c>
      <c r="AC504" s="116">
        <f t="shared" si="1158"/>
        <v>0</v>
      </c>
      <c r="AD504" s="116">
        <f t="shared" si="1158"/>
        <v>0</v>
      </c>
      <c r="AE504" s="116">
        <f t="shared" si="1158"/>
        <v>0</v>
      </c>
      <c r="AF504" s="116">
        <f t="shared" si="1158"/>
        <v>0</v>
      </c>
      <c r="AG504" s="116">
        <f t="shared" si="1158"/>
        <v>0</v>
      </c>
      <c r="AH504" s="116">
        <f t="shared" si="1158"/>
        <v>0</v>
      </c>
      <c r="AI504" s="2">
        <f t="shared" si="1103"/>
        <v>0</v>
      </c>
      <c r="AJ504" s="116">
        <f t="shared" si="1109"/>
        <v>34.71</v>
      </c>
      <c r="AK504" s="116">
        <f t="shared" si="1110"/>
        <v>34.71</v>
      </c>
      <c r="AL504" s="116">
        <f t="shared" si="1110"/>
        <v>34.71</v>
      </c>
      <c r="AM504" s="116">
        <f t="shared" si="1110"/>
        <v>34.71</v>
      </c>
      <c r="AN504" s="116">
        <f t="shared" si="1110"/>
        <v>34.71</v>
      </c>
      <c r="AO504" s="116">
        <f t="shared" si="1110"/>
        <v>34.71</v>
      </c>
      <c r="AP504" s="116">
        <f t="shared" si="1110"/>
        <v>34.71</v>
      </c>
      <c r="AQ504" s="116">
        <f t="shared" si="1110"/>
        <v>34.71</v>
      </c>
      <c r="AR504" s="116">
        <f t="shared" si="1110"/>
        <v>34.71</v>
      </c>
      <c r="AS504" s="116">
        <f t="shared" si="1110"/>
        <v>34.71</v>
      </c>
      <c r="AT504" s="116">
        <f t="shared" si="1110"/>
        <v>34.71</v>
      </c>
      <c r="AU504" s="116">
        <f t="shared" si="1110"/>
        <v>34.71</v>
      </c>
      <c r="AV504" s="2">
        <f t="shared" si="1146"/>
        <v>416.51999999999992</v>
      </c>
      <c r="AW504" s="116">
        <f t="shared" si="1111"/>
        <v>34.71</v>
      </c>
      <c r="AX504" s="116">
        <f t="shared" si="1112"/>
        <v>34.71</v>
      </c>
      <c r="AY504" s="116">
        <f t="shared" si="1112"/>
        <v>34.71</v>
      </c>
      <c r="AZ504" s="116">
        <f t="shared" si="1112"/>
        <v>34.71</v>
      </c>
      <c r="BA504" s="116">
        <f t="shared" si="1112"/>
        <v>34.71</v>
      </c>
      <c r="BB504" s="116">
        <f t="shared" si="1112"/>
        <v>34.71</v>
      </c>
      <c r="BC504" s="116">
        <f t="shared" si="1112"/>
        <v>34.71</v>
      </c>
      <c r="BD504" s="116">
        <f t="shared" si="1112"/>
        <v>34.71</v>
      </c>
      <c r="BE504" s="116">
        <f t="shared" si="1112"/>
        <v>34.71</v>
      </c>
      <c r="BF504" s="116">
        <f t="shared" si="1112"/>
        <v>34.71</v>
      </c>
      <c r="BG504" s="116">
        <f t="shared" si="1112"/>
        <v>34.71</v>
      </c>
      <c r="BH504" s="116">
        <f t="shared" si="1112"/>
        <v>34.71</v>
      </c>
      <c r="BI504" s="2">
        <f t="shared" si="1122"/>
        <v>416.51999999999992</v>
      </c>
      <c r="BJ504" s="116"/>
      <c r="BK504" s="116"/>
      <c r="BL504" s="116"/>
      <c r="BM504" s="116"/>
      <c r="BN504" s="116"/>
      <c r="BO504" s="116"/>
      <c r="BP504" s="116"/>
      <c r="BQ504" s="116"/>
      <c r="BR504" s="116"/>
      <c r="BS504" s="116"/>
      <c r="BT504" s="116"/>
      <c r="BU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W504" s="116"/>
      <c r="DX504" s="116"/>
      <c r="DY504" s="116"/>
      <c r="DZ504" s="116"/>
      <c r="EA504" s="116"/>
      <c r="EB504" s="116"/>
      <c r="EC504" s="116"/>
      <c r="ED504" s="116"/>
      <c r="EE504" s="116"/>
      <c r="EF504" s="116"/>
      <c r="EG504" s="116"/>
      <c r="EH504" s="116"/>
    </row>
    <row r="505" spans="1:139" ht="15.75" outlineLevel="1" x14ac:dyDescent="0.25">
      <c r="A505" s="2">
        <f t="shared" ref="A505:E505" si="1159">A304</f>
        <v>3</v>
      </c>
      <c r="B505" s="1" t="str">
        <f t="shared" si="1159"/>
        <v>PRE-09622</v>
      </c>
      <c r="C505" s="1" t="str">
        <f t="shared" si="1159"/>
        <v>SPP TAU - Circuit 66007</v>
      </c>
      <c r="D505" s="2" t="str">
        <f t="shared" si="1159"/>
        <v>PRE-09622.1</v>
      </c>
      <c r="E505" s="162" t="str">
        <f t="shared" si="1159"/>
        <v>SPP TAU - Circuit 66007</v>
      </c>
      <c r="F505" s="123">
        <f t="shared" si="1098"/>
        <v>368</v>
      </c>
      <c r="G505" s="213">
        <f>VLOOKUP($F505,'2021 Depreciation Rates'!$A:$B,2,FALSE)</f>
        <v>4.3999999999999997E-2</v>
      </c>
      <c r="H505" s="213">
        <f>VLOOKUP($F505,'2022-2023 Depreciation Rates'!$A$1:$B$183,2,FALSE)</f>
        <v>4.4999999999999998E-2</v>
      </c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74"/>
      <c r="W505" s="116">
        <f t="shared" si="1101"/>
        <v>0</v>
      </c>
      <c r="X505" s="116">
        <f t="shared" ref="X505:AH505" si="1160">ROUND(W304*$G505/12,2)</f>
        <v>0</v>
      </c>
      <c r="Y505" s="116">
        <f t="shared" si="1160"/>
        <v>0</v>
      </c>
      <c r="Z505" s="116">
        <f t="shared" si="1160"/>
        <v>0</v>
      </c>
      <c r="AA505" s="116">
        <f t="shared" si="1160"/>
        <v>0</v>
      </c>
      <c r="AB505" s="116">
        <f t="shared" si="1160"/>
        <v>0</v>
      </c>
      <c r="AC505" s="116">
        <f t="shared" si="1160"/>
        <v>0</v>
      </c>
      <c r="AD505" s="116">
        <f t="shared" si="1160"/>
        <v>0</v>
      </c>
      <c r="AE505" s="116">
        <f t="shared" si="1160"/>
        <v>0</v>
      </c>
      <c r="AF505" s="116">
        <f t="shared" si="1160"/>
        <v>0</v>
      </c>
      <c r="AG505" s="116">
        <f t="shared" si="1160"/>
        <v>0</v>
      </c>
      <c r="AH505" s="116">
        <f t="shared" si="1160"/>
        <v>0</v>
      </c>
      <c r="AI505" s="2">
        <f t="shared" si="1103"/>
        <v>0</v>
      </c>
      <c r="AJ505" s="116">
        <f t="shared" si="1109"/>
        <v>394.23</v>
      </c>
      <c r="AK505" s="116">
        <f t="shared" si="1110"/>
        <v>394.23</v>
      </c>
      <c r="AL505" s="116">
        <f t="shared" si="1110"/>
        <v>394.23</v>
      </c>
      <c r="AM505" s="116">
        <f t="shared" si="1110"/>
        <v>394.23</v>
      </c>
      <c r="AN505" s="116">
        <f t="shared" si="1110"/>
        <v>394.23</v>
      </c>
      <c r="AO505" s="116">
        <f t="shared" si="1110"/>
        <v>394.23</v>
      </c>
      <c r="AP505" s="116">
        <f t="shared" si="1110"/>
        <v>394.23</v>
      </c>
      <c r="AQ505" s="116">
        <f t="shared" si="1110"/>
        <v>394.23</v>
      </c>
      <c r="AR505" s="116">
        <f t="shared" si="1110"/>
        <v>394.23</v>
      </c>
      <c r="AS505" s="116">
        <f t="shared" si="1110"/>
        <v>394.23</v>
      </c>
      <c r="AT505" s="116">
        <f t="shared" si="1110"/>
        <v>394.23</v>
      </c>
      <c r="AU505" s="116">
        <f t="shared" si="1110"/>
        <v>394.23</v>
      </c>
      <c r="AV505" s="2">
        <f t="shared" si="1146"/>
        <v>4730.76</v>
      </c>
      <c r="AW505" s="116">
        <f t="shared" si="1111"/>
        <v>394.23</v>
      </c>
      <c r="AX505" s="116">
        <f t="shared" ref="AX505:BH520" si="1161">ROUND(AW304*$H505/12,2)</f>
        <v>394.23</v>
      </c>
      <c r="AY505" s="116">
        <f t="shared" si="1161"/>
        <v>394.23</v>
      </c>
      <c r="AZ505" s="116">
        <f t="shared" si="1161"/>
        <v>394.23</v>
      </c>
      <c r="BA505" s="116">
        <f t="shared" si="1161"/>
        <v>394.23</v>
      </c>
      <c r="BB505" s="116">
        <f t="shared" si="1161"/>
        <v>394.23</v>
      </c>
      <c r="BC505" s="116">
        <f t="shared" si="1161"/>
        <v>394.23</v>
      </c>
      <c r="BD505" s="116">
        <f t="shared" si="1161"/>
        <v>394.23</v>
      </c>
      <c r="BE505" s="116">
        <f t="shared" si="1161"/>
        <v>394.23</v>
      </c>
      <c r="BF505" s="116">
        <f t="shared" si="1161"/>
        <v>394.23</v>
      </c>
      <c r="BG505" s="116">
        <f t="shared" si="1161"/>
        <v>394.23</v>
      </c>
      <c r="BH505" s="116">
        <f t="shared" si="1161"/>
        <v>394.23</v>
      </c>
      <c r="BI505" s="2">
        <f t="shared" si="1122"/>
        <v>4730.76</v>
      </c>
      <c r="BJ505" s="116"/>
      <c r="BK505" s="116"/>
      <c r="BL505" s="116"/>
      <c r="BM505" s="116"/>
      <c r="BN505" s="116"/>
      <c r="BO505" s="116"/>
      <c r="BP505" s="116"/>
      <c r="BQ505" s="116"/>
      <c r="BR505" s="116"/>
      <c r="BS505" s="116"/>
      <c r="BT505" s="116"/>
      <c r="BU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W505" s="116"/>
      <c r="DX505" s="116"/>
      <c r="DY505" s="116"/>
      <c r="DZ505" s="116"/>
      <c r="EA505" s="116"/>
      <c r="EB505" s="116"/>
      <c r="EC505" s="116"/>
      <c r="ED505" s="116"/>
      <c r="EE505" s="116"/>
      <c r="EF505" s="116"/>
      <c r="EG505" s="116"/>
      <c r="EH505" s="116"/>
    </row>
    <row r="506" spans="1:139" ht="15.75" outlineLevel="1" x14ac:dyDescent="0.25">
      <c r="A506" s="2">
        <f t="shared" ref="A506:E506" si="1162">A305</f>
        <v>3</v>
      </c>
      <c r="B506" s="1" t="str">
        <f t="shared" si="1162"/>
        <v>PRE-09622</v>
      </c>
      <c r="C506" s="1" t="str">
        <f t="shared" si="1162"/>
        <v>SPP TAU - Circuit 66007</v>
      </c>
      <c r="D506" s="2" t="str">
        <f t="shared" si="1162"/>
        <v>PRE-09622.1</v>
      </c>
      <c r="E506" s="162" t="str">
        <f t="shared" si="1162"/>
        <v>SPP TAU - Circuit 66007</v>
      </c>
      <c r="F506" s="123">
        <f t="shared" si="1098"/>
        <v>369</v>
      </c>
      <c r="G506" s="213">
        <f>VLOOKUP($F506,'2021 Depreciation Rates'!$A:$B,2,FALSE)</f>
        <v>3.4000000000000002E-2</v>
      </c>
      <c r="H506" s="213">
        <f>VLOOKUP($F506,'2022-2023 Depreciation Rates'!$A$1:$B$183,2,FALSE)</f>
        <v>1.9E-2</v>
      </c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74"/>
      <c r="W506" s="116">
        <f t="shared" si="1101"/>
        <v>0</v>
      </c>
      <c r="X506" s="116">
        <f t="shared" ref="X506:AH506" si="1163">ROUND(W305*$G506/12,2)</f>
        <v>0</v>
      </c>
      <c r="Y506" s="116">
        <f t="shared" si="1163"/>
        <v>0</v>
      </c>
      <c r="Z506" s="116">
        <f t="shared" si="1163"/>
        <v>0</v>
      </c>
      <c r="AA506" s="116">
        <f t="shared" si="1163"/>
        <v>0</v>
      </c>
      <c r="AB506" s="116">
        <f t="shared" si="1163"/>
        <v>0</v>
      </c>
      <c r="AC506" s="116">
        <f t="shared" si="1163"/>
        <v>0</v>
      </c>
      <c r="AD506" s="116">
        <f t="shared" si="1163"/>
        <v>0</v>
      </c>
      <c r="AE506" s="116">
        <f t="shared" si="1163"/>
        <v>0</v>
      </c>
      <c r="AF506" s="116">
        <f t="shared" si="1163"/>
        <v>0</v>
      </c>
      <c r="AG506" s="116">
        <f t="shared" si="1163"/>
        <v>0</v>
      </c>
      <c r="AH506" s="116">
        <f t="shared" si="1163"/>
        <v>0</v>
      </c>
      <c r="AI506" s="2">
        <f t="shared" si="1103"/>
        <v>0</v>
      </c>
      <c r="AJ506" s="116">
        <f t="shared" si="1109"/>
        <v>15.55</v>
      </c>
      <c r="AK506" s="116">
        <f t="shared" si="1110"/>
        <v>15.55</v>
      </c>
      <c r="AL506" s="116">
        <f t="shared" si="1110"/>
        <v>15.55</v>
      </c>
      <c r="AM506" s="116">
        <f t="shared" si="1110"/>
        <v>15.55</v>
      </c>
      <c r="AN506" s="116">
        <f t="shared" si="1110"/>
        <v>15.55</v>
      </c>
      <c r="AO506" s="116">
        <f t="shared" si="1110"/>
        <v>15.55</v>
      </c>
      <c r="AP506" s="116">
        <f t="shared" si="1110"/>
        <v>15.55</v>
      </c>
      <c r="AQ506" s="116">
        <f t="shared" si="1110"/>
        <v>15.55</v>
      </c>
      <c r="AR506" s="116">
        <f t="shared" si="1110"/>
        <v>15.55</v>
      </c>
      <c r="AS506" s="116">
        <f t="shared" si="1110"/>
        <v>15.55</v>
      </c>
      <c r="AT506" s="116">
        <f t="shared" si="1110"/>
        <v>15.55</v>
      </c>
      <c r="AU506" s="116">
        <f t="shared" si="1110"/>
        <v>15.55</v>
      </c>
      <c r="AV506" s="2">
        <f t="shared" si="1146"/>
        <v>186.60000000000002</v>
      </c>
      <c r="AW506" s="116">
        <f t="shared" si="1111"/>
        <v>15.55</v>
      </c>
      <c r="AX506" s="116">
        <f t="shared" si="1161"/>
        <v>15.55</v>
      </c>
      <c r="AY506" s="116">
        <f t="shared" si="1161"/>
        <v>15.55</v>
      </c>
      <c r="AZ506" s="116">
        <f t="shared" si="1161"/>
        <v>15.55</v>
      </c>
      <c r="BA506" s="116">
        <f t="shared" si="1161"/>
        <v>15.55</v>
      </c>
      <c r="BB506" s="116">
        <f t="shared" si="1161"/>
        <v>15.55</v>
      </c>
      <c r="BC506" s="116">
        <f t="shared" si="1161"/>
        <v>15.55</v>
      </c>
      <c r="BD506" s="116">
        <f t="shared" si="1161"/>
        <v>15.55</v>
      </c>
      <c r="BE506" s="116">
        <f t="shared" si="1161"/>
        <v>15.55</v>
      </c>
      <c r="BF506" s="116">
        <f t="shared" si="1161"/>
        <v>15.55</v>
      </c>
      <c r="BG506" s="116">
        <f t="shared" si="1161"/>
        <v>15.55</v>
      </c>
      <c r="BH506" s="116">
        <f t="shared" si="1161"/>
        <v>15.55</v>
      </c>
      <c r="BI506" s="2">
        <f t="shared" si="1122"/>
        <v>186.60000000000002</v>
      </c>
      <c r="BJ506" s="116"/>
      <c r="BK506" s="116"/>
      <c r="BL506" s="116"/>
      <c r="BM506" s="116"/>
      <c r="BN506" s="116"/>
      <c r="BO506" s="116"/>
      <c r="BP506" s="116"/>
      <c r="BQ506" s="116"/>
      <c r="BR506" s="116"/>
      <c r="BS506" s="116"/>
      <c r="BT506" s="116"/>
      <c r="BU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W506" s="116"/>
      <c r="DX506" s="116"/>
      <c r="DY506" s="116"/>
      <c r="DZ506" s="116"/>
      <c r="EA506" s="116"/>
      <c r="EB506" s="116"/>
      <c r="EC506" s="116"/>
      <c r="ED506" s="116"/>
      <c r="EE506" s="116"/>
      <c r="EF506" s="116"/>
      <c r="EG506" s="116"/>
      <c r="EH506" s="116"/>
    </row>
    <row r="507" spans="1:139" ht="15.75" outlineLevel="1" x14ac:dyDescent="0.25">
      <c r="A507" s="2">
        <f t="shared" ref="A507:E507" si="1164">A306</f>
        <v>3</v>
      </c>
      <c r="B507" s="1" t="str">
        <f t="shared" si="1164"/>
        <v>PRE-09622</v>
      </c>
      <c r="C507" s="1" t="str">
        <f t="shared" si="1164"/>
        <v>SPP TAU - Circuit 66007</v>
      </c>
      <c r="D507" s="2" t="str">
        <f t="shared" si="1164"/>
        <v>PRE-09622.1</v>
      </c>
      <c r="E507" s="162" t="str">
        <f t="shared" si="1164"/>
        <v>SPP TAU - Circuit 66007</v>
      </c>
      <c r="F507" s="123">
        <f t="shared" si="1098"/>
        <v>369.02</v>
      </c>
      <c r="G507" s="213">
        <f>VLOOKUP($F507,'2021 Depreciation Rates'!$A:$B,2,FALSE)</f>
        <v>2.8000000000000001E-2</v>
      </c>
      <c r="H507" s="213">
        <f>VLOOKUP($F507,'2022-2023 Depreciation Rates'!$A$1:$B$183,2,FALSE)</f>
        <v>2.3E-2</v>
      </c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74"/>
      <c r="W507" s="116">
        <f t="shared" si="1101"/>
        <v>0</v>
      </c>
      <c r="X507" s="116">
        <f t="shared" ref="X507:AH507" si="1165">ROUND(W306*$G507/12,2)</f>
        <v>0</v>
      </c>
      <c r="Y507" s="116">
        <f t="shared" si="1165"/>
        <v>0</v>
      </c>
      <c r="Z507" s="116">
        <f t="shared" si="1165"/>
        <v>0</v>
      </c>
      <c r="AA507" s="116">
        <f t="shared" si="1165"/>
        <v>0</v>
      </c>
      <c r="AB507" s="116">
        <f t="shared" si="1165"/>
        <v>0</v>
      </c>
      <c r="AC507" s="116">
        <f t="shared" si="1165"/>
        <v>0</v>
      </c>
      <c r="AD507" s="116">
        <f t="shared" si="1165"/>
        <v>0</v>
      </c>
      <c r="AE507" s="116">
        <f t="shared" si="1165"/>
        <v>0</v>
      </c>
      <c r="AF507" s="116">
        <f t="shared" si="1165"/>
        <v>0</v>
      </c>
      <c r="AG507" s="116">
        <f t="shared" si="1165"/>
        <v>0</v>
      </c>
      <c r="AH507" s="116">
        <f t="shared" si="1165"/>
        <v>0</v>
      </c>
      <c r="AI507" s="2">
        <f t="shared" si="1103"/>
        <v>0</v>
      </c>
      <c r="AJ507" s="116">
        <f t="shared" si="1109"/>
        <v>0.98</v>
      </c>
      <c r="AK507" s="116">
        <f t="shared" si="1110"/>
        <v>0.98</v>
      </c>
      <c r="AL507" s="116">
        <f t="shared" si="1110"/>
        <v>0.98</v>
      </c>
      <c r="AM507" s="116">
        <f t="shared" si="1110"/>
        <v>0.98</v>
      </c>
      <c r="AN507" s="116">
        <f t="shared" si="1110"/>
        <v>0.98</v>
      </c>
      <c r="AO507" s="116">
        <f t="shared" si="1110"/>
        <v>0.98</v>
      </c>
      <c r="AP507" s="116">
        <f t="shared" si="1110"/>
        <v>0.98</v>
      </c>
      <c r="AQ507" s="116">
        <f t="shared" si="1110"/>
        <v>0.98</v>
      </c>
      <c r="AR507" s="116">
        <f t="shared" si="1110"/>
        <v>0.98</v>
      </c>
      <c r="AS507" s="116">
        <f t="shared" si="1110"/>
        <v>0.98</v>
      </c>
      <c r="AT507" s="116">
        <f t="shared" si="1110"/>
        <v>0.98</v>
      </c>
      <c r="AU507" s="116">
        <f t="shared" si="1110"/>
        <v>0.98</v>
      </c>
      <c r="AV507" s="2">
        <f t="shared" si="1146"/>
        <v>11.760000000000003</v>
      </c>
      <c r="AW507" s="116">
        <f t="shared" si="1111"/>
        <v>0.98</v>
      </c>
      <c r="AX507" s="116">
        <f t="shared" si="1161"/>
        <v>0.98</v>
      </c>
      <c r="AY507" s="116">
        <f t="shared" si="1161"/>
        <v>0.98</v>
      </c>
      <c r="AZ507" s="116">
        <f t="shared" si="1161"/>
        <v>0.98</v>
      </c>
      <c r="BA507" s="116">
        <f t="shared" si="1161"/>
        <v>0.98</v>
      </c>
      <c r="BB507" s="116">
        <f t="shared" si="1161"/>
        <v>0.98</v>
      </c>
      <c r="BC507" s="116">
        <f t="shared" si="1161"/>
        <v>0.98</v>
      </c>
      <c r="BD507" s="116">
        <f t="shared" si="1161"/>
        <v>0.98</v>
      </c>
      <c r="BE507" s="116">
        <f t="shared" si="1161"/>
        <v>0.98</v>
      </c>
      <c r="BF507" s="116">
        <f t="shared" si="1161"/>
        <v>0.98</v>
      </c>
      <c r="BG507" s="116">
        <f t="shared" si="1161"/>
        <v>0.98</v>
      </c>
      <c r="BH507" s="116">
        <f t="shared" si="1161"/>
        <v>0.98</v>
      </c>
      <c r="BI507" s="2">
        <f t="shared" si="1122"/>
        <v>11.760000000000003</v>
      </c>
      <c r="BJ507" s="116"/>
      <c r="BK507" s="116"/>
      <c r="BL507" s="116"/>
      <c r="BM507" s="116"/>
      <c r="BN507" s="116"/>
      <c r="BO507" s="116"/>
      <c r="BP507" s="116"/>
      <c r="BQ507" s="116"/>
      <c r="BR507" s="116"/>
      <c r="BS507" s="116"/>
      <c r="BT507" s="116"/>
      <c r="BU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W507" s="116"/>
      <c r="DX507" s="116"/>
      <c r="DY507" s="116"/>
      <c r="DZ507" s="116"/>
      <c r="EA507" s="116"/>
      <c r="EB507" s="116"/>
      <c r="EC507" s="116"/>
      <c r="ED507" s="116"/>
      <c r="EE507" s="116"/>
      <c r="EF507" s="116"/>
      <c r="EG507" s="116"/>
      <c r="EH507" s="116"/>
    </row>
    <row r="508" spans="1:139" ht="15.75" outlineLevel="1" x14ac:dyDescent="0.25">
      <c r="A508" s="2">
        <f t="shared" ref="A508:E514" si="1166">A307</f>
        <v>4</v>
      </c>
      <c r="B508" s="1" t="str">
        <f t="shared" si="1166"/>
        <v>PRE-09623</v>
      </c>
      <c r="C508" s="1" t="str">
        <f t="shared" si="1166"/>
        <v>SPP TAU - Circuit 66019</v>
      </c>
      <c r="D508" s="2" t="str">
        <f t="shared" si="1166"/>
        <v>PRE-09623.1</v>
      </c>
      <c r="E508" s="162" t="str">
        <f t="shared" si="1166"/>
        <v>SPP TAU - Circuit 66019</v>
      </c>
      <c r="F508" s="123">
        <f t="shared" si="1098"/>
        <v>355</v>
      </c>
      <c r="G508" s="213">
        <f>VLOOKUP($F508,'2021 Depreciation Rates'!$A:$B,2,FALSE)</f>
        <v>3.5999999999999997E-2</v>
      </c>
      <c r="H508" s="213">
        <f>VLOOKUP($F508,'2022-2023 Depreciation Rates'!$A$1:$B$183,2,FALSE)</f>
        <v>2.8000000000000001E-2</v>
      </c>
      <c r="J508" s="116">
        <f t="shared" ref="J508:U508" si="1167">ROUND(I307*$G508/12,2)</f>
        <v>0</v>
      </c>
      <c r="K508" s="116">
        <f t="shared" si="1167"/>
        <v>0</v>
      </c>
      <c r="L508" s="116">
        <f t="shared" si="1167"/>
        <v>0</v>
      </c>
      <c r="M508" s="116">
        <f t="shared" si="1167"/>
        <v>0</v>
      </c>
      <c r="N508" s="116">
        <f t="shared" si="1167"/>
        <v>0</v>
      </c>
      <c r="O508" s="116">
        <f t="shared" si="1167"/>
        <v>0</v>
      </c>
      <c r="P508" s="116">
        <f t="shared" si="1167"/>
        <v>0</v>
      </c>
      <c r="Q508" s="116">
        <f t="shared" si="1167"/>
        <v>0</v>
      </c>
      <c r="R508" s="116">
        <f t="shared" si="1167"/>
        <v>0</v>
      </c>
      <c r="S508" s="116">
        <f t="shared" si="1167"/>
        <v>0</v>
      </c>
      <c r="T508" s="116">
        <f t="shared" si="1167"/>
        <v>0</v>
      </c>
      <c r="U508" s="116">
        <f t="shared" si="1167"/>
        <v>0</v>
      </c>
      <c r="V508" s="174">
        <f t="shared" si="1100"/>
        <v>0</v>
      </c>
      <c r="W508" s="116">
        <f t="shared" si="1101"/>
        <v>0</v>
      </c>
      <c r="X508" s="116">
        <f t="shared" ref="X508:AH508" si="1168">ROUND(W307*$G508/12,2)</f>
        <v>0</v>
      </c>
      <c r="Y508" s="116">
        <f t="shared" si="1168"/>
        <v>0</v>
      </c>
      <c r="Z508" s="116">
        <f t="shared" si="1168"/>
        <v>0</v>
      </c>
      <c r="AA508" s="116">
        <f t="shared" si="1168"/>
        <v>0</v>
      </c>
      <c r="AB508" s="116">
        <f t="shared" si="1168"/>
        <v>0</v>
      </c>
      <c r="AC508" s="116">
        <f t="shared" si="1168"/>
        <v>0</v>
      </c>
      <c r="AD508" s="116">
        <f t="shared" si="1168"/>
        <v>937.45</v>
      </c>
      <c r="AE508" s="116">
        <f t="shared" si="1168"/>
        <v>937.45</v>
      </c>
      <c r="AF508" s="116">
        <f t="shared" si="1168"/>
        <v>937.45</v>
      </c>
      <c r="AG508" s="116">
        <f t="shared" si="1168"/>
        <v>941.04</v>
      </c>
      <c r="AH508" s="116">
        <f t="shared" si="1168"/>
        <v>941.12</v>
      </c>
      <c r="AI508" s="2">
        <f t="shared" si="1103"/>
        <v>4694.51</v>
      </c>
      <c r="AJ508" s="116">
        <f t="shared" si="1109"/>
        <v>733.27</v>
      </c>
      <c r="AK508" s="116">
        <f t="shared" si="1110"/>
        <v>733.27</v>
      </c>
      <c r="AL508" s="116">
        <f t="shared" si="1110"/>
        <v>733.27</v>
      </c>
      <c r="AM508" s="116">
        <f t="shared" ref="AL508:AU523" si="1169">ROUND(AL307*$H508/12,2)</f>
        <v>733.27</v>
      </c>
      <c r="AN508" s="116">
        <f t="shared" si="1169"/>
        <v>733.27</v>
      </c>
      <c r="AO508" s="116">
        <f t="shared" si="1169"/>
        <v>733.27</v>
      </c>
      <c r="AP508" s="116">
        <f t="shared" si="1169"/>
        <v>733.27</v>
      </c>
      <c r="AQ508" s="116">
        <f t="shared" si="1169"/>
        <v>733.27</v>
      </c>
      <c r="AR508" s="116">
        <f t="shared" si="1169"/>
        <v>733.27</v>
      </c>
      <c r="AS508" s="116">
        <f t="shared" si="1169"/>
        <v>733.27</v>
      </c>
      <c r="AT508" s="116">
        <f t="shared" si="1169"/>
        <v>733.27</v>
      </c>
      <c r="AU508" s="116">
        <f t="shared" si="1169"/>
        <v>733.27</v>
      </c>
      <c r="AV508" s="116">
        <f t="shared" si="1121"/>
        <v>8799.2400000000016</v>
      </c>
      <c r="AW508" s="116">
        <f t="shared" si="1111"/>
        <v>733.27</v>
      </c>
      <c r="AX508" s="116">
        <f t="shared" si="1161"/>
        <v>733.27</v>
      </c>
      <c r="AY508" s="116">
        <f t="shared" si="1161"/>
        <v>733.27</v>
      </c>
      <c r="AZ508" s="116">
        <f t="shared" si="1161"/>
        <v>733.27</v>
      </c>
      <c r="BA508" s="116">
        <f t="shared" si="1161"/>
        <v>733.27</v>
      </c>
      <c r="BB508" s="116">
        <f t="shared" si="1161"/>
        <v>733.27</v>
      </c>
      <c r="BC508" s="116">
        <f t="shared" si="1161"/>
        <v>733.27</v>
      </c>
      <c r="BD508" s="116">
        <f t="shared" si="1161"/>
        <v>733.27</v>
      </c>
      <c r="BE508" s="116">
        <f t="shared" si="1161"/>
        <v>733.27</v>
      </c>
      <c r="BF508" s="116">
        <f t="shared" si="1161"/>
        <v>733.27</v>
      </c>
      <c r="BG508" s="116">
        <f t="shared" si="1161"/>
        <v>733.27</v>
      </c>
      <c r="BH508" s="116">
        <f t="shared" si="1161"/>
        <v>733.27</v>
      </c>
      <c r="BI508" s="116">
        <f t="shared" si="1122"/>
        <v>8799.2400000000016</v>
      </c>
      <c r="BV508" s="163"/>
      <c r="CI508" s="163"/>
      <c r="CV508" s="163"/>
      <c r="DI508" s="163"/>
      <c r="DV508" s="163"/>
      <c r="EI508" s="163"/>
    </row>
    <row r="509" spans="1:139" ht="15.75" outlineLevel="1" x14ac:dyDescent="0.25">
      <c r="A509" s="2">
        <f t="shared" si="1166"/>
        <v>4</v>
      </c>
      <c r="B509" s="1" t="str">
        <f t="shared" si="1166"/>
        <v>PRE-09623</v>
      </c>
      <c r="C509" s="1" t="str">
        <f t="shared" si="1166"/>
        <v>SPP TAU - Circuit 66019</v>
      </c>
      <c r="D509" s="2" t="str">
        <f t="shared" si="1166"/>
        <v>PRE-09623.1</v>
      </c>
      <c r="E509" s="162" t="str">
        <f t="shared" si="1166"/>
        <v>SPP TAU - Circuit 66019</v>
      </c>
      <c r="F509" s="123">
        <f t="shared" si="1098"/>
        <v>356</v>
      </c>
      <c r="G509" s="213">
        <f>VLOOKUP($F509,'2021 Depreciation Rates'!$A:$B,2,FALSE)</f>
        <v>2.8000000000000001E-2</v>
      </c>
      <c r="H509" s="213">
        <f>VLOOKUP($F509,'2022-2023 Depreciation Rates'!$A$1:$B$183,2,FALSE)</f>
        <v>2.9000000000000001E-2</v>
      </c>
      <c r="J509" s="116">
        <f t="shared" ref="J509:U509" si="1170">ROUND(I308*$G509/12,2)</f>
        <v>0</v>
      </c>
      <c r="K509" s="116">
        <f t="shared" si="1170"/>
        <v>0</v>
      </c>
      <c r="L509" s="116">
        <f t="shared" si="1170"/>
        <v>0</v>
      </c>
      <c r="M509" s="116">
        <f t="shared" si="1170"/>
        <v>0</v>
      </c>
      <c r="N509" s="116">
        <f t="shared" si="1170"/>
        <v>0</v>
      </c>
      <c r="O509" s="116">
        <f t="shared" si="1170"/>
        <v>0</v>
      </c>
      <c r="P509" s="116">
        <f t="shared" si="1170"/>
        <v>0</v>
      </c>
      <c r="Q509" s="116">
        <f t="shared" si="1170"/>
        <v>0</v>
      </c>
      <c r="R509" s="116">
        <f t="shared" si="1170"/>
        <v>0</v>
      </c>
      <c r="S509" s="116">
        <f t="shared" si="1170"/>
        <v>0</v>
      </c>
      <c r="T509" s="116">
        <f t="shared" si="1170"/>
        <v>0</v>
      </c>
      <c r="U509" s="116">
        <f t="shared" si="1170"/>
        <v>0</v>
      </c>
      <c r="V509" s="174">
        <f t="shared" ref="V509" si="1171">SUM(J509:U509)</f>
        <v>0</v>
      </c>
      <c r="W509" s="116">
        <f t="shared" si="1101"/>
        <v>0</v>
      </c>
      <c r="X509" s="116">
        <f t="shared" ref="X509:AH509" si="1172">ROUND(W308*$G509/12,2)</f>
        <v>0</v>
      </c>
      <c r="Y509" s="116">
        <f t="shared" si="1172"/>
        <v>0</v>
      </c>
      <c r="Z509" s="116">
        <f t="shared" si="1172"/>
        <v>0</v>
      </c>
      <c r="AA509" s="116">
        <f t="shared" si="1172"/>
        <v>0</v>
      </c>
      <c r="AB509" s="116">
        <f t="shared" si="1172"/>
        <v>0</v>
      </c>
      <c r="AC509" s="116">
        <f t="shared" si="1172"/>
        <v>0</v>
      </c>
      <c r="AD509" s="116">
        <f t="shared" si="1172"/>
        <v>102.21</v>
      </c>
      <c r="AE509" s="116">
        <f t="shared" si="1172"/>
        <v>102.21</v>
      </c>
      <c r="AF509" s="116">
        <f t="shared" si="1172"/>
        <v>102.21</v>
      </c>
      <c r="AG509" s="116">
        <f t="shared" si="1172"/>
        <v>102.6</v>
      </c>
      <c r="AH509" s="116">
        <f t="shared" si="1172"/>
        <v>102.61</v>
      </c>
      <c r="AI509" s="2">
        <f t="shared" si="1103"/>
        <v>511.84000000000003</v>
      </c>
      <c r="AJ509" s="116">
        <f t="shared" si="1109"/>
        <v>106.46</v>
      </c>
      <c r="AK509" s="116">
        <f t="shared" si="1110"/>
        <v>106.46</v>
      </c>
      <c r="AL509" s="116">
        <f t="shared" si="1169"/>
        <v>106.46</v>
      </c>
      <c r="AM509" s="116">
        <f t="shared" si="1169"/>
        <v>106.46</v>
      </c>
      <c r="AN509" s="116">
        <f t="shared" si="1169"/>
        <v>106.46</v>
      </c>
      <c r="AO509" s="116">
        <f t="shared" si="1169"/>
        <v>106.46</v>
      </c>
      <c r="AP509" s="116">
        <f t="shared" si="1169"/>
        <v>106.46</v>
      </c>
      <c r="AQ509" s="116">
        <f t="shared" si="1169"/>
        <v>106.46</v>
      </c>
      <c r="AR509" s="116">
        <f t="shared" si="1169"/>
        <v>106.46</v>
      </c>
      <c r="AS509" s="116">
        <f t="shared" si="1169"/>
        <v>106.46</v>
      </c>
      <c r="AT509" s="116">
        <f t="shared" si="1169"/>
        <v>106.46</v>
      </c>
      <c r="AU509" s="116">
        <f t="shared" si="1169"/>
        <v>106.46</v>
      </c>
      <c r="AV509" s="116">
        <f t="shared" ref="AV509" si="1173">SUM(AJ509:AU509)</f>
        <v>1277.5200000000002</v>
      </c>
      <c r="AW509" s="116">
        <f t="shared" si="1111"/>
        <v>106.46</v>
      </c>
      <c r="AX509" s="116">
        <f t="shared" si="1161"/>
        <v>106.46</v>
      </c>
      <c r="AY509" s="116">
        <f t="shared" si="1161"/>
        <v>106.46</v>
      </c>
      <c r="AZ509" s="116">
        <f t="shared" si="1161"/>
        <v>106.46</v>
      </c>
      <c r="BA509" s="116">
        <f t="shared" si="1161"/>
        <v>106.46</v>
      </c>
      <c r="BB509" s="116">
        <f t="shared" si="1161"/>
        <v>106.46</v>
      </c>
      <c r="BC509" s="116">
        <f t="shared" si="1161"/>
        <v>106.46</v>
      </c>
      <c r="BD509" s="116">
        <f t="shared" si="1161"/>
        <v>106.46</v>
      </c>
      <c r="BE509" s="116">
        <f t="shared" si="1161"/>
        <v>106.46</v>
      </c>
      <c r="BF509" s="116">
        <f t="shared" si="1161"/>
        <v>106.46</v>
      </c>
      <c r="BG509" s="116">
        <f t="shared" si="1161"/>
        <v>106.46</v>
      </c>
      <c r="BH509" s="116">
        <f t="shared" si="1161"/>
        <v>106.46</v>
      </c>
      <c r="BI509" s="116">
        <f t="shared" si="1122"/>
        <v>1277.5200000000002</v>
      </c>
      <c r="BV509" s="163"/>
      <c r="CI509" s="163"/>
      <c r="CV509" s="163"/>
      <c r="DI509" s="163"/>
      <c r="DV509" s="163"/>
      <c r="EI509" s="163"/>
    </row>
    <row r="510" spans="1:139" ht="15.75" outlineLevel="1" x14ac:dyDescent="0.25">
      <c r="A510" s="2">
        <f t="shared" si="1166"/>
        <v>4</v>
      </c>
      <c r="B510" s="1" t="str">
        <f t="shared" si="1166"/>
        <v>PRE-09623</v>
      </c>
      <c r="C510" s="1" t="str">
        <f t="shared" si="1166"/>
        <v>SPP TAU - Circuit 66019</v>
      </c>
      <c r="D510" s="2" t="str">
        <f t="shared" si="1166"/>
        <v>PRE-09623.1</v>
      </c>
      <c r="E510" s="162" t="str">
        <f t="shared" si="1166"/>
        <v>SPP TAU - Circuit 66019</v>
      </c>
      <c r="F510" s="123">
        <f t="shared" si="1098"/>
        <v>364</v>
      </c>
      <c r="G510" s="213">
        <f>VLOOKUP($F510,'2021 Depreciation Rates'!$A:$B,2,FALSE)</f>
        <v>4.3999999999999997E-2</v>
      </c>
      <c r="H510" s="213">
        <f>VLOOKUP($F510,'2022-2023 Depreciation Rates'!$A$1:$B$183,2,FALSE)</f>
        <v>3.6999999999999998E-2</v>
      </c>
      <c r="J510" s="116">
        <f t="shared" ref="J510:U510" si="1174">ROUND(I309*$G510/12,2)</f>
        <v>0</v>
      </c>
      <c r="K510" s="116">
        <f t="shared" si="1174"/>
        <v>0</v>
      </c>
      <c r="L510" s="116">
        <f t="shared" si="1174"/>
        <v>0</v>
      </c>
      <c r="M510" s="116">
        <f t="shared" si="1174"/>
        <v>0</v>
      </c>
      <c r="N510" s="116">
        <f t="shared" si="1174"/>
        <v>0</v>
      </c>
      <c r="O510" s="116">
        <f t="shared" si="1174"/>
        <v>0</v>
      </c>
      <c r="P510" s="116">
        <f t="shared" si="1174"/>
        <v>0</v>
      </c>
      <c r="Q510" s="116">
        <f t="shared" si="1174"/>
        <v>0</v>
      </c>
      <c r="R510" s="116">
        <f t="shared" si="1174"/>
        <v>0</v>
      </c>
      <c r="S510" s="116">
        <f t="shared" si="1174"/>
        <v>0</v>
      </c>
      <c r="T510" s="116">
        <f t="shared" si="1174"/>
        <v>0</v>
      </c>
      <c r="U510" s="116">
        <f t="shared" si="1174"/>
        <v>0</v>
      </c>
      <c r="V510" s="174">
        <f t="shared" ref="V510:V512" si="1175">SUM(J510:U510)</f>
        <v>0</v>
      </c>
      <c r="W510" s="116">
        <f t="shared" si="1101"/>
        <v>0</v>
      </c>
      <c r="X510" s="116">
        <f t="shared" ref="X510:AH510" si="1176">ROUND(W309*$G510/12,2)</f>
        <v>0</v>
      </c>
      <c r="Y510" s="116">
        <f t="shared" si="1176"/>
        <v>0</v>
      </c>
      <c r="Z510" s="116">
        <f t="shared" si="1176"/>
        <v>0</v>
      </c>
      <c r="AA510" s="116">
        <f t="shared" si="1176"/>
        <v>0</v>
      </c>
      <c r="AB510" s="116">
        <f t="shared" si="1176"/>
        <v>0</v>
      </c>
      <c r="AC510" s="116">
        <f t="shared" si="1176"/>
        <v>0</v>
      </c>
      <c r="AD510" s="116">
        <f t="shared" si="1176"/>
        <v>103.78</v>
      </c>
      <c r="AE510" s="116">
        <f t="shared" si="1176"/>
        <v>103.78</v>
      </c>
      <c r="AF510" s="116">
        <f t="shared" si="1176"/>
        <v>103.78</v>
      </c>
      <c r="AG510" s="116">
        <f t="shared" si="1176"/>
        <v>104.18</v>
      </c>
      <c r="AH510" s="116">
        <f t="shared" si="1176"/>
        <v>104.19</v>
      </c>
      <c r="AI510" s="2">
        <f t="shared" si="1103"/>
        <v>519.71</v>
      </c>
      <c r="AJ510" s="116">
        <f t="shared" si="1109"/>
        <v>87.77</v>
      </c>
      <c r="AK510" s="116">
        <f t="shared" si="1110"/>
        <v>87.77</v>
      </c>
      <c r="AL510" s="116">
        <f t="shared" si="1169"/>
        <v>87.77</v>
      </c>
      <c r="AM510" s="116">
        <f t="shared" si="1169"/>
        <v>87.77</v>
      </c>
      <c r="AN510" s="116">
        <f t="shared" si="1169"/>
        <v>87.77</v>
      </c>
      <c r="AO510" s="116">
        <f t="shared" si="1169"/>
        <v>87.77</v>
      </c>
      <c r="AP510" s="116">
        <f t="shared" si="1169"/>
        <v>87.77</v>
      </c>
      <c r="AQ510" s="116">
        <f t="shared" si="1169"/>
        <v>87.77</v>
      </c>
      <c r="AR510" s="116">
        <f t="shared" si="1169"/>
        <v>87.77</v>
      </c>
      <c r="AS510" s="116">
        <f t="shared" si="1169"/>
        <v>87.77</v>
      </c>
      <c r="AT510" s="116">
        <f t="shared" si="1169"/>
        <v>87.77</v>
      </c>
      <c r="AU510" s="116">
        <f t="shared" si="1169"/>
        <v>87.77</v>
      </c>
      <c r="AV510" s="116">
        <f t="shared" ref="AV510:AV512" si="1177">SUM(AJ510:AU510)</f>
        <v>1053.24</v>
      </c>
      <c r="AW510" s="116">
        <f t="shared" si="1111"/>
        <v>87.77</v>
      </c>
      <c r="AX510" s="116">
        <f t="shared" si="1161"/>
        <v>87.77</v>
      </c>
      <c r="AY510" s="116">
        <f t="shared" si="1161"/>
        <v>87.77</v>
      </c>
      <c r="AZ510" s="116">
        <f t="shared" si="1161"/>
        <v>87.77</v>
      </c>
      <c r="BA510" s="116">
        <f t="shared" si="1161"/>
        <v>87.77</v>
      </c>
      <c r="BB510" s="116">
        <f t="shared" si="1161"/>
        <v>87.77</v>
      </c>
      <c r="BC510" s="116">
        <f t="shared" si="1161"/>
        <v>87.77</v>
      </c>
      <c r="BD510" s="116">
        <f t="shared" si="1161"/>
        <v>87.77</v>
      </c>
      <c r="BE510" s="116">
        <f t="shared" si="1161"/>
        <v>87.77</v>
      </c>
      <c r="BF510" s="116">
        <f t="shared" si="1161"/>
        <v>87.77</v>
      </c>
      <c r="BG510" s="116">
        <f t="shared" si="1161"/>
        <v>87.77</v>
      </c>
      <c r="BH510" s="116">
        <f t="shared" si="1161"/>
        <v>87.77</v>
      </c>
      <c r="BI510" s="116">
        <f t="shared" si="1122"/>
        <v>1053.24</v>
      </c>
      <c r="BV510" s="163"/>
      <c r="CI510" s="163"/>
      <c r="CV510" s="163"/>
      <c r="DI510" s="163"/>
      <c r="DV510" s="163"/>
      <c r="EI510" s="163"/>
    </row>
    <row r="511" spans="1:139" ht="15.75" outlineLevel="1" x14ac:dyDescent="0.25">
      <c r="A511" s="2">
        <f t="shared" si="1166"/>
        <v>4</v>
      </c>
      <c r="B511" s="1" t="str">
        <f t="shared" si="1166"/>
        <v>PRE-09623</v>
      </c>
      <c r="C511" s="1" t="str">
        <f t="shared" si="1166"/>
        <v>SPP TAU - Circuit 66019</v>
      </c>
      <c r="D511" s="2" t="str">
        <f t="shared" si="1166"/>
        <v>PRE-09623.1</v>
      </c>
      <c r="E511" s="162" t="str">
        <f t="shared" si="1166"/>
        <v>SPP TAU - Circuit 66019</v>
      </c>
      <c r="F511" s="123">
        <f t="shared" si="1098"/>
        <v>365</v>
      </c>
      <c r="G511" s="213">
        <f>VLOOKUP($F511,'2021 Depreciation Rates'!$A:$B,2,FALSE)</f>
        <v>3.1E-2</v>
      </c>
      <c r="H511" s="213">
        <f>VLOOKUP($F511,'2022-2023 Depreciation Rates'!$A$1:$B$183,2,FALSE)</f>
        <v>2.1999999999999999E-2</v>
      </c>
      <c r="J511" s="116">
        <f t="shared" ref="J511:U511" si="1178">ROUND(I310*$G511/12,2)</f>
        <v>0</v>
      </c>
      <c r="K511" s="116">
        <f t="shared" si="1178"/>
        <v>0</v>
      </c>
      <c r="L511" s="116">
        <f t="shared" si="1178"/>
        <v>0</v>
      </c>
      <c r="M511" s="116">
        <f t="shared" si="1178"/>
        <v>0</v>
      </c>
      <c r="N511" s="116">
        <f t="shared" si="1178"/>
        <v>0</v>
      </c>
      <c r="O511" s="116">
        <f t="shared" si="1178"/>
        <v>0</v>
      </c>
      <c r="P511" s="116">
        <f t="shared" si="1178"/>
        <v>0</v>
      </c>
      <c r="Q511" s="116">
        <f t="shared" si="1178"/>
        <v>0</v>
      </c>
      <c r="R511" s="116">
        <f t="shared" si="1178"/>
        <v>0</v>
      </c>
      <c r="S511" s="116">
        <f t="shared" si="1178"/>
        <v>0</v>
      </c>
      <c r="T511" s="116">
        <f t="shared" si="1178"/>
        <v>0</v>
      </c>
      <c r="U511" s="116">
        <f t="shared" si="1178"/>
        <v>0</v>
      </c>
      <c r="V511" s="174">
        <f t="shared" si="1175"/>
        <v>0</v>
      </c>
      <c r="W511" s="116">
        <f t="shared" si="1101"/>
        <v>0</v>
      </c>
      <c r="X511" s="116">
        <f t="shared" ref="X511:AH511" si="1179">ROUND(W310*$G511/12,2)</f>
        <v>0</v>
      </c>
      <c r="Y511" s="116">
        <f t="shared" si="1179"/>
        <v>0</v>
      </c>
      <c r="Z511" s="116">
        <f t="shared" si="1179"/>
        <v>0</v>
      </c>
      <c r="AA511" s="116">
        <f t="shared" si="1179"/>
        <v>0</v>
      </c>
      <c r="AB511" s="116">
        <f t="shared" si="1179"/>
        <v>0</v>
      </c>
      <c r="AC511" s="116">
        <f t="shared" si="1179"/>
        <v>0</v>
      </c>
      <c r="AD511" s="116">
        <f t="shared" si="1179"/>
        <v>17.47</v>
      </c>
      <c r="AE511" s="116">
        <f t="shared" si="1179"/>
        <v>17.47</v>
      </c>
      <c r="AF511" s="116">
        <f t="shared" si="1179"/>
        <v>17.47</v>
      </c>
      <c r="AG511" s="116">
        <f t="shared" si="1179"/>
        <v>17.54</v>
      </c>
      <c r="AH511" s="116">
        <f t="shared" si="1179"/>
        <v>17.54</v>
      </c>
      <c r="AI511" s="2">
        <f t="shared" si="1103"/>
        <v>87.489999999999981</v>
      </c>
      <c r="AJ511" s="116">
        <f t="shared" si="1109"/>
        <v>12.47</v>
      </c>
      <c r="AK511" s="116">
        <f t="shared" si="1110"/>
        <v>12.47</v>
      </c>
      <c r="AL511" s="116">
        <f t="shared" si="1169"/>
        <v>12.47</v>
      </c>
      <c r="AM511" s="116">
        <f t="shared" si="1169"/>
        <v>12.47</v>
      </c>
      <c r="AN511" s="116">
        <f t="shared" si="1169"/>
        <v>12.47</v>
      </c>
      <c r="AO511" s="116">
        <f t="shared" si="1169"/>
        <v>12.47</v>
      </c>
      <c r="AP511" s="116">
        <f t="shared" si="1169"/>
        <v>12.47</v>
      </c>
      <c r="AQ511" s="116">
        <f t="shared" si="1169"/>
        <v>12.47</v>
      </c>
      <c r="AR511" s="116">
        <f t="shared" si="1169"/>
        <v>12.47</v>
      </c>
      <c r="AS511" s="116">
        <f t="shared" si="1169"/>
        <v>12.47</v>
      </c>
      <c r="AT511" s="116">
        <f t="shared" si="1169"/>
        <v>12.47</v>
      </c>
      <c r="AU511" s="116">
        <f t="shared" si="1169"/>
        <v>12.47</v>
      </c>
      <c r="AV511" s="116">
        <f t="shared" si="1177"/>
        <v>149.64000000000001</v>
      </c>
      <c r="AW511" s="116">
        <f t="shared" si="1111"/>
        <v>12.47</v>
      </c>
      <c r="AX511" s="116">
        <f t="shared" si="1161"/>
        <v>12.47</v>
      </c>
      <c r="AY511" s="116">
        <f t="shared" si="1161"/>
        <v>12.47</v>
      </c>
      <c r="AZ511" s="116">
        <f t="shared" si="1161"/>
        <v>12.47</v>
      </c>
      <c r="BA511" s="116">
        <f t="shared" si="1161"/>
        <v>12.47</v>
      </c>
      <c r="BB511" s="116">
        <f t="shared" si="1161"/>
        <v>12.47</v>
      </c>
      <c r="BC511" s="116">
        <f t="shared" si="1161"/>
        <v>12.47</v>
      </c>
      <c r="BD511" s="116">
        <f t="shared" si="1161"/>
        <v>12.47</v>
      </c>
      <c r="BE511" s="116">
        <f t="shared" si="1161"/>
        <v>12.47</v>
      </c>
      <c r="BF511" s="116">
        <f t="shared" si="1161"/>
        <v>12.47</v>
      </c>
      <c r="BG511" s="116">
        <f t="shared" si="1161"/>
        <v>12.47</v>
      </c>
      <c r="BH511" s="116">
        <f t="shared" si="1161"/>
        <v>12.47</v>
      </c>
      <c r="BI511" s="116">
        <f t="shared" si="1122"/>
        <v>149.64000000000001</v>
      </c>
      <c r="BV511" s="163"/>
      <c r="CI511" s="163"/>
      <c r="CV511" s="163"/>
      <c r="DI511" s="163"/>
      <c r="DV511" s="163"/>
      <c r="EI511" s="163"/>
    </row>
    <row r="512" spans="1:139" ht="15.75" outlineLevel="1" x14ac:dyDescent="0.25">
      <c r="A512" s="2">
        <f t="shared" si="1166"/>
        <v>4</v>
      </c>
      <c r="B512" s="1" t="str">
        <f t="shared" si="1166"/>
        <v>PRE-09623</v>
      </c>
      <c r="C512" s="1" t="str">
        <f t="shared" si="1166"/>
        <v>SPP TAU - Circuit 66019</v>
      </c>
      <c r="D512" s="2" t="str">
        <f t="shared" si="1166"/>
        <v>PRE-09623.1</v>
      </c>
      <c r="E512" s="162" t="str">
        <f t="shared" si="1166"/>
        <v>SPP TAU - Circuit 66019</v>
      </c>
      <c r="F512" s="123">
        <f t="shared" si="1098"/>
        <v>367</v>
      </c>
      <c r="G512" s="213">
        <f>VLOOKUP($F512,'2021 Depreciation Rates'!$A:$B,2,FALSE)</f>
        <v>0.03</v>
      </c>
      <c r="H512" s="213">
        <f>VLOOKUP($F512,'2022-2023 Depreciation Rates'!$A$1:$B$183,2,FALSE)</f>
        <v>2.3E-2</v>
      </c>
      <c r="J512" s="116">
        <f t="shared" ref="J512:U512" si="1180">ROUND(I311*$G512/12,2)</f>
        <v>0</v>
      </c>
      <c r="K512" s="116">
        <f t="shared" si="1180"/>
        <v>0</v>
      </c>
      <c r="L512" s="116">
        <f t="shared" si="1180"/>
        <v>0</v>
      </c>
      <c r="M512" s="116">
        <f t="shared" si="1180"/>
        <v>0</v>
      </c>
      <c r="N512" s="116">
        <f t="shared" si="1180"/>
        <v>0</v>
      </c>
      <c r="O512" s="116">
        <f t="shared" si="1180"/>
        <v>0</v>
      </c>
      <c r="P512" s="116">
        <f t="shared" si="1180"/>
        <v>0</v>
      </c>
      <c r="Q512" s="116">
        <f t="shared" si="1180"/>
        <v>0</v>
      </c>
      <c r="R512" s="116">
        <f t="shared" si="1180"/>
        <v>0</v>
      </c>
      <c r="S512" s="116">
        <f t="shared" si="1180"/>
        <v>0</v>
      </c>
      <c r="T512" s="116">
        <f t="shared" si="1180"/>
        <v>0</v>
      </c>
      <c r="U512" s="116">
        <f t="shared" si="1180"/>
        <v>0</v>
      </c>
      <c r="V512" s="174">
        <f t="shared" si="1175"/>
        <v>0</v>
      </c>
      <c r="W512" s="116">
        <f t="shared" si="1101"/>
        <v>0</v>
      </c>
      <c r="X512" s="116">
        <f t="shared" ref="X512:AH512" si="1181">ROUND(W311*$G512/12,2)</f>
        <v>0</v>
      </c>
      <c r="Y512" s="116">
        <f t="shared" si="1181"/>
        <v>0</v>
      </c>
      <c r="Z512" s="116">
        <f t="shared" si="1181"/>
        <v>0</v>
      </c>
      <c r="AA512" s="116">
        <f t="shared" si="1181"/>
        <v>0</v>
      </c>
      <c r="AB512" s="116">
        <f t="shared" si="1181"/>
        <v>0</v>
      </c>
      <c r="AC512" s="116">
        <f t="shared" si="1181"/>
        <v>0</v>
      </c>
      <c r="AD512" s="116">
        <f t="shared" si="1181"/>
        <v>11.34</v>
      </c>
      <c r="AE512" s="116">
        <f t="shared" si="1181"/>
        <v>11.34</v>
      </c>
      <c r="AF512" s="116">
        <f t="shared" si="1181"/>
        <v>11.34</v>
      </c>
      <c r="AG512" s="116">
        <f t="shared" si="1181"/>
        <v>11.38</v>
      </c>
      <c r="AH512" s="116">
        <f t="shared" si="1181"/>
        <v>11.38</v>
      </c>
      <c r="AI512" s="2">
        <f t="shared" si="1103"/>
        <v>56.78</v>
      </c>
      <c r="AJ512" s="116">
        <f t="shared" si="1109"/>
        <v>8.74</v>
      </c>
      <c r="AK512" s="116">
        <f t="shared" si="1110"/>
        <v>8.74</v>
      </c>
      <c r="AL512" s="116">
        <f t="shared" si="1169"/>
        <v>8.74</v>
      </c>
      <c r="AM512" s="116">
        <f t="shared" si="1169"/>
        <v>8.74</v>
      </c>
      <c r="AN512" s="116">
        <f t="shared" si="1169"/>
        <v>8.74</v>
      </c>
      <c r="AO512" s="116">
        <f t="shared" si="1169"/>
        <v>8.74</v>
      </c>
      <c r="AP512" s="116">
        <f t="shared" si="1169"/>
        <v>8.74</v>
      </c>
      <c r="AQ512" s="116">
        <f t="shared" si="1169"/>
        <v>8.74</v>
      </c>
      <c r="AR512" s="116">
        <f t="shared" si="1169"/>
        <v>8.74</v>
      </c>
      <c r="AS512" s="116">
        <f t="shared" si="1169"/>
        <v>8.74</v>
      </c>
      <c r="AT512" s="116">
        <f t="shared" si="1169"/>
        <v>8.74</v>
      </c>
      <c r="AU512" s="116">
        <f t="shared" si="1169"/>
        <v>8.74</v>
      </c>
      <c r="AV512" s="116">
        <f t="shared" si="1177"/>
        <v>104.87999999999998</v>
      </c>
      <c r="AW512" s="116">
        <f t="shared" si="1111"/>
        <v>8.74</v>
      </c>
      <c r="AX512" s="116">
        <f t="shared" si="1161"/>
        <v>8.74</v>
      </c>
      <c r="AY512" s="116">
        <f t="shared" si="1161"/>
        <v>8.74</v>
      </c>
      <c r="AZ512" s="116">
        <f t="shared" si="1161"/>
        <v>8.74</v>
      </c>
      <c r="BA512" s="116">
        <f t="shared" si="1161"/>
        <v>8.74</v>
      </c>
      <c r="BB512" s="116">
        <f t="shared" si="1161"/>
        <v>8.74</v>
      </c>
      <c r="BC512" s="116">
        <f t="shared" si="1161"/>
        <v>8.74</v>
      </c>
      <c r="BD512" s="116">
        <f t="shared" si="1161"/>
        <v>8.74</v>
      </c>
      <c r="BE512" s="116">
        <f t="shared" si="1161"/>
        <v>8.74</v>
      </c>
      <c r="BF512" s="116">
        <f t="shared" si="1161"/>
        <v>8.74</v>
      </c>
      <c r="BG512" s="116">
        <f t="shared" si="1161"/>
        <v>8.74</v>
      </c>
      <c r="BH512" s="116">
        <f t="shared" si="1161"/>
        <v>8.74</v>
      </c>
      <c r="BI512" s="116">
        <f t="shared" si="1122"/>
        <v>104.87999999999998</v>
      </c>
      <c r="BV512" s="163"/>
      <c r="CI512" s="163"/>
      <c r="CV512" s="163"/>
      <c r="DI512" s="163"/>
      <c r="DV512" s="163"/>
      <c r="EI512" s="163"/>
    </row>
    <row r="513" spans="1:139" ht="15.75" outlineLevel="1" x14ac:dyDescent="0.25">
      <c r="A513" s="2">
        <f t="shared" si="1166"/>
        <v>4</v>
      </c>
      <c r="B513" s="1" t="str">
        <f t="shared" si="1166"/>
        <v>PRE-09623</v>
      </c>
      <c r="C513" s="1" t="str">
        <f t="shared" si="1166"/>
        <v>SPP TAU - Circuit 66019</v>
      </c>
      <c r="D513" s="2" t="str">
        <f t="shared" si="1166"/>
        <v>PRE-09623.1</v>
      </c>
      <c r="E513" s="162" t="str">
        <f t="shared" si="1166"/>
        <v>SPP TAU - Circuit 66019</v>
      </c>
      <c r="F513" s="123">
        <f t="shared" si="1098"/>
        <v>368</v>
      </c>
      <c r="G513" s="213">
        <f>VLOOKUP($F513,'2021 Depreciation Rates'!$A:$B,2,FALSE)</f>
        <v>4.3999999999999997E-2</v>
      </c>
      <c r="H513" s="213">
        <f>VLOOKUP($F513,'2022-2023 Depreciation Rates'!$A$1:$B$183,2,FALSE)</f>
        <v>4.4999999999999998E-2</v>
      </c>
      <c r="J513" s="116">
        <f t="shared" ref="J513:U513" si="1182">ROUND(I312*$G513/12,2)</f>
        <v>0</v>
      </c>
      <c r="K513" s="116">
        <f t="shared" si="1182"/>
        <v>0</v>
      </c>
      <c r="L513" s="116">
        <f t="shared" si="1182"/>
        <v>0</v>
      </c>
      <c r="M513" s="116">
        <f t="shared" si="1182"/>
        <v>0</v>
      </c>
      <c r="N513" s="116">
        <f t="shared" si="1182"/>
        <v>0</v>
      </c>
      <c r="O513" s="116">
        <f t="shared" si="1182"/>
        <v>0</v>
      </c>
      <c r="P513" s="116">
        <f t="shared" si="1182"/>
        <v>0</v>
      </c>
      <c r="Q513" s="116">
        <f t="shared" si="1182"/>
        <v>0</v>
      </c>
      <c r="R513" s="116">
        <f t="shared" si="1182"/>
        <v>0</v>
      </c>
      <c r="S513" s="116">
        <f t="shared" si="1182"/>
        <v>0</v>
      </c>
      <c r="T513" s="116">
        <f t="shared" si="1182"/>
        <v>0</v>
      </c>
      <c r="U513" s="116">
        <f t="shared" si="1182"/>
        <v>0</v>
      </c>
      <c r="V513" s="174">
        <f t="shared" ref="V513" si="1183">SUM(J513:U513)</f>
        <v>0</v>
      </c>
      <c r="W513" s="116">
        <f t="shared" si="1101"/>
        <v>0</v>
      </c>
      <c r="X513" s="116">
        <f t="shared" ref="X513:AH513" si="1184">ROUND(W312*$G513/12,2)</f>
        <v>0</v>
      </c>
      <c r="Y513" s="116">
        <f t="shared" si="1184"/>
        <v>0</v>
      </c>
      <c r="Z513" s="116">
        <f t="shared" si="1184"/>
        <v>0</v>
      </c>
      <c r="AA513" s="116">
        <f t="shared" si="1184"/>
        <v>0</v>
      </c>
      <c r="AB513" s="116">
        <f t="shared" si="1184"/>
        <v>0</v>
      </c>
      <c r="AC513" s="116">
        <f t="shared" si="1184"/>
        <v>0</v>
      </c>
      <c r="AD513" s="116">
        <f t="shared" si="1184"/>
        <v>317.55</v>
      </c>
      <c r="AE513" s="116">
        <f t="shared" si="1184"/>
        <v>317.55</v>
      </c>
      <c r="AF513" s="116">
        <f t="shared" si="1184"/>
        <v>317.55</v>
      </c>
      <c r="AG513" s="116">
        <f t="shared" si="1184"/>
        <v>318.77</v>
      </c>
      <c r="AH513" s="116">
        <f t="shared" si="1184"/>
        <v>318.79000000000002</v>
      </c>
      <c r="AI513" s="2">
        <f t="shared" si="1103"/>
        <v>1590.21</v>
      </c>
      <c r="AJ513" s="116">
        <f t="shared" si="1109"/>
        <v>326.62</v>
      </c>
      <c r="AK513" s="116">
        <f t="shared" si="1110"/>
        <v>326.62</v>
      </c>
      <c r="AL513" s="116">
        <f t="shared" si="1169"/>
        <v>326.62</v>
      </c>
      <c r="AM513" s="116">
        <f t="shared" si="1169"/>
        <v>326.62</v>
      </c>
      <c r="AN513" s="116">
        <f t="shared" si="1169"/>
        <v>326.62</v>
      </c>
      <c r="AO513" s="116">
        <f t="shared" si="1169"/>
        <v>326.62</v>
      </c>
      <c r="AP513" s="116">
        <f t="shared" si="1169"/>
        <v>326.62</v>
      </c>
      <c r="AQ513" s="116">
        <f t="shared" si="1169"/>
        <v>326.62</v>
      </c>
      <c r="AR513" s="116">
        <f t="shared" si="1169"/>
        <v>326.62</v>
      </c>
      <c r="AS513" s="116">
        <f t="shared" si="1169"/>
        <v>326.62</v>
      </c>
      <c r="AT513" s="116">
        <f t="shared" si="1169"/>
        <v>326.62</v>
      </c>
      <c r="AU513" s="116">
        <f t="shared" si="1169"/>
        <v>326.62</v>
      </c>
      <c r="AV513" s="116">
        <f t="shared" ref="AV513" si="1185">SUM(AJ513:AU513)</f>
        <v>3919.4399999999991</v>
      </c>
      <c r="AW513" s="116">
        <f t="shared" si="1111"/>
        <v>326.62</v>
      </c>
      <c r="AX513" s="116">
        <f t="shared" si="1161"/>
        <v>326.62</v>
      </c>
      <c r="AY513" s="116">
        <f t="shared" si="1161"/>
        <v>326.62</v>
      </c>
      <c r="AZ513" s="116">
        <f t="shared" si="1161"/>
        <v>326.62</v>
      </c>
      <c r="BA513" s="116">
        <f t="shared" si="1161"/>
        <v>326.62</v>
      </c>
      <c r="BB513" s="116">
        <f t="shared" si="1161"/>
        <v>326.62</v>
      </c>
      <c r="BC513" s="116">
        <f t="shared" si="1161"/>
        <v>326.62</v>
      </c>
      <c r="BD513" s="116">
        <f t="shared" si="1161"/>
        <v>326.62</v>
      </c>
      <c r="BE513" s="116">
        <f t="shared" si="1161"/>
        <v>326.62</v>
      </c>
      <c r="BF513" s="116">
        <f t="shared" si="1161"/>
        <v>326.62</v>
      </c>
      <c r="BG513" s="116">
        <f t="shared" si="1161"/>
        <v>326.62</v>
      </c>
      <c r="BH513" s="116">
        <f t="shared" si="1161"/>
        <v>326.62</v>
      </c>
      <c r="BI513" s="116">
        <f t="shared" si="1122"/>
        <v>3919.4399999999991</v>
      </c>
      <c r="BV513" s="163"/>
      <c r="CI513" s="163"/>
      <c r="CV513" s="163"/>
      <c r="DI513" s="163"/>
      <c r="DV513" s="163"/>
      <c r="EI513" s="163"/>
    </row>
    <row r="514" spans="1:139" ht="15.75" outlineLevel="1" x14ac:dyDescent="0.25">
      <c r="A514" s="2">
        <f t="shared" si="1166"/>
        <v>4</v>
      </c>
      <c r="B514" s="1" t="str">
        <f t="shared" si="1166"/>
        <v>PRE-09623</v>
      </c>
      <c r="C514" s="1" t="str">
        <f t="shared" si="1166"/>
        <v>SPP TAU - Circuit 66019</v>
      </c>
      <c r="D514" s="2" t="str">
        <f t="shared" si="1166"/>
        <v>PRE-09623.1</v>
      </c>
      <c r="E514" s="162" t="str">
        <f t="shared" si="1166"/>
        <v>SPP TAU - Circuit 66019</v>
      </c>
      <c r="F514" s="123">
        <f t="shared" si="1098"/>
        <v>369</v>
      </c>
      <c r="G514" s="213">
        <f>VLOOKUP($F514,'2021 Depreciation Rates'!$A:$B,2,FALSE)</f>
        <v>3.4000000000000002E-2</v>
      </c>
      <c r="H514" s="213">
        <f>VLOOKUP($F514,'2022-2023 Depreciation Rates'!$A$1:$B$183,2,FALSE)</f>
        <v>1.9E-2</v>
      </c>
      <c r="J514" s="116">
        <f t="shared" ref="J514:U514" si="1186">ROUND(I313*$G514/12,2)</f>
        <v>0</v>
      </c>
      <c r="K514" s="116">
        <f t="shared" si="1186"/>
        <v>0</v>
      </c>
      <c r="L514" s="116">
        <f t="shared" si="1186"/>
        <v>0</v>
      </c>
      <c r="M514" s="116">
        <f t="shared" si="1186"/>
        <v>0</v>
      </c>
      <c r="N514" s="116">
        <f t="shared" si="1186"/>
        <v>0</v>
      </c>
      <c r="O514" s="116">
        <f t="shared" si="1186"/>
        <v>0</v>
      </c>
      <c r="P514" s="116">
        <f t="shared" si="1186"/>
        <v>0</v>
      </c>
      <c r="Q514" s="116">
        <f t="shared" si="1186"/>
        <v>0</v>
      </c>
      <c r="R514" s="116">
        <f t="shared" si="1186"/>
        <v>0</v>
      </c>
      <c r="S514" s="116">
        <f t="shared" si="1186"/>
        <v>0</v>
      </c>
      <c r="T514" s="116">
        <f t="shared" si="1186"/>
        <v>0</v>
      </c>
      <c r="U514" s="116">
        <f t="shared" si="1186"/>
        <v>0</v>
      </c>
      <c r="V514" s="174">
        <f t="shared" ref="V514" si="1187">SUM(J514:U514)</f>
        <v>0</v>
      </c>
      <c r="W514" s="116">
        <f t="shared" si="1101"/>
        <v>0</v>
      </c>
      <c r="X514" s="116">
        <f t="shared" ref="X514:AH514" si="1188">ROUND(W313*$G514/12,2)</f>
        <v>0</v>
      </c>
      <c r="Y514" s="116">
        <f t="shared" si="1188"/>
        <v>0</v>
      </c>
      <c r="Z514" s="116">
        <f t="shared" si="1188"/>
        <v>0</v>
      </c>
      <c r="AA514" s="116">
        <f t="shared" si="1188"/>
        <v>0</v>
      </c>
      <c r="AB514" s="116">
        <f t="shared" si="1188"/>
        <v>0</v>
      </c>
      <c r="AC514" s="116">
        <f t="shared" si="1188"/>
        <v>0</v>
      </c>
      <c r="AD514" s="116">
        <f t="shared" si="1188"/>
        <v>7.74</v>
      </c>
      <c r="AE514" s="116">
        <f t="shared" si="1188"/>
        <v>7.74</v>
      </c>
      <c r="AF514" s="116">
        <f t="shared" si="1188"/>
        <v>7.74</v>
      </c>
      <c r="AG514" s="116">
        <f t="shared" si="1188"/>
        <v>7.77</v>
      </c>
      <c r="AH514" s="116">
        <f t="shared" si="1188"/>
        <v>7.78</v>
      </c>
      <c r="AI514" s="2">
        <f t="shared" si="1103"/>
        <v>38.769999999999996</v>
      </c>
      <c r="AJ514" s="116">
        <f t="shared" si="1109"/>
        <v>4.3499999999999996</v>
      </c>
      <c r="AK514" s="116">
        <f t="shared" si="1110"/>
        <v>4.3499999999999996</v>
      </c>
      <c r="AL514" s="116">
        <f t="shared" si="1169"/>
        <v>4.3499999999999996</v>
      </c>
      <c r="AM514" s="116">
        <f t="shared" si="1169"/>
        <v>4.3499999999999996</v>
      </c>
      <c r="AN514" s="116">
        <f t="shared" si="1169"/>
        <v>4.3499999999999996</v>
      </c>
      <c r="AO514" s="116">
        <f t="shared" si="1169"/>
        <v>4.3499999999999996</v>
      </c>
      <c r="AP514" s="116">
        <f t="shared" si="1169"/>
        <v>4.3499999999999996</v>
      </c>
      <c r="AQ514" s="116">
        <f t="shared" si="1169"/>
        <v>4.3499999999999996</v>
      </c>
      <c r="AR514" s="116">
        <f t="shared" si="1169"/>
        <v>4.3499999999999996</v>
      </c>
      <c r="AS514" s="116">
        <f t="shared" si="1169"/>
        <v>4.3499999999999996</v>
      </c>
      <c r="AT514" s="116">
        <f t="shared" si="1169"/>
        <v>4.3499999999999996</v>
      </c>
      <c r="AU514" s="116">
        <f t="shared" si="1169"/>
        <v>4.3499999999999996</v>
      </c>
      <c r="AV514" s="116">
        <f t="shared" ref="AV514" si="1189">SUM(AJ514:AU514)</f>
        <v>52.20000000000001</v>
      </c>
      <c r="AW514" s="116">
        <f t="shared" si="1111"/>
        <v>4.3499999999999996</v>
      </c>
      <c r="AX514" s="116">
        <f t="shared" si="1161"/>
        <v>4.3499999999999996</v>
      </c>
      <c r="AY514" s="116">
        <f t="shared" si="1161"/>
        <v>4.3499999999999996</v>
      </c>
      <c r="AZ514" s="116">
        <f t="shared" si="1161"/>
        <v>4.3499999999999996</v>
      </c>
      <c r="BA514" s="116">
        <f t="shared" si="1161"/>
        <v>4.3499999999999996</v>
      </c>
      <c r="BB514" s="116">
        <f t="shared" si="1161"/>
        <v>4.3499999999999996</v>
      </c>
      <c r="BC514" s="116">
        <f t="shared" si="1161"/>
        <v>4.3499999999999996</v>
      </c>
      <c r="BD514" s="116">
        <f t="shared" si="1161"/>
        <v>4.3499999999999996</v>
      </c>
      <c r="BE514" s="116">
        <f t="shared" si="1161"/>
        <v>4.3499999999999996</v>
      </c>
      <c r="BF514" s="116">
        <f t="shared" si="1161"/>
        <v>4.3499999999999996</v>
      </c>
      <c r="BG514" s="116">
        <f t="shared" si="1161"/>
        <v>4.3499999999999996</v>
      </c>
      <c r="BH514" s="116">
        <f t="shared" si="1161"/>
        <v>4.3499999999999996</v>
      </c>
      <c r="BI514" s="116">
        <f t="shared" si="1122"/>
        <v>52.20000000000001</v>
      </c>
      <c r="BV514" s="163"/>
      <c r="CI514" s="163"/>
      <c r="CV514" s="163"/>
      <c r="DI514" s="163"/>
      <c r="DV514" s="163"/>
      <c r="EI514" s="163"/>
    </row>
    <row r="515" spans="1:139" ht="15.75" outlineLevel="1" x14ac:dyDescent="0.25">
      <c r="A515" s="2">
        <f t="shared" ref="A515:A562" si="1190">A314</f>
        <v>5</v>
      </c>
      <c r="B515" s="1" t="str">
        <f>$B$314</f>
        <v>PRE-09702</v>
      </c>
      <c r="C515" s="1" t="str">
        <f>$C$314</f>
        <v>SPP TAU - Circuit 66425</v>
      </c>
      <c r="D515" s="2" t="str">
        <f>$D$314</f>
        <v>PRE-09702.1</v>
      </c>
      <c r="E515" s="162" t="str">
        <f>$E$314</f>
        <v>SPP TAU - Circuit 66425</v>
      </c>
      <c r="F515" s="123">
        <f t="shared" si="1098"/>
        <v>355</v>
      </c>
      <c r="G515" s="213">
        <f>VLOOKUP($F515,'2021 Depreciation Rates'!$A:$B,2,FALSE)</f>
        <v>3.5999999999999997E-2</v>
      </c>
      <c r="H515" s="213">
        <f>VLOOKUP($F515,'2022-2023 Depreciation Rates'!$A$1:$B$183,2,FALSE)</f>
        <v>2.8000000000000001E-2</v>
      </c>
      <c r="J515" s="116">
        <f t="shared" ref="J515:U515" si="1191">ROUND(I314*$G515/12,2)</f>
        <v>0</v>
      </c>
      <c r="K515" s="116">
        <f t="shared" si="1191"/>
        <v>0</v>
      </c>
      <c r="L515" s="116">
        <f t="shared" si="1191"/>
        <v>0</v>
      </c>
      <c r="M515" s="116">
        <f t="shared" si="1191"/>
        <v>0</v>
      </c>
      <c r="N515" s="116">
        <f t="shared" si="1191"/>
        <v>0</v>
      </c>
      <c r="O515" s="116">
        <f t="shared" si="1191"/>
        <v>0</v>
      </c>
      <c r="P515" s="116">
        <f t="shared" si="1191"/>
        <v>0</v>
      </c>
      <c r="Q515" s="116">
        <f t="shared" si="1191"/>
        <v>0</v>
      </c>
      <c r="R515" s="116">
        <f t="shared" si="1191"/>
        <v>0</v>
      </c>
      <c r="S515" s="116">
        <f t="shared" si="1191"/>
        <v>0</v>
      </c>
      <c r="T515" s="116">
        <f t="shared" si="1191"/>
        <v>0</v>
      </c>
      <c r="U515" s="116">
        <f t="shared" si="1191"/>
        <v>0</v>
      </c>
      <c r="V515" s="174">
        <f t="shared" si="1100"/>
        <v>0</v>
      </c>
      <c r="W515" s="116">
        <f t="shared" si="1101"/>
        <v>0</v>
      </c>
      <c r="X515" s="116">
        <f t="shared" ref="X515:AH515" si="1192">ROUND(W314*$G515/12,2)</f>
        <v>0</v>
      </c>
      <c r="Y515" s="116">
        <f t="shared" si="1192"/>
        <v>100.17</v>
      </c>
      <c r="Z515" s="116">
        <f t="shared" si="1192"/>
        <v>102.14</v>
      </c>
      <c r="AA515" s="116">
        <f t="shared" si="1192"/>
        <v>124.43</v>
      </c>
      <c r="AB515" s="116">
        <f t="shared" si="1192"/>
        <v>124.43</v>
      </c>
      <c r="AC515" s="116">
        <f t="shared" si="1192"/>
        <v>135.25</v>
      </c>
      <c r="AD515" s="116">
        <f t="shared" si="1192"/>
        <v>135.25</v>
      </c>
      <c r="AE515" s="116">
        <f t="shared" si="1192"/>
        <v>135.25</v>
      </c>
      <c r="AF515" s="116">
        <f t="shared" si="1192"/>
        <v>135.25</v>
      </c>
      <c r="AG515" s="116">
        <f t="shared" si="1192"/>
        <v>135.25</v>
      </c>
      <c r="AH515" s="116">
        <f t="shared" si="1192"/>
        <v>135.25</v>
      </c>
      <c r="AI515" s="2">
        <f t="shared" si="1103"/>
        <v>1262.67</v>
      </c>
      <c r="AJ515" s="116">
        <f t="shared" si="1109"/>
        <v>105.19</v>
      </c>
      <c r="AK515" s="116">
        <f t="shared" si="1110"/>
        <v>105.19</v>
      </c>
      <c r="AL515" s="116">
        <f t="shared" si="1169"/>
        <v>105.19</v>
      </c>
      <c r="AM515" s="116">
        <f t="shared" si="1169"/>
        <v>105.19</v>
      </c>
      <c r="AN515" s="116">
        <f t="shared" si="1169"/>
        <v>105.19</v>
      </c>
      <c r="AO515" s="116">
        <f t="shared" si="1169"/>
        <v>105.19</v>
      </c>
      <c r="AP515" s="116">
        <f t="shared" si="1169"/>
        <v>105.19</v>
      </c>
      <c r="AQ515" s="116">
        <f t="shared" si="1169"/>
        <v>105.19</v>
      </c>
      <c r="AR515" s="116">
        <f t="shared" si="1169"/>
        <v>105.19</v>
      </c>
      <c r="AS515" s="116">
        <f t="shared" si="1169"/>
        <v>105.19</v>
      </c>
      <c r="AT515" s="116">
        <f t="shared" si="1169"/>
        <v>105.19</v>
      </c>
      <c r="AU515" s="116">
        <f t="shared" si="1169"/>
        <v>105.19</v>
      </c>
      <c r="AV515" s="116">
        <f t="shared" si="1121"/>
        <v>1262.2800000000004</v>
      </c>
      <c r="AW515" s="116">
        <f t="shared" si="1111"/>
        <v>105.19</v>
      </c>
      <c r="AX515" s="116">
        <f t="shared" si="1161"/>
        <v>105.19</v>
      </c>
      <c r="AY515" s="116">
        <f t="shared" si="1161"/>
        <v>105.19</v>
      </c>
      <c r="AZ515" s="116">
        <f t="shared" si="1161"/>
        <v>105.19</v>
      </c>
      <c r="BA515" s="116">
        <f t="shared" si="1161"/>
        <v>105.19</v>
      </c>
      <c r="BB515" s="116">
        <f t="shared" si="1161"/>
        <v>105.19</v>
      </c>
      <c r="BC515" s="116">
        <f t="shared" si="1161"/>
        <v>105.19</v>
      </c>
      <c r="BD515" s="116">
        <f t="shared" si="1161"/>
        <v>105.19</v>
      </c>
      <c r="BE515" s="116">
        <f t="shared" si="1161"/>
        <v>105.19</v>
      </c>
      <c r="BF515" s="116">
        <f t="shared" si="1161"/>
        <v>105.19</v>
      </c>
      <c r="BG515" s="116">
        <f t="shared" si="1161"/>
        <v>105.19</v>
      </c>
      <c r="BH515" s="116">
        <f t="shared" si="1161"/>
        <v>105.19</v>
      </c>
      <c r="BI515" s="116">
        <f t="shared" si="1122"/>
        <v>1262.2800000000004</v>
      </c>
      <c r="BV515" s="163"/>
      <c r="CI515" s="163"/>
      <c r="CV515" s="163"/>
      <c r="DI515" s="163"/>
      <c r="DV515" s="163"/>
      <c r="EI515" s="163"/>
    </row>
    <row r="516" spans="1:139" ht="15.75" outlineLevel="1" x14ac:dyDescent="0.25">
      <c r="A516" s="2">
        <f t="shared" si="1190"/>
        <v>5</v>
      </c>
      <c r="B516" s="1" t="str">
        <f t="shared" ref="B516:B519" si="1193">$B$314</f>
        <v>PRE-09702</v>
      </c>
      <c r="C516" s="1" t="str">
        <f t="shared" ref="C516:C519" si="1194">$C$314</f>
        <v>SPP TAU - Circuit 66425</v>
      </c>
      <c r="D516" s="2" t="str">
        <f t="shared" ref="D516:D519" si="1195">$D$314</f>
        <v>PRE-09702.1</v>
      </c>
      <c r="E516" s="162" t="str">
        <f t="shared" ref="E516:E519" si="1196">$E$314</f>
        <v>SPP TAU - Circuit 66425</v>
      </c>
      <c r="F516" s="123">
        <f t="shared" si="1098"/>
        <v>356</v>
      </c>
      <c r="G516" s="213">
        <f>VLOOKUP($F516,'2021 Depreciation Rates'!$A:$B,2,FALSE)</f>
        <v>2.8000000000000001E-2</v>
      </c>
      <c r="H516" s="213">
        <f>VLOOKUP($F516,'2022-2023 Depreciation Rates'!$A$1:$B$183,2,FALSE)</f>
        <v>2.9000000000000001E-2</v>
      </c>
      <c r="J516" s="116">
        <f t="shared" ref="J516:U516" si="1197">ROUND(I315*$G516/12,2)</f>
        <v>0</v>
      </c>
      <c r="K516" s="116">
        <f t="shared" si="1197"/>
        <v>0</v>
      </c>
      <c r="L516" s="116">
        <f t="shared" si="1197"/>
        <v>0</v>
      </c>
      <c r="M516" s="116">
        <f t="shared" si="1197"/>
        <v>0</v>
      </c>
      <c r="N516" s="116">
        <f t="shared" si="1197"/>
        <v>0</v>
      </c>
      <c r="O516" s="116">
        <f t="shared" si="1197"/>
        <v>0</v>
      </c>
      <c r="P516" s="116">
        <f t="shared" si="1197"/>
        <v>0</v>
      </c>
      <c r="Q516" s="116">
        <f t="shared" si="1197"/>
        <v>0</v>
      </c>
      <c r="R516" s="116">
        <f t="shared" si="1197"/>
        <v>0</v>
      </c>
      <c r="S516" s="116">
        <f t="shared" si="1197"/>
        <v>0</v>
      </c>
      <c r="T516" s="116">
        <f t="shared" si="1197"/>
        <v>0</v>
      </c>
      <c r="U516" s="116">
        <f t="shared" si="1197"/>
        <v>0</v>
      </c>
      <c r="V516" s="174">
        <f t="shared" ref="V516" si="1198">SUM(J516:U516)</f>
        <v>0</v>
      </c>
      <c r="W516" s="116">
        <f t="shared" si="1101"/>
        <v>0</v>
      </c>
      <c r="X516" s="116">
        <f t="shared" ref="X516:AH516" si="1199">ROUND(W315*$G516/12,2)</f>
        <v>0</v>
      </c>
      <c r="Y516" s="116">
        <f t="shared" si="1199"/>
        <v>8.73</v>
      </c>
      <c r="Z516" s="116">
        <f t="shared" si="1199"/>
        <v>8.9</v>
      </c>
      <c r="AA516" s="116">
        <f t="shared" si="1199"/>
        <v>10.85</v>
      </c>
      <c r="AB516" s="116">
        <f t="shared" si="1199"/>
        <v>10.85</v>
      </c>
      <c r="AC516" s="116">
        <f t="shared" si="1199"/>
        <v>11.67</v>
      </c>
      <c r="AD516" s="116">
        <f t="shared" si="1199"/>
        <v>11.67</v>
      </c>
      <c r="AE516" s="116">
        <f t="shared" si="1199"/>
        <v>11.67</v>
      </c>
      <c r="AF516" s="116">
        <f t="shared" si="1199"/>
        <v>11.67</v>
      </c>
      <c r="AG516" s="116">
        <f t="shared" si="1199"/>
        <v>11.67</v>
      </c>
      <c r="AH516" s="116">
        <f t="shared" si="1199"/>
        <v>11.67</v>
      </c>
      <c r="AI516" s="2">
        <f t="shared" si="1103"/>
        <v>109.35000000000001</v>
      </c>
      <c r="AJ516" s="116">
        <f t="shared" si="1109"/>
        <v>12.09</v>
      </c>
      <c r="AK516" s="116">
        <f t="shared" si="1110"/>
        <v>12.09</v>
      </c>
      <c r="AL516" s="116">
        <f t="shared" si="1169"/>
        <v>12.09</v>
      </c>
      <c r="AM516" s="116">
        <f t="shared" si="1169"/>
        <v>12.09</v>
      </c>
      <c r="AN516" s="116">
        <f t="shared" si="1169"/>
        <v>12.09</v>
      </c>
      <c r="AO516" s="116">
        <f t="shared" si="1169"/>
        <v>12.09</v>
      </c>
      <c r="AP516" s="116">
        <f t="shared" si="1169"/>
        <v>12.09</v>
      </c>
      <c r="AQ516" s="116">
        <f t="shared" si="1169"/>
        <v>12.09</v>
      </c>
      <c r="AR516" s="116">
        <f t="shared" si="1169"/>
        <v>12.09</v>
      </c>
      <c r="AS516" s="116">
        <f t="shared" si="1169"/>
        <v>12.09</v>
      </c>
      <c r="AT516" s="116">
        <f t="shared" si="1169"/>
        <v>12.09</v>
      </c>
      <c r="AU516" s="116">
        <f t="shared" si="1169"/>
        <v>12.09</v>
      </c>
      <c r="AV516" s="116">
        <f t="shared" ref="AV516" si="1200">SUM(AJ516:AU516)</f>
        <v>145.08000000000001</v>
      </c>
      <c r="AW516" s="116">
        <f t="shared" si="1111"/>
        <v>12.09</v>
      </c>
      <c r="AX516" s="116">
        <f t="shared" si="1161"/>
        <v>12.09</v>
      </c>
      <c r="AY516" s="116">
        <f t="shared" si="1161"/>
        <v>12.09</v>
      </c>
      <c r="AZ516" s="116">
        <f t="shared" si="1161"/>
        <v>12.09</v>
      </c>
      <c r="BA516" s="116">
        <f t="shared" si="1161"/>
        <v>12.09</v>
      </c>
      <c r="BB516" s="116">
        <f t="shared" si="1161"/>
        <v>12.09</v>
      </c>
      <c r="BC516" s="116">
        <f t="shared" si="1161"/>
        <v>12.09</v>
      </c>
      <c r="BD516" s="116">
        <f t="shared" si="1161"/>
        <v>12.09</v>
      </c>
      <c r="BE516" s="116">
        <f t="shared" si="1161"/>
        <v>12.09</v>
      </c>
      <c r="BF516" s="116">
        <f t="shared" si="1161"/>
        <v>12.09</v>
      </c>
      <c r="BG516" s="116">
        <f t="shared" si="1161"/>
        <v>12.09</v>
      </c>
      <c r="BH516" s="116">
        <f t="shared" si="1161"/>
        <v>12.09</v>
      </c>
      <c r="BI516" s="116">
        <f t="shared" si="1122"/>
        <v>145.08000000000001</v>
      </c>
      <c r="BV516" s="163"/>
      <c r="CI516" s="163"/>
      <c r="CV516" s="163"/>
      <c r="DI516" s="163"/>
      <c r="DV516" s="163"/>
      <c r="EI516" s="163"/>
    </row>
    <row r="517" spans="1:139" ht="15.75" outlineLevel="1" x14ac:dyDescent="0.25">
      <c r="A517" s="2">
        <f t="shared" si="1190"/>
        <v>5</v>
      </c>
      <c r="B517" s="1" t="str">
        <f t="shared" si="1193"/>
        <v>PRE-09702</v>
      </c>
      <c r="C517" s="1" t="str">
        <f t="shared" si="1194"/>
        <v>SPP TAU - Circuit 66425</v>
      </c>
      <c r="D517" s="2" t="str">
        <f t="shared" si="1195"/>
        <v>PRE-09702.1</v>
      </c>
      <c r="E517" s="162" t="str">
        <f t="shared" si="1196"/>
        <v>SPP TAU - Circuit 66425</v>
      </c>
      <c r="F517" s="123">
        <f t="shared" si="1098"/>
        <v>364</v>
      </c>
      <c r="G517" s="213">
        <f>VLOOKUP($F517,'2021 Depreciation Rates'!$A:$B,2,FALSE)</f>
        <v>4.3999999999999997E-2</v>
      </c>
      <c r="H517" s="213">
        <f>VLOOKUP($F517,'2022-2023 Depreciation Rates'!$A$1:$B$183,2,FALSE)</f>
        <v>3.6999999999999998E-2</v>
      </c>
      <c r="J517" s="116">
        <f t="shared" ref="J517:U517" si="1201">ROUND(I316*$G517/12,2)</f>
        <v>0</v>
      </c>
      <c r="K517" s="116">
        <f t="shared" si="1201"/>
        <v>0</v>
      </c>
      <c r="L517" s="116">
        <f t="shared" si="1201"/>
        <v>0</v>
      </c>
      <c r="M517" s="116">
        <f t="shared" si="1201"/>
        <v>0</v>
      </c>
      <c r="N517" s="116">
        <f t="shared" si="1201"/>
        <v>0</v>
      </c>
      <c r="O517" s="116">
        <f t="shared" si="1201"/>
        <v>0</v>
      </c>
      <c r="P517" s="116">
        <f t="shared" si="1201"/>
        <v>0</v>
      </c>
      <c r="Q517" s="116">
        <f t="shared" si="1201"/>
        <v>0</v>
      </c>
      <c r="R517" s="116">
        <f t="shared" si="1201"/>
        <v>0</v>
      </c>
      <c r="S517" s="116">
        <f t="shared" si="1201"/>
        <v>0</v>
      </c>
      <c r="T517" s="116">
        <f t="shared" si="1201"/>
        <v>0</v>
      </c>
      <c r="U517" s="116">
        <f t="shared" si="1201"/>
        <v>0</v>
      </c>
      <c r="V517" s="174">
        <f t="shared" ref="V517" si="1202">SUM(J517:U517)</f>
        <v>0</v>
      </c>
      <c r="W517" s="116">
        <f t="shared" si="1101"/>
        <v>0</v>
      </c>
      <c r="X517" s="116">
        <f t="shared" ref="X517:AH517" si="1203">ROUND(W316*$G517/12,2)</f>
        <v>0</v>
      </c>
      <c r="Y517" s="116">
        <f t="shared" si="1203"/>
        <v>8.31</v>
      </c>
      <c r="Z517" s="116">
        <f t="shared" si="1203"/>
        <v>8.4700000000000006</v>
      </c>
      <c r="AA517" s="116">
        <f t="shared" si="1203"/>
        <v>10.32</v>
      </c>
      <c r="AB517" s="116">
        <f t="shared" si="1203"/>
        <v>10.32</v>
      </c>
      <c r="AC517" s="116">
        <f t="shared" si="1203"/>
        <v>0</v>
      </c>
      <c r="AD517" s="116">
        <f t="shared" si="1203"/>
        <v>0</v>
      </c>
      <c r="AE517" s="116">
        <f t="shared" si="1203"/>
        <v>0</v>
      </c>
      <c r="AF517" s="116">
        <f t="shared" si="1203"/>
        <v>0</v>
      </c>
      <c r="AG517" s="116">
        <f t="shared" si="1203"/>
        <v>0</v>
      </c>
      <c r="AH517" s="116">
        <f t="shared" si="1203"/>
        <v>0</v>
      </c>
      <c r="AI517" s="2">
        <f t="shared" si="1103"/>
        <v>37.42</v>
      </c>
      <c r="AJ517" s="116">
        <f t="shared" si="1109"/>
        <v>0</v>
      </c>
      <c r="AK517" s="116">
        <f t="shared" si="1110"/>
        <v>0</v>
      </c>
      <c r="AL517" s="116">
        <f t="shared" si="1169"/>
        <v>0</v>
      </c>
      <c r="AM517" s="116">
        <f t="shared" si="1169"/>
        <v>0</v>
      </c>
      <c r="AN517" s="116">
        <f t="shared" si="1169"/>
        <v>0</v>
      </c>
      <c r="AO517" s="116">
        <f t="shared" si="1169"/>
        <v>0</v>
      </c>
      <c r="AP517" s="116">
        <f t="shared" si="1169"/>
        <v>0</v>
      </c>
      <c r="AQ517" s="116">
        <f t="shared" si="1169"/>
        <v>0</v>
      </c>
      <c r="AR517" s="116">
        <f t="shared" si="1169"/>
        <v>0</v>
      </c>
      <c r="AS517" s="116">
        <f t="shared" si="1169"/>
        <v>0</v>
      </c>
      <c r="AT517" s="116">
        <f t="shared" si="1169"/>
        <v>0</v>
      </c>
      <c r="AU517" s="116">
        <f t="shared" si="1169"/>
        <v>0</v>
      </c>
      <c r="AV517" s="116">
        <f t="shared" ref="AV517" si="1204">SUM(AJ517:AU517)</f>
        <v>0</v>
      </c>
      <c r="AW517" s="116">
        <f t="shared" si="1111"/>
        <v>0</v>
      </c>
      <c r="AX517" s="116">
        <f t="shared" si="1161"/>
        <v>0</v>
      </c>
      <c r="AY517" s="116">
        <f t="shared" si="1161"/>
        <v>0</v>
      </c>
      <c r="AZ517" s="116">
        <f t="shared" si="1161"/>
        <v>0</v>
      </c>
      <c r="BA517" s="116">
        <f t="shared" si="1161"/>
        <v>0</v>
      </c>
      <c r="BB517" s="116">
        <f t="shared" si="1161"/>
        <v>0</v>
      </c>
      <c r="BC517" s="116">
        <f t="shared" si="1161"/>
        <v>0</v>
      </c>
      <c r="BD517" s="116">
        <f t="shared" si="1161"/>
        <v>0</v>
      </c>
      <c r="BE517" s="116">
        <f t="shared" si="1161"/>
        <v>0</v>
      </c>
      <c r="BF517" s="116">
        <f t="shared" si="1161"/>
        <v>0</v>
      </c>
      <c r="BG517" s="116">
        <f t="shared" si="1161"/>
        <v>0</v>
      </c>
      <c r="BH517" s="116">
        <f t="shared" si="1161"/>
        <v>0</v>
      </c>
      <c r="BI517" s="116">
        <f t="shared" si="1122"/>
        <v>0</v>
      </c>
      <c r="BV517" s="163"/>
      <c r="CI517" s="163"/>
      <c r="CV517" s="163"/>
      <c r="DI517" s="163"/>
      <c r="DV517" s="163"/>
      <c r="EI517" s="163"/>
    </row>
    <row r="518" spans="1:139" ht="15.75" outlineLevel="1" x14ac:dyDescent="0.25">
      <c r="A518" s="2">
        <f t="shared" si="1190"/>
        <v>5</v>
      </c>
      <c r="B518" s="1" t="str">
        <f t="shared" si="1193"/>
        <v>PRE-09702</v>
      </c>
      <c r="C518" s="1" t="str">
        <f t="shared" si="1194"/>
        <v>SPP TAU - Circuit 66425</v>
      </c>
      <c r="D518" s="2" t="str">
        <f t="shared" si="1195"/>
        <v>PRE-09702.1</v>
      </c>
      <c r="E518" s="162" t="str">
        <f t="shared" si="1196"/>
        <v>SPP TAU - Circuit 66425</v>
      </c>
      <c r="F518" s="123">
        <f t="shared" si="1098"/>
        <v>368</v>
      </c>
      <c r="G518" s="213">
        <f>VLOOKUP($F518,'2021 Depreciation Rates'!$A:$B,2,FALSE)</f>
        <v>4.3999999999999997E-2</v>
      </c>
      <c r="H518" s="213">
        <f>VLOOKUP($F518,'2022-2023 Depreciation Rates'!$A$1:$B$183,2,FALSE)</f>
        <v>4.4999999999999998E-2</v>
      </c>
      <c r="J518" s="116">
        <f t="shared" ref="J518:U518" si="1205">ROUND(I317*$G518/12,2)</f>
        <v>0</v>
      </c>
      <c r="K518" s="116">
        <f t="shared" si="1205"/>
        <v>0</v>
      </c>
      <c r="L518" s="116">
        <f t="shared" si="1205"/>
        <v>0</v>
      </c>
      <c r="M518" s="116">
        <f t="shared" si="1205"/>
        <v>0</v>
      </c>
      <c r="N518" s="116">
        <f t="shared" si="1205"/>
        <v>0</v>
      </c>
      <c r="O518" s="116">
        <f t="shared" si="1205"/>
        <v>0</v>
      </c>
      <c r="P518" s="116">
        <f t="shared" si="1205"/>
        <v>0</v>
      </c>
      <c r="Q518" s="116">
        <f t="shared" si="1205"/>
        <v>0</v>
      </c>
      <c r="R518" s="116">
        <f t="shared" si="1205"/>
        <v>0</v>
      </c>
      <c r="S518" s="116">
        <f t="shared" si="1205"/>
        <v>0</v>
      </c>
      <c r="T518" s="116">
        <f t="shared" si="1205"/>
        <v>0</v>
      </c>
      <c r="U518" s="116">
        <f t="shared" si="1205"/>
        <v>0</v>
      </c>
      <c r="V518" s="174">
        <f t="shared" ref="V518" si="1206">SUM(J518:U518)</f>
        <v>0</v>
      </c>
      <c r="W518" s="116">
        <f t="shared" si="1101"/>
        <v>0</v>
      </c>
      <c r="X518" s="116">
        <f t="shared" ref="X518:AH518" si="1207">ROUND(W317*$G518/12,2)</f>
        <v>0</v>
      </c>
      <c r="Y518" s="116">
        <f t="shared" si="1207"/>
        <v>4.1500000000000004</v>
      </c>
      <c r="Z518" s="116">
        <f t="shared" si="1207"/>
        <v>4.2300000000000004</v>
      </c>
      <c r="AA518" s="116">
        <f t="shared" si="1207"/>
        <v>5.15</v>
      </c>
      <c r="AB518" s="116">
        <f t="shared" si="1207"/>
        <v>5.15</v>
      </c>
      <c r="AC518" s="116">
        <f t="shared" si="1207"/>
        <v>2.38</v>
      </c>
      <c r="AD518" s="116">
        <f t="shared" si="1207"/>
        <v>2.38</v>
      </c>
      <c r="AE518" s="116">
        <f t="shared" si="1207"/>
        <v>2.38</v>
      </c>
      <c r="AF518" s="116">
        <f t="shared" si="1207"/>
        <v>2.38</v>
      </c>
      <c r="AG518" s="116">
        <f t="shared" si="1207"/>
        <v>2.38</v>
      </c>
      <c r="AH518" s="116">
        <f t="shared" si="1207"/>
        <v>2.38</v>
      </c>
      <c r="AI518" s="2">
        <f t="shared" si="1103"/>
        <v>32.959999999999994</v>
      </c>
      <c r="AJ518" s="116">
        <f t="shared" si="1109"/>
        <v>2.44</v>
      </c>
      <c r="AK518" s="116">
        <f t="shared" si="1110"/>
        <v>2.44</v>
      </c>
      <c r="AL518" s="116">
        <f t="shared" si="1169"/>
        <v>2.44</v>
      </c>
      <c r="AM518" s="116">
        <f t="shared" si="1169"/>
        <v>2.44</v>
      </c>
      <c r="AN518" s="116">
        <f t="shared" si="1169"/>
        <v>2.44</v>
      </c>
      <c r="AO518" s="116">
        <f t="shared" si="1169"/>
        <v>2.44</v>
      </c>
      <c r="AP518" s="116">
        <f t="shared" si="1169"/>
        <v>2.44</v>
      </c>
      <c r="AQ518" s="116">
        <f t="shared" si="1169"/>
        <v>2.44</v>
      </c>
      <c r="AR518" s="116">
        <f t="shared" si="1169"/>
        <v>2.44</v>
      </c>
      <c r="AS518" s="116">
        <f t="shared" si="1169"/>
        <v>2.44</v>
      </c>
      <c r="AT518" s="116">
        <f t="shared" si="1169"/>
        <v>2.44</v>
      </c>
      <c r="AU518" s="116">
        <f t="shared" si="1169"/>
        <v>2.44</v>
      </c>
      <c r="AV518" s="116">
        <f t="shared" ref="AV518" si="1208">SUM(AJ518:AU518)</f>
        <v>29.280000000000005</v>
      </c>
      <c r="AW518" s="116">
        <f t="shared" si="1111"/>
        <v>2.44</v>
      </c>
      <c r="AX518" s="116">
        <f t="shared" si="1161"/>
        <v>2.44</v>
      </c>
      <c r="AY518" s="116">
        <f t="shared" si="1161"/>
        <v>2.44</v>
      </c>
      <c r="AZ518" s="116">
        <f t="shared" si="1161"/>
        <v>2.44</v>
      </c>
      <c r="BA518" s="116">
        <f t="shared" si="1161"/>
        <v>2.44</v>
      </c>
      <c r="BB518" s="116">
        <f t="shared" si="1161"/>
        <v>2.44</v>
      </c>
      <c r="BC518" s="116">
        <f t="shared" si="1161"/>
        <v>2.44</v>
      </c>
      <c r="BD518" s="116">
        <f t="shared" si="1161"/>
        <v>2.44</v>
      </c>
      <c r="BE518" s="116">
        <f t="shared" si="1161"/>
        <v>2.44</v>
      </c>
      <c r="BF518" s="116">
        <f t="shared" si="1161"/>
        <v>2.44</v>
      </c>
      <c r="BG518" s="116">
        <f t="shared" si="1161"/>
        <v>2.44</v>
      </c>
      <c r="BH518" s="116">
        <f t="shared" si="1161"/>
        <v>2.44</v>
      </c>
      <c r="BI518" s="116">
        <f t="shared" si="1122"/>
        <v>29.280000000000005</v>
      </c>
      <c r="BV518" s="163"/>
      <c r="CI518" s="163"/>
      <c r="CV518" s="163"/>
      <c r="DI518" s="163"/>
      <c r="DV518" s="163"/>
      <c r="EI518" s="163"/>
    </row>
    <row r="519" spans="1:139" ht="15.75" outlineLevel="1" x14ac:dyDescent="0.25">
      <c r="A519" s="2">
        <f t="shared" si="1190"/>
        <v>5</v>
      </c>
      <c r="B519" s="1" t="str">
        <f t="shared" si="1193"/>
        <v>PRE-09702</v>
      </c>
      <c r="C519" s="1" t="str">
        <f t="shared" si="1194"/>
        <v>SPP TAU - Circuit 66425</v>
      </c>
      <c r="D519" s="2" t="str">
        <f t="shared" si="1195"/>
        <v>PRE-09702.1</v>
      </c>
      <c r="E519" s="162" t="str">
        <f t="shared" si="1196"/>
        <v>SPP TAU - Circuit 66425</v>
      </c>
      <c r="F519" s="123">
        <f t="shared" si="1098"/>
        <v>369</v>
      </c>
      <c r="G519" s="213">
        <f>VLOOKUP($F519,'2021 Depreciation Rates'!$A:$B,2,FALSE)</f>
        <v>3.4000000000000002E-2</v>
      </c>
      <c r="H519" s="213">
        <f>VLOOKUP($F519,'2022-2023 Depreciation Rates'!$A$1:$B$183,2,FALSE)</f>
        <v>1.9E-2</v>
      </c>
      <c r="J519" s="116">
        <f t="shared" ref="J519:U519" si="1209">ROUND(I318*$G519/12,2)</f>
        <v>0</v>
      </c>
      <c r="K519" s="116">
        <f t="shared" si="1209"/>
        <v>0</v>
      </c>
      <c r="L519" s="116">
        <f t="shared" si="1209"/>
        <v>0</v>
      </c>
      <c r="M519" s="116">
        <f t="shared" si="1209"/>
        <v>0</v>
      </c>
      <c r="N519" s="116">
        <f t="shared" si="1209"/>
        <v>0</v>
      </c>
      <c r="O519" s="116">
        <f t="shared" si="1209"/>
        <v>0</v>
      </c>
      <c r="P519" s="116">
        <f t="shared" si="1209"/>
        <v>0</v>
      </c>
      <c r="Q519" s="116">
        <f t="shared" si="1209"/>
        <v>0</v>
      </c>
      <c r="R519" s="116">
        <f t="shared" si="1209"/>
        <v>0</v>
      </c>
      <c r="S519" s="116">
        <f t="shared" si="1209"/>
        <v>0</v>
      </c>
      <c r="T519" s="116">
        <f t="shared" si="1209"/>
        <v>0</v>
      </c>
      <c r="U519" s="116">
        <f t="shared" si="1209"/>
        <v>0</v>
      </c>
      <c r="V519" s="174">
        <f t="shared" ref="V519" si="1210">SUM(J519:U519)</f>
        <v>0</v>
      </c>
      <c r="W519" s="116">
        <f t="shared" si="1101"/>
        <v>0</v>
      </c>
      <c r="X519" s="116">
        <f t="shared" ref="X519:AH519" si="1211">ROUND(W318*$G519/12,2)</f>
        <v>0</v>
      </c>
      <c r="Y519" s="116">
        <f t="shared" si="1211"/>
        <v>0.89</v>
      </c>
      <c r="Z519" s="116">
        <f t="shared" si="1211"/>
        <v>0.9</v>
      </c>
      <c r="AA519" s="116">
        <f t="shared" si="1211"/>
        <v>1.1000000000000001</v>
      </c>
      <c r="AB519" s="116">
        <f t="shared" si="1211"/>
        <v>1.1000000000000001</v>
      </c>
      <c r="AC519" s="116">
        <f t="shared" si="1211"/>
        <v>0</v>
      </c>
      <c r="AD519" s="116">
        <f t="shared" si="1211"/>
        <v>0</v>
      </c>
      <c r="AE519" s="116">
        <f t="shared" si="1211"/>
        <v>0</v>
      </c>
      <c r="AF519" s="116">
        <f t="shared" si="1211"/>
        <v>0</v>
      </c>
      <c r="AG519" s="116">
        <f t="shared" si="1211"/>
        <v>0</v>
      </c>
      <c r="AH519" s="116">
        <f t="shared" si="1211"/>
        <v>0</v>
      </c>
      <c r="AI519" s="2">
        <f t="shared" si="1103"/>
        <v>3.99</v>
      </c>
      <c r="AJ519" s="116">
        <f t="shared" si="1109"/>
        <v>0</v>
      </c>
      <c r="AK519" s="116">
        <f t="shared" si="1110"/>
        <v>0</v>
      </c>
      <c r="AL519" s="116">
        <f t="shared" si="1169"/>
        <v>0</v>
      </c>
      <c r="AM519" s="116">
        <f t="shared" si="1169"/>
        <v>0</v>
      </c>
      <c r="AN519" s="116">
        <f t="shared" si="1169"/>
        <v>0</v>
      </c>
      <c r="AO519" s="116">
        <f t="shared" si="1169"/>
        <v>0</v>
      </c>
      <c r="AP519" s="116">
        <f t="shared" si="1169"/>
        <v>0</v>
      </c>
      <c r="AQ519" s="116">
        <f t="shared" si="1169"/>
        <v>0</v>
      </c>
      <c r="AR519" s="116">
        <f t="shared" si="1169"/>
        <v>0</v>
      </c>
      <c r="AS519" s="116">
        <f t="shared" si="1169"/>
        <v>0</v>
      </c>
      <c r="AT519" s="116">
        <f t="shared" si="1169"/>
        <v>0</v>
      </c>
      <c r="AU519" s="116">
        <f t="shared" si="1169"/>
        <v>0</v>
      </c>
      <c r="AV519" s="116">
        <f t="shared" ref="AV519" si="1212">SUM(AJ519:AU519)</f>
        <v>0</v>
      </c>
      <c r="AW519" s="116">
        <f t="shared" si="1111"/>
        <v>0</v>
      </c>
      <c r="AX519" s="116">
        <f t="shared" si="1161"/>
        <v>0</v>
      </c>
      <c r="AY519" s="116">
        <f t="shared" si="1161"/>
        <v>0</v>
      </c>
      <c r="AZ519" s="116">
        <f t="shared" si="1161"/>
        <v>0</v>
      </c>
      <c r="BA519" s="116">
        <f t="shared" si="1161"/>
        <v>0</v>
      </c>
      <c r="BB519" s="116">
        <f t="shared" si="1161"/>
        <v>0</v>
      </c>
      <c r="BC519" s="116">
        <f t="shared" si="1161"/>
        <v>0</v>
      </c>
      <c r="BD519" s="116">
        <f t="shared" si="1161"/>
        <v>0</v>
      </c>
      <c r="BE519" s="116">
        <f t="shared" si="1161"/>
        <v>0</v>
      </c>
      <c r="BF519" s="116">
        <f t="shared" si="1161"/>
        <v>0</v>
      </c>
      <c r="BG519" s="116">
        <f t="shared" si="1161"/>
        <v>0</v>
      </c>
      <c r="BH519" s="116">
        <f t="shared" si="1161"/>
        <v>0</v>
      </c>
      <c r="BI519" s="116">
        <f t="shared" si="1122"/>
        <v>0</v>
      </c>
      <c r="BV519" s="163"/>
      <c r="CI519" s="163"/>
      <c r="CV519" s="163"/>
      <c r="DI519" s="163"/>
      <c r="DV519" s="163"/>
      <c r="EI519" s="163"/>
    </row>
    <row r="520" spans="1:139" ht="15.75" outlineLevel="1" x14ac:dyDescent="0.25">
      <c r="A520" s="2">
        <f t="shared" si="1190"/>
        <v>6</v>
      </c>
      <c r="B520" s="1" t="str">
        <f t="shared" ref="B520:E539" si="1213">B319</f>
        <v>PRE-09703</v>
      </c>
      <c r="C520" s="1" t="str">
        <f t="shared" si="1213"/>
        <v>SPP TAU - Circuit 230403</v>
      </c>
      <c r="D520" s="2" t="str">
        <f t="shared" si="1213"/>
        <v>PRE-09703.1</v>
      </c>
      <c r="E520" s="162" t="str">
        <f t="shared" si="1213"/>
        <v>SPP TAU - Circuit 230403</v>
      </c>
      <c r="F520" s="123">
        <f t="shared" ref="F520:F551" si="1214">G319</f>
        <v>355</v>
      </c>
      <c r="G520" s="213">
        <f>VLOOKUP($F520,'2021 Depreciation Rates'!$A:$B,2,FALSE)</f>
        <v>3.5999999999999997E-2</v>
      </c>
      <c r="H520" s="213">
        <f>VLOOKUP($F520,'2022-2023 Depreciation Rates'!$A$1:$B$183,2,FALSE)</f>
        <v>2.8000000000000001E-2</v>
      </c>
      <c r="J520" s="116">
        <f t="shared" ref="J520:U520" si="1215">ROUND(I319*$G520/12,2)</f>
        <v>0</v>
      </c>
      <c r="K520" s="116">
        <f t="shared" si="1215"/>
        <v>0</v>
      </c>
      <c r="L520" s="116">
        <f t="shared" si="1215"/>
        <v>0</v>
      </c>
      <c r="M520" s="116">
        <f t="shared" si="1215"/>
        <v>0</v>
      </c>
      <c r="N520" s="116">
        <f t="shared" si="1215"/>
        <v>0</v>
      </c>
      <c r="O520" s="116">
        <f t="shared" si="1215"/>
        <v>0</v>
      </c>
      <c r="P520" s="116">
        <f t="shared" si="1215"/>
        <v>0</v>
      </c>
      <c r="Q520" s="116">
        <f t="shared" si="1215"/>
        <v>0</v>
      </c>
      <c r="R520" s="116">
        <f t="shared" si="1215"/>
        <v>0</v>
      </c>
      <c r="S520" s="116">
        <f t="shared" si="1215"/>
        <v>0</v>
      </c>
      <c r="T520" s="116">
        <f t="shared" si="1215"/>
        <v>0</v>
      </c>
      <c r="U520" s="116">
        <f t="shared" si="1215"/>
        <v>0</v>
      </c>
      <c r="V520" s="174">
        <f t="shared" si="1100"/>
        <v>0</v>
      </c>
      <c r="W520" s="116">
        <f t="shared" ref="W520:W551" si="1216">ROUND(U319*$G520/12,2)</f>
        <v>0</v>
      </c>
      <c r="X520" s="116">
        <f t="shared" ref="X520:AH520" si="1217">ROUND(W319*$G520/12,2)</f>
        <v>117.68</v>
      </c>
      <c r="Y520" s="116">
        <f t="shared" si="1217"/>
        <v>118.87</v>
      </c>
      <c r="Z520" s="116">
        <f t="shared" si="1217"/>
        <v>118.87</v>
      </c>
      <c r="AA520" s="116">
        <f t="shared" si="1217"/>
        <v>117.1</v>
      </c>
      <c r="AB520" s="116">
        <f t="shared" si="1217"/>
        <v>117.1</v>
      </c>
      <c r="AC520" s="116">
        <f t="shared" si="1217"/>
        <v>117.1</v>
      </c>
      <c r="AD520" s="116">
        <f t="shared" si="1217"/>
        <v>117.1</v>
      </c>
      <c r="AE520" s="116">
        <f t="shared" si="1217"/>
        <v>117.1</v>
      </c>
      <c r="AF520" s="116">
        <f t="shared" si="1217"/>
        <v>117.1</v>
      </c>
      <c r="AG520" s="116">
        <f t="shared" si="1217"/>
        <v>117.1</v>
      </c>
      <c r="AH520" s="116">
        <f t="shared" si="1217"/>
        <v>117.1</v>
      </c>
      <c r="AI520" s="2">
        <f t="shared" ref="AI520:AI551" si="1218">SUM(W520:AH520)</f>
        <v>1292.2199999999998</v>
      </c>
      <c r="AJ520" s="116">
        <f t="shared" si="1109"/>
        <v>91.08</v>
      </c>
      <c r="AK520" s="116">
        <f t="shared" si="1110"/>
        <v>91.08</v>
      </c>
      <c r="AL520" s="116">
        <f t="shared" si="1169"/>
        <v>91.08</v>
      </c>
      <c r="AM520" s="116">
        <f t="shared" si="1169"/>
        <v>91.08</v>
      </c>
      <c r="AN520" s="116">
        <f t="shared" si="1169"/>
        <v>91.08</v>
      </c>
      <c r="AO520" s="116">
        <f t="shared" si="1169"/>
        <v>91.08</v>
      </c>
      <c r="AP520" s="116">
        <f t="shared" si="1169"/>
        <v>91.08</v>
      </c>
      <c r="AQ520" s="116">
        <f t="shared" si="1169"/>
        <v>91.08</v>
      </c>
      <c r="AR520" s="116">
        <f t="shared" si="1169"/>
        <v>91.08</v>
      </c>
      <c r="AS520" s="116">
        <f t="shared" si="1169"/>
        <v>91.08</v>
      </c>
      <c r="AT520" s="116">
        <f t="shared" si="1169"/>
        <v>91.08</v>
      </c>
      <c r="AU520" s="116">
        <f t="shared" si="1169"/>
        <v>91.08</v>
      </c>
      <c r="AV520" s="116">
        <f t="shared" si="1121"/>
        <v>1092.9600000000003</v>
      </c>
      <c r="AW520" s="116">
        <f t="shared" si="1111"/>
        <v>91.08</v>
      </c>
      <c r="AX520" s="116">
        <f t="shared" si="1161"/>
        <v>91.08</v>
      </c>
      <c r="AY520" s="116">
        <f t="shared" si="1161"/>
        <v>91.08</v>
      </c>
      <c r="AZ520" s="116">
        <f t="shared" si="1161"/>
        <v>91.08</v>
      </c>
      <c r="BA520" s="116">
        <f t="shared" si="1161"/>
        <v>91.08</v>
      </c>
      <c r="BB520" s="116">
        <f t="shared" si="1161"/>
        <v>91.08</v>
      </c>
      <c r="BC520" s="116">
        <f t="shared" si="1161"/>
        <v>91.08</v>
      </c>
      <c r="BD520" s="116">
        <f t="shared" si="1161"/>
        <v>91.08</v>
      </c>
      <c r="BE520" s="116">
        <f t="shared" si="1161"/>
        <v>91.08</v>
      </c>
      <c r="BF520" s="116">
        <f t="shared" si="1161"/>
        <v>91.08</v>
      </c>
      <c r="BG520" s="116">
        <f t="shared" si="1161"/>
        <v>91.08</v>
      </c>
      <c r="BH520" s="116">
        <f t="shared" si="1161"/>
        <v>91.08</v>
      </c>
      <c r="BI520" s="116">
        <f t="shared" si="1122"/>
        <v>1092.9600000000003</v>
      </c>
      <c r="BV520" s="163"/>
      <c r="CI520" s="163"/>
      <c r="CV520" s="163"/>
      <c r="DI520" s="163"/>
      <c r="DV520" s="163"/>
      <c r="EI520" s="163"/>
    </row>
    <row r="521" spans="1:139" ht="15.75" outlineLevel="1" x14ac:dyDescent="0.25">
      <c r="A521" s="2">
        <f t="shared" si="1190"/>
        <v>6</v>
      </c>
      <c r="B521" s="1" t="str">
        <f t="shared" si="1213"/>
        <v>PRE-09703</v>
      </c>
      <c r="C521" s="1" t="str">
        <f t="shared" si="1213"/>
        <v>SPP TAU - Circuit 230403</v>
      </c>
      <c r="D521" s="2" t="str">
        <f t="shared" si="1213"/>
        <v>PRE-09703.1</v>
      </c>
      <c r="E521" s="162" t="str">
        <f t="shared" si="1213"/>
        <v>SPP TAU - Circuit 230403</v>
      </c>
      <c r="F521" s="123">
        <f t="shared" si="1214"/>
        <v>356</v>
      </c>
      <c r="G521" s="213">
        <f>VLOOKUP($F521,'2021 Depreciation Rates'!$A:$B,2,FALSE)</f>
        <v>2.8000000000000001E-2</v>
      </c>
      <c r="H521" s="213">
        <f>VLOOKUP($F521,'2022-2023 Depreciation Rates'!$A$1:$B$183,2,FALSE)</f>
        <v>2.9000000000000001E-2</v>
      </c>
      <c r="J521" s="116">
        <f t="shared" ref="J521:U521" si="1219">ROUND(I320*$G521/12,2)</f>
        <v>0</v>
      </c>
      <c r="K521" s="116">
        <f t="shared" si="1219"/>
        <v>0</v>
      </c>
      <c r="L521" s="116">
        <f t="shared" si="1219"/>
        <v>0</v>
      </c>
      <c r="M521" s="116">
        <f t="shared" si="1219"/>
        <v>0</v>
      </c>
      <c r="N521" s="116">
        <f t="shared" si="1219"/>
        <v>0</v>
      </c>
      <c r="O521" s="116">
        <f t="shared" si="1219"/>
        <v>0</v>
      </c>
      <c r="P521" s="116">
        <f t="shared" si="1219"/>
        <v>0</v>
      </c>
      <c r="Q521" s="116">
        <f t="shared" si="1219"/>
        <v>0</v>
      </c>
      <c r="R521" s="116">
        <f t="shared" si="1219"/>
        <v>0</v>
      </c>
      <c r="S521" s="116">
        <f t="shared" si="1219"/>
        <v>0</v>
      </c>
      <c r="T521" s="116">
        <f t="shared" si="1219"/>
        <v>0</v>
      </c>
      <c r="U521" s="116">
        <f t="shared" si="1219"/>
        <v>0</v>
      </c>
      <c r="V521" s="174">
        <f t="shared" ref="V521" si="1220">SUM(J521:U521)</f>
        <v>0</v>
      </c>
      <c r="W521" s="116">
        <f t="shared" si="1216"/>
        <v>0</v>
      </c>
      <c r="X521" s="116">
        <f t="shared" ref="X521:AH521" si="1221">ROUND(W320*$G521/12,2)</f>
        <v>23.44</v>
      </c>
      <c r="Y521" s="116">
        <f t="shared" si="1221"/>
        <v>23.67</v>
      </c>
      <c r="Z521" s="116">
        <f t="shared" si="1221"/>
        <v>23.67</v>
      </c>
      <c r="AA521" s="116">
        <f t="shared" si="1221"/>
        <v>25.05</v>
      </c>
      <c r="AB521" s="116">
        <f t="shared" si="1221"/>
        <v>25.05</v>
      </c>
      <c r="AC521" s="116">
        <f t="shared" si="1221"/>
        <v>25.05</v>
      </c>
      <c r="AD521" s="116">
        <f t="shared" si="1221"/>
        <v>25.05</v>
      </c>
      <c r="AE521" s="116">
        <f t="shared" si="1221"/>
        <v>25.05</v>
      </c>
      <c r="AF521" s="116">
        <f t="shared" si="1221"/>
        <v>25.05</v>
      </c>
      <c r="AG521" s="116">
        <f t="shared" si="1221"/>
        <v>25.05</v>
      </c>
      <c r="AH521" s="116">
        <f t="shared" si="1221"/>
        <v>25.05</v>
      </c>
      <c r="AI521" s="2">
        <f t="shared" si="1218"/>
        <v>271.18000000000006</v>
      </c>
      <c r="AJ521" s="116">
        <f t="shared" si="1109"/>
        <v>25.94</v>
      </c>
      <c r="AK521" s="116">
        <f t="shared" si="1110"/>
        <v>25.94</v>
      </c>
      <c r="AL521" s="116">
        <f t="shared" si="1169"/>
        <v>25.94</v>
      </c>
      <c r="AM521" s="116">
        <f t="shared" si="1169"/>
        <v>25.94</v>
      </c>
      <c r="AN521" s="116">
        <f t="shared" si="1169"/>
        <v>25.94</v>
      </c>
      <c r="AO521" s="116">
        <f t="shared" si="1169"/>
        <v>25.94</v>
      </c>
      <c r="AP521" s="116">
        <f t="shared" si="1169"/>
        <v>25.94</v>
      </c>
      <c r="AQ521" s="116">
        <f t="shared" si="1169"/>
        <v>25.94</v>
      </c>
      <c r="AR521" s="116">
        <f t="shared" si="1169"/>
        <v>25.94</v>
      </c>
      <c r="AS521" s="116">
        <f t="shared" si="1169"/>
        <v>25.94</v>
      </c>
      <c r="AT521" s="116">
        <f t="shared" si="1169"/>
        <v>25.94</v>
      </c>
      <c r="AU521" s="116">
        <f t="shared" si="1169"/>
        <v>25.94</v>
      </c>
      <c r="AV521" s="116">
        <f t="shared" ref="AV521" si="1222">SUM(AJ521:AU521)</f>
        <v>311.28000000000003</v>
      </c>
      <c r="AW521" s="116">
        <f t="shared" si="1111"/>
        <v>25.94</v>
      </c>
      <c r="AX521" s="116">
        <f t="shared" ref="AX521:BH536" si="1223">ROUND(AW320*$H521/12,2)</f>
        <v>25.94</v>
      </c>
      <c r="AY521" s="116">
        <f t="shared" si="1223"/>
        <v>25.94</v>
      </c>
      <c r="AZ521" s="116">
        <f t="shared" si="1223"/>
        <v>25.94</v>
      </c>
      <c r="BA521" s="116">
        <f t="shared" si="1223"/>
        <v>25.94</v>
      </c>
      <c r="BB521" s="116">
        <f t="shared" si="1223"/>
        <v>25.94</v>
      </c>
      <c r="BC521" s="116">
        <f t="shared" si="1223"/>
        <v>25.94</v>
      </c>
      <c r="BD521" s="116">
        <f t="shared" si="1223"/>
        <v>25.94</v>
      </c>
      <c r="BE521" s="116">
        <f t="shared" si="1223"/>
        <v>25.94</v>
      </c>
      <c r="BF521" s="116">
        <f t="shared" si="1223"/>
        <v>25.94</v>
      </c>
      <c r="BG521" s="116">
        <f t="shared" si="1223"/>
        <v>25.94</v>
      </c>
      <c r="BH521" s="116">
        <f t="shared" si="1223"/>
        <v>25.94</v>
      </c>
      <c r="BI521" s="116">
        <f t="shared" si="1122"/>
        <v>311.28000000000003</v>
      </c>
      <c r="BV521" s="163"/>
      <c r="CI521" s="163"/>
      <c r="CV521" s="163"/>
      <c r="DI521" s="163"/>
      <c r="DV521" s="163"/>
      <c r="EI521" s="163"/>
    </row>
    <row r="522" spans="1:139" ht="15.75" outlineLevel="1" x14ac:dyDescent="0.25">
      <c r="A522" s="2">
        <f t="shared" si="1190"/>
        <v>7</v>
      </c>
      <c r="B522" s="1" t="str">
        <f t="shared" si="1213"/>
        <v>PRE-09704</v>
      </c>
      <c r="C522" s="1" t="str">
        <f t="shared" si="1213"/>
        <v>SPP TAU - Circuit 66413</v>
      </c>
      <c r="D522" s="2" t="str">
        <f t="shared" si="1213"/>
        <v>PRE-09704.1</v>
      </c>
      <c r="E522" s="162" t="str">
        <f t="shared" si="1213"/>
        <v>SPP TAU - Circuit 66413</v>
      </c>
      <c r="F522" s="123">
        <f t="shared" si="1214"/>
        <v>355</v>
      </c>
      <c r="G522" s="213">
        <f>VLOOKUP($F522,'2021 Depreciation Rates'!$A:$B,2,FALSE)</f>
        <v>3.5999999999999997E-2</v>
      </c>
      <c r="H522" s="213">
        <f>VLOOKUP($F522,'2022-2023 Depreciation Rates'!$A$1:$B$183,2,FALSE)</f>
        <v>2.8000000000000001E-2</v>
      </c>
      <c r="J522" s="116">
        <f t="shared" ref="J522:U522" si="1224">ROUND(I321*$G522/12,2)</f>
        <v>0</v>
      </c>
      <c r="K522" s="116">
        <f t="shared" si="1224"/>
        <v>0</v>
      </c>
      <c r="L522" s="116">
        <f t="shared" si="1224"/>
        <v>0</v>
      </c>
      <c r="M522" s="116">
        <f t="shared" si="1224"/>
        <v>0</v>
      </c>
      <c r="N522" s="116">
        <f t="shared" si="1224"/>
        <v>0</v>
      </c>
      <c r="O522" s="116">
        <f t="shared" si="1224"/>
        <v>0</v>
      </c>
      <c r="P522" s="116">
        <f t="shared" si="1224"/>
        <v>0</v>
      </c>
      <c r="Q522" s="116">
        <f t="shared" si="1224"/>
        <v>0</v>
      </c>
      <c r="R522" s="116">
        <f t="shared" si="1224"/>
        <v>0</v>
      </c>
      <c r="S522" s="116">
        <f t="shared" si="1224"/>
        <v>0</v>
      </c>
      <c r="T522" s="116">
        <f t="shared" si="1224"/>
        <v>0</v>
      </c>
      <c r="U522" s="116">
        <f t="shared" si="1224"/>
        <v>0</v>
      </c>
      <c r="V522" s="174">
        <f t="shared" si="1100"/>
        <v>0</v>
      </c>
      <c r="W522" s="116">
        <f t="shared" si="1216"/>
        <v>0</v>
      </c>
      <c r="X522" s="116">
        <f t="shared" ref="X522:AH522" si="1225">ROUND(W321*$G522/12,2)</f>
        <v>0</v>
      </c>
      <c r="Y522" s="116">
        <f t="shared" si="1225"/>
        <v>0</v>
      </c>
      <c r="Z522" s="116">
        <f t="shared" si="1225"/>
        <v>0</v>
      </c>
      <c r="AA522" s="116">
        <f t="shared" si="1225"/>
        <v>0</v>
      </c>
      <c r="AB522" s="116">
        <f t="shared" si="1225"/>
        <v>0</v>
      </c>
      <c r="AC522" s="116">
        <f t="shared" si="1225"/>
        <v>252.49</v>
      </c>
      <c r="AD522" s="116">
        <f t="shared" si="1225"/>
        <v>252.49</v>
      </c>
      <c r="AE522" s="116">
        <f t="shared" si="1225"/>
        <v>252.49</v>
      </c>
      <c r="AF522" s="116">
        <f t="shared" si="1225"/>
        <v>279.14999999999998</v>
      </c>
      <c r="AG522" s="116">
        <f t="shared" si="1225"/>
        <v>279.14999999999998</v>
      </c>
      <c r="AH522" s="116">
        <f t="shared" si="1225"/>
        <v>279.14999999999998</v>
      </c>
      <c r="AI522" s="2">
        <f t="shared" si="1218"/>
        <v>1594.92</v>
      </c>
      <c r="AJ522" s="116">
        <f t="shared" si="1109"/>
        <v>217.11</v>
      </c>
      <c r="AK522" s="116">
        <f t="shared" si="1110"/>
        <v>217.11</v>
      </c>
      <c r="AL522" s="116">
        <f t="shared" si="1169"/>
        <v>217.11</v>
      </c>
      <c r="AM522" s="116">
        <f t="shared" si="1169"/>
        <v>217.11</v>
      </c>
      <c r="AN522" s="116">
        <f t="shared" si="1169"/>
        <v>217.11</v>
      </c>
      <c r="AO522" s="116">
        <f t="shared" si="1169"/>
        <v>217.11</v>
      </c>
      <c r="AP522" s="116">
        <f t="shared" si="1169"/>
        <v>217.11</v>
      </c>
      <c r="AQ522" s="116">
        <f t="shared" si="1169"/>
        <v>217.11</v>
      </c>
      <c r="AR522" s="116">
        <f t="shared" si="1169"/>
        <v>217.11</v>
      </c>
      <c r="AS522" s="116">
        <f t="shared" si="1169"/>
        <v>217.11</v>
      </c>
      <c r="AT522" s="116">
        <f t="shared" si="1169"/>
        <v>217.11</v>
      </c>
      <c r="AU522" s="116">
        <f t="shared" si="1169"/>
        <v>217.11</v>
      </c>
      <c r="AV522" s="116">
        <f t="shared" si="1121"/>
        <v>2605.3200000000011</v>
      </c>
      <c r="AW522" s="116">
        <f t="shared" si="1111"/>
        <v>217.11</v>
      </c>
      <c r="AX522" s="116">
        <f t="shared" si="1223"/>
        <v>217.11</v>
      </c>
      <c r="AY522" s="116">
        <f t="shared" si="1223"/>
        <v>217.11</v>
      </c>
      <c r="AZ522" s="116">
        <f t="shared" si="1223"/>
        <v>217.11</v>
      </c>
      <c r="BA522" s="116">
        <f t="shared" si="1223"/>
        <v>217.11</v>
      </c>
      <c r="BB522" s="116">
        <f t="shared" si="1223"/>
        <v>217.11</v>
      </c>
      <c r="BC522" s="116">
        <f t="shared" si="1223"/>
        <v>217.11</v>
      </c>
      <c r="BD522" s="116">
        <f t="shared" si="1223"/>
        <v>217.11</v>
      </c>
      <c r="BE522" s="116">
        <f t="shared" si="1223"/>
        <v>217.11</v>
      </c>
      <c r="BF522" s="116">
        <f t="shared" si="1223"/>
        <v>217.11</v>
      </c>
      <c r="BG522" s="116">
        <f t="shared" si="1223"/>
        <v>217.11</v>
      </c>
      <c r="BH522" s="116">
        <f t="shared" si="1223"/>
        <v>217.11</v>
      </c>
      <c r="BI522" s="116">
        <f t="shared" si="1122"/>
        <v>2605.3200000000011</v>
      </c>
      <c r="BV522" s="163"/>
      <c r="CI522" s="163"/>
      <c r="CV522" s="163"/>
      <c r="DI522" s="163"/>
      <c r="DV522" s="163"/>
      <c r="EI522" s="163"/>
    </row>
    <row r="523" spans="1:139" ht="15.75" outlineLevel="1" x14ac:dyDescent="0.25">
      <c r="A523" s="2">
        <f t="shared" si="1190"/>
        <v>7</v>
      </c>
      <c r="B523" s="1" t="str">
        <f t="shared" si="1213"/>
        <v>PRE-09704</v>
      </c>
      <c r="C523" s="1" t="str">
        <f t="shared" si="1213"/>
        <v>SPP TAU - Circuit 66413</v>
      </c>
      <c r="D523" s="2" t="str">
        <f t="shared" si="1213"/>
        <v>PRE-09704.1</v>
      </c>
      <c r="E523" s="162" t="str">
        <f t="shared" si="1213"/>
        <v>SPP TAU - Circuit 66413</v>
      </c>
      <c r="F523" s="123">
        <f t="shared" si="1214"/>
        <v>356</v>
      </c>
      <c r="G523" s="213">
        <f>VLOOKUP($F523,'2021 Depreciation Rates'!$A:$B,2,FALSE)</f>
        <v>2.8000000000000001E-2</v>
      </c>
      <c r="H523" s="213">
        <f>VLOOKUP($F523,'2022-2023 Depreciation Rates'!$A$1:$B$183,2,FALSE)</f>
        <v>2.9000000000000001E-2</v>
      </c>
      <c r="J523" s="116">
        <f t="shared" ref="J523:U523" si="1226">ROUND(I322*$G523/12,2)</f>
        <v>0</v>
      </c>
      <c r="K523" s="116">
        <f t="shared" si="1226"/>
        <v>0</v>
      </c>
      <c r="L523" s="116">
        <f t="shared" si="1226"/>
        <v>0</v>
      </c>
      <c r="M523" s="116">
        <f t="shared" si="1226"/>
        <v>0</v>
      </c>
      <c r="N523" s="116">
        <f t="shared" si="1226"/>
        <v>0</v>
      </c>
      <c r="O523" s="116">
        <f t="shared" si="1226"/>
        <v>0</v>
      </c>
      <c r="P523" s="116">
        <f t="shared" si="1226"/>
        <v>0</v>
      </c>
      <c r="Q523" s="116">
        <f t="shared" si="1226"/>
        <v>0</v>
      </c>
      <c r="R523" s="116">
        <f t="shared" si="1226"/>
        <v>0</v>
      </c>
      <c r="S523" s="116">
        <f t="shared" si="1226"/>
        <v>0</v>
      </c>
      <c r="T523" s="116">
        <f t="shared" si="1226"/>
        <v>0</v>
      </c>
      <c r="U523" s="116">
        <f t="shared" si="1226"/>
        <v>0</v>
      </c>
      <c r="V523" s="174">
        <f t="shared" ref="V523:V524" si="1227">SUM(J523:U523)</f>
        <v>0</v>
      </c>
      <c r="W523" s="116">
        <f t="shared" si="1216"/>
        <v>0</v>
      </c>
      <c r="X523" s="116">
        <f t="shared" ref="X523:AH523" si="1228">ROUND(W322*$G523/12,2)</f>
        <v>0</v>
      </c>
      <c r="Y523" s="116">
        <f t="shared" si="1228"/>
        <v>0</v>
      </c>
      <c r="Z523" s="116">
        <f t="shared" si="1228"/>
        <v>0</v>
      </c>
      <c r="AA523" s="116">
        <f t="shared" si="1228"/>
        <v>0</v>
      </c>
      <c r="AB523" s="116">
        <f t="shared" si="1228"/>
        <v>0</v>
      </c>
      <c r="AC523" s="116">
        <f t="shared" si="1228"/>
        <v>63.05</v>
      </c>
      <c r="AD523" s="116">
        <f t="shared" si="1228"/>
        <v>63.05</v>
      </c>
      <c r="AE523" s="116">
        <f t="shared" si="1228"/>
        <v>63.05</v>
      </c>
      <c r="AF523" s="116">
        <f t="shared" si="1228"/>
        <v>50.63</v>
      </c>
      <c r="AG523" s="116">
        <f t="shared" si="1228"/>
        <v>50.63</v>
      </c>
      <c r="AH523" s="116">
        <f t="shared" si="1228"/>
        <v>50.63</v>
      </c>
      <c r="AI523" s="2">
        <f t="shared" si="1218"/>
        <v>341.03999999999996</v>
      </c>
      <c r="AJ523" s="116">
        <f t="shared" si="1109"/>
        <v>52.43</v>
      </c>
      <c r="AK523" s="116">
        <f t="shared" si="1110"/>
        <v>52.43</v>
      </c>
      <c r="AL523" s="116">
        <f t="shared" si="1169"/>
        <v>52.43</v>
      </c>
      <c r="AM523" s="116">
        <f t="shared" si="1169"/>
        <v>52.43</v>
      </c>
      <c r="AN523" s="116">
        <f t="shared" si="1169"/>
        <v>52.43</v>
      </c>
      <c r="AO523" s="116">
        <f t="shared" si="1169"/>
        <v>52.43</v>
      </c>
      <c r="AP523" s="116">
        <f t="shared" si="1169"/>
        <v>52.43</v>
      </c>
      <c r="AQ523" s="116">
        <f t="shared" si="1169"/>
        <v>52.43</v>
      </c>
      <c r="AR523" s="116">
        <f t="shared" si="1169"/>
        <v>52.43</v>
      </c>
      <c r="AS523" s="116">
        <f t="shared" si="1169"/>
        <v>52.43</v>
      </c>
      <c r="AT523" s="116">
        <f t="shared" si="1169"/>
        <v>52.43</v>
      </c>
      <c r="AU523" s="116">
        <f t="shared" si="1169"/>
        <v>52.43</v>
      </c>
      <c r="AV523" s="116">
        <f t="shared" ref="AV523:AV524" si="1229">SUM(AJ523:AU523)</f>
        <v>629.15999999999985</v>
      </c>
      <c r="AW523" s="116">
        <f t="shared" si="1111"/>
        <v>52.43</v>
      </c>
      <c r="AX523" s="116">
        <f t="shared" si="1223"/>
        <v>52.43</v>
      </c>
      <c r="AY523" s="116">
        <f t="shared" si="1223"/>
        <v>52.43</v>
      </c>
      <c r="AZ523" s="116">
        <f t="shared" si="1223"/>
        <v>52.43</v>
      </c>
      <c r="BA523" s="116">
        <f t="shared" si="1223"/>
        <v>52.43</v>
      </c>
      <c r="BB523" s="116">
        <f t="shared" si="1223"/>
        <v>52.43</v>
      </c>
      <c r="BC523" s="116">
        <f t="shared" si="1223"/>
        <v>52.43</v>
      </c>
      <c r="BD523" s="116">
        <f t="shared" si="1223"/>
        <v>52.43</v>
      </c>
      <c r="BE523" s="116">
        <f t="shared" si="1223"/>
        <v>52.43</v>
      </c>
      <c r="BF523" s="116">
        <f t="shared" si="1223"/>
        <v>52.43</v>
      </c>
      <c r="BG523" s="116">
        <f t="shared" si="1223"/>
        <v>52.43</v>
      </c>
      <c r="BH523" s="116">
        <f t="shared" si="1223"/>
        <v>52.43</v>
      </c>
      <c r="BI523" s="116">
        <f t="shared" si="1122"/>
        <v>629.15999999999985</v>
      </c>
      <c r="BV523" s="163"/>
      <c r="CI523" s="163"/>
      <c r="CV523" s="163"/>
      <c r="DI523" s="163"/>
      <c r="DV523" s="163"/>
      <c r="EI523" s="163"/>
    </row>
    <row r="524" spans="1:139" ht="15.75" outlineLevel="1" x14ac:dyDescent="0.25">
      <c r="A524" s="2">
        <f t="shared" si="1190"/>
        <v>7</v>
      </c>
      <c r="B524" s="1" t="str">
        <f t="shared" si="1213"/>
        <v>PRE-09704</v>
      </c>
      <c r="C524" s="1" t="str">
        <f t="shared" si="1213"/>
        <v>SPP TAU - Circuit 66413</v>
      </c>
      <c r="D524" s="2" t="str">
        <f t="shared" si="1213"/>
        <v>PRE-09704.1</v>
      </c>
      <c r="E524" s="162" t="str">
        <f t="shared" si="1213"/>
        <v>SPP TAU - Circuit 66413</v>
      </c>
      <c r="F524" s="123">
        <f t="shared" si="1214"/>
        <v>364</v>
      </c>
      <c r="G524" s="213">
        <f>VLOOKUP($F524,'2021 Depreciation Rates'!$A:$B,2,FALSE)</f>
        <v>4.3999999999999997E-2</v>
      </c>
      <c r="H524" s="213">
        <f>VLOOKUP($F524,'2022-2023 Depreciation Rates'!$A$1:$B$183,2,FALSE)</f>
        <v>3.6999999999999998E-2</v>
      </c>
      <c r="J524" s="116">
        <f t="shared" ref="J524:U524" si="1230">ROUND(I323*$G524/12,2)</f>
        <v>0</v>
      </c>
      <c r="K524" s="116">
        <f t="shared" si="1230"/>
        <v>0</v>
      </c>
      <c r="L524" s="116">
        <f t="shared" si="1230"/>
        <v>0</v>
      </c>
      <c r="M524" s="116">
        <f t="shared" si="1230"/>
        <v>0</v>
      </c>
      <c r="N524" s="116">
        <f t="shared" si="1230"/>
        <v>0</v>
      </c>
      <c r="O524" s="116">
        <f t="shared" si="1230"/>
        <v>0</v>
      </c>
      <c r="P524" s="116">
        <f t="shared" si="1230"/>
        <v>0</v>
      </c>
      <c r="Q524" s="116">
        <f t="shared" si="1230"/>
        <v>0</v>
      </c>
      <c r="R524" s="116">
        <f t="shared" si="1230"/>
        <v>0</v>
      </c>
      <c r="S524" s="116">
        <f t="shared" si="1230"/>
        <v>0</v>
      </c>
      <c r="T524" s="116">
        <f t="shared" si="1230"/>
        <v>0</v>
      </c>
      <c r="U524" s="116">
        <f t="shared" si="1230"/>
        <v>0</v>
      </c>
      <c r="V524" s="174">
        <f t="shared" si="1227"/>
        <v>0</v>
      </c>
      <c r="W524" s="116">
        <f t="shared" si="1216"/>
        <v>0</v>
      </c>
      <c r="X524" s="116">
        <f t="shared" ref="X524:AH524" si="1231">ROUND(W323*$G524/12,2)</f>
        <v>0</v>
      </c>
      <c r="Y524" s="116">
        <f t="shared" si="1231"/>
        <v>0</v>
      </c>
      <c r="Z524" s="116">
        <f t="shared" si="1231"/>
        <v>0</v>
      </c>
      <c r="AA524" s="116">
        <f t="shared" si="1231"/>
        <v>0</v>
      </c>
      <c r="AB524" s="116">
        <f t="shared" si="1231"/>
        <v>0</v>
      </c>
      <c r="AC524" s="116">
        <f t="shared" si="1231"/>
        <v>16.13</v>
      </c>
      <c r="AD524" s="116">
        <f t="shared" si="1231"/>
        <v>16.13</v>
      </c>
      <c r="AE524" s="116">
        <f t="shared" si="1231"/>
        <v>16.13</v>
      </c>
      <c r="AF524" s="116">
        <f t="shared" si="1231"/>
        <v>0</v>
      </c>
      <c r="AG524" s="116">
        <f t="shared" si="1231"/>
        <v>0</v>
      </c>
      <c r="AH524" s="116">
        <f t="shared" si="1231"/>
        <v>0</v>
      </c>
      <c r="AI524" s="2">
        <f t="shared" si="1218"/>
        <v>48.39</v>
      </c>
      <c r="AJ524" s="116">
        <f t="shared" si="1109"/>
        <v>0</v>
      </c>
      <c r="AK524" s="116">
        <f t="shared" si="1110"/>
        <v>0</v>
      </c>
      <c r="AL524" s="116">
        <f t="shared" ref="AL524:AU539" si="1232">ROUND(AK323*$H524/12,2)</f>
        <v>0</v>
      </c>
      <c r="AM524" s="116">
        <f t="shared" si="1232"/>
        <v>0</v>
      </c>
      <c r="AN524" s="116">
        <f t="shared" si="1232"/>
        <v>0</v>
      </c>
      <c r="AO524" s="116">
        <f t="shared" si="1232"/>
        <v>0</v>
      </c>
      <c r="AP524" s="116">
        <f t="shared" si="1232"/>
        <v>0</v>
      </c>
      <c r="AQ524" s="116">
        <f t="shared" si="1232"/>
        <v>0</v>
      </c>
      <c r="AR524" s="116">
        <f t="shared" si="1232"/>
        <v>0</v>
      </c>
      <c r="AS524" s="116">
        <f t="shared" si="1232"/>
        <v>0</v>
      </c>
      <c r="AT524" s="116">
        <f t="shared" si="1232"/>
        <v>0</v>
      </c>
      <c r="AU524" s="116">
        <f t="shared" si="1232"/>
        <v>0</v>
      </c>
      <c r="AV524" s="116">
        <f t="shared" si="1229"/>
        <v>0</v>
      </c>
      <c r="AW524" s="116">
        <f t="shared" si="1111"/>
        <v>0</v>
      </c>
      <c r="AX524" s="116">
        <f t="shared" si="1223"/>
        <v>0</v>
      </c>
      <c r="AY524" s="116">
        <f t="shared" si="1223"/>
        <v>0</v>
      </c>
      <c r="AZ524" s="116">
        <f t="shared" si="1223"/>
        <v>0</v>
      </c>
      <c r="BA524" s="116">
        <f t="shared" si="1223"/>
        <v>0</v>
      </c>
      <c r="BB524" s="116">
        <f t="shared" si="1223"/>
        <v>0</v>
      </c>
      <c r="BC524" s="116">
        <f t="shared" si="1223"/>
        <v>0</v>
      </c>
      <c r="BD524" s="116">
        <f t="shared" si="1223"/>
        <v>0</v>
      </c>
      <c r="BE524" s="116">
        <f t="shared" si="1223"/>
        <v>0</v>
      </c>
      <c r="BF524" s="116">
        <f t="shared" si="1223"/>
        <v>0</v>
      </c>
      <c r="BG524" s="116">
        <f t="shared" si="1223"/>
        <v>0</v>
      </c>
      <c r="BH524" s="116">
        <f t="shared" si="1223"/>
        <v>0</v>
      </c>
      <c r="BI524" s="116">
        <f t="shared" si="1122"/>
        <v>0</v>
      </c>
      <c r="BV524" s="163"/>
      <c r="CI524" s="163"/>
      <c r="CV524" s="163"/>
      <c r="DI524" s="163"/>
      <c r="DV524" s="163"/>
      <c r="EI524" s="163"/>
    </row>
    <row r="525" spans="1:139" ht="15.75" outlineLevel="1" x14ac:dyDescent="0.25">
      <c r="A525" s="2">
        <f t="shared" si="1190"/>
        <v>7</v>
      </c>
      <c r="B525" s="1" t="str">
        <f t="shared" si="1213"/>
        <v>PRE-09704</v>
      </c>
      <c r="C525" s="1" t="str">
        <f t="shared" si="1213"/>
        <v>SPP TAU - Circuit 66413</v>
      </c>
      <c r="D525" s="2" t="str">
        <f t="shared" si="1213"/>
        <v>PRE-09704.1</v>
      </c>
      <c r="E525" s="162" t="str">
        <f t="shared" si="1213"/>
        <v>SPP TAU - Circuit 66413</v>
      </c>
      <c r="F525" s="123">
        <f t="shared" si="1214"/>
        <v>366</v>
      </c>
      <c r="G525" s="213">
        <f>VLOOKUP($F525,'2021 Depreciation Rates'!$A:$B,2,FALSE)</f>
        <v>1.7999999999999999E-2</v>
      </c>
      <c r="H525" s="213">
        <f>VLOOKUP($F525,'2022-2023 Depreciation Rates'!$A$1:$B$183,2,FALSE)</f>
        <v>1.7000000000000001E-2</v>
      </c>
      <c r="J525" s="116">
        <f t="shared" ref="J525:U525" si="1233">ROUND(I324*$G525/12,2)</f>
        <v>0</v>
      </c>
      <c r="K525" s="116">
        <f t="shared" si="1233"/>
        <v>0</v>
      </c>
      <c r="L525" s="116">
        <f t="shared" si="1233"/>
        <v>0</v>
      </c>
      <c r="M525" s="116">
        <f t="shared" si="1233"/>
        <v>0</v>
      </c>
      <c r="N525" s="116">
        <f t="shared" si="1233"/>
        <v>0</v>
      </c>
      <c r="O525" s="116">
        <f t="shared" si="1233"/>
        <v>0</v>
      </c>
      <c r="P525" s="116">
        <f t="shared" si="1233"/>
        <v>0</v>
      </c>
      <c r="Q525" s="116">
        <f t="shared" si="1233"/>
        <v>0</v>
      </c>
      <c r="R525" s="116">
        <f t="shared" si="1233"/>
        <v>0</v>
      </c>
      <c r="S525" s="116">
        <f t="shared" si="1233"/>
        <v>0</v>
      </c>
      <c r="T525" s="116">
        <f t="shared" si="1233"/>
        <v>0</v>
      </c>
      <c r="U525" s="116">
        <f t="shared" si="1233"/>
        <v>0</v>
      </c>
      <c r="V525" s="174">
        <f t="shared" ref="V525:V526" si="1234">SUM(J525:U525)</f>
        <v>0</v>
      </c>
      <c r="W525" s="116">
        <f t="shared" si="1216"/>
        <v>0</v>
      </c>
      <c r="X525" s="116">
        <f t="shared" ref="X525:AH525" si="1235">ROUND(W324*$G525/12,2)</f>
        <v>0</v>
      </c>
      <c r="Y525" s="116">
        <f t="shared" si="1235"/>
        <v>0</v>
      </c>
      <c r="Z525" s="116">
        <f t="shared" si="1235"/>
        <v>0</v>
      </c>
      <c r="AA525" s="116">
        <f t="shared" si="1235"/>
        <v>0</v>
      </c>
      <c r="AB525" s="116">
        <f t="shared" si="1235"/>
        <v>0</v>
      </c>
      <c r="AC525" s="116">
        <f t="shared" si="1235"/>
        <v>0.48</v>
      </c>
      <c r="AD525" s="116">
        <f t="shared" si="1235"/>
        <v>0.48</v>
      </c>
      <c r="AE525" s="116">
        <f t="shared" si="1235"/>
        <v>0.48</v>
      </c>
      <c r="AF525" s="116">
        <f t="shared" si="1235"/>
        <v>1.55</v>
      </c>
      <c r="AG525" s="116">
        <f t="shared" si="1235"/>
        <v>1.55</v>
      </c>
      <c r="AH525" s="116">
        <f t="shared" si="1235"/>
        <v>1.55</v>
      </c>
      <c r="AI525" s="2">
        <f t="shared" si="1218"/>
        <v>6.09</v>
      </c>
      <c r="AJ525" s="116">
        <f t="shared" si="1109"/>
        <v>1.46</v>
      </c>
      <c r="AK525" s="116">
        <f t="shared" si="1110"/>
        <v>1.46</v>
      </c>
      <c r="AL525" s="116">
        <f t="shared" si="1232"/>
        <v>1.46</v>
      </c>
      <c r="AM525" s="116">
        <f t="shared" si="1232"/>
        <v>1.46</v>
      </c>
      <c r="AN525" s="116">
        <f t="shared" si="1232"/>
        <v>1.46</v>
      </c>
      <c r="AO525" s="116">
        <f t="shared" si="1232"/>
        <v>1.46</v>
      </c>
      <c r="AP525" s="116">
        <f t="shared" si="1232"/>
        <v>1.46</v>
      </c>
      <c r="AQ525" s="116">
        <f t="shared" si="1232"/>
        <v>1.46</v>
      </c>
      <c r="AR525" s="116">
        <f t="shared" si="1232"/>
        <v>1.46</v>
      </c>
      <c r="AS525" s="116">
        <f t="shared" si="1232"/>
        <v>1.46</v>
      </c>
      <c r="AT525" s="116">
        <f t="shared" si="1232"/>
        <v>1.46</v>
      </c>
      <c r="AU525" s="116">
        <f t="shared" si="1232"/>
        <v>1.46</v>
      </c>
      <c r="AV525" s="116">
        <f t="shared" ref="AV525:AV526" si="1236">SUM(AJ525:AU525)</f>
        <v>17.520000000000003</v>
      </c>
      <c r="AW525" s="116">
        <f t="shared" si="1111"/>
        <v>1.46</v>
      </c>
      <c r="AX525" s="116">
        <f t="shared" si="1223"/>
        <v>1.46</v>
      </c>
      <c r="AY525" s="116">
        <f t="shared" si="1223"/>
        <v>1.46</v>
      </c>
      <c r="AZ525" s="116">
        <f t="shared" si="1223"/>
        <v>1.46</v>
      </c>
      <c r="BA525" s="116">
        <f t="shared" si="1223"/>
        <v>1.46</v>
      </c>
      <c r="BB525" s="116">
        <f t="shared" si="1223"/>
        <v>1.46</v>
      </c>
      <c r="BC525" s="116">
        <f t="shared" si="1223"/>
        <v>1.46</v>
      </c>
      <c r="BD525" s="116">
        <f t="shared" si="1223"/>
        <v>1.46</v>
      </c>
      <c r="BE525" s="116">
        <f t="shared" si="1223"/>
        <v>1.46</v>
      </c>
      <c r="BF525" s="116">
        <f t="shared" si="1223"/>
        <v>1.46</v>
      </c>
      <c r="BG525" s="116">
        <f t="shared" si="1223"/>
        <v>1.46</v>
      </c>
      <c r="BH525" s="116">
        <f t="shared" si="1223"/>
        <v>1.46</v>
      </c>
      <c r="BI525" s="116">
        <f t="shared" si="1122"/>
        <v>17.520000000000003</v>
      </c>
      <c r="BV525" s="163"/>
      <c r="CI525" s="163"/>
      <c r="CV525" s="163"/>
      <c r="DI525" s="163"/>
      <c r="DV525" s="163"/>
      <c r="EI525" s="163"/>
    </row>
    <row r="526" spans="1:139" ht="15.75" outlineLevel="1" x14ac:dyDescent="0.25">
      <c r="A526" s="2">
        <f t="shared" si="1190"/>
        <v>7</v>
      </c>
      <c r="B526" s="1" t="str">
        <f t="shared" si="1213"/>
        <v>PRE-09704</v>
      </c>
      <c r="C526" s="1" t="str">
        <f t="shared" si="1213"/>
        <v>SPP TAU - Circuit 66413</v>
      </c>
      <c r="D526" s="2" t="str">
        <f t="shared" si="1213"/>
        <v>PRE-09704.1</v>
      </c>
      <c r="E526" s="162" t="str">
        <f t="shared" si="1213"/>
        <v>SPP TAU - Circuit 66413</v>
      </c>
      <c r="F526" s="123">
        <f t="shared" si="1214"/>
        <v>368</v>
      </c>
      <c r="G526" s="213">
        <f>VLOOKUP($F526,'2021 Depreciation Rates'!$A:$B,2,FALSE)</f>
        <v>4.3999999999999997E-2</v>
      </c>
      <c r="H526" s="213">
        <f>VLOOKUP($F526,'2022-2023 Depreciation Rates'!$A$1:$B$183,2,FALSE)</f>
        <v>4.4999999999999998E-2</v>
      </c>
      <c r="J526" s="116">
        <f t="shared" ref="J526:U526" si="1237">ROUND(I325*$G526/12,2)</f>
        <v>0</v>
      </c>
      <c r="K526" s="116">
        <f t="shared" si="1237"/>
        <v>0</v>
      </c>
      <c r="L526" s="116">
        <f t="shared" si="1237"/>
        <v>0</v>
      </c>
      <c r="M526" s="116">
        <f t="shared" si="1237"/>
        <v>0</v>
      </c>
      <c r="N526" s="116">
        <f t="shared" si="1237"/>
        <v>0</v>
      </c>
      <c r="O526" s="116">
        <f t="shared" si="1237"/>
        <v>0</v>
      </c>
      <c r="P526" s="116">
        <f t="shared" si="1237"/>
        <v>0</v>
      </c>
      <c r="Q526" s="116">
        <f t="shared" si="1237"/>
        <v>0</v>
      </c>
      <c r="R526" s="116">
        <f t="shared" si="1237"/>
        <v>0</v>
      </c>
      <c r="S526" s="116">
        <f t="shared" si="1237"/>
        <v>0</v>
      </c>
      <c r="T526" s="116">
        <f t="shared" si="1237"/>
        <v>0</v>
      </c>
      <c r="U526" s="116">
        <f t="shared" si="1237"/>
        <v>0</v>
      </c>
      <c r="V526" s="174">
        <f t="shared" si="1234"/>
        <v>0</v>
      </c>
      <c r="W526" s="116">
        <f t="shared" si="1216"/>
        <v>0</v>
      </c>
      <c r="X526" s="116">
        <f t="shared" ref="X526:AH526" si="1238">ROUND(W325*$G526/12,2)</f>
        <v>0</v>
      </c>
      <c r="Y526" s="116">
        <f t="shared" si="1238"/>
        <v>0</v>
      </c>
      <c r="Z526" s="116">
        <f t="shared" si="1238"/>
        <v>0</v>
      </c>
      <c r="AA526" s="116">
        <f t="shared" si="1238"/>
        <v>0</v>
      </c>
      <c r="AB526" s="116">
        <f t="shared" si="1238"/>
        <v>0</v>
      </c>
      <c r="AC526" s="116">
        <f t="shared" si="1238"/>
        <v>35.25</v>
      </c>
      <c r="AD526" s="116">
        <f t="shared" si="1238"/>
        <v>35.25</v>
      </c>
      <c r="AE526" s="116">
        <f t="shared" si="1238"/>
        <v>35.25</v>
      </c>
      <c r="AF526" s="116">
        <f t="shared" si="1238"/>
        <v>37.56</v>
      </c>
      <c r="AG526" s="116">
        <f t="shared" si="1238"/>
        <v>37.56</v>
      </c>
      <c r="AH526" s="116">
        <f t="shared" si="1238"/>
        <v>37.56</v>
      </c>
      <c r="AI526" s="2">
        <f t="shared" si="1218"/>
        <v>218.43</v>
      </c>
      <c r="AJ526" s="116">
        <f t="shared" si="1109"/>
        <v>38.409999999999997</v>
      </c>
      <c r="AK526" s="116">
        <f t="shared" si="1110"/>
        <v>38.409999999999997</v>
      </c>
      <c r="AL526" s="116">
        <f t="shared" si="1232"/>
        <v>38.409999999999997</v>
      </c>
      <c r="AM526" s="116">
        <f t="shared" si="1232"/>
        <v>38.409999999999997</v>
      </c>
      <c r="AN526" s="116">
        <f t="shared" si="1232"/>
        <v>38.409999999999997</v>
      </c>
      <c r="AO526" s="116">
        <f t="shared" si="1232"/>
        <v>38.409999999999997</v>
      </c>
      <c r="AP526" s="116">
        <f t="shared" si="1232"/>
        <v>38.409999999999997</v>
      </c>
      <c r="AQ526" s="116">
        <f t="shared" si="1232"/>
        <v>38.409999999999997</v>
      </c>
      <c r="AR526" s="116">
        <f t="shared" si="1232"/>
        <v>38.409999999999997</v>
      </c>
      <c r="AS526" s="116">
        <f t="shared" si="1232"/>
        <v>38.409999999999997</v>
      </c>
      <c r="AT526" s="116">
        <f t="shared" si="1232"/>
        <v>38.409999999999997</v>
      </c>
      <c r="AU526" s="116">
        <f t="shared" si="1232"/>
        <v>38.409999999999997</v>
      </c>
      <c r="AV526" s="116">
        <f t="shared" si="1236"/>
        <v>460.91999999999985</v>
      </c>
      <c r="AW526" s="116">
        <f t="shared" si="1111"/>
        <v>38.409999999999997</v>
      </c>
      <c r="AX526" s="116">
        <f t="shared" si="1223"/>
        <v>38.409999999999997</v>
      </c>
      <c r="AY526" s="116">
        <f t="shared" si="1223"/>
        <v>38.409999999999997</v>
      </c>
      <c r="AZ526" s="116">
        <f t="shared" si="1223"/>
        <v>38.409999999999997</v>
      </c>
      <c r="BA526" s="116">
        <f t="shared" si="1223"/>
        <v>38.409999999999997</v>
      </c>
      <c r="BB526" s="116">
        <f t="shared" si="1223"/>
        <v>38.409999999999997</v>
      </c>
      <c r="BC526" s="116">
        <f t="shared" si="1223"/>
        <v>38.409999999999997</v>
      </c>
      <c r="BD526" s="116">
        <f t="shared" si="1223"/>
        <v>38.409999999999997</v>
      </c>
      <c r="BE526" s="116">
        <f t="shared" si="1223"/>
        <v>38.409999999999997</v>
      </c>
      <c r="BF526" s="116">
        <f t="shared" si="1223"/>
        <v>38.409999999999997</v>
      </c>
      <c r="BG526" s="116">
        <f t="shared" si="1223"/>
        <v>38.409999999999997</v>
      </c>
      <c r="BH526" s="116">
        <f t="shared" si="1223"/>
        <v>38.409999999999997</v>
      </c>
      <c r="BI526" s="116">
        <f t="shared" si="1122"/>
        <v>460.91999999999985</v>
      </c>
      <c r="BV526" s="163"/>
      <c r="CI526" s="163"/>
      <c r="CV526" s="163"/>
      <c r="DI526" s="163"/>
      <c r="DV526" s="163"/>
      <c r="EI526" s="163"/>
    </row>
    <row r="527" spans="1:139" ht="15.75" outlineLevel="1" x14ac:dyDescent="0.25">
      <c r="A527" s="2">
        <f t="shared" si="1190"/>
        <v>7</v>
      </c>
      <c r="B527" s="1" t="str">
        <f t="shared" si="1213"/>
        <v>PRE-09704</v>
      </c>
      <c r="C527" s="1" t="str">
        <f t="shared" si="1213"/>
        <v>SPP TAU - Circuit 66413</v>
      </c>
      <c r="D527" s="2" t="str">
        <f t="shared" si="1213"/>
        <v>PRE-09704.1</v>
      </c>
      <c r="E527" s="162" t="str">
        <f t="shared" si="1213"/>
        <v>SPP TAU - Circuit 66413</v>
      </c>
      <c r="F527" s="123">
        <f t="shared" si="1214"/>
        <v>369.02</v>
      </c>
      <c r="G527" s="213">
        <f>VLOOKUP($F527,'2021 Depreciation Rates'!$A:$B,2,FALSE)</f>
        <v>2.8000000000000001E-2</v>
      </c>
      <c r="H527" s="213">
        <f>VLOOKUP($F527,'2022-2023 Depreciation Rates'!$A$1:$B$183,2,FALSE)</f>
        <v>2.3E-2</v>
      </c>
      <c r="J527" s="116">
        <f t="shared" ref="J527:U527" si="1239">ROUND(I326*$G527/12,2)</f>
        <v>0</v>
      </c>
      <c r="K527" s="116">
        <f t="shared" si="1239"/>
        <v>0</v>
      </c>
      <c r="L527" s="116">
        <f t="shared" si="1239"/>
        <v>0</v>
      </c>
      <c r="M527" s="116">
        <f t="shared" si="1239"/>
        <v>0</v>
      </c>
      <c r="N527" s="116">
        <f t="shared" si="1239"/>
        <v>0</v>
      </c>
      <c r="O527" s="116">
        <f t="shared" si="1239"/>
        <v>0</v>
      </c>
      <c r="P527" s="116">
        <f t="shared" si="1239"/>
        <v>0</v>
      </c>
      <c r="Q527" s="116">
        <f t="shared" si="1239"/>
        <v>0</v>
      </c>
      <c r="R527" s="116">
        <f t="shared" si="1239"/>
        <v>0</v>
      </c>
      <c r="S527" s="116">
        <f t="shared" si="1239"/>
        <v>0</v>
      </c>
      <c r="T527" s="116">
        <f t="shared" si="1239"/>
        <v>0</v>
      </c>
      <c r="U527" s="116">
        <f t="shared" si="1239"/>
        <v>0</v>
      </c>
      <c r="V527" s="174">
        <f t="shared" ref="V527" si="1240">SUM(J527:U527)</f>
        <v>0</v>
      </c>
      <c r="W527" s="116">
        <f t="shared" si="1216"/>
        <v>0</v>
      </c>
      <c r="X527" s="116">
        <f t="shared" ref="X527:AH527" si="1241">ROUND(W326*$G527/12,2)</f>
        <v>0</v>
      </c>
      <c r="Y527" s="116">
        <f t="shared" si="1241"/>
        <v>0</v>
      </c>
      <c r="Z527" s="116">
        <f t="shared" si="1241"/>
        <v>0</v>
      </c>
      <c r="AA527" s="116">
        <f t="shared" si="1241"/>
        <v>0</v>
      </c>
      <c r="AB527" s="116">
        <f t="shared" si="1241"/>
        <v>0</v>
      </c>
      <c r="AC527" s="116">
        <f t="shared" si="1241"/>
        <v>3.88</v>
      </c>
      <c r="AD527" s="116">
        <f t="shared" si="1241"/>
        <v>3.88</v>
      </c>
      <c r="AE527" s="116">
        <f t="shared" si="1241"/>
        <v>3.88</v>
      </c>
      <c r="AF527" s="116">
        <f t="shared" si="1241"/>
        <v>2.71</v>
      </c>
      <c r="AG527" s="116">
        <f t="shared" si="1241"/>
        <v>2.71</v>
      </c>
      <c r="AH527" s="116">
        <f t="shared" si="1241"/>
        <v>2.71</v>
      </c>
      <c r="AI527" s="2">
        <f t="shared" si="1218"/>
        <v>19.770000000000003</v>
      </c>
      <c r="AJ527" s="116">
        <f t="shared" si="1109"/>
        <v>2.23</v>
      </c>
      <c r="AK527" s="116">
        <f t="shared" si="1110"/>
        <v>2.23</v>
      </c>
      <c r="AL527" s="116">
        <f t="shared" si="1232"/>
        <v>2.23</v>
      </c>
      <c r="AM527" s="116">
        <f t="shared" si="1232"/>
        <v>2.23</v>
      </c>
      <c r="AN527" s="116">
        <f t="shared" si="1232"/>
        <v>2.23</v>
      </c>
      <c r="AO527" s="116">
        <f t="shared" si="1232"/>
        <v>2.23</v>
      </c>
      <c r="AP527" s="116">
        <f t="shared" si="1232"/>
        <v>2.23</v>
      </c>
      <c r="AQ527" s="116">
        <f t="shared" si="1232"/>
        <v>2.23</v>
      </c>
      <c r="AR527" s="116">
        <f t="shared" si="1232"/>
        <v>2.23</v>
      </c>
      <c r="AS527" s="116">
        <f t="shared" si="1232"/>
        <v>2.23</v>
      </c>
      <c r="AT527" s="116">
        <f t="shared" si="1232"/>
        <v>2.23</v>
      </c>
      <c r="AU527" s="116">
        <f t="shared" si="1232"/>
        <v>2.23</v>
      </c>
      <c r="AV527" s="116">
        <f t="shared" ref="AV527" si="1242">SUM(AJ527:AU527)</f>
        <v>26.76</v>
      </c>
      <c r="AW527" s="116">
        <f t="shared" si="1111"/>
        <v>2.23</v>
      </c>
      <c r="AX527" s="116">
        <f t="shared" si="1223"/>
        <v>2.23</v>
      </c>
      <c r="AY527" s="116">
        <f t="shared" si="1223"/>
        <v>2.23</v>
      </c>
      <c r="AZ527" s="116">
        <f t="shared" si="1223"/>
        <v>2.23</v>
      </c>
      <c r="BA527" s="116">
        <f t="shared" si="1223"/>
        <v>2.23</v>
      </c>
      <c r="BB527" s="116">
        <f t="shared" si="1223"/>
        <v>2.23</v>
      </c>
      <c r="BC527" s="116">
        <f t="shared" si="1223"/>
        <v>2.23</v>
      </c>
      <c r="BD527" s="116">
        <f t="shared" si="1223"/>
        <v>2.23</v>
      </c>
      <c r="BE527" s="116">
        <f t="shared" si="1223"/>
        <v>2.23</v>
      </c>
      <c r="BF527" s="116">
        <f t="shared" si="1223"/>
        <v>2.23</v>
      </c>
      <c r="BG527" s="116">
        <f t="shared" si="1223"/>
        <v>2.23</v>
      </c>
      <c r="BH527" s="116">
        <f t="shared" si="1223"/>
        <v>2.23</v>
      </c>
      <c r="BI527" s="116">
        <f t="shared" si="1122"/>
        <v>26.76</v>
      </c>
      <c r="BV527" s="163"/>
      <c r="CI527" s="163"/>
      <c r="CV527" s="163"/>
      <c r="DI527" s="163"/>
      <c r="DV527" s="163"/>
      <c r="EI527" s="163"/>
    </row>
    <row r="528" spans="1:139" ht="15.75" outlineLevel="1" x14ac:dyDescent="0.25">
      <c r="A528" s="2">
        <f t="shared" si="1190"/>
        <v>8</v>
      </c>
      <c r="B528" s="1" t="str">
        <f t="shared" si="1213"/>
        <v>PRE-09705</v>
      </c>
      <c r="C528" s="1" t="str">
        <f t="shared" si="1213"/>
        <v>SPP TAU - Circuit 66046</v>
      </c>
      <c r="D528" s="2" t="str">
        <f t="shared" si="1213"/>
        <v>PRE-09705.1</v>
      </c>
      <c r="E528" s="162" t="str">
        <f t="shared" si="1213"/>
        <v>SPP TAU - Circuit 66046</v>
      </c>
      <c r="F528" s="123">
        <f t="shared" si="1214"/>
        <v>356</v>
      </c>
      <c r="G528" s="213">
        <f>VLOOKUP($F528,'2021 Depreciation Rates'!$A:$B,2,FALSE)</f>
        <v>2.8000000000000001E-2</v>
      </c>
      <c r="H528" s="213">
        <f>VLOOKUP($F528,'2022-2023 Depreciation Rates'!$A$1:$B$183,2,FALSE)</f>
        <v>2.9000000000000001E-2</v>
      </c>
      <c r="J528" s="116">
        <f t="shared" ref="J528:U528" si="1243">ROUND(I327*$G528/12,2)</f>
        <v>0</v>
      </c>
      <c r="K528" s="116">
        <f t="shared" si="1243"/>
        <v>0</v>
      </c>
      <c r="L528" s="116">
        <f t="shared" si="1243"/>
        <v>0</v>
      </c>
      <c r="M528" s="116">
        <f t="shared" si="1243"/>
        <v>0</v>
      </c>
      <c r="N528" s="116">
        <f t="shared" si="1243"/>
        <v>0</v>
      </c>
      <c r="O528" s="116">
        <f t="shared" si="1243"/>
        <v>0</v>
      </c>
      <c r="P528" s="116">
        <f t="shared" si="1243"/>
        <v>0</v>
      </c>
      <c r="Q528" s="116">
        <f t="shared" si="1243"/>
        <v>0</v>
      </c>
      <c r="R528" s="116">
        <f t="shared" si="1243"/>
        <v>0</v>
      </c>
      <c r="S528" s="116">
        <f t="shared" si="1243"/>
        <v>0</v>
      </c>
      <c r="T528" s="116">
        <f t="shared" si="1243"/>
        <v>0</v>
      </c>
      <c r="U528" s="116">
        <f t="shared" si="1243"/>
        <v>0</v>
      </c>
      <c r="V528" s="174">
        <f t="shared" si="1100"/>
        <v>0</v>
      </c>
      <c r="W528" s="116">
        <f t="shared" si="1216"/>
        <v>0</v>
      </c>
      <c r="X528" s="116">
        <f t="shared" ref="X528:AH528" si="1244">ROUND(W327*$G528/12,2)</f>
        <v>0</v>
      </c>
      <c r="Y528" s="116">
        <f t="shared" si="1244"/>
        <v>0</v>
      </c>
      <c r="Z528" s="116">
        <f t="shared" si="1244"/>
        <v>0</v>
      </c>
      <c r="AA528" s="116">
        <f t="shared" si="1244"/>
        <v>0</v>
      </c>
      <c r="AB528" s="116">
        <f t="shared" si="1244"/>
        <v>0</v>
      </c>
      <c r="AC528" s="116">
        <f t="shared" si="1244"/>
        <v>0</v>
      </c>
      <c r="AD528" s="116">
        <f t="shared" si="1244"/>
        <v>0</v>
      </c>
      <c r="AE528" s="116">
        <f t="shared" si="1244"/>
        <v>0</v>
      </c>
      <c r="AF528" s="116">
        <f t="shared" si="1244"/>
        <v>0</v>
      </c>
      <c r="AG528" s="116">
        <f t="shared" si="1244"/>
        <v>0</v>
      </c>
      <c r="AH528" s="116">
        <f t="shared" si="1244"/>
        <v>0</v>
      </c>
      <c r="AI528" s="2">
        <f t="shared" si="1218"/>
        <v>0</v>
      </c>
      <c r="AJ528" s="116">
        <f t="shared" si="1109"/>
        <v>0</v>
      </c>
      <c r="AK528" s="116">
        <f t="shared" si="1110"/>
        <v>0</v>
      </c>
      <c r="AL528" s="116">
        <f t="shared" si="1232"/>
        <v>1797.02</v>
      </c>
      <c r="AM528" s="116">
        <f t="shared" si="1232"/>
        <v>1797.02</v>
      </c>
      <c r="AN528" s="116">
        <f t="shared" si="1232"/>
        <v>1797.02</v>
      </c>
      <c r="AO528" s="116">
        <f t="shared" si="1232"/>
        <v>1797.02</v>
      </c>
      <c r="AP528" s="116">
        <f t="shared" si="1232"/>
        <v>1797.02</v>
      </c>
      <c r="AQ528" s="116">
        <f t="shared" si="1232"/>
        <v>1797.02</v>
      </c>
      <c r="AR528" s="116">
        <f t="shared" si="1232"/>
        <v>1797.02</v>
      </c>
      <c r="AS528" s="116">
        <f t="shared" si="1232"/>
        <v>1797.02</v>
      </c>
      <c r="AT528" s="116">
        <f t="shared" si="1232"/>
        <v>1797.02</v>
      </c>
      <c r="AU528" s="116">
        <f t="shared" si="1232"/>
        <v>1797.02</v>
      </c>
      <c r="AV528" s="116">
        <f t="shared" si="1121"/>
        <v>17970.2</v>
      </c>
      <c r="AW528" s="116">
        <f t="shared" si="1111"/>
        <v>1797.02</v>
      </c>
      <c r="AX528" s="116">
        <f t="shared" si="1223"/>
        <v>1797.02</v>
      </c>
      <c r="AY528" s="116">
        <f t="shared" si="1223"/>
        <v>1797.02</v>
      </c>
      <c r="AZ528" s="116">
        <f t="shared" si="1223"/>
        <v>1797.02</v>
      </c>
      <c r="BA528" s="116">
        <f t="shared" si="1223"/>
        <v>1797.02</v>
      </c>
      <c r="BB528" s="116">
        <f t="shared" si="1223"/>
        <v>1797.02</v>
      </c>
      <c r="BC528" s="116">
        <f t="shared" si="1223"/>
        <v>1797.02</v>
      </c>
      <c r="BD528" s="116">
        <f t="shared" si="1223"/>
        <v>1797.02</v>
      </c>
      <c r="BE528" s="116">
        <f t="shared" si="1223"/>
        <v>1797.02</v>
      </c>
      <c r="BF528" s="116">
        <f t="shared" si="1223"/>
        <v>1797.02</v>
      </c>
      <c r="BG528" s="116">
        <f t="shared" si="1223"/>
        <v>1797.02</v>
      </c>
      <c r="BH528" s="116">
        <f t="shared" si="1223"/>
        <v>1797.02</v>
      </c>
      <c r="BI528" s="116">
        <f t="shared" si="1122"/>
        <v>21564.240000000002</v>
      </c>
      <c r="BV528" s="163"/>
      <c r="CI528" s="163"/>
      <c r="CV528" s="163"/>
      <c r="DI528" s="163"/>
      <c r="DV528" s="163"/>
      <c r="EI528" s="163"/>
    </row>
    <row r="529" spans="1:139" ht="15.75" outlineLevel="1" x14ac:dyDescent="0.25">
      <c r="A529" s="2">
        <f t="shared" si="1190"/>
        <v>9</v>
      </c>
      <c r="B529" s="1" t="str">
        <f t="shared" si="1213"/>
        <v>PRE-09711</v>
      </c>
      <c r="C529" s="1" t="str">
        <f t="shared" si="1213"/>
        <v>SPP TAU - Circuit 66059</v>
      </c>
      <c r="D529" s="2" t="str">
        <f t="shared" si="1213"/>
        <v>PRE-09711.1</v>
      </c>
      <c r="E529" s="162" t="str">
        <f t="shared" si="1213"/>
        <v>SPP TAU - Circuit 66059</v>
      </c>
      <c r="F529" s="123">
        <f t="shared" si="1214"/>
        <v>355</v>
      </c>
      <c r="G529" s="213">
        <f>VLOOKUP($F529,'2021 Depreciation Rates'!$A:$B,2,FALSE)</f>
        <v>3.5999999999999997E-2</v>
      </c>
      <c r="H529" s="213">
        <f>VLOOKUP($F529,'2022-2023 Depreciation Rates'!$A$1:$B$183,2,FALSE)</f>
        <v>2.8000000000000001E-2</v>
      </c>
      <c r="J529" s="116">
        <f t="shared" ref="J529:U529" si="1245">ROUND(I328*$G529/12,2)</f>
        <v>0</v>
      </c>
      <c r="K529" s="116">
        <f t="shared" si="1245"/>
        <v>0</v>
      </c>
      <c r="L529" s="116">
        <f t="shared" si="1245"/>
        <v>0</v>
      </c>
      <c r="M529" s="116">
        <f t="shared" si="1245"/>
        <v>0</v>
      </c>
      <c r="N529" s="116">
        <f t="shared" si="1245"/>
        <v>0</v>
      </c>
      <c r="O529" s="116">
        <f t="shared" si="1245"/>
        <v>0</v>
      </c>
      <c r="P529" s="116">
        <f t="shared" si="1245"/>
        <v>0</v>
      </c>
      <c r="Q529" s="116">
        <f t="shared" si="1245"/>
        <v>0</v>
      </c>
      <c r="R529" s="116">
        <f t="shared" si="1245"/>
        <v>0</v>
      </c>
      <c r="S529" s="116">
        <f t="shared" si="1245"/>
        <v>0</v>
      </c>
      <c r="T529" s="116">
        <f t="shared" si="1245"/>
        <v>0</v>
      </c>
      <c r="U529" s="116">
        <f t="shared" si="1245"/>
        <v>0</v>
      </c>
      <c r="V529" s="174">
        <f t="shared" si="1100"/>
        <v>0</v>
      </c>
      <c r="W529" s="116">
        <f t="shared" si="1216"/>
        <v>0</v>
      </c>
      <c r="X529" s="116">
        <f t="shared" ref="X529:AH529" si="1246">ROUND(W328*$G529/12,2)</f>
        <v>0</v>
      </c>
      <c r="Y529" s="116">
        <f t="shared" si="1246"/>
        <v>149.02000000000001</v>
      </c>
      <c r="Z529" s="116">
        <f t="shared" si="1246"/>
        <v>149.02000000000001</v>
      </c>
      <c r="AA529" s="116">
        <f t="shared" si="1246"/>
        <v>149.02000000000001</v>
      </c>
      <c r="AB529" s="116">
        <f t="shared" si="1246"/>
        <v>150.51</v>
      </c>
      <c r="AC529" s="116">
        <f t="shared" si="1246"/>
        <v>113.1</v>
      </c>
      <c r="AD529" s="116">
        <f t="shared" si="1246"/>
        <v>113.1</v>
      </c>
      <c r="AE529" s="116">
        <f t="shared" si="1246"/>
        <v>113.1</v>
      </c>
      <c r="AF529" s="116">
        <f t="shared" si="1246"/>
        <v>113.1</v>
      </c>
      <c r="AG529" s="116">
        <f t="shared" si="1246"/>
        <v>113.1</v>
      </c>
      <c r="AH529" s="116">
        <f t="shared" si="1246"/>
        <v>113.1</v>
      </c>
      <c r="AI529" s="2">
        <f t="shared" si="1218"/>
        <v>1276.1699999999998</v>
      </c>
      <c r="AJ529" s="116">
        <f t="shared" si="1109"/>
        <v>87.97</v>
      </c>
      <c r="AK529" s="116">
        <f t="shared" si="1110"/>
        <v>87.97</v>
      </c>
      <c r="AL529" s="116">
        <f t="shared" si="1232"/>
        <v>87.97</v>
      </c>
      <c r="AM529" s="116">
        <f t="shared" si="1232"/>
        <v>87.97</v>
      </c>
      <c r="AN529" s="116">
        <f t="shared" si="1232"/>
        <v>87.97</v>
      </c>
      <c r="AO529" s="116">
        <f t="shared" si="1232"/>
        <v>87.97</v>
      </c>
      <c r="AP529" s="116">
        <f t="shared" si="1232"/>
        <v>87.97</v>
      </c>
      <c r="AQ529" s="116">
        <f t="shared" si="1232"/>
        <v>87.97</v>
      </c>
      <c r="AR529" s="116">
        <f t="shared" si="1232"/>
        <v>87.97</v>
      </c>
      <c r="AS529" s="116">
        <f t="shared" si="1232"/>
        <v>87.97</v>
      </c>
      <c r="AT529" s="116">
        <f t="shared" si="1232"/>
        <v>87.97</v>
      </c>
      <c r="AU529" s="116">
        <f t="shared" si="1232"/>
        <v>87.97</v>
      </c>
      <c r="AV529" s="116">
        <f t="shared" si="1121"/>
        <v>1055.6400000000001</v>
      </c>
      <c r="AW529" s="116">
        <f t="shared" si="1111"/>
        <v>87.97</v>
      </c>
      <c r="AX529" s="116">
        <f t="shared" si="1223"/>
        <v>87.97</v>
      </c>
      <c r="AY529" s="116">
        <f t="shared" si="1223"/>
        <v>87.97</v>
      </c>
      <c r="AZ529" s="116">
        <f t="shared" si="1223"/>
        <v>87.97</v>
      </c>
      <c r="BA529" s="116">
        <f t="shared" si="1223"/>
        <v>87.97</v>
      </c>
      <c r="BB529" s="116">
        <f t="shared" si="1223"/>
        <v>87.97</v>
      </c>
      <c r="BC529" s="116">
        <f t="shared" si="1223"/>
        <v>87.97</v>
      </c>
      <c r="BD529" s="116">
        <f t="shared" si="1223"/>
        <v>87.97</v>
      </c>
      <c r="BE529" s="116">
        <f t="shared" si="1223"/>
        <v>87.97</v>
      </c>
      <c r="BF529" s="116">
        <f t="shared" si="1223"/>
        <v>87.97</v>
      </c>
      <c r="BG529" s="116">
        <f t="shared" si="1223"/>
        <v>87.97</v>
      </c>
      <c r="BH529" s="116">
        <f t="shared" si="1223"/>
        <v>87.97</v>
      </c>
      <c r="BI529" s="116">
        <f t="shared" si="1122"/>
        <v>1055.6400000000001</v>
      </c>
      <c r="BV529" s="163"/>
      <c r="CI529" s="163"/>
      <c r="CV529" s="163"/>
      <c r="DI529" s="163"/>
      <c r="DV529" s="163"/>
      <c r="EI529" s="163"/>
    </row>
    <row r="530" spans="1:139" ht="15.75" outlineLevel="1" x14ac:dyDescent="0.25">
      <c r="A530" s="2">
        <f t="shared" si="1190"/>
        <v>9</v>
      </c>
      <c r="B530" s="1" t="str">
        <f t="shared" si="1213"/>
        <v>PRE-09711</v>
      </c>
      <c r="C530" s="1" t="str">
        <f t="shared" si="1213"/>
        <v>SPP TAU - Circuit 66059</v>
      </c>
      <c r="D530" s="2" t="str">
        <f t="shared" si="1213"/>
        <v>PRE-09711.1</v>
      </c>
      <c r="E530" s="162" t="str">
        <f t="shared" si="1213"/>
        <v>SPP TAU - Circuit 66059</v>
      </c>
      <c r="F530" s="123">
        <f t="shared" si="1214"/>
        <v>356</v>
      </c>
      <c r="G530" s="213">
        <f>VLOOKUP($F530,'2021 Depreciation Rates'!$A:$B,2,FALSE)</f>
        <v>2.8000000000000001E-2</v>
      </c>
      <c r="H530" s="213">
        <f>VLOOKUP($F530,'2022-2023 Depreciation Rates'!$A$1:$B$183,2,FALSE)</f>
        <v>2.9000000000000001E-2</v>
      </c>
      <c r="J530" s="116">
        <f t="shared" ref="J530:U530" si="1247">ROUND(I329*$G530/12,2)</f>
        <v>0</v>
      </c>
      <c r="K530" s="116">
        <f t="shared" si="1247"/>
        <v>0</v>
      </c>
      <c r="L530" s="116">
        <f t="shared" si="1247"/>
        <v>0</v>
      </c>
      <c r="M530" s="116">
        <f t="shared" si="1247"/>
        <v>0</v>
      </c>
      <c r="N530" s="116">
        <f t="shared" si="1247"/>
        <v>0</v>
      </c>
      <c r="O530" s="116">
        <f t="shared" si="1247"/>
        <v>0</v>
      </c>
      <c r="P530" s="116">
        <f t="shared" si="1247"/>
        <v>0</v>
      </c>
      <c r="Q530" s="116">
        <f t="shared" si="1247"/>
        <v>0</v>
      </c>
      <c r="R530" s="116">
        <f t="shared" si="1247"/>
        <v>0</v>
      </c>
      <c r="S530" s="116">
        <f t="shared" si="1247"/>
        <v>0</v>
      </c>
      <c r="T530" s="116">
        <f t="shared" si="1247"/>
        <v>0</v>
      </c>
      <c r="U530" s="116">
        <f t="shared" si="1247"/>
        <v>0</v>
      </c>
      <c r="V530" s="174">
        <f t="shared" ref="V530" si="1248">SUM(J530:U530)</f>
        <v>0</v>
      </c>
      <c r="W530" s="116">
        <f t="shared" si="1216"/>
        <v>0</v>
      </c>
      <c r="X530" s="116">
        <f t="shared" ref="X530:AH530" si="1249">ROUND(W329*$G530/12,2)</f>
        <v>0</v>
      </c>
      <c r="Y530" s="116">
        <f t="shared" si="1249"/>
        <v>50.92</v>
      </c>
      <c r="Z530" s="116">
        <f t="shared" si="1249"/>
        <v>50.92</v>
      </c>
      <c r="AA530" s="116">
        <f t="shared" si="1249"/>
        <v>50.92</v>
      </c>
      <c r="AB530" s="116">
        <f t="shared" si="1249"/>
        <v>51.43</v>
      </c>
      <c r="AC530" s="116">
        <f t="shared" si="1249"/>
        <v>80.52</v>
      </c>
      <c r="AD530" s="116">
        <f t="shared" si="1249"/>
        <v>80.52</v>
      </c>
      <c r="AE530" s="116">
        <f t="shared" si="1249"/>
        <v>80.52</v>
      </c>
      <c r="AF530" s="116">
        <f t="shared" si="1249"/>
        <v>80.52</v>
      </c>
      <c r="AG530" s="116">
        <f t="shared" si="1249"/>
        <v>80.52</v>
      </c>
      <c r="AH530" s="116">
        <f t="shared" si="1249"/>
        <v>80.52</v>
      </c>
      <c r="AI530" s="2">
        <f t="shared" si="1218"/>
        <v>687.31</v>
      </c>
      <c r="AJ530" s="116">
        <f t="shared" si="1109"/>
        <v>83.4</v>
      </c>
      <c r="AK530" s="116">
        <f t="shared" si="1110"/>
        <v>83.4</v>
      </c>
      <c r="AL530" s="116">
        <f t="shared" si="1232"/>
        <v>83.4</v>
      </c>
      <c r="AM530" s="116">
        <f t="shared" si="1232"/>
        <v>83.4</v>
      </c>
      <c r="AN530" s="116">
        <f t="shared" si="1232"/>
        <v>83.4</v>
      </c>
      <c r="AO530" s="116">
        <f t="shared" si="1232"/>
        <v>83.4</v>
      </c>
      <c r="AP530" s="116">
        <f t="shared" si="1232"/>
        <v>83.4</v>
      </c>
      <c r="AQ530" s="116">
        <f t="shared" si="1232"/>
        <v>83.4</v>
      </c>
      <c r="AR530" s="116">
        <f t="shared" si="1232"/>
        <v>83.4</v>
      </c>
      <c r="AS530" s="116">
        <f t="shared" si="1232"/>
        <v>83.4</v>
      </c>
      <c r="AT530" s="116">
        <f t="shared" si="1232"/>
        <v>83.4</v>
      </c>
      <c r="AU530" s="116">
        <f t="shared" si="1232"/>
        <v>83.4</v>
      </c>
      <c r="AV530" s="116">
        <f t="shared" ref="AV530" si="1250">SUM(AJ530:AU530)</f>
        <v>1000.7999999999998</v>
      </c>
      <c r="AW530" s="116">
        <f t="shared" si="1111"/>
        <v>83.4</v>
      </c>
      <c r="AX530" s="116">
        <f t="shared" si="1223"/>
        <v>83.4</v>
      </c>
      <c r="AY530" s="116">
        <f t="shared" si="1223"/>
        <v>83.4</v>
      </c>
      <c r="AZ530" s="116">
        <f t="shared" si="1223"/>
        <v>83.4</v>
      </c>
      <c r="BA530" s="116">
        <f t="shared" si="1223"/>
        <v>83.4</v>
      </c>
      <c r="BB530" s="116">
        <f t="shared" si="1223"/>
        <v>83.4</v>
      </c>
      <c r="BC530" s="116">
        <f t="shared" si="1223"/>
        <v>83.4</v>
      </c>
      <c r="BD530" s="116">
        <f t="shared" si="1223"/>
        <v>83.4</v>
      </c>
      <c r="BE530" s="116">
        <f t="shared" si="1223"/>
        <v>83.4</v>
      </c>
      <c r="BF530" s="116">
        <f t="shared" si="1223"/>
        <v>83.4</v>
      </c>
      <c r="BG530" s="116">
        <f t="shared" si="1223"/>
        <v>83.4</v>
      </c>
      <c r="BH530" s="116">
        <f t="shared" si="1223"/>
        <v>83.4</v>
      </c>
      <c r="BI530" s="116">
        <f t="shared" si="1122"/>
        <v>1000.7999999999998</v>
      </c>
      <c r="BV530" s="163"/>
      <c r="CI530" s="163"/>
      <c r="CV530" s="163"/>
      <c r="DI530" s="163"/>
      <c r="DV530" s="163"/>
      <c r="EI530" s="163"/>
    </row>
    <row r="531" spans="1:139" ht="15.75" outlineLevel="1" x14ac:dyDescent="0.25">
      <c r="A531" s="2">
        <f t="shared" si="1190"/>
        <v>10</v>
      </c>
      <c r="B531" s="1" t="str">
        <f t="shared" si="1213"/>
        <v>PRE-09712</v>
      </c>
      <c r="C531" s="1" t="str">
        <f t="shared" si="1213"/>
        <v>SPP TAU - Circuit 230008</v>
      </c>
      <c r="D531" s="2" t="str">
        <f t="shared" si="1213"/>
        <v>PRE-09712.1</v>
      </c>
      <c r="E531" s="162" t="str">
        <f t="shared" si="1213"/>
        <v>SPP TAU - Circuit 230008</v>
      </c>
      <c r="F531" s="123">
        <f t="shared" si="1214"/>
        <v>355</v>
      </c>
      <c r="G531" s="213">
        <f>VLOOKUP($F531,'2021 Depreciation Rates'!$A:$B,2,FALSE)</f>
        <v>3.5999999999999997E-2</v>
      </c>
      <c r="H531" s="213">
        <f>VLOOKUP($F531,'2022-2023 Depreciation Rates'!$A$1:$B$183,2,FALSE)</f>
        <v>2.8000000000000001E-2</v>
      </c>
      <c r="J531" s="116">
        <f t="shared" ref="J531:U531" si="1251">ROUND(I330*$G531/12,2)</f>
        <v>0</v>
      </c>
      <c r="K531" s="116">
        <f t="shared" si="1251"/>
        <v>0</v>
      </c>
      <c r="L531" s="116">
        <f t="shared" si="1251"/>
        <v>0</v>
      </c>
      <c r="M531" s="116">
        <f t="shared" si="1251"/>
        <v>0</v>
      </c>
      <c r="N531" s="116">
        <f t="shared" si="1251"/>
        <v>0</v>
      </c>
      <c r="O531" s="116">
        <f t="shared" si="1251"/>
        <v>0</v>
      </c>
      <c r="P531" s="116">
        <f t="shared" si="1251"/>
        <v>0</v>
      </c>
      <c r="Q531" s="116">
        <f t="shared" si="1251"/>
        <v>0</v>
      </c>
      <c r="R531" s="116">
        <f t="shared" si="1251"/>
        <v>0</v>
      </c>
      <c r="S531" s="116">
        <f t="shared" si="1251"/>
        <v>0</v>
      </c>
      <c r="T531" s="116">
        <f t="shared" si="1251"/>
        <v>0</v>
      </c>
      <c r="U531" s="116">
        <f t="shared" si="1251"/>
        <v>0</v>
      </c>
      <c r="V531" s="174">
        <f t="shared" si="1100"/>
        <v>0</v>
      </c>
      <c r="W531" s="116">
        <f t="shared" si="1216"/>
        <v>0</v>
      </c>
      <c r="X531" s="116">
        <f t="shared" ref="X531:AH531" si="1252">ROUND(W330*$G531/12,2)</f>
        <v>0</v>
      </c>
      <c r="Y531" s="116">
        <f t="shared" si="1252"/>
        <v>0</v>
      </c>
      <c r="Z531" s="116">
        <f t="shared" si="1252"/>
        <v>0</v>
      </c>
      <c r="AA531" s="116">
        <f t="shared" si="1252"/>
        <v>0</v>
      </c>
      <c r="AB531" s="116">
        <f t="shared" si="1252"/>
        <v>0</v>
      </c>
      <c r="AC531" s="116">
        <f t="shared" si="1252"/>
        <v>0</v>
      </c>
      <c r="AD531" s="116">
        <f t="shared" si="1252"/>
        <v>2950.14</v>
      </c>
      <c r="AE531" s="116">
        <f t="shared" si="1252"/>
        <v>2949.85</v>
      </c>
      <c r="AF531" s="116">
        <f t="shared" si="1252"/>
        <v>2949.85</v>
      </c>
      <c r="AG531" s="116">
        <f t="shared" si="1252"/>
        <v>2949.85</v>
      </c>
      <c r="AH531" s="116">
        <f t="shared" si="1252"/>
        <v>2949.85</v>
      </c>
      <c r="AI531" s="2">
        <f t="shared" si="1218"/>
        <v>14749.54</v>
      </c>
      <c r="AJ531" s="116">
        <f t="shared" si="1109"/>
        <v>2324.4</v>
      </c>
      <c r="AK531" s="116">
        <f t="shared" si="1110"/>
        <v>2324.4</v>
      </c>
      <c r="AL531" s="116">
        <f t="shared" si="1232"/>
        <v>2324.4</v>
      </c>
      <c r="AM531" s="116">
        <f t="shared" si="1232"/>
        <v>2324.4</v>
      </c>
      <c r="AN531" s="116">
        <f t="shared" si="1232"/>
        <v>2324.4</v>
      </c>
      <c r="AO531" s="116">
        <f t="shared" si="1232"/>
        <v>2324.4</v>
      </c>
      <c r="AP531" s="116">
        <f t="shared" si="1232"/>
        <v>2324.4</v>
      </c>
      <c r="AQ531" s="116">
        <f t="shared" si="1232"/>
        <v>2324.4</v>
      </c>
      <c r="AR531" s="116">
        <f t="shared" si="1232"/>
        <v>2324.4</v>
      </c>
      <c r="AS531" s="116">
        <f t="shared" si="1232"/>
        <v>2324.4</v>
      </c>
      <c r="AT531" s="116">
        <f t="shared" si="1232"/>
        <v>2324.4</v>
      </c>
      <c r="AU531" s="116">
        <f t="shared" si="1232"/>
        <v>2324.4</v>
      </c>
      <c r="AV531" s="116">
        <f t="shared" si="1121"/>
        <v>27892.800000000007</v>
      </c>
      <c r="AW531" s="116">
        <f t="shared" si="1111"/>
        <v>2324.4</v>
      </c>
      <c r="AX531" s="116">
        <f t="shared" si="1223"/>
        <v>2324.4</v>
      </c>
      <c r="AY531" s="116">
        <f t="shared" si="1223"/>
        <v>2324.4</v>
      </c>
      <c r="AZ531" s="116">
        <f t="shared" si="1223"/>
        <v>2324.4</v>
      </c>
      <c r="BA531" s="116">
        <f t="shared" si="1223"/>
        <v>2324.4</v>
      </c>
      <c r="BB531" s="116">
        <f t="shared" si="1223"/>
        <v>2324.4</v>
      </c>
      <c r="BC531" s="116">
        <f t="shared" si="1223"/>
        <v>2324.4</v>
      </c>
      <c r="BD531" s="116">
        <f t="shared" si="1223"/>
        <v>2324.4</v>
      </c>
      <c r="BE531" s="116">
        <f t="shared" si="1223"/>
        <v>2324.4</v>
      </c>
      <c r="BF531" s="116">
        <f t="shared" si="1223"/>
        <v>2324.4</v>
      </c>
      <c r="BG531" s="116">
        <f t="shared" si="1223"/>
        <v>2324.4</v>
      </c>
      <c r="BH531" s="116">
        <f t="shared" si="1223"/>
        <v>2324.4</v>
      </c>
      <c r="BI531" s="116">
        <f t="shared" si="1122"/>
        <v>27892.800000000007</v>
      </c>
      <c r="BV531" s="163"/>
      <c r="CI531" s="163"/>
      <c r="CV531" s="163"/>
      <c r="DI531" s="163"/>
      <c r="DV531" s="163"/>
      <c r="EI531" s="163"/>
    </row>
    <row r="532" spans="1:139" ht="15.75" outlineLevel="1" x14ac:dyDescent="0.25">
      <c r="A532" s="2">
        <f t="shared" si="1190"/>
        <v>10</v>
      </c>
      <c r="B532" s="1" t="str">
        <f t="shared" si="1213"/>
        <v>PRE-09712</v>
      </c>
      <c r="C532" s="1" t="str">
        <f t="shared" si="1213"/>
        <v>SPP TAU - Circuit 230008</v>
      </c>
      <c r="D532" s="2" t="str">
        <f t="shared" si="1213"/>
        <v>PRE-09712.1</v>
      </c>
      <c r="E532" s="162" t="str">
        <f t="shared" si="1213"/>
        <v>SPP TAU - Circuit 230008</v>
      </c>
      <c r="F532" s="123">
        <f t="shared" si="1214"/>
        <v>356</v>
      </c>
      <c r="G532" s="213">
        <f>VLOOKUP($F532,'2021 Depreciation Rates'!$A:$B,2,FALSE)</f>
        <v>2.8000000000000001E-2</v>
      </c>
      <c r="H532" s="213">
        <f>VLOOKUP($F532,'2022-2023 Depreciation Rates'!$A$1:$B$183,2,FALSE)</f>
        <v>2.9000000000000001E-2</v>
      </c>
      <c r="J532" s="116">
        <f t="shared" ref="J532:U532" si="1253">ROUND(I331*$G532/12,2)</f>
        <v>0</v>
      </c>
      <c r="K532" s="116">
        <f t="shared" si="1253"/>
        <v>0</v>
      </c>
      <c r="L532" s="116">
        <f t="shared" si="1253"/>
        <v>0</v>
      </c>
      <c r="M532" s="116">
        <f t="shared" si="1253"/>
        <v>0</v>
      </c>
      <c r="N532" s="116">
        <f t="shared" si="1253"/>
        <v>0</v>
      </c>
      <c r="O532" s="116">
        <f t="shared" si="1253"/>
        <v>0</v>
      </c>
      <c r="P532" s="116">
        <f t="shared" si="1253"/>
        <v>0</v>
      </c>
      <c r="Q532" s="116">
        <f t="shared" si="1253"/>
        <v>0</v>
      </c>
      <c r="R532" s="116">
        <f t="shared" si="1253"/>
        <v>0</v>
      </c>
      <c r="S532" s="116">
        <f t="shared" si="1253"/>
        <v>0</v>
      </c>
      <c r="T532" s="116">
        <f t="shared" si="1253"/>
        <v>0</v>
      </c>
      <c r="U532" s="116">
        <f t="shared" si="1253"/>
        <v>0</v>
      </c>
      <c r="V532" s="174">
        <f t="shared" ref="V532:V533" si="1254">SUM(J532:U532)</f>
        <v>0</v>
      </c>
      <c r="W532" s="116">
        <f t="shared" si="1216"/>
        <v>0</v>
      </c>
      <c r="X532" s="116">
        <f t="shared" ref="X532:AH532" si="1255">ROUND(W331*$G532/12,2)</f>
        <v>0</v>
      </c>
      <c r="Y532" s="116">
        <f t="shared" si="1255"/>
        <v>0</v>
      </c>
      <c r="Z532" s="116">
        <f t="shared" si="1255"/>
        <v>0</v>
      </c>
      <c r="AA532" s="116">
        <f t="shared" si="1255"/>
        <v>0</v>
      </c>
      <c r="AB532" s="116">
        <f t="shared" si="1255"/>
        <v>0</v>
      </c>
      <c r="AC532" s="116">
        <f t="shared" si="1255"/>
        <v>0</v>
      </c>
      <c r="AD532" s="116">
        <f t="shared" si="1255"/>
        <v>909.44</v>
      </c>
      <c r="AE532" s="116">
        <f t="shared" si="1255"/>
        <v>909.35</v>
      </c>
      <c r="AF532" s="116">
        <f t="shared" si="1255"/>
        <v>909.35</v>
      </c>
      <c r="AG532" s="116">
        <f t="shared" si="1255"/>
        <v>909.35</v>
      </c>
      <c r="AH532" s="116">
        <f t="shared" si="1255"/>
        <v>909.35</v>
      </c>
      <c r="AI532" s="2">
        <f t="shared" si="1218"/>
        <v>4546.84</v>
      </c>
      <c r="AJ532" s="116">
        <f t="shared" si="1109"/>
        <v>954.17</v>
      </c>
      <c r="AK532" s="116">
        <f t="shared" si="1110"/>
        <v>954.17</v>
      </c>
      <c r="AL532" s="116">
        <f t="shared" si="1232"/>
        <v>954.17</v>
      </c>
      <c r="AM532" s="116">
        <f t="shared" si="1232"/>
        <v>954.17</v>
      </c>
      <c r="AN532" s="116">
        <f t="shared" si="1232"/>
        <v>954.17</v>
      </c>
      <c r="AO532" s="116">
        <f t="shared" si="1232"/>
        <v>954.17</v>
      </c>
      <c r="AP532" s="116">
        <f t="shared" si="1232"/>
        <v>954.17</v>
      </c>
      <c r="AQ532" s="116">
        <f t="shared" si="1232"/>
        <v>954.17</v>
      </c>
      <c r="AR532" s="116">
        <f t="shared" si="1232"/>
        <v>954.17</v>
      </c>
      <c r="AS532" s="116">
        <f t="shared" si="1232"/>
        <v>954.17</v>
      </c>
      <c r="AT532" s="116">
        <f t="shared" si="1232"/>
        <v>954.17</v>
      </c>
      <c r="AU532" s="116">
        <f t="shared" si="1232"/>
        <v>954.17</v>
      </c>
      <c r="AV532" s="116">
        <f t="shared" ref="AV532:AV533" si="1256">SUM(AJ532:AU532)</f>
        <v>11450.039999999999</v>
      </c>
      <c r="AW532" s="116">
        <f t="shared" si="1111"/>
        <v>954.17</v>
      </c>
      <c r="AX532" s="116">
        <f t="shared" si="1223"/>
        <v>954.17</v>
      </c>
      <c r="AY532" s="116">
        <f t="shared" si="1223"/>
        <v>954.17</v>
      </c>
      <c r="AZ532" s="116">
        <f t="shared" si="1223"/>
        <v>954.17</v>
      </c>
      <c r="BA532" s="116">
        <f t="shared" si="1223"/>
        <v>954.17</v>
      </c>
      <c r="BB532" s="116">
        <f t="shared" si="1223"/>
        <v>954.17</v>
      </c>
      <c r="BC532" s="116">
        <f t="shared" si="1223"/>
        <v>954.17</v>
      </c>
      <c r="BD532" s="116">
        <f t="shared" si="1223"/>
        <v>954.17</v>
      </c>
      <c r="BE532" s="116">
        <f t="shared" si="1223"/>
        <v>954.17</v>
      </c>
      <c r="BF532" s="116">
        <f t="shared" si="1223"/>
        <v>954.17</v>
      </c>
      <c r="BG532" s="116">
        <f t="shared" si="1223"/>
        <v>954.17</v>
      </c>
      <c r="BH532" s="116">
        <f t="shared" si="1223"/>
        <v>954.17</v>
      </c>
      <c r="BI532" s="116">
        <f t="shared" si="1122"/>
        <v>11450.039999999999</v>
      </c>
      <c r="BV532" s="163"/>
      <c r="CI532" s="163"/>
      <c r="CV532" s="163"/>
      <c r="DI532" s="163"/>
      <c r="DV532" s="163"/>
      <c r="EI532" s="163"/>
    </row>
    <row r="533" spans="1:139" ht="15.75" outlineLevel="1" x14ac:dyDescent="0.25">
      <c r="A533" s="2">
        <f t="shared" si="1190"/>
        <v>10</v>
      </c>
      <c r="B533" s="1" t="str">
        <f t="shared" si="1213"/>
        <v>PRE-09712</v>
      </c>
      <c r="C533" s="1" t="str">
        <f t="shared" si="1213"/>
        <v>SPP TAU - Circuit 230008</v>
      </c>
      <c r="D533" s="2" t="str">
        <f t="shared" si="1213"/>
        <v>PRE-09712.1</v>
      </c>
      <c r="E533" s="162" t="str">
        <f t="shared" si="1213"/>
        <v>SPP TAU - Circuit 230008</v>
      </c>
      <c r="F533" s="123">
        <f t="shared" si="1214"/>
        <v>364</v>
      </c>
      <c r="G533" s="213">
        <f>VLOOKUP($F533,'2021 Depreciation Rates'!$A:$B,2,FALSE)</f>
        <v>4.3999999999999997E-2</v>
      </c>
      <c r="H533" s="213">
        <f>VLOOKUP($F533,'2022-2023 Depreciation Rates'!$A$1:$B$183,2,FALSE)</f>
        <v>3.6999999999999998E-2</v>
      </c>
      <c r="J533" s="116">
        <f t="shared" ref="J533:U533" si="1257">ROUND(I332*$G533/12,2)</f>
        <v>0</v>
      </c>
      <c r="K533" s="116">
        <f t="shared" si="1257"/>
        <v>0</v>
      </c>
      <c r="L533" s="116">
        <f t="shared" si="1257"/>
        <v>0</v>
      </c>
      <c r="M533" s="116">
        <f t="shared" si="1257"/>
        <v>0</v>
      </c>
      <c r="N533" s="116">
        <f t="shared" si="1257"/>
        <v>0</v>
      </c>
      <c r="O533" s="116">
        <f t="shared" si="1257"/>
        <v>0</v>
      </c>
      <c r="P533" s="116">
        <f t="shared" si="1257"/>
        <v>0</v>
      </c>
      <c r="Q533" s="116">
        <f t="shared" si="1257"/>
        <v>0</v>
      </c>
      <c r="R533" s="116">
        <f t="shared" si="1257"/>
        <v>0</v>
      </c>
      <c r="S533" s="116">
        <f t="shared" si="1257"/>
        <v>0</v>
      </c>
      <c r="T533" s="116">
        <f t="shared" si="1257"/>
        <v>0</v>
      </c>
      <c r="U533" s="116">
        <f t="shared" si="1257"/>
        <v>0</v>
      </c>
      <c r="V533" s="174">
        <f t="shared" si="1254"/>
        <v>0</v>
      </c>
      <c r="W533" s="116">
        <f t="shared" si="1216"/>
        <v>0</v>
      </c>
      <c r="X533" s="116">
        <f t="shared" ref="X533:AH533" si="1258">ROUND(W332*$G533/12,2)</f>
        <v>0</v>
      </c>
      <c r="Y533" s="116">
        <f t="shared" si="1258"/>
        <v>0</v>
      </c>
      <c r="Z533" s="116">
        <f t="shared" si="1258"/>
        <v>0</v>
      </c>
      <c r="AA533" s="116">
        <f t="shared" si="1258"/>
        <v>0</v>
      </c>
      <c r="AB533" s="116">
        <f t="shared" si="1258"/>
        <v>0</v>
      </c>
      <c r="AC533" s="116">
        <f t="shared" si="1258"/>
        <v>0</v>
      </c>
      <c r="AD533" s="116">
        <f t="shared" si="1258"/>
        <v>18.03</v>
      </c>
      <c r="AE533" s="116">
        <f t="shared" si="1258"/>
        <v>18.03</v>
      </c>
      <c r="AF533" s="116">
        <f t="shared" si="1258"/>
        <v>18.03</v>
      </c>
      <c r="AG533" s="116">
        <f t="shared" si="1258"/>
        <v>18.03</v>
      </c>
      <c r="AH533" s="116">
        <f t="shared" si="1258"/>
        <v>18.03</v>
      </c>
      <c r="AI533" s="2">
        <f t="shared" si="1218"/>
        <v>90.15</v>
      </c>
      <c r="AJ533" s="116">
        <f t="shared" si="1109"/>
        <v>15.36</v>
      </c>
      <c r="AK533" s="116">
        <f t="shared" si="1110"/>
        <v>15.36</v>
      </c>
      <c r="AL533" s="116">
        <f t="shared" si="1232"/>
        <v>15.36</v>
      </c>
      <c r="AM533" s="116">
        <f t="shared" si="1232"/>
        <v>15.36</v>
      </c>
      <c r="AN533" s="116">
        <f t="shared" si="1232"/>
        <v>15.36</v>
      </c>
      <c r="AO533" s="116">
        <f t="shared" si="1232"/>
        <v>15.36</v>
      </c>
      <c r="AP533" s="116">
        <f t="shared" si="1232"/>
        <v>15.36</v>
      </c>
      <c r="AQ533" s="116">
        <f t="shared" si="1232"/>
        <v>15.36</v>
      </c>
      <c r="AR533" s="116">
        <f t="shared" si="1232"/>
        <v>15.36</v>
      </c>
      <c r="AS533" s="116">
        <f t="shared" si="1232"/>
        <v>15.36</v>
      </c>
      <c r="AT533" s="116">
        <f t="shared" si="1232"/>
        <v>15.36</v>
      </c>
      <c r="AU533" s="116">
        <f t="shared" si="1232"/>
        <v>15.36</v>
      </c>
      <c r="AV533" s="116">
        <f t="shared" si="1256"/>
        <v>184.32000000000005</v>
      </c>
      <c r="AW533" s="116">
        <f t="shared" si="1111"/>
        <v>15.36</v>
      </c>
      <c r="AX533" s="116">
        <f t="shared" si="1223"/>
        <v>15.36</v>
      </c>
      <c r="AY533" s="116">
        <f t="shared" si="1223"/>
        <v>15.36</v>
      </c>
      <c r="AZ533" s="116">
        <f t="shared" si="1223"/>
        <v>15.36</v>
      </c>
      <c r="BA533" s="116">
        <f t="shared" si="1223"/>
        <v>15.36</v>
      </c>
      <c r="BB533" s="116">
        <f t="shared" si="1223"/>
        <v>15.36</v>
      </c>
      <c r="BC533" s="116">
        <f t="shared" si="1223"/>
        <v>15.36</v>
      </c>
      <c r="BD533" s="116">
        <f t="shared" si="1223"/>
        <v>15.36</v>
      </c>
      <c r="BE533" s="116">
        <f t="shared" si="1223"/>
        <v>15.36</v>
      </c>
      <c r="BF533" s="116">
        <f t="shared" si="1223"/>
        <v>15.36</v>
      </c>
      <c r="BG533" s="116">
        <f t="shared" si="1223"/>
        <v>15.36</v>
      </c>
      <c r="BH533" s="116">
        <f t="shared" si="1223"/>
        <v>15.36</v>
      </c>
      <c r="BI533" s="116">
        <f t="shared" si="1122"/>
        <v>184.32000000000005</v>
      </c>
      <c r="BV533" s="163"/>
      <c r="CI533" s="163"/>
      <c r="CV533" s="163"/>
      <c r="DI533" s="163"/>
      <c r="DV533" s="163"/>
      <c r="EI533" s="163"/>
    </row>
    <row r="534" spans="1:139" ht="15.75" outlineLevel="1" x14ac:dyDescent="0.25">
      <c r="A534" s="2">
        <f t="shared" si="1190"/>
        <v>10</v>
      </c>
      <c r="B534" s="1" t="str">
        <f t="shared" si="1213"/>
        <v>PRE-09712</v>
      </c>
      <c r="C534" s="1" t="str">
        <f t="shared" si="1213"/>
        <v>SPP TAU - Circuit 230008</v>
      </c>
      <c r="D534" s="2" t="str">
        <f t="shared" si="1213"/>
        <v>PRE-09712.1</v>
      </c>
      <c r="E534" s="162" t="str">
        <f t="shared" si="1213"/>
        <v>SPP TAU - Circuit 230008</v>
      </c>
      <c r="F534" s="123">
        <f t="shared" si="1214"/>
        <v>365</v>
      </c>
      <c r="G534" s="213">
        <f>VLOOKUP($F534,'2021 Depreciation Rates'!$A:$B,2,FALSE)</f>
        <v>3.1E-2</v>
      </c>
      <c r="H534" s="213">
        <f>VLOOKUP($F534,'2022-2023 Depreciation Rates'!$A$1:$B$183,2,FALSE)</f>
        <v>2.1999999999999999E-2</v>
      </c>
      <c r="J534" s="116">
        <f t="shared" ref="J534:U534" si="1259">ROUND(I333*$G534/12,2)</f>
        <v>0</v>
      </c>
      <c r="K534" s="116">
        <f t="shared" si="1259"/>
        <v>0</v>
      </c>
      <c r="L534" s="116">
        <f t="shared" si="1259"/>
        <v>0</v>
      </c>
      <c r="M534" s="116">
        <f t="shared" si="1259"/>
        <v>0</v>
      </c>
      <c r="N534" s="116">
        <f t="shared" si="1259"/>
        <v>0</v>
      </c>
      <c r="O534" s="116">
        <f t="shared" si="1259"/>
        <v>0</v>
      </c>
      <c r="P534" s="116">
        <f t="shared" si="1259"/>
        <v>0</v>
      </c>
      <c r="Q534" s="116">
        <f t="shared" si="1259"/>
        <v>0</v>
      </c>
      <c r="R534" s="116">
        <f t="shared" si="1259"/>
        <v>0</v>
      </c>
      <c r="S534" s="116">
        <f t="shared" si="1259"/>
        <v>0</v>
      </c>
      <c r="T534" s="116">
        <f t="shared" si="1259"/>
        <v>0</v>
      </c>
      <c r="U534" s="116">
        <f t="shared" si="1259"/>
        <v>0</v>
      </c>
      <c r="V534" s="174">
        <f t="shared" ref="V534:V535" si="1260">SUM(J534:U534)</f>
        <v>0</v>
      </c>
      <c r="W534" s="116">
        <f t="shared" si="1216"/>
        <v>0</v>
      </c>
      <c r="X534" s="116">
        <f t="shared" ref="X534:AH534" si="1261">ROUND(W333*$G534/12,2)</f>
        <v>0</v>
      </c>
      <c r="Y534" s="116">
        <f t="shared" si="1261"/>
        <v>0</v>
      </c>
      <c r="Z534" s="116">
        <f t="shared" si="1261"/>
        <v>0</v>
      </c>
      <c r="AA534" s="116">
        <f t="shared" si="1261"/>
        <v>0</v>
      </c>
      <c r="AB534" s="116">
        <f t="shared" si="1261"/>
        <v>0</v>
      </c>
      <c r="AC534" s="116">
        <f t="shared" si="1261"/>
        <v>0</v>
      </c>
      <c r="AD534" s="116">
        <f t="shared" si="1261"/>
        <v>4.2</v>
      </c>
      <c r="AE534" s="116">
        <f t="shared" si="1261"/>
        <v>4.2</v>
      </c>
      <c r="AF534" s="116">
        <f t="shared" si="1261"/>
        <v>4.2</v>
      </c>
      <c r="AG534" s="116">
        <f t="shared" si="1261"/>
        <v>4.2</v>
      </c>
      <c r="AH534" s="116">
        <f t="shared" si="1261"/>
        <v>4.2</v>
      </c>
      <c r="AI534" s="2">
        <f t="shared" si="1218"/>
        <v>21</v>
      </c>
      <c r="AJ534" s="116">
        <f t="shared" si="1109"/>
        <v>3.02</v>
      </c>
      <c r="AK534" s="116">
        <f t="shared" si="1110"/>
        <v>3.02</v>
      </c>
      <c r="AL534" s="116">
        <f t="shared" si="1232"/>
        <v>3.02</v>
      </c>
      <c r="AM534" s="116">
        <f t="shared" si="1232"/>
        <v>3.02</v>
      </c>
      <c r="AN534" s="116">
        <f t="shared" si="1232"/>
        <v>3.02</v>
      </c>
      <c r="AO534" s="116">
        <f t="shared" si="1232"/>
        <v>3.02</v>
      </c>
      <c r="AP534" s="116">
        <f t="shared" si="1232"/>
        <v>3.02</v>
      </c>
      <c r="AQ534" s="116">
        <f t="shared" si="1232"/>
        <v>3.02</v>
      </c>
      <c r="AR534" s="116">
        <f t="shared" si="1232"/>
        <v>3.02</v>
      </c>
      <c r="AS534" s="116">
        <f t="shared" si="1232"/>
        <v>3.02</v>
      </c>
      <c r="AT534" s="116">
        <f t="shared" si="1232"/>
        <v>3.02</v>
      </c>
      <c r="AU534" s="116">
        <f t="shared" si="1232"/>
        <v>3.02</v>
      </c>
      <c r="AV534" s="116">
        <f t="shared" ref="AV534:AV535" si="1262">SUM(AJ534:AU534)</f>
        <v>36.24</v>
      </c>
      <c r="AW534" s="116">
        <f t="shared" si="1111"/>
        <v>3.02</v>
      </c>
      <c r="AX534" s="116">
        <f t="shared" si="1223"/>
        <v>3.02</v>
      </c>
      <c r="AY534" s="116">
        <f t="shared" si="1223"/>
        <v>3.02</v>
      </c>
      <c r="AZ534" s="116">
        <f t="shared" si="1223"/>
        <v>3.02</v>
      </c>
      <c r="BA534" s="116">
        <f t="shared" si="1223"/>
        <v>3.02</v>
      </c>
      <c r="BB534" s="116">
        <f t="shared" si="1223"/>
        <v>3.02</v>
      </c>
      <c r="BC534" s="116">
        <f t="shared" si="1223"/>
        <v>3.02</v>
      </c>
      <c r="BD534" s="116">
        <f t="shared" si="1223"/>
        <v>3.02</v>
      </c>
      <c r="BE534" s="116">
        <f t="shared" si="1223"/>
        <v>3.02</v>
      </c>
      <c r="BF534" s="116">
        <f t="shared" si="1223"/>
        <v>3.02</v>
      </c>
      <c r="BG534" s="116">
        <f t="shared" si="1223"/>
        <v>3.02</v>
      </c>
      <c r="BH534" s="116">
        <f t="shared" si="1223"/>
        <v>3.02</v>
      </c>
      <c r="BI534" s="116">
        <f t="shared" si="1122"/>
        <v>36.24</v>
      </c>
      <c r="BV534" s="163"/>
      <c r="CI534" s="163"/>
      <c r="CV534" s="163"/>
      <c r="DI534" s="163"/>
      <c r="DV534" s="163"/>
      <c r="EI534" s="163"/>
    </row>
    <row r="535" spans="1:139" ht="15.75" outlineLevel="1" x14ac:dyDescent="0.25">
      <c r="A535" s="2">
        <f t="shared" si="1190"/>
        <v>10</v>
      </c>
      <c r="B535" s="1" t="str">
        <f t="shared" si="1213"/>
        <v>PRE-09712</v>
      </c>
      <c r="C535" s="1" t="str">
        <f t="shared" si="1213"/>
        <v>SPP TAU - Circuit 230008</v>
      </c>
      <c r="D535" s="2" t="str">
        <f t="shared" si="1213"/>
        <v>PRE-09712.1</v>
      </c>
      <c r="E535" s="162" t="str">
        <f t="shared" si="1213"/>
        <v>SPP TAU - Circuit 230008</v>
      </c>
      <c r="F535" s="123">
        <f t="shared" si="1214"/>
        <v>366</v>
      </c>
      <c r="G535" s="213">
        <f>VLOOKUP($F535,'2021 Depreciation Rates'!$A:$B,2,FALSE)</f>
        <v>1.7999999999999999E-2</v>
      </c>
      <c r="H535" s="213">
        <f>VLOOKUP($F535,'2022-2023 Depreciation Rates'!$A$1:$B$183,2,FALSE)</f>
        <v>1.7000000000000001E-2</v>
      </c>
      <c r="J535" s="116">
        <f t="shared" ref="J535:U535" si="1263">ROUND(I334*$G535/12,2)</f>
        <v>0</v>
      </c>
      <c r="K535" s="116">
        <f t="shared" si="1263"/>
        <v>0</v>
      </c>
      <c r="L535" s="116">
        <f t="shared" si="1263"/>
        <v>0</v>
      </c>
      <c r="M535" s="116">
        <f t="shared" si="1263"/>
        <v>0</v>
      </c>
      <c r="N535" s="116">
        <f t="shared" si="1263"/>
        <v>0</v>
      </c>
      <c r="O535" s="116">
        <f t="shared" si="1263"/>
        <v>0</v>
      </c>
      <c r="P535" s="116">
        <f t="shared" si="1263"/>
        <v>0</v>
      </c>
      <c r="Q535" s="116">
        <f t="shared" si="1263"/>
        <v>0</v>
      </c>
      <c r="R535" s="116">
        <f t="shared" si="1263"/>
        <v>0</v>
      </c>
      <c r="S535" s="116">
        <f t="shared" si="1263"/>
        <v>0</v>
      </c>
      <c r="T535" s="116">
        <f t="shared" si="1263"/>
        <v>0</v>
      </c>
      <c r="U535" s="116">
        <f t="shared" si="1263"/>
        <v>0</v>
      </c>
      <c r="V535" s="174">
        <f t="shared" si="1260"/>
        <v>0</v>
      </c>
      <c r="W535" s="116">
        <f t="shared" si="1216"/>
        <v>0</v>
      </c>
      <c r="X535" s="116">
        <f t="shared" ref="X535:AH535" si="1264">ROUND(W334*$G535/12,2)</f>
        <v>0</v>
      </c>
      <c r="Y535" s="116">
        <f t="shared" si="1264"/>
        <v>0</v>
      </c>
      <c r="Z535" s="116">
        <f t="shared" si="1264"/>
        <v>0</v>
      </c>
      <c r="AA535" s="116">
        <f t="shared" si="1264"/>
        <v>0</v>
      </c>
      <c r="AB535" s="116">
        <f t="shared" si="1264"/>
        <v>0</v>
      </c>
      <c r="AC535" s="116">
        <f t="shared" si="1264"/>
        <v>0</v>
      </c>
      <c r="AD535" s="116">
        <f t="shared" si="1264"/>
        <v>0.53</v>
      </c>
      <c r="AE535" s="116">
        <f t="shared" si="1264"/>
        <v>0.53</v>
      </c>
      <c r="AF535" s="116">
        <f t="shared" si="1264"/>
        <v>0.53</v>
      </c>
      <c r="AG535" s="116">
        <f t="shared" si="1264"/>
        <v>0.53</v>
      </c>
      <c r="AH535" s="116">
        <f t="shared" si="1264"/>
        <v>0.53</v>
      </c>
      <c r="AI535" s="2">
        <f t="shared" si="1218"/>
        <v>2.6500000000000004</v>
      </c>
      <c r="AJ535" s="116">
        <f t="shared" si="1109"/>
        <v>0.51</v>
      </c>
      <c r="AK535" s="116">
        <f t="shared" si="1110"/>
        <v>0.51</v>
      </c>
      <c r="AL535" s="116">
        <f t="shared" si="1232"/>
        <v>0.51</v>
      </c>
      <c r="AM535" s="116">
        <f t="shared" si="1232"/>
        <v>0.51</v>
      </c>
      <c r="AN535" s="116">
        <f t="shared" si="1232"/>
        <v>0.51</v>
      </c>
      <c r="AO535" s="116">
        <f t="shared" si="1232"/>
        <v>0.51</v>
      </c>
      <c r="AP535" s="116">
        <f t="shared" si="1232"/>
        <v>0.51</v>
      </c>
      <c r="AQ535" s="116">
        <f t="shared" si="1232"/>
        <v>0.51</v>
      </c>
      <c r="AR535" s="116">
        <f t="shared" si="1232"/>
        <v>0.51</v>
      </c>
      <c r="AS535" s="116">
        <f t="shared" si="1232"/>
        <v>0.51</v>
      </c>
      <c r="AT535" s="116">
        <f t="shared" si="1232"/>
        <v>0.51</v>
      </c>
      <c r="AU535" s="116">
        <f t="shared" si="1232"/>
        <v>0.51</v>
      </c>
      <c r="AV535" s="116">
        <f t="shared" si="1262"/>
        <v>6.1199999999999983</v>
      </c>
      <c r="AW535" s="116">
        <f t="shared" si="1111"/>
        <v>0.51</v>
      </c>
      <c r="AX535" s="116">
        <f t="shared" si="1223"/>
        <v>0.51</v>
      </c>
      <c r="AY535" s="116">
        <f t="shared" si="1223"/>
        <v>0.51</v>
      </c>
      <c r="AZ535" s="116">
        <f t="shared" si="1223"/>
        <v>0.51</v>
      </c>
      <c r="BA535" s="116">
        <f t="shared" si="1223"/>
        <v>0.51</v>
      </c>
      <c r="BB535" s="116">
        <f t="shared" si="1223"/>
        <v>0.51</v>
      </c>
      <c r="BC535" s="116">
        <f t="shared" si="1223"/>
        <v>0.51</v>
      </c>
      <c r="BD535" s="116">
        <f t="shared" si="1223"/>
        <v>0.51</v>
      </c>
      <c r="BE535" s="116">
        <f t="shared" si="1223"/>
        <v>0.51</v>
      </c>
      <c r="BF535" s="116">
        <f t="shared" si="1223"/>
        <v>0.51</v>
      </c>
      <c r="BG535" s="116">
        <f t="shared" si="1223"/>
        <v>0.51</v>
      </c>
      <c r="BH535" s="116">
        <f t="shared" si="1223"/>
        <v>0.51</v>
      </c>
      <c r="BI535" s="116">
        <f t="shared" si="1122"/>
        <v>6.1199999999999983</v>
      </c>
      <c r="BV535" s="163"/>
      <c r="CI535" s="163"/>
      <c r="CV535" s="163"/>
      <c r="DI535" s="163"/>
      <c r="DV535" s="163"/>
      <c r="EI535" s="163"/>
    </row>
    <row r="536" spans="1:139" ht="15.75" outlineLevel="1" x14ac:dyDescent="0.25">
      <c r="A536" s="2">
        <f t="shared" si="1190"/>
        <v>10</v>
      </c>
      <c r="B536" s="1" t="str">
        <f t="shared" si="1213"/>
        <v>PRE-09712</v>
      </c>
      <c r="C536" s="1" t="str">
        <f t="shared" si="1213"/>
        <v>SPP TAU - Circuit 230008</v>
      </c>
      <c r="D536" s="2" t="str">
        <f t="shared" si="1213"/>
        <v>PRE-09712.1</v>
      </c>
      <c r="E536" s="162" t="str">
        <f t="shared" si="1213"/>
        <v>SPP TAU - Circuit 230008</v>
      </c>
      <c r="F536" s="123">
        <f t="shared" si="1214"/>
        <v>368</v>
      </c>
      <c r="G536" s="213">
        <f>VLOOKUP($F536,'2021 Depreciation Rates'!$A:$B,2,FALSE)</f>
        <v>4.3999999999999997E-2</v>
      </c>
      <c r="H536" s="213">
        <f>VLOOKUP($F536,'2022-2023 Depreciation Rates'!$A$1:$B$183,2,FALSE)</f>
        <v>4.4999999999999998E-2</v>
      </c>
      <c r="J536" s="116">
        <f t="shared" ref="J536:U536" si="1265">ROUND(I335*$G536/12,2)</f>
        <v>0</v>
      </c>
      <c r="K536" s="116">
        <f t="shared" si="1265"/>
        <v>0</v>
      </c>
      <c r="L536" s="116">
        <f t="shared" si="1265"/>
        <v>0</v>
      </c>
      <c r="M536" s="116">
        <f t="shared" si="1265"/>
        <v>0</v>
      </c>
      <c r="N536" s="116">
        <f t="shared" si="1265"/>
        <v>0</v>
      </c>
      <c r="O536" s="116">
        <f t="shared" si="1265"/>
        <v>0</v>
      </c>
      <c r="P536" s="116">
        <f t="shared" si="1265"/>
        <v>0</v>
      </c>
      <c r="Q536" s="116">
        <f t="shared" si="1265"/>
        <v>0</v>
      </c>
      <c r="R536" s="116">
        <f t="shared" si="1265"/>
        <v>0</v>
      </c>
      <c r="S536" s="116">
        <f t="shared" si="1265"/>
        <v>0</v>
      </c>
      <c r="T536" s="116">
        <f t="shared" si="1265"/>
        <v>0</v>
      </c>
      <c r="U536" s="116">
        <f t="shared" si="1265"/>
        <v>0</v>
      </c>
      <c r="V536" s="174">
        <f t="shared" ref="V536" si="1266">SUM(J536:U536)</f>
        <v>0</v>
      </c>
      <c r="W536" s="116">
        <f t="shared" si="1216"/>
        <v>0</v>
      </c>
      <c r="X536" s="116">
        <f t="shared" ref="X536:AH536" si="1267">ROUND(W335*$G536/12,2)</f>
        <v>0</v>
      </c>
      <c r="Y536" s="116">
        <f t="shared" si="1267"/>
        <v>0</v>
      </c>
      <c r="Z536" s="116">
        <f t="shared" si="1267"/>
        <v>0</v>
      </c>
      <c r="AA536" s="116">
        <f t="shared" si="1267"/>
        <v>0</v>
      </c>
      <c r="AB536" s="116">
        <f t="shared" si="1267"/>
        <v>0</v>
      </c>
      <c r="AC536" s="116">
        <f t="shared" si="1267"/>
        <v>0</v>
      </c>
      <c r="AD536" s="116">
        <f t="shared" si="1267"/>
        <v>23.74</v>
      </c>
      <c r="AE536" s="116">
        <f t="shared" si="1267"/>
        <v>23.74</v>
      </c>
      <c r="AF536" s="116">
        <f t="shared" si="1267"/>
        <v>23.74</v>
      </c>
      <c r="AG536" s="116">
        <f t="shared" si="1267"/>
        <v>23.74</v>
      </c>
      <c r="AH536" s="116">
        <f t="shared" si="1267"/>
        <v>23.74</v>
      </c>
      <c r="AI536" s="2">
        <f t="shared" si="1218"/>
        <v>118.69999999999999</v>
      </c>
      <c r="AJ536" s="116">
        <f t="shared" si="1109"/>
        <v>24.59</v>
      </c>
      <c r="AK536" s="116">
        <f t="shared" si="1110"/>
        <v>24.59</v>
      </c>
      <c r="AL536" s="116">
        <f t="shared" si="1232"/>
        <v>24.59</v>
      </c>
      <c r="AM536" s="116">
        <f t="shared" si="1232"/>
        <v>24.59</v>
      </c>
      <c r="AN536" s="116">
        <f t="shared" si="1232"/>
        <v>24.59</v>
      </c>
      <c r="AO536" s="116">
        <f t="shared" si="1232"/>
        <v>24.59</v>
      </c>
      <c r="AP536" s="116">
        <f t="shared" si="1232"/>
        <v>24.59</v>
      </c>
      <c r="AQ536" s="116">
        <f t="shared" si="1232"/>
        <v>24.59</v>
      </c>
      <c r="AR536" s="116">
        <f t="shared" si="1232"/>
        <v>24.59</v>
      </c>
      <c r="AS536" s="116">
        <f t="shared" si="1232"/>
        <v>24.59</v>
      </c>
      <c r="AT536" s="116">
        <f t="shared" si="1232"/>
        <v>24.59</v>
      </c>
      <c r="AU536" s="116">
        <f t="shared" si="1232"/>
        <v>24.59</v>
      </c>
      <c r="AV536" s="116">
        <f t="shared" ref="AV536" si="1268">SUM(AJ536:AU536)</f>
        <v>295.08</v>
      </c>
      <c r="AW536" s="116">
        <f t="shared" si="1111"/>
        <v>24.59</v>
      </c>
      <c r="AX536" s="116">
        <f t="shared" si="1223"/>
        <v>24.59</v>
      </c>
      <c r="AY536" s="116">
        <f t="shared" si="1223"/>
        <v>24.59</v>
      </c>
      <c r="AZ536" s="116">
        <f t="shared" si="1223"/>
        <v>24.59</v>
      </c>
      <c r="BA536" s="116">
        <f t="shared" si="1223"/>
        <v>24.59</v>
      </c>
      <c r="BB536" s="116">
        <f t="shared" si="1223"/>
        <v>24.59</v>
      </c>
      <c r="BC536" s="116">
        <f t="shared" si="1223"/>
        <v>24.59</v>
      </c>
      <c r="BD536" s="116">
        <f t="shared" si="1223"/>
        <v>24.59</v>
      </c>
      <c r="BE536" s="116">
        <f t="shared" si="1223"/>
        <v>24.59</v>
      </c>
      <c r="BF536" s="116">
        <f t="shared" si="1223"/>
        <v>24.59</v>
      </c>
      <c r="BG536" s="116">
        <f t="shared" si="1223"/>
        <v>24.59</v>
      </c>
      <c r="BH536" s="116">
        <f t="shared" si="1223"/>
        <v>24.59</v>
      </c>
      <c r="BI536" s="116">
        <f t="shared" si="1122"/>
        <v>295.08</v>
      </c>
      <c r="BV536" s="163"/>
      <c r="CI536" s="163"/>
      <c r="CV536" s="163"/>
      <c r="DI536" s="163"/>
      <c r="DV536" s="163"/>
      <c r="EI536" s="163"/>
    </row>
    <row r="537" spans="1:139" ht="15.75" outlineLevel="1" x14ac:dyDescent="0.25">
      <c r="A537" s="2">
        <f t="shared" si="1190"/>
        <v>11</v>
      </c>
      <c r="B537" s="1" t="str">
        <f t="shared" si="1213"/>
        <v>PRE-09722</v>
      </c>
      <c r="C537" s="1" t="str">
        <f t="shared" si="1213"/>
        <v>SPP TAU - Circuit 230010</v>
      </c>
      <c r="D537" s="2" t="str">
        <f t="shared" si="1213"/>
        <v>PRE-09722.1</v>
      </c>
      <c r="E537" s="162" t="str">
        <f t="shared" si="1213"/>
        <v>SPP TAU - Circuit 230010</v>
      </c>
      <c r="F537" s="123">
        <f t="shared" si="1214"/>
        <v>355</v>
      </c>
      <c r="G537" s="213">
        <f>VLOOKUP($F537,'2021 Depreciation Rates'!$A:$B,2,FALSE)</f>
        <v>3.5999999999999997E-2</v>
      </c>
      <c r="H537" s="213">
        <f>VLOOKUP($F537,'2022-2023 Depreciation Rates'!$A$1:$B$183,2,FALSE)</f>
        <v>2.8000000000000001E-2</v>
      </c>
      <c r="J537" s="116">
        <f t="shared" ref="J537:U537" si="1269">ROUND(I336*$G537/12,2)</f>
        <v>0</v>
      </c>
      <c r="K537" s="116">
        <f t="shared" si="1269"/>
        <v>0</v>
      </c>
      <c r="L537" s="116">
        <f t="shared" si="1269"/>
        <v>0</v>
      </c>
      <c r="M537" s="116">
        <f t="shared" si="1269"/>
        <v>0</v>
      </c>
      <c r="N537" s="116">
        <f t="shared" si="1269"/>
        <v>0</v>
      </c>
      <c r="O537" s="116">
        <f t="shared" si="1269"/>
        <v>0</v>
      </c>
      <c r="P537" s="116">
        <f t="shared" si="1269"/>
        <v>0</v>
      </c>
      <c r="Q537" s="116">
        <f t="shared" si="1269"/>
        <v>0</v>
      </c>
      <c r="R537" s="116">
        <f t="shared" si="1269"/>
        <v>0</v>
      </c>
      <c r="S537" s="116">
        <f t="shared" si="1269"/>
        <v>0</v>
      </c>
      <c r="T537" s="116">
        <f t="shared" si="1269"/>
        <v>0</v>
      </c>
      <c r="U537" s="116">
        <f t="shared" si="1269"/>
        <v>0</v>
      </c>
      <c r="V537" s="174">
        <f t="shared" si="1100"/>
        <v>0</v>
      </c>
      <c r="W537" s="116">
        <f t="shared" si="1216"/>
        <v>0</v>
      </c>
      <c r="X537" s="116">
        <f t="shared" ref="X537:AH537" si="1270">ROUND(W336*$G537/12,2)</f>
        <v>0</v>
      </c>
      <c r="Y537" s="116">
        <f t="shared" si="1270"/>
        <v>0</v>
      </c>
      <c r="Z537" s="116">
        <f t="shared" si="1270"/>
        <v>0</v>
      </c>
      <c r="AA537" s="116">
        <f t="shared" si="1270"/>
        <v>0</v>
      </c>
      <c r="AB537" s="116">
        <f t="shared" si="1270"/>
        <v>0</v>
      </c>
      <c r="AC537" s="116">
        <f t="shared" si="1270"/>
        <v>0</v>
      </c>
      <c r="AD537" s="116">
        <f t="shared" si="1270"/>
        <v>0</v>
      </c>
      <c r="AE537" s="116">
        <f t="shared" si="1270"/>
        <v>0</v>
      </c>
      <c r="AF537" s="116">
        <f t="shared" si="1270"/>
        <v>0</v>
      </c>
      <c r="AG537" s="116">
        <f t="shared" si="1270"/>
        <v>0</v>
      </c>
      <c r="AH537" s="116">
        <f t="shared" si="1270"/>
        <v>0</v>
      </c>
      <c r="AI537" s="2">
        <f t="shared" si="1218"/>
        <v>0</v>
      </c>
      <c r="AJ537" s="116">
        <f t="shared" si="1109"/>
        <v>0</v>
      </c>
      <c r="AK537" s="116">
        <f t="shared" si="1110"/>
        <v>0</v>
      </c>
      <c r="AL537" s="116">
        <f t="shared" si="1232"/>
        <v>0</v>
      </c>
      <c r="AM537" s="116">
        <f t="shared" si="1232"/>
        <v>0</v>
      </c>
      <c r="AN537" s="116">
        <f t="shared" si="1232"/>
        <v>0</v>
      </c>
      <c r="AO537" s="116">
        <f t="shared" si="1232"/>
        <v>0</v>
      </c>
      <c r="AP537" s="116">
        <f t="shared" si="1232"/>
        <v>0</v>
      </c>
      <c r="AQ537" s="116">
        <f t="shared" si="1232"/>
        <v>0</v>
      </c>
      <c r="AR537" s="116">
        <f t="shared" si="1232"/>
        <v>0</v>
      </c>
      <c r="AS537" s="116">
        <f t="shared" si="1232"/>
        <v>0</v>
      </c>
      <c r="AT537" s="116">
        <f t="shared" si="1232"/>
        <v>0</v>
      </c>
      <c r="AU537" s="116">
        <f t="shared" si="1232"/>
        <v>0</v>
      </c>
      <c r="AV537" s="116">
        <f t="shared" si="1121"/>
        <v>0</v>
      </c>
      <c r="AW537" s="116">
        <f t="shared" si="1111"/>
        <v>0</v>
      </c>
      <c r="AX537" s="116">
        <f t="shared" ref="AX537:BH552" si="1271">ROUND(AW336*$H537/12,2)</f>
        <v>0</v>
      </c>
      <c r="AY537" s="116">
        <f t="shared" si="1271"/>
        <v>0</v>
      </c>
      <c r="AZ537" s="116">
        <f t="shared" si="1271"/>
        <v>0</v>
      </c>
      <c r="BA537" s="116">
        <f t="shared" si="1271"/>
        <v>0</v>
      </c>
      <c r="BB537" s="116">
        <f t="shared" si="1271"/>
        <v>0</v>
      </c>
      <c r="BC537" s="116">
        <f t="shared" si="1271"/>
        <v>0</v>
      </c>
      <c r="BD537" s="116">
        <f t="shared" si="1271"/>
        <v>0</v>
      </c>
      <c r="BE537" s="116">
        <f t="shared" si="1271"/>
        <v>0</v>
      </c>
      <c r="BF537" s="116">
        <f t="shared" si="1271"/>
        <v>0</v>
      </c>
      <c r="BG537" s="116">
        <f t="shared" si="1271"/>
        <v>0</v>
      </c>
      <c r="BH537" s="116">
        <f t="shared" si="1271"/>
        <v>0</v>
      </c>
      <c r="BI537" s="116">
        <f t="shared" si="1122"/>
        <v>0</v>
      </c>
      <c r="BV537" s="163"/>
      <c r="CI537" s="163"/>
      <c r="CV537" s="163"/>
      <c r="DI537" s="163"/>
      <c r="DV537" s="163"/>
      <c r="EI537" s="163"/>
    </row>
    <row r="538" spans="1:139" ht="15.75" outlineLevel="1" x14ac:dyDescent="0.25">
      <c r="A538" s="2">
        <f t="shared" si="1190"/>
        <v>12</v>
      </c>
      <c r="B538" s="1" t="str">
        <f t="shared" si="1213"/>
        <v>PRE-09723</v>
      </c>
      <c r="C538" s="1" t="str">
        <f t="shared" si="1213"/>
        <v>SPP TAU - Circuit 230038</v>
      </c>
      <c r="D538" s="2" t="str">
        <f t="shared" si="1213"/>
        <v>PRE-09723.1</v>
      </c>
      <c r="E538" s="162" t="str">
        <f t="shared" si="1213"/>
        <v>SPP TAU - Circuit 230038</v>
      </c>
      <c r="F538" s="123">
        <f t="shared" si="1214"/>
        <v>355</v>
      </c>
      <c r="G538" s="213">
        <f>VLOOKUP($F538,'2021 Depreciation Rates'!$A:$B,2,FALSE)</f>
        <v>3.5999999999999997E-2</v>
      </c>
      <c r="H538" s="213">
        <f>VLOOKUP($F538,'2022-2023 Depreciation Rates'!$A$1:$B$183,2,FALSE)</f>
        <v>2.8000000000000001E-2</v>
      </c>
      <c r="J538" s="116">
        <f t="shared" ref="J538:U538" si="1272">ROUND(I337*$G538/12,2)</f>
        <v>0</v>
      </c>
      <c r="K538" s="116">
        <f t="shared" si="1272"/>
        <v>0</v>
      </c>
      <c r="L538" s="116">
        <f t="shared" si="1272"/>
        <v>0</v>
      </c>
      <c r="M538" s="116">
        <f t="shared" si="1272"/>
        <v>0</v>
      </c>
      <c r="N538" s="116">
        <f t="shared" si="1272"/>
        <v>0</v>
      </c>
      <c r="O538" s="116">
        <f t="shared" si="1272"/>
        <v>0</v>
      </c>
      <c r="P538" s="116">
        <f t="shared" si="1272"/>
        <v>0</v>
      </c>
      <c r="Q538" s="116">
        <f t="shared" si="1272"/>
        <v>0</v>
      </c>
      <c r="R538" s="116">
        <f t="shared" si="1272"/>
        <v>0</v>
      </c>
      <c r="S538" s="116">
        <f t="shared" si="1272"/>
        <v>0</v>
      </c>
      <c r="T538" s="116">
        <f t="shared" si="1272"/>
        <v>0</v>
      </c>
      <c r="U538" s="116">
        <f t="shared" si="1272"/>
        <v>0</v>
      </c>
      <c r="V538" s="174">
        <f t="shared" si="1100"/>
        <v>0</v>
      </c>
      <c r="W538" s="116">
        <f t="shared" si="1216"/>
        <v>0</v>
      </c>
      <c r="X538" s="116">
        <f t="shared" ref="X538:AH538" si="1273">ROUND(W337*$G538/12,2)</f>
        <v>0</v>
      </c>
      <c r="Y538" s="116">
        <f t="shared" si="1273"/>
        <v>0</v>
      </c>
      <c r="Z538" s="116">
        <f t="shared" si="1273"/>
        <v>0</v>
      </c>
      <c r="AA538" s="116">
        <f t="shared" si="1273"/>
        <v>0</v>
      </c>
      <c r="AB538" s="116">
        <f t="shared" si="1273"/>
        <v>0</v>
      </c>
      <c r="AC538" s="116">
        <f t="shared" si="1273"/>
        <v>0</v>
      </c>
      <c r="AD538" s="116">
        <f t="shared" si="1273"/>
        <v>0</v>
      </c>
      <c r="AE538" s="116">
        <f t="shared" si="1273"/>
        <v>0</v>
      </c>
      <c r="AF538" s="116">
        <f t="shared" si="1273"/>
        <v>0</v>
      </c>
      <c r="AG538" s="116">
        <f t="shared" si="1273"/>
        <v>0</v>
      </c>
      <c r="AH538" s="116">
        <f t="shared" si="1273"/>
        <v>0</v>
      </c>
      <c r="AI538" s="2">
        <f t="shared" si="1218"/>
        <v>0</v>
      </c>
      <c r="AJ538" s="116">
        <f t="shared" si="1109"/>
        <v>0</v>
      </c>
      <c r="AK538" s="116">
        <f t="shared" si="1110"/>
        <v>0</v>
      </c>
      <c r="AL538" s="116">
        <f t="shared" si="1232"/>
        <v>0</v>
      </c>
      <c r="AM538" s="116">
        <f t="shared" si="1232"/>
        <v>0</v>
      </c>
      <c r="AN538" s="116">
        <f t="shared" si="1232"/>
        <v>0</v>
      </c>
      <c r="AO538" s="116">
        <f t="shared" si="1232"/>
        <v>0</v>
      </c>
      <c r="AP538" s="116">
        <f t="shared" si="1232"/>
        <v>0</v>
      </c>
      <c r="AQ538" s="116">
        <f t="shared" si="1232"/>
        <v>0</v>
      </c>
      <c r="AR538" s="116">
        <f t="shared" si="1232"/>
        <v>0</v>
      </c>
      <c r="AS538" s="116">
        <f t="shared" si="1232"/>
        <v>0</v>
      </c>
      <c r="AT538" s="116">
        <f t="shared" si="1232"/>
        <v>0</v>
      </c>
      <c r="AU538" s="116">
        <f t="shared" si="1232"/>
        <v>0</v>
      </c>
      <c r="AV538" s="116">
        <f t="shared" si="1121"/>
        <v>0</v>
      </c>
      <c r="AW538" s="116">
        <f t="shared" si="1111"/>
        <v>0</v>
      </c>
      <c r="AX538" s="116">
        <f t="shared" si="1271"/>
        <v>0</v>
      </c>
      <c r="AY538" s="116">
        <f t="shared" si="1271"/>
        <v>0</v>
      </c>
      <c r="AZ538" s="116">
        <f t="shared" si="1271"/>
        <v>0</v>
      </c>
      <c r="BA538" s="116">
        <f t="shared" si="1271"/>
        <v>0</v>
      </c>
      <c r="BB538" s="116">
        <f t="shared" si="1271"/>
        <v>0</v>
      </c>
      <c r="BC538" s="116">
        <f t="shared" si="1271"/>
        <v>0</v>
      </c>
      <c r="BD538" s="116">
        <f t="shared" si="1271"/>
        <v>0</v>
      </c>
      <c r="BE538" s="116">
        <f t="shared" si="1271"/>
        <v>0</v>
      </c>
      <c r="BF538" s="116">
        <f t="shared" si="1271"/>
        <v>0</v>
      </c>
      <c r="BG538" s="116">
        <f t="shared" si="1271"/>
        <v>0</v>
      </c>
      <c r="BH538" s="116">
        <f t="shared" si="1271"/>
        <v>0</v>
      </c>
      <c r="BI538" s="116">
        <f t="shared" si="1122"/>
        <v>0</v>
      </c>
      <c r="BV538" s="163"/>
      <c r="CI538" s="163"/>
      <c r="CV538" s="163"/>
      <c r="DI538" s="163"/>
      <c r="DV538" s="163"/>
      <c r="EI538" s="163"/>
    </row>
    <row r="539" spans="1:139" ht="15.75" outlineLevel="1" x14ac:dyDescent="0.25">
      <c r="A539" s="2">
        <f t="shared" si="1190"/>
        <v>13</v>
      </c>
      <c r="B539" s="1" t="str">
        <f t="shared" si="1213"/>
        <v>PRE-09724</v>
      </c>
      <c r="C539" s="1" t="str">
        <f t="shared" si="1213"/>
        <v>SPP TAU - Circuit 230003</v>
      </c>
      <c r="D539" s="2" t="str">
        <f t="shared" si="1213"/>
        <v>PRE-09724.1</v>
      </c>
      <c r="E539" s="162" t="str">
        <f t="shared" si="1213"/>
        <v>SPP TAU - Circuit 230003</v>
      </c>
      <c r="F539" s="123">
        <f t="shared" si="1214"/>
        <v>355</v>
      </c>
      <c r="G539" s="213">
        <f>VLOOKUP($F539,'2021 Depreciation Rates'!$A:$B,2,FALSE)</f>
        <v>3.5999999999999997E-2</v>
      </c>
      <c r="H539" s="213">
        <f>VLOOKUP($F539,'2022-2023 Depreciation Rates'!$A$1:$B$183,2,FALSE)</f>
        <v>2.8000000000000001E-2</v>
      </c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74"/>
      <c r="W539" s="116">
        <f t="shared" si="1216"/>
        <v>0</v>
      </c>
      <c r="X539" s="116">
        <f t="shared" ref="X539:AH539" si="1274">ROUND(W338*$G539/12,2)</f>
        <v>0</v>
      </c>
      <c r="Y539" s="116">
        <f t="shared" si="1274"/>
        <v>0</v>
      </c>
      <c r="Z539" s="116">
        <f t="shared" si="1274"/>
        <v>0</v>
      </c>
      <c r="AA539" s="116">
        <f t="shared" si="1274"/>
        <v>0</v>
      </c>
      <c r="AB539" s="116">
        <f t="shared" si="1274"/>
        <v>0</v>
      </c>
      <c r="AC539" s="116">
        <f t="shared" si="1274"/>
        <v>0</v>
      </c>
      <c r="AD539" s="116">
        <f t="shared" si="1274"/>
        <v>0</v>
      </c>
      <c r="AE539" s="116">
        <f t="shared" si="1274"/>
        <v>0</v>
      </c>
      <c r="AF539" s="116">
        <f t="shared" si="1274"/>
        <v>0</v>
      </c>
      <c r="AG539" s="116">
        <f t="shared" si="1274"/>
        <v>0</v>
      </c>
      <c r="AH539" s="116">
        <f t="shared" si="1274"/>
        <v>2134.8000000000002</v>
      </c>
      <c r="AI539" s="2">
        <f t="shared" si="1218"/>
        <v>2134.8000000000002</v>
      </c>
      <c r="AJ539" s="116">
        <f t="shared" si="1109"/>
        <v>1660.4</v>
      </c>
      <c r="AK539" s="116">
        <f t="shared" si="1110"/>
        <v>1660.4</v>
      </c>
      <c r="AL539" s="116">
        <f t="shared" si="1232"/>
        <v>1660.4</v>
      </c>
      <c r="AM539" s="116">
        <f t="shared" si="1232"/>
        <v>1660.4</v>
      </c>
      <c r="AN539" s="116">
        <f t="shared" si="1232"/>
        <v>1660.4</v>
      </c>
      <c r="AO539" s="116">
        <f t="shared" si="1232"/>
        <v>1660.4</v>
      </c>
      <c r="AP539" s="116">
        <f t="shared" si="1232"/>
        <v>1660.4</v>
      </c>
      <c r="AQ539" s="116">
        <f t="shared" si="1232"/>
        <v>1660.4</v>
      </c>
      <c r="AR539" s="116">
        <f t="shared" si="1232"/>
        <v>1660.4</v>
      </c>
      <c r="AS539" s="116">
        <f t="shared" si="1232"/>
        <v>1660.4</v>
      </c>
      <c r="AT539" s="116">
        <f t="shared" si="1232"/>
        <v>1660.4</v>
      </c>
      <c r="AU539" s="116">
        <f t="shared" si="1232"/>
        <v>1660.4</v>
      </c>
      <c r="AV539" s="2">
        <f t="shared" si="1121"/>
        <v>19924.800000000003</v>
      </c>
      <c r="AW539" s="116">
        <f t="shared" si="1111"/>
        <v>1660.4</v>
      </c>
      <c r="AX539" s="116">
        <f t="shared" si="1271"/>
        <v>1660.4</v>
      </c>
      <c r="AY539" s="116">
        <f t="shared" si="1271"/>
        <v>1660.4</v>
      </c>
      <c r="AZ539" s="116">
        <f t="shared" si="1271"/>
        <v>1660.4</v>
      </c>
      <c r="BA539" s="116">
        <f t="shared" si="1271"/>
        <v>1660.4</v>
      </c>
      <c r="BB539" s="116">
        <f t="shared" si="1271"/>
        <v>1660.4</v>
      </c>
      <c r="BC539" s="116">
        <f t="shared" si="1271"/>
        <v>1660.4</v>
      </c>
      <c r="BD539" s="116">
        <f t="shared" si="1271"/>
        <v>1660.4</v>
      </c>
      <c r="BE539" s="116">
        <f t="shared" si="1271"/>
        <v>1660.4</v>
      </c>
      <c r="BF539" s="116">
        <f t="shared" si="1271"/>
        <v>1660.4</v>
      </c>
      <c r="BG539" s="116">
        <f t="shared" si="1271"/>
        <v>1660.4</v>
      </c>
      <c r="BH539" s="116">
        <f t="shared" si="1271"/>
        <v>1660.4</v>
      </c>
      <c r="BI539" s="2">
        <f t="shared" ref="BI539:BI542" si="1275">SUM(AW539:BH539)</f>
        <v>19924.800000000003</v>
      </c>
      <c r="BV539" s="163"/>
      <c r="CI539" s="163"/>
      <c r="CV539" s="163"/>
      <c r="DI539" s="163"/>
      <c r="DV539" s="163"/>
      <c r="EI539" s="163"/>
    </row>
    <row r="540" spans="1:139" ht="15.75" outlineLevel="1" x14ac:dyDescent="0.25">
      <c r="A540" s="2">
        <f t="shared" si="1190"/>
        <v>13</v>
      </c>
      <c r="B540" s="1" t="str">
        <f t="shared" ref="B540:E559" si="1276">B339</f>
        <v>PRE-09724</v>
      </c>
      <c r="C540" s="1" t="str">
        <f t="shared" si="1276"/>
        <v>SPP TAU - Circuit 230003</v>
      </c>
      <c r="D540" s="2" t="str">
        <f t="shared" si="1276"/>
        <v>PRE-09724.1</v>
      </c>
      <c r="E540" s="162" t="str">
        <f t="shared" si="1276"/>
        <v>SPP TAU - Circuit 230003</v>
      </c>
      <c r="F540" s="123">
        <f t="shared" si="1214"/>
        <v>356</v>
      </c>
      <c r="G540" s="213">
        <f>VLOOKUP($F540,'2021 Depreciation Rates'!$A:$B,2,FALSE)</f>
        <v>2.8000000000000001E-2</v>
      </c>
      <c r="H540" s="213">
        <f>VLOOKUP($F540,'2022-2023 Depreciation Rates'!$A$1:$B$183,2,FALSE)</f>
        <v>2.9000000000000001E-2</v>
      </c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74"/>
      <c r="W540" s="116">
        <f t="shared" si="1216"/>
        <v>0</v>
      </c>
      <c r="X540" s="116">
        <f t="shared" ref="X540:AH540" si="1277">ROUND(W339*$G540/12,2)</f>
        <v>0</v>
      </c>
      <c r="Y540" s="116">
        <f t="shared" si="1277"/>
        <v>0</v>
      </c>
      <c r="Z540" s="116">
        <f t="shared" si="1277"/>
        <v>0</v>
      </c>
      <c r="AA540" s="116">
        <f t="shared" si="1277"/>
        <v>0</v>
      </c>
      <c r="AB540" s="116">
        <f t="shared" si="1277"/>
        <v>0</v>
      </c>
      <c r="AC540" s="116">
        <f t="shared" si="1277"/>
        <v>0</v>
      </c>
      <c r="AD540" s="116">
        <f t="shared" si="1277"/>
        <v>0</v>
      </c>
      <c r="AE540" s="116">
        <f t="shared" si="1277"/>
        <v>0</v>
      </c>
      <c r="AF540" s="116">
        <f t="shared" si="1277"/>
        <v>0</v>
      </c>
      <c r="AG540" s="116">
        <f t="shared" si="1277"/>
        <v>0</v>
      </c>
      <c r="AH540" s="116">
        <f t="shared" si="1277"/>
        <v>11.52</v>
      </c>
      <c r="AI540" s="2">
        <f t="shared" si="1218"/>
        <v>11.52</v>
      </c>
      <c r="AJ540" s="116">
        <f t="shared" si="1109"/>
        <v>11.94</v>
      </c>
      <c r="AK540" s="116">
        <f t="shared" si="1110"/>
        <v>11.94</v>
      </c>
      <c r="AL540" s="116">
        <f t="shared" ref="AL540:AU552" si="1278">ROUND(AK339*$H540/12,2)</f>
        <v>11.94</v>
      </c>
      <c r="AM540" s="116">
        <f t="shared" si="1278"/>
        <v>11.94</v>
      </c>
      <c r="AN540" s="116">
        <f t="shared" si="1278"/>
        <v>11.94</v>
      </c>
      <c r="AO540" s="116">
        <f t="shared" si="1278"/>
        <v>11.94</v>
      </c>
      <c r="AP540" s="116">
        <f t="shared" si="1278"/>
        <v>11.94</v>
      </c>
      <c r="AQ540" s="116">
        <f t="shared" si="1278"/>
        <v>11.94</v>
      </c>
      <c r="AR540" s="116">
        <f t="shared" si="1278"/>
        <v>11.94</v>
      </c>
      <c r="AS540" s="116">
        <f t="shared" si="1278"/>
        <v>11.94</v>
      </c>
      <c r="AT540" s="116">
        <f t="shared" si="1278"/>
        <v>11.94</v>
      </c>
      <c r="AU540" s="116">
        <f t="shared" si="1278"/>
        <v>11.94</v>
      </c>
      <c r="AV540" s="2">
        <f t="shared" si="1121"/>
        <v>143.28</v>
      </c>
      <c r="AW540" s="116">
        <f t="shared" si="1111"/>
        <v>11.94</v>
      </c>
      <c r="AX540" s="116">
        <f t="shared" si="1271"/>
        <v>11.94</v>
      </c>
      <c r="AY540" s="116">
        <f t="shared" si="1271"/>
        <v>11.94</v>
      </c>
      <c r="AZ540" s="116">
        <f t="shared" si="1271"/>
        <v>11.94</v>
      </c>
      <c r="BA540" s="116">
        <f t="shared" si="1271"/>
        <v>11.94</v>
      </c>
      <c r="BB540" s="116">
        <f t="shared" si="1271"/>
        <v>11.94</v>
      </c>
      <c r="BC540" s="116">
        <f t="shared" si="1271"/>
        <v>11.94</v>
      </c>
      <c r="BD540" s="116">
        <f t="shared" si="1271"/>
        <v>11.94</v>
      </c>
      <c r="BE540" s="116">
        <f t="shared" si="1271"/>
        <v>11.94</v>
      </c>
      <c r="BF540" s="116">
        <f t="shared" si="1271"/>
        <v>11.94</v>
      </c>
      <c r="BG540" s="116">
        <f t="shared" si="1271"/>
        <v>11.94</v>
      </c>
      <c r="BH540" s="116">
        <f t="shared" si="1271"/>
        <v>11.94</v>
      </c>
      <c r="BI540" s="2">
        <f t="shared" si="1275"/>
        <v>143.28</v>
      </c>
      <c r="BV540" s="163"/>
      <c r="CI540" s="163"/>
      <c r="CV540" s="163"/>
      <c r="DI540" s="163"/>
      <c r="DV540" s="163"/>
      <c r="EI540" s="163"/>
    </row>
    <row r="541" spans="1:139" ht="15.75" outlineLevel="1" x14ac:dyDescent="0.25">
      <c r="A541" s="2">
        <f t="shared" si="1190"/>
        <v>14</v>
      </c>
      <c r="B541" s="1" t="str">
        <f t="shared" si="1276"/>
        <v>PRE-09725</v>
      </c>
      <c r="C541" s="1" t="str">
        <f t="shared" si="1276"/>
        <v>SPP TAU - Circuit 230005</v>
      </c>
      <c r="D541" s="2" t="str">
        <f t="shared" si="1276"/>
        <v>PRE-09725.1</v>
      </c>
      <c r="E541" s="162" t="str">
        <f t="shared" si="1276"/>
        <v>SPP TAU - Circuit 230005</v>
      </c>
      <c r="F541" s="123">
        <f t="shared" si="1214"/>
        <v>355</v>
      </c>
      <c r="G541" s="213">
        <f>VLOOKUP($F541,'2021 Depreciation Rates'!$A:$B,2,FALSE)</f>
        <v>3.5999999999999997E-2</v>
      </c>
      <c r="H541" s="213">
        <f>VLOOKUP($F541,'2022-2023 Depreciation Rates'!$A$1:$B$183,2,FALSE)</f>
        <v>2.8000000000000001E-2</v>
      </c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74"/>
      <c r="W541" s="116">
        <f t="shared" si="1216"/>
        <v>0</v>
      </c>
      <c r="X541" s="116">
        <f t="shared" ref="X541:X547" si="1279">ROUND(W340*$G541/12,2)</f>
        <v>0</v>
      </c>
      <c r="Y541" s="116">
        <f t="shared" ref="Y541:AH541" si="1280">ROUND(X340*$G541/12,2)</f>
        <v>0</v>
      </c>
      <c r="Z541" s="116">
        <f t="shared" si="1280"/>
        <v>0</v>
      </c>
      <c r="AA541" s="116">
        <f t="shared" si="1280"/>
        <v>0</v>
      </c>
      <c r="AB541" s="116">
        <f t="shared" si="1280"/>
        <v>0</v>
      </c>
      <c r="AC541" s="116">
        <f t="shared" si="1280"/>
        <v>0</v>
      </c>
      <c r="AD541" s="116">
        <f t="shared" si="1280"/>
        <v>0</v>
      </c>
      <c r="AE541" s="116">
        <f t="shared" si="1280"/>
        <v>0</v>
      </c>
      <c r="AF541" s="116">
        <f t="shared" si="1280"/>
        <v>0</v>
      </c>
      <c r="AG541" s="116">
        <f t="shared" si="1280"/>
        <v>0</v>
      </c>
      <c r="AH541" s="116">
        <f t="shared" si="1280"/>
        <v>945.52</v>
      </c>
      <c r="AI541" s="2">
        <f t="shared" si="1218"/>
        <v>945.52</v>
      </c>
      <c r="AJ541" s="116">
        <f t="shared" si="1109"/>
        <v>735.41</v>
      </c>
      <c r="AK541" s="116">
        <f t="shared" si="1110"/>
        <v>735.41</v>
      </c>
      <c r="AL541" s="116">
        <f t="shared" si="1278"/>
        <v>735.41</v>
      </c>
      <c r="AM541" s="116">
        <f t="shared" si="1278"/>
        <v>735.41</v>
      </c>
      <c r="AN541" s="116">
        <f t="shared" si="1278"/>
        <v>735.41</v>
      </c>
      <c r="AO541" s="116">
        <f t="shared" si="1278"/>
        <v>735.41</v>
      </c>
      <c r="AP541" s="116">
        <f t="shared" si="1278"/>
        <v>735.41</v>
      </c>
      <c r="AQ541" s="116">
        <f t="shared" si="1278"/>
        <v>735.41</v>
      </c>
      <c r="AR541" s="116">
        <f t="shared" si="1278"/>
        <v>735.41</v>
      </c>
      <c r="AS541" s="116">
        <f t="shared" si="1278"/>
        <v>735.41</v>
      </c>
      <c r="AT541" s="116">
        <f t="shared" si="1278"/>
        <v>735.41</v>
      </c>
      <c r="AU541" s="116">
        <f t="shared" si="1278"/>
        <v>735.41</v>
      </c>
      <c r="AV541" s="2">
        <f t="shared" si="1121"/>
        <v>8824.92</v>
      </c>
      <c r="AW541" s="116">
        <f t="shared" si="1111"/>
        <v>735.41</v>
      </c>
      <c r="AX541" s="116">
        <f t="shared" si="1271"/>
        <v>735.41</v>
      </c>
      <c r="AY541" s="116">
        <f t="shared" si="1271"/>
        <v>735.41</v>
      </c>
      <c r="AZ541" s="116">
        <f t="shared" si="1271"/>
        <v>735.41</v>
      </c>
      <c r="BA541" s="116">
        <f t="shared" si="1271"/>
        <v>735.41</v>
      </c>
      <c r="BB541" s="116">
        <f t="shared" si="1271"/>
        <v>735.41</v>
      </c>
      <c r="BC541" s="116">
        <f t="shared" si="1271"/>
        <v>735.41</v>
      </c>
      <c r="BD541" s="116">
        <f t="shared" si="1271"/>
        <v>735.41</v>
      </c>
      <c r="BE541" s="116">
        <f t="shared" si="1271"/>
        <v>735.41</v>
      </c>
      <c r="BF541" s="116">
        <f t="shared" si="1271"/>
        <v>735.41</v>
      </c>
      <c r="BG541" s="116">
        <f t="shared" si="1271"/>
        <v>735.41</v>
      </c>
      <c r="BH541" s="116">
        <f t="shared" si="1271"/>
        <v>735.41</v>
      </c>
      <c r="BI541" s="2">
        <f t="shared" si="1275"/>
        <v>8824.92</v>
      </c>
      <c r="BV541" s="163"/>
      <c r="CI541" s="163"/>
      <c r="CV541" s="163"/>
      <c r="DI541" s="163"/>
      <c r="DV541" s="163"/>
      <c r="EI541" s="163"/>
    </row>
    <row r="542" spans="1:139" ht="15.75" outlineLevel="1" x14ac:dyDescent="0.25">
      <c r="A542" s="2">
        <f t="shared" si="1190"/>
        <v>14</v>
      </c>
      <c r="B542" s="1" t="str">
        <f t="shared" si="1276"/>
        <v>PRE-09725</v>
      </c>
      <c r="C542" s="1" t="str">
        <f t="shared" si="1276"/>
        <v>SPP TAU - Circuit 230005</v>
      </c>
      <c r="D542" s="2" t="str">
        <f t="shared" si="1276"/>
        <v>PRE-09725.1</v>
      </c>
      <c r="E542" s="162" t="str">
        <f t="shared" si="1276"/>
        <v>SPP TAU - Circuit 230005</v>
      </c>
      <c r="F542" s="123">
        <f t="shared" si="1214"/>
        <v>356</v>
      </c>
      <c r="G542" s="213">
        <f>VLOOKUP($F542,'2021 Depreciation Rates'!$A:$B,2,FALSE)</f>
        <v>2.8000000000000001E-2</v>
      </c>
      <c r="H542" s="213">
        <f>VLOOKUP($F542,'2022-2023 Depreciation Rates'!$A$1:$B$183,2,FALSE)</f>
        <v>2.9000000000000001E-2</v>
      </c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74"/>
      <c r="W542" s="116">
        <f t="shared" si="1216"/>
        <v>0</v>
      </c>
      <c r="X542" s="116">
        <f t="shared" si="1279"/>
        <v>0</v>
      </c>
      <c r="Y542" s="116">
        <f t="shared" ref="Y542:AH542" si="1281">ROUND(X341*$G542/12,2)</f>
        <v>0</v>
      </c>
      <c r="Z542" s="116">
        <f t="shared" si="1281"/>
        <v>0</v>
      </c>
      <c r="AA542" s="116">
        <f t="shared" si="1281"/>
        <v>0</v>
      </c>
      <c r="AB542" s="116">
        <f t="shared" si="1281"/>
        <v>0</v>
      </c>
      <c r="AC542" s="116">
        <f t="shared" si="1281"/>
        <v>0</v>
      </c>
      <c r="AD542" s="116">
        <f t="shared" si="1281"/>
        <v>0</v>
      </c>
      <c r="AE542" s="116">
        <f t="shared" si="1281"/>
        <v>0</v>
      </c>
      <c r="AF542" s="116">
        <f t="shared" si="1281"/>
        <v>0</v>
      </c>
      <c r="AG542" s="116">
        <f t="shared" si="1281"/>
        <v>0</v>
      </c>
      <c r="AH542" s="116">
        <f t="shared" si="1281"/>
        <v>123.2</v>
      </c>
      <c r="AI542" s="2">
        <f t="shared" si="1218"/>
        <v>123.2</v>
      </c>
      <c r="AJ542" s="116">
        <f t="shared" si="1109"/>
        <v>127.6</v>
      </c>
      <c r="AK542" s="116">
        <f t="shared" si="1110"/>
        <v>127.6</v>
      </c>
      <c r="AL542" s="116">
        <f t="shared" si="1278"/>
        <v>127.6</v>
      </c>
      <c r="AM542" s="116">
        <f t="shared" si="1278"/>
        <v>127.6</v>
      </c>
      <c r="AN542" s="116">
        <f t="shared" si="1278"/>
        <v>127.6</v>
      </c>
      <c r="AO542" s="116">
        <f t="shared" si="1278"/>
        <v>127.6</v>
      </c>
      <c r="AP542" s="116">
        <f t="shared" si="1278"/>
        <v>127.6</v>
      </c>
      <c r="AQ542" s="116">
        <f t="shared" si="1278"/>
        <v>127.6</v>
      </c>
      <c r="AR542" s="116">
        <f t="shared" si="1278"/>
        <v>127.6</v>
      </c>
      <c r="AS542" s="116">
        <f t="shared" si="1278"/>
        <v>127.6</v>
      </c>
      <c r="AT542" s="116">
        <f t="shared" si="1278"/>
        <v>127.6</v>
      </c>
      <c r="AU542" s="116">
        <f t="shared" si="1278"/>
        <v>127.6</v>
      </c>
      <c r="AV542" s="2">
        <f t="shared" si="1121"/>
        <v>1531.1999999999998</v>
      </c>
      <c r="AW542" s="116">
        <f t="shared" si="1111"/>
        <v>127.6</v>
      </c>
      <c r="AX542" s="116">
        <f t="shared" si="1271"/>
        <v>127.6</v>
      </c>
      <c r="AY542" s="116">
        <f t="shared" si="1271"/>
        <v>127.6</v>
      </c>
      <c r="AZ542" s="116">
        <f t="shared" si="1271"/>
        <v>127.6</v>
      </c>
      <c r="BA542" s="116">
        <f t="shared" si="1271"/>
        <v>127.6</v>
      </c>
      <c r="BB542" s="116">
        <f t="shared" si="1271"/>
        <v>127.6</v>
      </c>
      <c r="BC542" s="116">
        <f t="shared" si="1271"/>
        <v>127.6</v>
      </c>
      <c r="BD542" s="116">
        <f t="shared" si="1271"/>
        <v>127.6</v>
      </c>
      <c r="BE542" s="116">
        <f t="shared" si="1271"/>
        <v>127.6</v>
      </c>
      <c r="BF542" s="116">
        <f t="shared" si="1271"/>
        <v>127.6</v>
      </c>
      <c r="BG542" s="116">
        <f t="shared" si="1271"/>
        <v>127.6</v>
      </c>
      <c r="BH542" s="116">
        <f t="shared" si="1271"/>
        <v>127.6</v>
      </c>
      <c r="BI542" s="2">
        <f t="shared" si="1275"/>
        <v>1531.1999999999998</v>
      </c>
      <c r="BV542" s="163"/>
      <c r="CI542" s="163"/>
      <c r="CV542" s="163"/>
      <c r="DI542" s="163"/>
      <c r="DV542" s="163"/>
      <c r="EI542" s="163"/>
    </row>
    <row r="543" spans="1:139" ht="15.75" outlineLevel="1" x14ac:dyDescent="0.25">
      <c r="A543" s="2">
        <f t="shared" si="1190"/>
        <v>14</v>
      </c>
      <c r="B543" s="1" t="str">
        <f t="shared" si="1276"/>
        <v>PRE-09725</v>
      </c>
      <c r="C543" s="1" t="str">
        <f t="shared" si="1276"/>
        <v>SPP TAU - Circuit 230005</v>
      </c>
      <c r="D543" s="2" t="str">
        <f t="shared" si="1276"/>
        <v>A2764953</v>
      </c>
      <c r="E543" s="162" t="str">
        <f t="shared" si="1276"/>
        <v>SPP TAU - Circuit 230005 - Telecom</v>
      </c>
      <c r="F543" s="123">
        <f t="shared" si="1214"/>
        <v>356</v>
      </c>
      <c r="G543" s="213">
        <f>VLOOKUP($F543,'2021 Depreciation Rates'!$A:$B,2,FALSE)</f>
        <v>2.8000000000000001E-2</v>
      </c>
      <c r="H543" s="213">
        <f>VLOOKUP($F543,'2022-2023 Depreciation Rates'!$A$1:$B$183,2,FALSE)</f>
        <v>2.9000000000000001E-2</v>
      </c>
      <c r="J543" s="116">
        <f t="shared" ref="J543:U543" si="1282">ROUND(I342*$G543/12,2)</f>
        <v>0</v>
      </c>
      <c r="K543" s="116">
        <f t="shared" si="1282"/>
        <v>0</v>
      </c>
      <c r="L543" s="116">
        <f t="shared" si="1282"/>
        <v>0</v>
      </c>
      <c r="M543" s="116">
        <f t="shared" si="1282"/>
        <v>0</v>
      </c>
      <c r="N543" s="116">
        <f t="shared" si="1282"/>
        <v>0</v>
      </c>
      <c r="O543" s="116">
        <f t="shared" si="1282"/>
        <v>0</v>
      </c>
      <c r="P543" s="116">
        <f t="shared" si="1282"/>
        <v>0</v>
      </c>
      <c r="Q543" s="116">
        <f t="shared" si="1282"/>
        <v>0</v>
      </c>
      <c r="R543" s="116">
        <f t="shared" si="1282"/>
        <v>0</v>
      </c>
      <c r="S543" s="116">
        <f t="shared" si="1282"/>
        <v>0</v>
      </c>
      <c r="T543" s="116">
        <f t="shared" si="1282"/>
        <v>0</v>
      </c>
      <c r="U543" s="116">
        <f t="shared" si="1282"/>
        <v>0</v>
      </c>
      <c r="V543" s="174">
        <f t="shared" ref="V543" si="1283">SUM(J543:U543)</f>
        <v>0</v>
      </c>
      <c r="W543" s="116">
        <f t="shared" si="1216"/>
        <v>0</v>
      </c>
      <c r="X543" s="116">
        <f t="shared" si="1279"/>
        <v>0</v>
      </c>
      <c r="Y543" s="116">
        <f t="shared" ref="Y543:AH543" si="1284">ROUND(X342*$G543/12,2)</f>
        <v>14.66</v>
      </c>
      <c r="Z543" s="116">
        <f t="shared" si="1284"/>
        <v>14.66</v>
      </c>
      <c r="AA543" s="116">
        <f t="shared" si="1284"/>
        <v>14.66</v>
      </c>
      <c r="AB543" s="116">
        <f t="shared" si="1284"/>
        <v>14.66</v>
      </c>
      <c r="AC543" s="116">
        <f t="shared" si="1284"/>
        <v>14.66</v>
      </c>
      <c r="AD543" s="116">
        <f t="shared" si="1284"/>
        <v>14.66</v>
      </c>
      <c r="AE543" s="116">
        <f t="shared" si="1284"/>
        <v>14.66</v>
      </c>
      <c r="AF543" s="116">
        <f t="shared" si="1284"/>
        <v>14.66</v>
      </c>
      <c r="AG543" s="116">
        <f t="shared" si="1284"/>
        <v>14.66</v>
      </c>
      <c r="AH543" s="116">
        <f t="shared" si="1284"/>
        <v>14.66</v>
      </c>
      <c r="AI543" s="2">
        <f t="shared" si="1218"/>
        <v>146.6</v>
      </c>
      <c r="AJ543" s="116">
        <f t="shared" si="1109"/>
        <v>15.18</v>
      </c>
      <c r="AK543" s="116">
        <f t="shared" si="1110"/>
        <v>15.18</v>
      </c>
      <c r="AL543" s="116">
        <f t="shared" si="1278"/>
        <v>15.18</v>
      </c>
      <c r="AM543" s="116">
        <f t="shared" si="1278"/>
        <v>15.18</v>
      </c>
      <c r="AN543" s="116">
        <f t="shared" si="1278"/>
        <v>15.18</v>
      </c>
      <c r="AO543" s="116">
        <f t="shared" si="1278"/>
        <v>15.18</v>
      </c>
      <c r="AP543" s="116">
        <f t="shared" si="1278"/>
        <v>15.18</v>
      </c>
      <c r="AQ543" s="116">
        <f t="shared" si="1278"/>
        <v>15.18</v>
      </c>
      <c r="AR543" s="116">
        <f t="shared" si="1278"/>
        <v>15.18</v>
      </c>
      <c r="AS543" s="116">
        <f t="shared" si="1278"/>
        <v>15.18</v>
      </c>
      <c r="AT543" s="116">
        <f t="shared" si="1278"/>
        <v>15.18</v>
      </c>
      <c r="AU543" s="116">
        <f t="shared" si="1278"/>
        <v>15.18</v>
      </c>
      <c r="AV543" s="116">
        <f t="shared" ref="AV543" si="1285">SUM(AJ543:AU543)</f>
        <v>182.16000000000005</v>
      </c>
      <c r="AW543" s="116">
        <f t="shared" si="1111"/>
        <v>15.18</v>
      </c>
      <c r="AX543" s="116">
        <f t="shared" si="1271"/>
        <v>15.18</v>
      </c>
      <c r="AY543" s="116">
        <f t="shared" si="1271"/>
        <v>15.18</v>
      </c>
      <c r="AZ543" s="116">
        <f t="shared" si="1271"/>
        <v>15.18</v>
      </c>
      <c r="BA543" s="116">
        <f t="shared" si="1271"/>
        <v>15.18</v>
      </c>
      <c r="BB543" s="116">
        <f t="shared" si="1271"/>
        <v>15.18</v>
      </c>
      <c r="BC543" s="116">
        <f t="shared" si="1271"/>
        <v>15.18</v>
      </c>
      <c r="BD543" s="116">
        <f t="shared" si="1271"/>
        <v>15.18</v>
      </c>
      <c r="BE543" s="116">
        <f t="shared" si="1271"/>
        <v>15.18</v>
      </c>
      <c r="BF543" s="116">
        <f t="shared" si="1271"/>
        <v>15.18</v>
      </c>
      <c r="BG543" s="116">
        <f t="shared" si="1271"/>
        <v>15.18</v>
      </c>
      <c r="BH543" s="116">
        <f t="shared" si="1271"/>
        <v>15.18</v>
      </c>
      <c r="BI543" s="116">
        <f t="shared" si="1122"/>
        <v>182.16000000000005</v>
      </c>
      <c r="BV543" s="163"/>
      <c r="CI543" s="163"/>
      <c r="CV543" s="163"/>
      <c r="DI543" s="163"/>
      <c r="DV543" s="163"/>
      <c r="EI543" s="163"/>
    </row>
    <row r="544" spans="1:139" ht="15.75" outlineLevel="1" x14ac:dyDescent="0.25">
      <c r="A544" s="2">
        <f t="shared" si="1190"/>
        <v>15</v>
      </c>
      <c r="B544" s="1" t="str">
        <f t="shared" si="1276"/>
        <v>PRE-09726</v>
      </c>
      <c r="C544" s="1" t="str">
        <f t="shared" si="1276"/>
        <v>SPP TAU - Circuit 230004</v>
      </c>
      <c r="D544" s="2" t="str">
        <f t="shared" si="1276"/>
        <v>PRE-09726.1</v>
      </c>
      <c r="E544" s="162" t="str">
        <f t="shared" si="1276"/>
        <v>SPP TAU - Circuit 230004</v>
      </c>
      <c r="F544" s="123">
        <f t="shared" si="1214"/>
        <v>355</v>
      </c>
      <c r="G544" s="213">
        <f>VLOOKUP($F544,'2021 Depreciation Rates'!$A:$B,2,FALSE)</f>
        <v>3.5999999999999997E-2</v>
      </c>
      <c r="H544" s="213">
        <f>VLOOKUP($F544,'2022-2023 Depreciation Rates'!$A$1:$B$183,2,FALSE)</f>
        <v>2.8000000000000001E-2</v>
      </c>
      <c r="J544" s="116">
        <f t="shared" ref="J544:U544" si="1286">ROUND(I343*$G544/12,2)</f>
        <v>0</v>
      </c>
      <c r="K544" s="116">
        <f t="shared" si="1286"/>
        <v>0</v>
      </c>
      <c r="L544" s="116">
        <f t="shared" si="1286"/>
        <v>0</v>
      </c>
      <c r="M544" s="116">
        <f t="shared" si="1286"/>
        <v>0</v>
      </c>
      <c r="N544" s="116">
        <f t="shared" si="1286"/>
        <v>0</v>
      </c>
      <c r="O544" s="116">
        <f t="shared" si="1286"/>
        <v>0</v>
      </c>
      <c r="P544" s="116">
        <f t="shared" si="1286"/>
        <v>0</v>
      </c>
      <c r="Q544" s="116">
        <f t="shared" si="1286"/>
        <v>0</v>
      </c>
      <c r="R544" s="116">
        <f t="shared" si="1286"/>
        <v>0</v>
      </c>
      <c r="S544" s="116">
        <f t="shared" si="1286"/>
        <v>0</v>
      </c>
      <c r="T544" s="116">
        <f t="shared" si="1286"/>
        <v>0</v>
      </c>
      <c r="U544" s="116">
        <f t="shared" si="1286"/>
        <v>0</v>
      </c>
      <c r="V544" s="174">
        <f t="shared" si="1100"/>
        <v>0</v>
      </c>
      <c r="W544" s="116">
        <f t="shared" si="1216"/>
        <v>0</v>
      </c>
      <c r="X544" s="116">
        <f t="shared" si="1279"/>
        <v>0</v>
      </c>
      <c r="Y544" s="116">
        <f t="shared" ref="Y544:AH544" si="1287">ROUND(X343*$G544/12,2)</f>
        <v>0</v>
      </c>
      <c r="Z544" s="116">
        <f t="shared" si="1287"/>
        <v>0</v>
      </c>
      <c r="AA544" s="116">
        <f t="shared" si="1287"/>
        <v>0</v>
      </c>
      <c r="AB544" s="116">
        <f t="shared" si="1287"/>
        <v>0</v>
      </c>
      <c r="AC544" s="116">
        <f t="shared" si="1287"/>
        <v>0</v>
      </c>
      <c r="AD544" s="116">
        <f t="shared" si="1287"/>
        <v>0</v>
      </c>
      <c r="AE544" s="116">
        <f t="shared" si="1287"/>
        <v>0</v>
      </c>
      <c r="AF544" s="116">
        <f t="shared" si="1287"/>
        <v>0</v>
      </c>
      <c r="AG544" s="116">
        <f t="shared" si="1287"/>
        <v>0</v>
      </c>
      <c r="AH544" s="116">
        <f t="shared" si="1287"/>
        <v>0</v>
      </c>
      <c r="AI544" s="2">
        <f t="shared" si="1218"/>
        <v>0</v>
      </c>
      <c r="AJ544" s="116">
        <f t="shared" si="1109"/>
        <v>1388.48</v>
      </c>
      <c r="AK544" s="116">
        <f t="shared" si="1110"/>
        <v>1388.48</v>
      </c>
      <c r="AL544" s="116">
        <f t="shared" si="1278"/>
        <v>1388.48</v>
      </c>
      <c r="AM544" s="116">
        <f t="shared" si="1278"/>
        <v>1388.48</v>
      </c>
      <c r="AN544" s="116">
        <f t="shared" si="1278"/>
        <v>1388.48</v>
      </c>
      <c r="AO544" s="116">
        <f t="shared" si="1278"/>
        <v>1388.48</v>
      </c>
      <c r="AP544" s="116">
        <f t="shared" si="1278"/>
        <v>1388.48</v>
      </c>
      <c r="AQ544" s="116">
        <f t="shared" si="1278"/>
        <v>1388.48</v>
      </c>
      <c r="AR544" s="116">
        <f t="shared" si="1278"/>
        <v>1388.48</v>
      </c>
      <c r="AS544" s="116">
        <f t="shared" si="1278"/>
        <v>1388.48</v>
      </c>
      <c r="AT544" s="116">
        <f t="shared" si="1278"/>
        <v>1388.48</v>
      </c>
      <c r="AU544" s="116">
        <f t="shared" si="1278"/>
        <v>1388.48</v>
      </c>
      <c r="AV544" s="116">
        <f t="shared" si="1121"/>
        <v>16661.759999999998</v>
      </c>
      <c r="AW544" s="116">
        <f t="shared" si="1111"/>
        <v>1388.48</v>
      </c>
      <c r="AX544" s="116">
        <f t="shared" si="1271"/>
        <v>1388.48</v>
      </c>
      <c r="AY544" s="116">
        <f t="shared" si="1271"/>
        <v>1388.48</v>
      </c>
      <c r="AZ544" s="116">
        <f t="shared" si="1271"/>
        <v>1388.48</v>
      </c>
      <c r="BA544" s="116">
        <f t="shared" si="1271"/>
        <v>1388.48</v>
      </c>
      <c r="BB544" s="116">
        <f t="shared" si="1271"/>
        <v>1388.48</v>
      </c>
      <c r="BC544" s="116">
        <f t="shared" si="1271"/>
        <v>1388.48</v>
      </c>
      <c r="BD544" s="116">
        <f t="shared" si="1271"/>
        <v>1388.48</v>
      </c>
      <c r="BE544" s="116">
        <f t="shared" si="1271"/>
        <v>1388.48</v>
      </c>
      <c r="BF544" s="116">
        <f t="shared" si="1271"/>
        <v>1388.48</v>
      </c>
      <c r="BG544" s="116">
        <f t="shared" si="1271"/>
        <v>1388.48</v>
      </c>
      <c r="BH544" s="116">
        <f t="shared" si="1271"/>
        <v>1388.48</v>
      </c>
      <c r="BI544" s="116">
        <f t="shared" si="1122"/>
        <v>16661.759999999998</v>
      </c>
      <c r="BV544" s="163"/>
      <c r="CI544" s="163"/>
      <c r="CV544" s="163"/>
      <c r="DI544" s="163"/>
      <c r="DV544" s="163"/>
      <c r="EI544" s="163"/>
    </row>
    <row r="545" spans="1:139" ht="15.75" outlineLevel="1" x14ac:dyDescent="0.25">
      <c r="A545" s="2">
        <f t="shared" si="1190"/>
        <v>15</v>
      </c>
      <c r="B545" s="1" t="str">
        <f t="shared" si="1276"/>
        <v>PRE-09726</v>
      </c>
      <c r="C545" s="1" t="str">
        <f t="shared" si="1276"/>
        <v>SPP TAU - Circuit 230004</v>
      </c>
      <c r="D545" s="2" t="str">
        <f t="shared" si="1276"/>
        <v>PRE-09726.1</v>
      </c>
      <c r="E545" s="162" t="str">
        <f t="shared" si="1276"/>
        <v>SPP TAU - Circuit 230004</v>
      </c>
      <c r="F545" s="123">
        <f t="shared" si="1214"/>
        <v>356</v>
      </c>
      <c r="G545" s="213">
        <f>VLOOKUP($F545,'2021 Depreciation Rates'!$A:$B,2,FALSE)</f>
        <v>2.8000000000000001E-2</v>
      </c>
      <c r="H545" s="213">
        <f>VLOOKUP($F545,'2022-2023 Depreciation Rates'!$A$1:$B$183,2,FALSE)</f>
        <v>2.9000000000000001E-2</v>
      </c>
      <c r="J545" s="116">
        <f t="shared" ref="J545" si="1288">ROUND(I344*$G545/12,2)</f>
        <v>0</v>
      </c>
      <c r="K545" s="116">
        <f t="shared" ref="K545" si="1289">ROUND(J344*$G545/12,2)</f>
        <v>0</v>
      </c>
      <c r="L545" s="116">
        <f t="shared" ref="L545" si="1290">ROUND(K344*$G545/12,2)</f>
        <v>0</v>
      </c>
      <c r="M545" s="116">
        <f t="shared" ref="M545" si="1291">ROUND(L344*$G545/12,2)</f>
        <v>0</v>
      </c>
      <c r="N545" s="116">
        <f t="shared" ref="N545" si="1292">ROUND(M344*$G545/12,2)</f>
        <v>0</v>
      </c>
      <c r="O545" s="116">
        <f t="shared" ref="O545" si="1293">ROUND(N344*$G545/12,2)</f>
        <v>0</v>
      </c>
      <c r="P545" s="116">
        <f t="shared" ref="P545" si="1294">ROUND(O344*$G545/12,2)</f>
        <v>0</v>
      </c>
      <c r="Q545" s="116">
        <f t="shared" ref="Q545" si="1295">ROUND(P344*$G545/12,2)</f>
        <v>0</v>
      </c>
      <c r="R545" s="116">
        <f t="shared" ref="R545" si="1296">ROUND(Q344*$G545/12,2)</f>
        <v>0</v>
      </c>
      <c r="S545" s="116">
        <f t="shared" ref="S545" si="1297">ROUND(R344*$G545/12,2)</f>
        <v>0</v>
      </c>
      <c r="T545" s="116">
        <f t="shared" ref="T545" si="1298">ROUND(S344*$G545/12,2)</f>
        <v>0</v>
      </c>
      <c r="U545" s="116">
        <f t="shared" ref="U545" si="1299">ROUND(T344*$G545/12,2)</f>
        <v>0</v>
      </c>
      <c r="V545" s="174">
        <f t="shared" ref="V545" si="1300">SUM(J545:U545)</f>
        <v>0</v>
      </c>
      <c r="W545" s="116">
        <f t="shared" si="1216"/>
        <v>0</v>
      </c>
      <c r="X545" s="116">
        <f t="shared" si="1279"/>
        <v>0</v>
      </c>
      <c r="Y545" s="116">
        <f t="shared" ref="Y545" si="1301">ROUND(X344*$G545/12,2)</f>
        <v>0</v>
      </c>
      <c r="Z545" s="116">
        <f t="shared" ref="Z545" si="1302">ROUND(Y344*$G545/12,2)</f>
        <v>0</v>
      </c>
      <c r="AA545" s="116">
        <f t="shared" ref="AA545" si="1303">ROUND(Z344*$G545/12,2)</f>
        <v>0</v>
      </c>
      <c r="AB545" s="116">
        <f t="shared" ref="AB545" si="1304">ROUND(AA344*$G545/12,2)</f>
        <v>0</v>
      </c>
      <c r="AC545" s="116">
        <f t="shared" ref="AC545" si="1305">ROUND(AB344*$G545/12,2)</f>
        <v>0</v>
      </c>
      <c r="AD545" s="116">
        <f t="shared" ref="AD545" si="1306">ROUND(AC344*$G545/12,2)</f>
        <v>0</v>
      </c>
      <c r="AE545" s="116">
        <f t="shared" ref="AE545" si="1307">ROUND(AD344*$G545/12,2)</f>
        <v>0</v>
      </c>
      <c r="AF545" s="116">
        <f t="shared" ref="AF545" si="1308">ROUND(AE344*$G545/12,2)</f>
        <v>0</v>
      </c>
      <c r="AG545" s="116">
        <f t="shared" ref="AG545" si="1309">ROUND(AF344*$G545/12,2)</f>
        <v>0</v>
      </c>
      <c r="AH545" s="116">
        <f t="shared" ref="AH545" si="1310">ROUND(AG344*$G545/12,2)</f>
        <v>0</v>
      </c>
      <c r="AI545" s="2">
        <f t="shared" si="1218"/>
        <v>0</v>
      </c>
      <c r="AJ545" s="116">
        <f t="shared" si="1109"/>
        <v>195.28</v>
      </c>
      <c r="AK545" s="116">
        <f t="shared" si="1110"/>
        <v>195.28</v>
      </c>
      <c r="AL545" s="116">
        <f t="shared" si="1278"/>
        <v>195.28</v>
      </c>
      <c r="AM545" s="116">
        <f t="shared" si="1278"/>
        <v>195.28</v>
      </c>
      <c r="AN545" s="116">
        <f t="shared" si="1278"/>
        <v>195.28</v>
      </c>
      <c r="AO545" s="116">
        <f t="shared" si="1278"/>
        <v>195.28</v>
      </c>
      <c r="AP545" s="116">
        <f t="shared" si="1278"/>
        <v>195.28</v>
      </c>
      <c r="AQ545" s="116">
        <f t="shared" si="1278"/>
        <v>195.28</v>
      </c>
      <c r="AR545" s="116">
        <f t="shared" si="1278"/>
        <v>195.28</v>
      </c>
      <c r="AS545" s="116">
        <f t="shared" si="1278"/>
        <v>195.28</v>
      </c>
      <c r="AT545" s="116">
        <f t="shared" si="1278"/>
        <v>195.28</v>
      </c>
      <c r="AU545" s="116">
        <f t="shared" si="1278"/>
        <v>195.28</v>
      </c>
      <c r="AV545" s="116">
        <f t="shared" ref="AV545" si="1311">SUM(AJ545:AU545)</f>
        <v>2343.36</v>
      </c>
      <c r="AW545" s="116">
        <f t="shared" si="1111"/>
        <v>195.28</v>
      </c>
      <c r="AX545" s="116">
        <f t="shared" si="1271"/>
        <v>195.28</v>
      </c>
      <c r="AY545" s="116">
        <f t="shared" si="1271"/>
        <v>195.28</v>
      </c>
      <c r="AZ545" s="116">
        <f t="shared" si="1271"/>
        <v>195.28</v>
      </c>
      <c r="BA545" s="116">
        <f t="shared" si="1271"/>
        <v>195.28</v>
      </c>
      <c r="BB545" s="116">
        <f t="shared" si="1271"/>
        <v>195.28</v>
      </c>
      <c r="BC545" s="116">
        <f t="shared" si="1271"/>
        <v>195.28</v>
      </c>
      <c r="BD545" s="116">
        <f t="shared" si="1271"/>
        <v>195.28</v>
      </c>
      <c r="BE545" s="116">
        <f t="shared" si="1271"/>
        <v>195.28</v>
      </c>
      <c r="BF545" s="116">
        <f t="shared" si="1271"/>
        <v>195.28</v>
      </c>
      <c r="BG545" s="116">
        <f t="shared" si="1271"/>
        <v>195.28</v>
      </c>
      <c r="BH545" s="116">
        <f t="shared" si="1271"/>
        <v>195.28</v>
      </c>
      <c r="BI545" s="116">
        <f t="shared" ref="BI545" si="1312">SUM(AW545:BH545)</f>
        <v>2343.36</v>
      </c>
      <c r="BV545" s="163"/>
      <c r="CI545" s="163"/>
      <c r="CV545" s="163"/>
      <c r="DI545" s="163"/>
      <c r="DV545" s="163"/>
      <c r="EI545" s="163"/>
    </row>
    <row r="546" spans="1:139" ht="15.75" outlineLevel="1" x14ac:dyDescent="0.25">
      <c r="A546" s="2">
        <f t="shared" si="1190"/>
        <v>16</v>
      </c>
      <c r="B546" s="1" t="str">
        <f t="shared" si="1276"/>
        <v>PRE-09727</v>
      </c>
      <c r="C546" s="1" t="str">
        <f t="shared" si="1276"/>
        <v>SPP TAU - Circuit 230625</v>
      </c>
      <c r="D546" s="2" t="str">
        <f t="shared" si="1276"/>
        <v>PRE-09727.1</v>
      </c>
      <c r="E546" s="162" t="str">
        <f t="shared" si="1276"/>
        <v>SPP TAU - Circuit 230625</v>
      </c>
      <c r="F546" s="123">
        <f t="shared" si="1214"/>
        <v>355</v>
      </c>
      <c r="G546" s="213">
        <f>VLOOKUP($F546,'2021 Depreciation Rates'!$A:$B,2,FALSE)</f>
        <v>3.5999999999999997E-2</v>
      </c>
      <c r="H546" s="213">
        <f>VLOOKUP($F546,'2022-2023 Depreciation Rates'!$A$1:$B$183,2,FALSE)</f>
        <v>2.8000000000000001E-2</v>
      </c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74"/>
      <c r="W546" s="116">
        <f t="shared" si="1216"/>
        <v>0</v>
      </c>
      <c r="X546" s="116">
        <f t="shared" si="1279"/>
        <v>0</v>
      </c>
      <c r="Y546" s="116">
        <f t="shared" ref="Y546:AH546" si="1313">ROUND(X345*$G546/12,2)</f>
        <v>0</v>
      </c>
      <c r="Z546" s="116">
        <f t="shared" si="1313"/>
        <v>0</v>
      </c>
      <c r="AA546" s="116">
        <f t="shared" si="1313"/>
        <v>0</v>
      </c>
      <c r="AB546" s="116">
        <f t="shared" si="1313"/>
        <v>0</v>
      </c>
      <c r="AC546" s="116">
        <f t="shared" si="1313"/>
        <v>0</v>
      </c>
      <c r="AD546" s="116">
        <f t="shared" si="1313"/>
        <v>0</v>
      </c>
      <c r="AE546" s="116">
        <f t="shared" si="1313"/>
        <v>0</v>
      </c>
      <c r="AF546" s="116">
        <f t="shared" si="1313"/>
        <v>0</v>
      </c>
      <c r="AG546" s="116">
        <f t="shared" si="1313"/>
        <v>0</v>
      </c>
      <c r="AH546" s="116">
        <f t="shared" si="1313"/>
        <v>721.93</v>
      </c>
      <c r="AI546" s="2">
        <f t="shared" si="1218"/>
        <v>721.93</v>
      </c>
      <c r="AJ546" s="116">
        <f t="shared" si="1109"/>
        <v>561.5</v>
      </c>
      <c r="AK546" s="116">
        <f t="shared" si="1110"/>
        <v>561.5</v>
      </c>
      <c r="AL546" s="116">
        <f t="shared" si="1278"/>
        <v>561.5</v>
      </c>
      <c r="AM546" s="116">
        <f t="shared" si="1278"/>
        <v>561.5</v>
      </c>
      <c r="AN546" s="116">
        <f t="shared" si="1278"/>
        <v>561.5</v>
      </c>
      <c r="AO546" s="116">
        <f t="shared" si="1278"/>
        <v>561.5</v>
      </c>
      <c r="AP546" s="116">
        <f t="shared" si="1278"/>
        <v>561.5</v>
      </c>
      <c r="AQ546" s="116">
        <f t="shared" si="1278"/>
        <v>561.5</v>
      </c>
      <c r="AR546" s="116">
        <f t="shared" si="1278"/>
        <v>561.5</v>
      </c>
      <c r="AS546" s="116">
        <f t="shared" si="1278"/>
        <v>561.5</v>
      </c>
      <c r="AT546" s="116">
        <f t="shared" si="1278"/>
        <v>561.5</v>
      </c>
      <c r="AU546" s="116">
        <f t="shared" si="1278"/>
        <v>561.5</v>
      </c>
      <c r="AV546" s="2">
        <f t="shared" si="1121"/>
        <v>6738</v>
      </c>
      <c r="AW546" s="116">
        <f t="shared" si="1111"/>
        <v>561.5</v>
      </c>
      <c r="AX546" s="116">
        <f t="shared" si="1271"/>
        <v>561.5</v>
      </c>
      <c r="AY546" s="116">
        <f t="shared" si="1271"/>
        <v>561.5</v>
      </c>
      <c r="AZ546" s="116">
        <f t="shared" si="1271"/>
        <v>561.5</v>
      </c>
      <c r="BA546" s="116">
        <f t="shared" si="1271"/>
        <v>561.5</v>
      </c>
      <c r="BB546" s="116">
        <f t="shared" si="1271"/>
        <v>561.5</v>
      </c>
      <c r="BC546" s="116">
        <f t="shared" si="1271"/>
        <v>561.5</v>
      </c>
      <c r="BD546" s="116">
        <f t="shared" si="1271"/>
        <v>561.5</v>
      </c>
      <c r="BE546" s="116">
        <f t="shared" si="1271"/>
        <v>561.5</v>
      </c>
      <c r="BF546" s="116">
        <f t="shared" si="1271"/>
        <v>561.5</v>
      </c>
      <c r="BG546" s="116">
        <f t="shared" si="1271"/>
        <v>561.5</v>
      </c>
      <c r="BH546" s="116">
        <f t="shared" si="1271"/>
        <v>561.5</v>
      </c>
      <c r="BI546" s="2">
        <f t="shared" ref="BI546:BI547" si="1314">SUM(AW546:BH546)</f>
        <v>6738</v>
      </c>
      <c r="BV546" s="163"/>
      <c r="CI546" s="163"/>
      <c r="CV546" s="163"/>
      <c r="DI546" s="163"/>
      <c r="DV546" s="163"/>
      <c r="EI546" s="163"/>
    </row>
    <row r="547" spans="1:139" ht="15.75" outlineLevel="1" x14ac:dyDescent="0.25">
      <c r="A547" s="2">
        <f t="shared" si="1190"/>
        <v>16</v>
      </c>
      <c r="B547" s="1" t="str">
        <f t="shared" si="1276"/>
        <v>PRE-09727</v>
      </c>
      <c r="C547" s="1" t="str">
        <f t="shared" si="1276"/>
        <v>SPP TAU - Circuit 230625</v>
      </c>
      <c r="D547" s="2" t="str">
        <f t="shared" si="1276"/>
        <v>PRE-09727.1</v>
      </c>
      <c r="E547" s="162" t="str">
        <f t="shared" si="1276"/>
        <v>SPP TAU - Circuit 230625</v>
      </c>
      <c r="F547" s="123">
        <f t="shared" si="1214"/>
        <v>356</v>
      </c>
      <c r="G547" s="213">
        <f>VLOOKUP($F547,'2021 Depreciation Rates'!$A:$B,2,FALSE)</f>
        <v>2.8000000000000001E-2</v>
      </c>
      <c r="H547" s="213">
        <f>VLOOKUP($F547,'2022-2023 Depreciation Rates'!$A$1:$B$183,2,FALSE)</f>
        <v>2.9000000000000001E-2</v>
      </c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74"/>
      <c r="W547" s="116">
        <f t="shared" si="1216"/>
        <v>0</v>
      </c>
      <c r="X547" s="116">
        <f t="shared" si="1279"/>
        <v>0</v>
      </c>
      <c r="Y547" s="116">
        <f t="shared" ref="Y547:AH547" si="1315">ROUND(X346*$G547/12,2)</f>
        <v>0</v>
      </c>
      <c r="Z547" s="116">
        <f t="shared" si="1315"/>
        <v>0</v>
      </c>
      <c r="AA547" s="116">
        <f t="shared" si="1315"/>
        <v>0</v>
      </c>
      <c r="AB547" s="116">
        <f t="shared" si="1315"/>
        <v>0</v>
      </c>
      <c r="AC547" s="116">
        <f t="shared" si="1315"/>
        <v>0</v>
      </c>
      <c r="AD547" s="116">
        <f t="shared" si="1315"/>
        <v>0</v>
      </c>
      <c r="AE547" s="116">
        <f t="shared" si="1315"/>
        <v>0</v>
      </c>
      <c r="AF547" s="116">
        <f t="shared" si="1315"/>
        <v>0</v>
      </c>
      <c r="AG547" s="116">
        <f t="shared" si="1315"/>
        <v>0</v>
      </c>
      <c r="AH547" s="116">
        <f t="shared" si="1315"/>
        <v>29.77</v>
      </c>
      <c r="AI547" s="2">
        <f t="shared" si="1218"/>
        <v>29.77</v>
      </c>
      <c r="AJ547" s="116">
        <f t="shared" si="1109"/>
        <v>30.83</v>
      </c>
      <c r="AK547" s="116">
        <f t="shared" si="1110"/>
        <v>30.83</v>
      </c>
      <c r="AL547" s="116">
        <f t="shared" si="1278"/>
        <v>30.83</v>
      </c>
      <c r="AM547" s="116">
        <f t="shared" si="1278"/>
        <v>30.83</v>
      </c>
      <c r="AN547" s="116">
        <f t="shared" si="1278"/>
        <v>30.83</v>
      </c>
      <c r="AO547" s="116">
        <f t="shared" si="1278"/>
        <v>30.83</v>
      </c>
      <c r="AP547" s="116">
        <f t="shared" si="1278"/>
        <v>30.83</v>
      </c>
      <c r="AQ547" s="116">
        <f t="shared" si="1278"/>
        <v>30.83</v>
      </c>
      <c r="AR547" s="116">
        <f t="shared" si="1278"/>
        <v>30.83</v>
      </c>
      <c r="AS547" s="116">
        <f t="shared" si="1278"/>
        <v>30.83</v>
      </c>
      <c r="AT547" s="116">
        <f t="shared" si="1278"/>
        <v>30.83</v>
      </c>
      <c r="AU547" s="116">
        <f t="shared" si="1278"/>
        <v>30.83</v>
      </c>
      <c r="AV547" s="2">
        <f t="shared" si="1121"/>
        <v>369.95999999999987</v>
      </c>
      <c r="AW547" s="116">
        <f t="shared" si="1111"/>
        <v>30.83</v>
      </c>
      <c r="AX547" s="116">
        <f t="shared" si="1271"/>
        <v>30.83</v>
      </c>
      <c r="AY547" s="116">
        <f t="shared" si="1271"/>
        <v>30.83</v>
      </c>
      <c r="AZ547" s="116">
        <f t="shared" si="1271"/>
        <v>30.83</v>
      </c>
      <c r="BA547" s="116">
        <f t="shared" si="1271"/>
        <v>30.83</v>
      </c>
      <c r="BB547" s="116">
        <f t="shared" si="1271"/>
        <v>30.83</v>
      </c>
      <c r="BC547" s="116">
        <f t="shared" si="1271"/>
        <v>30.83</v>
      </c>
      <c r="BD547" s="116">
        <f t="shared" si="1271"/>
        <v>30.83</v>
      </c>
      <c r="BE547" s="116">
        <f t="shared" si="1271"/>
        <v>30.83</v>
      </c>
      <c r="BF547" s="116">
        <f t="shared" si="1271"/>
        <v>30.83</v>
      </c>
      <c r="BG547" s="116">
        <f t="shared" si="1271"/>
        <v>30.83</v>
      </c>
      <c r="BH547" s="116">
        <f t="shared" si="1271"/>
        <v>30.83</v>
      </c>
      <c r="BI547" s="2">
        <f t="shared" si="1314"/>
        <v>369.95999999999987</v>
      </c>
      <c r="BV547" s="163"/>
      <c r="CI547" s="163"/>
      <c r="CV547" s="163"/>
      <c r="DI547" s="163"/>
      <c r="DV547" s="163"/>
      <c r="EI547" s="163"/>
    </row>
    <row r="548" spans="1:139" ht="15.75" outlineLevel="1" x14ac:dyDescent="0.25">
      <c r="A548" s="2">
        <f t="shared" si="1190"/>
        <v>17</v>
      </c>
      <c r="B548" s="1" t="str">
        <f t="shared" si="1276"/>
        <v>PRE-09728</v>
      </c>
      <c r="C548" s="1" t="str">
        <f t="shared" si="1276"/>
        <v>SPP TAU - Circuit 230021</v>
      </c>
      <c r="D548" s="2" t="str">
        <f t="shared" si="1276"/>
        <v>PRE-09728.1</v>
      </c>
      <c r="E548" s="162" t="str">
        <f t="shared" si="1276"/>
        <v>SPP TAU - Circuit 230021</v>
      </c>
      <c r="F548" s="123">
        <f t="shared" si="1214"/>
        <v>355</v>
      </c>
      <c r="G548" s="213">
        <f>VLOOKUP($F548,'2021 Depreciation Rates'!$A:$B,2,FALSE)</f>
        <v>3.5999999999999997E-2</v>
      </c>
      <c r="H548" s="213">
        <f>VLOOKUP($F548,'2022-2023 Depreciation Rates'!$A$1:$B$183,2,FALSE)</f>
        <v>2.8000000000000001E-2</v>
      </c>
      <c r="J548" s="116">
        <f t="shared" ref="J548:U548" si="1316">ROUND(I347*$G548/12,2)</f>
        <v>0</v>
      </c>
      <c r="K548" s="116">
        <f t="shared" si="1316"/>
        <v>0</v>
      </c>
      <c r="L548" s="116">
        <f t="shared" si="1316"/>
        <v>0</v>
      </c>
      <c r="M548" s="116">
        <f t="shared" si="1316"/>
        <v>0</v>
      </c>
      <c r="N548" s="116">
        <f t="shared" si="1316"/>
        <v>0</v>
      </c>
      <c r="O548" s="116">
        <f t="shared" si="1316"/>
        <v>0</v>
      </c>
      <c r="P548" s="116">
        <f t="shared" si="1316"/>
        <v>0</v>
      </c>
      <c r="Q548" s="116">
        <f t="shared" si="1316"/>
        <v>0</v>
      </c>
      <c r="R548" s="116">
        <f t="shared" si="1316"/>
        <v>0</v>
      </c>
      <c r="S548" s="116">
        <f t="shared" si="1316"/>
        <v>0</v>
      </c>
      <c r="T548" s="116">
        <f t="shared" si="1316"/>
        <v>0</v>
      </c>
      <c r="U548" s="116">
        <f t="shared" si="1316"/>
        <v>0</v>
      </c>
      <c r="V548" s="174">
        <f t="shared" si="1100"/>
        <v>0</v>
      </c>
      <c r="W548" s="116">
        <f t="shared" si="1216"/>
        <v>0</v>
      </c>
      <c r="X548" s="116">
        <f t="shared" ref="X548:AH548" si="1317">ROUND(W347*$G548/12,2)</f>
        <v>0</v>
      </c>
      <c r="Y548" s="116">
        <f t="shared" si="1317"/>
        <v>0</v>
      </c>
      <c r="Z548" s="116">
        <f t="shared" si="1317"/>
        <v>0</v>
      </c>
      <c r="AA548" s="116">
        <f t="shared" si="1317"/>
        <v>0</v>
      </c>
      <c r="AB548" s="116">
        <f t="shared" si="1317"/>
        <v>0</v>
      </c>
      <c r="AC548" s="116">
        <f t="shared" si="1317"/>
        <v>0</v>
      </c>
      <c r="AD548" s="116">
        <f t="shared" si="1317"/>
        <v>0</v>
      </c>
      <c r="AE548" s="116">
        <f t="shared" si="1317"/>
        <v>0</v>
      </c>
      <c r="AF548" s="116">
        <f t="shared" si="1317"/>
        <v>986.68</v>
      </c>
      <c r="AG548" s="116">
        <f t="shared" si="1317"/>
        <v>986.68</v>
      </c>
      <c r="AH548" s="116">
        <f t="shared" si="1317"/>
        <v>986.68</v>
      </c>
      <c r="AI548" s="2">
        <f t="shared" si="1218"/>
        <v>2960.04</v>
      </c>
      <c r="AJ548" s="116">
        <f t="shared" si="1109"/>
        <v>761.32</v>
      </c>
      <c r="AK548" s="116">
        <f t="shared" si="1110"/>
        <v>761.32</v>
      </c>
      <c r="AL548" s="116">
        <f t="shared" si="1278"/>
        <v>761.32</v>
      </c>
      <c r="AM548" s="116">
        <f t="shared" si="1278"/>
        <v>761.32</v>
      </c>
      <c r="AN548" s="116">
        <f t="shared" si="1278"/>
        <v>761.32</v>
      </c>
      <c r="AO548" s="116">
        <f t="shared" si="1278"/>
        <v>761.32</v>
      </c>
      <c r="AP548" s="116">
        <f t="shared" si="1278"/>
        <v>761.32</v>
      </c>
      <c r="AQ548" s="116">
        <f t="shared" si="1278"/>
        <v>761.32</v>
      </c>
      <c r="AR548" s="116">
        <f t="shared" si="1278"/>
        <v>761.32</v>
      </c>
      <c r="AS548" s="116">
        <f t="shared" si="1278"/>
        <v>761.32</v>
      </c>
      <c r="AT548" s="116">
        <f t="shared" si="1278"/>
        <v>761.32</v>
      </c>
      <c r="AU548" s="116">
        <f t="shared" si="1278"/>
        <v>761.32</v>
      </c>
      <c r="AV548" s="116">
        <f t="shared" si="1121"/>
        <v>9135.8399999999983</v>
      </c>
      <c r="AW548" s="116">
        <f t="shared" si="1111"/>
        <v>761.32</v>
      </c>
      <c r="AX548" s="116">
        <f t="shared" si="1271"/>
        <v>761.32</v>
      </c>
      <c r="AY548" s="116">
        <f t="shared" si="1271"/>
        <v>761.32</v>
      </c>
      <c r="AZ548" s="116">
        <f t="shared" si="1271"/>
        <v>761.32</v>
      </c>
      <c r="BA548" s="116">
        <f t="shared" si="1271"/>
        <v>761.32</v>
      </c>
      <c r="BB548" s="116">
        <f t="shared" si="1271"/>
        <v>761.32</v>
      </c>
      <c r="BC548" s="116">
        <f t="shared" si="1271"/>
        <v>761.32</v>
      </c>
      <c r="BD548" s="116">
        <f t="shared" si="1271"/>
        <v>761.32</v>
      </c>
      <c r="BE548" s="116">
        <f t="shared" si="1271"/>
        <v>761.32</v>
      </c>
      <c r="BF548" s="116">
        <f t="shared" si="1271"/>
        <v>761.32</v>
      </c>
      <c r="BG548" s="116">
        <f t="shared" si="1271"/>
        <v>761.32</v>
      </c>
      <c r="BH548" s="116">
        <f t="shared" si="1271"/>
        <v>761.32</v>
      </c>
      <c r="BI548" s="116">
        <f t="shared" si="1122"/>
        <v>9135.8399999999983</v>
      </c>
      <c r="BV548" s="163"/>
      <c r="CI548" s="163"/>
      <c r="CV548" s="163"/>
      <c r="DI548" s="163"/>
      <c r="DV548" s="163"/>
      <c r="EI548" s="163"/>
    </row>
    <row r="549" spans="1:139" ht="15.75" outlineLevel="1" x14ac:dyDescent="0.25">
      <c r="A549" s="2">
        <f t="shared" si="1190"/>
        <v>17</v>
      </c>
      <c r="B549" s="1" t="str">
        <f t="shared" si="1276"/>
        <v>PRE-09728</v>
      </c>
      <c r="C549" s="1" t="str">
        <f t="shared" si="1276"/>
        <v>SPP TAU - Circuit 230021</v>
      </c>
      <c r="D549" s="2" t="str">
        <f t="shared" si="1276"/>
        <v>PRE-09728.1</v>
      </c>
      <c r="E549" s="162" t="str">
        <f t="shared" si="1276"/>
        <v>SPP TAU - Circuit 230021</v>
      </c>
      <c r="F549" s="123">
        <f t="shared" si="1214"/>
        <v>356</v>
      </c>
      <c r="G549" s="213">
        <f>VLOOKUP($F549,'2021 Depreciation Rates'!$A:$B,2,FALSE)</f>
        <v>2.8000000000000001E-2</v>
      </c>
      <c r="H549" s="213">
        <f>VLOOKUP($F549,'2022-2023 Depreciation Rates'!$A$1:$B$183,2,FALSE)</f>
        <v>2.9000000000000001E-2</v>
      </c>
      <c r="J549" s="116">
        <f t="shared" ref="J549:U549" si="1318">ROUND(I348*$G549/12,2)</f>
        <v>0</v>
      </c>
      <c r="K549" s="116">
        <f t="shared" si="1318"/>
        <v>0</v>
      </c>
      <c r="L549" s="116">
        <f t="shared" si="1318"/>
        <v>0</v>
      </c>
      <c r="M549" s="116">
        <f t="shared" si="1318"/>
        <v>0</v>
      </c>
      <c r="N549" s="116">
        <f t="shared" si="1318"/>
        <v>0</v>
      </c>
      <c r="O549" s="116">
        <f t="shared" si="1318"/>
        <v>0</v>
      </c>
      <c r="P549" s="116">
        <f t="shared" si="1318"/>
        <v>0</v>
      </c>
      <c r="Q549" s="116">
        <f t="shared" si="1318"/>
        <v>0</v>
      </c>
      <c r="R549" s="116">
        <f t="shared" si="1318"/>
        <v>0</v>
      </c>
      <c r="S549" s="116">
        <f t="shared" si="1318"/>
        <v>0</v>
      </c>
      <c r="T549" s="116">
        <f t="shared" si="1318"/>
        <v>0</v>
      </c>
      <c r="U549" s="116">
        <f t="shared" si="1318"/>
        <v>0</v>
      </c>
      <c r="V549" s="174">
        <f t="shared" ref="V549" si="1319">SUM(J549:U549)</f>
        <v>0</v>
      </c>
      <c r="W549" s="116">
        <f t="shared" si="1216"/>
        <v>0</v>
      </c>
      <c r="X549" s="116">
        <f t="shared" ref="X549:AH549" si="1320">ROUND(W348*$G549/12,2)</f>
        <v>0</v>
      </c>
      <c r="Y549" s="116">
        <f t="shared" si="1320"/>
        <v>0</v>
      </c>
      <c r="Z549" s="116">
        <f t="shared" si="1320"/>
        <v>0</v>
      </c>
      <c r="AA549" s="116">
        <f t="shared" si="1320"/>
        <v>0</v>
      </c>
      <c r="AB549" s="116">
        <f t="shared" si="1320"/>
        <v>0</v>
      </c>
      <c r="AC549" s="116">
        <f t="shared" si="1320"/>
        <v>0</v>
      </c>
      <c r="AD549" s="116">
        <f t="shared" si="1320"/>
        <v>0</v>
      </c>
      <c r="AE549" s="116">
        <f t="shared" si="1320"/>
        <v>0</v>
      </c>
      <c r="AF549" s="116">
        <f t="shared" si="1320"/>
        <v>170.53</v>
      </c>
      <c r="AG549" s="116">
        <f t="shared" si="1320"/>
        <v>170.53</v>
      </c>
      <c r="AH549" s="116">
        <f t="shared" si="1320"/>
        <v>170.53</v>
      </c>
      <c r="AI549" s="2">
        <f t="shared" si="1218"/>
        <v>511.59000000000003</v>
      </c>
      <c r="AJ549" s="116">
        <f t="shared" si="1109"/>
        <v>182.93</v>
      </c>
      <c r="AK549" s="116">
        <f t="shared" si="1110"/>
        <v>182.93</v>
      </c>
      <c r="AL549" s="116">
        <f t="shared" si="1278"/>
        <v>182.93</v>
      </c>
      <c r="AM549" s="116">
        <f t="shared" si="1278"/>
        <v>182.93</v>
      </c>
      <c r="AN549" s="116">
        <f t="shared" si="1278"/>
        <v>182.93</v>
      </c>
      <c r="AO549" s="116">
        <f t="shared" si="1278"/>
        <v>182.93</v>
      </c>
      <c r="AP549" s="116">
        <f t="shared" si="1278"/>
        <v>182.93</v>
      </c>
      <c r="AQ549" s="116">
        <f t="shared" si="1278"/>
        <v>182.93</v>
      </c>
      <c r="AR549" s="116">
        <f t="shared" si="1278"/>
        <v>182.93</v>
      </c>
      <c r="AS549" s="116">
        <f t="shared" si="1278"/>
        <v>182.93</v>
      </c>
      <c r="AT549" s="116">
        <f t="shared" si="1278"/>
        <v>182.93</v>
      </c>
      <c r="AU549" s="116">
        <f t="shared" si="1278"/>
        <v>182.93</v>
      </c>
      <c r="AV549" s="116">
        <f t="shared" ref="AV549" si="1321">SUM(AJ549:AU549)</f>
        <v>2195.1600000000003</v>
      </c>
      <c r="AW549" s="116">
        <f t="shared" si="1111"/>
        <v>182.93</v>
      </c>
      <c r="AX549" s="116">
        <f t="shared" si="1271"/>
        <v>182.93</v>
      </c>
      <c r="AY549" s="116">
        <f t="shared" si="1271"/>
        <v>182.93</v>
      </c>
      <c r="AZ549" s="116">
        <f t="shared" si="1271"/>
        <v>182.93</v>
      </c>
      <c r="BA549" s="116">
        <f t="shared" si="1271"/>
        <v>182.93</v>
      </c>
      <c r="BB549" s="116">
        <f t="shared" si="1271"/>
        <v>182.93</v>
      </c>
      <c r="BC549" s="116">
        <f t="shared" si="1271"/>
        <v>182.93</v>
      </c>
      <c r="BD549" s="116">
        <f t="shared" si="1271"/>
        <v>182.93</v>
      </c>
      <c r="BE549" s="116">
        <f t="shared" si="1271"/>
        <v>182.93</v>
      </c>
      <c r="BF549" s="116">
        <f t="shared" si="1271"/>
        <v>182.93</v>
      </c>
      <c r="BG549" s="116">
        <f t="shared" si="1271"/>
        <v>182.93</v>
      </c>
      <c r="BH549" s="116">
        <f t="shared" si="1271"/>
        <v>182.93</v>
      </c>
      <c r="BI549" s="116">
        <f t="shared" si="1122"/>
        <v>2195.1600000000003</v>
      </c>
      <c r="BV549" s="163"/>
      <c r="CI549" s="163"/>
      <c r="CV549" s="163"/>
      <c r="DI549" s="163"/>
      <c r="DV549" s="163"/>
      <c r="EI549" s="163"/>
    </row>
    <row r="550" spans="1:139" ht="15.75" outlineLevel="1" x14ac:dyDescent="0.25">
      <c r="A550" s="2">
        <f t="shared" si="1190"/>
        <v>18</v>
      </c>
      <c r="B550" s="1" t="str">
        <f t="shared" si="1276"/>
        <v>PRE-09729</v>
      </c>
      <c r="C550" s="1" t="str">
        <f t="shared" si="1276"/>
        <v>SPP TAU - Circuit 230052</v>
      </c>
      <c r="D550" s="2" t="str">
        <f t="shared" si="1276"/>
        <v>PRE-09729.1</v>
      </c>
      <c r="E550" s="162" t="str">
        <f t="shared" si="1276"/>
        <v>SPP TAU - Circuit 230052</v>
      </c>
      <c r="F550" s="123">
        <f t="shared" si="1214"/>
        <v>355</v>
      </c>
      <c r="G550" s="213">
        <f>VLOOKUP($F550,'2021 Depreciation Rates'!$A:$B,2,FALSE)</f>
        <v>3.5999999999999997E-2</v>
      </c>
      <c r="H550" s="213">
        <f>VLOOKUP($F550,'2022-2023 Depreciation Rates'!$A$1:$B$183,2,FALSE)</f>
        <v>2.8000000000000001E-2</v>
      </c>
      <c r="J550" s="116">
        <f t="shared" ref="J550:U550" si="1322">ROUND(I349*$G550/12,2)</f>
        <v>0</v>
      </c>
      <c r="K550" s="116">
        <f t="shared" si="1322"/>
        <v>0</v>
      </c>
      <c r="L550" s="116">
        <f t="shared" si="1322"/>
        <v>0</v>
      </c>
      <c r="M550" s="116">
        <f t="shared" si="1322"/>
        <v>0</v>
      </c>
      <c r="N550" s="116">
        <f t="shared" si="1322"/>
        <v>0</v>
      </c>
      <c r="O550" s="116">
        <f t="shared" si="1322"/>
        <v>0</v>
      </c>
      <c r="P550" s="116">
        <f t="shared" si="1322"/>
        <v>0</v>
      </c>
      <c r="Q550" s="116">
        <f t="shared" si="1322"/>
        <v>0</v>
      </c>
      <c r="R550" s="116">
        <f t="shared" si="1322"/>
        <v>0</v>
      </c>
      <c r="S550" s="116">
        <f t="shared" si="1322"/>
        <v>0</v>
      </c>
      <c r="T550" s="116">
        <f t="shared" si="1322"/>
        <v>0</v>
      </c>
      <c r="U550" s="116">
        <f t="shared" si="1322"/>
        <v>0</v>
      </c>
      <c r="V550" s="174">
        <f t="shared" si="1100"/>
        <v>0</v>
      </c>
      <c r="W550" s="116">
        <f t="shared" si="1216"/>
        <v>0</v>
      </c>
      <c r="X550" s="116">
        <f t="shared" ref="X550:X581" si="1323">ROUND(W349*$G550/12,2)</f>
        <v>0</v>
      </c>
      <c r="Y550" s="116">
        <f t="shared" ref="Y550:AH550" si="1324">ROUND(X349*$G550/12,2)</f>
        <v>0</v>
      </c>
      <c r="Z550" s="116">
        <f t="shared" si="1324"/>
        <v>0</v>
      </c>
      <c r="AA550" s="116">
        <f t="shared" si="1324"/>
        <v>0</v>
      </c>
      <c r="AB550" s="116">
        <f t="shared" si="1324"/>
        <v>0</v>
      </c>
      <c r="AC550" s="116">
        <f t="shared" si="1324"/>
        <v>412.13</v>
      </c>
      <c r="AD550" s="116">
        <f t="shared" si="1324"/>
        <v>412.09</v>
      </c>
      <c r="AE550" s="116">
        <f t="shared" si="1324"/>
        <v>412.27</v>
      </c>
      <c r="AF550" s="116">
        <f t="shared" si="1324"/>
        <v>412.36</v>
      </c>
      <c r="AG550" s="116">
        <f t="shared" si="1324"/>
        <v>408.82</v>
      </c>
      <c r="AH550" s="116">
        <f t="shared" si="1324"/>
        <v>408.82</v>
      </c>
      <c r="AI550" s="2">
        <f t="shared" si="1218"/>
        <v>2466.4900000000002</v>
      </c>
      <c r="AJ550" s="116">
        <f t="shared" si="1109"/>
        <v>317.97000000000003</v>
      </c>
      <c r="AK550" s="116">
        <f t="shared" si="1110"/>
        <v>317.97000000000003</v>
      </c>
      <c r="AL550" s="116">
        <f t="shared" si="1278"/>
        <v>317.97000000000003</v>
      </c>
      <c r="AM550" s="116">
        <f t="shared" si="1278"/>
        <v>317.97000000000003</v>
      </c>
      <c r="AN550" s="116">
        <f t="shared" si="1278"/>
        <v>317.97000000000003</v>
      </c>
      <c r="AO550" s="116">
        <f t="shared" si="1278"/>
        <v>317.97000000000003</v>
      </c>
      <c r="AP550" s="116">
        <f t="shared" si="1278"/>
        <v>317.97000000000003</v>
      </c>
      <c r="AQ550" s="116">
        <f t="shared" si="1278"/>
        <v>317.97000000000003</v>
      </c>
      <c r="AR550" s="116">
        <f t="shared" si="1278"/>
        <v>317.97000000000003</v>
      </c>
      <c r="AS550" s="116">
        <f t="shared" si="1278"/>
        <v>317.97000000000003</v>
      </c>
      <c r="AT550" s="116">
        <f t="shared" si="1278"/>
        <v>317.97000000000003</v>
      </c>
      <c r="AU550" s="116">
        <f t="shared" si="1278"/>
        <v>317.97000000000003</v>
      </c>
      <c r="AV550" s="116">
        <f t="shared" si="1121"/>
        <v>3815.6400000000012</v>
      </c>
      <c r="AW550" s="116">
        <f t="shared" si="1111"/>
        <v>317.97000000000003</v>
      </c>
      <c r="AX550" s="116">
        <f t="shared" si="1271"/>
        <v>317.97000000000003</v>
      </c>
      <c r="AY550" s="116">
        <f t="shared" si="1271"/>
        <v>317.97000000000003</v>
      </c>
      <c r="AZ550" s="116">
        <f t="shared" si="1271"/>
        <v>317.97000000000003</v>
      </c>
      <c r="BA550" s="116">
        <f t="shared" si="1271"/>
        <v>317.97000000000003</v>
      </c>
      <c r="BB550" s="116">
        <f t="shared" si="1271"/>
        <v>317.97000000000003</v>
      </c>
      <c r="BC550" s="116">
        <f t="shared" si="1271"/>
        <v>317.97000000000003</v>
      </c>
      <c r="BD550" s="116">
        <f t="shared" si="1271"/>
        <v>317.97000000000003</v>
      </c>
      <c r="BE550" s="116">
        <f t="shared" si="1271"/>
        <v>317.97000000000003</v>
      </c>
      <c r="BF550" s="116">
        <f t="shared" si="1271"/>
        <v>317.97000000000003</v>
      </c>
      <c r="BG550" s="116">
        <f t="shared" si="1271"/>
        <v>317.97000000000003</v>
      </c>
      <c r="BH550" s="116">
        <f t="shared" si="1271"/>
        <v>317.97000000000003</v>
      </c>
      <c r="BI550" s="116">
        <f t="shared" si="1122"/>
        <v>3815.6400000000012</v>
      </c>
      <c r="BV550" s="163"/>
      <c r="CI550" s="163"/>
      <c r="CV550" s="163"/>
      <c r="DI550" s="163"/>
      <c r="DV550" s="163"/>
      <c r="EI550" s="163"/>
    </row>
    <row r="551" spans="1:139" ht="15.75" outlineLevel="1" x14ac:dyDescent="0.25">
      <c r="A551" s="2">
        <f t="shared" si="1190"/>
        <v>18</v>
      </c>
      <c r="B551" s="1" t="str">
        <f t="shared" si="1276"/>
        <v>PRE-09729</v>
      </c>
      <c r="C551" s="1" t="str">
        <f t="shared" si="1276"/>
        <v>SPP TAU - Circuit 230052</v>
      </c>
      <c r="D551" s="2" t="str">
        <f t="shared" si="1276"/>
        <v>PRE-09729.1</v>
      </c>
      <c r="E551" s="162" t="str">
        <f t="shared" si="1276"/>
        <v>SPP TAU - Circuit 230052</v>
      </c>
      <c r="F551" s="123">
        <f t="shared" si="1214"/>
        <v>356</v>
      </c>
      <c r="G551" s="213">
        <f>VLOOKUP($F551,'2021 Depreciation Rates'!$A:$B,2,FALSE)</f>
        <v>2.8000000000000001E-2</v>
      </c>
      <c r="H551" s="213">
        <f>VLOOKUP($F551,'2022-2023 Depreciation Rates'!$A$1:$B$183,2,FALSE)</f>
        <v>2.9000000000000001E-2</v>
      </c>
      <c r="J551" s="116">
        <f t="shared" ref="J551" si="1325">ROUND(I350*$G551/12,2)</f>
        <v>0</v>
      </c>
      <c r="K551" s="116">
        <f t="shared" ref="K551" si="1326">ROUND(J350*$G551/12,2)</f>
        <v>0</v>
      </c>
      <c r="L551" s="116">
        <f t="shared" ref="L551" si="1327">ROUND(K350*$G551/12,2)</f>
        <v>0</v>
      </c>
      <c r="M551" s="116">
        <f t="shared" ref="M551" si="1328">ROUND(L350*$G551/12,2)</f>
        <v>0</v>
      </c>
      <c r="N551" s="116">
        <f t="shared" ref="N551" si="1329">ROUND(M350*$G551/12,2)</f>
        <v>0</v>
      </c>
      <c r="O551" s="116">
        <f t="shared" ref="O551" si="1330">ROUND(N350*$G551/12,2)</f>
        <v>0</v>
      </c>
      <c r="P551" s="116">
        <f t="shared" ref="P551" si="1331">ROUND(O350*$G551/12,2)</f>
        <v>0</v>
      </c>
      <c r="Q551" s="116">
        <f t="shared" ref="Q551" si="1332">ROUND(P350*$G551/12,2)</f>
        <v>0</v>
      </c>
      <c r="R551" s="116">
        <f t="shared" ref="R551" si="1333">ROUND(Q350*$G551/12,2)</f>
        <v>0</v>
      </c>
      <c r="S551" s="116">
        <f t="shared" ref="S551" si="1334">ROUND(R350*$G551/12,2)</f>
        <v>0</v>
      </c>
      <c r="T551" s="116">
        <f t="shared" ref="T551" si="1335">ROUND(S350*$G551/12,2)</f>
        <v>0</v>
      </c>
      <c r="U551" s="116">
        <f t="shared" ref="U551" si="1336">ROUND(T350*$G551/12,2)</f>
        <v>0</v>
      </c>
      <c r="V551" s="174">
        <f t="shared" ref="V551" si="1337">SUM(J551:U551)</f>
        <v>0</v>
      </c>
      <c r="W551" s="116">
        <f t="shared" si="1216"/>
        <v>0</v>
      </c>
      <c r="X551" s="116">
        <f t="shared" si="1323"/>
        <v>0</v>
      </c>
      <c r="Y551" s="116">
        <f t="shared" ref="Y551" si="1338">ROUND(X350*$G551/12,2)</f>
        <v>0</v>
      </c>
      <c r="Z551" s="116">
        <f t="shared" ref="Z551" si="1339">ROUND(Y350*$G551/12,2)</f>
        <v>0</v>
      </c>
      <c r="AA551" s="116">
        <f t="shared" ref="AA551" si="1340">ROUND(Z350*$G551/12,2)</f>
        <v>0</v>
      </c>
      <c r="AB551" s="116">
        <f t="shared" ref="AB551" si="1341">ROUND(AA350*$G551/12,2)</f>
        <v>0</v>
      </c>
      <c r="AC551" s="116">
        <f t="shared" ref="AC551" si="1342">ROUND(AB350*$G551/12,2)</f>
        <v>19.84</v>
      </c>
      <c r="AD551" s="116">
        <f t="shared" ref="AD551" si="1343">ROUND(AC350*$G551/12,2)</f>
        <v>19.84</v>
      </c>
      <c r="AE551" s="116">
        <f t="shared" ref="AE551" si="1344">ROUND(AD350*$G551/12,2)</f>
        <v>19.850000000000001</v>
      </c>
      <c r="AF551" s="116">
        <f t="shared" ref="AF551" si="1345">ROUND(AE350*$G551/12,2)</f>
        <v>19.850000000000001</v>
      </c>
      <c r="AG551" s="116">
        <f t="shared" ref="AG551" si="1346">ROUND(AF350*$G551/12,2)</f>
        <v>22.6</v>
      </c>
      <c r="AH551" s="116">
        <f t="shared" ref="AH551" si="1347">ROUND(AG350*$G551/12,2)</f>
        <v>22.6</v>
      </c>
      <c r="AI551" s="2">
        <f t="shared" si="1218"/>
        <v>124.57999999999998</v>
      </c>
      <c r="AJ551" s="116">
        <f t="shared" si="1109"/>
        <v>23.41</v>
      </c>
      <c r="AK551" s="116">
        <f t="shared" si="1110"/>
        <v>23.41</v>
      </c>
      <c r="AL551" s="116">
        <f t="shared" si="1278"/>
        <v>23.41</v>
      </c>
      <c r="AM551" s="116">
        <f t="shared" si="1278"/>
        <v>23.41</v>
      </c>
      <c r="AN551" s="116">
        <f t="shared" si="1278"/>
        <v>23.41</v>
      </c>
      <c r="AO551" s="116">
        <f t="shared" si="1278"/>
        <v>23.41</v>
      </c>
      <c r="AP551" s="116">
        <f t="shared" si="1278"/>
        <v>23.41</v>
      </c>
      <c r="AQ551" s="116">
        <f t="shared" si="1278"/>
        <v>23.41</v>
      </c>
      <c r="AR551" s="116">
        <f t="shared" si="1278"/>
        <v>23.41</v>
      </c>
      <c r="AS551" s="116">
        <f t="shared" si="1278"/>
        <v>23.41</v>
      </c>
      <c r="AT551" s="116">
        <f t="shared" si="1278"/>
        <v>23.41</v>
      </c>
      <c r="AU551" s="116">
        <f t="shared" si="1278"/>
        <v>23.41</v>
      </c>
      <c r="AV551" s="116">
        <f t="shared" ref="AV551" si="1348">SUM(AJ551:AU551)</f>
        <v>280.92</v>
      </c>
      <c r="AW551" s="116">
        <f t="shared" si="1111"/>
        <v>23.41</v>
      </c>
      <c r="AX551" s="116">
        <f t="shared" si="1271"/>
        <v>23.41</v>
      </c>
      <c r="AY551" s="116">
        <f t="shared" si="1271"/>
        <v>23.41</v>
      </c>
      <c r="AZ551" s="116">
        <f t="shared" si="1271"/>
        <v>23.41</v>
      </c>
      <c r="BA551" s="116">
        <f t="shared" si="1271"/>
        <v>23.41</v>
      </c>
      <c r="BB551" s="116">
        <f t="shared" si="1271"/>
        <v>23.41</v>
      </c>
      <c r="BC551" s="116">
        <f t="shared" si="1271"/>
        <v>23.41</v>
      </c>
      <c r="BD551" s="116">
        <f t="shared" si="1271"/>
        <v>23.41</v>
      </c>
      <c r="BE551" s="116">
        <f t="shared" si="1271"/>
        <v>23.41</v>
      </c>
      <c r="BF551" s="116">
        <f t="shared" si="1271"/>
        <v>23.41</v>
      </c>
      <c r="BG551" s="116">
        <f t="shared" si="1271"/>
        <v>23.41</v>
      </c>
      <c r="BH551" s="116">
        <f t="shared" si="1271"/>
        <v>23.41</v>
      </c>
      <c r="BI551" s="116">
        <f t="shared" si="1122"/>
        <v>280.92</v>
      </c>
      <c r="BV551" s="163"/>
      <c r="CI551" s="163"/>
      <c r="CV551" s="163"/>
      <c r="DI551" s="163"/>
      <c r="DV551" s="163"/>
      <c r="EI551" s="163"/>
    </row>
    <row r="552" spans="1:139" ht="15.75" outlineLevel="1" x14ac:dyDescent="0.25">
      <c r="A552" s="2">
        <f t="shared" si="1190"/>
        <v>19</v>
      </c>
      <c r="B552" s="1" t="str">
        <f t="shared" si="1276"/>
        <v>PRE-09730</v>
      </c>
      <c r="C552" s="1" t="str">
        <f t="shared" si="1276"/>
        <v>SPP TAU - Circuit 66024</v>
      </c>
      <c r="D552" s="2" t="str">
        <f t="shared" si="1276"/>
        <v>PRE-09730.1</v>
      </c>
      <c r="E552" s="162" t="str">
        <f t="shared" si="1276"/>
        <v>SPP TAU - Circuit 66024</v>
      </c>
      <c r="F552" s="123">
        <f t="shared" ref="F552:F562" si="1349">G351</f>
        <v>355</v>
      </c>
      <c r="G552" s="213">
        <f>VLOOKUP($F552,'2021 Depreciation Rates'!$A:$B,2,FALSE)</f>
        <v>3.5999999999999997E-2</v>
      </c>
      <c r="H552" s="213">
        <f>VLOOKUP($F552,'2022-2023 Depreciation Rates'!$A$1:$B$183,2,FALSE)</f>
        <v>2.8000000000000001E-2</v>
      </c>
      <c r="J552" s="116">
        <f t="shared" ref="J552:U552" si="1350">ROUND(I351*$G552/12,2)</f>
        <v>0</v>
      </c>
      <c r="K552" s="116">
        <f t="shared" si="1350"/>
        <v>0</v>
      </c>
      <c r="L552" s="116">
        <f t="shared" si="1350"/>
        <v>0</v>
      </c>
      <c r="M552" s="116">
        <f t="shared" si="1350"/>
        <v>0</v>
      </c>
      <c r="N552" s="116">
        <f t="shared" si="1350"/>
        <v>0</v>
      </c>
      <c r="O552" s="116">
        <f t="shared" si="1350"/>
        <v>0</v>
      </c>
      <c r="P552" s="116">
        <f t="shared" si="1350"/>
        <v>0</v>
      </c>
      <c r="Q552" s="116">
        <f t="shared" si="1350"/>
        <v>0</v>
      </c>
      <c r="R552" s="116">
        <f t="shared" si="1350"/>
        <v>0</v>
      </c>
      <c r="S552" s="116">
        <f t="shared" si="1350"/>
        <v>0</v>
      </c>
      <c r="T552" s="116">
        <f t="shared" si="1350"/>
        <v>0</v>
      </c>
      <c r="U552" s="116">
        <f t="shared" si="1350"/>
        <v>0</v>
      </c>
      <c r="V552" s="174">
        <f t="shared" si="1100"/>
        <v>0</v>
      </c>
      <c r="W552" s="116">
        <f t="shared" ref="W552:W583" si="1351">ROUND(U351*$G552/12,2)</f>
        <v>0</v>
      </c>
      <c r="X552" s="116">
        <f t="shared" si="1323"/>
        <v>0</v>
      </c>
      <c r="Y552" s="116">
        <f t="shared" ref="Y552:AH552" si="1352">ROUND(X351*$G552/12,2)</f>
        <v>0</v>
      </c>
      <c r="Z552" s="116">
        <f t="shared" si="1352"/>
        <v>0</v>
      </c>
      <c r="AA552" s="116">
        <f t="shared" si="1352"/>
        <v>0</v>
      </c>
      <c r="AB552" s="116">
        <f t="shared" si="1352"/>
        <v>0</v>
      </c>
      <c r="AC552" s="116">
        <f t="shared" si="1352"/>
        <v>0</v>
      </c>
      <c r="AD552" s="116">
        <f t="shared" si="1352"/>
        <v>0</v>
      </c>
      <c r="AE552" s="116">
        <f t="shared" si="1352"/>
        <v>0</v>
      </c>
      <c r="AF552" s="116">
        <f t="shared" si="1352"/>
        <v>0</v>
      </c>
      <c r="AG552" s="116">
        <f t="shared" si="1352"/>
        <v>0</v>
      </c>
      <c r="AH552" s="116">
        <f t="shared" si="1352"/>
        <v>0</v>
      </c>
      <c r="AI552" s="2">
        <f t="shared" ref="AI552:AI583" si="1353">SUM(W552:AH552)</f>
        <v>0</v>
      </c>
      <c r="AJ552" s="116">
        <f t="shared" si="1109"/>
        <v>0</v>
      </c>
      <c r="AK552" s="116">
        <f t="shared" si="1110"/>
        <v>0</v>
      </c>
      <c r="AL552" s="116">
        <f t="shared" si="1278"/>
        <v>1663.43</v>
      </c>
      <c r="AM552" s="116">
        <f t="shared" si="1278"/>
        <v>1663.43</v>
      </c>
      <c r="AN552" s="116">
        <f t="shared" si="1278"/>
        <v>1663.43</v>
      </c>
      <c r="AO552" s="116">
        <f t="shared" si="1278"/>
        <v>1663.43</v>
      </c>
      <c r="AP552" s="116">
        <f t="shared" si="1278"/>
        <v>1663.43</v>
      </c>
      <c r="AQ552" s="116">
        <f t="shared" si="1278"/>
        <v>1663.43</v>
      </c>
      <c r="AR552" s="116">
        <f t="shared" si="1278"/>
        <v>1663.43</v>
      </c>
      <c r="AS552" s="116">
        <f t="shared" si="1278"/>
        <v>1663.43</v>
      </c>
      <c r="AT552" s="116">
        <f t="shared" si="1278"/>
        <v>1663.43</v>
      </c>
      <c r="AU552" s="116">
        <f t="shared" si="1278"/>
        <v>1663.43</v>
      </c>
      <c r="AV552" s="116">
        <f t="shared" si="1121"/>
        <v>16634.3</v>
      </c>
      <c r="AW552" s="116">
        <f t="shared" si="1111"/>
        <v>1663.43</v>
      </c>
      <c r="AX552" s="116">
        <f t="shared" si="1271"/>
        <v>1663.43</v>
      </c>
      <c r="AY552" s="116">
        <f t="shared" si="1271"/>
        <v>1663.43</v>
      </c>
      <c r="AZ552" s="116">
        <f t="shared" si="1271"/>
        <v>1663.43</v>
      </c>
      <c r="BA552" s="116">
        <f t="shared" si="1271"/>
        <v>1663.43</v>
      </c>
      <c r="BB552" s="116">
        <f t="shared" si="1271"/>
        <v>1663.43</v>
      </c>
      <c r="BC552" s="116">
        <f t="shared" si="1271"/>
        <v>1663.43</v>
      </c>
      <c r="BD552" s="116">
        <f t="shared" si="1271"/>
        <v>1663.43</v>
      </c>
      <c r="BE552" s="116">
        <f t="shared" si="1271"/>
        <v>1663.43</v>
      </c>
      <c r="BF552" s="116">
        <f t="shared" si="1271"/>
        <v>1663.43</v>
      </c>
      <c r="BG552" s="116">
        <f t="shared" si="1271"/>
        <v>1663.43</v>
      </c>
      <c r="BH552" s="116">
        <f t="shared" si="1271"/>
        <v>1663.43</v>
      </c>
      <c r="BI552" s="116">
        <f t="shared" si="1122"/>
        <v>19961.16</v>
      </c>
      <c r="BV552" s="163"/>
      <c r="CI552" s="163"/>
      <c r="CV552" s="163"/>
      <c r="DI552" s="163"/>
      <c r="DV552" s="163"/>
      <c r="EI552" s="163"/>
    </row>
    <row r="553" spans="1:139" ht="15.75" outlineLevel="1" x14ac:dyDescent="0.25">
      <c r="A553" s="2">
        <f t="shared" si="1190"/>
        <v>20</v>
      </c>
      <c r="B553" s="1" t="str">
        <f t="shared" si="1276"/>
        <v>PRE-09731</v>
      </c>
      <c r="C553" s="1" t="str">
        <f t="shared" si="1276"/>
        <v>SPP TAU - Circuit 230608</v>
      </c>
      <c r="D553" s="2" t="str">
        <f t="shared" si="1276"/>
        <v>PRE-09731.1</v>
      </c>
      <c r="E553" s="162" t="str">
        <f t="shared" si="1276"/>
        <v>SPP TAU - Circuit 230608</v>
      </c>
      <c r="F553" s="123">
        <f t="shared" si="1349"/>
        <v>355</v>
      </c>
      <c r="G553" s="213">
        <f>VLOOKUP($F553,'2021 Depreciation Rates'!$A:$B,2,FALSE)</f>
        <v>3.5999999999999997E-2</v>
      </c>
      <c r="H553" s="213">
        <f>VLOOKUP($F553,'2022-2023 Depreciation Rates'!$A$1:$B$183,2,FALSE)</f>
        <v>2.8000000000000001E-2</v>
      </c>
      <c r="J553" s="116">
        <f t="shared" ref="J553:U553" si="1354">ROUND(I352*$G553/12,2)</f>
        <v>0</v>
      </c>
      <c r="K553" s="116">
        <f t="shared" si="1354"/>
        <v>0</v>
      </c>
      <c r="L553" s="116">
        <f t="shared" si="1354"/>
        <v>0</v>
      </c>
      <c r="M553" s="116">
        <f t="shared" si="1354"/>
        <v>0</v>
      </c>
      <c r="N553" s="116">
        <f t="shared" si="1354"/>
        <v>0</v>
      </c>
      <c r="O553" s="116">
        <f t="shared" si="1354"/>
        <v>0</v>
      </c>
      <c r="P553" s="116">
        <f t="shared" si="1354"/>
        <v>0</v>
      </c>
      <c r="Q553" s="116">
        <f t="shared" si="1354"/>
        <v>0</v>
      </c>
      <c r="R553" s="116">
        <f t="shared" si="1354"/>
        <v>0</v>
      </c>
      <c r="S553" s="116">
        <f t="shared" si="1354"/>
        <v>0</v>
      </c>
      <c r="T553" s="116">
        <f t="shared" si="1354"/>
        <v>0</v>
      </c>
      <c r="U553" s="116">
        <f t="shared" si="1354"/>
        <v>0</v>
      </c>
      <c r="V553" s="174">
        <f t="shared" si="1100"/>
        <v>0</v>
      </c>
      <c r="W553" s="116">
        <f t="shared" si="1351"/>
        <v>0</v>
      </c>
      <c r="X553" s="116">
        <f t="shared" si="1323"/>
        <v>0</v>
      </c>
      <c r="Y553" s="116">
        <f t="shared" ref="Y553:AH553" si="1355">ROUND(X352*$G553/12,2)</f>
        <v>0</v>
      </c>
      <c r="Z553" s="116">
        <f t="shared" si="1355"/>
        <v>0</v>
      </c>
      <c r="AA553" s="116">
        <f t="shared" si="1355"/>
        <v>0</v>
      </c>
      <c r="AB553" s="116">
        <f t="shared" si="1355"/>
        <v>0</v>
      </c>
      <c r="AC553" s="116">
        <f t="shared" si="1355"/>
        <v>0</v>
      </c>
      <c r="AD553" s="116">
        <f t="shared" si="1355"/>
        <v>0</v>
      </c>
      <c r="AE553" s="116">
        <f t="shared" si="1355"/>
        <v>0</v>
      </c>
      <c r="AF553" s="116">
        <f t="shared" si="1355"/>
        <v>991.89</v>
      </c>
      <c r="AG553" s="116">
        <f t="shared" si="1355"/>
        <v>992.03</v>
      </c>
      <c r="AH553" s="116">
        <f t="shared" si="1355"/>
        <v>992.32</v>
      </c>
      <c r="AI553" s="2">
        <f t="shared" si="1353"/>
        <v>2976.2400000000002</v>
      </c>
      <c r="AJ553" s="116">
        <f t="shared" ref="AJ553:AJ616" si="1356">ROUND(AH352*$H553/12,2)</f>
        <v>771.58</v>
      </c>
      <c r="AK553" s="116">
        <f t="shared" ref="AK553:AU616" si="1357">ROUND(AJ352*$H553/12,2)</f>
        <v>771.58</v>
      </c>
      <c r="AL553" s="116">
        <f t="shared" si="1357"/>
        <v>771.58</v>
      </c>
      <c r="AM553" s="116">
        <f t="shared" si="1357"/>
        <v>771.58</v>
      </c>
      <c r="AN553" s="116">
        <f t="shared" si="1357"/>
        <v>771.58</v>
      </c>
      <c r="AO553" s="116">
        <f t="shared" si="1357"/>
        <v>771.58</v>
      </c>
      <c r="AP553" s="116">
        <f t="shared" si="1357"/>
        <v>771.58</v>
      </c>
      <c r="AQ553" s="116">
        <f t="shared" si="1357"/>
        <v>771.58</v>
      </c>
      <c r="AR553" s="116">
        <f t="shared" si="1357"/>
        <v>771.58</v>
      </c>
      <c r="AS553" s="116">
        <f t="shared" si="1357"/>
        <v>771.58</v>
      </c>
      <c r="AT553" s="116">
        <f t="shared" si="1357"/>
        <v>771.58</v>
      </c>
      <c r="AU553" s="116">
        <f t="shared" si="1357"/>
        <v>771.58</v>
      </c>
      <c r="AV553" s="116">
        <f t="shared" si="1121"/>
        <v>9258.9600000000009</v>
      </c>
      <c r="AW553" s="116">
        <f t="shared" ref="AW553:AW616" si="1358">ROUND(AU352*$H553/12,2)</f>
        <v>771.58</v>
      </c>
      <c r="AX553" s="116">
        <f t="shared" ref="AX553:BH568" si="1359">ROUND(AW352*$H553/12,2)</f>
        <v>771.58</v>
      </c>
      <c r="AY553" s="116">
        <f t="shared" si="1359"/>
        <v>771.58</v>
      </c>
      <c r="AZ553" s="116">
        <f t="shared" si="1359"/>
        <v>771.58</v>
      </c>
      <c r="BA553" s="116">
        <f t="shared" si="1359"/>
        <v>771.58</v>
      </c>
      <c r="BB553" s="116">
        <f t="shared" si="1359"/>
        <v>771.58</v>
      </c>
      <c r="BC553" s="116">
        <f t="shared" si="1359"/>
        <v>771.58</v>
      </c>
      <c r="BD553" s="116">
        <f t="shared" si="1359"/>
        <v>771.58</v>
      </c>
      <c r="BE553" s="116">
        <f t="shared" si="1359"/>
        <v>771.58</v>
      </c>
      <c r="BF553" s="116">
        <f t="shared" si="1359"/>
        <v>771.58</v>
      </c>
      <c r="BG553" s="116">
        <f t="shared" si="1359"/>
        <v>771.58</v>
      </c>
      <c r="BH553" s="116">
        <f t="shared" si="1359"/>
        <v>771.58</v>
      </c>
      <c r="BI553" s="116">
        <f t="shared" si="1122"/>
        <v>9258.9600000000009</v>
      </c>
      <c r="BV553" s="163"/>
      <c r="CI553" s="163"/>
      <c r="CV553" s="163"/>
      <c r="DI553" s="163"/>
      <c r="DV553" s="163"/>
      <c r="EI553" s="163"/>
    </row>
    <row r="554" spans="1:139" ht="15.75" outlineLevel="1" x14ac:dyDescent="0.25">
      <c r="A554" s="2">
        <f t="shared" si="1190"/>
        <v>20</v>
      </c>
      <c r="B554" s="1" t="str">
        <f t="shared" si="1276"/>
        <v>PRE-09731</v>
      </c>
      <c r="C554" s="1" t="str">
        <f t="shared" si="1276"/>
        <v>SPP TAU - Circuit 230608</v>
      </c>
      <c r="D554" s="2" t="str">
        <f t="shared" si="1276"/>
        <v>PRE-09731.1</v>
      </c>
      <c r="E554" s="162" t="str">
        <f t="shared" si="1276"/>
        <v>SPP TAU - Circuit 230608</v>
      </c>
      <c r="F554" s="123">
        <f t="shared" si="1349"/>
        <v>356</v>
      </c>
      <c r="G554" s="213">
        <f>VLOOKUP($F554,'2021 Depreciation Rates'!$A:$B,2,FALSE)</f>
        <v>2.8000000000000001E-2</v>
      </c>
      <c r="H554" s="213">
        <f>VLOOKUP($F554,'2022-2023 Depreciation Rates'!$A$1:$B$183,2,FALSE)</f>
        <v>2.9000000000000001E-2</v>
      </c>
      <c r="J554" s="116">
        <f t="shared" ref="J554" si="1360">ROUND(I353*$G554/12,2)</f>
        <v>0</v>
      </c>
      <c r="K554" s="116">
        <f t="shared" ref="K554" si="1361">ROUND(J353*$G554/12,2)</f>
        <v>0</v>
      </c>
      <c r="L554" s="116">
        <f t="shared" ref="L554" si="1362">ROUND(K353*$G554/12,2)</f>
        <v>0</v>
      </c>
      <c r="M554" s="116">
        <f t="shared" ref="M554" si="1363">ROUND(L353*$G554/12,2)</f>
        <v>0</v>
      </c>
      <c r="N554" s="116">
        <f t="shared" ref="N554" si="1364">ROUND(M353*$G554/12,2)</f>
        <v>0</v>
      </c>
      <c r="O554" s="116">
        <f t="shared" ref="O554" si="1365">ROUND(N353*$G554/12,2)</f>
        <v>0</v>
      </c>
      <c r="P554" s="116">
        <f t="shared" ref="P554" si="1366">ROUND(O353*$G554/12,2)</f>
        <v>0</v>
      </c>
      <c r="Q554" s="116">
        <f t="shared" ref="Q554" si="1367">ROUND(P353*$G554/12,2)</f>
        <v>0</v>
      </c>
      <c r="R554" s="116">
        <f t="shared" ref="R554" si="1368">ROUND(Q353*$G554/12,2)</f>
        <v>0</v>
      </c>
      <c r="S554" s="116">
        <f t="shared" ref="S554" si="1369">ROUND(R353*$G554/12,2)</f>
        <v>0</v>
      </c>
      <c r="T554" s="116">
        <f t="shared" ref="T554" si="1370">ROUND(S353*$G554/12,2)</f>
        <v>0</v>
      </c>
      <c r="U554" s="116">
        <f t="shared" ref="U554" si="1371">ROUND(T353*$G554/12,2)</f>
        <v>0</v>
      </c>
      <c r="V554" s="174">
        <f t="shared" ref="V554" si="1372">SUM(J554:U554)</f>
        <v>0</v>
      </c>
      <c r="W554" s="116">
        <f t="shared" si="1351"/>
        <v>0</v>
      </c>
      <c r="X554" s="116">
        <f t="shared" si="1323"/>
        <v>0</v>
      </c>
      <c r="Y554" s="116">
        <f t="shared" ref="Y554" si="1373">ROUND(X353*$G554/12,2)</f>
        <v>0</v>
      </c>
      <c r="Z554" s="116">
        <f t="shared" ref="Z554" si="1374">ROUND(Y353*$G554/12,2)</f>
        <v>0</v>
      </c>
      <c r="AA554" s="116">
        <f t="shared" ref="AA554" si="1375">ROUND(Z353*$G554/12,2)</f>
        <v>0</v>
      </c>
      <c r="AB554" s="116">
        <f t="shared" ref="AB554" si="1376">ROUND(AA353*$G554/12,2)</f>
        <v>0</v>
      </c>
      <c r="AC554" s="116">
        <f t="shared" ref="AC554" si="1377">ROUND(AB353*$G554/12,2)</f>
        <v>0</v>
      </c>
      <c r="AD554" s="116">
        <f t="shared" ref="AD554" si="1378">ROUND(AC353*$G554/12,2)</f>
        <v>0</v>
      </c>
      <c r="AE554" s="116">
        <f t="shared" ref="AE554" si="1379">ROUND(AD353*$G554/12,2)</f>
        <v>0</v>
      </c>
      <c r="AF554" s="116">
        <f t="shared" ref="AF554" si="1380">ROUND(AE353*$G554/12,2)</f>
        <v>144.27000000000001</v>
      </c>
      <c r="AG554" s="116">
        <f t="shared" ref="AG554" si="1381">ROUND(AF353*$G554/12,2)</f>
        <v>144.29</v>
      </c>
      <c r="AH554" s="116">
        <f t="shared" ref="AH554" si="1382">ROUND(AG353*$G554/12,2)</f>
        <v>144.33000000000001</v>
      </c>
      <c r="AI554" s="2">
        <f t="shared" si="1353"/>
        <v>432.89</v>
      </c>
      <c r="AJ554" s="116">
        <f t="shared" si="1356"/>
        <v>149.44999999999999</v>
      </c>
      <c r="AK554" s="116">
        <f t="shared" si="1357"/>
        <v>149.44999999999999</v>
      </c>
      <c r="AL554" s="116">
        <f t="shared" si="1357"/>
        <v>149.44999999999999</v>
      </c>
      <c r="AM554" s="116">
        <f t="shared" si="1357"/>
        <v>149.44999999999999</v>
      </c>
      <c r="AN554" s="116">
        <f t="shared" si="1357"/>
        <v>149.44999999999999</v>
      </c>
      <c r="AO554" s="116">
        <f t="shared" si="1357"/>
        <v>149.44999999999999</v>
      </c>
      <c r="AP554" s="116">
        <f t="shared" si="1357"/>
        <v>149.44999999999999</v>
      </c>
      <c r="AQ554" s="116">
        <f t="shared" si="1357"/>
        <v>149.44999999999999</v>
      </c>
      <c r="AR554" s="116">
        <f t="shared" si="1357"/>
        <v>149.44999999999999</v>
      </c>
      <c r="AS554" s="116">
        <f t="shared" si="1357"/>
        <v>149.44999999999999</v>
      </c>
      <c r="AT554" s="116">
        <f t="shared" si="1357"/>
        <v>149.44999999999999</v>
      </c>
      <c r="AU554" s="116">
        <f t="shared" si="1357"/>
        <v>149.44999999999999</v>
      </c>
      <c r="AV554" s="116">
        <f t="shared" ref="AV554" si="1383">SUM(AJ554:AU554)</f>
        <v>1793.4000000000003</v>
      </c>
      <c r="AW554" s="116">
        <f t="shared" si="1358"/>
        <v>149.44999999999999</v>
      </c>
      <c r="AX554" s="116">
        <f t="shared" si="1359"/>
        <v>149.44999999999999</v>
      </c>
      <c r="AY554" s="116">
        <f t="shared" si="1359"/>
        <v>149.44999999999999</v>
      </c>
      <c r="AZ554" s="116">
        <f t="shared" si="1359"/>
        <v>149.44999999999999</v>
      </c>
      <c r="BA554" s="116">
        <f t="shared" si="1359"/>
        <v>149.44999999999999</v>
      </c>
      <c r="BB554" s="116">
        <f t="shared" si="1359"/>
        <v>149.44999999999999</v>
      </c>
      <c r="BC554" s="116">
        <f t="shared" si="1359"/>
        <v>149.44999999999999</v>
      </c>
      <c r="BD554" s="116">
        <f t="shared" si="1359"/>
        <v>149.44999999999999</v>
      </c>
      <c r="BE554" s="116">
        <f t="shared" si="1359"/>
        <v>149.44999999999999</v>
      </c>
      <c r="BF554" s="116">
        <f t="shared" si="1359"/>
        <v>149.44999999999999</v>
      </c>
      <c r="BG554" s="116">
        <f t="shared" si="1359"/>
        <v>149.44999999999999</v>
      </c>
      <c r="BH554" s="116">
        <f t="shared" si="1359"/>
        <v>149.44999999999999</v>
      </c>
      <c r="BI554" s="116">
        <f t="shared" si="1122"/>
        <v>1793.4000000000003</v>
      </c>
      <c r="BV554" s="163"/>
      <c r="CI554" s="163"/>
      <c r="CV554" s="163"/>
      <c r="DI554" s="163"/>
      <c r="DV554" s="163"/>
      <c r="EI554" s="163"/>
    </row>
    <row r="555" spans="1:139" ht="15.75" outlineLevel="1" x14ac:dyDescent="0.25">
      <c r="A555" s="2">
        <f t="shared" si="1190"/>
        <v>21</v>
      </c>
      <c r="B555" s="1" t="str">
        <f t="shared" si="1276"/>
        <v>PRE-09732</v>
      </c>
      <c r="C555" s="1" t="str">
        <f t="shared" si="1276"/>
        <v>SPP TAU - Circuit 230603</v>
      </c>
      <c r="D555" s="2" t="str">
        <f t="shared" si="1276"/>
        <v>PRE-09732.1</v>
      </c>
      <c r="E555" s="162" t="str">
        <f t="shared" si="1276"/>
        <v>SPP TAU - Circuit 230603</v>
      </c>
      <c r="F555" s="123">
        <f t="shared" si="1349"/>
        <v>355</v>
      </c>
      <c r="G555" s="213">
        <f>VLOOKUP($F555,'2021 Depreciation Rates'!$A:$B,2,FALSE)</f>
        <v>3.5999999999999997E-2</v>
      </c>
      <c r="H555" s="213">
        <f>VLOOKUP($F555,'2022-2023 Depreciation Rates'!$A$1:$B$183,2,FALSE)</f>
        <v>2.8000000000000001E-2</v>
      </c>
      <c r="J555" s="116">
        <f t="shared" ref="J555:U555" si="1384">ROUND(I354*$G555/12,2)</f>
        <v>0</v>
      </c>
      <c r="K555" s="116">
        <f t="shared" si="1384"/>
        <v>0</v>
      </c>
      <c r="L555" s="116">
        <f t="shared" si="1384"/>
        <v>0</v>
      </c>
      <c r="M555" s="116">
        <f t="shared" si="1384"/>
        <v>0</v>
      </c>
      <c r="N555" s="116">
        <f t="shared" si="1384"/>
        <v>0</v>
      </c>
      <c r="O555" s="116">
        <f t="shared" si="1384"/>
        <v>0</v>
      </c>
      <c r="P555" s="116">
        <f t="shared" si="1384"/>
        <v>0</v>
      </c>
      <c r="Q555" s="116">
        <f t="shared" si="1384"/>
        <v>0</v>
      </c>
      <c r="R555" s="116">
        <f t="shared" si="1384"/>
        <v>0</v>
      </c>
      <c r="S555" s="116">
        <f t="shared" si="1384"/>
        <v>0</v>
      </c>
      <c r="T555" s="116">
        <f t="shared" si="1384"/>
        <v>0</v>
      </c>
      <c r="U555" s="116">
        <f t="shared" si="1384"/>
        <v>0</v>
      </c>
      <c r="V555" s="174">
        <f t="shared" si="1100"/>
        <v>0</v>
      </c>
      <c r="W555" s="116">
        <f t="shared" si="1351"/>
        <v>0</v>
      </c>
      <c r="X555" s="116">
        <f t="shared" si="1323"/>
        <v>0</v>
      </c>
      <c r="Y555" s="116">
        <f t="shared" ref="Y555:AH555" si="1385">ROUND(X354*$G555/12,2)</f>
        <v>0</v>
      </c>
      <c r="Z555" s="116">
        <f t="shared" si="1385"/>
        <v>0</v>
      </c>
      <c r="AA555" s="116">
        <f t="shared" si="1385"/>
        <v>0</v>
      </c>
      <c r="AB555" s="116">
        <f t="shared" si="1385"/>
        <v>0</v>
      </c>
      <c r="AC555" s="116">
        <f t="shared" si="1385"/>
        <v>0</v>
      </c>
      <c r="AD555" s="116">
        <f t="shared" si="1385"/>
        <v>0</v>
      </c>
      <c r="AE555" s="116">
        <f t="shared" si="1385"/>
        <v>0</v>
      </c>
      <c r="AF555" s="116">
        <f t="shared" si="1385"/>
        <v>717.19</v>
      </c>
      <c r="AG555" s="116">
        <f t="shared" si="1385"/>
        <v>717.19</v>
      </c>
      <c r="AH555" s="116">
        <f t="shared" si="1385"/>
        <v>717.19</v>
      </c>
      <c r="AI555" s="2">
        <f t="shared" si="1353"/>
        <v>2151.5700000000002</v>
      </c>
      <c r="AJ555" s="116">
        <f t="shared" si="1356"/>
        <v>562.24</v>
      </c>
      <c r="AK555" s="116">
        <f t="shared" si="1357"/>
        <v>562.24</v>
      </c>
      <c r="AL555" s="116">
        <f t="shared" si="1357"/>
        <v>562.24</v>
      </c>
      <c r="AM555" s="116">
        <f t="shared" si="1357"/>
        <v>562.24</v>
      </c>
      <c r="AN555" s="116">
        <f t="shared" si="1357"/>
        <v>562.24</v>
      </c>
      <c r="AO555" s="116">
        <f t="shared" si="1357"/>
        <v>562.24</v>
      </c>
      <c r="AP555" s="116">
        <f t="shared" si="1357"/>
        <v>562.24</v>
      </c>
      <c r="AQ555" s="116">
        <f t="shared" si="1357"/>
        <v>562.24</v>
      </c>
      <c r="AR555" s="116">
        <f t="shared" si="1357"/>
        <v>562.24</v>
      </c>
      <c r="AS555" s="116">
        <f t="shared" si="1357"/>
        <v>562.24</v>
      </c>
      <c r="AT555" s="116">
        <f t="shared" si="1357"/>
        <v>562.24</v>
      </c>
      <c r="AU555" s="116">
        <f t="shared" si="1357"/>
        <v>562.24</v>
      </c>
      <c r="AV555" s="116">
        <f t="shared" si="1121"/>
        <v>6746.8799999999983</v>
      </c>
      <c r="AW555" s="116">
        <f t="shared" si="1358"/>
        <v>562.24</v>
      </c>
      <c r="AX555" s="116">
        <f t="shared" si="1359"/>
        <v>562.24</v>
      </c>
      <c r="AY555" s="116">
        <f t="shared" si="1359"/>
        <v>562.24</v>
      </c>
      <c r="AZ555" s="116">
        <f t="shared" si="1359"/>
        <v>562.24</v>
      </c>
      <c r="BA555" s="116">
        <f t="shared" si="1359"/>
        <v>562.24</v>
      </c>
      <c r="BB555" s="116">
        <f t="shared" si="1359"/>
        <v>562.24</v>
      </c>
      <c r="BC555" s="116">
        <f t="shared" si="1359"/>
        <v>562.24</v>
      </c>
      <c r="BD555" s="116">
        <f t="shared" si="1359"/>
        <v>562.24</v>
      </c>
      <c r="BE555" s="116">
        <f t="shared" si="1359"/>
        <v>562.24</v>
      </c>
      <c r="BF555" s="116">
        <f t="shared" si="1359"/>
        <v>562.24</v>
      </c>
      <c r="BG555" s="116">
        <f t="shared" si="1359"/>
        <v>562.24</v>
      </c>
      <c r="BH555" s="116">
        <f t="shared" si="1359"/>
        <v>562.24</v>
      </c>
      <c r="BI555" s="116">
        <f t="shared" si="1122"/>
        <v>6746.8799999999983</v>
      </c>
      <c r="BV555" s="163"/>
      <c r="CI555" s="163"/>
      <c r="CV555" s="163"/>
      <c r="DI555" s="163"/>
      <c r="DV555" s="163"/>
      <c r="EI555" s="163"/>
    </row>
    <row r="556" spans="1:139" ht="15.75" outlineLevel="1" x14ac:dyDescent="0.25">
      <c r="A556" s="2">
        <f t="shared" si="1190"/>
        <v>21</v>
      </c>
      <c r="B556" s="1" t="str">
        <f t="shared" si="1276"/>
        <v>PRE-09732</v>
      </c>
      <c r="C556" s="1" t="str">
        <f t="shared" si="1276"/>
        <v>SPP TAU - Circuit 230603</v>
      </c>
      <c r="D556" s="2" t="str">
        <f t="shared" si="1276"/>
        <v>PRE-09732.1</v>
      </c>
      <c r="E556" s="162" t="str">
        <f t="shared" si="1276"/>
        <v>SPP TAU - Circuit 230603</v>
      </c>
      <c r="F556" s="123">
        <f t="shared" si="1349"/>
        <v>356</v>
      </c>
      <c r="G556" s="213">
        <f>VLOOKUP($F556,'2021 Depreciation Rates'!$A:$B,2,FALSE)</f>
        <v>2.8000000000000001E-2</v>
      </c>
      <c r="H556" s="213">
        <f>VLOOKUP($F556,'2022-2023 Depreciation Rates'!$A$1:$B$183,2,FALSE)</f>
        <v>2.9000000000000001E-2</v>
      </c>
      <c r="J556" s="116">
        <f t="shared" ref="J556" si="1386">ROUND(I355*$G556/12,2)</f>
        <v>0</v>
      </c>
      <c r="K556" s="116">
        <f t="shared" ref="K556" si="1387">ROUND(J355*$G556/12,2)</f>
        <v>0</v>
      </c>
      <c r="L556" s="116">
        <f t="shared" ref="L556" si="1388">ROUND(K355*$G556/12,2)</f>
        <v>0</v>
      </c>
      <c r="M556" s="116">
        <f t="shared" ref="M556" si="1389">ROUND(L355*$G556/12,2)</f>
        <v>0</v>
      </c>
      <c r="N556" s="116">
        <f t="shared" ref="N556" si="1390">ROUND(M355*$G556/12,2)</f>
        <v>0</v>
      </c>
      <c r="O556" s="116">
        <f t="shared" ref="O556" si="1391">ROUND(N355*$G556/12,2)</f>
        <v>0</v>
      </c>
      <c r="P556" s="116">
        <f t="shared" ref="P556" si="1392">ROUND(O355*$G556/12,2)</f>
        <v>0</v>
      </c>
      <c r="Q556" s="116">
        <f t="shared" ref="Q556" si="1393">ROUND(P355*$G556/12,2)</f>
        <v>0</v>
      </c>
      <c r="R556" s="116">
        <f t="shared" ref="R556" si="1394">ROUND(Q355*$G556/12,2)</f>
        <v>0</v>
      </c>
      <c r="S556" s="116">
        <f t="shared" ref="S556" si="1395">ROUND(R355*$G556/12,2)</f>
        <v>0</v>
      </c>
      <c r="T556" s="116">
        <f t="shared" ref="T556" si="1396">ROUND(S355*$G556/12,2)</f>
        <v>0</v>
      </c>
      <c r="U556" s="116">
        <f t="shared" ref="U556" si="1397">ROUND(T355*$G556/12,2)</f>
        <v>0</v>
      </c>
      <c r="V556" s="174">
        <f t="shared" ref="V556" si="1398">SUM(J556:U556)</f>
        <v>0</v>
      </c>
      <c r="W556" s="116">
        <f t="shared" si="1351"/>
        <v>0</v>
      </c>
      <c r="X556" s="116">
        <f t="shared" si="1323"/>
        <v>0</v>
      </c>
      <c r="Y556" s="116">
        <f t="shared" ref="Y556" si="1399">ROUND(X355*$G556/12,2)</f>
        <v>0</v>
      </c>
      <c r="Z556" s="116">
        <f t="shared" ref="Z556" si="1400">ROUND(Y355*$G556/12,2)</f>
        <v>0</v>
      </c>
      <c r="AA556" s="116">
        <f t="shared" ref="AA556" si="1401">ROUND(Z355*$G556/12,2)</f>
        <v>0</v>
      </c>
      <c r="AB556" s="116">
        <f t="shared" ref="AB556" si="1402">ROUND(AA355*$G556/12,2)</f>
        <v>0</v>
      </c>
      <c r="AC556" s="116">
        <f t="shared" ref="AC556" si="1403">ROUND(AB355*$G556/12,2)</f>
        <v>0</v>
      </c>
      <c r="AD556" s="116">
        <f t="shared" ref="AD556" si="1404">ROUND(AC355*$G556/12,2)</f>
        <v>0</v>
      </c>
      <c r="AE556" s="116">
        <f t="shared" ref="AE556" si="1405">ROUND(AD355*$G556/12,2)</f>
        <v>0</v>
      </c>
      <c r="AF556" s="116">
        <f t="shared" ref="AF556" si="1406">ROUND(AE355*$G556/12,2)</f>
        <v>47.94</v>
      </c>
      <c r="AG556" s="116">
        <f t="shared" ref="AG556" si="1407">ROUND(AF355*$G556/12,2)</f>
        <v>47.94</v>
      </c>
      <c r="AH556" s="116">
        <f t="shared" ref="AH556" si="1408">ROUND(AG355*$G556/12,2)</f>
        <v>47.94</v>
      </c>
      <c r="AI556" s="2">
        <f t="shared" si="1353"/>
        <v>143.82</v>
      </c>
      <c r="AJ556" s="116">
        <f t="shared" si="1356"/>
        <v>45.07</v>
      </c>
      <c r="AK556" s="116">
        <f t="shared" si="1357"/>
        <v>45.07</v>
      </c>
      <c r="AL556" s="116">
        <f t="shared" si="1357"/>
        <v>45.07</v>
      </c>
      <c r="AM556" s="116">
        <f t="shared" si="1357"/>
        <v>45.07</v>
      </c>
      <c r="AN556" s="116">
        <f t="shared" si="1357"/>
        <v>45.07</v>
      </c>
      <c r="AO556" s="116">
        <f t="shared" si="1357"/>
        <v>45.07</v>
      </c>
      <c r="AP556" s="116">
        <f t="shared" si="1357"/>
        <v>45.07</v>
      </c>
      <c r="AQ556" s="116">
        <f t="shared" si="1357"/>
        <v>45.07</v>
      </c>
      <c r="AR556" s="116">
        <f t="shared" si="1357"/>
        <v>45.07</v>
      </c>
      <c r="AS556" s="116">
        <f t="shared" si="1357"/>
        <v>45.07</v>
      </c>
      <c r="AT556" s="116">
        <f t="shared" si="1357"/>
        <v>45.07</v>
      </c>
      <c r="AU556" s="116">
        <f t="shared" si="1357"/>
        <v>45.07</v>
      </c>
      <c r="AV556" s="116">
        <f t="shared" ref="AV556" si="1409">SUM(AJ556:AU556)</f>
        <v>540.84</v>
      </c>
      <c r="AW556" s="116">
        <f t="shared" si="1358"/>
        <v>45.07</v>
      </c>
      <c r="AX556" s="116">
        <f t="shared" si="1359"/>
        <v>45.07</v>
      </c>
      <c r="AY556" s="116">
        <f t="shared" si="1359"/>
        <v>45.07</v>
      </c>
      <c r="AZ556" s="116">
        <f t="shared" si="1359"/>
        <v>45.07</v>
      </c>
      <c r="BA556" s="116">
        <f t="shared" si="1359"/>
        <v>45.07</v>
      </c>
      <c r="BB556" s="116">
        <f t="shared" si="1359"/>
        <v>45.07</v>
      </c>
      <c r="BC556" s="116">
        <f t="shared" si="1359"/>
        <v>45.07</v>
      </c>
      <c r="BD556" s="116">
        <f t="shared" si="1359"/>
        <v>45.07</v>
      </c>
      <c r="BE556" s="116">
        <f t="shared" si="1359"/>
        <v>45.07</v>
      </c>
      <c r="BF556" s="116">
        <f t="shared" si="1359"/>
        <v>45.07</v>
      </c>
      <c r="BG556" s="116">
        <f t="shared" si="1359"/>
        <v>45.07</v>
      </c>
      <c r="BH556" s="116">
        <f t="shared" si="1359"/>
        <v>45.07</v>
      </c>
      <c r="BI556" s="116">
        <f t="shared" si="1122"/>
        <v>540.84</v>
      </c>
      <c r="BV556" s="163"/>
      <c r="CI556" s="163"/>
      <c r="CV556" s="163"/>
      <c r="DI556" s="163"/>
      <c r="DV556" s="163"/>
      <c r="EI556" s="163"/>
    </row>
    <row r="557" spans="1:139" ht="15.75" outlineLevel="1" x14ac:dyDescent="0.25">
      <c r="A557" s="2">
        <f t="shared" si="1190"/>
        <v>22</v>
      </c>
      <c r="B557" s="1" t="str">
        <f t="shared" si="1276"/>
        <v>PRE-09752</v>
      </c>
      <c r="C557" s="1" t="str">
        <f t="shared" si="1276"/>
        <v>SPP TAU - Circuit 66407</v>
      </c>
      <c r="D557" s="2" t="str">
        <f t="shared" si="1276"/>
        <v>PRE-09752.1</v>
      </c>
      <c r="E557" s="162" t="str">
        <f t="shared" si="1276"/>
        <v>SPP TAU - Circuit 66407</v>
      </c>
      <c r="F557" s="123">
        <f t="shared" si="1349"/>
        <v>355</v>
      </c>
      <c r="G557" s="213">
        <f>VLOOKUP($F557,'2021 Depreciation Rates'!$A:$B,2,FALSE)</f>
        <v>3.5999999999999997E-2</v>
      </c>
      <c r="H557" s="213">
        <f>VLOOKUP($F557,'2022-2023 Depreciation Rates'!$A$1:$B$183,2,FALSE)</f>
        <v>2.8000000000000001E-2</v>
      </c>
      <c r="J557" s="116">
        <f t="shared" ref="J557:U557" si="1410">ROUND(I356*$G557/12,2)</f>
        <v>0</v>
      </c>
      <c r="K557" s="116">
        <f t="shared" si="1410"/>
        <v>0</v>
      </c>
      <c r="L557" s="116">
        <f t="shared" si="1410"/>
        <v>0</v>
      </c>
      <c r="M557" s="116">
        <f t="shared" si="1410"/>
        <v>0</v>
      </c>
      <c r="N557" s="116">
        <f t="shared" si="1410"/>
        <v>0</v>
      </c>
      <c r="O557" s="116">
        <f t="shared" si="1410"/>
        <v>0</v>
      </c>
      <c r="P557" s="116">
        <f t="shared" si="1410"/>
        <v>0</v>
      </c>
      <c r="Q557" s="116">
        <f t="shared" si="1410"/>
        <v>0</v>
      </c>
      <c r="R557" s="116">
        <f t="shared" si="1410"/>
        <v>0</v>
      </c>
      <c r="S557" s="116">
        <f t="shared" si="1410"/>
        <v>0</v>
      </c>
      <c r="T557" s="116">
        <f t="shared" si="1410"/>
        <v>0</v>
      </c>
      <c r="U557" s="116">
        <f t="shared" si="1410"/>
        <v>0</v>
      </c>
      <c r="V557" s="174">
        <f t="shared" si="1100"/>
        <v>0</v>
      </c>
      <c r="W557" s="116">
        <f t="shared" si="1351"/>
        <v>0</v>
      </c>
      <c r="X557" s="116">
        <f t="shared" si="1323"/>
        <v>0</v>
      </c>
      <c r="Y557" s="116">
        <f t="shared" ref="Y557:AH557" si="1411">ROUND(X356*$G557/12,2)</f>
        <v>0</v>
      </c>
      <c r="Z557" s="116">
        <f t="shared" si="1411"/>
        <v>0</v>
      </c>
      <c r="AA557" s="116">
        <f t="shared" si="1411"/>
        <v>0</v>
      </c>
      <c r="AB557" s="116">
        <f t="shared" si="1411"/>
        <v>0</v>
      </c>
      <c r="AC557" s="116">
        <f t="shared" si="1411"/>
        <v>0</v>
      </c>
      <c r="AD557" s="116">
        <f t="shared" si="1411"/>
        <v>0</v>
      </c>
      <c r="AE557" s="116">
        <f t="shared" si="1411"/>
        <v>0</v>
      </c>
      <c r="AF557" s="116">
        <f t="shared" si="1411"/>
        <v>0</v>
      </c>
      <c r="AG557" s="116">
        <f t="shared" si="1411"/>
        <v>0</v>
      </c>
      <c r="AH557" s="116">
        <f t="shared" si="1411"/>
        <v>0</v>
      </c>
      <c r="AI557" s="2">
        <f t="shared" si="1353"/>
        <v>0</v>
      </c>
      <c r="AJ557" s="116">
        <f t="shared" si="1356"/>
        <v>0</v>
      </c>
      <c r="AK557" s="116">
        <f t="shared" si="1357"/>
        <v>0</v>
      </c>
      <c r="AL557" s="116">
        <f t="shared" si="1357"/>
        <v>0</v>
      </c>
      <c r="AM557" s="116">
        <f t="shared" si="1357"/>
        <v>1985.23</v>
      </c>
      <c r="AN557" s="116">
        <f t="shared" si="1357"/>
        <v>1985.23</v>
      </c>
      <c r="AO557" s="116">
        <f t="shared" si="1357"/>
        <v>1985.23</v>
      </c>
      <c r="AP557" s="116">
        <f t="shared" si="1357"/>
        <v>1985.23</v>
      </c>
      <c r="AQ557" s="116">
        <f t="shared" si="1357"/>
        <v>1985.23</v>
      </c>
      <c r="AR557" s="116">
        <f t="shared" si="1357"/>
        <v>1985.23</v>
      </c>
      <c r="AS557" s="116">
        <f t="shared" si="1357"/>
        <v>1985.23</v>
      </c>
      <c r="AT557" s="116">
        <f t="shared" si="1357"/>
        <v>1985.23</v>
      </c>
      <c r="AU557" s="116">
        <f t="shared" si="1357"/>
        <v>1985.23</v>
      </c>
      <c r="AV557" s="116">
        <f t="shared" si="1121"/>
        <v>17867.07</v>
      </c>
      <c r="AW557" s="116">
        <f t="shared" si="1358"/>
        <v>1985.23</v>
      </c>
      <c r="AX557" s="116">
        <f t="shared" si="1359"/>
        <v>1985.23</v>
      </c>
      <c r="AY557" s="116">
        <f t="shared" si="1359"/>
        <v>1985.23</v>
      </c>
      <c r="AZ557" s="116">
        <f t="shared" si="1359"/>
        <v>1985.23</v>
      </c>
      <c r="BA557" s="116">
        <f t="shared" si="1359"/>
        <v>1985.23</v>
      </c>
      <c r="BB557" s="116">
        <f t="shared" si="1359"/>
        <v>1985.23</v>
      </c>
      <c r="BC557" s="116">
        <f t="shared" si="1359"/>
        <v>1985.23</v>
      </c>
      <c r="BD557" s="116">
        <f t="shared" si="1359"/>
        <v>1985.23</v>
      </c>
      <c r="BE557" s="116">
        <f t="shared" si="1359"/>
        <v>1985.23</v>
      </c>
      <c r="BF557" s="116">
        <f t="shared" si="1359"/>
        <v>1985.23</v>
      </c>
      <c r="BG557" s="116">
        <f t="shared" si="1359"/>
        <v>1985.23</v>
      </c>
      <c r="BH557" s="116">
        <f t="shared" si="1359"/>
        <v>1985.23</v>
      </c>
      <c r="BI557" s="116">
        <f t="shared" si="1122"/>
        <v>23822.76</v>
      </c>
      <c r="BV557" s="163"/>
      <c r="CI557" s="163"/>
      <c r="CV557" s="163"/>
      <c r="DI557" s="163"/>
      <c r="DV557" s="163"/>
      <c r="EI557" s="163"/>
    </row>
    <row r="558" spans="1:139" ht="15.75" outlineLevel="1" x14ac:dyDescent="0.25">
      <c r="A558" s="2">
        <f t="shared" si="1190"/>
        <v>23</v>
      </c>
      <c r="B558" s="1" t="str">
        <f t="shared" si="1276"/>
        <v>PRE-09753</v>
      </c>
      <c r="C558" s="1" t="str">
        <f t="shared" si="1276"/>
        <v>SPP TAU - Circuit 66033</v>
      </c>
      <c r="D558" s="2" t="str">
        <f t="shared" si="1276"/>
        <v>PRE-09753.1</v>
      </c>
      <c r="E558" s="162" t="str">
        <f t="shared" si="1276"/>
        <v>SPP TAU - Circuit 66033</v>
      </c>
      <c r="F558" s="123">
        <f t="shared" si="1349"/>
        <v>355</v>
      </c>
      <c r="G558" s="213">
        <f>VLOOKUP($F558,'2021 Depreciation Rates'!$A:$B,2,FALSE)</f>
        <v>3.5999999999999997E-2</v>
      </c>
      <c r="H558" s="213">
        <f>VLOOKUP($F558,'2022-2023 Depreciation Rates'!$A$1:$B$183,2,FALSE)</f>
        <v>2.8000000000000001E-2</v>
      </c>
      <c r="J558" s="116">
        <f t="shared" ref="J558:U558" si="1412">ROUND(I357*$G558/12,2)</f>
        <v>0</v>
      </c>
      <c r="K558" s="116">
        <f t="shared" si="1412"/>
        <v>0</v>
      </c>
      <c r="L558" s="116">
        <f t="shared" si="1412"/>
        <v>0</v>
      </c>
      <c r="M558" s="116">
        <f t="shared" si="1412"/>
        <v>0</v>
      </c>
      <c r="N558" s="116">
        <f t="shared" si="1412"/>
        <v>0</v>
      </c>
      <c r="O558" s="116">
        <f t="shared" si="1412"/>
        <v>0</v>
      </c>
      <c r="P558" s="116">
        <f t="shared" si="1412"/>
        <v>0</v>
      </c>
      <c r="Q558" s="116">
        <f t="shared" si="1412"/>
        <v>0</v>
      </c>
      <c r="R558" s="116">
        <f t="shared" si="1412"/>
        <v>0</v>
      </c>
      <c r="S558" s="116">
        <f t="shared" si="1412"/>
        <v>0</v>
      </c>
      <c r="T558" s="116">
        <f t="shared" si="1412"/>
        <v>0</v>
      </c>
      <c r="U558" s="116">
        <f t="shared" si="1412"/>
        <v>0</v>
      </c>
      <c r="V558" s="174">
        <f t="shared" si="1100"/>
        <v>0</v>
      </c>
      <c r="W558" s="116">
        <f t="shared" si="1351"/>
        <v>0</v>
      </c>
      <c r="X558" s="116">
        <f t="shared" si="1323"/>
        <v>0</v>
      </c>
      <c r="Y558" s="116">
        <f t="shared" ref="Y558:AH558" si="1413">ROUND(X357*$G558/12,2)</f>
        <v>0</v>
      </c>
      <c r="Z558" s="116">
        <f t="shared" si="1413"/>
        <v>0</v>
      </c>
      <c r="AA558" s="116">
        <f t="shared" si="1413"/>
        <v>0</v>
      </c>
      <c r="AB558" s="116">
        <f t="shared" si="1413"/>
        <v>0</v>
      </c>
      <c r="AC558" s="116">
        <f t="shared" si="1413"/>
        <v>0</v>
      </c>
      <c r="AD558" s="116">
        <f t="shared" si="1413"/>
        <v>0</v>
      </c>
      <c r="AE558" s="116">
        <f t="shared" si="1413"/>
        <v>0</v>
      </c>
      <c r="AF558" s="116">
        <f t="shared" si="1413"/>
        <v>0</v>
      </c>
      <c r="AG558" s="116">
        <f t="shared" si="1413"/>
        <v>0</v>
      </c>
      <c r="AH558" s="116">
        <f t="shared" si="1413"/>
        <v>0</v>
      </c>
      <c r="AI558" s="2">
        <f t="shared" si="1353"/>
        <v>0</v>
      </c>
      <c r="AJ558" s="116">
        <f t="shared" si="1356"/>
        <v>0</v>
      </c>
      <c r="AK558" s="116">
        <f t="shared" si="1357"/>
        <v>0</v>
      </c>
      <c r="AL558" s="116">
        <f t="shared" si="1357"/>
        <v>0</v>
      </c>
      <c r="AM558" s="116">
        <f t="shared" si="1357"/>
        <v>0</v>
      </c>
      <c r="AN558" s="116">
        <f t="shared" si="1357"/>
        <v>0</v>
      </c>
      <c r="AO558" s="116">
        <f t="shared" si="1357"/>
        <v>1465.85</v>
      </c>
      <c r="AP558" s="116">
        <f t="shared" si="1357"/>
        <v>1465.85</v>
      </c>
      <c r="AQ558" s="116">
        <f t="shared" si="1357"/>
        <v>1465.85</v>
      </c>
      <c r="AR558" s="116">
        <f t="shared" si="1357"/>
        <v>1465.85</v>
      </c>
      <c r="AS558" s="116">
        <f t="shared" si="1357"/>
        <v>1465.85</v>
      </c>
      <c r="AT558" s="116">
        <f t="shared" si="1357"/>
        <v>1465.85</v>
      </c>
      <c r="AU558" s="116">
        <f t="shared" si="1357"/>
        <v>1465.85</v>
      </c>
      <c r="AV558" s="116">
        <f t="shared" si="1121"/>
        <v>10260.950000000001</v>
      </c>
      <c r="AW558" s="116">
        <f t="shared" si="1358"/>
        <v>1465.85</v>
      </c>
      <c r="AX558" s="116">
        <f t="shared" si="1359"/>
        <v>1465.85</v>
      </c>
      <c r="AY558" s="116">
        <f t="shared" si="1359"/>
        <v>1465.85</v>
      </c>
      <c r="AZ558" s="116">
        <f t="shared" si="1359"/>
        <v>1465.85</v>
      </c>
      <c r="BA558" s="116">
        <f t="shared" si="1359"/>
        <v>1465.85</v>
      </c>
      <c r="BB558" s="116">
        <f t="shared" si="1359"/>
        <v>1465.85</v>
      </c>
      <c r="BC558" s="116">
        <f t="shared" si="1359"/>
        <v>1465.85</v>
      </c>
      <c r="BD558" s="116">
        <f t="shared" si="1359"/>
        <v>1465.85</v>
      </c>
      <c r="BE558" s="116">
        <f t="shared" si="1359"/>
        <v>1465.85</v>
      </c>
      <c r="BF558" s="116">
        <f t="shared" si="1359"/>
        <v>1465.85</v>
      </c>
      <c r="BG558" s="116">
        <f t="shared" si="1359"/>
        <v>1465.85</v>
      </c>
      <c r="BH558" s="116">
        <f t="shared" si="1359"/>
        <v>1465.85</v>
      </c>
      <c r="BI558" s="116">
        <f t="shared" si="1122"/>
        <v>17590.2</v>
      </c>
      <c r="BV558" s="163"/>
      <c r="CI558" s="163"/>
      <c r="CV558" s="163"/>
      <c r="DI558" s="163"/>
      <c r="DV558" s="163"/>
      <c r="EI558" s="163"/>
    </row>
    <row r="559" spans="1:139" ht="15.75" outlineLevel="1" x14ac:dyDescent="0.25">
      <c r="A559" s="2">
        <f t="shared" si="1190"/>
        <v>24</v>
      </c>
      <c r="B559" s="1" t="str">
        <f t="shared" si="1276"/>
        <v>PRE-09754</v>
      </c>
      <c r="C559" s="1" t="str">
        <f t="shared" si="1276"/>
        <v>SPP TAU - Circuit 66016</v>
      </c>
      <c r="D559" s="2" t="str">
        <f t="shared" si="1276"/>
        <v>PRE-09754.1</v>
      </c>
      <c r="E559" s="162" t="str">
        <f t="shared" si="1276"/>
        <v>SPP TAU - Circuit 66016</v>
      </c>
      <c r="F559" s="123">
        <f t="shared" si="1349"/>
        <v>355</v>
      </c>
      <c r="G559" s="213">
        <f>VLOOKUP($F559,'2021 Depreciation Rates'!$A:$B,2,FALSE)</f>
        <v>3.5999999999999997E-2</v>
      </c>
      <c r="H559" s="213">
        <f>VLOOKUP($F559,'2022-2023 Depreciation Rates'!$A$1:$B$183,2,FALSE)</f>
        <v>2.8000000000000001E-2</v>
      </c>
      <c r="J559" s="116">
        <f t="shared" ref="J559:U559" si="1414">ROUND(I358*$G559/12,2)</f>
        <v>0</v>
      </c>
      <c r="K559" s="116">
        <f t="shared" si="1414"/>
        <v>0</v>
      </c>
      <c r="L559" s="116">
        <f t="shared" si="1414"/>
        <v>0</v>
      </c>
      <c r="M559" s="116">
        <f t="shared" si="1414"/>
        <v>0</v>
      </c>
      <c r="N559" s="116">
        <f t="shared" si="1414"/>
        <v>0</v>
      </c>
      <c r="O559" s="116">
        <f t="shared" si="1414"/>
        <v>0</v>
      </c>
      <c r="P559" s="116">
        <f t="shared" si="1414"/>
        <v>0</v>
      </c>
      <c r="Q559" s="116">
        <f t="shared" si="1414"/>
        <v>0</v>
      </c>
      <c r="R559" s="116">
        <f t="shared" si="1414"/>
        <v>0</v>
      </c>
      <c r="S559" s="116">
        <f t="shared" si="1414"/>
        <v>0</v>
      </c>
      <c r="T559" s="116">
        <f t="shared" si="1414"/>
        <v>0</v>
      </c>
      <c r="U559" s="116">
        <f t="shared" si="1414"/>
        <v>0</v>
      </c>
      <c r="V559" s="174">
        <f t="shared" si="1100"/>
        <v>0</v>
      </c>
      <c r="W559" s="116">
        <f t="shared" si="1351"/>
        <v>0</v>
      </c>
      <c r="X559" s="116">
        <f t="shared" si="1323"/>
        <v>0</v>
      </c>
      <c r="Y559" s="116">
        <f t="shared" ref="Y559:AH559" si="1415">ROUND(X358*$G559/12,2)</f>
        <v>0</v>
      </c>
      <c r="Z559" s="116">
        <f t="shared" si="1415"/>
        <v>0</v>
      </c>
      <c r="AA559" s="116">
        <f t="shared" si="1415"/>
        <v>0</v>
      </c>
      <c r="AB559" s="116">
        <f t="shared" si="1415"/>
        <v>0</v>
      </c>
      <c r="AC559" s="116">
        <f t="shared" si="1415"/>
        <v>0</v>
      </c>
      <c r="AD559" s="116">
        <f t="shared" si="1415"/>
        <v>0</v>
      </c>
      <c r="AE559" s="116">
        <f t="shared" si="1415"/>
        <v>0</v>
      </c>
      <c r="AF559" s="116">
        <f t="shared" si="1415"/>
        <v>0</v>
      </c>
      <c r="AG559" s="116">
        <f t="shared" si="1415"/>
        <v>0</v>
      </c>
      <c r="AH559" s="116">
        <f t="shared" si="1415"/>
        <v>0</v>
      </c>
      <c r="AI559" s="2">
        <f t="shared" si="1353"/>
        <v>0</v>
      </c>
      <c r="AJ559" s="116">
        <f t="shared" si="1356"/>
        <v>0</v>
      </c>
      <c r="AK559" s="116">
        <f t="shared" si="1357"/>
        <v>0</v>
      </c>
      <c r="AL559" s="116">
        <f t="shared" si="1357"/>
        <v>0</v>
      </c>
      <c r="AM559" s="116">
        <f t="shared" si="1357"/>
        <v>0</v>
      </c>
      <c r="AN559" s="116">
        <f t="shared" si="1357"/>
        <v>0</v>
      </c>
      <c r="AO559" s="116">
        <f t="shared" si="1357"/>
        <v>0</v>
      </c>
      <c r="AP559" s="116">
        <f t="shared" si="1357"/>
        <v>4380.78</v>
      </c>
      <c r="AQ559" s="116">
        <f t="shared" si="1357"/>
        <v>4380.78</v>
      </c>
      <c r="AR559" s="116">
        <f t="shared" si="1357"/>
        <v>4380.78</v>
      </c>
      <c r="AS559" s="116">
        <f t="shared" si="1357"/>
        <v>4380.78</v>
      </c>
      <c r="AT559" s="116">
        <f t="shared" si="1357"/>
        <v>4380.78</v>
      </c>
      <c r="AU559" s="116">
        <f t="shared" si="1357"/>
        <v>4380.78</v>
      </c>
      <c r="AV559" s="116">
        <f t="shared" si="1121"/>
        <v>26284.679999999997</v>
      </c>
      <c r="AW559" s="116">
        <f t="shared" si="1358"/>
        <v>4380.78</v>
      </c>
      <c r="AX559" s="116">
        <f t="shared" si="1359"/>
        <v>4380.78</v>
      </c>
      <c r="AY559" s="116">
        <f t="shared" si="1359"/>
        <v>4380.78</v>
      </c>
      <c r="AZ559" s="116">
        <f t="shared" si="1359"/>
        <v>4380.78</v>
      </c>
      <c r="BA559" s="116">
        <f t="shared" si="1359"/>
        <v>4380.78</v>
      </c>
      <c r="BB559" s="116">
        <f t="shared" si="1359"/>
        <v>4380.78</v>
      </c>
      <c r="BC559" s="116">
        <f t="shared" si="1359"/>
        <v>4380.78</v>
      </c>
      <c r="BD559" s="116">
        <f t="shared" si="1359"/>
        <v>4380.78</v>
      </c>
      <c r="BE559" s="116">
        <f t="shared" si="1359"/>
        <v>4380.78</v>
      </c>
      <c r="BF559" s="116">
        <f t="shared" si="1359"/>
        <v>4380.78</v>
      </c>
      <c r="BG559" s="116">
        <f t="shared" si="1359"/>
        <v>4380.78</v>
      </c>
      <c r="BH559" s="116">
        <f t="shared" si="1359"/>
        <v>4380.78</v>
      </c>
      <c r="BI559" s="116">
        <f t="shared" si="1122"/>
        <v>52569.359999999993</v>
      </c>
      <c r="BV559" s="163"/>
      <c r="CI559" s="163"/>
      <c r="CV559" s="163"/>
      <c r="DI559" s="163"/>
      <c r="DV559" s="163"/>
      <c r="EI559" s="163"/>
    </row>
    <row r="560" spans="1:139" ht="15.75" outlineLevel="1" x14ac:dyDescent="0.25">
      <c r="A560" s="2">
        <f t="shared" si="1190"/>
        <v>25</v>
      </c>
      <c r="B560" s="1" t="str">
        <f t="shared" ref="B560:E562" si="1416">B359</f>
        <v>PRE-09755</v>
      </c>
      <c r="C560" s="1" t="str">
        <f t="shared" si="1416"/>
        <v>SPP TAU - Circuit 66427</v>
      </c>
      <c r="D560" s="2" t="str">
        <f t="shared" si="1416"/>
        <v>PRE-09755.1</v>
      </c>
      <c r="E560" s="162" t="str">
        <f t="shared" si="1416"/>
        <v>SPP TAU - Circuit 66427</v>
      </c>
      <c r="F560" s="123">
        <f t="shared" si="1349"/>
        <v>355</v>
      </c>
      <c r="G560" s="213">
        <f>VLOOKUP($F560,'2021 Depreciation Rates'!$A:$B,2,FALSE)</f>
        <v>3.5999999999999997E-2</v>
      </c>
      <c r="H560" s="213">
        <f>VLOOKUP($F560,'2022-2023 Depreciation Rates'!$A$1:$B$183,2,FALSE)</f>
        <v>2.8000000000000001E-2</v>
      </c>
      <c r="J560" s="116">
        <f t="shared" ref="J560:U560" si="1417">ROUND(I359*$G560/12,2)</f>
        <v>0</v>
      </c>
      <c r="K560" s="116">
        <f t="shared" si="1417"/>
        <v>0</v>
      </c>
      <c r="L560" s="116">
        <f t="shared" si="1417"/>
        <v>0</v>
      </c>
      <c r="M560" s="116">
        <f t="shared" si="1417"/>
        <v>0</v>
      </c>
      <c r="N560" s="116">
        <f t="shared" si="1417"/>
        <v>0</v>
      </c>
      <c r="O560" s="116">
        <f t="shared" si="1417"/>
        <v>0</v>
      </c>
      <c r="P560" s="116">
        <f t="shared" si="1417"/>
        <v>0</v>
      </c>
      <c r="Q560" s="116">
        <f t="shared" si="1417"/>
        <v>0</v>
      </c>
      <c r="R560" s="116">
        <f t="shared" si="1417"/>
        <v>0</v>
      </c>
      <c r="S560" s="116">
        <f t="shared" si="1417"/>
        <v>0</v>
      </c>
      <c r="T560" s="116">
        <f t="shared" si="1417"/>
        <v>0</v>
      </c>
      <c r="U560" s="116">
        <f t="shared" si="1417"/>
        <v>0</v>
      </c>
      <c r="V560" s="174">
        <f t="shared" si="1100"/>
        <v>0</v>
      </c>
      <c r="W560" s="116">
        <f t="shared" si="1351"/>
        <v>0</v>
      </c>
      <c r="X560" s="116">
        <f t="shared" si="1323"/>
        <v>0</v>
      </c>
      <c r="Y560" s="116">
        <f t="shared" ref="Y560:AH560" si="1418">ROUND(X359*$G560/12,2)</f>
        <v>0</v>
      </c>
      <c r="Z560" s="116">
        <f t="shared" si="1418"/>
        <v>0</v>
      </c>
      <c r="AA560" s="116">
        <f t="shared" si="1418"/>
        <v>0</v>
      </c>
      <c r="AB560" s="116">
        <f t="shared" si="1418"/>
        <v>0</v>
      </c>
      <c r="AC560" s="116">
        <f t="shared" si="1418"/>
        <v>0</v>
      </c>
      <c r="AD560" s="116">
        <f t="shared" si="1418"/>
        <v>0</v>
      </c>
      <c r="AE560" s="116">
        <f t="shared" si="1418"/>
        <v>0</v>
      </c>
      <c r="AF560" s="116">
        <f t="shared" si="1418"/>
        <v>0</v>
      </c>
      <c r="AG560" s="116">
        <f t="shared" si="1418"/>
        <v>0</v>
      </c>
      <c r="AH560" s="116">
        <f t="shared" si="1418"/>
        <v>0</v>
      </c>
      <c r="AI560" s="2">
        <f t="shared" si="1353"/>
        <v>0</v>
      </c>
      <c r="AJ560" s="116">
        <f t="shared" si="1356"/>
        <v>0</v>
      </c>
      <c r="AK560" s="116">
        <f t="shared" si="1357"/>
        <v>0</v>
      </c>
      <c r="AL560" s="116">
        <f t="shared" si="1357"/>
        <v>0</v>
      </c>
      <c r="AM560" s="116">
        <f t="shared" si="1357"/>
        <v>23.33</v>
      </c>
      <c r="AN560" s="116">
        <f t="shared" si="1357"/>
        <v>23.33</v>
      </c>
      <c r="AO560" s="116">
        <f t="shared" si="1357"/>
        <v>23.33</v>
      </c>
      <c r="AP560" s="116">
        <f t="shared" si="1357"/>
        <v>23.33</v>
      </c>
      <c r="AQ560" s="116">
        <f t="shared" si="1357"/>
        <v>23.33</v>
      </c>
      <c r="AR560" s="116">
        <f t="shared" si="1357"/>
        <v>23.33</v>
      </c>
      <c r="AS560" s="116">
        <f t="shared" si="1357"/>
        <v>23.33</v>
      </c>
      <c r="AT560" s="116">
        <f t="shared" si="1357"/>
        <v>23.33</v>
      </c>
      <c r="AU560" s="116">
        <f t="shared" si="1357"/>
        <v>23.33</v>
      </c>
      <c r="AV560" s="116">
        <f t="shared" si="1121"/>
        <v>209.96999999999997</v>
      </c>
      <c r="AW560" s="116">
        <f t="shared" si="1358"/>
        <v>23.33</v>
      </c>
      <c r="AX560" s="116">
        <f t="shared" si="1359"/>
        <v>23.33</v>
      </c>
      <c r="AY560" s="116">
        <f t="shared" si="1359"/>
        <v>23.33</v>
      </c>
      <c r="AZ560" s="116">
        <f t="shared" si="1359"/>
        <v>23.33</v>
      </c>
      <c r="BA560" s="116">
        <f t="shared" si="1359"/>
        <v>23.33</v>
      </c>
      <c r="BB560" s="116">
        <f t="shared" si="1359"/>
        <v>23.33</v>
      </c>
      <c r="BC560" s="116">
        <f t="shared" si="1359"/>
        <v>23.33</v>
      </c>
      <c r="BD560" s="116">
        <f t="shared" si="1359"/>
        <v>23.33</v>
      </c>
      <c r="BE560" s="116">
        <f t="shared" si="1359"/>
        <v>23.33</v>
      </c>
      <c r="BF560" s="116">
        <f t="shared" si="1359"/>
        <v>23.33</v>
      </c>
      <c r="BG560" s="116">
        <f t="shared" si="1359"/>
        <v>23.33</v>
      </c>
      <c r="BH560" s="116">
        <f t="shared" si="1359"/>
        <v>23.33</v>
      </c>
      <c r="BI560" s="116">
        <f t="shared" si="1122"/>
        <v>279.95999999999992</v>
      </c>
      <c r="BV560" s="163"/>
      <c r="CI560" s="163"/>
      <c r="CV560" s="163"/>
      <c r="DI560" s="163"/>
      <c r="DV560" s="163"/>
      <c r="EI560" s="163"/>
    </row>
    <row r="561" spans="1:139" ht="15.75" outlineLevel="1" x14ac:dyDescent="0.25">
      <c r="A561" s="2">
        <f t="shared" si="1190"/>
        <v>26</v>
      </c>
      <c r="B561" s="1" t="str">
        <f t="shared" si="1416"/>
        <v>PRE-09756</v>
      </c>
      <c r="C561" s="1" t="str">
        <f t="shared" si="1416"/>
        <v>SPP TAU - Circuit 66415</v>
      </c>
      <c r="D561" s="2" t="str">
        <f t="shared" si="1416"/>
        <v>PRE-09756.1</v>
      </c>
      <c r="E561" s="162" t="str">
        <f t="shared" si="1416"/>
        <v>SPP TAU - Circuit 66415</v>
      </c>
      <c r="F561" s="123">
        <f t="shared" si="1349"/>
        <v>355</v>
      </c>
      <c r="G561" s="213">
        <f>VLOOKUP($F561,'2021 Depreciation Rates'!$A:$B,2,FALSE)</f>
        <v>3.5999999999999997E-2</v>
      </c>
      <c r="H561" s="213">
        <f>VLOOKUP($F561,'2022-2023 Depreciation Rates'!$A$1:$B$183,2,FALSE)</f>
        <v>2.8000000000000001E-2</v>
      </c>
      <c r="J561" s="116">
        <f t="shared" ref="J561:U561" si="1419">ROUND(I360*$G561/12,2)</f>
        <v>0</v>
      </c>
      <c r="K561" s="116">
        <f t="shared" si="1419"/>
        <v>0</v>
      </c>
      <c r="L561" s="116">
        <f t="shared" si="1419"/>
        <v>0</v>
      </c>
      <c r="M561" s="116">
        <f t="shared" si="1419"/>
        <v>0</v>
      </c>
      <c r="N561" s="116">
        <f t="shared" si="1419"/>
        <v>0</v>
      </c>
      <c r="O561" s="116">
        <f t="shared" si="1419"/>
        <v>0</v>
      </c>
      <c r="P561" s="116">
        <f t="shared" si="1419"/>
        <v>0</v>
      </c>
      <c r="Q561" s="116">
        <f t="shared" si="1419"/>
        <v>0</v>
      </c>
      <c r="R561" s="116">
        <f t="shared" si="1419"/>
        <v>0</v>
      </c>
      <c r="S561" s="116">
        <f t="shared" si="1419"/>
        <v>0</v>
      </c>
      <c r="T561" s="116">
        <f t="shared" si="1419"/>
        <v>0</v>
      </c>
      <c r="U561" s="116">
        <f t="shared" si="1419"/>
        <v>0</v>
      </c>
      <c r="V561" s="174">
        <f t="shared" si="1100"/>
        <v>0</v>
      </c>
      <c r="W561" s="116">
        <f t="shared" si="1351"/>
        <v>0</v>
      </c>
      <c r="X561" s="116">
        <f t="shared" si="1323"/>
        <v>0</v>
      </c>
      <c r="Y561" s="116">
        <f t="shared" ref="Y561:AH561" si="1420">ROUND(X360*$G561/12,2)</f>
        <v>0</v>
      </c>
      <c r="Z561" s="116">
        <f t="shared" si="1420"/>
        <v>0</v>
      </c>
      <c r="AA561" s="116">
        <f t="shared" si="1420"/>
        <v>0</v>
      </c>
      <c r="AB561" s="116">
        <f t="shared" si="1420"/>
        <v>0</v>
      </c>
      <c r="AC561" s="116">
        <f t="shared" si="1420"/>
        <v>0</v>
      </c>
      <c r="AD561" s="116">
        <f t="shared" si="1420"/>
        <v>0</v>
      </c>
      <c r="AE561" s="116">
        <f t="shared" si="1420"/>
        <v>0</v>
      </c>
      <c r="AF561" s="116">
        <f t="shared" si="1420"/>
        <v>0</v>
      </c>
      <c r="AG561" s="116">
        <f t="shared" si="1420"/>
        <v>0</v>
      </c>
      <c r="AH561" s="116">
        <f t="shared" si="1420"/>
        <v>0</v>
      </c>
      <c r="AI561" s="2">
        <f t="shared" si="1353"/>
        <v>0</v>
      </c>
      <c r="AJ561" s="116">
        <f t="shared" si="1356"/>
        <v>0</v>
      </c>
      <c r="AK561" s="116">
        <f t="shared" si="1357"/>
        <v>0</v>
      </c>
      <c r="AL561" s="116">
        <f t="shared" si="1357"/>
        <v>0</v>
      </c>
      <c r="AM561" s="116">
        <f t="shared" si="1357"/>
        <v>0</v>
      </c>
      <c r="AN561" s="116">
        <f t="shared" si="1357"/>
        <v>0</v>
      </c>
      <c r="AO561" s="116">
        <f t="shared" si="1357"/>
        <v>1576.27</v>
      </c>
      <c r="AP561" s="116">
        <f t="shared" si="1357"/>
        <v>1576.27</v>
      </c>
      <c r="AQ561" s="116">
        <f t="shared" si="1357"/>
        <v>1576.27</v>
      </c>
      <c r="AR561" s="116">
        <f t="shared" si="1357"/>
        <v>1576.27</v>
      </c>
      <c r="AS561" s="116">
        <f t="shared" si="1357"/>
        <v>1576.27</v>
      </c>
      <c r="AT561" s="116">
        <f t="shared" si="1357"/>
        <v>1576.27</v>
      </c>
      <c r="AU561" s="116">
        <f t="shared" si="1357"/>
        <v>1576.27</v>
      </c>
      <c r="AV561" s="116">
        <f t="shared" si="1121"/>
        <v>11033.890000000001</v>
      </c>
      <c r="AW561" s="116">
        <f t="shared" si="1358"/>
        <v>1576.27</v>
      </c>
      <c r="AX561" s="116">
        <f t="shared" si="1359"/>
        <v>1576.27</v>
      </c>
      <c r="AY561" s="116">
        <f t="shared" si="1359"/>
        <v>1576.27</v>
      </c>
      <c r="AZ561" s="116">
        <f t="shared" si="1359"/>
        <v>1576.27</v>
      </c>
      <c r="BA561" s="116">
        <f t="shared" si="1359"/>
        <v>1576.27</v>
      </c>
      <c r="BB561" s="116">
        <f t="shared" si="1359"/>
        <v>1576.27</v>
      </c>
      <c r="BC561" s="116">
        <f t="shared" si="1359"/>
        <v>1576.27</v>
      </c>
      <c r="BD561" s="116">
        <f t="shared" si="1359"/>
        <v>1576.27</v>
      </c>
      <c r="BE561" s="116">
        <f t="shared" si="1359"/>
        <v>1576.27</v>
      </c>
      <c r="BF561" s="116">
        <f t="shared" si="1359"/>
        <v>1576.27</v>
      </c>
      <c r="BG561" s="116">
        <f t="shared" si="1359"/>
        <v>1576.27</v>
      </c>
      <c r="BH561" s="116">
        <f t="shared" si="1359"/>
        <v>1576.27</v>
      </c>
      <c r="BI561" s="116">
        <f t="shared" si="1122"/>
        <v>18915.240000000002</v>
      </c>
      <c r="BV561" s="163"/>
      <c r="CI561" s="163"/>
      <c r="CV561" s="163"/>
      <c r="DI561" s="163"/>
      <c r="DV561" s="163"/>
      <c r="EI561" s="163"/>
    </row>
    <row r="562" spans="1:139" ht="15.75" outlineLevel="1" x14ac:dyDescent="0.25">
      <c r="A562" s="2">
        <f t="shared" si="1190"/>
        <v>27</v>
      </c>
      <c r="B562" s="1" t="str">
        <f t="shared" si="1416"/>
        <v>PRE-09757</v>
      </c>
      <c r="C562" s="1" t="str">
        <f t="shared" si="1416"/>
        <v>SPP TAU - Circuit 66834</v>
      </c>
      <c r="D562" s="2" t="str">
        <f t="shared" si="1416"/>
        <v>PRE-09757.1</v>
      </c>
      <c r="E562" s="162" t="str">
        <f t="shared" si="1416"/>
        <v>SPP TAU - Circuit 66834</v>
      </c>
      <c r="F562" s="123">
        <f t="shared" si="1349"/>
        <v>355</v>
      </c>
      <c r="G562" s="213">
        <f>VLOOKUP($F562,'2021 Depreciation Rates'!$A:$B,2,FALSE)</f>
        <v>3.5999999999999997E-2</v>
      </c>
      <c r="H562" s="213">
        <f>VLOOKUP($F562,'2022-2023 Depreciation Rates'!$A$1:$B$183,2,FALSE)</f>
        <v>2.8000000000000001E-2</v>
      </c>
      <c r="J562" s="116">
        <f t="shared" ref="J562:U562" si="1421">ROUND(I361*$G562/12,2)</f>
        <v>0</v>
      </c>
      <c r="K562" s="116">
        <f t="shared" si="1421"/>
        <v>0</v>
      </c>
      <c r="L562" s="116">
        <f t="shared" si="1421"/>
        <v>0</v>
      </c>
      <c r="M562" s="116">
        <f t="shared" si="1421"/>
        <v>0</v>
      </c>
      <c r="N562" s="116">
        <f t="shared" si="1421"/>
        <v>0</v>
      </c>
      <c r="O562" s="116">
        <f t="shared" si="1421"/>
        <v>0</v>
      </c>
      <c r="P562" s="116">
        <f t="shared" si="1421"/>
        <v>0</v>
      </c>
      <c r="Q562" s="116">
        <f t="shared" si="1421"/>
        <v>0</v>
      </c>
      <c r="R562" s="116">
        <f t="shared" si="1421"/>
        <v>0</v>
      </c>
      <c r="S562" s="116">
        <f t="shared" si="1421"/>
        <v>0</v>
      </c>
      <c r="T562" s="116">
        <f t="shared" si="1421"/>
        <v>0</v>
      </c>
      <c r="U562" s="116">
        <f t="shared" si="1421"/>
        <v>0</v>
      </c>
      <c r="V562" s="174">
        <f t="shared" si="1100"/>
        <v>0</v>
      </c>
      <c r="W562" s="116">
        <f t="shared" si="1351"/>
        <v>0</v>
      </c>
      <c r="X562" s="116">
        <f t="shared" si="1323"/>
        <v>0</v>
      </c>
      <c r="Y562" s="116">
        <f t="shared" ref="Y562:AH562" si="1422">ROUND(X361*$G562/12,2)</f>
        <v>0</v>
      </c>
      <c r="Z562" s="116">
        <f t="shared" si="1422"/>
        <v>0</v>
      </c>
      <c r="AA562" s="116">
        <f t="shared" si="1422"/>
        <v>0</v>
      </c>
      <c r="AB562" s="116">
        <f t="shared" si="1422"/>
        <v>0</v>
      </c>
      <c r="AC562" s="116">
        <f t="shared" si="1422"/>
        <v>0</v>
      </c>
      <c r="AD562" s="116">
        <f t="shared" si="1422"/>
        <v>0</v>
      </c>
      <c r="AE562" s="116">
        <f t="shared" si="1422"/>
        <v>0</v>
      </c>
      <c r="AF562" s="116">
        <f t="shared" si="1422"/>
        <v>0</v>
      </c>
      <c r="AG562" s="116">
        <f t="shared" si="1422"/>
        <v>0</v>
      </c>
      <c r="AH562" s="116">
        <f t="shared" si="1422"/>
        <v>0</v>
      </c>
      <c r="AI562" s="2">
        <f t="shared" si="1353"/>
        <v>0</v>
      </c>
      <c r="AJ562" s="116">
        <f t="shared" si="1356"/>
        <v>1201.48</v>
      </c>
      <c r="AK562" s="116">
        <f t="shared" si="1357"/>
        <v>1201.48</v>
      </c>
      <c r="AL562" s="116">
        <f t="shared" si="1357"/>
        <v>1201.48</v>
      </c>
      <c r="AM562" s="116">
        <f t="shared" si="1357"/>
        <v>1201.48</v>
      </c>
      <c r="AN562" s="116">
        <f t="shared" si="1357"/>
        <v>1201.48</v>
      </c>
      <c r="AO562" s="116">
        <f t="shared" si="1357"/>
        <v>1201.48</v>
      </c>
      <c r="AP562" s="116">
        <f t="shared" si="1357"/>
        <v>1201.48</v>
      </c>
      <c r="AQ562" s="116">
        <f t="shared" si="1357"/>
        <v>1201.48</v>
      </c>
      <c r="AR562" s="116">
        <f t="shared" si="1357"/>
        <v>1201.48</v>
      </c>
      <c r="AS562" s="116">
        <f t="shared" si="1357"/>
        <v>1201.48</v>
      </c>
      <c r="AT562" s="116">
        <f t="shared" si="1357"/>
        <v>1201.48</v>
      </c>
      <c r="AU562" s="116">
        <f t="shared" si="1357"/>
        <v>1201.48</v>
      </c>
      <c r="AV562" s="2">
        <f t="shared" si="1121"/>
        <v>14417.759999999997</v>
      </c>
      <c r="AW562" s="116">
        <f t="shared" si="1358"/>
        <v>1201.48</v>
      </c>
      <c r="AX562" s="116">
        <f t="shared" si="1359"/>
        <v>1201.48</v>
      </c>
      <c r="AY562" s="116">
        <f t="shared" si="1359"/>
        <v>1201.48</v>
      </c>
      <c r="AZ562" s="116">
        <f t="shared" si="1359"/>
        <v>1201.48</v>
      </c>
      <c r="BA562" s="116">
        <f t="shared" si="1359"/>
        <v>1201.48</v>
      </c>
      <c r="BB562" s="116">
        <f t="shared" si="1359"/>
        <v>1201.48</v>
      </c>
      <c r="BC562" s="116">
        <f t="shared" si="1359"/>
        <v>1201.48</v>
      </c>
      <c r="BD562" s="116">
        <f t="shared" si="1359"/>
        <v>1201.48</v>
      </c>
      <c r="BE562" s="116">
        <f t="shared" si="1359"/>
        <v>1201.48</v>
      </c>
      <c r="BF562" s="116">
        <f t="shared" si="1359"/>
        <v>1201.48</v>
      </c>
      <c r="BG562" s="116">
        <f t="shared" si="1359"/>
        <v>1201.48</v>
      </c>
      <c r="BH562" s="116">
        <f t="shared" si="1359"/>
        <v>1201.48</v>
      </c>
      <c r="BI562" s="2">
        <f t="shared" si="1122"/>
        <v>14417.759999999997</v>
      </c>
      <c r="BV562" s="163"/>
      <c r="CI562" s="163"/>
      <c r="CV562" s="163"/>
      <c r="DI562" s="163"/>
      <c r="DV562" s="163"/>
      <c r="EI562" s="163"/>
    </row>
    <row r="563" spans="1:139" ht="15.75" outlineLevel="1" x14ac:dyDescent="0.25">
      <c r="A563" s="2">
        <f t="shared" ref="A563:E570" si="1423">A362</f>
        <v>27</v>
      </c>
      <c r="B563" s="1" t="str">
        <f t="shared" si="1423"/>
        <v>PRE-09757</v>
      </c>
      <c r="C563" s="1" t="str">
        <f t="shared" si="1423"/>
        <v>SPP TAU - Circuit 66834</v>
      </c>
      <c r="D563" s="2" t="str">
        <f t="shared" si="1423"/>
        <v>PRE-09757.1</v>
      </c>
      <c r="E563" s="162" t="str">
        <f t="shared" si="1423"/>
        <v>SPP TAU - Circuit 66834</v>
      </c>
      <c r="F563" s="123">
        <f t="shared" ref="F563:F570" si="1424">G362</f>
        <v>356</v>
      </c>
      <c r="G563" s="213">
        <f>VLOOKUP($F563,'2021 Depreciation Rates'!$A:$B,2,FALSE)</f>
        <v>2.8000000000000001E-2</v>
      </c>
      <c r="H563" s="213">
        <f>VLOOKUP($F563,'2022-2023 Depreciation Rates'!$A$1:$B$183,2,FALSE)</f>
        <v>2.9000000000000001E-2</v>
      </c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74"/>
      <c r="W563" s="116">
        <f t="shared" si="1351"/>
        <v>0</v>
      </c>
      <c r="X563" s="116">
        <f t="shared" si="1323"/>
        <v>0</v>
      </c>
      <c r="Y563" s="116">
        <f t="shared" ref="Y563:AH563" si="1425">ROUND(X362*$G563/12,2)</f>
        <v>0</v>
      </c>
      <c r="Z563" s="116">
        <f t="shared" si="1425"/>
        <v>0</v>
      </c>
      <c r="AA563" s="116">
        <f t="shared" si="1425"/>
        <v>0</v>
      </c>
      <c r="AB563" s="116">
        <f t="shared" si="1425"/>
        <v>0</v>
      </c>
      <c r="AC563" s="116">
        <f t="shared" si="1425"/>
        <v>0</v>
      </c>
      <c r="AD563" s="116">
        <f t="shared" si="1425"/>
        <v>0</v>
      </c>
      <c r="AE563" s="116">
        <f t="shared" si="1425"/>
        <v>0</v>
      </c>
      <c r="AF563" s="116">
        <f t="shared" si="1425"/>
        <v>0</v>
      </c>
      <c r="AG563" s="116">
        <f t="shared" si="1425"/>
        <v>0</v>
      </c>
      <c r="AH563" s="116">
        <f t="shared" si="1425"/>
        <v>0</v>
      </c>
      <c r="AI563" s="2">
        <f t="shared" si="1353"/>
        <v>0</v>
      </c>
      <c r="AJ563" s="116">
        <f t="shared" si="1356"/>
        <v>141.54</v>
      </c>
      <c r="AK563" s="116">
        <f t="shared" si="1357"/>
        <v>141.54</v>
      </c>
      <c r="AL563" s="116">
        <f t="shared" si="1357"/>
        <v>141.54</v>
      </c>
      <c r="AM563" s="116">
        <f t="shared" si="1357"/>
        <v>141.54</v>
      </c>
      <c r="AN563" s="116">
        <f t="shared" si="1357"/>
        <v>141.54</v>
      </c>
      <c r="AO563" s="116">
        <f t="shared" si="1357"/>
        <v>141.54</v>
      </c>
      <c r="AP563" s="116">
        <f t="shared" si="1357"/>
        <v>141.54</v>
      </c>
      <c r="AQ563" s="116">
        <f t="shared" si="1357"/>
        <v>141.54</v>
      </c>
      <c r="AR563" s="116">
        <f t="shared" si="1357"/>
        <v>141.54</v>
      </c>
      <c r="AS563" s="116">
        <f t="shared" si="1357"/>
        <v>141.54</v>
      </c>
      <c r="AT563" s="116">
        <f t="shared" si="1357"/>
        <v>141.54</v>
      </c>
      <c r="AU563" s="116">
        <f t="shared" si="1357"/>
        <v>141.54</v>
      </c>
      <c r="AV563" s="2">
        <f t="shared" si="1121"/>
        <v>1698.4799999999998</v>
      </c>
      <c r="AW563" s="116">
        <f t="shared" si="1358"/>
        <v>141.54</v>
      </c>
      <c r="AX563" s="116">
        <f t="shared" si="1359"/>
        <v>141.54</v>
      </c>
      <c r="AY563" s="116">
        <f t="shared" si="1359"/>
        <v>141.54</v>
      </c>
      <c r="AZ563" s="116">
        <f t="shared" si="1359"/>
        <v>141.54</v>
      </c>
      <c r="BA563" s="116">
        <f t="shared" si="1359"/>
        <v>141.54</v>
      </c>
      <c r="BB563" s="116">
        <f t="shared" si="1359"/>
        <v>141.54</v>
      </c>
      <c r="BC563" s="116">
        <f t="shared" si="1359"/>
        <v>141.54</v>
      </c>
      <c r="BD563" s="116">
        <f t="shared" si="1359"/>
        <v>141.54</v>
      </c>
      <c r="BE563" s="116">
        <f t="shared" si="1359"/>
        <v>141.54</v>
      </c>
      <c r="BF563" s="116">
        <f t="shared" si="1359"/>
        <v>141.54</v>
      </c>
      <c r="BG563" s="116">
        <f t="shared" si="1359"/>
        <v>141.54</v>
      </c>
      <c r="BH563" s="116">
        <f t="shared" si="1359"/>
        <v>141.54</v>
      </c>
      <c r="BI563" s="2">
        <f t="shared" si="1122"/>
        <v>1698.4799999999998</v>
      </c>
      <c r="BV563" s="163"/>
      <c r="CI563" s="163"/>
      <c r="CV563" s="163"/>
      <c r="DI563" s="163"/>
      <c r="DV563" s="163"/>
      <c r="EI563" s="163"/>
    </row>
    <row r="564" spans="1:139" ht="15.75" outlineLevel="1" x14ac:dyDescent="0.25">
      <c r="A564" s="2">
        <f t="shared" si="1423"/>
        <v>27</v>
      </c>
      <c r="B564" s="1" t="str">
        <f t="shared" si="1423"/>
        <v>PRE-09757</v>
      </c>
      <c r="C564" s="1" t="str">
        <f t="shared" si="1423"/>
        <v>SPP TAU - Circuit 66834</v>
      </c>
      <c r="D564" s="2" t="str">
        <f t="shared" si="1423"/>
        <v>PRE-09757.1</v>
      </c>
      <c r="E564" s="162" t="str">
        <f t="shared" si="1423"/>
        <v>SPP TAU - Circuit 66834</v>
      </c>
      <c r="F564" s="123">
        <f t="shared" si="1424"/>
        <v>364</v>
      </c>
      <c r="G564" s="213">
        <f>VLOOKUP($F564,'2021 Depreciation Rates'!$A:$B,2,FALSE)</f>
        <v>4.3999999999999997E-2</v>
      </c>
      <c r="H564" s="213">
        <f>VLOOKUP($F564,'2022-2023 Depreciation Rates'!$A$1:$B$183,2,FALSE)</f>
        <v>3.6999999999999998E-2</v>
      </c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74"/>
      <c r="W564" s="116">
        <f t="shared" si="1351"/>
        <v>0</v>
      </c>
      <c r="X564" s="116">
        <f t="shared" si="1323"/>
        <v>0</v>
      </c>
      <c r="Y564" s="116">
        <f t="shared" ref="Y564:AH564" si="1426">ROUND(X363*$G564/12,2)</f>
        <v>0</v>
      </c>
      <c r="Z564" s="116">
        <f t="shared" si="1426"/>
        <v>0</v>
      </c>
      <c r="AA564" s="116">
        <f t="shared" si="1426"/>
        <v>0</v>
      </c>
      <c r="AB564" s="116">
        <f t="shared" si="1426"/>
        <v>0</v>
      </c>
      <c r="AC564" s="116">
        <f t="shared" si="1426"/>
        <v>0</v>
      </c>
      <c r="AD564" s="116">
        <f t="shared" si="1426"/>
        <v>0</v>
      </c>
      <c r="AE564" s="116">
        <f t="shared" si="1426"/>
        <v>0</v>
      </c>
      <c r="AF564" s="116">
        <f t="shared" si="1426"/>
        <v>0</v>
      </c>
      <c r="AG564" s="116">
        <f t="shared" si="1426"/>
        <v>0</v>
      </c>
      <c r="AH564" s="116">
        <f t="shared" si="1426"/>
        <v>0</v>
      </c>
      <c r="AI564" s="2">
        <f t="shared" si="1353"/>
        <v>0</v>
      </c>
      <c r="AJ564" s="116">
        <f t="shared" si="1356"/>
        <v>36.5</v>
      </c>
      <c r="AK564" s="116">
        <f t="shared" si="1357"/>
        <v>36.5</v>
      </c>
      <c r="AL564" s="116">
        <f t="shared" si="1357"/>
        <v>36.5</v>
      </c>
      <c r="AM564" s="116">
        <f t="shared" si="1357"/>
        <v>36.5</v>
      </c>
      <c r="AN564" s="116">
        <f t="shared" si="1357"/>
        <v>36.5</v>
      </c>
      <c r="AO564" s="116">
        <f t="shared" si="1357"/>
        <v>36.5</v>
      </c>
      <c r="AP564" s="116">
        <f t="shared" si="1357"/>
        <v>36.5</v>
      </c>
      <c r="AQ564" s="116">
        <f t="shared" si="1357"/>
        <v>36.5</v>
      </c>
      <c r="AR564" s="116">
        <f t="shared" si="1357"/>
        <v>36.5</v>
      </c>
      <c r="AS564" s="116">
        <f t="shared" si="1357"/>
        <v>36.5</v>
      </c>
      <c r="AT564" s="116">
        <f t="shared" si="1357"/>
        <v>36.5</v>
      </c>
      <c r="AU564" s="116">
        <f t="shared" si="1357"/>
        <v>36.5</v>
      </c>
      <c r="AV564" s="2">
        <f t="shared" si="1121"/>
        <v>438</v>
      </c>
      <c r="AW564" s="116">
        <f t="shared" si="1358"/>
        <v>36.5</v>
      </c>
      <c r="AX564" s="116">
        <f t="shared" si="1359"/>
        <v>36.5</v>
      </c>
      <c r="AY564" s="116">
        <f t="shared" si="1359"/>
        <v>36.5</v>
      </c>
      <c r="AZ564" s="116">
        <f t="shared" si="1359"/>
        <v>36.5</v>
      </c>
      <c r="BA564" s="116">
        <f t="shared" si="1359"/>
        <v>36.5</v>
      </c>
      <c r="BB564" s="116">
        <f t="shared" si="1359"/>
        <v>36.5</v>
      </c>
      <c r="BC564" s="116">
        <f t="shared" si="1359"/>
        <v>36.5</v>
      </c>
      <c r="BD564" s="116">
        <f t="shared" si="1359"/>
        <v>36.5</v>
      </c>
      <c r="BE564" s="116">
        <f t="shared" si="1359"/>
        <v>36.5</v>
      </c>
      <c r="BF564" s="116">
        <f t="shared" si="1359"/>
        <v>36.5</v>
      </c>
      <c r="BG564" s="116">
        <f t="shared" si="1359"/>
        <v>36.5</v>
      </c>
      <c r="BH564" s="116">
        <f t="shared" si="1359"/>
        <v>36.5</v>
      </c>
      <c r="BI564" s="2">
        <f t="shared" si="1122"/>
        <v>438</v>
      </c>
      <c r="BV564" s="163"/>
      <c r="CI564" s="163"/>
      <c r="CV564" s="163"/>
      <c r="DI564" s="163"/>
      <c r="DV564" s="163"/>
      <c r="EI564" s="163"/>
    </row>
    <row r="565" spans="1:139" ht="15.75" outlineLevel="1" x14ac:dyDescent="0.25">
      <c r="A565" s="2">
        <f t="shared" si="1423"/>
        <v>27</v>
      </c>
      <c r="B565" s="1" t="str">
        <f t="shared" si="1423"/>
        <v>PRE-09757</v>
      </c>
      <c r="C565" s="1" t="str">
        <f t="shared" si="1423"/>
        <v>SPP TAU - Circuit 66834</v>
      </c>
      <c r="D565" s="2" t="str">
        <f t="shared" si="1423"/>
        <v>PRE-09757.1</v>
      </c>
      <c r="E565" s="162" t="str">
        <f t="shared" si="1423"/>
        <v>SPP TAU - Circuit 66834</v>
      </c>
      <c r="F565" s="123">
        <f t="shared" si="1424"/>
        <v>365</v>
      </c>
      <c r="G565" s="213">
        <f>VLOOKUP($F565,'2021 Depreciation Rates'!$A:$B,2,FALSE)</f>
        <v>3.1E-2</v>
      </c>
      <c r="H565" s="213">
        <f>VLOOKUP($F565,'2022-2023 Depreciation Rates'!$A$1:$B$183,2,FALSE)</f>
        <v>2.1999999999999999E-2</v>
      </c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74"/>
      <c r="W565" s="116">
        <f t="shared" si="1351"/>
        <v>0</v>
      </c>
      <c r="X565" s="116">
        <f t="shared" si="1323"/>
        <v>0</v>
      </c>
      <c r="Y565" s="116">
        <f t="shared" ref="Y565:AH565" si="1427">ROUND(X364*$G565/12,2)</f>
        <v>0</v>
      </c>
      <c r="Z565" s="116">
        <f t="shared" si="1427"/>
        <v>0</v>
      </c>
      <c r="AA565" s="116">
        <f t="shared" si="1427"/>
        <v>0</v>
      </c>
      <c r="AB565" s="116">
        <f t="shared" si="1427"/>
        <v>0</v>
      </c>
      <c r="AC565" s="116">
        <f t="shared" si="1427"/>
        <v>0</v>
      </c>
      <c r="AD565" s="116">
        <f t="shared" si="1427"/>
        <v>0</v>
      </c>
      <c r="AE565" s="116">
        <f t="shared" si="1427"/>
        <v>0</v>
      </c>
      <c r="AF565" s="116">
        <f t="shared" si="1427"/>
        <v>0</v>
      </c>
      <c r="AG565" s="116">
        <f t="shared" si="1427"/>
        <v>0</v>
      </c>
      <c r="AH565" s="116">
        <f t="shared" si="1427"/>
        <v>0</v>
      </c>
      <c r="AI565" s="2">
        <f t="shared" si="1353"/>
        <v>0</v>
      </c>
      <c r="AJ565" s="116">
        <f t="shared" si="1356"/>
        <v>13.64</v>
      </c>
      <c r="AK565" s="116">
        <f t="shared" si="1357"/>
        <v>13.64</v>
      </c>
      <c r="AL565" s="116">
        <f t="shared" si="1357"/>
        <v>13.64</v>
      </c>
      <c r="AM565" s="116">
        <f t="shared" si="1357"/>
        <v>13.64</v>
      </c>
      <c r="AN565" s="116">
        <f t="shared" si="1357"/>
        <v>13.64</v>
      </c>
      <c r="AO565" s="116">
        <f t="shared" si="1357"/>
        <v>13.64</v>
      </c>
      <c r="AP565" s="116">
        <f t="shared" si="1357"/>
        <v>13.64</v>
      </c>
      <c r="AQ565" s="116">
        <f t="shared" si="1357"/>
        <v>13.64</v>
      </c>
      <c r="AR565" s="116">
        <f t="shared" si="1357"/>
        <v>13.64</v>
      </c>
      <c r="AS565" s="116">
        <f t="shared" si="1357"/>
        <v>13.64</v>
      </c>
      <c r="AT565" s="116">
        <f t="shared" si="1357"/>
        <v>13.64</v>
      </c>
      <c r="AU565" s="116">
        <f t="shared" si="1357"/>
        <v>13.64</v>
      </c>
      <c r="AV565" s="2">
        <f t="shared" si="1121"/>
        <v>163.68</v>
      </c>
      <c r="AW565" s="116">
        <f t="shared" si="1358"/>
        <v>13.64</v>
      </c>
      <c r="AX565" s="116">
        <f t="shared" si="1359"/>
        <v>13.64</v>
      </c>
      <c r="AY565" s="116">
        <f t="shared" si="1359"/>
        <v>13.64</v>
      </c>
      <c r="AZ565" s="116">
        <f t="shared" si="1359"/>
        <v>13.64</v>
      </c>
      <c r="BA565" s="116">
        <f t="shared" si="1359"/>
        <v>13.64</v>
      </c>
      <c r="BB565" s="116">
        <f t="shared" si="1359"/>
        <v>13.64</v>
      </c>
      <c r="BC565" s="116">
        <f t="shared" si="1359"/>
        <v>13.64</v>
      </c>
      <c r="BD565" s="116">
        <f t="shared" si="1359"/>
        <v>13.64</v>
      </c>
      <c r="BE565" s="116">
        <f t="shared" si="1359"/>
        <v>13.64</v>
      </c>
      <c r="BF565" s="116">
        <f t="shared" si="1359"/>
        <v>13.64</v>
      </c>
      <c r="BG565" s="116">
        <f t="shared" si="1359"/>
        <v>13.64</v>
      </c>
      <c r="BH565" s="116">
        <f t="shared" si="1359"/>
        <v>13.64</v>
      </c>
      <c r="BI565" s="2">
        <f t="shared" si="1122"/>
        <v>163.68</v>
      </c>
      <c r="BV565" s="163"/>
      <c r="CI565" s="163"/>
      <c r="CV565" s="163"/>
      <c r="DI565" s="163"/>
      <c r="DV565" s="163"/>
      <c r="EI565" s="163"/>
    </row>
    <row r="566" spans="1:139" ht="15.75" outlineLevel="1" x14ac:dyDescent="0.25">
      <c r="A566" s="2">
        <f t="shared" si="1423"/>
        <v>27</v>
      </c>
      <c r="B566" s="1" t="str">
        <f t="shared" si="1423"/>
        <v>PRE-09757</v>
      </c>
      <c r="C566" s="1" t="str">
        <f t="shared" si="1423"/>
        <v>SPP TAU - Circuit 66834</v>
      </c>
      <c r="D566" s="2" t="str">
        <f t="shared" si="1423"/>
        <v>PRE-09757.1</v>
      </c>
      <c r="E566" s="162" t="str">
        <f t="shared" si="1423"/>
        <v>SPP TAU - Circuit 66834</v>
      </c>
      <c r="F566" s="123">
        <f t="shared" si="1424"/>
        <v>366</v>
      </c>
      <c r="G566" s="213">
        <f>VLOOKUP($F566,'2021 Depreciation Rates'!$A:$B,2,FALSE)</f>
        <v>1.7999999999999999E-2</v>
      </c>
      <c r="H566" s="213">
        <f>VLOOKUP($F566,'2022-2023 Depreciation Rates'!$A$1:$B$183,2,FALSE)</f>
        <v>1.7000000000000001E-2</v>
      </c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74"/>
      <c r="W566" s="116">
        <f t="shared" si="1351"/>
        <v>0</v>
      </c>
      <c r="X566" s="116">
        <f t="shared" si="1323"/>
        <v>0</v>
      </c>
      <c r="Y566" s="116">
        <f t="shared" ref="Y566:AH566" si="1428">ROUND(X365*$G566/12,2)</f>
        <v>0</v>
      </c>
      <c r="Z566" s="116">
        <f t="shared" si="1428"/>
        <v>0</v>
      </c>
      <c r="AA566" s="116">
        <f t="shared" si="1428"/>
        <v>0</v>
      </c>
      <c r="AB566" s="116">
        <f t="shared" si="1428"/>
        <v>0</v>
      </c>
      <c r="AC566" s="116">
        <f t="shared" si="1428"/>
        <v>0</v>
      </c>
      <c r="AD566" s="116">
        <f t="shared" si="1428"/>
        <v>0</v>
      </c>
      <c r="AE566" s="116">
        <f t="shared" si="1428"/>
        <v>0</v>
      </c>
      <c r="AF566" s="116">
        <f t="shared" si="1428"/>
        <v>0</v>
      </c>
      <c r="AG566" s="116">
        <f t="shared" si="1428"/>
        <v>0</v>
      </c>
      <c r="AH566" s="116">
        <f t="shared" si="1428"/>
        <v>0</v>
      </c>
      <c r="AI566" s="2">
        <f t="shared" si="1353"/>
        <v>0</v>
      </c>
      <c r="AJ566" s="116">
        <f t="shared" si="1356"/>
        <v>5.45</v>
      </c>
      <c r="AK566" s="116">
        <f t="shared" si="1357"/>
        <v>5.45</v>
      </c>
      <c r="AL566" s="116">
        <f t="shared" si="1357"/>
        <v>5.45</v>
      </c>
      <c r="AM566" s="116">
        <f t="shared" si="1357"/>
        <v>5.45</v>
      </c>
      <c r="AN566" s="116">
        <f t="shared" si="1357"/>
        <v>5.45</v>
      </c>
      <c r="AO566" s="116">
        <f t="shared" si="1357"/>
        <v>5.45</v>
      </c>
      <c r="AP566" s="116">
        <f t="shared" si="1357"/>
        <v>5.45</v>
      </c>
      <c r="AQ566" s="116">
        <f t="shared" si="1357"/>
        <v>5.45</v>
      </c>
      <c r="AR566" s="116">
        <f t="shared" si="1357"/>
        <v>5.45</v>
      </c>
      <c r="AS566" s="116">
        <f t="shared" si="1357"/>
        <v>5.45</v>
      </c>
      <c r="AT566" s="116">
        <f t="shared" si="1357"/>
        <v>5.45</v>
      </c>
      <c r="AU566" s="116">
        <f t="shared" si="1357"/>
        <v>5.45</v>
      </c>
      <c r="AV566" s="2">
        <f t="shared" si="1121"/>
        <v>65.40000000000002</v>
      </c>
      <c r="AW566" s="116">
        <f t="shared" si="1358"/>
        <v>5.45</v>
      </c>
      <c r="AX566" s="116">
        <f t="shared" si="1359"/>
        <v>5.45</v>
      </c>
      <c r="AY566" s="116">
        <f t="shared" si="1359"/>
        <v>5.45</v>
      </c>
      <c r="AZ566" s="116">
        <f t="shared" si="1359"/>
        <v>5.45</v>
      </c>
      <c r="BA566" s="116">
        <f t="shared" si="1359"/>
        <v>5.45</v>
      </c>
      <c r="BB566" s="116">
        <f t="shared" si="1359"/>
        <v>5.45</v>
      </c>
      <c r="BC566" s="116">
        <f t="shared" si="1359"/>
        <v>5.45</v>
      </c>
      <c r="BD566" s="116">
        <f t="shared" si="1359"/>
        <v>5.45</v>
      </c>
      <c r="BE566" s="116">
        <f t="shared" si="1359"/>
        <v>5.45</v>
      </c>
      <c r="BF566" s="116">
        <f t="shared" si="1359"/>
        <v>5.45</v>
      </c>
      <c r="BG566" s="116">
        <f t="shared" si="1359"/>
        <v>5.45</v>
      </c>
      <c r="BH566" s="116">
        <f t="shared" si="1359"/>
        <v>5.45</v>
      </c>
      <c r="BI566" s="2">
        <f t="shared" si="1122"/>
        <v>65.40000000000002</v>
      </c>
      <c r="BV566" s="163"/>
      <c r="CI566" s="163"/>
      <c r="CV566" s="163"/>
      <c r="DI566" s="163"/>
      <c r="DV566" s="163"/>
      <c r="EI566" s="163"/>
    </row>
    <row r="567" spans="1:139" ht="15.75" outlineLevel="1" x14ac:dyDescent="0.25">
      <c r="A567" s="2">
        <f t="shared" si="1423"/>
        <v>27</v>
      </c>
      <c r="B567" s="1" t="str">
        <f t="shared" si="1423"/>
        <v>PRE-09757</v>
      </c>
      <c r="C567" s="1" t="str">
        <f t="shared" si="1423"/>
        <v>SPP TAU - Circuit 66834</v>
      </c>
      <c r="D567" s="2" t="str">
        <f t="shared" si="1423"/>
        <v>PRE-09757.1</v>
      </c>
      <c r="E567" s="162" t="str">
        <f t="shared" si="1423"/>
        <v>SPP TAU - Circuit 66834</v>
      </c>
      <c r="F567" s="123">
        <f t="shared" si="1424"/>
        <v>368</v>
      </c>
      <c r="G567" s="213">
        <f>VLOOKUP($F567,'2021 Depreciation Rates'!$A:$B,2,FALSE)</f>
        <v>4.3999999999999997E-2</v>
      </c>
      <c r="H567" s="213">
        <f>VLOOKUP($F567,'2022-2023 Depreciation Rates'!$A$1:$B$183,2,FALSE)</f>
        <v>4.4999999999999998E-2</v>
      </c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74"/>
      <c r="W567" s="116">
        <f t="shared" si="1351"/>
        <v>0</v>
      </c>
      <c r="X567" s="116">
        <f t="shared" si="1323"/>
        <v>0</v>
      </c>
      <c r="Y567" s="116">
        <f t="shared" ref="Y567:AH567" si="1429">ROUND(X366*$G567/12,2)</f>
        <v>0</v>
      </c>
      <c r="Z567" s="116">
        <f t="shared" si="1429"/>
        <v>0</v>
      </c>
      <c r="AA567" s="116">
        <f t="shared" si="1429"/>
        <v>0</v>
      </c>
      <c r="AB567" s="116">
        <f t="shared" si="1429"/>
        <v>0</v>
      </c>
      <c r="AC567" s="116">
        <f t="shared" si="1429"/>
        <v>0</v>
      </c>
      <c r="AD567" s="116">
        <f t="shared" si="1429"/>
        <v>0</v>
      </c>
      <c r="AE567" s="116">
        <f t="shared" si="1429"/>
        <v>0</v>
      </c>
      <c r="AF567" s="116">
        <f t="shared" si="1429"/>
        <v>0</v>
      </c>
      <c r="AG567" s="116">
        <f t="shared" si="1429"/>
        <v>0</v>
      </c>
      <c r="AH567" s="116">
        <f t="shared" si="1429"/>
        <v>0</v>
      </c>
      <c r="AI567" s="2">
        <f t="shared" si="1353"/>
        <v>0</v>
      </c>
      <c r="AJ567" s="116">
        <f t="shared" si="1356"/>
        <v>79.260000000000005</v>
      </c>
      <c r="AK567" s="116">
        <f t="shared" si="1357"/>
        <v>79.260000000000005</v>
      </c>
      <c r="AL567" s="116">
        <f t="shared" si="1357"/>
        <v>79.260000000000005</v>
      </c>
      <c r="AM567" s="116">
        <f t="shared" si="1357"/>
        <v>79.260000000000005</v>
      </c>
      <c r="AN567" s="116">
        <f t="shared" si="1357"/>
        <v>79.260000000000005</v>
      </c>
      <c r="AO567" s="116">
        <f t="shared" si="1357"/>
        <v>79.260000000000005</v>
      </c>
      <c r="AP567" s="116">
        <f t="shared" si="1357"/>
        <v>79.260000000000005</v>
      </c>
      <c r="AQ567" s="116">
        <f t="shared" si="1357"/>
        <v>79.260000000000005</v>
      </c>
      <c r="AR567" s="116">
        <f t="shared" si="1357"/>
        <v>79.260000000000005</v>
      </c>
      <c r="AS567" s="116">
        <f t="shared" si="1357"/>
        <v>79.260000000000005</v>
      </c>
      <c r="AT567" s="116">
        <f t="shared" si="1357"/>
        <v>79.260000000000005</v>
      </c>
      <c r="AU567" s="116">
        <f t="shared" si="1357"/>
        <v>79.260000000000005</v>
      </c>
      <c r="AV567" s="2">
        <f t="shared" si="1121"/>
        <v>951.12</v>
      </c>
      <c r="AW567" s="116">
        <f t="shared" si="1358"/>
        <v>79.260000000000005</v>
      </c>
      <c r="AX567" s="116">
        <f t="shared" si="1359"/>
        <v>79.260000000000005</v>
      </c>
      <c r="AY567" s="116">
        <f t="shared" si="1359"/>
        <v>79.260000000000005</v>
      </c>
      <c r="AZ567" s="116">
        <f t="shared" si="1359"/>
        <v>79.260000000000005</v>
      </c>
      <c r="BA567" s="116">
        <f t="shared" si="1359"/>
        <v>79.260000000000005</v>
      </c>
      <c r="BB567" s="116">
        <f t="shared" si="1359"/>
        <v>79.260000000000005</v>
      </c>
      <c r="BC567" s="116">
        <f t="shared" si="1359"/>
        <v>79.260000000000005</v>
      </c>
      <c r="BD567" s="116">
        <f t="shared" si="1359"/>
        <v>79.260000000000005</v>
      </c>
      <c r="BE567" s="116">
        <f t="shared" si="1359"/>
        <v>79.260000000000005</v>
      </c>
      <c r="BF567" s="116">
        <f t="shared" si="1359"/>
        <v>79.260000000000005</v>
      </c>
      <c r="BG567" s="116">
        <f t="shared" si="1359"/>
        <v>79.260000000000005</v>
      </c>
      <c r="BH567" s="116">
        <f t="shared" si="1359"/>
        <v>79.260000000000005</v>
      </c>
      <c r="BI567" s="2">
        <f t="shared" si="1122"/>
        <v>951.12</v>
      </c>
      <c r="BV567" s="163"/>
      <c r="CI567" s="163"/>
      <c r="CV567" s="163"/>
      <c r="DI567" s="163"/>
      <c r="DV567" s="163"/>
      <c r="EI567" s="163"/>
    </row>
    <row r="568" spans="1:139" ht="15.75" outlineLevel="1" x14ac:dyDescent="0.25">
      <c r="A568" s="2">
        <f t="shared" si="1423"/>
        <v>27</v>
      </c>
      <c r="B568" s="1" t="str">
        <f t="shared" si="1423"/>
        <v>PRE-09757</v>
      </c>
      <c r="C568" s="1" t="str">
        <f t="shared" si="1423"/>
        <v>SPP TAU - Circuit 66834</v>
      </c>
      <c r="D568" s="2" t="str">
        <f t="shared" si="1423"/>
        <v>PRE-09757.1</v>
      </c>
      <c r="E568" s="162" t="str">
        <f t="shared" si="1423"/>
        <v>SPP TAU - Circuit 66834</v>
      </c>
      <c r="F568" s="123">
        <f t="shared" si="1424"/>
        <v>369</v>
      </c>
      <c r="G568" s="213">
        <f>VLOOKUP($F568,'2021 Depreciation Rates'!$A:$B,2,FALSE)</f>
        <v>3.4000000000000002E-2</v>
      </c>
      <c r="H568" s="213">
        <f>VLOOKUP($F568,'2022-2023 Depreciation Rates'!$A$1:$B$183,2,FALSE)</f>
        <v>1.9E-2</v>
      </c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74"/>
      <c r="W568" s="116">
        <f t="shared" si="1351"/>
        <v>0</v>
      </c>
      <c r="X568" s="116">
        <f t="shared" si="1323"/>
        <v>0</v>
      </c>
      <c r="Y568" s="116">
        <f t="shared" ref="Y568:AH568" si="1430">ROUND(X367*$G568/12,2)</f>
        <v>0</v>
      </c>
      <c r="Z568" s="116">
        <f t="shared" si="1430"/>
        <v>0</v>
      </c>
      <c r="AA568" s="116">
        <f t="shared" si="1430"/>
        <v>0</v>
      </c>
      <c r="AB568" s="116">
        <f t="shared" si="1430"/>
        <v>0</v>
      </c>
      <c r="AC568" s="116">
        <f t="shared" si="1430"/>
        <v>0</v>
      </c>
      <c r="AD568" s="116">
        <f t="shared" si="1430"/>
        <v>0</v>
      </c>
      <c r="AE568" s="116">
        <f t="shared" si="1430"/>
        <v>0</v>
      </c>
      <c r="AF568" s="116">
        <f t="shared" si="1430"/>
        <v>0</v>
      </c>
      <c r="AG568" s="116">
        <f t="shared" si="1430"/>
        <v>0</v>
      </c>
      <c r="AH568" s="116">
        <f t="shared" si="1430"/>
        <v>0</v>
      </c>
      <c r="AI568" s="2">
        <f t="shared" si="1353"/>
        <v>0</v>
      </c>
      <c r="AJ568" s="116">
        <f t="shared" si="1356"/>
        <v>1.34</v>
      </c>
      <c r="AK568" s="116">
        <f t="shared" si="1357"/>
        <v>1.34</v>
      </c>
      <c r="AL568" s="116">
        <f t="shared" si="1357"/>
        <v>1.34</v>
      </c>
      <c r="AM568" s="116">
        <f t="shared" si="1357"/>
        <v>1.34</v>
      </c>
      <c r="AN568" s="116">
        <f t="shared" si="1357"/>
        <v>1.34</v>
      </c>
      <c r="AO568" s="116">
        <f t="shared" si="1357"/>
        <v>1.34</v>
      </c>
      <c r="AP568" s="116">
        <f t="shared" si="1357"/>
        <v>1.34</v>
      </c>
      <c r="AQ568" s="116">
        <f t="shared" si="1357"/>
        <v>1.34</v>
      </c>
      <c r="AR568" s="116">
        <f t="shared" si="1357"/>
        <v>1.34</v>
      </c>
      <c r="AS568" s="116">
        <f t="shared" si="1357"/>
        <v>1.34</v>
      </c>
      <c r="AT568" s="116">
        <f t="shared" si="1357"/>
        <v>1.34</v>
      </c>
      <c r="AU568" s="116">
        <f t="shared" si="1357"/>
        <v>1.34</v>
      </c>
      <c r="AV568" s="2">
        <f t="shared" si="1121"/>
        <v>16.080000000000002</v>
      </c>
      <c r="AW568" s="116">
        <f t="shared" si="1358"/>
        <v>1.34</v>
      </c>
      <c r="AX568" s="116">
        <f t="shared" si="1359"/>
        <v>1.34</v>
      </c>
      <c r="AY568" s="116">
        <f t="shared" si="1359"/>
        <v>1.34</v>
      </c>
      <c r="AZ568" s="116">
        <f t="shared" si="1359"/>
        <v>1.34</v>
      </c>
      <c r="BA568" s="116">
        <f t="shared" si="1359"/>
        <v>1.34</v>
      </c>
      <c r="BB568" s="116">
        <f t="shared" si="1359"/>
        <v>1.34</v>
      </c>
      <c r="BC568" s="116">
        <f t="shared" si="1359"/>
        <v>1.34</v>
      </c>
      <c r="BD568" s="116">
        <f t="shared" si="1359"/>
        <v>1.34</v>
      </c>
      <c r="BE568" s="116">
        <f t="shared" si="1359"/>
        <v>1.34</v>
      </c>
      <c r="BF568" s="116">
        <f t="shared" si="1359"/>
        <v>1.34</v>
      </c>
      <c r="BG568" s="116">
        <f t="shared" si="1359"/>
        <v>1.34</v>
      </c>
      <c r="BH568" s="116">
        <f t="shared" si="1359"/>
        <v>1.34</v>
      </c>
      <c r="BI568" s="2">
        <f t="shared" si="1122"/>
        <v>16.080000000000002</v>
      </c>
      <c r="BV568" s="163"/>
      <c r="CI568" s="163"/>
      <c r="CV568" s="163"/>
      <c r="DI568" s="163"/>
      <c r="DV568" s="163"/>
      <c r="EI568" s="163"/>
    </row>
    <row r="569" spans="1:139" ht="15.75" outlineLevel="1" x14ac:dyDescent="0.25">
      <c r="A569" s="2">
        <f t="shared" si="1423"/>
        <v>27</v>
      </c>
      <c r="B569" s="1" t="str">
        <f t="shared" si="1423"/>
        <v>PRE-09757</v>
      </c>
      <c r="C569" s="1" t="str">
        <f t="shared" si="1423"/>
        <v>SPP TAU - Circuit 66834</v>
      </c>
      <c r="D569" s="2" t="str">
        <f t="shared" si="1423"/>
        <v>PRE-09757.1</v>
      </c>
      <c r="E569" s="162" t="str">
        <f t="shared" si="1423"/>
        <v>SPP TAU - Circuit 66834</v>
      </c>
      <c r="F569" s="123">
        <f t="shared" si="1424"/>
        <v>369.02</v>
      </c>
      <c r="G569" s="213">
        <f>VLOOKUP($F569,'2021 Depreciation Rates'!$A:$B,2,FALSE)</f>
        <v>2.8000000000000001E-2</v>
      </c>
      <c r="H569" s="213">
        <f>VLOOKUP($F569,'2022-2023 Depreciation Rates'!$A$1:$B$183,2,FALSE)</f>
        <v>2.3E-2</v>
      </c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74"/>
      <c r="W569" s="116">
        <f t="shared" si="1351"/>
        <v>0</v>
      </c>
      <c r="X569" s="116">
        <f t="shared" si="1323"/>
        <v>0</v>
      </c>
      <c r="Y569" s="116">
        <f t="shared" ref="Y569:AH569" si="1431">ROUND(X368*$G569/12,2)</f>
        <v>0</v>
      </c>
      <c r="Z569" s="116">
        <f t="shared" si="1431"/>
        <v>0</v>
      </c>
      <c r="AA569" s="116">
        <f t="shared" si="1431"/>
        <v>0</v>
      </c>
      <c r="AB569" s="116">
        <f t="shared" si="1431"/>
        <v>0</v>
      </c>
      <c r="AC569" s="116">
        <f t="shared" si="1431"/>
        <v>0</v>
      </c>
      <c r="AD569" s="116">
        <f t="shared" si="1431"/>
        <v>0</v>
      </c>
      <c r="AE569" s="116">
        <f t="shared" si="1431"/>
        <v>0</v>
      </c>
      <c r="AF569" s="116">
        <f t="shared" si="1431"/>
        <v>0</v>
      </c>
      <c r="AG569" s="116">
        <f t="shared" si="1431"/>
        <v>0</v>
      </c>
      <c r="AH569" s="116">
        <f t="shared" si="1431"/>
        <v>0</v>
      </c>
      <c r="AI569" s="2">
        <f t="shared" si="1353"/>
        <v>0</v>
      </c>
      <c r="AJ569" s="116">
        <f t="shared" si="1356"/>
        <v>2.6</v>
      </c>
      <c r="AK569" s="116">
        <f t="shared" si="1357"/>
        <v>2.6</v>
      </c>
      <c r="AL569" s="116">
        <f t="shared" si="1357"/>
        <v>2.6</v>
      </c>
      <c r="AM569" s="116">
        <f t="shared" si="1357"/>
        <v>2.6</v>
      </c>
      <c r="AN569" s="116">
        <f t="shared" si="1357"/>
        <v>2.6</v>
      </c>
      <c r="AO569" s="116">
        <f t="shared" si="1357"/>
        <v>2.6</v>
      </c>
      <c r="AP569" s="116">
        <f t="shared" si="1357"/>
        <v>2.6</v>
      </c>
      <c r="AQ569" s="116">
        <f t="shared" si="1357"/>
        <v>2.6</v>
      </c>
      <c r="AR569" s="116">
        <f t="shared" si="1357"/>
        <v>2.6</v>
      </c>
      <c r="AS569" s="116">
        <f t="shared" si="1357"/>
        <v>2.6</v>
      </c>
      <c r="AT569" s="116">
        <f t="shared" si="1357"/>
        <v>2.6</v>
      </c>
      <c r="AU569" s="116">
        <f t="shared" si="1357"/>
        <v>2.6</v>
      </c>
      <c r="AV569" s="2">
        <f t="shared" si="1121"/>
        <v>31.200000000000006</v>
      </c>
      <c r="AW569" s="116">
        <f t="shared" si="1358"/>
        <v>2.6</v>
      </c>
      <c r="AX569" s="116">
        <f t="shared" ref="AX569:BH584" si="1432">ROUND(AW368*$H569/12,2)</f>
        <v>2.6</v>
      </c>
      <c r="AY569" s="116">
        <f t="shared" si="1432"/>
        <v>2.6</v>
      </c>
      <c r="AZ569" s="116">
        <f t="shared" si="1432"/>
        <v>2.6</v>
      </c>
      <c r="BA569" s="116">
        <f t="shared" si="1432"/>
        <v>2.6</v>
      </c>
      <c r="BB569" s="116">
        <f t="shared" si="1432"/>
        <v>2.6</v>
      </c>
      <c r="BC569" s="116">
        <f t="shared" si="1432"/>
        <v>2.6</v>
      </c>
      <c r="BD569" s="116">
        <f t="shared" si="1432"/>
        <v>2.6</v>
      </c>
      <c r="BE569" s="116">
        <f t="shared" si="1432"/>
        <v>2.6</v>
      </c>
      <c r="BF569" s="116">
        <f t="shared" si="1432"/>
        <v>2.6</v>
      </c>
      <c r="BG569" s="116">
        <f t="shared" si="1432"/>
        <v>2.6</v>
      </c>
      <c r="BH569" s="116">
        <f t="shared" si="1432"/>
        <v>2.6</v>
      </c>
      <c r="BI569" s="2">
        <f t="shared" si="1122"/>
        <v>31.200000000000006</v>
      </c>
      <c r="BV569" s="163"/>
      <c r="CI569" s="163"/>
      <c r="CV569" s="163"/>
      <c r="DI569" s="163"/>
      <c r="DV569" s="163"/>
      <c r="EI569" s="163"/>
    </row>
    <row r="570" spans="1:139" ht="15.75" outlineLevel="1" x14ac:dyDescent="0.25">
      <c r="A570" s="2">
        <f t="shared" si="1423"/>
        <v>27</v>
      </c>
      <c r="B570" s="1" t="str">
        <f t="shared" si="1423"/>
        <v>PRE-09757</v>
      </c>
      <c r="C570" s="1" t="str">
        <f t="shared" si="1423"/>
        <v>SPP TAU - Circuit 66834</v>
      </c>
      <c r="D570" s="2" t="str">
        <f t="shared" si="1423"/>
        <v>PRE-09757.1</v>
      </c>
      <c r="E570" s="162" t="str">
        <f t="shared" si="1423"/>
        <v>SPP TAU - Circuit 66834</v>
      </c>
      <c r="F570" s="123">
        <f t="shared" si="1424"/>
        <v>373</v>
      </c>
      <c r="G570" s="213">
        <f>VLOOKUP($F570,'2021 Depreciation Rates'!$A:$B,2,FALSE)</f>
        <v>5.4000000000000006E-2</v>
      </c>
      <c r="H570" s="213">
        <f>VLOOKUP($F570,'2022-2023 Depreciation Rates'!$A$1:$B$183,2,FALSE)</f>
        <v>2.8000000000000001E-2</v>
      </c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74"/>
      <c r="W570" s="116">
        <f t="shared" si="1351"/>
        <v>0</v>
      </c>
      <c r="X570" s="116">
        <f t="shared" si="1323"/>
        <v>0</v>
      </c>
      <c r="Y570" s="116">
        <f t="shared" ref="Y570:AH570" si="1433">ROUND(X369*$G570/12,2)</f>
        <v>0</v>
      </c>
      <c r="Z570" s="116">
        <f t="shared" si="1433"/>
        <v>0</v>
      </c>
      <c r="AA570" s="116">
        <f t="shared" si="1433"/>
        <v>0</v>
      </c>
      <c r="AB570" s="116">
        <f t="shared" si="1433"/>
        <v>0</v>
      </c>
      <c r="AC570" s="116">
        <f t="shared" si="1433"/>
        <v>0</v>
      </c>
      <c r="AD570" s="116">
        <f t="shared" si="1433"/>
        <v>0</v>
      </c>
      <c r="AE570" s="116">
        <f t="shared" si="1433"/>
        <v>0</v>
      </c>
      <c r="AF570" s="116">
        <f t="shared" si="1433"/>
        <v>0</v>
      </c>
      <c r="AG570" s="116">
        <f t="shared" si="1433"/>
        <v>0</v>
      </c>
      <c r="AH570" s="116">
        <f t="shared" si="1433"/>
        <v>0</v>
      </c>
      <c r="AI570" s="2">
        <f t="shared" si="1353"/>
        <v>0</v>
      </c>
      <c r="AJ570" s="116">
        <f t="shared" si="1356"/>
        <v>0.21</v>
      </c>
      <c r="AK570" s="116">
        <f t="shared" si="1357"/>
        <v>0.21</v>
      </c>
      <c r="AL570" s="116">
        <f t="shared" si="1357"/>
        <v>0.21</v>
      </c>
      <c r="AM570" s="116">
        <f t="shared" si="1357"/>
        <v>0.21</v>
      </c>
      <c r="AN570" s="116">
        <f t="shared" si="1357"/>
        <v>0.21</v>
      </c>
      <c r="AO570" s="116">
        <f t="shared" si="1357"/>
        <v>0.21</v>
      </c>
      <c r="AP570" s="116">
        <f t="shared" si="1357"/>
        <v>0.21</v>
      </c>
      <c r="AQ570" s="116">
        <f t="shared" si="1357"/>
        <v>0.21</v>
      </c>
      <c r="AR570" s="116">
        <f t="shared" si="1357"/>
        <v>0.21</v>
      </c>
      <c r="AS570" s="116">
        <f t="shared" si="1357"/>
        <v>0.21</v>
      </c>
      <c r="AT570" s="116">
        <f t="shared" si="1357"/>
        <v>0.21</v>
      </c>
      <c r="AU570" s="116">
        <f t="shared" si="1357"/>
        <v>0.21</v>
      </c>
      <c r="AV570" s="2">
        <f t="shared" si="1121"/>
        <v>2.52</v>
      </c>
      <c r="AW570" s="116">
        <f t="shared" si="1358"/>
        <v>0.21</v>
      </c>
      <c r="AX570" s="116">
        <f t="shared" si="1432"/>
        <v>0.21</v>
      </c>
      <c r="AY570" s="116">
        <f t="shared" si="1432"/>
        <v>0.21</v>
      </c>
      <c r="AZ570" s="116">
        <f t="shared" si="1432"/>
        <v>0.21</v>
      </c>
      <c r="BA570" s="116">
        <f t="shared" si="1432"/>
        <v>0.21</v>
      </c>
      <c r="BB570" s="116">
        <f t="shared" si="1432"/>
        <v>0.21</v>
      </c>
      <c r="BC570" s="116">
        <f t="shared" si="1432"/>
        <v>0.21</v>
      </c>
      <c r="BD570" s="116">
        <f t="shared" si="1432"/>
        <v>0.21</v>
      </c>
      <c r="BE570" s="116">
        <f t="shared" si="1432"/>
        <v>0.21</v>
      </c>
      <c r="BF570" s="116">
        <f t="shared" si="1432"/>
        <v>0.21</v>
      </c>
      <c r="BG570" s="116">
        <f t="shared" si="1432"/>
        <v>0.21</v>
      </c>
      <c r="BH570" s="116">
        <f t="shared" si="1432"/>
        <v>0.21</v>
      </c>
      <c r="BI570" s="2">
        <f t="shared" si="1122"/>
        <v>2.52</v>
      </c>
      <c r="BV570" s="163"/>
      <c r="CI570" s="163"/>
      <c r="CV570" s="163"/>
      <c r="DI570" s="163"/>
      <c r="DV570" s="163"/>
      <c r="EI570" s="163"/>
    </row>
    <row r="571" spans="1:139" ht="15.75" outlineLevel="1" x14ac:dyDescent="0.25">
      <c r="A571" s="2">
        <f t="shared" ref="A571:E572" si="1434">A370</f>
        <v>28</v>
      </c>
      <c r="B571" s="1" t="str">
        <f t="shared" si="1434"/>
        <v>PRE-09758</v>
      </c>
      <c r="C571" s="1" t="str">
        <f t="shared" si="1434"/>
        <v>SPP TAU - Circuit 66022</v>
      </c>
      <c r="D571" s="2" t="str">
        <f t="shared" si="1434"/>
        <v>PRE-09758.1</v>
      </c>
      <c r="E571" s="162" t="str">
        <f t="shared" si="1434"/>
        <v>SPP TAU - Circuit 66022</v>
      </c>
      <c r="F571" s="123">
        <f>G370</f>
        <v>355</v>
      </c>
      <c r="G571" s="213">
        <f>VLOOKUP($F571,'2021 Depreciation Rates'!$A:$B,2,FALSE)</f>
        <v>3.5999999999999997E-2</v>
      </c>
      <c r="H571" s="213">
        <f>VLOOKUP($F571,'2022-2023 Depreciation Rates'!$A$1:$B$183,2,FALSE)</f>
        <v>2.8000000000000001E-2</v>
      </c>
      <c r="J571" s="116">
        <f t="shared" ref="J571:U571" si="1435">ROUND(I370*$G571/12,2)</f>
        <v>0</v>
      </c>
      <c r="K571" s="116">
        <f t="shared" si="1435"/>
        <v>0</v>
      </c>
      <c r="L571" s="116">
        <f t="shared" si="1435"/>
        <v>0</v>
      </c>
      <c r="M571" s="116">
        <f t="shared" si="1435"/>
        <v>0</v>
      </c>
      <c r="N571" s="116">
        <f t="shared" si="1435"/>
        <v>0</v>
      </c>
      <c r="O571" s="116">
        <f t="shared" si="1435"/>
        <v>0</v>
      </c>
      <c r="P571" s="116">
        <f t="shared" si="1435"/>
        <v>0</v>
      </c>
      <c r="Q571" s="116">
        <f t="shared" si="1435"/>
        <v>0</v>
      </c>
      <c r="R571" s="116">
        <f t="shared" si="1435"/>
        <v>0</v>
      </c>
      <c r="S571" s="116">
        <f t="shared" si="1435"/>
        <v>0</v>
      </c>
      <c r="T571" s="116">
        <f t="shared" si="1435"/>
        <v>0</v>
      </c>
      <c r="U571" s="116">
        <f t="shared" si="1435"/>
        <v>0</v>
      </c>
      <c r="V571" s="174">
        <f t="shared" si="1100"/>
        <v>0</v>
      </c>
      <c r="W571" s="116">
        <f t="shared" si="1351"/>
        <v>0</v>
      </c>
      <c r="X571" s="116">
        <f t="shared" si="1323"/>
        <v>0</v>
      </c>
      <c r="Y571" s="116">
        <f t="shared" ref="Y571:AH571" si="1436">ROUND(X370*$G571/12,2)</f>
        <v>0</v>
      </c>
      <c r="Z571" s="116">
        <f t="shared" si="1436"/>
        <v>0</v>
      </c>
      <c r="AA571" s="116">
        <f t="shared" si="1436"/>
        <v>0</v>
      </c>
      <c r="AB571" s="116">
        <f t="shared" si="1436"/>
        <v>0</v>
      </c>
      <c r="AC571" s="116">
        <f t="shared" si="1436"/>
        <v>0</v>
      </c>
      <c r="AD571" s="116">
        <f t="shared" si="1436"/>
        <v>0</v>
      </c>
      <c r="AE571" s="116">
        <f t="shared" si="1436"/>
        <v>0</v>
      </c>
      <c r="AF571" s="116">
        <f t="shared" si="1436"/>
        <v>0</v>
      </c>
      <c r="AG571" s="116">
        <f t="shared" si="1436"/>
        <v>0</v>
      </c>
      <c r="AH571" s="116">
        <f t="shared" si="1436"/>
        <v>0</v>
      </c>
      <c r="AI571" s="2">
        <f t="shared" si="1353"/>
        <v>0</v>
      </c>
      <c r="AJ571" s="116">
        <f t="shared" si="1356"/>
        <v>0</v>
      </c>
      <c r="AK571" s="116">
        <f t="shared" si="1357"/>
        <v>0</v>
      </c>
      <c r="AL571" s="116">
        <f t="shared" si="1357"/>
        <v>0</v>
      </c>
      <c r="AM571" s="116">
        <f t="shared" si="1357"/>
        <v>5103.45</v>
      </c>
      <c r="AN571" s="116">
        <f t="shared" si="1357"/>
        <v>5103.45</v>
      </c>
      <c r="AO571" s="116">
        <f t="shared" si="1357"/>
        <v>5103.45</v>
      </c>
      <c r="AP571" s="116">
        <f t="shared" si="1357"/>
        <v>5103.45</v>
      </c>
      <c r="AQ571" s="116">
        <f t="shared" si="1357"/>
        <v>5103.45</v>
      </c>
      <c r="AR571" s="116">
        <f t="shared" si="1357"/>
        <v>5103.45</v>
      </c>
      <c r="AS571" s="116">
        <f t="shared" si="1357"/>
        <v>5103.45</v>
      </c>
      <c r="AT571" s="116">
        <f t="shared" si="1357"/>
        <v>5103.45</v>
      </c>
      <c r="AU571" s="116">
        <f t="shared" si="1357"/>
        <v>5103.45</v>
      </c>
      <c r="AV571" s="116">
        <f t="shared" si="1121"/>
        <v>45931.049999999996</v>
      </c>
      <c r="AW571" s="116">
        <f t="shared" si="1358"/>
        <v>5103.45</v>
      </c>
      <c r="AX571" s="116">
        <f t="shared" si="1432"/>
        <v>5103.45</v>
      </c>
      <c r="AY571" s="116">
        <f t="shared" si="1432"/>
        <v>5103.45</v>
      </c>
      <c r="AZ571" s="116">
        <f t="shared" si="1432"/>
        <v>5103.45</v>
      </c>
      <c r="BA571" s="116">
        <f t="shared" si="1432"/>
        <v>5103.45</v>
      </c>
      <c r="BB571" s="116">
        <f t="shared" si="1432"/>
        <v>5103.45</v>
      </c>
      <c r="BC571" s="116">
        <f t="shared" si="1432"/>
        <v>5103.45</v>
      </c>
      <c r="BD571" s="116">
        <f t="shared" si="1432"/>
        <v>5103.45</v>
      </c>
      <c r="BE571" s="116">
        <f t="shared" si="1432"/>
        <v>5103.45</v>
      </c>
      <c r="BF571" s="116">
        <f t="shared" si="1432"/>
        <v>5103.45</v>
      </c>
      <c r="BG571" s="116">
        <f t="shared" si="1432"/>
        <v>5103.45</v>
      </c>
      <c r="BH571" s="116">
        <f t="shared" si="1432"/>
        <v>5103.45</v>
      </c>
      <c r="BI571" s="116">
        <f t="shared" si="1122"/>
        <v>61241.399999999987</v>
      </c>
      <c r="BV571" s="163"/>
      <c r="CI571" s="163"/>
      <c r="CV571" s="163"/>
      <c r="DI571" s="163"/>
      <c r="DV571" s="163"/>
      <c r="EI571" s="163"/>
    </row>
    <row r="572" spans="1:139" ht="15.75" outlineLevel="1" x14ac:dyDescent="0.25">
      <c r="A572" s="2">
        <f t="shared" si="1434"/>
        <v>29</v>
      </c>
      <c r="B572" s="1" t="str">
        <f t="shared" si="1434"/>
        <v>PRE-09759</v>
      </c>
      <c r="C572" s="1" t="str">
        <f t="shared" si="1434"/>
        <v>SPP TAU - Circuit 66060</v>
      </c>
      <c r="D572" s="2" t="str">
        <f t="shared" si="1434"/>
        <v>PRE-09759.1</v>
      </c>
      <c r="E572" s="162" t="str">
        <f t="shared" si="1434"/>
        <v>SPP TAU - Circuit 66060</v>
      </c>
      <c r="F572" s="123">
        <f>G371</f>
        <v>355</v>
      </c>
      <c r="G572" s="213">
        <f>VLOOKUP($F572,'2021 Depreciation Rates'!$A:$B,2,FALSE)</f>
        <v>3.5999999999999997E-2</v>
      </c>
      <c r="H572" s="213">
        <f>VLOOKUP($F572,'2022-2023 Depreciation Rates'!$A$1:$B$183,2,FALSE)</f>
        <v>2.8000000000000001E-2</v>
      </c>
      <c r="J572" s="116">
        <f t="shared" ref="J572:U572" si="1437">ROUND(I371*$G572/12,2)</f>
        <v>0</v>
      </c>
      <c r="K572" s="116">
        <f t="shared" si="1437"/>
        <v>0</v>
      </c>
      <c r="L572" s="116">
        <f t="shared" si="1437"/>
        <v>0</v>
      </c>
      <c r="M572" s="116">
        <f t="shared" si="1437"/>
        <v>0</v>
      </c>
      <c r="N572" s="116">
        <f t="shared" si="1437"/>
        <v>0</v>
      </c>
      <c r="O572" s="116">
        <f t="shared" si="1437"/>
        <v>0</v>
      </c>
      <c r="P572" s="116">
        <f t="shared" si="1437"/>
        <v>0</v>
      </c>
      <c r="Q572" s="116">
        <f t="shared" si="1437"/>
        <v>0</v>
      </c>
      <c r="R572" s="116">
        <f t="shared" si="1437"/>
        <v>0</v>
      </c>
      <c r="S572" s="116">
        <f t="shared" si="1437"/>
        <v>0</v>
      </c>
      <c r="T572" s="116">
        <f t="shared" si="1437"/>
        <v>0</v>
      </c>
      <c r="U572" s="116">
        <f t="shared" si="1437"/>
        <v>0</v>
      </c>
      <c r="V572" s="174">
        <f t="shared" si="1100"/>
        <v>0</v>
      </c>
      <c r="W572" s="116">
        <f t="shared" si="1351"/>
        <v>0</v>
      </c>
      <c r="X572" s="116">
        <f t="shared" si="1323"/>
        <v>0</v>
      </c>
      <c r="Y572" s="116">
        <f t="shared" ref="Y572:AH572" si="1438">ROUND(X371*$G572/12,2)</f>
        <v>0</v>
      </c>
      <c r="Z572" s="116">
        <f t="shared" si="1438"/>
        <v>0</v>
      </c>
      <c r="AA572" s="116">
        <f t="shared" si="1438"/>
        <v>0</v>
      </c>
      <c r="AB572" s="116">
        <f t="shared" si="1438"/>
        <v>0</v>
      </c>
      <c r="AC572" s="116">
        <f t="shared" si="1438"/>
        <v>0</v>
      </c>
      <c r="AD572" s="116">
        <f t="shared" si="1438"/>
        <v>0</v>
      </c>
      <c r="AE572" s="116">
        <f t="shared" si="1438"/>
        <v>0</v>
      </c>
      <c r="AF572" s="116">
        <f t="shared" si="1438"/>
        <v>0</v>
      </c>
      <c r="AG572" s="116">
        <f t="shared" si="1438"/>
        <v>0</v>
      </c>
      <c r="AH572" s="116">
        <f t="shared" si="1438"/>
        <v>0</v>
      </c>
      <c r="AI572" s="2">
        <f t="shared" si="1353"/>
        <v>0</v>
      </c>
      <c r="AJ572" s="116">
        <f t="shared" si="1356"/>
        <v>345.08</v>
      </c>
      <c r="AK572" s="116">
        <f t="shared" si="1357"/>
        <v>368.41</v>
      </c>
      <c r="AL572" s="116">
        <f t="shared" si="1357"/>
        <v>368.41</v>
      </c>
      <c r="AM572" s="116">
        <f t="shared" ref="AL572:AU587" si="1439">ROUND(AL371*$H572/12,2)</f>
        <v>368.41</v>
      </c>
      <c r="AN572" s="116">
        <f t="shared" si="1439"/>
        <v>368.41</v>
      </c>
      <c r="AO572" s="116">
        <f t="shared" si="1439"/>
        <v>368.41</v>
      </c>
      <c r="AP572" s="116">
        <f t="shared" si="1439"/>
        <v>368.41</v>
      </c>
      <c r="AQ572" s="116">
        <f t="shared" si="1439"/>
        <v>368.41</v>
      </c>
      <c r="AR572" s="116">
        <f t="shared" si="1439"/>
        <v>368.41</v>
      </c>
      <c r="AS572" s="116">
        <f t="shared" si="1439"/>
        <v>368.41</v>
      </c>
      <c r="AT572" s="116">
        <f t="shared" si="1439"/>
        <v>368.41</v>
      </c>
      <c r="AU572" s="116">
        <f t="shared" si="1439"/>
        <v>368.41</v>
      </c>
      <c r="AV572" s="116">
        <f t="shared" si="1121"/>
        <v>4397.5899999999992</v>
      </c>
      <c r="AW572" s="116">
        <f t="shared" si="1358"/>
        <v>368.41</v>
      </c>
      <c r="AX572" s="116">
        <f t="shared" si="1432"/>
        <v>368.41</v>
      </c>
      <c r="AY572" s="116">
        <f t="shared" si="1432"/>
        <v>368.41</v>
      </c>
      <c r="AZ572" s="116">
        <f t="shared" si="1432"/>
        <v>368.41</v>
      </c>
      <c r="BA572" s="116">
        <f t="shared" si="1432"/>
        <v>368.41</v>
      </c>
      <c r="BB572" s="116">
        <f t="shared" si="1432"/>
        <v>368.41</v>
      </c>
      <c r="BC572" s="116">
        <f t="shared" si="1432"/>
        <v>368.41</v>
      </c>
      <c r="BD572" s="116">
        <f t="shared" si="1432"/>
        <v>368.41</v>
      </c>
      <c r="BE572" s="116">
        <f t="shared" si="1432"/>
        <v>368.41</v>
      </c>
      <c r="BF572" s="116">
        <f t="shared" si="1432"/>
        <v>368.41</v>
      </c>
      <c r="BG572" s="116">
        <f t="shared" si="1432"/>
        <v>368.41</v>
      </c>
      <c r="BH572" s="116">
        <f t="shared" si="1432"/>
        <v>368.41</v>
      </c>
      <c r="BI572" s="116">
        <f t="shared" si="1122"/>
        <v>4420.9199999999992</v>
      </c>
      <c r="BV572" s="163"/>
      <c r="CI572" s="163"/>
      <c r="CV572" s="163"/>
      <c r="DI572" s="163"/>
      <c r="DV572" s="163"/>
      <c r="EI572" s="163"/>
    </row>
    <row r="573" spans="1:139" ht="15.75" outlineLevel="1" x14ac:dyDescent="0.25">
      <c r="A573" s="2">
        <f t="shared" ref="A573:E573" si="1440">A372</f>
        <v>29</v>
      </c>
      <c r="B573" s="1" t="str">
        <f t="shared" si="1440"/>
        <v>PRE-09759</v>
      </c>
      <c r="C573" s="1" t="str">
        <f t="shared" si="1440"/>
        <v>SPP TAU - Circuit 66060</v>
      </c>
      <c r="D573" s="2" t="str">
        <f t="shared" si="1440"/>
        <v>PRE-09759.1</v>
      </c>
      <c r="E573" s="162" t="str">
        <f t="shared" si="1440"/>
        <v>SPP TAU - Circuit 66060</v>
      </c>
      <c r="F573" s="123">
        <f t="shared" ref="F573:F576" si="1441">G372</f>
        <v>356</v>
      </c>
      <c r="G573" s="213">
        <f>VLOOKUP($F573,'2021 Depreciation Rates'!$A:$B,2,FALSE)</f>
        <v>2.8000000000000001E-2</v>
      </c>
      <c r="H573" s="213">
        <f>VLOOKUP($F573,'2022-2023 Depreciation Rates'!$A$1:$B$183,2,FALSE)</f>
        <v>2.9000000000000001E-2</v>
      </c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74"/>
      <c r="W573" s="116">
        <f t="shared" si="1351"/>
        <v>0</v>
      </c>
      <c r="X573" s="116">
        <f t="shared" si="1323"/>
        <v>0</v>
      </c>
      <c r="Y573" s="116">
        <f t="shared" ref="Y573:AH573" si="1442">ROUND(X372*$G573/12,2)</f>
        <v>0</v>
      </c>
      <c r="Z573" s="116">
        <f t="shared" si="1442"/>
        <v>0</v>
      </c>
      <c r="AA573" s="116">
        <f t="shared" si="1442"/>
        <v>0</v>
      </c>
      <c r="AB573" s="116">
        <f t="shared" si="1442"/>
        <v>0</v>
      </c>
      <c r="AC573" s="116">
        <f t="shared" si="1442"/>
        <v>0</v>
      </c>
      <c r="AD573" s="116">
        <f t="shared" si="1442"/>
        <v>0</v>
      </c>
      <c r="AE573" s="116">
        <f t="shared" si="1442"/>
        <v>0</v>
      </c>
      <c r="AF573" s="116">
        <f t="shared" si="1442"/>
        <v>0</v>
      </c>
      <c r="AG573" s="116">
        <f t="shared" si="1442"/>
        <v>0</v>
      </c>
      <c r="AH573" s="116">
        <f t="shared" si="1442"/>
        <v>0</v>
      </c>
      <c r="AI573" s="2">
        <f t="shared" si="1353"/>
        <v>0</v>
      </c>
      <c r="AJ573" s="116">
        <f t="shared" si="1356"/>
        <v>69.63</v>
      </c>
      <c r="AK573" s="116">
        <f t="shared" si="1357"/>
        <v>69.63</v>
      </c>
      <c r="AL573" s="116">
        <f t="shared" si="1439"/>
        <v>69.63</v>
      </c>
      <c r="AM573" s="116">
        <f t="shared" si="1439"/>
        <v>69.63</v>
      </c>
      <c r="AN573" s="116">
        <f t="shared" si="1439"/>
        <v>69.63</v>
      </c>
      <c r="AO573" s="116">
        <f t="shared" si="1439"/>
        <v>69.63</v>
      </c>
      <c r="AP573" s="116">
        <f t="shared" si="1439"/>
        <v>69.63</v>
      </c>
      <c r="AQ573" s="116">
        <f t="shared" si="1439"/>
        <v>69.63</v>
      </c>
      <c r="AR573" s="116">
        <f t="shared" si="1439"/>
        <v>69.63</v>
      </c>
      <c r="AS573" s="116">
        <f t="shared" si="1439"/>
        <v>69.63</v>
      </c>
      <c r="AT573" s="116">
        <f t="shared" si="1439"/>
        <v>69.63</v>
      </c>
      <c r="AU573" s="116">
        <f t="shared" si="1439"/>
        <v>69.63</v>
      </c>
      <c r="AV573" s="116">
        <f t="shared" si="1121"/>
        <v>835.56</v>
      </c>
      <c r="AW573" s="116">
        <f t="shared" si="1358"/>
        <v>69.63</v>
      </c>
      <c r="AX573" s="116">
        <f t="shared" si="1432"/>
        <v>69.63</v>
      </c>
      <c r="AY573" s="116">
        <f t="shared" si="1432"/>
        <v>69.63</v>
      </c>
      <c r="AZ573" s="116">
        <f t="shared" si="1432"/>
        <v>69.63</v>
      </c>
      <c r="BA573" s="116">
        <f t="shared" si="1432"/>
        <v>69.63</v>
      </c>
      <c r="BB573" s="116">
        <f t="shared" si="1432"/>
        <v>69.63</v>
      </c>
      <c r="BC573" s="116">
        <f t="shared" si="1432"/>
        <v>69.63</v>
      </c>
      <c r="BD573" s="116">
        <f t="shared" si="1432"/>
        <v>69.63</v>
      </c>
      <c r="BE573" s="116">
        <f t="shared" si="1432"/>
        <v>69.63</v>
      </c>
      <c r="BF573" s="116">
        <f t="shared" si="1432"/>
        <v>69.63</v>
      </c>
      <c r="BG573" s="116">
        <f t="shared" si="1432"/>
        <v>69.63</v>
      </c>
      <c r="BH573" s="116">
        <f t="shared" si="1432"/>
        <v>69.63</v>
      </c>
      <c r="BI573" s="116">
        <f t="shared" ref="BI573:BI576" si="1443">SUM(AW573:BH573)</f>
        <v>835.56</v>
      </c>
      <c r="BV573" s="163"/>
      <c r="CI573" s="163"/>
      <c r="CV573" s="163"/>
      <c r="DI573" s="163"/>
      <c r="DV573" s="163"/>
      <c r="EI573" s="163"/>
    </row>
    <row r="574" spans="1:139" ht="15.75" outlineLevel="1" x14ac:dyDescent="0.25">
      <c r="A574" s="2">
        <f t="shared" ref="A574:E574" si="1444">A373</f>
        <v>29</v>
      </c>
      <c r="B574" s="1" t="str">
        <f t="shared" si="1444"/>
        <v>PRE-09759</v>
      </c>
      <c r="C574" s="1" t="str">
        <f t="shared" si="1444"/>
        <v>SPP TAU - Circuit 66060</v>
      </c>
      <c r="D574" s="2" t="str">
        <f t="shared" si="1444"/>
        <v>PRE-09759.1</v>
      </c>
      <c r="E574" s="162" t="str">
        <f t="shared" si="1444"/>
        <v>SPP TAU - Circuit 66060</v>
      </c>
      <c r="F574" s="123">
        <f t="shared" si="1441"/>
        <v>364</v>
      </c>
      <c r="G574" s="213">
        <f>VLOOKUP($F574,'2021 Depreciation Rates'!$A:$B,2,FALSE)</f>
        <v>4.3999999999999997E-2</v>
      </c>
      <c r="H574" s="213">
        <f>VLOOKUP($F574,'2022-2023 Depreciation Rates'!$A$1:$B$183,2,FALSE)</f>
        <v>3.6999999999999998E-2</v>
      </c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74"/>
      <c r="W574" s="116">
        <f t="shared" si="1351"/>
        <v>0</v>
      </c>
      <c r="X574" s="116">
        <f t="shared" si="1323"/>
        <v>0</v>
      </c>
      <c r="Y574" s="116">
        <f t="shared" ref="Y574:AH574" si="1445">ROUND(X373*$G574/12,2)</f>
        <v>0</v>
      </c>
      <c r="Z574" s="116">
        <f t="shared" si="1445"/>
        <v>0</v>
      </c>
      <c r="AA574" s="116">
        <f t="shared" si="1445"/>
        <v>0</v>
      </c>
      <c r="AB574" s="116">
        <f t="shared" si="1445"/>
        <v>0</v>
      </c>
      <c r="AC574" s="116">
        <f t="shared" si="1445"/>
        <v>0</v>
      </c>
      <c r="AD574" s="116">
        <f t="shared" si="1445"/>
        <v>0</v>
      </c>
      <c r="AE574" s="116">
        <f t="shared" si="1445"/>
        <v>0</v>
      </c>
      <c r="AF574" s="116">
        <f t="shared" si="1445"/>
        <v>0</v>
      </c>
      <c r="AG574" s="116">
        <f t="shared" si="1445"/>
        <v>0</v>
      </c>
      <c r="AH574" s="116">
        <f t="shared" si="1445"/>
        <v>0</v>
      </c>
      <c r="AI574" s="2">
        <f t="shared" si="1353"/>
        <v>0</v>
      </c>
      <c r="AJ574" s="116">
        <f t="shared" si="1356"/>
        <v>10.15</v>
      </c>
      <c r="AK574" s="116">
        <f t="shared" si="1357"/>
        <v>10.15</v>
      </c>
      <c r="AL574" s="116">
        <f t="shared" si="1439"/>
        <v>10.15</v>
      </c>
      <c r="AM574" s="116">
        <f t="shared" si="1439"/>
        <v>10.15</v>
      </c>
      <c r="AN574" s="116">
        <f t="shared" si="1439"/>
        <v>10.15</v>
      </c>
      <c r="AO574" s="116">
        <f t="shared" si="1439"/>
        <v>10.15</v>
      </c>
      <c r="AP574" s="116">
        <f t="shared" si="1439"/>
        <v>10.15</v>
      </c>
      <c r="AQ574" s="116">
        <f t="shared" si="1439"/>
        <v>10.15</v>
      </c>
      <c r="AR574" s="116">
        <f t="shared" si="1439"/>
        <v>10.15</v>
      </c>
      <c r="AS574" s="116">
        <f t="shared" si="1439"/>
        <v>10.15</v>
      </c>
      <c r="AT574" s="116">
        <f t="shared" si="1439"/>
        <v>10.15</v>
      </c>
      <c r="AU574" s="116">
        <f t="shared" si="1439"/>
        <v>10.15</v>
      </c>
      <c r="AV574" s="116">
        <f t="shared" si="1121"/>
        <v>121.80000000000003</v>
      </c>
      <c r="AW574" s="116">
        <f t="shared" si="1358"/>
        <v>10.15</v>
      </c>
      <c r="AX574" s="116">
        <f t="shared" si="1432"/>
        <v>10.15</v>
      </c>
      <c r="AY574" s="116">
        <f t="shared" si="1432"/>
        <v>10.15</v>
      </c>
      <c r="AZ574" s="116">
        <f t="shared" si="1432"/>
        <v>10.15</v>
      </c>
      <c r="BA574" s="116">
        <f t="shared" si="1432"/>
        <v>10.15</v>
      </c>
      <c r="BB574" s="116">
        <f t="shared" si="1432"/>
        <v>10.15</v>
      </c>
      <c r="BC574" s="116">
        <f t="shared" si="1432"/>
        <v>10.15</v>
      </c>
      <c r="BD574" s="116">
        <f t="shared" si="1432"/>
        <v>10.15</v>
      </c>
      <c r="BE574" s="116">
        <f t="shared" si="1432"/>
        <v>10.15</v>
      </c>
      <c r="BF574" s="116">
        <f t="shared" si="1432"/>
        <v>10.15</v>
      </c>
      <c r="BG574" s="116">
        <f t="shared" si="1432"/>
        <v>10.15</v>
      </c>
      <c r="BH574" s="116">
        <f t="shared" si="1432"/>
        <v>10.15</v>
      </c>
      <c r="BI574" s="116">
        <f t="shared" si="1443"/>
        <v>121.80000000000003</v>
      </c>
      <c r="BV574" s="163"/>
      <c r="CI574" s="163"/>
      <c r="CV574" s="163"/>
      <c r="DI574" s="163"/>
      <c r="DV574" s="163"/>
      <c r="EI574" s="163"/>
    </row>
    <row r="575" spans="1:139" ht="15.75" outlineLevel="1" x14ac:dyDescent="0.25">
      <c r="A575" s="2">
        <f t="shared" ref="A575:E575" si="1446">A374</f>
        <v>29</v>
      </c>
      <c r="B575" s="1" t="str">
        <f t="shared" si="1446"/>
        <v>PRE-09759</v>
      </c>
      <c r="C575" s="1" t="str">
        <f t="shared" si="1446"/>
        <v>SPP TAU - Circuit 66060</v>
      </c>
      <c r="D575" s="2" t="str">
        <f t="shared" si="1446"/>
        <v>PRE-09759.1</v>
      </c>
      <c r="E575" s="162" t="str">
        <f t="shared" si="1446"/>
        <v>SPP TAU - Circuit 66060</v>
      </c>
      <c r="F575" s="123">
        <f t="shared" si="1441"/>
        <v>368</v>
      </c>
      <c r="G575" s="213">
        <f>VLOOKUP($F575,'2021 Depreciation Rates'!$A:$B,2,FALSE)</f>
        <v>4.3999999999999997E-2</v>
      </c>
      <c r="H575" s="213">
        <f>VLOOKUP($F575,'2022-2023 Depreciation Rates'!$A$1:$B$183,2,FALSE)</f>
        <v>4.4999999999999998E-2</v>
      </c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74"/>
      <c r="W575" s="116">
        <f t="shared" si="1351"/>
        <v>0</v>
      </c>
      <c r="X575" s="116">
        <f t="shared" si="1323"/>
        <v>0</v>
      </c>
      <c r="Y575" s="116">
        <f t="shared" ref="Y575:AH575" si="1447">ROUND(X374*$G575/12,2)</f>
        <v>0</v>
      </c>
      <c r="Z575" s="116">
        <f t="shared" si="1447"/>
        <v>0</v>
      </c>
      <c r="AA575" s="116">
        <f t="shared" si="1447"/>
        <v>0</v>
      </c>
      <c r="AB575" s="116">
        <f t="shared" si="1447"/>
        <v>0</v>
      </c>
      <c r="AC575" s="116">
        <f t="shared" si="1447"/>
        <v>0</v>
      </c>
      <c r="AD575" s="116">
        <f t="shared" si="1447"/>
        <v>0</v>
      </c>
      <c r="AE575" s="116">
        <f t="shared" si="1447"/>
        <v>0</v>
      </c>
      <c r="AF575" s="116">
        <f t="shared" si="1447"/>
        <v>0</v>
      </c>
      <c r="AG575" s="116">
        <f t="shared" si="1447"/>
        <v>0</v>
      </c>
      <c r="AH575" s="116">
        <f t="shared" si="1447"/>
        <v>0</v>
      </c>
      <c r="AI575" s="2">
        <f t="shared" si="1353"/>
        <v>0</v>
      </c>
      <c r="AJ575" s="116">
        <f t="shared" si="1356"/>
        <v>25.83</v>
      </c>
      <c r="AK575" s="116">
        <f t="shared" si="1357"/>
        <v>25.83</v>
      </c>
      <c r="AL575" s="116">
        <f t="shared" si="1439"/>
        <v>25.83</v>
      </c>
      <c r="AM575" s="116">
        <f t="shared" si="1439"/>
        <v>25.83</v>
      </c>
      <c r="AN575" s="116">
        <f t="shared" si="1439"/>
        <v>25.83</v>
      </c>
      <c r="AO575" s="116">
        <f t="shared" si="1439"/>
        <v>25.83</v>
      </c>
      <c r="AP575" s="116">
        <f t="shared" si="1439"/>
        <v>25.83</v>
      </c>
      <c r="AQ575" s="116">
        <f t="shared" si="1439"/>
        <v>25.83</v>
      </c>
      <c r="AR575" s="116">
        <f t="shared" si="1439"/>
        <v>25.83</v>
      </c>
      <c r="AS575" s="116">
        <f t="shared" si="1439"/>
        <v>25.83</v>
      </c>
      <c r="AT575" s="116">
        <f t="shared" si="1439"/>
        <v>25.83</v>
      </c>
      <c r="AU575" s="116">
        <f t="shared" si="1439"/>
        <v>25.83</v>
      </c>
      <c r="AV575" s="116">
        <f t="shared" si="1121"/>
        <v>309.95999999999987</v>
      </c>
      <c r="AW575" s="116">
        <f t="shared" si="1358"/>
        <v>25.83</v>
      </c>
      <c r="AX575" s="116">
        <f t="shared" si="1432"/>
        <v>25.83</v>
      </c>
      <c r="AY575" s="116">
        <f t="shared" si="1432"/>
        <v>25.83</v>
      </c>
      <c r="AZ575" s="116">
        <f t="shared" si="1432"/>
        <v>25.83</v>
      </c>
      <c r="BA575" s="116">
        <f t="shared" si="1432"/>
        <v>25.83</v>
      </c>
      <c r="BB575" s="116">
        <f t="shared" si="1432"/>
        <v>25.83</v>
      </c>
      <c r="BC575" s="116">
        <f t="shared" si="1432"/>
        <v>25.83</v>
      </c>
      <c r="BD575" s="116">
        <f t="shared" si="1432"/>
        <v>25.83</v>
      </c>
      <c r="BE575" s="116">
        <f t="shared" si="1432"/>
        <v>25.83</v>
      </c>
      <c r="BF575" s="116">
        <f t="shared" si="1432"/>
        <v>25.83</v>
      </c>
      <c r="BG575" s="116">
        <f t="shared" si="1432"/>
        <v>25.83</v>
      </c>
      <c r="BH575" s="116">
        <f t="shared" si="1432"/>
        <v>25.83</v>
      </c>
      <c r="BI575" s="116">
        <f t="shared" si="1443"/>
        <v>309.95999999999987</v>
      </c>
      <c r="BV575" s="163"/>
      <c r="CI575" s="163"/>
      <c r="CV575" s="163"/>
      <c r="DI575" s="163"/>
      <c r="DV575" s="163"/>
      <c r="EI575" s="163"/>
    </row>
    <row r="576" spans="1:139" ht="15.75" outlineLevel="1" x14ac:dyDescent="0.25">
      <c r="A576" s="2">
        <f t="shared" ref="A576:E576" si="1448">A375</f>
        <v>29</v>
      </c>
      <c r="B576" s="1" t="str">
        <f t="shared" si="1448"/>
        <v>PRE-09759</v>
      </c>
      <c r="C576" s="1" t="str">
        <f t="shared" si="1448"/>
        <v>SPP TAU - Circuit 66060</v>
      </c>
      <c r="D576" s="2" t="str">
        <f t="shared" si="1448"/>
        <v>PRE-09759.1</v>
      </c>
      <c r="E576" s="162" t="str">
        <f t="shared" si="1448"/>
        <v>SPP TAU - Circuit 66060</v>
      </c>
      <c r="F576" s="123">
        <f t="shared" si="1441"/>
        <v>369</v>
      </c>
      <c r="G576" s="213">
        <f>VLOOKUP($F576,'2021 Depreciation Rates'!$A:$B,2,FALSE)</f>
        <v>3.4000000000000002E-2</v>
      </c>
      <c r="H576" s="213">
        <f>VLOOKUP($F576,'2022-2023 Depreciation Rates'!$A$1:$B$183,2,FALSE)</f>
        <v>1.9E-2</v>
      </c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74"/>
      <c r="W576" s="116">
        <f t="shared" si="1351"/>
        <v>0</v>
      </c>
      <c r="X576" s="116">
        <f t="shared" si="1323"/>
        <v>0</v>
      </c>
      <c r="Y576" s="116">
        <f t="shared" ref="Y576:AH576" si="1449">ROUND(X375*$G576/12,2)</f>
        <v>0</v>
      </c>
      <c r="Z576" s="116">
        <f t="shared" si="1449"/>
        <v>0</v>
      </c>
      <c r="AA576" s="116">
        <f t="shared" si="1449"/>
        <v>0</v>
      </c>
      <c r="AB576" s="116">
        <f t="shared" si="1449"/>
        <v>0</v>
      </c>
      <c r="AC576" s="116">
        <f t="shared" si="1449"/>
        <v>0</v>
      </c>
      <c r="AD576" s="116">
        <f t="shared" si="1449"/>
        <v>0</v>
      </c>
      <c r="AE576" s="116">
        <f t="shared" si="1449"/>
        <v>0</v>
      </c>
      <c r="AF576" s="116">
        <f t="shared" si="1449"/>
        <v>0</v>
      </c>
      <c r="AG576" s="116">
        <f t="shared" si="1449"/>
        <v>0</v>
      </c>
      <c r="AH576" s="116">
        <f t="shared" si="1449"/>
        <v>0</v>
      </c>
      <c r="AI576" s="2">
        <f t="shared" si="1353"/>
        <v>0</v>
      </c>
      <c r="AJ576" s="116">
        <f t="shared" si="1356"/>
        <v>0.26</v>
      </c>
      <c r="AK576" s="116">
        <f t="shared" si="1357"/>
        <v>0.26</v>
      </c>
      <c r="AL576" s="116">
        <f t="shared" si="1439"/>
        <v>0.26</v>
      </c>
      <c r="AM576" s="116">
        <f t="shared" si="1439"/>
        <v>0.26</v>
      </c>
      <c r="AN576" s="116">
        <f t="shared" si="1439"/>
        <v>0.26</v>
      </c>
      <c r="AO576" s="116">
        <f t="shared" si="1439"/>
        <v>0.26</v>
      </c>
      <c r="AP576" s="116">
        <f t="shared" si="1439"/>
        <v>0.26</v>
      </c>
      <c r="AQ576" s="116">
        <f t="shared" si="1439"/>
        <v>0.26</v>
      </c>
      <c r="AR576" s="116">
        <f t="shared" si="1439"/>
        <v>0.26</v>
      </c>
      <c r="AS576" s="116">
        <f t="shared" si="1439"/>
        <v>0.26</v>
      </c>
      <c r="AT576" s="116">
        <f t="shared" si="1439"/>
        <v>0.26</v>
      </c>
      <c r="AU576" s="116">
        <f t="shared" si="1439"/>
        <v>0.26</v>
      </c>
      <c r="AV576" s="116">
        <f t="shared" si="1121"/>
        <v>3.1199999999999992</v>
      </c>
      <c r="AW576" s="116">
        <f t="shared" si="1358"/>
        <v>0.26</v>
      </c>
      <c r="AX576" s="116">
        <f t="shared" si="1432"/>
        <v>0.26</v>
      </c>
      <c r="AY576" s="116">
        <f t="shared" si="1432"/>
        <v>0.26</v>
      </c>
      <c r="AZ576" s="116">
        <f t="shared" si="1432"/>
        <v>0.26</v>
      </c>
      <c r="BA576" s="116">
        <f t="shared" si="1432"/>
        <v>0.26</v>
      </c>
      <c r="BB576" s="116">
        <f t="shared" si="1432"/>
        <v>0.26</v>
      </c>
      <c r="BC576" s="116">
        <f t="shared" si="1432"/>
        <v>0.26</v>
      </c>
      <c r="BD576" s="116">
        <f t="shared" si="1432"/>
        <v>0.26</v>
      </c>
      <c r="BE576" s="116">
        <f t="shared" si="1432"/>
        <v>0.26</v>
      </c>
      <c r="BF576" s="116">
        <f t="shared" si="1432"/>
        <v>0.26</v>
      </c>
      <c r="BG576" s="116">
        <f t="shared" si="1432"/>
        <v>0.26</v>
      </c>
      <c r="BH576" s="116">
        <f t="shared" si="1432"/>
        <v>0.26</v>
      </c>
      <c r="BI576" s="116">
        <f t="shared" si="1443"/>
        <v>3.1199999999999992</v>
      </c>
      <c r="BV576" s="163"/>
      <c r="CI576" s="163"/>
      <c r="CV576" s="163"/>
      <c r="DI576" s="163"/>
      <c r="DV576" s="163"/>
      <c r="EI576" s="163"/>
    </row>
    <row r="577" spans="1:139" ht="15.75" outlineLevel="1" x14ac:dyDescent="0.25">
      <c r="A577" s="2">
        <f t="shared" ref="A577:E586" si="1450">A376</f>
        <v>30</v>
      </c>
      <c r="B577" s="1" t="str">
        <f t="shared" si="1450"/>
        <v>PRE-09760</v>
      </c>
      <c r="C577" s="1" t="str">
        <f t="shared" si="1450"/>
        <v>SPP TAU - Circuit 66048</v>
      </c>
      <c r="D577" s="2" t="str">
        <f t="shared" si="1450"/>
        <v>PRE-09760.1</v>
      </c>
      <c r="E577" s="162" t="str">
        <f t="shared" si="1450"/>
        <v>SPP TAU - Circuit 66048</v>
      </c>
      <c r="F577" s="123">
        <f t="shared" ref="F577:F608" si="1451">G376</f>
        <v>355</v>
      </c>
      <c r="G577" s="213">
        <f>VLOOKUP($F577,'2021 Depreciation Rates'!$A:$B,2,FALSE)</f>
        <v>3.5999999999999997E-2</v>
      </c>
      <c r="H577" s="213">
        <f>VLOOKUP($F577,'2022-2023 Depreciation Rates'!$A$1:$B$183,2,FALSE)</f>
        <v>2.8000000000000001E-2</v>
      </c>
      <c r="J577" s="116">
        <f t="shared" ref="J577:U577" si="1452">ROUND(I376*$G577/12,2)</f>
        <v>0</v>
      </c>
      <c r="K577" s="116">
        <f t="shared" si="1452"/>
        <v>0</v>
      </c>
      <c r="L577" s="116">
        <f t="shared" si="1452"/>
        <v>0</v>
      </c>
      <c r="M577" s="116">
        <f t="shared" si="1452"/>
        <v>0</v>
      </c>
      <c r="N577" s="116">
        <f t="shared" si="1452"/>
        <v>0</v>
      </c>
      <c r="O577" s="116">
        <f t="shared" si="1452"/>
        <v>0</v>
      </c>
      <c r="P577" s="116">
        <f t="shared" si="1452"/>
        <v>0</v>
      </c>
      <c r="Q577" s="116">
        <f t="shared" si="1452"/>
        <v>0</v>
      </c>
      <c r="R577" s="116">
        <f t="shared" si="1452"/>
        <v>0</v>
      </c>
      <c r="S577" s="116">
        <f t="shared" si="1452"/>
        <v>0</v>
      </c>
      <c r="T577" s="116">
        <f t="shared" si="1452"/>
        <v>0</v>
      </c>
      <c r="U577" s="116">
        <f t="shared" si="1452"/>
        <v>0</v>
      </c>
      <c r="V577" s="174">
        <f t="shared" si="1100"/>
        <v>0</v>
      </c>
      <c r="W577" s="116">
        <f t="shared" si="1351"/>
        <v>0</v>
      </c>
      <c r="X577" s="116">
        <f t="shared" si="1323"/>
        <v>0</v>
      </c>
      <c r="Y577" s="116">
        <f t="shared" ref="Y577:AH577" si="1453">ROUND(X376*$G577/12,2)</f>
        <v>0</v>
      </c>
      <c r="Z577" s="116">
        <f t="shared" si="1453"/>
        <v>0</v>
      </c>
      <c r="AA577" s="116">
        <f t="shared" si="1453"/>
        <v>0</v>
      </c>
      <c r="AB577" s="116">
        <f t="shared" si="1453"/>
        <v>0</v>
      </c>
      <c r="AC577" s="116">
        <f t="shared" si="1453"/>
        <v>0</v>
      </c>
      <c r="AD577" s="116">
        <f t="shared" si="1453"/>
        <v>0</v>
      </c>
      <c r="AE577" s="116">
        <f t="shared" si="1453"/>
        <v>0</v>
      </c>
      <c r="AF577" s="116">
        <f t="shared" si="1453"/>
        <v>0</v>
      </c>
      <c r="AG577" s="116">
        <f t="shared" si="1453"/>
        <v>0</v>
      </c>
      <c r="AH577" s="116">
        <f t="shared" si="1453"/>
        <v>0</v>
      </c>
      <c r="AI577" s="2">
        <f t="shared" si="1353"/>
        <v>0</v>
      </c>
      <c r="AJ577" s="116">
        <f t="shared" si="1356"/>
        <v>0</v>
      </c>
      <c r="AK577" s="116">
        <f t="shared" si="1357"/>
        <v>0</v>
      </c>
      <c r="AL577" s="116">
        <f t="shared" si="1439"/>
        <v>0</v>
      </c>
      <c r="AM577" s="116">
        <f t="shared" si="1439"/>
        <v>186.72</v>
      </c>
      <c r="AN577" s="116">
        <f t="shared" si="1439"/>
        <v>186.72</v>
      </c>
      <c r="AO577" s="116">
        <f t="shared" si="1439"/>
        <v>186.72</v>
      </c>
      <c r="AP577" s="116">
        <f t="shared" si="1439"/>
        <v>186.72</v>
      </c>
      <c r="AQ577" s="116">
        <f t="shared" si="1439"/>
        <v>186.72</v>
      </c>
      <c r="AR577" s="116">
        <f t="shared" si="1439"/>
        <v>186.72</v>
      </c>
      <c r="AS577" s="116">
        <f t="shared" si="1439"/>
        <v>186.72</v>
      </c>
      <c r="AT577" s="116">
        <f t="shared" si="1439"/>
        <v>186.72</v>
      </c>
      <c r="AU577" s="116">
        <f t="shared" si="1439"/>
        <v>186.72</v>
      </c>
      <c r="AV577" s="116">
        <f t="shared" si="1121"/>
        <v>1680.48</v>
      </c>
      <c r="AW577" s="116">
        <f t="shared" si="1358"/>
        <v>186.72</v>
      </c>
      <c r="AX577" s="116">
        <f t="shared" si="1432"/>
        <v>186.72</v>
      </c>
      <c r="AY577" s="116">
        <f t="shared" si="1432"/>
        <v>186.72</v>
      </c>
      <c r="AZ577" s="116">
        <f t="shared" si="1432"/>
        <v>186.72</v>
      </c>
      <c r="BA577" s="116">
        <f t="shared" si="1432"/>
        <v>186.72</v>
      </c>
      <c r="BB577" s="116">
        <f t="shared" si="1432"/>
        <v>186.72</v>
      </c>
      <c r="BC577" s="116">
        <f t="shared" si="1432"/>
        <v>186.72</v>
      </c>
      <c r="BD577" s="116">
        <f t="shared" si="1432"/>
        <v>186.72</v>
      </c>
      <c r="BE577" s="116">
        <f t="shared" si="1432"/>
        <v>186.72</v>
      </c>
      <c r="BF577" s="116">
        <f t="shared" si="1432"/>
        <v>186.72</v>
      </c>
      <c r="BG577" s="116">
        <f t="shared" si="1432"/>
        <v>186.72</v>
      </c>
      <c r="BH577" s="116">
        <f t="shared" si="1432"/>
        <v>186.72</v>
      </c>
      <c r="BI577" s="116">
        <f t="shared" si="1122"/>
        <v>2240.64</v>
      </c>
      <c r="BV577" s="163"/>
      <c r="CI577" s="163"/>
      <c r="CV577" s="163"/>
      <c r="DI577" s="163"/>
      <c r="DV577" s="163"/>
      <c r="EI577" s="163"/>
    </row>
    <row r="578" spans="1:139" ht="15.75" outlineLevel="1" x14ac:dyDescent="0.25">
      <c r="A578" s="2">
        <f t="shared" si="1450"/>
        <v>31</v>
      </c>
      <c r="B578" s="1" t="str">
        <f t="shared" si="1450"/>
        <v>PRE-09761</v>
      </c>
      <c r="C578" s="1" t="str">
        <f t="shared" si="1450"/>
        <v>SPP TAU - Circuit 66031</v>
      </c>
      <c r="D578" s="2" t="str">
        <f t="shared" si="1450"/>
        <v>PRE-09761.1</v>
      </c>
      <c r="E578" s="162" t="str">
        <f t="shared" si="1450"/>
        <v>SPP TAU - Circuit 66031</v>
      </c>
      <c r="F578" s="123">
        <f t="shared" si="1451"/>
        <v>355</v>
      </c>
      <c r="G578" s="213">
        <f>VLOOKUP($F578,'2021 Depreciation Rates'!$A:$B,2,FALSE)</f>
        <v>3.5999999999999997E-2</v>
      </c>
      <c r="H578" s="213">
        <f>VLOOKUP($F578,'2022-2023 Depreciation Rates'!$A$1:$B$183,2,FALSE)</f>
        <v>2.8000000000000001E-2</v>
      </c>
      <c r="J578" s="116">
        <f t="shared" ref="J578:U578" si="1454">ROUND(I377*$G578/12,2)</f>
        <v>0</v>
      </c>
      <c r="K578" s="116">
        <f t="shared" si="1454"/>
        <v>0</v>
      </c>
      <c r="L578" s="116">
        <f t="shared" si="1454"/>
        <v>0</v>
      </c>
      <c r="M578" s="116">
        <f t="shared" si="1454"/>
        <v>0</v>
      </c>
      <c r="N578" s="116">
        <f t="shared" si="1454"/>
        <v>0</v>
      </c>
      <c r="O578" s="116">
        <f t="shared" si="1454"/>
        <v>0</v>
      </c>
      <c r="P578" s="116">
        <f t="shared" si="1454"/>
        <v>0</v>
      </c>
      <c r="Q578" s="116">
        <f t="shared" si="1454"/>
        <v>0</v>
      </c>
      <c r="R578" s="116">
        <f t="shared" si="1454"/>
        <v>0</v>
      </c>
      <c r="S578" s="116">
        <f t="shared" si="1454"/>
        <v>0</v>
      </c>
      <c r="T578" s="116">
        <f t="shared" si="1454"/>
        <v>0</v>
      </c>
      <c r="U578" s="116">
        <f t="shared" si="1454"/>
        <v>0</v>
      </c>
      <c r="V578" s="174">
        <f t="shared" si="1100"/>
        <v>0</v>
      </c>
      <c r="W578" s="116">
        <f t="shared" si="1351"/>
        <v>0</v>
      </c>
      <c r="X578" s="116">
        <f t="shared" si="1323"/>
        <v>0</v>
      </c>
      <c r="Y578" s="116">
        <f t="shared" ref="Y578:AH578" si="1455">ROUND(X377*$G578/12,2)</f>
        <v>0</v>
      </c>
      <c r="Z578" s="116">
        <f t="shared" si="1455"/>
        <v>0</v>
      </c>
      <c r="AA578" s="116">
        <f t="shared" si="1455"/>
        <v>0</v>
      </c>
      <c r="AB578" s="116">
        <f t="shared" si="1455"/>
        <v>0</v>
      </c>
      <c r="AC578" s="116">
        <f t="shared" si="1455"/>
        <v>0</v>
      </c>
      <c r="AD578" s="116">
        <f t="shared" si="1455"/>
        <v>0</v>
      </c>
      <c r="AE578" s="116">
        <f t="shared" si="1455"/>
        <v>0</v>
      </c>
      <c r="AF578" s="116">
        <f t="shared" si="1455"/>
        <v>0</v>
      </c>
      <c r="AG578" s="116">
        <f t="shared" si="1455"/>
        <v>107.27</v>
      </c>
      <c r="AH578" s="116">
        <f t="shared" si="1455"/>
        <v>107.27</v>
      </c>
      <c r="AI578" s="2">
        <f t="shared" si="1353"/>
        <v>214.54</v>
      </c>
      <c r="AJ578" s="116">
        <f t="shared" si="1356"/>
        <v>83.43</v>
      </c>
      <c r="AK578" s="116">
        <f t="shared" si="1357"/>
        <v>83.43</v>
      </c>
      <c r="AL578" s="116">
        <f t="shared" si="1439"/>
        <v>83.43</v>
      </c>
      <c r="AM578" s="116">
        <f t="shared" si="1439"/>
        <v>83.43</v>
      </c>
      <c r="AN578" s="116">
        <f t="shared" si="1439"/>
        <v>83.43</v>
      </c>
      <c r="AO578" s="116">
        <f t="shared" si="1439"/>
        <v>83.43</v>
      </c>
      <c r="AP578" s="116">
        <f t="shared" si="1439"/>
        <v>83.43</v>
      </c>
      <c r="AQ578" s="116">
        <f t="shared" si="1439"/>
        <v>83.43</v>
      </c>
      <c r="AR578" s="116">
        <f t="shared" si="1439"/>
        <v>83.43</v>
      </c>
      <c r="AS578" s="116">
        <f t="shared" si="1439"/>
        <v>83.43</v>
      </c>
      <c r="AT578" s="116">
        <f t="shared" si="1439"/>
        <v>83.43</v>
      </c>
      <c r="AU578" s="116">
        <f t="shared" si="1439"/>
        <v>83.43</v>
      </c>
      <c r="AV578" s="116">
        <f t="shared" si="1121"/>
        <v>1001.1600000000003</v>
      </c>
      <c r="AW578" s="116">
        <f t="shared" si="1358"/>
        <v>83.43</v>
      </c>
      <c r="AX578" s="116">
        <f t="shared" si="1432"/>
        <v>83.43</v>
      </c>
      <c r="AY578" s="116">
        <f t="shared" si="1432"/>
        <v>83.43</v>
      </c>
      <c r="AZ578" s="116">
        <f t="shared" si="1432"/>
        <v>83.43</v>
      </c>
      <c r="BA578" s="116">
        <f t="shared" si="1432"/>
        <v>83.43</v>
      </c>
      <c r="BB578" s="116">
        <f t="shared" si="1432"/>
        <v>83.43</v>
      </c>
      <c r="BC578" s="116">
        <f t="shared" si="1432"/>
        <v>83.43</v>
      </c>
      <c r="BD578" s="116">
        <f t="shared" si="1432"/>
        <v>83.43</v>
      </c>
      <c r="BE578" s="116">
        <f t="shared" si="1432"/>
        <v>83.43</v>
      </c>
      <c r="BF578" s="116">
        <f t="shared" si="1432"/>
        <v>83.43</v>
      </c>
      <c r="BG578" s="116">
        <f t="shared" si="1432"/>
        <v>83.43</v>
      </c>
      <c r="BH578" s="116">
        <f t="shared" si="1432"/>
        <v>83.43</v>
      </c>
      <c r="BI578" s="116">
        <f t="shared" si="1122"/>
        <v>1001.1600000000003</v>
      </c>
      <c r="BV578" s="163"/>
      <c r="CI578" s="163"/>
      <c r="CV578" s="163"/>
      <c r="DI578" s="163"/>
      <c r="DV578" s="163"/>
      <c r="EI578" s="163"/>
    </row>
    <row r="579" spans="1:139" ht="15.75" outlineLevel="1" x14ac:dyDescent="0.25">
      <c r="A579" s="2">
        <f t="shared" si="1450"/>
        <v>31</v>
      </c>
      <c r="B579" s="1" t="str">
        <f t="shared" si="1450"/>
        <v>PRE-09761</v>
      </c>
      <c r="C579" s="1" t="str">
        <f t="shared" si="1450"/>
        <v>SPP TAU - Circuit 66031</v>
      </c>
      <c r="D579" s="2" t="str">
        <f t="shared" si="1450"/>
        <v>PRE-09761.1</v>
      </c>
      <c r="E579" s="162" t="str">
        <f t="shared" si="1450"/>
        <v>SPP TAU - Circuit 66031</v>
      </c>
      <c r="F579" s="123">
        <f t="shared" si="1451"/>
        <v>356</v>
      </c>
      <c r="G579" s="213">
        <f>VLOOKUP($F579,'2021 Depreciation Rates'!$A:$B,2,FALSE)</f>
        <v>2.8000000000000001E-2</v>
      </c>
      <c r="H579" s="213">
        <f>VLOOKUP($F579,'2022-2023 Depreciation Rates'!$A$1:$B$183,2,FALSE)</f>
        <v>2.9000000000000001E-2</v>
      </c>
      <c r="J579" s="116">
        <f t="shared" ref="J579" si="1456">ROUND(I378*$G579/12,2)</f>
        <v>0</v>
      </c>
      <c r="K579" s="116">
        <f t="shared" ref="K579" si="1457">ROUND(J378*$G579/12,2)</f>
        <v>0</v>
      </c>
      <c r="L579" s="116">
        <f t="shared" ref="L579" si="1458">ROUND(K378*$G579/12,2)</f>
        <v>0</v>
      </c>
      <c r="M579" s="116">
        <f t="shared" ref="M579" si="1459">ROUND(L378*$G579/12,2)</f>
        <v>0</v>
      </c>
      <c r="N579" s="116">
        <f t="shared" ref="N579" si="1460">ROUND(M378*$G579/12,2)</f>
        <v>0</v>
      </c>
      <c r="O579" s="116">
        <f t="shared" ref="O579" si="1461">ROUND(N378*$G579/12,2)</f>
        <v>0</v>
      </c>
      <c r="P579" s="116">
        <f t="shared" ref="P579" si="1462">ROUND(O378*$G579/12,2)</f>
        <v>0</v>
      </c>
      <c r="Q579" s="116">
        <f t="shared" ref="Q579" si="1463">ROUND(P378*$G579/12,2)</f>
        <v>0</v>
      </c>
      <c r="R579" s="116">
        <f t="shared" ref="R579" si="1464">ROUND(Q378*$G579/12,2)</f>
        <v>0</v>
      </c>
      <c r="S579" s="116">
        <f t="shared" ref="S579" si="1465">ROUND(R378*$G579/12,2)</f>
        <v>0</v>
      </c>
      <c r="T579" s="116">
        <f t="shared" ref="T579" si="1466">ROUND(S378*$G579/12,2)</f>
        <v>0</v>
      </c>
      <c r="U579" s="116">
        <f t="shared" ref="U579" si="1467">ROUND(T378*$G579/12,2)</f>
        <v>0</v>
      </c>
      <c r="V579" s="174">
        <f t="shared" ref="V579" si="1468">SUM(J579:U579)</f>
        <v>0</v>
      </c>
      <c r="W579" s="116">
        <f t="shared" si="1351"/>
        <v>0</v>
      </c>
      <c r="X579" s="116">
        <f t="shared" si="1323"/>
        <v>0</v>
      </c>
      <c r="Y579" s="116">
        <f t="shared" ref="Y579" si="1469">ROUND(X378*$G579/12,2)</f>
        <v>0</v>
      </c>
      <c r="Z579" s="116">
        <f t="shared" ref="Z579" si="1470">ROUND(Y378*$G579/12,2)</f>
        <v>0</v>
      </c>
      <c r="AA579" s="116">
        <f t="shared" ref="AA579" si="1471">ROUND(Z378*$G579/12,2)</f>
        <v>0</v>
      </c>
      <c r="AB579" s="116">
        <f t="shared" ref="AB579" si="1472">ROUND(AA378*$G579/12,2)</f>
        <v>0</v>
      </c>
      <c r="AC579" s="116">
        <f t="shared" ref="AC579" si="1473">ROUND(AB378*$G579/12,2)</f>
        <v>0</v>
      </c>
      <c r="AD579" s="116">
        <f t="shared" ref="AD579" si="1474">ROUND(AC378*$G579/12,2)</f>
        <v>0</v>
      </c>
      <c r="AE579" s="116">
        <f t="shared" ref="AE579" si="1475">ROUND(AD378*$G579/12,2)</f>
        <v>0</v>
      </c>
      <c r="AF579" s="116">
        <f t="shared" ref="AF579" si="1476">ROUND(AE378*$G579/12,2)</f>
        <v>0</v>
      </c>
      <c r="AG579" s="116">
        <f t="shared" ref="AG579" si="1477">ROUND(AF378*$G579/12,2)</f>
        <v>19.55</v>
      </c>
      <c r="AH579" s="116">
        <f t="shared" ref="AH579" si="1478">ROUND(AG378*$G579/12,2)</f>
        <v>19.55</v>
      </c>
      <c r="AI579" s="2">
        <f t="shared" si="1353"/>
        <v>39.1</v>
      </c>
      <c r="AJ579" s="116">
        <f t="shared" si="1356"/>
        <v>20.25</v>
      </c>
      <c r="AK579" s="116">
        <f t="shared" si="1357"/>
        <v>20.25</v>
      </c>
      <c r="AL579" s="116">
        <f t="shared" si="1439"/>
        <v>20.25</v>
      </c>
      <c r="AM579" s="116">
        <f t="shared" si="1439"/>
        <v>20.25</v>
      </c>
      <c r="AN579" s="116">
        <f t="shared" si="1439"/>
        <v>20.25</v>
      </c>
      <c r="AO579" s="116">
        <f t="shared" si="1439"/>
        <v>20.25</v>
      </c>
      <c r="AP579" s="116">
        <f t="shared" si="1439"/>
        <v>20.25</v>
      </c>
      <c r="AQ579" s="116">
        <f t="shared" si="1439"/>
        <v>20.25</v>
      </c>
      <c r="AR579" s="116">
        <f t="shared" si="1439"/>
        <v>20.25</v>
      </c>
      <c r="AS579" s="116">
        <f t="shared" si="1439"/>
        <v>20.25</v>
      </c>
      <c r="AT579" s="116">
        <f t="shared" si="1439"/>
        <v>20.25</v>
      </c>
      <c r="AU579" s="116">
        <f t="shared" si="1439"/>
        <v>20.25</v>
      </c>
      <c r="AV579" s="116">
        <f t="shared" ref="AV579" si="1479">SUM(AJ579:AU579)</f>
        <v>243</v>
      </c>
      <c r="AW579" s="116">
        <f t="shared" si="1358"/>
        <v>20.25</v>
      </c>
      <c r="AX579" s="116">
        <f t="shared" si="1432"/>
        <v>20.25</v>
      </c>
      <c r="AY579" s="116">
        <f t="shared" si="1432"/>
        <v>20.25</v>
      </c>
      <c r="AZ579" s="116">
        <f t="shared" si="1432"/>
        <v>20.25</v>
      </c>
      <c r="BA579" s="116">
        <f t="shared" si="1432"/>
        <v>20.25</v>
      </c>
      <c r="BB579" s="116">
        <f t="shared" si="1432"/>
        <v>20.25</v>
      </c>
      <c r="BC579" s="116">
        <f t="shared" si="1432"/>
        <v>20.25</v>
      </c>
      <c r="BD579" s="116">
        <f t="shared" si="1432"/>
        <v>20.25</v>
      </c>
      <c r="BE579" s="116">
        <f t="shared" si="1432"/>
        <v>20.25</v>
      </c>
      <c r="BF579" s="116">
        <f t="shared" si="1432"/>
        <v>20.25</v>
      </c>
      <c r="BG579" s="116">
        <f t="shared" si="1432"/>
        <v>20.25</v>
      </c>
      <c r="BH579" s="116">
        <f t="shared" si="1432"/>
        <v>20.25</v>
      </c>
      <c r="BI579" s="116">
        <f t="shared" si="1122"/>
        <v>243</v>
      </c>
      <c r="BV579" s="163"/>
      <c r="CI579" s="163"/>
      <c r="CV579" s="163"/>
      <c r="DI579" s="163"/>
      <c r="DV579" s="163"/>
      <c r="EI579" s="163"/>
    </row>
    <row r="580" spans="1:139" ht="15.75" outlineLevel="1" x14ac:dyDescent="0.25">
      <c r="A580" s="2">
        <f t="shared" si="1450"/>
        <v>32</v>
      </c>
      <c r="B580" s="1" t="str">
        <f t="shared" si="1450"/>
        <v>PRE-09762</v>
      </c>
      <c r="C580" s="1" t="str">
        <f t="shared" si="1450"/>
        <v>SPP TAU - Circuit 66036</v>
      </c>
      <c r="D580" s="2" t="str">
        <f t="shared" si="1450"/>
        <v>PRE-09762.1</v>
      </c>
      <c r="E580" s="162" t="str">
        <f t="shared" si="1450"/>
        <v>SPP TAU - Circuit 66036</v>
      </c>
      <c r="F580" s="123">
        <f t="shared" si="1451"/>
        <v>355</v>
      </c>
      <c r="G580" s="213">
        <f>VLOOKUP($F580,'2021 Depreciation Rates'!$A:$B,2,FALSE)</f>
        <v>3.5999999999999997E-2</v>
      </c>
      <c r="H580" s="213">
        <f>VLOOKUP($F580,'2022-2023 Depreciation Rates'!$A$1:$B$183,2,FALSE)</f>
        <v>2.8000000000000001E-2</v>
      </c>
      <c r="J580" s="116">
        <f t="shared" ref="J580:U580" si="1480">ROUND(I379*$G580/12,2)</f>
        <v>0</v>
      </c>
      <c r="K580" s="116">
        <f t="shared" si="1480"/>
        <v>0</v>
      </c>
      <c r="L580" s="116">
        <f t="shared" si="1480"/>
        <v>0</v>
      </c>
      <c r="M580" s="116">
        <f t="shared" si="1480"/>
        <v>0</v>
      </c>
      <c r="N580" s="116">
        <f t="shared" si="1480"/>
        <v>0</v>
      </c>
      <c r="O580" s="116">
        <f t="shared" si="1480"/>
        <v>0</v>
      </c>
      <c r="P580" s="116">
        <f t="shared" si="1480"/>
        <v>0</v>
      </c>
      <c r="Q580" s="116">
        <f t="shared" si="1480"/>
        <v>0</v>
      </c>
      <c r="R580" s="116">
        <f t="shared" si="1480"/>
        <v>0</v>
      </c>
      <c r="S580" s="116">
        <f t="shared" si="1480"/>
        <v>0</v>
      </c>
      <c r="T580" s="116">
        <f t="shared" si="1480"/>
        <v>0</v>
      </c>
      <c r="U580" s="116">
        <f t="shared" si="1480"/>
        <v>0</v>
      </c>
      <c r="V580" s="174">
        <f t="shared" si="1100"/>
        <v>0</v>
      </c>
      <c r="W580" s="116">
        <f t="shared" si="1351"/>
        <v>0</v>
      </c>
      <c r="X580" s="116">
        <f t="shared" si="1323"/>
        <v>0</v>
      </c>
      <c r="Y580" s="116">
        <f t="shared" ref="Y580:AH580" si="1481">ROUND(X379*$G580/12,2)</f>
        <v>0</v>
      </c>
      <c r="Z580" s="116">
        <f t="shared" si="1481"/>
        <v>0</v>
      </c>
      <c r="AA580" s="116">
        <f t="shared" si="1481"/>
        <v>0</v>
      </c>
      <c r="AB580" s="116">
        <f t="shared" si="1481"/>
        <v>0</v>
      </c>
      <c r="AC580" s="116">
        <f t="shared" si="1481"/>
        <v>0</v>
      </c>
      <c r="AD580" s="116">
        <f t="shared" si="1481"/>
        <v>0</v>
      </c>
      <c r="AE580" s="116">
        <f t="shared" si="1481"/>
        <v>0</v>
      </c>
      <c r="AF580" s="116">
        <f t="shared" si="1481"/>
        <v>0</v>
      </c>
      <c r="AG580" s="116">
        <f t="shared" si="1481"/>
        <v>0</v>
      </c>
      <c r="AH580" s="116">
        <f t="shared" si="1481"/>
        <v>0</v>
      </c>
      <c r="AI580" s="2">
        <f t="shared" si="1353"/>
        <v>0</v>
      </c>
      <c r="AJ580" s="116">
        <f t="shared" si="1356"/>
        <v>0</v>
      </c>
      <c r="AK580" s="116">
        <f t="shared" si="1357"/>
        <v>0</v>
      </c>
      <c r="AL580" s="116">
        <f t="shared" si="1439"/>
        <v>0</v>
      </c>
      <c r="AM580" s="116">
        <f t="shared" si="1439"/>
        <v>0</v>
      </c>
      <c r="AN580" s="116">
        <f t="shared" si="1439"/>
        <v>0</v>
      </c>
      <c r="AO580" s="116">
        <f t="shared" si="1439"/>
        <v>2079.83</v>
      </c>
      <c r="AP580" s="116">
        <f t="shared" si="1439"/>
        <v>2079.83</v>
      </c>
      <c r="AQ580" s="116">
        <f t="shared" si="1439"/>
        <v>2079.83</v>
      </c>
      <c r="AR580" s="116">
        <f t="shared" si="1439"/>
        <v>2079.83</v>
      </c>
      <c r="AS580" s="116">
        <f t="shared" si="1439"/>
        <v>2079.83</v>
      </c>
      <c r="AT580" s="116">
        <f t="shared" si="1439"/>
        <v>2079.83</v>
      </c>
      <c r="AU580" s="116">
        <f t="shared" si="1439"/>
        <v>2079.83</v>
      </c>
      <c r="AV580" s="116">
        <f t="shared" si="1121"/>
        <v>14558.81</v>
      </c>
      <c r="AW580" s="116">
        <f t="shared" si="1358"/>
        <v>2079.83</v>
      </c>
      <c r="AX580" s="116">
        <f t="shared" si="1432"/>
        <v>2079.83</v>
      </c>
      <c r="AY580" s="116">
        <f t="shared" si="1432"/>
        <v>2079.83</v>
      </c>
      <c r="AZ580" s="116">
        <f t="shared" si="1432"/>
        <v>2079.83</v>
      </c>
      <c r="BA580" s="116">
        <f t="shared" si="1432"/>
        <v>2079.83</v>
      </c>
      <c r="BB580" s="116">
        <f t="shared" si="1432"/>
        <v>2079.83</v>
      </c>
      <c r="BC580" s="116">
        <f t="shared" si="1432"/>
        <v>2079.83</v>
      </c>
      <c r="BD580" s="116">
        <f t="shared" si="1432"/>
        <v>2079.83</v>
      </c>
      <c r="BE580" s="116">
        <f t="shared" si="1432"/>
        <v>2079.83</v>
      </c>
      <c r="BF580" s="116">
        <f t="shared" si="1432"/>
        <v>2079.83</v>
      </c>
      <c r="BG580" s="116">
        <f t="shared" si="1432"/>
        <v>2079.83</v>
      </c>
      <c r="BH580" s="116">
        <f t="shared" si="1432"/>
        <v>2079.83</v>
      </c>
      <c r="BI580" s="116">
        <f t="shared" si="1122"/>
        <v>24957.960000000006</v>
      </c>
      <c r="BV580" s="163"/>
      <c r="CI580" s="163"/>
      <c r="CV580" s="163"/>
      <c r="DI580" s="163"/>
      <c r="DV580" s="163"/>
      <c r="EI580" s="163"/>
    </row>
    <row r="581" spans="1:139" ht="15.75" outlineLevel="1" x14ac:dyDescent="0.25">
      <c r="A581" s="2">
        <f t="shared" si="1450"/>
        <v>32</v>
      </c>
      <c r="B581" s="1" t="str">
        <f t="shared" si="1450"/>
        <v>PRE-09762</v>
      </c>
      <c r="C581" s="1" t="str">
        <f t="shared" si="1450"/>
        <v>SPP TAU - Circuit 66036</v>
      </c>
      <c r="D581" s="2" t="str">
        <f t="shared" si="1450"/>
        <v>A2786432</v>
      </c>
      <c r="E581" s="162" t="str">
        <f t="shared" si="1450"/>
        <v>SPP TAU - Circuit 66036 - EH&amp;S</v>
      </c>
      <c r="F581" s="123">
        <f t="shared" si="1451"/>
        <v>355</v>
      </c>
      <c r="G581" s="213">
        <f>VLOOKUP($F581,'2021 Depreciation Rates'!$A:$B,2,FALSE)</f>
        <v>3.5999999999999997E-2</v>
      </c>
      <c r="H581" s="213">
        <f>VLOOKUP($F581,'2022-2023 Depreciation Rates'!$A$1:$B$183,2,FALSE)</f>
        <v>2.8000000000000001E-2</v>
      </c>
      <c r="J581" s="116">
        <f t="shared" ref="J581" si="1482">ROUND(I380*$G581/12,2)</f>
        <v>0</v>
      </c>
      <c r="K581" s="116">
        <f t="shared" ref="K581" si="1483">ROUND(J380*$G581/12,2)</f>
        <v>0</v>
      </c>
      <c r="L581" s="116">
        <f t="shared" ref="L581" si="1484">ROUND(K380*$G581/12,2)</f>
        <v>0</v>
      </c>
      <c r="M581" s="116">
        <f t="shared" ref="M581" si="1485">ROUND(L380*$G581/12,2)</f>
        <v>0</v>
      </c>
      <c r="N581" s="116">
        <f t="shared" ref="N581" si="1486">ROUND(M380*$G581/12,2)</f>
        <v>0</v>
      </c>
      <c r="O581" s="116">
        <f t="shared" ref="O581" si="1487">ROUND(N380*$G581/12,2)</f>
        <v>0</v>
      </c>
      <c r="P581" s="116">
        <f t="shared" ref="P581" si="1488">ROUND(O380*$G581/12,2)</f>
        <v>0</v>
      </c>
      <c r="Q581" s="116">
        <f t="shared" ref="Q581" si="1489">ROUND(P380*$G581/12,2)</f>
        <v>0</v>
      </c>
      <c r="R581" s="116">
        <f t="shared" ref="R581" si="1490">ROUND(Q380*$G581/12,2)</f>
        <v>0</v>
      </c>
      <c r="S581" s="116">
        <f t="shared" ref="S581" si="1491">ROUND(R380*$G581/12,2)</f>
        <v>0</v>
      </c>
      <c r="T581" s="116">
        <f t="shared" ref="T581" si="1492">ROUND(S380*$G581/12,2)</f>
        <v>0</v>
      </c>
      <c r="U581" s="116">
        <f t="shared" ref="U581" si="1493">ROUND(T380*$G581/12,2)</f>
        <v>0</v>
      </c>
      <c r="V581" s="174">
        <f t="shared" ref="V581" si="1494">SUM(J581:U581)</f>
        <v>0</v>
      </c>
      <c r="W581" s="116">
        <f t="shared" si="1351"/>
        <v>0</v>
      </c>
      <c r="X581" s="116">
        <f t="shared" si="1323"/>
        <v>0</v>
      </c>
      <c r="Y581" s="116">
        <f t="shared" ref="Y581" si="1495">ROUND(X380*$G581/12,2)</f>
        <v>0</v>
      </c>
      <c r="Z581" s="116">
        <f t="shared" ref="Z581" si="1496">ROUND(Y380*$G581/12,2)</f>
        <v>0</v>
      </c>
      <c r="AA581" s="116">
        <f t="shared" ref="AA581" si="1497">ROUND(Z380*$G581/12,2)</f>
        <v>0</v>
      </c>
      <c r="AB581" s="116">
        <f t="shared" ref="AB581" si="1498">ROUND(AA380*$G581/12,2)</f>
        <v>0</v>
      </c>
      <c r="AC581" s="116">
        <f t="shared" ref="AC581" si="1499">ROUND(AB380*$G581/12,2)</f>
        <v>0</v>
      </c>
      <c r="AD581" s="116">
        <f t="shared" ref="AD581" si="1500">ROUND(AC380*$G581/12,2)</f>
        <v>0</v>
      </c>
      <c r="AE581" s="116">
        <f t="shared" ref="AE581" si="1501">ROUND(AD380*$G581/12,2)</f>
        <v>0</v>
      </c>
      <c r="AF581" s="116">
        <f t="shared" ref="AF581" si="1502">ROUND(AE380*$G581/12,2)</f>
        <v>0</v>
      </c>
      <c r="AG581" s="116">
        <f t="shared" ref="AG581" si="1503">ROUND(AF380*$G581/12,2)</f>
        <v>0</v>
      </c>
      <c r="AH581" s="116">
        <f t="shared" ref="AH581" si="1504">ROUND(AG380*$G581/12,2)</f>
        <v>0</v>
      </c>
      <c r="AI581" s="2">
        <f t="shared" si="1353"/>
        <v>0</v>
      </c>
      <c r="AJ581" s="116">
        <f t="shared" si="1356"/>
        <v>0</v>
      </c>
      <c r="AK581" s="116">
        <f t="shared" si="1357"/>
        <v>20</v>
      </c>
      <c r="AL581" s="116">
        <f t="shared" si="1439"/>
        <v>20</v>
      </c>
      <c r="AM581" s="116">
        <f t="shared" si="1439"/>
        <v>20</v>
      </c>
      <c r="AN581" s="116">
        <f t="shared" si="1439"/>
        <v>20</v>
      </c>
      <c r="AO581" s="116">
        <f t="shared" si="1439"/>
        <v>20</v>
      </c>
      <c r="AP581" s="116">
        <f t="shared" si="1439"/>
        <v>20</v>
      </c>
      <c r="AQ581" s="116">
        <f t="shared" si="1439"/>
        <v>20</v>
      </c>
      <c r="AR581" s="116">
        <f t="shared" si="1439"/>
        <v>20</v>
      </c>
      <c r="AS581" s="116">
        <f t="shared" si="1439"/>
        <v>20</v>
      </c>
      <c r="AT581" s="116">
        <f t="shared" si="1439"/>
        <v>20</v>
      </c>
      <c r="AU581" s="116">
        <f t="shared" si="1439"/>
        <v>20</v>
      </c>
      <c r="AV581" s="116">
        <f t="shared" ref="AV581" si="1505">SUM(AJ581:AU581)</f>
        <v>220</v>
      </c>
      <c r="AW581" s="116">
        <f t="shared" si="1358"/>
        <v>20</v>
      </c>
      <c r="AX581" s="116">
        <f t="shared" si="1432"/>
        <v>20</v>
      </c>
      <c r="AY581" s="116">
        <f t="shared" si="1432"/>
        <v>20</v>
      </c>
      <c r="AZ581" s="116">
        <f t="shared" si="1432"/>
        <v>20</v>
      </c>
      <c r="BA581" s="116">
        <f t="shared" si="1432"/>
        <v>20</v>
      </c>
      <c r="BB581" s="116">
        <f t="shared" si="1432"/>
        <v>20</v>
      </c>
      <c r="BC581" s="116">
        <f t="shared" si="1432"/>
        <v>20</v>
      </c>
      <c r="BD581" s="116">
        <f t="shared" si="1432"/>
        <v>20</v>
      </c>
      <c r="BE581" s="116">
        <f t="shared" si="1432"/>
        <v>20</v>
      </c>
      <c r="BF581" s="116">
        <f t="shared" si="1432"/>
        <v>20</v>
      </c>
      <c r="BG581" s="116">
        <f t="shared" si="1432"/>
        <v>20</v>
      </c>
      <c r="BH581" s="116">
        <f t="shared" si="1432"/>
        <v>20</v>
      </c>
      <c r="BI581" s="116">
        <f t="shared" si="1122"/>
        <v>240</v>
      </c>
      <c r="BV581" s="163"/>
      <c r="CI581" s="163"/>
      <c r="CV581" s="163"/>
      <c r="DI581" s="163"/>
      <c r="DV581" s="163"/>
      <c r="EI581" s="163"/>
    </row>
    <row r="582" spans="1:139" ht="15.75" outlineLevel="1" x14ac:dyDescent="0.25">
      <c r="A582" s="2">
        <f t="shared" si="1450"/>
        <v>33</v>
      </c>
      <c r="B582" s="1" t="str">
        <f t="shared" si="1450"/>
        <v>PRE-09763</v>
      </c>
      <c r="C582" s="1" t="str">
        <f t="shared" si="1450"/>
        <v>SPP TAU - Circuit 230402</v>
      </c>
      <c r="D582" s="2" t="str">
        <f t="shared" si="1450"/>
        <v>PRE-09763.1</v>
      </c>
      <c r="E582" s="162" t="str">
        <f t="shared" si="1450"/>
        <v>SPP TAU - Circuit 230402</v>
      </c>
      <c r="F582" s="123">
        <f t="shared" si="1451"/>
        <v>355</v>
      </c>
      <c r="G582" s="213">
        <f>VLOOKUP($F582,'2021 Depreciation Rates'!$A:$B,2,FALSE)</f>
        <v>3.5999999999999997E-2</v>
      </c>
      <c r="H582" s="213">
        <f>VLOOKUP($F582,'2022-2023 Depreciation Rates'!$A$1:$B$183,2,FALSE)</f>
        <v>2.8000000000000001E-2</v>
      </c>
      <c r="J582" s="116">
        <f t="shared" ref="J582:U582" si="1506">ROUND(I381*$G582/12,2)</f>
        <v>0</v>
      </c>
      <c r="K582" s="116">
        <f t="shared" si="1506"/>
        <v>0</v>
      </c>
      <c r="L582" s="116">
        <f t="shared" si="1506"/>
        <v>0</v>
      </c>
      <c r="M582" s="116">
        <f t="shared" si="1506"/>
        <v>0</v>
      </c>
      <c r="N582" s="116">
        <f t="shared" si="1506"/>
        <v>0</v>
      </c>
      <c r="O582" s="116">
        <f t="shared" si="1506"/>
        <v>0</v>
      </c>
      <c r="P582" s="116">
        <f t="shared" si="1506"/>
        <v>0</v>
      </c>
      <c r="Q582" s="116">
        <f t="shared" si="1506"/>
        <v>0</v>
      </c>
      <c r="R582" s="116">
        <f t="shared" si="1506"/>
        <v>0</v>
      </c>
      <c r="S582" s="116">
        <f t="shared" si="1506"/>
        <v>0</v>
      </c>
      <c r="T582" s="116">
        <f t="shared" si="1506"/>
        <v>0</v>
      </c>
      <c r="U582" s="116">
        <f t="shared" si="1506"/>
        <v>0</v>
      </c>
      <c r="V582" s="174">
        <f t="shared" si="1100"/>
        <v>0</v>
      </c>
      <c r="W582" s="116">
        <f t="shared" si="1351"/>
        <v>0</v>
      </c>
      <c r="X582" s="116">
        <f t="shared" ref="X582:X613" si="1507">ROUND(W381*$G582/12,2)</f>
        <v>0</v>
      </c>
      <c r="Y582" s="116">
        <f t="shared" ref="Y582:AH582" si="1508">ROUND(X381*$G582/12,2)</f>
        <v>0</v>
      </c>
      <c r="Z582" s="116">
        <f t="shared" si="1508"/>
        <v>0</v>
      </c>
      <c r="AA582" s="116">
        <f t="shared" si="1508"/>
        <v>0</v>
      </c>
      <c r="AB582" s="116">
        <f t="shared" si="1508"/>
        <v>0</v>
      </c>
      <c r="AC582" s="116">
        <f t="shared" si="1508"/>
        <v>0</v>
      </c>
      <c r="AD582" s="116">
        <f t="shared" si="1508"/>
        <v>0</v>
      </c>
      <c r="AE582" s="116">
        <f t="shared" si="1508"/>
        <v>0</v>
      </c>
      <c r="AF582" s="116">
        <f t="shared" si="1508"/>
        <v>0</v>
      </c>
      <c r="AG582" s="116">
        <f t="shared" si="1508"/>
        <v>0</v>
      </c>
      <c r="AH582" s="116">
        <f t="shared" si="1508"/>
        <v>0</v>
      </c>
      <c r="AI582" s="2">
        <f t="shared" si="1353"/>
        <v>0</v>
      </c>
      <c r="AJ582" s="116">
        <f t="shared" si="1356"/>
        <v>0</v>
      </c>
      <c r="AK582" s="116">
        <f t="shared" si="1357"/>
        <v>0</v>
      </c>
      <c r="AL582" s="116">
        <f t="shared" si="1439"/>
        <v>0</v>
      </c>
      <c r="AM582" s="116">
        <f t="shared" si="1439"/>
        <v>0</v>
      </c>
      <c r="AN582" s="116">
        <f t="shared" si="1439"/>
        <v>0</v>
      </c>
      <c r="AO582" s="116">
        <f t="shared" si="1439"/>
        <v>0</v>
      </c>
      <c r="AP582" s="116">
        <f t="shared" si="1439"/>
        <v>0</v>
      </c>
      <c r="AQ582" s="116">
        <f t="shared" si="1439"/>
        <v>0</v>
      </c>
      <c r="AR582" s="116">
        <f t="shared" si="1439"/>
        <v>0</v>
      </c>
      <c r="AS582" s="116">
        <f t="shared" si="1439"/>
        <v>0</v>
      </c>
      <c r="AT582" s="116">
        <f t="shared" si="1439"/>
        <v>0</v>
      </c>
      <c r="AU582" s="116">
        <f t="shared" si="1439"/>
        <v>0</v>
      </c>
      <c r="AV582" s="116">
        <f t="shared" si="1121"/>
        <v>0</v>
      </c>
      <c r="AW582" s="116">
        <f t="shared" si="1358"/>
        <v>703.61</v>
      </c>
      <c r="AX582" s="116">
        <f t="shared" si="1432"/>
        <v>703.61</v>
      </c>
      <c r="AY582" s="116">
        <f t="shared" si="1432"/>
        <v>703.61</v>
      </c>
      <c r="AZ582" s="116">
        <f t="shared" si="1432"/>
        <v>703.61</v>
      </c>
      <c r="BA582" s="116">
        <f t="shared" si="1432"/>
        <v>703.61</v>
      </c>
      <c r="BB582" s="116">
        <f t="shared" si="1432"/>
        <v>703.61</v>
      </c>
      <c r="BC582" s="116">
        <f t="shared" si="1432"/>
        <v>703.61</v>
      </c>
      <c r="BD582" s="116">
        <f t="shared" si="1432"/>
        <v>703.61</v>
      </c>
      <c r="BE582" s="116">
        <f t="shared" si="1432"/>
        <v>703.61</v>
      </c>
      <c r="BF582" s="116">
        <f t="shared" si="1432"/>
        <v>703.61</v>
      </c>
      <c r="BG582" s="116">
        <f t="shared" si="1432"/>
        <v>703.61</v>
      </c>
      <c r="BH582" s="116">
        <f t="shared" si="1432"/>
        <v>703.61</v>
      </c>
      <c r="BI582" s="116">
        <f t="shared" si="1122"/>
        <v>8443.3199999999979</v>
      </c>
      <c r="BV582" s="163"/>
      <c r="CI582" s="163"/>
      <c r="CV582" s="163"/>
      <c r="DI582" s="163"/>
      <c r="DV582" s="163"/>
      <c r="EI582" s="163"/>
    </row>
    <row r="583" spans="1:139" ht="15.75" outlineLevel="1" x14ac:dyDescent="0.25">
      <c r="A583" s="2">
        <f t="shared" si="1450"/>
        <v>34</v>
      </c>
      <c r="B583" s="1" t="str">
        <f t="shared" si="1450"/>
        <v>PRE-09764</v>
      </c>
      <c r="C583" s="1" t="str">
        <f t="shared" si="1450"/>
        <v>SPP TAU - Circuit 230401</v>
      </c>
      <c r="D583" s="2" t="str">
        <f t="shared" si="1450"/>
        <v>PRE-09764.1</v>
      </c>
      <c r="E583" s="162" t="str">
        <f t="shared" si="1450"/>
        <v>SPP TAU - Circuit 230412</v>
      </c>
      <c r="F583" s="123">
        <f t="shared" si="1451"/>
        <v>355</v>
      </c>
      <c r="G583" s="213">
        <f>VLOOKUP($F583,'2021 Depreciation Rates'!$A:$B,2,FALSE)</f>
        <v>3.5999999999999997E-2</v>
      </c>
      <c r="H583" s="213">
        <f>VLOOKUP($F583,'2022-2023 Depreciation Rates'!$A$1:$B$183,2,FALSE)</f>
        <v>2.8000000000000001E-2</v>
      </c>
      <c r="J583" s="116">
        <f t="shared" ref="J583:U583" si="1509">ROUND(I382*$G583/12,2)</f>
        <v>0</v>
      </c>
      <c r="K583" s="116">
        <f t="shared" si="1509"/>
        <v>0</v>
      </c>
      <c r="L583" s="116">
        <f t="shared" si="1509"/>
        <v>0</v>
      </c>
      <c r="M583" s="116">
        <f t="shared" si="1509"/>
        <v>0</v>
      </c>
      <c r="N583" s="116">
        <f t="shared" si="1509"/>
        <v>0</v>
      </c>
      <c r="O583" s="116">
        <f t="shared" si="1509"/>
        <v>0</v>
      </c>
      <c r="P583" s="116">
        <f t="shared" si="1509"/>
        <v>0</v>
      </c>
      <c r="Q583" s="116">
        <f t="shared" si="1509"/>
        <v>0</v>
      </c>
      <c r="R583" s="116">
        <f t="shared" si="1509"/>
        <v>0</v>
      </c>
      <c r="S583" s="116">
        <f t="shared" si="1509"/>
        <v>0</v>
      </c>
      <c r="T583" s="116">
        <f t="shared" si="1509"/>
        <v>0</v>
      </c>
      <c r="U583" s="116">
        <f t="shared" si="1509"/>
        <v>0</v>
      </c>
      <c r="V583" s="174">
        <f t="shared" si="1100"/>
        <v>0</v>
      </c>
      <c r="W583" s="116">
        <f t="shared" si="1351"/>
        <v>0</v>
      </c>
      <c r="X583" s="116">
        <f t="shared" si="1507"/>
        <v>0</v>
      </c>
      <c r="Y583" s="116">
        <f t="shared" ref="Y583:AH583" si="1510">ROUND(X382*$G583/12,2)</f>
        <v>0</v>
      </c>
      <c r="Z583" s="116">
        <f t="shared" si="1510"/>
        <v>0</v>
      </c>
      <c r="AA583" s="116">
        <f t="shared" si="1510"/>
        <v>0</v>
      </c>
      <c r="AB583" s="116">
        <f t="shared" si="1510"/>
        <v>0</v>
      </c>
      <c r="AC583" s="116">
        <f t="shared" si="1510"/>
        <v>0</v>
      </c>
      <c r="AD583" s="116">
        <f t="shared" si="1510"/>
        <v>0</v>
      </c>
      <c r="AE583" s="116">
        <f t="shared" si="1510"/>
        <v>0</v>
      </c>
      <c r="AF583" s="116">
        <f t="shared" si="1510"/>
        <v>0</v>
      </c>
      <c r="AG583" s="116">
        <f t="shared" si="1510"/>
        <v>0</v>
      </c>
      <c r="AH583" s="116">
        <f t="shared" si="1510"/>
        <v>0</v>
      </c>
      <c r="AI583" s="2">
        <f t="shared" si="1353"/>
        <v>0</v>
      </c>
      <c r="AJ583" s="116">
        <f t="shared" si="1356"/>
        <v>0</v>
      </c>
      <c r="AK583" s="116">
        <f t="shared" si="1357"/>
        <v>4086.6</v>
      </c>
      <c r="AL583" s="116">
        <f t="shared" si="1439"/>
        <v>4086.6</v>
      </c>
      <c r="AM583" s="116">
        <f t="shared" si="1439"/>
        <v>4086.6</v>
      </c>
      <c r="AN583" s="116">
        <f t="shared" si="1439"/>
        <v>4086.6</v>
      </c>
      <c r="AO583" s="116">
        <f t="shared" si="1439"/>
        <v>4086.6</v>
      </c>
      <c r="AP583" s="116">
        <f t="shared" si="1439"/>
        <v>4086.6</v>
      </c>
      <c r="AQ583" s="116">
        <f t="shared" si="1439"/>
        <v>4086.6</v>
      </c>
      <c r="AR583" s="116">
        <f t="shared" si="1439"/>
        <v>4086.6</v>
      </c>
      <c r="AS583" s="116">
        <f t="shared" si="1439"/>
        <v>4086.6</v>
      </c>
      <c r="AT583" s="116">
        <f t="shared" si="1439"/>
        <v>4086.6</v>
      </c>
      <c r="AU583" s="116">
        <f t="shared" si="1439"/>
        <v>4086.6</v>
      </c>
      <c r="AV583" s="116">
        <f t="shared" si="1121"/>
        <v>44952.599999999991</v>
      </c>
      <c r="AW583" s="116">
        <f t="shared" si="1358"/>
        <v>4086.6</v>
      </c>
      <c r="AX583" s="116">
        <f t="shared" si="1432"/>
        <v>4086.6</v>
      </c>
      <c r="AY583" s="116">
        <f t="shared" si="1432"/>
        <v>4086.6</v>
      </c>
      <c r="AZ583" s="116">
        <f t="shared" si="1432"/>
        <v>4086.6</v>
      </c>
      <c r="BA583" s="116">
        <f t="shared" si="1432"/>
        <v>4086.6</v>
      </c>
      <c r="BB583" s="116">
        <f t="shared" si="1432"/>
        <v>4086.6</v>
      </c>
      <c r="BC583" s="116">
        <f t="shared" si="1432"/>
        <v>4086.6</v>
      </c>
      <c r="BD583" s="116">
        <f t="shared" si="1432"/>
        <v>4086.6</v>
      </c>
      <c r="BE583" s="116">
        <f t="shared" si="1432"/>
        <v>4086.6</v>
      </c>
      <c r="BF583" s="116">
        <f t="shared" si="1432"/>
        <v>4086.6</v>
      </c>
      <c r="BG583" s="116">
        <f t="shared" si="1432"/>
        <v>4086.6</v>
      </c>
      <c r="BH583" s="116">
        <f t="shared" si="1432"/>
        <v>4086.6</v>
      </c>
      <c r="BI583" s="116">
        <f t="shared" si="1122"/>
        <v>49039.19999999999</v>
      </c>
      <c r="BV583" s="163"/>
      <c r="CI583" s="163"/>
      <c r="CV583" s="163"/>
      <c r="DI583" s="163"/>
      <c r="DV583" s="163"/>
      <c r="EI583" s="163"/>
    </row>
    <row r="584" spans="1:139" ht="15.75" outlineLevel="1" x14ac:dyDescent="0.25">
      <c r="A584" s="2">
        <f t="shared" si="1450"/>
        <v>35</v>
      </c>
      <c r="B584" s="1" t="str">
        <f t="shared" si="1450"/>
        <v>PRE-09824</v>
      </c>
      <c r="C584" s="1" t="str">
        <f t="shared" si="1450"/>
        <v>SPP TAU - Circuit 230602</v>
      </c>
      <c r="D584" s="2" t="str">
        <f t="shared" si="1450"/>
        <v>PRE-09824.1</v>
      </c>
      <c r="E584" s="162" t="str">
        <f t="shared" si="1450"/>
        <v>SPP TAU - Circuit 230602</v>
      </c>
      <c r="F584" s="123">
        <f t="shared" si="1451"/>
        <v>355</v>
      </c>
      <c r="G584" s="213">
        <f>VLOOKUP($F584,'2021 Depreciation Rates'!$A:$B,2,FALSE)</f>
        <v>3.5999999999999997E-2</v>
      </c>
      <c r="H584" s="213">
        <f>VLOOKUP($F584,'2022-2023 Depreciation Rates'!$A$1:$B$183,2,FALSE)</f>
        <v>2.8000000000000001E-2</v>
      </c>
      <c r="J584" s="116">
        <f t="shared" ref="J584:U584" si="1511">ROUND(I383*$G584/12,2)</f>
        <v>0</v>
      </c>
      <c r="K584" s="116">
        <f t="shared" si="1511"/>
        <v>0</v>
      </c>
      <c r="L584" s="116">
        <f t="shared" si="1511"/>
        <v>0</v>
      </c>
      <c r="M584" s="116">
        <f t="shared" si="1511"/>
        <v>0</v>
      </c>
      <c r="N584" s="116">
        <f t="shared" si="1511"/>
        <v>0</v>
      </c>
      <c r="O584" s="116">
        <f t="shared" si="1511"/>
        <v>0</v>
      </c>
      <c r="P584" s="116">
        <f t="shared" si="1511"/>
        <v>0</v>
      </c>
      <c r="Q584" s="116">
        <f t="shared" si="1511"/>
        <v>0</v>
      </c>
      <c r="R584" s="116">
        <f t="shared" si="1511"/>
        <v>0</v>
      </c>
      <c r="S584" s="116">
        <f t="shared" si="1511"/>
        <v>0</v>
      </c>
      <c r="T584" s="116">
        <f t="shared" si="1511"/>
        <v>0</v>
      </c>
      <c r="U584" s="116">
        <f t="shared" si="1511"/>
        <v>0</v>
      </c>
      <c r="V584" s="174">
        <f t="shared" si="1100"/>
        <v>0</v>
      </c>
      <c r="W584" s="116">
        <f t="shared" ref="W584:W615" si="1512">ROUND(U383*$G584/12,2)</f>
        <v>0</v>
      </c>
      <c r="X584" s="116">
        <f t="shared" si="1507"/>
        <v>0</v>
      </c>
      <c r="Y584" s="116">
        <f t="shared" ref="Y584:AH584" si="1513">ROUND(X383*$G584/12,2)</f>
        <v>0</v>
      </c>
      <c r="Z584" s="116">
        <f t="shared" si="1513"/>
        <v>0</v>
      </c>
      <c r="AA584" s="116">
        <f t="shared" si="1513"/>
        <v>0</v>
      </c>
      <c r="AB584" s="116">
        <f t="shared" si="1513"/>
        <v>0</v>
      </c>
      <c r="AC584" s="116">
        <f t="shared" si="1513"/>
        <v>0</v>
      </c>
      <c r="AD584" s="116">
        <f t="shared" si="1513"/>
        <v>0</v>
      </c>
      <c r="AE584" s="116">
        <f t="shared" si="1513"/>
        <v>0</v>
      </c>
      <c r="AF584" s="116">
        <f t="shared" si="1513"/>
        <v>0</v>
      </c>
      <c r="AG584" s="116">
        <f t="shared" si="1513"/>
        <v>0</v>
      </c>
      <c r="AH584" s="116">
        <f t="shared" si="1513"/>
        <v>0</v>
      </c>
      <c r="AI584" s="2">
        <f t="shared" ref="AI584:AI615" si="1514">SUM(W584:AH584)</f>
        <v>0</v>
      </c>
      <c r="AJ584" s="116">
        <f t="shared" si="1356"/>
        <v>0</v>
      </c>
      <c r="AK584" s="116">
        <f t="shared" si="1357"/>
        <v>0</v>
      </c>
      <c r="AL584" s="116">
        <f t="shared" si="1439"/>
        <v>0</v>
      </c>
      <c r="AM584" s="116">
        <f t="shared" si="1439"/>
        <v>4682.96</v>
      </c>
      <c r="AN584" s="116">
        <f t="shared" si="1439"/>
        <v>4682.96</v>
      </c>
      <c r="AO584" s="116">
        <f t="shared" si="1439"/>
        <v>4682.96</v>
      </c>
      <c r="AP584" s="116">
        <f t="shared" si="1439"/>
        <v>4682.96</v>
      </c>
      <c r="AQ584" s="116">
        <f t="shared" si="1439"/>
        <v>4682.96</v>
      </c>
      <c r="AR584" s="116">
        <f t="shared" si="1439"/>
        <v>4682.96</v>
      </c>
      <c r="AS584" s="116">
        <f t="shared" si="1439"/>
        <v>4682.96</v>
      </c>
      <c r="AT584" s="116">
        <f t="shared" si="1439"/>
        <v>4682.96</v>
      </c>
      <c r="AU584" s="116">
        <f t="shared" si="1439"/>
        <v>4682.96</v>
      </c>
      <c r="AV584" s="116">
        <f t="shared" si="1121"/>
        <v>42146.64</v>
      </c>
      <c r="AW584" s="116">
        <f t="shared" si="1358"/>
        <v>4682.96</v>
      </c>
      <c r="AX584" s="116">
        <f t="shared" si="1432"/>
        <v>4682.96</v>
      </c>
      <c r="AY584" s="116">
        <f t="shared" si="1432"/>
        <v>4682.96</v>
      </c>
      <c r="AZ584" s="116">
        <f t="shared" si="1432"/>
        <v>4682.96</v>
      </c>
      <c r="BA584" s="116">
        <f t="shared" si="1432"/>
        <v>4682.96</v>
      </c>
      <c r="BB584" s="116">
        <f t="shared" si="1432"/>
        <v>4682.96</v>
      </c>
      <c r="BC584" s="116">
        <f t="shared" si="1432"/>
        <v>4682.96</v>
      </c>
      <c r="BD584" s="116">
        <f t="shared" si="1432"/>
        <v>4682.96</v>
      </c>
      <c r="BE584" s="116">
        <f t="shared" si="1432"/>
        <v>4682.96</v>
      </c>
      <c r="BF584" s="116">
        <f t="shared" si="1432"/>
        <v>4682.96</v>
      </c>
      <c r="BG584" s="116">
        <f t="shared" si="1432"/>
        <v>4682.96</v>
      </c>
      <c r="BH584" s="116">
        <f t="shared" si="1432"/>
        <v>4682.96</v>
      </c>
      <c r="BI584" s="116">
        <f t="shared" si="1122"/>
        <v>56195.519999999997</v>
      </c>
      <c r="BV584" s="163"/>
      <c r="CI584" s="163"/>
      <c r="CV584" s="163"/>
      <c r="DI584" s="163"/>
      <c r="DV584" s="163"/>
      <c r="EI584" s="163"/>
    </row>
    <row r="585" spans="1:139" ht="15.75" outlineLevel="1" x14ac:dyDescent="0.25">
      <c r="A585" s="2">
        <f t="shared" si="1450"/>
        <v>36</v>
      </c>
      <c r="B585" s="1" t="str">
        <f t="shared" si="1450"/>
        <v>PRE-09825</v>
      </c>
      <c r="C585" s="1" t="str">
        <f t="shared" si="1450"/>
        <v>SPP TAU - Circuit 230012</v>
      </c>
      <c r="D585" s="2" t="str">
        <f t="shared" si="1450"/>
        <v>PRE-09825.1</v>
      </c>
      <c r="E585" s="162" t="str">
        <f t="shared" si="1450"/>
        <v>SPP TAU - Circuit 230012</v>
      </c>
      <c r="F585" s="123">
        <f t="shared" si="1451"/>
        <v>355</v>
      </c>
      <c r="G585" s="213">
        <f>VLOOKUP($F585,'2021 Depreciation Rates'!$A:$B,2,FALSE)</f>
        <v>3.5999999999999997E-2</v>
      </c>
      <c r="H585" s="213">
        <f>VLOOKUP($F585,'2022-2023 Depreciation Rates'!$A$1:$B$183,2,FALSE)</f>
        <v>2.8000000000000001E-2</v>
      </c>
      <c r="J585" s="116">
        <f t="shared" ref="J585:U585" si="1515">ROUND(I384*$G585/12,2)</f>
        <v>0</v>
      </c>
      <c r="K585" s="116">
        <f t="shared" si="1515"/>
        <v>0</v>
      </c>
      <c r="L585" s="116">
        <f t="shared" si="1515"/>
        <v>0</v>
      </c>
      <c r="M585" s="116">
        <f t="shared" si="1515"/>
        <v>0</v>
      </c>
      <c r="N585" s="116">
        <f t="shared" si="1515"/>
        <v>0</v>
      </c>
      <c r="O585" s="116">
        <f t="shared" si="1515"/>
        <v>0</v>
      </c>
      <c r="P585" s="116">
        <f t="shared" si="1515"/>
        <v>0</v>
      </c>
      <c r="Q585" s="116">
        <f t="shared" si="1515"/>
        <v>0</v>
      </c>
      <c r="R585" s="116">
        <f t="shared" si="1515"/>
        <v>0</v>
      </c>
      <c r="S585" s="116">
        <f t="shared" si="1515"/>
        <v>0</v>
      </c>
      <c r="T585" s="116">
        <f t="shared" si="1515"/>
        <v>0</v>
      </c>
      <c r="U585" s="116">
        <f t="shared" si="1515"/>
        <v>0</v>
      </c>
      <c r="V585" s="174">
        <f t="shared" si="1100"/>
        <v>0</v>
      </c>
      <c r="W585" s="116">
        <f t="shared" si="1512"/>
        <v>0</v>
      </c>
      <c r="X585" s="116">
        <f t="shared" si="1507"/>
        <v>0</v>
      </c>
      <c r="Y585" s="116">
        <f t="shared" ref="Y585:AH585" si="1516">ROUND(X384*$G585/12,2)</f>
        <v>0</v>
      </c>
      <c r="Z585" s="116">
        <f t="shared" si="1516"/>
        <v>0</v>
      </c>
      <c r="AA585" s="116">
        <f t="shared" si="1516"/>
        <v>0</v>
      </c>
      <c r="AB585" s="116">
        <f t="shared" si="1516"/>
        <v>0</v>
      </c>
      <c r="AC585" s="116">
        <f t="shared" si="1516"/>
        <v>0</v>
      </c>
      <c r="AD585" s="116">
        <f t="shared" si="1516"/>
        <v>0</v>
      </c>
      <c r="AE585" s="116">
        <f t="shared" si="1516"/>
        <v>0</v>
      </c>
      <c r="AF585" s="116">
        <f t="shared" si="1516"/>
        <v>0</v>
      </c>
      <c r="AG585" s="116">
        <f t="shared" si="1516"/>
        <v>0</v>
      </c>
      <c r="AH585" s="116">
        <f t="shared" si="1516"/>
        <v>0</v>
      </c>
      <c r="AI585" s="2">
        <f t="shared" si="1514"/>
        <v>0</v>
      </c>
      <c r="AJ585" s="116">
        <f t="shared" si="1356"/>
        <v>0</v>
      </c>
      <c r="AK585" s="116">
        <f t="shared" si="1357"/>
        <v>0</v>
      </c>
      <c r="AL585" s="116">
        <f t="shared" si="1439"/>
        <v>0</v>
      </c>
      <c r="AM585" s="116">
        <f t="shared" si="1439"/>
        <v>718.44</v>
      </c>
      <c r="AN585" s="116">
        <f t="shared" si="1439"/>
        <v>718.44</v>
      </c>
      <c r="AO585" s="116">
        <f t="shared" si="1439"/>
        <v>718.44</v>
      </c>
      <c r="AP585" s="116">
        <f t="shared" si="1439"/>
        <v>718.44</v>
      </c>
      <c r="AQ585" s="116">
        <f t="shared" si="1439"/>
        <v>718.44</v>
      </c>
      <c r="AR585" s="116">
        <f t="shared" si="1439"/>
        <v>718.44</v>
      </c>
      <c r="AS585" s="116">
        <f t="shared" si="1439"/>
        <v>718.44</v>
      </c>
      <c r="AT585" s="116">
        <f t="shared" si="1439"/>
        <v>718.44</v>
      </c>
      <c r="AU585" s="116">
        <f t="shared" si="1439"/>
        <v>718.44</v>
      </c>
      <c r="AV585" s="116">
        <f t="shared" si="1121"/>
        <v>6465.9600000000009</v>
      </c>
      <c r="AW585" s="116">
        <f t="shared" si="1358"/>
        <v>718.44</v>
      </c>
      <c r="AX585" s="116">
        <f t="shared" ref="AX585:BH600" si="1517">ROUND(AW384*$H585/12,2)</f>
        <v>718.44</v>
      </c>
      <c r="AY585" s="116">
        <f t="shared" si="1517"/>
        <v>718.44</v>
      </c>
      <c r="AZ585" s="116">
        <f t="shared" si="1517"/>
        <v>718.44</v>
      </c>
      <c r="BA585" s="116">
        <f t="shared" si="1517"/>
        <v>718.44</v>
      </c>
      <c r="BB585" s="116">
        <f t="shared" si="1517"/>
        <v>718.44</v>
      </c>
      <c r="BC585" s="116">
        <f t="shared" si="1517"/>
        <v>718.44</v>
      </c>
      <c r="BD585" s="116">
        <f t="shared" si="1517"/>
        <v>718.44</v>
      </c>
      <c r="BE585" s="116">
        <f t="shared" si="1517"/>
        <v>718.44</v>
      </c>
      <c r="BF585" s="116">
        <f t="shared" si="1517"/>
        <v>718.44</v>
      </c>
      <c r="BG585" s="116">
        <f t="shared" si="1517"/>
        <v>718.44</v>
      </c>
      <c r="BH585" s="116">
        <f t="shared" si="1517"/>
        <v>718.44</v>
      </c>
      <c r="BI585" s="116">
        <f t="shared" si="1122"/>
        <v>8621.2800000000025</v>
      </c>
      <c r="BV585" s="163"/>
      <c r="CI585" s="163"/>
      <c r="CV585" s="163"/>
      <c r="DI585" s="163"/>
      <c r="DV585" s="163"/>
      <c r="EI585" s="163"/>
    </row>
    <row r="586" spans="1:139" ht="15.75" outlineLevel="1" x14ac:dyDescent="0.25">
      <c r="A586" s="2">
        <f t="shared" si="1450"/>
        <v>37</v>
      </c>
      <c r="B586" s="1" t="str">
        <f t="shared" si="1450"/>
        <v>PRE-09826</v>
      </c>
      <c r="C586" s="1" t="str">
        <f t="shared" si="1450"/>
        <v>SPP TAU - Circuit 230606</v>
      </c>
      <c r="D586" s="2" t="str">
        <f t="shared" si="1450"/>
        <v>PRE-09826.1</v>
      </c>
      <c r="E586" s="162" t="str">
        <f t="shared" si="1450"/>
        <v>SPP TAU - Circuit 230606</v>
      </c>
      <c r="F586" s="123">
        <f t="shared" si="1451"/>
        <v>355</v>
      </c>
      <c r="G586" s="213">
        <f>VLOOKUP($F586,'2021 Depreciation Rates'!$A:$B,2,FALSE)</f>
        <v>3.5999999999999997E-2</v>
      </c>
      <c r="H586" s="213">
        <f>VLOOKUP($F586,'2022-2023 Depreciation Rates'!$A$1:$B$183,2,FALSE)</f>
        <v>2.8000000000000001E-2</v>
      </c>
      <c r="J586" s="116">
        <f t="shared" ref="J586:U586" si="1518">ROUND(I385*$G586/12,2)</f>
        <v>0</v>
      </c>
      <c r="K586" s="116">
        <f t="shared" si="1518"/>
        <v>0</v>
      </c>
      <c r="L586" s="116">
        <f t="shared" si="1518"/>
        <v>0</v>
      </c>
      <c r="M586" s="116">
        <f t="shared" si="1518"/>
        <v>0</v>
      </c>
      <c r="N586" s="116">
        <f t="shared" si="1518"/>
        <v>0</v>
      </c>
      <c r="O586" s="116">
        <f t="shared" si="1518"/>
        <v>0</v>
      </c>
      <c r="P586" s="116">
        <f t="shared" si="1518"/>
        <v>0</v>
      </c>
      <c r="Q586" s="116">
        <f t="shared" si="1518"/>
        <v>0</v>
      </c>
      <c r="R586" s="116">
        <f t="shared" si="1518"/>
        <v>0</v>
      </c>
      <c r="S586" s="116">
        <f t="shared" si="1518"/>
        <v>0</v>
      </c>
      <c r="T586" s="116">
        <f t="shared" si="1518"/>
        <v>0</v>
      </c>
      <c r="U586" s="116">
        <f t="shared" si="1518"/>
        <v>0</v>
      </c>
      <c r="V586" s="174">
        <f t="shared" si="1100"/>
        <v>0</v>
      </c>
      <c r="W586" s="116">
        <f t="shared" si="1512"/>
        <v>0</v>
      </c>
      <c r="X586" s="116">
        <f t="shared" si="1507"/>
        <v>0</v>
      </c>
      <c r="Y586" s="116">
        <f t="shared" ref="Y586:AH586" si="1519">ROUND(X385*$G586/12,2)</f>
        <v>0</v>
      </c>
      <c r="Z586" s="116">
        <f t="shared" si="1519"/>
        <v>0</v>
      </c>
      <c r="AA586" s="116">
        <f t="shared" si="1519"/>
        <v>0</v>
      </c>
      <c r="AB586" s="116">
        <f t="shared" si="1519"/>
        <v>0</v>
      </c>
      <c r="AC586" s="116">
        <f t="shared" si="1519"/>
        <v>0</v>
      </c>
      <c r="AD586" s="116">
        <f t="shared" si="1519"/>
        <v>0</v>
      </c>
      <c r="AE586" s="116">
        <f t="shared" si="1519"/>
        <v>0</v>
      </c>
      <c r="AF586" s="116">
        <f t="shared" si="1519"/>
        <v>0</v>
      </c>
      <c r="AG586" s="116">
        <f t="shared" si="1519"/>
        <v>0</v>
      </c>
      <c r="AH586" s="116">
        <f t="shared" si="1519"/>
        <v>0</v>
      </c>
      <c r="AI586" s="2">
        <f t="shared" si="1514"/>
        <v>0</v>
      </c>
      <c r="AJ586" s="116">
        <f t="shared" si="1356"/>
        <v>0</v>
      </c>
      <c r="AK586" s="116">
        <f t="shared" si="1357"/>
        <v>0</v>
      </c>
      <c r="AL586" s="116">
        <f t="shared" si="1439"/>
        <v>0</v>
      </c>
      <c r="AM586" s="116">
        <f t="shared" si="1439"/>
        <v>0</v>
      </c>
      <c r="AN586" s="116">
        <f t="shared" si="1439"/>
        <v>2114.89</v>
      </c>
      <c r="AO586" s="116">
        <f t="shared" si="1439"/>
        <v>2114.89</v>
      </c>
      <c r="AP586" s="116">
        <f t="shared" si="1439"/>
        <v>2114.89</v>
      </c>
      <c r="AQ586" s="116">
        <f t="shared" si="1439"/>
        <v>2114.89</v>
      </c>
      <c r="AR586" s="116">
        <f t="shared" si="1439"/>
        <v>2114.89</v>
      </c>
      <c r="AS586" s="116">
        <f t="shared" si="1439"/>
        <v>2114.89</v>
      </c>
      <c r="AT586" s="116">
        <f t="shared" si="1439"/>
        <v>2114.89</v>
      </c>
      <c r="AU586" s="116">
        <f t="shared" si="1439"/>
        <v>2114.89</v>
      </c>
      <c r="AV586" s="116">
        <f t="shared" si="1121"/>
        <v>16919.12</v>
      </c>
      <c r="AW586" s="116">
        <f t="shared" si="1358"/>
        <v>2114.89</v>
      </c>
      <c r="AX586" s="116">
        <f t="shared" si="1517"/>
        <v>2114.89</v>
      </c>
      <c r="AY586" s="116">
        <f t="shared" si="1517"/>
        <v>2114.89</v>
      </c>
      <c r="AZ586" s="116">
        <f t="shared" si="1517"/>
        <v>2114.89</v>
      </c>
      <c r="BA586" s="116">
        <f t="shared" si="1517"/>
        <v>2114.89</v>
      </c>
      <c r="BB586" s="116">
        <f t="shared" si="1517"/>
        <v>2114.89</v>
      </c>
      <c r="BC586" s="116">
        <f t="shared" si="1517"/>
        <v>2114.89</v>
      </c>
      <c r="BD586" s="116">
        <f t="shared" si="1517"/>
        <v>2114.89</v>
      </c>
      <c r="BE586" s="116">
        <f t="shared" si="1517"/>
        <v>2114.89</v>
      </c>
      <c r="BF586" s="116">
        <f t="shared" si="1517"/>
        <v>2114.89</v>
      </c>
      <c r="BG586" s="116">
        <f t="shared" si="1517"/>
        <v>2114.89</v>
      </c>
      <c r="BH586" s="116">
        <f t="shared" si="1517"/>
        <v>2114.89</v>
      </c>
      <c r="BI586" s="116">
        <f t="shared" si="1122"/>
        <v>25378.679999999997</v>
      </c>
      <c r="BV586" s="163"/>
      <c r="CI586" s="163"/>
      <c r="CV586" s="163"/>
      <c r="DI586" s="163"/>
      <c r="DV586" s="163"/>
      <c r="EI586" s="163"/>
    </row>
    <row r="587" spans="1:139" ht="15.75" outlineLevel="1" x14ac:dyDescent="0.25">
      <c r="A587" s="2">
        <f t="shared" ref="A587:E596" si="1520">A386</f>
        <v>38</v>
      </c>
      <c r="B587" s="1" t="str">
        <f t="shared" si="1520"/>
        <v>PRE-09827</v>
      </c>
      <c r="C587" s="1" t="str">
        <f t="shared" si="1520"/>
        <v>SPP TAU - Circuit 230033</v>
      </c>
      <c r="D587" s="2" t="str">
        <f t="shared" si="1520"/>
        <v>PRE-09827.1</v>
      </c>
      <c r="E587" s="162" t="str">
        <f t="shared" si="1520"/>
        <v>SPP TAU - Circuit 230033</v>
      </c>
      <c r="F587" s="123">
        <f t="shared" si="1451"/>
        <v>355</v>
      </c>
      <c r="G587" s="213">
        <f>VLOOKUP($F587,'2021 Depreciation Rates'!$A:$B,2,FALSE)</f>
        <v>3.5999999999999997E-2</v>
      </c>
      <c r="H587" s="213">
        <f>VLOOKUP($F587,'2022-2023 Depreciation Rates'!$A$1:$B$183,2,FALSE)</f>
        <v>2.8000000000000001E-2</v>
      </c>
      <c r="J587" s="116">
        <f t="shared" ref="J587:U587" si="1521">ROUND(I386*$G587/12,2)</f>
        <v>0</v>
      </c>
      <c r="K587" s="116">
        <f t="shared" si="1521"/>
        <v>0</v>
      </c>
      <c r="L587" s="116">
        <f t="shared" si="1521"/>
        <v>0</v>
      </c>
      <c r="M587" s="116">
        <f t="shared" si="1521"/>
        <v>0</v>
      </c>
      <c r="N587" s="116">
        <f t="shared" si="1521"/>
        <v>0</v>
      </c>
      <c r="O587" s="116">
        <f t="shared" si="1521"/>
        <v>0</v>
      </c>
      <c r="P587" s="116">
        <f t="shared" si="1521"/>
        <v>0</v>
      </c>
      <c r="Q587" s="116">
        <f t="shared" si="1521"/>
        <v>0</v>
      </c>
      <c r="R587" s="116">
        <f t="shared" si="1521"/>
        <v>0</v>
      </c>
      <c r="S587" s="116">
        <f t="shared" si="1521"/>
        <v>0</v>
      </c>
      <c r="T587" s="116">
        <f t="shared" si="1521"/>
        <v>0</v>
      </c>
      <c r="U587" s="116">
        <f t="shared" si="1521"/>
        <v>0</v>
      </c>
      <c r="V587" s="174">
        <f t="shared" si="1100"/>
        <v>0</v>
      </c>
      <c r="W587" s="116">
        <f t="shared" si="1512"/>
        <v>0</v>
      </c>
      <c r="X587" s="116">
        <f t="shared" si="1507"/>
        <v>0</v>
      </c>
      <c r="Y587" s="116">
        <f t="shared" ref="Y587:AH587" si="1522">ROUND(X386*$G587/12,2)</f>
        <v>0</v>
      </c>
      <c r="Z587" s="116">
        <f t="shared" si="1522"/>
        <v>0</v>
      </c>
      <c r="AA587" s="116">
        <f t="shared" si="1522"/>
        <v>0</v>
      </c>
      <c r="AB587" s="116">
        <f t="shared" si="1522"/>
        <v>0</v>
      </c>
      <c r="AC587" s="116">
        <f t="shared" si="1522"/>
        <v>0</v>
      </c>
      <c r="AD587" s="116">
        <f t="shared" si="1522"/>
        <v>0</v>
      </c>
      <c r="AE587" s="116">
        <f t="shared" si="1522"/>
        <v>0</v>
      </c>
      <c r="AF587" s="116">
        <f t="shared" si="1522"/>
        <v>0</v>
      </c>
      <c r="AG587" s="116">
        <f t="shared" si="1522"/>
        <v>0</v>
      </c>
      <c r="AH587" s="116">
        <f t="shared" si="1522"/>
        <v>0</v>
      </c>
      <c r="AI587" s="2">
        <f t="shared" si="1514"/>
        <v>0</v>
      </c>
      <c r="AJ587" s="116">
        <f t="shared" si="1356"/>
        <v>0</v>
      </c>
      <c r="AK587" s="116">
        <f t="shared" si="1357"/>
        <v>0</v>
      </c>
      <c r="AL587" s="116">
        <f t="shared" si="1439"/>
        <v>0</v>
      </c>
      <c r="AM587" s="116">
        <f t="shared" si="1439"/>
        <v>0</v>
      </c>
      <c r="AN587" s="116">
        <f t="shared" si="1439"/>
        <v>705.22</v>
      </c>
      <c r="AO587" s="116">
        <f t="shared" si="1439"/>
        <v>705.22</v>
      </c>
      <c r="AP587" s="116">
        <f t="shared" si="1439"/>
        <v>705.22</v>
      </c>
      <c r="AQ587" s="116">
        <f t="shared" si="1439"/>
        <v>705.22</v>
      </c>
      <c r="AR587" s="116">
        <f t="shared" si="1439"/>
        <v>705.22</v>
      </c>
      <c r="AS587" s="116">
        <f t="shared" si="1439"/>
        <v>705.22</v>
      </c>
      <c r="AT587" s="116">
        <f t="shared" si="1439"/>
        <v>705.22</v>
      </c>
      <c r="AU587" s="116">
        <f t="shared" si="1439"/>
        <v>705.22</v>
      </c>
      <c r="AV587" s="116">
        <f t="shared" si="1121"/>
        <v>5641.7600000000011</v>
      </c>
      <c r="AW587" s="116">
        <f t="shared" si="1358"/>
        <v>705.22</v>
      </c>
      <c r="AX587" s="116">
        <f t="shared" si="1517"/>
        <v>705.22</v>
      </c>
      <c r="AY587" s="116">
        <f t="shared" si="1517"/>
        <v>705.22</v>
      </c>
      <c r="AZ587" s="116">
        <f t="shared" si="1517"/>
        <v>705.22</v>
      </c>
      <c r="BA587" s="116">
        <f t="shared" si="1517"/>
        <v>705.22</v>
      </c>
      <c r="BB587" s="116">
        <f t="shared" si="1517"/>
        <v>705.22</v>
      </c>
      <c r="BC587" s="116">
        <f t="shared" si="1517"/>
        <v>705.22</v>
      </c>
      <c r="BD587" s="116">
        <f t="shared" si="1517"/>
        <v>705.22</v>
      </c>
      <c r="BE587" s="116">
        <f t="shared" si="1517"/>
        <v>705.22</v>
      </c>
      <c r="BF587" s="116">
        <f t="shared" si="1517"/>
        <v>705.22</v>
      </c>
      <c r="BG587" s="116">
        <f t="shared" si="1517"/>
        <v>705.22</v>
      </c>
      <c r="BH587" s="116">
        <f t="shared" si="1517"/>
        <v>705.22</v>
      </c>
      <c r="BI587" s="116">
        <f t="shared" si="1122"/>
        <v>8462.6400000000012</v>
      </c>
      <c r="BV587" s="163"/>
      <c r="CI587" s="163"/>
      <c r="CV587" s="163"/>
      <c r="DI587" s="163"/>
      <c r="DV587" s="163"/>
      <c r="EI587" s="163"/>
    </row>
    <row r="588" spans="1:139" ht="15.75" outlineLevel="1" x14ac:dyDescent="0.25">
      <c r="A588" s="2">
        <f t="shared" si="1520"/>
        <v>39</v>
      </c>
      <c r="B588" s="1" t="str">
        <f t="shared" si="1520"/>
        <v>PRE-09828</v>
      </c>
      <c r="C588" s="1" t="str">
        <f t="shared" si="1520"/>
        <v>SPP TAU - Circuit 230609</v>
      </c>
      <c r="D588" s="2" t="str">
        <f t="shared" si="1520"/>
        <v>PRE-09828.1</v>
      </c>
      <c r="E588" s="162" t="str">
        <f t="shared" si="1520"/>
        <v>SPP TAU - Circuit 230609</v>
      </c>
      <c r="F588" s="123">
        <f t="shared" si="1451"/>
        <v>355</v>
      </c>
      <c r="G588" s="213">
        <f>VLOOKUP($F588,'2021 Depreciation Rates'!$A:$B,2,FALSE)</f>
        <v>3.5999999999999997E-2</v>
      </c>
      <c r="H588" s="213">
        <f>VLOOKUP($F588,'2022-2023 Depreciation Rates'!$A$1:$B$183,2,FALSE)</f>
        <v>2.8000000000000001E-2</v>
      </c>
      <c r="J588" s="116">
        <f t="shared" ref="J588:U588" si="1523">ROUND(I387*$G588/12,2)</f>
        <v>0</v>
      </c>
      <c r="K588" s="116">
        <f t="shared" si="1523"/>
        <v>0</v>
      </c>
      <c r="L588" s="116">
        <f t="shared" si="1523"/>
        <v>0</v>
      </c>
      <c r="M588" s="116">
        <f t="shared" si="1523"/>
        <v>0</v>
      </c>
      <c r="N588" s="116">
        <f t="shared" si="1523"/>
        <v>0</v>
      </c>
      <c r="O588" s="116">
        <f t="shared" si="1523"/>
        <v>0</v>
      </c>
      <c r="P588" s="116">
        <f t="shared" si="1523"/>
        <v>0</v>
      </c>
      <c r="Q588" s="116">
        <f t="shared" si="1523"/>
        <v>0</v>
      </c>
      <c r="R588" s="116">
        <f t="shared" si="1523"/>
        <v>0</v>
      </c>
      <c r="S588" s="116">
        <f t="shared" si="1523"/>
        <v>0</v>
      </c>
      <c r="T588" s="116">
        <f t="shared" si="1523"/>
        <v>0</v>
      </c>
      <c r="U588" s="116">
        <f t="shared" si="1523"/>
        <v>0</v>
      </c>
      <c r="V588" s="174">
        <f t="shared" si="1100"/>
        <v>0</v>
      </c>
      <c r="W588" s="116">
        <f t="shared" si="1512"/>
        <v>0</v>
      </c>
      <c r="X588" s="116">
        <f t="shared" si="1507"/>
        <v>0</v>
      </c>
      <c r="Y588" s="116">
        <f t="shared" ref="Y588:AH588" si="1524">ROUND(X387*$G588/12,2)</f>
        <v>0</v>
      </c>
      <c r="Z588" s="116">
        <f t="shared" si="1524"/>
        <v>0</v>
      </c>
      <c r="AA588" s="116">
        <f t="shared" si="1524"/>
        <v>0</v>
      </c>
      <c r="AB588" s="116">
        <f t="shared" si="1524"/>
        <v>0</v>
      </c>
      <c r="AC588" s="116">
        <f t="shared" si="1524"/>
        <v>0</v>
      </c>
      <c r="AD588" s="116">
        <f t="shared" si="1524"/>
        <v>0</v>
      </c>
      <c r="AE588" s="116">
        <f t="shared" si="1524"/>
        <v>0</v>
      </c>
      <c r="AF588" s="116">
        <f t="shared" si="1524"/>
        <v>0</v>
      </c>
      <c r="AG588" s="116">
        <f t="shared" si="1524"/>
        <v>0</v>
      </c>
      <c r="AH588" s="116">
        <f t="shared" si="1524"/>
        <v>0</v>
      </c>
      <c r="AI588" s="2">
        <f t="shared" si="1514"/>
        <v>0</v>
      </c>
      <c r="AJ588" s="116">
        <f t="shared" si="1356"/>
        <v>0</v>
      </c>
      <c r="AK588" s="116">
        <f t="shared" si="1357"/>
        <v>0</v>
      </c>
      <c r="AL588" s="116">
        <f t="shared" ref="AL588:AU603" si="1525">ROUND(AK387*$H588/12,2)</f>
        <v>0</v>
      </c>
      <c r="AM588" s="116">
        <f t="shared" si="1525"/>
        <v>0</v>
      </c>
      <c r="AN588" s="116">
        <f t="shared" si="1525"/>
        <v>663.39</v>
      </c>
      <c r="AO588" s="116">
        <f t="shared" si="1525"/>
        <v>663.39</v>
      </c>
      <c r="AP588" s="116">
        <f t="shared" si="1525"/>
        <v>663.39</v>
      </c>
      <c r="AQ588" s="116">
        <f t="shared" si="1525"/>
        <v>663.39</v>
      </c>
      <c r="AR588" s="116">
        <f t="shared" si="1525"/>
        <v>663.39</v>
      </c>
      <c r="AS588" s="116">
        <f t="shared" si="1525"/>
        <v>663.39</v>
      </c>
      <c r="AT588" s="116">
        <f t="shared" si="1525"/>
        <v>663.39</v>
      </c>
      <c r="AU588" s="116">
        <f t="shared" si="1525"/>
        <v>663.39</v>
      </c>
      <c r="AV588" s="116">
        <f t="shared" si="1121"/>
        <v>5307.12</v>
      </c>
      <c r="AW588" s="116">
        <f t="shared" si="1358"/>
        <v>663.39</v>
      </c>
      <c r="AX588" s="116">
        <f t="shared" si="1517"/>
        <v>663.39</v>
      </c>
      <c r="AY588" s="116">
        <f t="shared" si="1517"/>
        <v>663.39</v>
      </c>
      <c r="AZ588" s="116">
        <f t="shared" si="1517"/>
        <v>663.39</v>
      </c>
      <c r="BA588" s="116">
        <f t="shared" si="1517"/>
        <v>663.39</v>
      </c>
      <c r="BB588" s="116">
        <f t="shared" si="1517"/>
        <v>663.39</v>
      </c>
      <c r="BC588" s="116">
        <f t="shared" si="1517"/>
        <v>663.39</v>
      </c>
      <c r="BD588" s="116">
        <f t="shared" si="1517"/>
        <v>663.39</v>
      </c>
      <c r="BE588" s="116">
        <f t="shared" si="1517"/>
        <v>663.39</v>
      </c>
      <c r="BF588" s="116">
        <f t="shared" si="1517"/>
        <v>663.39</v>
      </c>
      <c r="BG588" s="116">
        <f t="shared" si="1517"/>
        <v>663.39</v>
      </c>
      <c r="BH588" s="116">
        <f t="shared" si="1517"/>
        <v>663.39</v>
      </c>
      <c r="BI588" s="116">
        <f t="shared" si="1122"/>
        <v>7960.6800000000012</v>
      </c>
      <c r="BV588" s="163"/>
      <c r="CI588" s="163"/>
      <c r="CV588" s="163"/>
      <c r="DI588" s="163"/>
      <c r="DV588" s="163"/>
      <c r="EI588" s="163"/>
    </row>
    <row r="589" spans="1:139" ht="15.75" outlineLevel="1" x14ac:dyDescent="0.25">
      <c r="A589" s="2">
        <f t="shared" si="1520"/>
        <v>40</v>
      </c>
      <c r="B589" s="1" t="str">
        <f t="shared" si="1520"/>
        <v>PRE-09829</v>
      </c>
      <c r="C589" s="1" t="str">
        <f t="shared" si="1520"/>
        <v>SPP TAU - Circuit 230013</v>
      </c>
      <c r="D589" s="2" t="str">
        <f t="shared" si="1520"/>
        <v>PRE-09829.1</v>
      </c>
      <c r="E589" s="162" t="str">
        <f t="shared" si="1520"/>
        <v>SPP TAU - Circuit 230013</v>
      </c>
      <c r="F589" s="123">
        <f t="shared" si="1451"/>
        <v>355</v>
      </c>
      <c r="G589" s="213">
        <f>VLOOKUP($F589,'2021 Depreciation Rates'!$A:$B,2,FALSE)</f>
        <v>3.5999999999999997E-2</v>
      </c>
      <c r="H589" s="213">
        <f>VLOOKUP($F589,'2022-2023 Depreciation Rates'!$A$1:$B$183,2,FALSE)</f>
        <v>2.8000000000000001E-2</v>
      </c>
      <c r="J589" s="116">
        <f t="shared" ref="J589:U589" si="1526">ROUND(I388*$G589/12,2)</f>
        <v>0</v>
      </c>
      <c r="K589" s="116">
        <f t="shared" si="1526"/>
        <v>0</v>
      </c>
      <c r="L589" s="116">
        <f t="shared" si="1526"/>
        <v>0</v>
      </c>
      <c r="M589" s="116">
        <f t="shared" si="1526"/>
        <v>0</v>
      </c>
      <c r="N589" s="116">
        <f t="shared" si="1526"/>
        <v>0</v>
      </c>
      <c r="O589" s="116">
        <f t="shared" si="1526"/>
        <v>0</v>
      </c>
      <c r="P589" s="116">
        <f t="shared" si="1526"/>
        <v>0</v>
      </c>
      <c r="Q589" s="116">
        <f t="shared" si="1526"/>
        <v>0</v>
      </c>
      <c r="R589" s="116">
        <f t="shared" si="1526"/>
        <v>0</v>
      </c>
      <c r="S589" s="116">
        <f t="shared" si="1526"/>
        <v>0</v>
      </c>
      <c r="T589" s="116">
        <f t="shared" si="1526"/>
        <v>0</v>
      </c>
      <c r="U589" s="116">
        <f t="shared" si="1526"/>
        <v>0</v>
      </c>
      <c r="V589" s="174">
        <f t="shared" si="1100"/>
        <v>0</v>
      </c>
      <c r="W589" s="116">
        <f t="shared" si="1512"/>
        <v>0</v>
      </c>
      <c r="X589" s="116">
        <f t="shared" si="1507"/>
        <v>0</v>
      </c>
      <c r="Y589" s="116">
        <f t="shared" ref="Y589:AH589" si="1527">ROUND(X388*$G589/12,2)</f>
        <v>0</v>
      </c>
      <c r="Z589" s="116">
        <f t="shared" si="1527"/>
        <v>0</v>
      </c>
      <c r="AA589" s="116">
        <f t="shared" si="1527"/>
        <v>0</v>
      </c>
      <c r="AB589" s="116">
        <f t="shared" si="1527"/>
        <v>0</v>
      </c>
      <c r="AC589" s="116">
        <f t="shared" si="1527"/>
        <v>0</v>
      </c>
      <c r="AD589" s="116">
        <f t="shared" si="1527"/>
        <v>0</v>
      </c>
      <c r="AE589" s="116">
        <f t="shared" si="1527"/>
        <v>0</v>
      </c>
      <c r="AF589" s="116">
        <f t="shared" si="1527"/>
        <v>0</v>
      </c>
      <c r="AG589" s="116">
        <f t="shared" si="1527"/>
        <v>0</v>
      </c>
      <c r="AH589" s="116">
        <f t="shared" si="1527"/>
        <v>0</v>
      </c>
      <c r="AI589" s="2">
        <f t="shared" si="1514"/>
        <v>0</v>
      </c>
      <c r="AJ589" s="116">
        <f t="shared" si="1356"/>
        <v>0</v>
      </c>
      <c r="AK589" s="116">
        <f t="shared" si="1357"/>
        <v>0</v>
      </c>
      <c r="AL589" s="116">
        <f t="shared" si="1525"/>
        <v>0</v>
      </c>
      <c r="AM589" s="116">
        <f t="shared" si="1525"/>
        <v>0</v>
      </c>
      <c r="AN589" s="116">
        <f t="shared" si="1525"/>
        <v>0</v>
      </c>
      <c r="AO589" s="116">
        <f t="shared" si="1525"/>
        <v>1000.21</v>
      </c>
      <c r="AP589" s="116">
        <f t="shared" si="1525"/>
        <v>1000.21</v>
      </c>
      <c r="AQ589" s="116">
        <f t="shared" si="1525"/>
        <v>1000.21</v>
      </c>
      <c r="AR589" s="116">
        <f t="shared" si="1525"/>
        <v>1000.21</v>
      </c>
      <c r="AS589" s="116">
        <f t="shared" si="1525"/>
        <v>1000.21</v>
      </c>
      <c r="AT589" s="116">
        <f t="shared" si="1525"/>
        <v>1000.21</v>
      </c>
      <c r="AU589" s="116">
        <f t="shared" si="1525"/>
        <v>1000.21</v>
      </c>
      <c r="AV589" s="116">
        <f t="shared" si="1121"/>
        <v>7001.47</v>
      </c>
      <c r="AW589" s="116">
        <f t="shared" si="1358"/>
        <v>1000.21</v>
      </c>
      <c r="AX589" s="116">
        <f t="shared" si="1517"/>
        <v>1000.21</v>
      </c>
      <c r="AY589" s="116">
        <f t="shared" si="1517"/>
        <v>1000.21</v>
      </c>
      <c r="AZ589" s="116">
        <f t="shared" si="1517"/>
        <v>1000.21</v>
      </c>
      <c r="BA589" s="116">
        <f t="shared" si="1517"/>
        <v>1000.21</v>
      </c>
      <c r="BB589" s="116">
        <f t="shared" si="1517"/>
        <v>1000.21</v>
      </c>
      <c r="BC589" s="116">
        <f t="shared" si="1517"/>
        <v>1000.21</v>
      </c>
      <c r="BD589" s="116">
        <f t="shared" si="1517"/>
        <v>1000.21</v>
      </c>
      <c r="BE589" s="116">
        <f t="shared" si="1517"/>
        <v>1000.21</v>
      </c>
      <c r="BF589" s="116">
        <f t="shared" si="1517"/>
        <v>1000.21</v>
      </c>
      <c r="BG589" s="116">
        <f t="shared" si="1517"/>
        <v>1000.21</v>
      </c>
      <c r="BH589" s="116">
        <f t="shared" si="1517"/>
        <v>1000.21</v>
      </c>
      <c r="BI589" s="116">
        <f t="shared" si="1122"/>
        <v>12002.519999999997</v>
      </c>
      <c r="BV589" s="163"/>
      <c r="CI589" s="163"/>
      <c r="CV589" s="163"/>
      <c r="DI589" s="163"/>
      <c r="DV589" s="163"/>
      <c r="EI589" s="163"/>
    </row>
    <row r="590" spans="1:139" ht="15.75" outlineLevel="1" x14ac:dyDescent="0.25">
      <c r="A590" s="2">
        <f t="shared" si="1520"/>
        <v>41</v>
      </c>
      <c r="B590" s="1" t="str">
        <f t="shared" si="1520"/>
        <v>PRE-09830</v>
      </c>
      <c r="C590" s="1" t="str">
        <f t="shared" si="1520"/>
        <v>SPP TAU - Circuit 66030</v>
      </c>
      <c r="D590" s="2" t="str">
        <f t="shared" si="1520"/>
        <v>PRE-09830.1</v>
      </c>
      <c r="E590" s="162" t="str">
        <f t="shared" si="1520"/>
        <v>SPP TAU - Circuit 66030</v>
      </c>
      <c r="F590" s="123">
        <f t="shared" si="1451"/>
        <v>355</v>
      </c>
      <c r="G590" s="213">
        <f>VLOOKUP($F590,'2021 Depreciation Rates'!$A:$B,2,FALSE)</f>
        <v>3.5999999999999997E-2</v>
      </c>
      <c r="H590" s="213">
        <f>VLOOKUP($F590,'2022-2023 Depreciation Rates'!$A$1:$B$183,2,FALSE)</f>
        <v>2.8000000000000001E-2</v>
      </c>
      <c r="J590" s="116">
        <f t="shared" ref="J590:U590" si="1528">ROUND(I389*$G590/12,2)</f>
        <v>0</v>
      </c>
      <c r="K590" s="116">
        <f t="shared" si="1528"/>
        <v>0</v>
      </c>
      <c r="L590" s="116">
        <f t="shared" si="1528"/>
        <v>0</v>
      </c>
      <c r="M590" s="116">
        <f t="shared" si="1528"/>
        <v>0</v>
      </c>
      <c r="N590" s="116">
        <f t="shared" si="1528"/>
        <v>0</v>
      </c>
      <c r="O590" s="116">
        <f t="shared" si="1528"/>
        <v>0</v>
      </c>
      <c r="P590" s="116">
        <f t="shared" si="1528"/>
        <v>0</v>
      </c>
      <c r="Q590" s="116">
        <f t="shared" si="1528"/>
        <v>0</v>
      </c>
      <c r="R590" s="116">
        <f t="shared" si="1528"/>
        <v>0</v>
      </c>
      <c r="S590" s="116">
        <f t="shared" si="1528"/>
        <v>0</v>
      </c>
      <c r="T590" s="116">
        <f t="shared" si="1528"/>
        <v>0</v>
      </c>
      <c r="U590" s="116">
        <f t="shared" si="1528"/>
        <v>0</v>
      </c>
      <c r="V590" s="174">
        <f t="shared" si="1100"/>
        <v>0</v>
      </c>
      <c r="W590" s="116">
        <f t="shared" si="1512"/>
        <v>0</v>
      </c>
      <c r="X590" s="116">
        <f t="shared" si="1507"/>
        <v>0</v>
      </c>
      <c r="Y590" s="116">
        <f t="shared" ref="Y590:AH590" si="1529">ROUND(X389*$G590/12,2)</f>
        <v>0</v>
      </c>
      <c r="Z590" s="116">
        <f t="shared" si="1529"/>
        <v>0</v>
      </c>
      <c r="AA590" s="116">
        <f t="shared" si="1529"/>
        <v>0</v>
      </c>
      <c r="AB590" s="116">
        <f t="shared" si="1529"/>
        <v>0</v>
      </c>
      <c r="AC590" s="116">
        <f t="shared" si="1529"/>
        <v>0</v>
      </c>
      <c r="AD590" s="116">
        <f t="shared" si="1529"/>
        <v>0</v>
      </c>
      <c r="AE590" s="116">
        <f t="shared" si="1529"/>
        <v>0</v>
      </c>
      <c r="AF590" s="116">
        <f t="shared" si="1529"/>
        <v>0</v>
      </c>
      <c r="AG590" s="116">
        <f t="shared" si="1529"/>
        <v>0</v>
      </c>
      <c r="AH590" s="116">
        <f t="shared" si="1529"/>
        <v>0</v>
      </c>
      <c r="AI590" s="2">
        <f t="shared" si="1514"/>
        <v>0</v>
      </c>
      <c r="AJ590" s="116">
        <f t="shared" si="1356"/>
        <v>0</v>
      </c>
      <c r="AK590" s="116">
        <f t="shared" si="1357"/>
        <v>0</v>
      </c>
      <c r="AL590" s="116">
        <f t="shared" si="1525"/>
        <v>0</v>
      </c>
      <c r="AM590" s="116">
        <f t="shared" si="1525"/>
        <v>0</v>
      </c>
      <c r="AN590" s="116">
        <f t="shared" si="1525"/>
        <v>0</v>
      </c>
      <c r="AO590" s="116">
        <f t="shared" si="1525"/>
        <v>0</v>
      </c>
      <c r="AP590" s="116">
        <f t="shared" si="1525"/>
        <v>3537.24</v>
      </c>
      <c r="AQ590" s="116">
        <f t="shared" si="1525"/>
        <v>3537.24</v>
      </c>
      <c r="AR590" s="116">
        <f t="shared" si="1525"/>
        <v>3537.24</v>
      </c>
      <c r="AS590" s="116">
        <f t="shared" si="1525"/>
        <v>3537.24</v>
      </c>
      <c r="AT590" s="116">
        <f t="shared" si="1525"/>
        <v>3537.24</v>
      </c>
      <c r="AU590" s="116">
        <f t="shared" si="1525"/>
        <v>3537.24</v>
      </c>
      <c r="AV590" s="116">
        <f t="shared" si="1121"/>
        <v>21223.439999999995</v>
      </c>
      <c r="AW590" s="116">
        <f t="shared" si="1358"/>
        <v>3537.24</v>
      </c>
      <c r="AX590" s="116">
        <f t="shared" si="1517"/>
        <v>3537.24</v>
      </c>
      <c r="AY590" s="116">
        <f t="shared" si="1517"/>
        <v>3537.24</v>
      </c>
      <c r="AZ590" s="116">
        <f t="shared" si="1517"/>
        <v>3537.24</v>
      </c>
      <c r="BA590" s="116">
        <f t="shared" si="1517"/>
        <v>3537.24</v>
      </c>
      <c r="BB590" s="116">
        <f t="shared" si="1517"/>
        <v>3537.24</v>
      </c>
      <c r="BC590" s="116">
        <f t="shared" si="1517"/>
        <v>3537.24</v>
      </c>
      <c r="BD590" s="116">
        <f t="shared" si="1517"/>
        <v>3537.24</v>
      </c>
      <c r="BE590" s="116">
        <f t="shared" si="1517"/>
        <v>3537.24</v>
      </c>
      <c r="BF590" s="116">
        <f t="shared" si="1517"/>
        <v>3537.24</v>
      </c>
      <c r="BG590" s="116">
        <f t="shared" si="1517"/>
        <v>3537.24</v>
      </c>
      <c r="BH590" s="116">
        <f t="shared" si="1517"/>
        <v>3537.24</v>
      </c>
      <c r="BI590" s="116">
        <f t="shared" si="1122"/>
        <v>42446.879999999983</v>
      </c>
      <c r="BV590" s="163"/>
      <c r="CI590" s="163"/>
      <c r="CV590" s="163"/>
      <c r="DI590" s="163"/>
      <c r="DV590" s="163"/>
      <c r="EI590" s="163"/>
    </row>
    <row r="591" spans="1:139" ht="15.75" outlineLevel="1" x14ac:dyDescent="0.25">
      <c r="A591" s="2">
        <f t="shared" si="1520"/>
        <v>42</v>
      </c>
      <c r="B591" s="1" t="str">
        <f t="shared" si="1520"/>
        <v>PRE-09831</v>
      </c>
      <c r="C591" s="1" t="str">
        <f t="shared" si="1520"/>
        <v>SPP TAU - Circuit 66025</v>
      </c>
      <c r="D591" s="2" t="str">
        <f t="shared" si="1520"/>
        <v>PRE-09831.1</v>
      </c>
      <c r="E591" s="162" t="str">
        <f t="shared" si="1520"/>
        <v>SPP TAU - Circuit 66025</v>
      </c>
      <c r="F591" s="123">
        <f t="shared" si="1451"/>
        <v>355</v>
      </c>
      <c r="G591" s="213">
        <f>VLOOKUP($F591,'2021 Depreciation Rates'!$A:$B,2,FALSE)</f>
        <v>3.5999999999999997E-2</v>
      </c>
      <c r="H591" s="213">
        <f>VLOOKUP($F591,'2022-2023 Depreciation Rates'!$A$1:$B$183,2,FALSE)</f>
        <v>2.8000000000000001E-2</v>
      </c>
      <c r="J591" s="116">
        <f t="shared" ref="J591:U591" si="1530">ROUND(I390*$G591/12,2)</f>
        <v>0</v>
      </c>
      <c r="K591" s="116">
        <f t="shared" si="1530"/>
        <v>0</v>
      </c>
      <c r="L591" s="116">
        <f t="shared" si="1530"/>
        <v>0</v>
      </c>
      <c r="M591" s="116">
        <f t="shared" si="1530"/>
        <v>0</v>
      </c>
      <c r="N591" s="116">
        <f t="shared" si="1530"/>
        <v>0</v>
      </c>
      <c r="O591" s="116">
        <f t="shared" si="1530"/>
        <v>0</v>
      </c>
      <c r="P591" s="116">
        <f t="shared" si="1530"/>
        <v>0</v>
      </c>
      <c r="Q591" s="116">
        <f t="shared" si="1530"/>
        <v>0</v>
      </c>
      <c r="R591" s="116">
        <f t="shared" si="1530"/>
        <v>0</v>
      </c>
      <c r="S591" s="116">
        <f t="shared" si="1530"/>
        <v>0</v>
      </c>
      <c r="T591" s="116">
        <f t="shared" si="1530"/>
        <v>0</v>
      </c>
      <c r="U591" s="116">
        <f t="shared" si="1530"/>
        <v>0</v>
      </c>
      <c r="V591" s="174">
        <f t="shared" si="1100"/>
        <v>0</v>
      </c>
      <c r="W591" s="116">
        <f t="shared" si="1512"/>
        <v>0</v>
      </c>
      <c r="X591" s="116">
        <f t="shared" si="1507"/>
        <v>0</v>
      </c>
      <c r="Y591" s="116">
        <f t="shared" ref="Y591:AH591" si="1531">ROUND(X390*$G591/12,2)</f>
        <v>0</v>
      </c>
      <c r="Z591" s="116">
        <f t="shared" si="1531"/>
        <v>0</v>
      </c>
      <c r="AA591" s="116">
        <f t="shared" si="1531"/>
        <v>0</v>
      </c>
      <c r="AB591" s="116">
        <f t="shared" si="1531"/>
        <v>0</v>
      </c>
      <c r="AC591" s="116">
        <f t="shared" si="1531"/>
        <v>0</v>
      </c>
      <c r="AD591" s="116">
        <f t="shared" si="1531"/>
        <v>0</v>
      </c>
      <c r="AE591" s="116">
        <f t="shared" si="1531"/>
        <v>0</v>
      </c>
      <c r="AF591" s="116">
        <f t="shared" si="1531"/>
        <v>0</v>
      </c>
      <c r="AG591" s="116">
        <f t="shared" si="1531"/>
        <v>0</v>
      </c>
      <c r="AH591" s="116">
        <f t="shared" si="1531"/>
        <v>0</v>
      </c>
      <c r="AI591" s="2">
        <f t="shared" si="1514"/>
        <v>0</v>
      </c>
      <c r="AJ591" s="116">
        <f t="shared" si="1356"/>
        <v>0</v>
      </c>
      <c r="AK591" s="116">
        <f t="shared" si="1357"/>
        <v>0</v>
      </c>
      <c r="AL591" s="116">
        <f t="shared" si="1525"/>
        <v>0</v>
      </c>
      <c r="AM591" s="116">
        <f t="shared" si="1525"/>
        <v>0</v>
      </c>
      <c r="AN591" s="116">
        <f t="shared" si="1525"/>
        <v>0</v>
      </c>
      <c r="AO591" s="116">
        <f t="shared" si="1525"/>
        <v>0</v>
      </c>
      <c r="AP591" s="116">
        <f t="shared" si="1525"/>
        <v>0</v>
      </c>
      <c r="AQ591" s="116">
        <f t="shared" si="1525"/>
        <v>0</v>
      </c>
      <c r="AR591" s="116">
        <f t="shared" si="1525"/>
        <v>9544</v>
      </c>
      <c r="AS591" s="116">
        <f t="shared" si="1525"/>
        <v>9544</v>
      </c>
      <c r="AT591" s="116">
        <f t="shared" si="1525"/>
        <v>9544</v>
      </c>
      <c r="AU591" s="116">
        <f t="shared" si="1525"/>
        <v>9544</v>
      </c>
      <c r="AV591" s="116">
        <f t="shared" si="1121"/>
        <v>38176</v>
      </c>
      <c r="AW591" s="116">
        <f t="shared" si="1358"/>
        <v>9544</v>
      </c>
      <c r="AX591" s="116">
        <f t="shared" si="1517"/>
        <v>9544</v>
      </c>
      <c r="AY591" s="116">
        <f t="shared" si="1517"/>
        <v>9544</v>
      </c>
      <c r="AZ591" s="116">
        <f t="shared" si="1517"/>
        <v>9544</v>
      </c>
      <c r="BA591" s="116">
        <f t="shared" si="1517"/>
        <v>9544</v>
      </c>
      <c r="BB591" s="116">
        <f t="shared" si="1517"/>
        <v>9544</v>
      </c>
      <c r="BC591" s="116">
        <f t="shared" si="1517"/>
        <v>9544</v>
      </c>
      <c r="BD591" s="116">
        <f t="shared" si="1517"/>
        <v>9544</v>
      </c>
      <c r="BE591" s="116">
        <f t="shared" si="1517"/>
        <v>9544</v>
      </c>
      <c r="BF591" s="116">
        <f t="shared" si="1517"/>
        <v>9544</v>
      </c>
      <c r="BG591" s="116">
        <f t="shared" si="1517"/>
        <v>9544</v>
      </c>
      <c r="BH591" s="116">
        <f t="shared" si="1517"/>
        <v>9544</v>
      </c>
      <c r="BI591" s="116">
        <f t="shared" si="1122"/>
        <v>114528</v>
      </c>
      <c r="BV591" s="163"/>
      <c r="CI591" s="163"/>
      <c r="CV591" s="163"/>
      <c r="DI591" s="163"/>
      <c r="DV591" s="163"/>
      <c r="EI591" s="163"/>
    </row>
    <row r="592" spans="1:139" ht="15.75" outlineLevel="1" x14ac:dyDescent="0.25">
      <c r="A592" s="2">
        <f t="shared" si="1520"/>
        <v>43</v>
      </c>
      <c r="B592" s="1" t="str">
        <f t="shared" si="1520"/>
        <v>PRE-09832</v>
      </c>
      <c r="C592" s="1" t="str">
        <f t="shared" si="1520"/>
        <v>SPP TAU - Circuit 66020</v>
      </c>
      <c r="D592" s="2" t="str">
        <f t="shared" si="1520"/>
        <v>PRE-09832.1</v>
      </c>
      <c r="E592" s="162" t="str">
        <f t="shared" si="1520"/>
        <v>SPP TAU - Circuit 66020</v>
      </c>
      <c r="F592" s="123">
        <f t="shared" si="1451"/>
        <v>355</v>
      </c>
      <c r="G592" s="213">
        <f>VLOOKUP($F592,'2021 Depreciation Rates'!$A:$B,2,FALSE)</f>
        <v>3.5999999999999997E-2</v>
      </c>
      <c r="H592" s="213">
        <f>VLOOKUP($F592,'2022-2023 Depreciation Rates'!$A$1:$B$183,2,FALSE)</f>
        <v>2.8000000000000001E-2</v>
      </c>
      <c r="J592" s="116">
        <f t="shared" ref="J592:U592" si="1532">ROUND(I391*$G592/12,2)</f>
        <v>0</v>
      </c>
      <c r="K592" s="116">
        <f t="shared" si="1532"/>
        <v>0</v>
      </c>
      <c r="L592" s="116">
        <f t="shared" si="1532"/>
        <v>0</v>
      </c>
      <c r="M592" s="116">
        <f t="shared" si="1532"/>
        <v>0</v>
      </c>
      <c r="N592" s="116">
        <f t="shared" si="1532"/>
        <v>0</v>
      </c>
      <c r="O592" s="116">
        <f t="shared" si="1532"/>
        <v>0</v>
      </c>
      <c r="P592" s="116">
        <f t="shared" si="1532"/>
        <v>0</v>
      </c>
      <c r="Q592" s="116">
        <f t="shared" si="1532"/>
        <v>0</v>
      </c>
      <c r="R592" s="116">
        <f t="shared" si="1532"/>
        <v>0</v>
      </c>
      <c r="S592" s="116">
        <f t="shared" si="1532"/>
        <v>0</v>
      </c>
      <c r="T592" s="116">
        <f t="shared" si="1532"/>
        <v>0</v>
      </c>
      <c r="U592" s="116">
        <f t="shared" si="1532"/>
        <v>0</v>
      </c>
      <c r="V592" s="174">
        <f t="shared" si="1100"/>
        <v>0</v>
      </c>
      <c r="W592" s="116">
        <f t="shared" si="1512"/>
        <v>0</v>
      </c>
      <c r="X592" s="116">
        <f t="shared" si="1507"/>
        <v>0</v>
      </c>
      <c r="Y592" s="116">
        <f t="shared" ref="Y592:AH592" si="1533">ROUND(X391*$G592/12,2)</f>
        <v>0</v>
      </c>
      <c r="Z592" s="116">
        <f t="shared" si="1533"/>
        <v>0</v>
      </c>
      <c r="AA592" s="116">
        <f t="shared" si="1533"/>
        <v>0</v>
      </c>
      <c r="AB592" s="116">
        <f t="shared" si="1533"/>
        <v>0</v>
      </c>
      <c r="AC592" s="116">
        <f t="shared" si="1533"/>
        <v>0</v>
      </c>
      <c r="AD592" s="116">
        <f t="shared" si="1533"/>
        <v>0</v>
      </c>
      <c r="AE592" s="116">
        <f t="shared" si="1533"/>
        <v>0</v>
      </c>
      <c r="AF592" s="116">
        <f t="shared" si="1533"/>
        <v>0</v>
      </c>
      <c r="AG592" s="116">
        <f t="shared" si="1533"/>
        <v>0</v>
      </c>
      <c r="AH592" s="116">
        <f t="shared" si="1533"/>
        <v>0</v>
      </c>
      <c r="AI592" s="2">
        <f t="shared" si="1514"/>
        <v>0</v>
      </c>
      <c r="AJ592" s="116">
        <f t="shared" si="1356"/>
        <v>0</v>
      </c>
      <c r="AK592" s="116">
        <f t="shared" si="1357"/>
        <v>0</v>
      </c>
      <c r="AL592" s="116">
        <f t="shared" si="1525"/>
        <v>0</v>
      </c>
      <c r="AM592" s="116">
        <f t="shared" si="1525"/>
        <v>0</v>
      </c>
      <c r="AN592" s="116">
        <f t="shared" si="1525"/>
        <v>0</v>
      </c>
      <c r="AO592" s="116">
        <f t="shared" si="1525"/>
        <v>0</v>
      </c>
      <c r="AP592" s="116">
        <f t="shared" si="1525"/>
        <v>0</v>
      </c>
      <c r="AQ592" s="116">
        <f t="shared" si="1525"/>
        <v>0</v>
      </c>
      <c r="AR592" s="116">
        <f t="shared" si="1525"/>
        <v>723.37</v>
      </c>
      <c r="AS592" s="116">
        <f t="shared" si="1525"/>
        <v>723.37</v>
      </c>
      <c r="AT592" s="116">
        <f t="shared" si="1525"/>
        <v>723.37</v>
      </c>
      <c r="AU592" s="116">
        <f t="shared" si="1525"/>
        <v>723.37</v>
      </c>
      <c r="AV592" s="116">
        <f t="shared" si="1121"/>
        <v>2893.48</v>
      </c>
      <c r="AW592" s="116">
        <f t="shared" si="1358"/>
        <v>723.37</v>
      </c>
      <c r="AX592" s="116">
        <f t="shared" si="1517"/>
        <v>723.37</v>
      </c>
      <c r="AY592" s="116">
        <f t="shared" si="1517"/>
        <v>723.37</v>
      </c>
      <c r="AZ592" s="116">
        <f t="shared" si="1517"/>
        <v>723.37</v>
      </c>
      <c r="BA592" s="116">
        <f t="shared" si="1517"/>
        <v>723.37</v>
      </c>
      <c r="BB592" s="116">
        <f t="shared" si="1517"/>
        <v>723.37</v>
      </c>
      <c r="BC592" s="116">
        <f t="shared" si="1517"/>
        <v>723.37</v>
      </c>
      <c r="BD592" s="116">
        <f t="shared" si="1517"/>
        <v>723.37</v>
      </c>
      <c r="BE592" s="116">
        <f t="shared" si="1517"/>
        <v>723.37</v>
      </c>
      <c r="BF592" s="116">
        <f t="shared" si="1517"/>
        <v>723.37</v>
      </c>
      <c r="BG592" s="116">
        <f t="shared" si="1517"/>
        <v>723.37</v>
      </c>
      <c r="BH592" s="116">
        <f t="shared" si="1517"/>
        <v>723.37</v>
      </c>
      <c r="BI592" s="116">
        <f t="shared" si="1122"/>
        <v>8680.44</v>
      </c>
      <c r="BV592" s="163"/>
      <c r="CI592" s="163"/>
      <c r="CV592" s="163"/>
      <c r="DI592" s="163"/>
      <c r="DV592" s="163"/>
      <c r="EI592" s="163"/>
    </row>
    <row r="593" spans="1:139" ht="15.75" outlineLevel="1" x14ac:dyDescent="0.25">
      <c r="A593" s="2">
        <f t="shared" si="1520"/>
        <v>44</v>
      </c>
      <c r="B593" s="1" t="str">
        <f t="shared" si="1520"/>
        <v>PRE-09833</v>
      </c>
      <c r="C593" s="1" t="str">
        <f t="shared" si="1520"/>
        <v>SPP TAU - Circuit 66027</v>
      </c>
      <c r="D593" s="2" t="str">
        <f t="shared" si="1520"/>
        <v>PRE-09833.1</v>
      </c>
      <c r="E593" s="162" t="str">
        <f t="shared" si="1520"/>
        <v>SPP TAU - Circuit 66027</v>
      </c>
      <c r="F593" s="123">
        <f t="shared" si="1451"/>
        <v>355</v>
      </c>
      <c r="G593" s="213">
        <f>VLOOKUP($F593,'2021 Depreciation Rates'!$A:$B,2,FALSE)</f>
        <v>3.5999999999999997E-2</v>
      </c>
      <c r="H593" s="213">
        <f>VLOOKUP($F593,'2022-2023 Depreciation Rates'!$A$1:$B$183,2,FALSE)</f>
        <v>2.8000000000000001E-2</v>
      </c>
      <c r="J593" s="116">
        <f t="shared" ref="J593:U593" si="1534">ROUND(I392*$G593/12,2)</f>
        <v>0</v>
      </c>
      <c r="K593" s="116">
        <f t="shared" si="1534"/>
        <v>0</v>
      </c>
      <c r="L593" s="116">
        <f t="shared" si="1534"/>
        <v>0</v>
      </c>
      <c r="M593" s="116">
        <f t="shared" si="1534"/>
        <v>0</v>
      </c>
      <c r="N593" s="116">
        <f t="shared" si="1534"/>
        <v>0</v>
      </c>
      <c r="O593" s="116">
        <f t="shared" si="1534"/>
        <v>0</v>
      </c>
      <c r="P593" s="116">
        <f t="shared" si="1534"/>
        <v>0</v>
      </c>
      <c r="Q593" s="116">
        <f t="shared" si="1534"/>
        <v>0</v>
      </c>
      <c r="R593" s="116">
        <f t="shared" si="1534"/>
        <v>0</v>
      </c>
      <c r="S593" s="116">
        <f t="shared" si="1534"/>
        <v>0</v>
      </c>
      <c r="T593" s="116">
        <f t="shared" si="1534"/>
        <v>0</v>
      </c>
      <c r="U593" s="116">
        <f t="shared" si="1534"/>
        <v>0</v>
      </c>
      <c r="V593" s="174">
        <f t="shared" si="1100"/>
        <v>0</v>
      </c>
      <c r="W593" s="116">
        <f t="shared" si="1512"/>
        <v>0</v>
      </c>
      <c r="X593" s="116">
        <f t="shared" si="1507"/>
        <v>0</v>
      </c>
      <c r="Y593" s="116">
        <f t="shared" ref="Y593:AH593" si="1535">ROUND(X392*$G593/12,2)</f>
        <v>0</v>
      </c>
      <c r="Z593" s="116">
        <f t="shared" si="1535"/>
        <v>0</v>
      </c>
      <c r="AA593" s="116">
        <f t="shared" si="1535"/>
        <v>0</v>
      </c>
      <c r="AB593" s="116">
        <f t="shared" si="1535"/>
        <v>0</v>
      </c>
      <c r="AC593" s="116">
        <f t="shared" si="1535"/>
        <v>0</v>
      </c>
      <c r="AD593" s="116">
        <f t="shared" si="1535"/>
        <v>0</v>
      </c>
      <c r="AE593" s="116">
        <f t="shared" si="1535"/>
        <v>0</v>
      </c>
      <c r="AF593" s="116">
        <f t="shared" si="1535"/>
        <v>0</v>
      </c>
      <c r="AG593" s="116">
        <f t="shared" si="1535"/>
        <v>0</v>
      </c>
      <c r="AH593" s="116">
        <f t="shared" si="1535"/>
        <v>0</v>
      </c>
      <c r="AI593" s="2">
        <f t="shared" si="1514"/>
        <v>0</v>
      </c>
      <c r="AJ593" s="116">
        <f t="shared" si="1356"/>
        <v>0</v>
      </c>
      <c r="AK593" s="116">
        <f t="shared" si="1357"/>
        <v>0</v>
      </c>
      <c r="AL593" s="116">
        <f t="shared" si="1525"/>
        <v>0</v>
      </c>
      <c r="AM593" s="116">
        <f t="shared" si="1525"/>
        <v>0</v>
      </c>
      <c r="AN593" s="116">
        <f t="shared" si="1525"/>
        <v>0</v>
      </c>
      <c r="AO593" s="116">
        <f t="shared" si="1525"/>
        <v>0</v>
      </c>
      <c r="AP593" s="116">
        <f t="shared" si="1525"/>
        <v>0</v>
      </c>
      <c r="AQ593" s="116">
        <f t="shared" si="1525"/>
        <v>0</v>
      </c>
      <c r="AR593" s="116">
        <f t="shared" si="1525"/>
        <v>0</v>
      </c>
      <c r="AS593" s="116">
        <f t="shared" si="1525"/>
        <v>1295.73</v>
      </c>
      <c r="AT593" s="116">
        <f t="shared" si="1525"/>
        <v>1295.73</v>
      </c>
      <c r="AU593" s="116">
        <f t="shared" si="1525"/>
        <v>1295.73</v>
      </c>
      <c r="AV593" s="116">
        <f t="shared" si="1121"/>
        <v>3887.19</v>
      </c>
      <c r="AW593" s="116">
        <f t="shared" si="1358"/>
        <v>1295.73</v>
      </c>
      <c r="AX593" s="116">
        <f t="shared" si="1517"/>
        <v>1295.73</v>
      </c>
      <c r="AY593" s="116">
        <f t="shared" si="1517"/>
        <v>1295.73</v>
      </c>
      <c r="AZ593" s="116">
        <f t="shared" si="1517"/>
        <v>1295.73</v>
      </c>
      <c r="BA593" s="116">
        <f t="shared" si="1517"/>
        <v>1295.73</v>
      </c>
      <c r="BB593" s="116">
        <f t="shared" si="1517"/>
        <v>1295.73</v>
      </c>
      <c r="BC593" s="116">
        <f t="shared" si="1517"/>
        <v>1295.73</v>
      </c>
      <c r="BD593" s="116">
        <f t="shared" si="1517"/>
        <v>1295.73</v>
      </c>
      <c r="BE593" s="116">
        <f t="shared" si="1517"/>
        <v>1295.73</v>
      </c>
      <c r="BF593" s="116">
        <f t="shared" si="1517"/>
        <v>1295.73</v>
      </c>
      <c r="BG593" s="116">
        <f t="shared" si="1517"/>
        <v>1295.73</v>
      </c>
      <c r="BH593" s="116">
        <f t="shared" si="1517"/>
        <v>1295.73</v>
      </c>
      <c r="BI593" s="116">
        <f t="shared" si="1122"/>
        <v>15548.759999999997</v>
      </c>
      <c r="BV593" s="163"/>
      <c r="CI593" s="163"/>
      <c r="CV593" s="163"/>
      <c r="DI593" s="163"/>
      <c r="DV593" s="163"/>
      <c r="EI593" s="163"/>
    </row>
    <row r="594" spans="1:139" ht="15.75" outlineLevel="1" x14ac:dyDescent="0.25">
      <c r="A594" s="2">
        <f t="shared" si="1520"/>
        <v>45</v>
      </c>
      <c r="B594" s="1" t="str">
        <f t="shared" si="1520"/>
        <v>PRE-09834</v>
      </c>
      <c r="C594" s="1" t="str">
        <f t="shared" si="1520"/>
        <v>SPP TAU - Circuit 66008</v>
      </c>
      <c r="D594" s="2" t="str">
        <f t="shared" si="1520"/>
        <v>PRE-09834.1</v>
      </c>
      <c r="E594" s="162" t="str">
        <f t="shared" si="1520"/>
        <v>SPP TAU - Circuit 66008</v>
      </c>
      <c r="F594" s="123">
        <f t="shared" si="1451"/>
        <v>355</v>
      </c>
      <c r="G594" s="213">
        <f>VLOOKUP($F594,'2021 Depreciation Rates'!$A:$B,2,FALSE)</f>
        <v>3.5999999999999997E-2</v>
      </c>
      <c r="H594" s="213">
        <f>VLOOKUP($F594,'2022-2023 Depreciation Rates'!$A$1:$B$183,2,FALSE)</f>
        <v>2.8000000000000001E-2</v>
      </c>
      <c r="J594" s="116">
        <f t="shared" ref="J594:U594" si="1536">ROUND(I393*$G594/12,2)</f>
        <v>0</v>
      </c>
      <c r="K594" s="116">
        <f t="shared" si="1536"/>
        <v>0</v>
      </c>
      <c r="L594" s="116">
        <f t="shared" si="1536"/>
        <v>0</v>
      </c>
      <c r="M594" s="116">
        <f t="shared" si="1536"/>
        <v>0</v>
      </c>
      <c r="N594" s="116">
        <f t="shared" si="1536"/>
        <v>0</v>
      </c>
      <c r="O594" s="116">
        <f t="shared" si="1536"/>
        <v>0</v>
      </c>
      <c r="P594" s="116">
        <f t="shared" si="1536"/>
        <v>0</v>
      </c>
      <c r="Q594" s="116">
        <f t="shared" si="1536"/>
        <v>0</v>
      </c>
      <c r="R594" s="116">
        <f t="shared" si="1536"/>
        <v>0</v>
      </c>
      <c r="S594" s="116">
        <f t="shared" si="1536"/>
        <v>0</v>
      </c>
      <c r="T594" s="116">
        <f t="shared" si="1536"/>
        <v>0</v>
      </c>
      <c r="U594" s="116">
        <f t="shared" si="1536"/>
        <v>0</v>
      </c>
      <c r="V594" s="174">
        <f t="shared" si="1100"/>
        <v>0</v>
      </c>
      <c r="W594" s="116">
        <f t="shared" si="1512"/>
        <v>0</v>
      </c>
      <c r="X594" s="116">
        <f t="shared" si="1507"/>
        <v>0</v>
      </c>
      <c r="Y594" s="116">
        <f t="shared" ref="Y594:AH594" si="1537">ROUND(X393*$G594/12,2)</f>
        <v>0</v>
      </c>
      <c r="Z594" s="116">
        <f t="shared" si="1537"/>
        <v>0</v>
      </c>
      <c r="AA594" s="116">
        <f t="shared" si="1537"/>
        <v>0</v>
      </c>
      <c r="AB594" s="116">
        <f t="shared" si="1537"/>
        <v>0</v>
      </c>
      <c r="AC594" s="116">
        <f t="shared" si="1537"/>
        <v>0</v>
      </c>
      <c r="AD594" s="116">
        <f t="shared" si="1537"/>
        <v>0</v>
      </c>
      <c r="AE594" s="116">
        <f t="shared" si="1537"/>
        <v>0</v>
      </c>
      <c r="AF594" s="116">
        <f t="shared" si="1537"/>
        <v>0</v>
      </c>
      <c r="AG594" s="116">
        <f t="shared" si="1537"/>
        <v>0</v>
      </c>
      <c r="AH594" s="116">
        <f t="shared" si="1537"/>
        <v>0</v>
      </c>
      <c r="AI594" s="2">
        <f t="shared" si="1514"/>
        <v>0</v>
      </c>
      <c r="AJ594" s="116">
        <f t="shared" si="1356"/>
        <v>0</v>
      </c>
      <c r="AK594" s="116">
        <f t="shared" si="1357"/>
        <v>0</v>
      </c>
      <c r="AL594" s="116">
        <f t="shared" si="1525"/>
        <v>0</v>
      </c>
      <c r="AM594" s="116">
        <f t="shared" si="1525"/>
        <v>0</v>
      </c>
      <c r="AN594" s="116">
        <f t="shared" si="1525"/>
        <v>0</v>
      </c>
      <c r="AO594" s="116">
        <f t="shared" si="1525"/>
        <v>0</v>
      </c>
      <c r="AP594" s="116">
        <f t="shared" si="1525"/>
        <v>0</v>
      </c>
      <c r="AQ594" s="116">
        <f t="shared" si="1525"/>
        <v>0</v>
      </c>
      <c r="AR594" s="116">
        <f t="shared" si="1525"/>
        <v>0</v>
      </c>
      <c r="AS594" s="116">
        <f t="shared" si="1525"/>
        <v>663.26</v>
      </c>
      <c r="AT594" s="116">
        <f t="shared" si="1525"/>
        <v>663.26</v>
      </c>
      <c r="AU594" s="116">
        <f t="shared" si="1525"/>
        <v>663.26</v>
      </c>
      <c r="AV594" s="116">
        <f t="shared" si="1121"/>
        <v>1989.78</v>
      </c>
      <c r="AW594" s="116">
        <f t="shared" si="1358"/>
        <v>663.26</v>
      </c>
      <c r="AX594" s="116">
        <f t="shared" si="1517"/>
        <v>663.26</v>
      </c>
      <c r="AY594" s="116">
        <f t="shared" si="1517"/>
        <v>663.26</v>
      </c>
      <c r="AZ594" s="116">
        <f t="shared" si="1517"/>
        <v>663.26</v>
      </c>
      <c r="BA594" s="116">
        <f t="shared" si="1517"/>
        <v>663.26</v>
      </c>
      <c r="BB594" s="116">
        <f t="shared" si="1517"/>
        <v>663.26</v>
      </c>
      <c r="BC594" s="116">
        <f t="shared" si="1517"/>
        <v>663.26</v>
      </c>
      <c r="BD594" s="116">
        <f t="shared" si="1517"/>
        <v>663.26</v>
      </c>
      <c r="BE594" s="116">
        <f t="shared" si="1517"/>
        <v>663.26</v>
      </c>
      <c r="BF594" s="116">
        <f t="shared" si="1517"/>
        <v>663.26</v>
      </c>
      <c r="BG594" s="116">
        <f t="shared" si="1517"/>
        <v>663.26</v>
      </c>
      <c r="BH594" s="116">
        <f t="shared" si="1517"/>
        <v>663.26</v>
      </c>
      <c r="BI594" s="116">
        <f t="shared" si="1122"/>
        <v>7959.1200000000017</v>
      </c>
      <c r="BV594" s="163"/>
      <c r="CI594" s="163"/>
      <c r="CV594" s="163"/>
      <c r="DI594" s="163"/>
      <c r="DV594" s="163"/>
      <c r="EI594" s="163"/>
    </row>
    <row r="595" spans="1:139" ht="15.75" outlineLevel="1" x14ac:dyDescent="0.25">
      <c r="A595" s="2">
        <f t="shared" si="1520"/>
        <v>46</v>
      </c>
      <c r="B595" s="1" t="str">
        <f t="shared" si="1520"/>
        <v>PRE-09835</v>
      </c>
      <c r="C595" s="1" t="str">
        <f t="shared" si="1520"/>
        <v>SPP TAU - Circuit 66001</v>
      </c>
      <c r="D595" s="2" t="str">
        <f t="shared" si="1520"/>
        <v>PRE-09835.1</v>
      </c>
      <c r="E595" s="162" t="str">
        <f t="shared" si="1520"/>
        <v>SPP TAU - Circuit 66001</v>
      </c>
      <c r="F595" s="123">
        <f t="shared" si="1451"/>
        <v>355</v>
      </c>
      <c r="G595" s="213">
        <f>VLOOKUP($F595,'2021 Depreciation Rates'!$A:$B,2,FALSE)</f>
        <v>3.5999999999999997E-2</v>
      </c>
      <c r="H595" s="213">
        <f>VLOOKUP($F595,'2022-2023 Depreciation Rates'!$A$1:$B$183,2,FALSE)</f>
        <v>2.8000000000000001E-2</v>
      </c>
      <c r="J595" s="116">
        <f t="shared" ref="J595:U595" si="1538">ROUND(I394*$G595/12,2)</f>
        <v>0</v>
      </c>
      <c r="K595" s="116">
        <f t="shared" si="1538"/>
        <v>0</v>
      </c>
      <c r="L595" s="116">
        <f t="shared" si="1538"/>
        <v>0</v>
      </c>
      <c r="M595" s="116">
        <f t="shared" si="1538"/>
        <v>0</v>
      </c>
      <c r="N595" s="116">
        <f t="shared" si="1538"/>
        <v>0</v>
      </c>
      <c r="O595" s="116">
        <f t="shared" si="1538"/>
        <v>0</v>
      </c>
      <c r="P595" s="116">
        <f t="shared" si="1538"/>
        <v>0</v>
      </c>
      <c r="Q595" s="116">
        <f t="shared" si="1538"/>
        <v>0</v>
      </c>
      <c r="R595" s="116">
        <f t="shared" si="1538"/>
        <v>0</v>
      </c>
      <c r="S595" s="116">
        <f t="shared" si="1538"/>
        <v>0</v>
      </c>
      <c r="T595" s="116">
        <f t="shared" si="1538"/>
        <v>0</v>
      </c>
      <c r="U595" s="116">
        <f t="shared" si="1538"/>
        <v>0</v>
      </c>
      <c r="V595" s="174">
        <f t="shared" si="1100"/>
        <v>0</v>
      </c>
      <c r="W595" s="116">
        <f t="shared" si="1512"/>
        <v>0</v>
      </c>
      <c r="X595" s="116">
        <f t="shared" si="1507"/>
        <v>0</v>
      </c>
      <c r="Y595" s="116">
        <f t="shared" ref="Y595:AH595" si="1539">ROUND(X394*$G595/12,2)</f>
        <v>0</v>
      </c>
      <c r="Z595" s="116">
        <f t="shared" si="1539"/>
        <v>0</v>
      </c>
      <c r="AA595" s="116">
        <f t="shared" si="1539"/>
        <v>0</v>
      </c>
      <c r="AB595" s="116">
        <f t="shared" si="1539"/>
        <v>0</v>
      </c>
      <c r="AC595" s="116">
        <f t="shared" si="1539"/>
        <v>0</v>
      </c>
      <c r="AD595" s="116">
        <f t="shared" si="1539"/>
        <v>0</v>
      </c>
      <c r="AE595" s="116">
        <f t="shared" si="1539"/>
        <v>0</v>
      </c>
      <c r="AF595" s="116">
        <f t="shared" si="1539"/>
        <v>0</v>
      </c>
      <c r="AG595" s="116">
        <f t="shared" si="1539"/>
        <v>0</v>
      </c>
      <c r="AH595" s="116">
        <f t="shared" si="1539"/>
        <v>0</v>
      </c>
      <c r="AI595" s="2">
        <f t="shared" si="1514"/>
        <v>0</v>
      </c>
      <c r="AJ595" s="116">
        <f t="shared" si="1356"/>
        <v>0</v>
      </c>
      <c r="AK595" s="116">
        <f t="shared" si="1357"/>
        <v>0</v>
      </c>
      <c r="AL595" s="116">
        <f t="shared" si="1525"/>
        <v>0</v>
      </c>
      <c r="AM595" s="116">
        <f t="shared" si="1525"/>
        <v>0</v>
      </c>
      <c r="AN595" s="116">
        <f t="shared" si="1525"/>
        <v>0</v>
      </c>
      <c r="AO595" s="116">
        <f t="shared" si="1525"/>
        <v>0</v>
      </c>
      <c r="AP595" s="116">
        <f t="shared" si="1525"/>
        <v>0</v>
      </c>
      <c r="AQ595" s="116">
        <f t="shared" si="1525"/>
        <v>0</v>
      </c>
      <c r="AR595" s="116">
        <f t="shared" si="1525"/>
        <v>0</v>
      </c>
      <c r="AS595" s="116">
        <f t="shared" si="1525"/>
        <v>0</v>
      </c>
      <c r="AT595" s="116">
        <f t="shared" si="1525"/>
        <v>0</v>
      </c>
      <c r="AU595" s="116">
        <f t="shared" si="1525"/>
        <v>5723.57</v>
      </c>
      <c r="AV595" s="116">
        <f t="shared" si="1121"/>
        <v>5723.57</v>
      </c>
      <c r="AW595" s="116">
        <f t="shared" si="1358"/>
        <v>5723.57</v>
      </c>
      <c r="AX595" s="116">
        <f t="shared" si="1517"/>
        <v>5723.57</v>
      </c>
      <c r="AY595" s="116">
        <f t="shared" si="1517"/>
        <v>5723.57</v>
      </c>
      <c r="AZ595" s="116">
        <f t="shared" si="1517"/>
        <v>5723.57</v>
      </c>
      <c r="BA595" s="116">
        <f t="shared" si="1517"/>
        <v>5723.57</v>
      </c>
      <c r="BB595" s="116">
        <f t="shared" si="1517"/>
        <v>5723.57</v>
      </c>
      <c r="BC595" s="116">
        <f t="shared" si="1517"/>
        <v>5723.57</v>
      </c>
      <c r="BD595" s="116">
        <f t="shared" si="1517"/>
        <v>5723.57</v>
      </c>
      <c r="BE595" s="116">
        <f t="shared" si="1517"/>
        <v>5723.57</v>
      </c>
      <c r="BF595" s="116">
        <f t="shared" si="1517"/>
        <v>5723.57</v>
      </c>
      <c r="BG595" s="116">
        <f t="shared" si="1517"/>
        <v>5723.57</v>
      </c>
      <c r="BH595" s="116">
        <f t="shared" si="1517"/>
        <v>5723.57</v>
      </c>
      <c r="BI595" s="116">
        <f t="shared" si="1122"/>
        <v>68682.84</v>
      </c>
      <c r="BV595" s="163"/>
      <c r="CI595" s="163"/>
      <c r="CV595" s="163"/>
      <c r="DI595" s="163"/>
      <c r="DV595" s="163"/>
      <c r="EI595" s="163"/>
    </row>
    <row r="596" spans="1:139" ht="15.75" customHeight="1" outlineLevel="1" x14ac:dyDescent="0.25">
      <c r="A596" s="2">
        <f t="shared" si="1520"/>
        <v>47</v>
      </c>
      <c r="B596" s="1" t="str">
        <f t="shared" si="1520"/>
        <v>PRE-10042</v>
      </c>
      <c r="C596" s="1" t="str">
        <f t="shared" si="1520"/>
        <v>SPP TAU - Circuit 66045</v>
      </c>
      <c r="D596" s="2" t="str">
        <f t="shared" si="1520"/>
        <v>PRE-10042.1</v>
      </c>
      <c r="E596" s="162" t="str">
        <f t="shared" si="1520"/>
        <v>SPP TAU - Circuit 66045</v>
      </c>
      <c r="F596" s="123">
        <f t="shared" si="1451"/>
        <v>355</v>
      </c>
      <c r="G596" s="213">
        <f>VLOOKUP($F596,'2021 Depreciation Rates'!$A:$B,2,FALSE)</f>
        <v>3.5999999999999997E-2</v>
      </c>
      <c r="H596" s="213">
        <f>VLOOKUP($F596,'2022-2023 Depreciation Rates'!$A$1:$B$183,2,FALSE)</f>
        <v>2.8000000000000001E-2</v>
      </c>
      <c r="J596" s="116">
        <f t="shared" ref="J596:U596" si="1540">ROUND(I395*$G596/12,2)</f>
        <v>0</v>
      </c>
      <c r="K596" s="116">
        <f t="shared" si="1540"/>
        <v>0</v>
      </c>
      <c r="L596" s="116">
        <f t="shared" si="1540"/>
        <v>0</v>
      </c>
      <c r="M596" s="116">
        <f t="shared" si="1540"/>
        <v>0</v>
      </c>
      <c r="N596" s="116">
        <f t="shared" si="1540"/>
        <v>0</v>
      </c>
      <c r="O596" s="116">
        <f t="shared" si="1540"/>
        <v>0</v>
      </c>
      <c r="P596" s="116">
        <f t="shared" si="1540"/>
        <v>0</v>
      </c>
      <c r="Q596" s="116">
        <f t="shared" si="1540"/>
        <v>0</v>
      </c>
      <c r="R596" s="116">
        <f t="shared" si="1540"/>
        <v>0</v>
      </c>
      <c r="S596" s="116">
        <f t="shared" si="1540"/>
        <v>0</v>
      </c>
      <c r="T596" s="116">
        <f t="shared" si="1540"/>
        <v>0</v>
      </c>
      <c r="U596" s="116">
        <f t="shared" si="1540"/>
        <v>0</v>
      </c>
      <c r="V596" s="174">
        <f t="shared" si="1100"/>
        <v>0</v>
      </c>
      <c r="W596" s="116">
        <f t="shared" si="1512"/>
        <v>0</v>
      </c>
      <c r="X596" s="116">
        <f t="shared" si="1507"/>
        <v>0</v>
      </c>
      <c r="Y596" s="116">
        <f t="shared" ref="Y596:AH596" si="1541">ROUND(X395*$G596/12,2)</f>
        <v>0</v>
      </c>
      <c r="Z596" s="116">
        <f t="shared" si="1541"/>
        <v>0</v>
      </c>
      <c r="AA596" s="116">
        <f t="shared" si="1541"/>
        <v>0</v>
      </c>
      <c r="AB596" s="116">
        <f t="shared" si="1541"/>
        <v>0</v>
      </c>
      <c r="AC596" s="116">
        <f t="shared" si="1541"/>
        <v>0</v>
      </c>
      <c r="AD596" s="116">
        <f t="shared" si="1541"/>
        <v>0</v>
      </c>
      <c r="AE596" s="116">
        <f t="shared" si="1541"/>
        <v>0</v>
      </c>
      <c r="AF596" s="116">
        <f t="shared" si="1541"/>
        <v>0</v>
      </c>
      <c r="AG596" s="116">
        <f t="shared" si="1541"/>
        <v>0</v>
      </c>
      <c r="AH596" s="116">
        <f t="shared" si="1541"/>
        <v>0</v>
      </c>
      <c r="AI596" s="2">
        <f t="shared" si="1514"/>
        <v>0</v>
      </c>
      <c r="AJ596" s="116">
        <f t="shared" si="1356"/>
        <v>0</v>
      </c>
      <c r="AK596" s="116">
        <f t="shared" si="1357"/>
        <v>0</v>
      </c>
      <c r="AL596" s="116">
        <f t="shared" si="1525"/>
        <v>0</v>
      </c>
      <c r="AM596" s="116">
        <f t="shared" si="1525"/>
        <v>0</v>
      </c>
      <c r="AN596" s="116">
        <f t="shared" si="1525"/>
        <v>0</v>
      </c>
      <c r="AO596" s="116">
        <f t="shared" si="1525"/>
        <v>0</v>
      </c>
      <c r="AP596" s="116">
        <f t="shared" si="1525"/>
        <v>0</v>
      </c>
      <c r="AQ596" s="116">
        <f t="shared" si="1525"/>
        <v>0</v>
      </c>
      <c r="AR596" s="116">
        <f t="shared" si="1525"/>
        <v>0</v>
      </c>
      <c r="AS596" s="116">
        <f t="shared" si="1525"/>
        <v>0</v>
      </c>
      <c r="AT596" s="116">
        <f t="shared" si="1525"/>
        <v>0</v>
      </c>
      <c r="AU596" s="116">
        <f t="shared" si="1525"/>
        <v>0</v>
      </c>
      <c r="AV596" s="116">
        <f t="shared" si="1121"/>
        <v>0</v>
      </c>
      <c r="AW596" s="116">
        <f t="shared" si="1358"/>
        <v>4025.03</v>
      </c>
      <c r="AX596" s="116">
        <f t="shared" si="1517"/>
        <v>4025.03</v>
      </c>
      <c r="AY596" s="116">
        <f t="shared" si="1517"/>
        <v>4025.03</v>
      </c>
      <c r="AZ596" s="116">
        <f t="shared" si="1517"/>
        <v>4025.03</v>
      </c>
      <c r="BA596" s="116">
        <f t="shared" si="1517"/>
        <v>4025.03</v>
      </c>
      <c r="BB596" s="116">
        <f t="shared" si="1517"/>
        <v>4025.03</v>
      </c>
      <c r="BC596" s="116">
        <f t="shared" si="1517"/>
        <v>4025.03</v>
      </c>
      <c r="BD596" s="116">
        <f t="shared" si="1517"/>
        <v>4025.03</v>
      </c>
      <c r="BE596" s="116">
        <f t="shared" si="1517"/>
        <v>4025.03</v>
      </c>
      <c r="BF596" s="116">
        <f t="shared" si="1517"/>
        <v>4025.03</v>
      </c>
      <c r="BG596" s="116">
        <f t="shared" si="1517"/>
        <v>4025.03</v>
      </c>
      <c r="BH596" s="116">
        <f t="shared" si="1517"/>
        <v>4025.03</v>
      </c>
      <c r="BI596" s="116">
        <f t="shared" si="1122"/>
        <v>48300.359999999993</v>
      </c>
      <c r="BV596" s="163"/>
      <c r="CI596" s="163"/>
      <c r="CV596" s="163"/>
      <c r="DI596" s="163"/>
      <c r="DV596" s="163"/>
      <c r="EI596" s="163"/>
    </row>
    <row r="597" spans="1:139" ht="15.75" customHeight="1" outlineLevel="1" x14ac:dyDescent="0.25">
      <c r="A597" s="2">
        <f t="shared" ref="A597:E606" si="1542">A396</f>
        <v>48</v>
      </c>
      <c r="B597" s="1" t="str">
        <f t="shared" si="1542"/>
        <v>PRE-10043</v>
      </c>
      <c r="C597" s="1" t="str">
        <f t="shared" si="1542"/>
        <v>SPP TAU - Circuit 66026</v>
      </c>
      <c r="D597" s="2" t="str">
        <f t="shared" si="1542"/>
        <v>PRE-10043.1</v>
      </c>
      <c r="E597" s="162" t="str">
        <f t="shared" si="1542"/>
        <v>SPP TAU - Circuit 66026</v>
      </c>
      <c r="F597" s="123">
        <f t="shared" si="1451"/>
        <v>355</v>
      </c>
      <c r="G597" s="213">
        <f>VLOOKUP($F597,'2021 Depreciation Rates'!$A:$B,2,FALSE)</f>
        <v>3.5999999999999997E-2</v>
      </c>
      <c r="H597" s="213">
        <f>VLOOKUP($F597,'2022-2023 Depreciation Rates'!$A$1:$B$183,2,FALSE)</f>
        <v>2.8000000000000001E-2</v>
      </c>
      <c r="J597" s="116">
        <f t="shared" ref="J597:U597" si="1543">ROUND(I396*$G597/12,2)</f>
        <v>0</v>
      </c>
      <c r="K597" s="116">
        <f t="shared" si="1543"/>
        <v>0</v>
      </c>
      <c r="L597" s="116">
        <f t="shared" si="1543"/>
        <v>0</v>
      </c>
      <c r="M597" s="116">
        <f t="shared" si="1543"/>
        <v>0</v>
      </c>
      <c r="N597" s="116">
        <f t="shared" si="1543"/>
        <v>0</v>
      </c>
      <c r="O597" s="116">
        <f t="shared" si="1543"/>
        <v>0</v>
      </c>
      <c r="P597" s="116">
        <f t="shared" si="1543"/>
        <v>0</v>
      </c>
      <c r="Q597" s="116">
        <f t="shared" si="1543"/>
        <v>0</v>
      </c>
      <c r="R597" s="116">
        <f t="shared" si="1543"/>
        <v>0</v>
      </c>
      <c r="S597" s="116">
        <f t="shared" si="1543"/>
        <v>0</v>
      </c>
      <c r="T597" s="116">
        <f t="shared" si="1543"/>
        <v>0</v>
      </c>
      <c r="U597" s="116">
        <f t="shared" si="1543"/>
        <v>0</v>
      </c>
      <c r="V597" s="174">
        <f t="shared" si="1100"/>
        <v>0</v>
      </c>
      <c r="W597" s="116">
        <f t="shared" si="1512"/>
        <v>0</v>
      </c>
      <c r="X597" s="116">
        <f t="shared" si="1507"/>
        <v>0</v>
      </c>
      <c r="Y597" s="116">
        <f t="shared" ref="Y597:AH597" si="1544">ROUND(X396*$G597/12,2)</f>
        <v>0</v>
      </c>
      <c r="Z597" s="116">
        <f t="shared" si="1544"/>
        <v>0</v>
      </c>
      <c r="AA597" s="116">
        <f t="shared" si="1544"/>
        <v>0</v>
      </c>
      <c r="AB597" s="116">
        <f t="shared" si="1544"/>
        <v>0</v>
      </c>
      <c r="AC597" s="116">
        <f t="shared" si="1544"/>
        <v>0</v>
      </c>
      <c r="AD597" s="116">
        <f t="shared" si="1544"/>
        <v>0</v>
      </c>
      <c r="AE597" s="116">
        <f t="shared" si="1544"/>
        <v>0</v>
      </c>
      <c r="AF597" s="116">
        <f t="shared" si="1544"/>
        <v>0</v>
      </c>
      <c r="AG597" s="116">
        <f t="shared" si="1544"/>
        <v>0</v>
      </c>
      <c r="AH597" s="116">
        <f t="shared" si="1544"/>
        <v>0</v>
      </c>
      <c r="AI597" s="2">
        <f t="shared" si="1514"/>
        <v>0</v>
      </c>
      <c r="AJ597" s="116">
        <f t="shared" si="1356"/>
        <v>0</v>
      </c>
      <c r="AK597" s="116">
        <f t="shared" si="1357"/>
        <v>0</v>
      </c>
      <c r="AL597" s="116">
        <f t="shared" si="1525"/>
        <v>0</v>
      </c>
      <c r="AM597" s="116">
        <f t="shared" si="1525"/>
        <v>0</v>
      </c>
      <c r="AN597" s="116">
        <f t="shared" si="1525"/>
        <v>0</v>
      </c>
      <c r="AO597" s="116">
        <f t="shared" si="1525"/>
        <v>0</v>
      </c>
      <c r="AP597" s="116">
        <f t="shared" si="1525"/>
        <v>0</v>
      </c>
      <c r="AQ597" s="116">
        <f t="shared" si="1525"/>
        <v>0</v>
      </c>
      <c r="AR597" s="116">
        <f t="shared" si="1525"/>
        <v>0</v>
      </c>
      <c r="AS597" s="116">
        <f t="shared" si="1525"/>
        <v>0</v>
      </c>
      <c r="AT597" s="116">
        <f t="shared" si="1525"/>
        <v>0</v>
      </c>
      <c r="AU597" s="116">
        <f t="shared" si="1525"/>
        <v>0</v>
      </c>
      <c r="AV597" s="116">
        <f t="shared" si="1121"/>
        <v>0</v>
      </c>
      <c r="AW597" s="116">
        <f t="shared" si="1358"/>
        <v>0</v>
      </c>
      <c r="AX597" s="116">
        <f t="shared" si="1517"/>
        <v>0</v>
      </c>
      <c r="AY597" s="116">
        <f t="shared" si="1517"/>
        <v>6028.18</v>
      </c>
      <c r="AZ597" s="116">
        <f t="shared" si="1517"/>
        <v>6028.18</v>
      </c>
      <c r="BA597" s="116">
        <f t="shared" si="1517"/>
        <v>6028.18</v>
      </c>
      <c r="BB597" s="116">
        <f t="shared" si="1517"/>
        <v>6028.18</v>
      </c>
      <c r="BC597" s="116">
        <f t="shared" si="1517"/>
        <v>6028.18</v>
      </c>
      <c r="BD597" s="116">
        <f t="shared" si="1517"/>
        <v>6028.18</v>
      </c>
      <c r="BE597" s="116">
        <f t="shared" si="1517"/>
        <v>6028.18</v>
      </c>
      <c r="BF597" s="116">
        <f t="shared" si="1517"/>
        <v>6028.18</v>
      </c>
      <c r="BG597" s="116">
        <f t="shared" si="1517"/>
        <v>6028.18</v>
      </c>
      <c r="BH597" s="116">
        <f t="shared" si="1517"/>
        <v>6028.18</v>
      </c>
      <c r="BI597" s="116">
        <f t="shared" si="1122"/>
        <v>60281.8</v>
      </c>
      <c r="BV597" s="163"/>
      <c r="CI597" s="163"/>
      <c r="CV597" s="163"/>
      <c r="DI597" s="163"/>
      <c r="DV597" s="163"/>
      <c r="EI597" s="163"/>
    </row>
    <row r="598" spans="1:139" ht="15.75" customHeight="1" outlineLevel="1" x14ac:dyDescent="0.25">
      <c r="A598" s="2">
        <f t="shared" si="1542"/>
        <v>49</v>
      </c>
      <c r="B598" s="1" t="str">
        <f t="shared" si="1542"/>
        <v xml:space="preserve">PRE-10044 </v>
      </c>
      <c r="C598" s="1" t="str">
        <f t="shared" si="1542"/>
        <v>SPP TAU - Circuit 230006</v>
      </c>
      <c r="D598" s="2" t="str">
        <f t="shared" si="1542"/>
        <v>PRE-10044.1</v>
      </c>
      <c r="E598" s="162" t="str">
        <f t="shared" si="1542"/>
        <v>SPP TAU - Circuit 230006</v>
      </c>
      <c r="F598" s="123">
        <f t="shared" si="1451"/>
        <v>355</v>
      </c>
      <c r="G598" s="213">
        <f>VLOOKUP($F598,'2021 Depreciation Rates'!$A:$B,2,FALSE)</f>
        <v>3.5999999999999997E-2</v>
      </c>
      <c r="H598" s="213">
        <f>VLOOKUP($F598,'2022-2023 Depreciation Rates'!$A$1:$B$183,2,FALSE)</f>
        <v>2.8000000000000001E-2</v>
      </c>
      <c r="J598" s="116">
        <f t="shared" ref="J598:U598" si="1545">ROUND(I397*$G598/12,2)</f>
        <v>0</v>
      </c>
      <c r="K598" s="116">
        <f t="shared" si="1545"/>
        <v>0</v>
      </c>
      <c r="L598" s="116">
        <f t="shared" si="1545"/>
        <v>0</v>
      </c>
      <c r="M598" s="116">
        <f t="shared" si="1545"/>
        <v>0</v>
      </c>
      <c r="N598" s="116">
        <f t="shared" si="1545"/>
        <v>0</v>
      </c>
      <c r="O598" s="116">
        <f t="shared" si="1545"/>
        <v>0</v>
      </c>
      <c r="P598" s="116">
        <f t="shared" si="1545"/>
        <v>0</v>
      </c>
      <c r="Q598" s="116">
        <f t="shared" si="1545"/>
        <v>0</v>
      </c>
      <c r="R598" s="116">
        <f t="shared" si="1545"/>
        <v>0</v>
      </c>
      <c r="S598" s="116">
        <f t="shared" si="1545"/>
        <v>0</v>
      </c>
      <c r="T598" s="116">
        <f t="shared" si="1545"/>
        <v>0</v>
      </c>
      <c r="U598" s="116">
        <f t="shared" si="1545"/>
        <v>0</v>
      </c>
      <c r="V598" s="174">
        <f t="shared" si="1100"/>
        <v>0</v>
      </c>
      <c r="W598" s="116">
        <f t="shared" si="1512"/>
        <v>0</v>
      </c>
      <c r="X598" s="116">
        <f t="shared" si="1507"/>
        <v>0</v>
      </c>
      <c r="Y598" s="116">
        <f t="shared" ref="Y598:AH598" si="1546">ROUND(X397*$G598/12,2)</f>
        <v>0</v>
      </c>
      <c r="Z598" s="116">
        <f t="shared" si="1546"/>
        <v>0</v>
      </c>
      <c r="AA598" s="116">
        <f t="shared" si="1546"/>
        <v>0</v>
      </c>
      <c r="AB598" s="116">
        <f t="shared" si="1546"/>
        <v>0</v>
      </c>
      <c r="AC598" s="116">
        <f t="shared" si="1546"/>
        <v>0</v>
      </c>
      <c r="AD598" s="116">
        <f t="shared" si="1546"/>
        <v>0</v>
      </c>
      <c r="AE598" s="116">
        <f t="shared" si="1546"/>
        <v>0</v>
      </c>
      <c r="AF598" s="116">
        <f t="shared" si="1546"/>
        <v>0</v>
      </c>
      <c r="AG598" s="116">
        <f t="shared" si="1546"/>
        <v>0</v>
      </c>
      <c r="AH598" s="116">
        <f t="shared" si="1546"/>
        <v>0</v>
      </c>
      <c r="AI598" s="2">
        <f t="shared" si="1514"/>
        <v>0</v>
      </c>
      <c r="AJ598" s="116">
        <f t="shared" si="1356"/>
        <v>0</v>
      </c>
      <c r="AK598" s="116">
        <f t="shared" si="1357"/>
        <v>0</v>
      </c>
      <c r="AL598" s="116">
        <f t="shared" si="1525"/>
        <v>0</v>
      </c>
      <c r="AM598" s="116">
        <f t="shared" si="1525"/>
        <v>0</v>
      </c>
      <c r="AN598" s="116">
        <f t="shared" si="1525"/>
        <v>0</v>
      </c>
      <c r="AO598" s="116">
        <f t="shared" si="1525"/>
        <v>0</v>
      </c>
      <c r="AP598" s="116">
        <f t="shared" si="1525"/>
        <v>0</v>
      </c>
      <c r="AQ598" s="116">
        <f t="shared" si="1525"/>
        <v>0</v>
      </c>
      <c r="AR598" s="116">
        <f t="shared" si="1525"/>
        <v>0</v>
      </c>
      <c r="AS598" s="116">
        <f t="shared" si="1525"/>
        <v>0</v>
      </c>
      <c r="AT598" s="116">
        <f t="shared" si="1525"/>
        <v>0</v>
      </c>
      <c r="AU598" s="116">
        <f t="shared" si="1525"/>
        <v>0</v>
      </c>
      <c r="AV598" s="116">
        <f t="shared" si="1121"/>
        <v>0</v>
      </c>
      <c r="AW598" s="116">
        <f t="shared" si="1358"/>
        <v>0</v>
      </c>
      <c r="AX598" s="116">
        <f t="shared" si="1517"/>
        <v>0</v>
      </c>
      <c r="AY598" s="116">
        <f t="shared" si="1517"/>
        <v>0</v>
      </c>
      <c r="AZ598" s="116">
        <f t="shared" si="1517"/>
        <v>0</v>
      </c>
      <c r="BA598" s="116">
        <f t="shared" si="1517"/>
        <v>4925.8900000000003</v>
      </c>
      <c r="BB598" s="116">
        <f t="shared" si="1517"/>
        <v>4925.8900000000003</v>
      </c>
      <c r="BC598" s="116">
        <f t="shared" si="1517"/>
        <v>4925.8900000000003</v>
      </c>
      <c r="BD598" s="116">
        <f t="shared" si="1517"/>
        <v>4925.8900000000003</v>
      </c>
      <c r="BE598" s="116">
        <f t="shared" si="1517"/>
        <v>4925.8900000000003</v>
      </c>
      <c r="BF598" s="116">
        <f t="shared" si="1517"/>
        <v>4925.8900000000003</v>
      </c>
      <c r="BG598" s="116">
        <f t="shared" si="1517"/>
        <v>4925.8900000000003</v>
      </c>
      <c r="BH598" s="116">
        <f t="shared" si="1517"/>
        <v>4925.8900000000003</v>
      </c>
      <c r="BI598" s="116">
        <f t="shared" si="1122"/>
        <v>39407.120000000003</v>
      </c>
      <c r="BV598" s="163"/>
      <c r="CI598" s="163"/>
      <c r="CV598" s="163"/>
      <c r="DI598" s="163"/>
      <c r="DV598" s="163"/>
      <c r="EI598" s="163"/>
    </row>
    <row r="599" spans="1:139" ht="15.75" customHeight="1" outlineLevel="1" x14ac:dyDescent="0.25">
      <c r="A599" s="2">
        <f t="shared" si="1542"/>
        <v>50</v>
      </c>
      <c r="B599" s="1" t="str">
        <f t="shared" si="1542"/>
        <v>TAU-TBD42</v>
      </c>
      <c r="C599" s="1" t="str">
        <f t="shared" si="1542"/>
        <v>SPP TAU - Circuit 66021</v>
      </c>
      <c r="D599" s="2" t="str">
        <f t="shared" si="1542"/>
        <v>TAU-TBD42.1</v>
      </c>
      <c r="E599" s="162" t="str">
        <f t="shared" si="1542"/>
        <v>SPP TAU - Circuit 66021</v>
      </c>
      <c r="F599" s="123">
        <f t="shared" si="1451"/>
        <v>355</v>
      </c>
      <c r="G599" s="213">
        <f>VLOOKUP($F599,'2021 Depreciation Rates'!$A:$B,2,FALSE)</f>
        <v>3.5999999999999997E-2</v>
      </c>
      <c r="H599" s="213">
        <f>VLOOKUP($F599,'2022-2023 Depreciation Rates'!$A$1:$B$183,2,FALSE)</f>
        <v>2.8000000000000001E-2</v>
      </c>
      <c r="J599" s="116">
        <f t="shared" ref="J599:U599" si="1547">ROUND(I398*$G599/12,2)</f>
        <v>0</v>
      </c>
      <c r="K599" s="116">
        <f t="shared" si="1547"/>
        <v>0</v>
      </c>
      <c r="L599" s="116">
        <f t="shared" si="1547"/>
        <v>0</v>
      </c>
      <c r="M599" s="116">
        <f t="shared" si="1547"/>
        <v>0</v>
      </c>
      <c r="N599" s="116">
        <f t="shared" si="1547"/>
        <v>0</v>
      </c>
      <c r="O599" s="116">
        <f t="shared" si="1547"/>
        <v>0</v>
      </c>
      <c r="P599" s="116">
        <f t="shared" si="1547"/>
        <v>0</v>
      </c>
      <c r="Q599" s="116">
        <f t="shared" si="1547"/>
        <v>0</v>
      </c>
      <c r="R599" s="116">
        <f t="shared" si="1547"/>
        <v>0</v>
      </c>
      <c r="S599" s="116">
        <f t="shared" si="1547"/>
        <v>0</v>
      </c>
      <c r="T599" s="116">
        <f t="shared" si="1547"/>
        <v>0</v>
      </c>
      <c r="U599" s="116">
        <f t="shared" si="1547"/>
        <v>0</v>
      </c>
      <c r="V599" s="174">
        <f t="shared" si="1100"/>
        <v>0</v>
      </c>
      <c r="W599" s="116">
        <f t="shared" si="1512"/>
        <v>0</v>
      </c>
      <c r="X599" s="116">
        <f t="shared" si="1507"/>
        <v>0</v>
      </c>
      <c r="Y599" s="116">
        <f t="shared" ref="Y599:AH599" si="1548">ROUND(X398*$G599/12,2)</f>
        <v>0</v>
      </c>
      <c r="Z599" s="116">
        <f t="shared" si="1548"/>
        <v>0</v>
      </c>
      <c r="AA599" s="116">
        <f t="shared" si="1548"/>
        <v>0</v>
      </c>
      <c r="AB599" s="116">
        <f t="shared" si="1548"/>
        <v>0</v>
      </c>
      <c r="AC599" s="116">
        <f t="shared" si="1548"/>
        <v>0</v>
      </c>
      <c r="AD599" s="116">
        <f t="shared" si="1548"/>
        <v>0</v>
      </c>
      <c r="AE599" s="116">
        <f t="shared" si="1548"/>
        <v>0</v>
      </c>
      <c r="AF599" s="116">
        <f t="shared" si="1548"/>
        <v>0</v>
      </c>
      <c r="AG599" s="116">
        <f t="shared" si="1548"/>
        <v>0</v>
      </c>
      <c r="AH599" s="116">
        <f t="shared" si="1548"/>
        <v>0</v>
      </c>
      <c r="AI599" s="2">
        <f t="shared" si="1514"/>
        <v>0</v>
      </c>
      <c r="AJ599" s="116">
        <f t="shared" si="1356"/>
        <v>0</v>
      </c>
      <c r="AK599" s="116">
        <f t="shared" si="1357"/>
        <v>0</v>
      </c>
      <c r="AL599" s="116">
        <f t="shared" si="1525"/>
        <v>0</v>
      </c>
      <c r="AM599" s="116">
        <f t="shared" si="1525"/>
        <v>0</v>
      </c>
      <c r="AN599" s="116">
        <f t="shared" si="1525"/>
        <v>0</v>
      </c>
      <c r="AO599" s="116">
        <f t="shared" si="1525"/>
        <v>0</v>
      </c>
      <c r="AP599" s="116">
        <f t="shared" si="1525"/>
        <v>0</v>
      </c>
      <c r="AQ599" s="116">
        <f t="shared" si="1525"/>
        <v>0</v>
      </c>
      <c r="AR599" s="116">
        <f t="shared" si="1525"/>
        <v>0</v>
      </c>
      <c r="AS599" s="116">
        <f t="shared" si="1525"/>
        <v>0</v>
      </c>
      <c r="AT599" s="116">
        <f t="shared" si="1525"/>
        <v>0</v>
      </c>
      <c r="AU599" s="116">
        <f t="shared" si="1525"/>
        <v>0</v>
      </c>
      <c r="AV599" s="116">
        <f t="shared" si="1121"/>
        <v>0</v>
      </c>
      <c r="AW599" s="116">
        <f t="shared" si="1358"/>
        <v>0</v>
      </c>
      <c r="AX599" s="116">
        <f t="shared" si="1517"/>
        <v>0</v>
      </c>
      <c r="AY599" s="116">
        <f t="shared" si="1517"/>
        <v>0</v>
      </c>
      <c r="AZ599" s="116">
        <f t="shared" si="1517"/>
        <v>0</v>
      </c>
      <c r="BA599" s="116">
        <f t="shared" si="1517"/>
        <v>0</v>
      </c>
      <c r="BB599" s="116">
        <f t="shared" si="1517"/>
        <v>3335.16</v>
      </c>
      <c r="BC599" s="116">
        <f t="shared" si="1517"/>
        <v>3335.16</v>
      </c>
      <c r="BD599" s="116">
        <f t="shared" si="1517"/>
        <v>3335.16</v>
      </c>
      <c r="BE599" s="116">
        <f t="shared" si="1517"/>
        <v>3335.16</v>
      </c>
      <c r="BF599" s="116">
        <f t="shared" si="1517"/>
        <v>3335.16</v>
      </c>
      <c r="BG599" s="116">
        <f t="shared" si="1517"/>
        <v>3335.16</v>
      </c>
      <c r="BH599" s="116">
        <f t="shared" si="1517"/>
        <v>3335.16</v>
      </c>
      <c r="BI599" s="116">
        <f t="shared" si="1122"/>
        <v>23346.12</v>
      </c>
      <c r="BV599" s="163"/>
      <c r="CI599" s="163"/>
      <c r="CV599" s="163"/>
      <c r="DI599" s="163"/>
      <c r="DV599" s="163"/>
      <c r="EI599" s="163"/>
    </row>
    <row r="600" spans="1:139" ht="15.75" customHeight="1" outlineLevel="1" x14ac:dyDescent="0.25">
      <c r="A600" s="2">
        <f t="shared" si="1542"/>
        <v>51</v>
      </c>
      <c r="B600" s="1" t="str">
        <f t="shared" si="1542"/>
        <v>TAU-TBD43</v>
      </c>
      <c r="C600" s="1" t="str">
        <f t="shared" si="1542"/>
        <v>SPP TAU - Circuit 66028</v>
      </c>
      <c r="D600" s="2" t="str">
        <f t="shared" si="1542"/>
        <v>TAU-TBD43.1</v>
      </c>
      <c r="E600" s="162" t="str">
        <f t="shared" si="1542"/>
        <v>SPP TAU - Circuit 66028</v>
      </c>
      <c r="F600" s="123">
        <f t="shared" si="1451"/>
        <v>355</v>
      </c>
      <c r="G600" s="213">
        <f>VLOOKUP($F600,'2021 Depreciation Rates'!$A:$B,2,FALSE)</f>
        <v>3.5999999999999997E-2</v>
      </c>
      <c r="H600" s="213">
        <f>VLOOKUP($F600,'2022-2023 Depreciation Rates'!$A$1:$B$183,2,FALSE)</f>
        <v>2.8000000000000001E-2</v>
      </c>
      <c r="J600" s="116">
        <f t="shared" ref="J600:U600" si="1549">ROUND(I399*$G600/12,2)</f>
        <v>0</v>
      </c>
      <c r="K600" s="116">
        <f t="shared" si="1549"/>
        <v>0</v>
      </c>
      <c r="L600" s="116">
        <f t="shared" si="1549"/>
        <v>0</v>
      </c>
      <c r="M600" s="116">
        <f t="shared" si="1549"/>
        <v>0</v>
      </c>
      <c r="N600" s="116">
        <f t="shared" si="1549"/>
        <v>0</v>
      </c>
      <c r="O600" s="116">
        <f t="shared" si="1549"/>
        <v>0</v>
      </c>
      <c r="P600" s="116">
        <f t="shared" si="1549"/>
        <v>0</v>
      </c>
      <c r="Q600" s="116">
        <f t="shared" si="1549"/>
        <v>0</v>
      </c>
      <c r="R600" s="116">
        <f t="shared" si="1549"/>
        <v>0</v>
      </c>
      <c r="S600" s="116">
        <f t="shared" si="1549"/>
        <v>0</v>
      </c>
      <c r="T600" s="116">
        <f t="shared" si="1549"/>
        <v>0</v>
      </c>
      <c r="U600" s="116">
        <f t="shared" si="1549"/>
        <v>0</v>
      </c>
      <c r="V600" s="174">
        <f t="shared" si="1100"/>
        <v>0</v>
      </c>
      <c r="W600" s="116">
        <f t="shared" si="1512"/>
        <v>0</v>
      </c>
      <c r="X600" s="116">
        <f t="shared" si="1507"/>
        <v>0</v>
      </c>
      <c r="Y600" s="116">
        <f t="shared" ref="Y600:AH600" si="1550">ROUND(X399*$G600/12,2)</f>
        <v>0</v>
      </c>
      <c r="Z600" s="116">
        <f t="shared" si="1550"/>
        <v>0</v>
      </c>
      <c r="AA600" s="116">
        <f t="shared" si="1550"/>
        <v>0</v>
      </c>
      <c r="AB600" s="116">
        <f t="shared" si="1550"/>
        <v>0</v>
      </c>
      <c r="AC600" s="116">
        <f t="shared" si="1550"/>
        <v>0</v>
      </c>
      <c r="AD600" s="116">
        <f t="shared" si="1550"/>
        <v>0</v>
      </c>
      <c r="AE600" s="116">
        <f t="shared" si="1550"/>
        <v>0</v>
      </c>
      <c r="AF600" s="116">
        <f t="shared" si="1550"/>
        <v>0</v>
      </c>
      <c r="AG600" s="116">
        <f t="shared" si="1550"/>
        <v>0</v>
      </c>
      <c r="AH600" s="116">
        <f t="shared" si="1550"/>
        <v>0</v>
      </c>
      <c r="AI600" s="2">
        <f t="shared" si="1514"/>
        <v>0</v>
      </c>
      <c r="AJ600" s="116">
        <f t="shared" si="1356"/>
        <v>0</v>
      </c>
      <c r="AK600" s="116">
        <f t="shared" si="1357"/>
        <v>0</v>
      </c>
      <c r="AL600" s="116">
        <f t="shared" si="1525"/>
        <v>0</v>
      </c>
      <c r="AM600" s="116">
        <f t="shared" si="1525"/>
        <v>0</v>
      </c>
      <c r="AN600" s="116">
        <f t="shared" si="1525"/>
        <v>0</v>
      </c>
      <c r="AO600" s="116">
        <f t="shared" si="1525"/>
        <v>0</v>
      </c>
      <c r="AP600" s="116">
        <f t="shared" si="1525"/>
        <v>0</v>
      </c>
      <c r="AQ600" s="116">
        <f t="shared" si="1525"/>
        <v>0</v>
      </c>
      <c r="AR600" s="116">
        <f t="shared" si="1525"/>
        <v>0</v>
      </c>
      <c r="AS600" s="116">
        <f t="shared" si="1525"/>
        <v>0</v>
      </c>
      <c r="AT600" s="116">
        <f t="shared" si="1525"/>
        <v>0</v>
      </c>
      <c r="AU600" s="116">
        <f t="shared" si="1525"/>
        <v>0</v>
      </c>
      <c r="AV600" s="116">
        <f t="shared" si="1121"/>
        <v>0</v>
      </c>
      <c r="AW600" s="116">
        <f t="shared" si="1358"/>
        <v>0</v>
      </c>
      <c r="AX600" s="116">
        <f t="shared" si="1517"/>
        <v>0</v>
      </c>
      <c r="AY600" s="116">
        <f t="shared" si="1517"/>
        <v>0</v>
      </c>
      <c r="AZ600" s="116">
        <f t="shared" si="1517"/>
        <v>0</v>
      </c>
      <c r="BA600" s="116">
        <f t="shared" si="1517"/>
        <v>0</v>
      </c>
      <c r="BB600" s="116">
        <f t="shared" si="1517"/>
        <v>0</v>
      </c>
      <c r="BC600" s="116">
        <f t="shared" si="1517"/>
        <v>3597.88</v>
      </c>
      <c r="BD600" s="116">
        <f t="shared" si="1517"/>
        <v>3597.88</v>
      </c>
      <c r="BE600" s="116">
        <f t="shared" si="1517"/>
        <v>3597.88</v>
      </c>
      <c r="BF600" s="116">
        <f t="shared" si="1517"/>
        <v>3597.88</v>
      </c>
      <c r="BG600" s="116">
        <f t="shared" si="1517"/>
        <v>3597.88</v>
      </c>
      <c r="BH600" s="116">
        <f t="shared" si="1517"/>
        <v>3597.88</v>
      </c>
      <c r="BI600" s="116">
        <f t="shared" si="1122"/>
        <v>21587.280000000002</v>
      </c>
      <c r="BV600" s="163"/>
      <c r="CI600" s="163"/>
      <c r="CV600" s="163"/>
      <c r="DI600" s="163"/>
      <c r="DV600" s="163"/>
      <c r="EI600" s="163"/>
    </row>
    <row r="601" spans="1:139" ht="15.75" customHeight="1" outlineLevel="1" x14ac:dyDescent="0.25">
      <c r="A601" s="2">
        <f t="shared" si="1542"/>
        <v>52</v>
      </c>
      <c r="B601" s="1" t="str">
        <f t="shared" si="1542"/>
        <v>TAU-TBD44</v>
      </c>
      <c r="C601" s="1" t="str">
        <f t="shared" si="1542"/>
        <v>SPP TAU - Circuit 66032</v>
      </c>
      <c r="D601" s="2" t="str">
        <f t="shared" si="1542"/>
        <v>TAU-TBD44.1</v>
      </c>
      <c r="E601" s="162" t="str">
        <f t="shared" si="1542"/>
        <v>SPP TAU - Circuit 66032</v>
      </c>
      <c r="F601" s="123">
        <f t="shared" si="1451"/>
        <v>355</v>
      </c>
      <c r="G601" s="213">
        <f>VLOOKUP($F601,'2021 Depreciation Rates'!$A:$B,2,FALSE)</f>
        <v>3.5999999999999997E-2</v>
      </c>
      <c r="H601" s="213">
        <f>VLOOKUP($F601,'2022-2023 Depreciation Rates'!$A$1:$B$183,2,FALSE)</f>
        <v>2.8000000000000001E-2</v>
      </c>
      <c r="J601" s="116">
        <f t="shared" ref="J601:U601" si="1551">ROUND(I400*$G601/12,2)</f>
        <v>0</v>
      </c>
      <c r="K601" s="116">
        <f t="shared" si="1551"/>
        <v>0</v>
      </c>
      <c r="L601" s="116">
        <f t="shared" si="1551"/>
        <v>0</v>
      </c>
      <c r="M601" s="116">
        <f t="shared" si="1551"/>
        <v>0</v>
      </c>
      <c r="N601" s="116">
        <f t="shared" si="1551"/>
        <v>0</v>
      </c>
      <c r="O601" s="116">
        <f t="shared" si="1551"/>
        <v>0</v>
      </c>
      <c r="P601" s="116">
        <f t="shared" si="1551"/>
        <v>0</v>
      </c>
      <c r="Q601" s="116">
        <f t="shared" si="1551"/>
        <v>0</v>
      </c>
      <c r="R601" s="116">
        <f t="shared" si="1551"/>
        <v>0</v>
      </c>
      <c r="S601" s="116">
        <f t="shared" si="1551"/>
        <v>0</v>
      </c>
      <c r="T601" s="116">
        <f t="shared" si="1551"/>
        <v>0</v>
      </c>
      <c r="U601" s="116">
        <f t="shared" si="1551"/>
        <v>0</v>
      </c>
      <c r="V601" s="174">
        <f t="shared" si="1100"/>
        <v>0</v>
      </c>
      <c r="W601" s="116">
        <f t="shared" si="1512"/>
        <v>0</v>
      </c>
      <c r="X601" s="116">
        <f t="shared" si="1507"/>
        <v>0</v>
      </c>
      <c r="Y601" s="116">
        <f t="shared" ref="Y601:AH601" si="1552">ROUND(X400*$G601/12,2)</f>
        <v>0</v>
      </c>
      <c r="Z601" s="116">
        <f t="shared" si="1552"/>
        <v>0</v>
      </c>
      <c r="AA601" s="116">
        <f t="shared" si="1552"/>
        <v>0</v>
      </c>
      <c r="AB601" s="116">
        <f t="shared" si="1552"/>
        <v>0</v>
      </c>
      <c r="AC601" s="116">
        <f t="shared" si="1552"/>
        <v>0</v>
      </c>
      <c r="AD601" s="116">
        <f t="shared" si="1552"/>
        <v>0</v>
      </c>
      <c r="AE601" s="116">
        <f t="shared" si="1552"/>
        <v>0</v>
      </c>
      <c r="AF601" s="116">
        <f t="shared" si="1552"/>
        <v>0</v>
      </c>
      <c r="AG601" s="116">
        <f t="shared" si="1552"/>
        <v>0</v>
      </c>
      <c r="AH601" s="116">
        <f t="shared" si="1552"/>
        <v>0</v>
      </c>
      <c r="AI601" s="2">
        <f t="shared" si="1514"/>
        <v>0</v>
      </c>
      <c r="AJ601" s="116">
        <f t="shared" si="1356"/>
        <v>0</v>
      </c>
      <c r="AK601" s="116">
        <f t="shared" si="1357"/>
        <v>0</v>
      </c>
      <c r="AL601" s="116">
        <f t="shared" si="1525"/>
        <v>0</v>
      </c>
      <c r="AM601" s="116">
        <f t="shared" si="1525"/>
        <v>0</v>
      </c>
      <c r="AN601" s="116">
        <f t="shared" si="1525"/>
        <v>0</v>
      </c>
      <c r="AO601" s="116">
        <f t="shared" si="1525"/>
        <v>0</v>
      </c>
      <c r="AP601" s="116">
        <f t="shared" si="1525"/>
        <v>0</v>
      </c>
      <c r="AQ601" s="116">
        <f t="shared" si="1525"/>
        <v>0</v>
      </c>
      <c r="AR601" s="116">
        <f t="shared" si="1525"/>
        <v>0</v>
      </c>
      <c r="AS601" s="116">
        <f t="shared" si="1525"/>
        <v>0</v>
      </c>
      <c r="AT601" s="116">
        <f t="shared" si="1525"/>
        <v>0</v>
      </c>
      <c r="AU601" s="116">
        <f t="shared" si="1525"/>
        <v>0</v>
      </c>
      <c r="AV601" s="116">
        <f t="shared" si="1121"/>
        <v>0</v>
      </c>
      <c r="AW601" s="116">
        <f t="shared" si="1358"/>
        <v>0</v>
      </c>
      <c r="AX601" s="116">
        <f t="shared" ref="AX601:BH616" si="1553">ROUND(AW400*$H601/12,2)</f>
        <v>0</v>
      </c>
      <c r="AY601" s="116">
        <f t="shared" si="1553"/>
        <v>0</v>
      </c>
      <c r="AZ601" s="116">
        <f t="shared" si="1553"/>
        <v>0</v>
      </c>
      <c r="BA601" s="116">
        <f t="shared" si="1553"/>
        <v>0</v>
      </c>
      <c r="BB601" s="116">
        <f t="shared" si="1553"/>
        <v>0</v>
      </c>
      <c r="BC601" s="116">
        <f t="shared" si="1553"/>
        <v>0</v>
      </c>
      <c r="BD601" s="116">
        <f t="shared" si="1553"/>
        <v>2964.58</v>
      </c>
      <c r="BE601" s="116">
        <f t="shared" si="1553"/>
        <v>2964.58</v>
      </c>
      <c r="BF601" s="116">
        <f t="shared" si="1553"/>
        <v>2964.58</v>
      </c>
      <c r="BG601" s="116">
        <f t="shared" si="1553"/>
        <v>2964.58</v>
      </c>
      <c r="BH601" s="116">
        <f t="shared" si="1553"/>
        <v>2964.58</v>
      </c>
      <c r="BI601" s="116">
        <f t="shared" si="1122"/>
        <v>14822.9</v>
      </c>
      <c r="BV601" s="163"/>
      <c r="CI601" s="163"/>
      <c r="CV601" s="163"/>
      <c r="DI601" s="163"/>
      <c r="DV601" s="163"/>
      <c r="EI601" s="163"/>
    </row>
    <row r="602" spans="1:139" ht="15.75" customHeight="1" outlineLevel="1" x14ac:dyDescent="0.25">
      <c r="A602" s="2">
        <f t="shared" si="1542"/>
        <v>53</v>
      </c>
      <c r="B602" s="1" t="str">
        <f t="shared" si="1542"/>
        <v>TAU-TBD45</v>
      </c>
      <c r="C602" s="1" t="str">
        <f t="shared" si="1542"/>
        <v>SPP TAU - Circuit 66017</v>
      </c>
      <c r="D602" s="2" t="str">
        <f t="shared" si="1542"/>
        <v>TAU-TBD45.1</v>
      </c>
      <c r="E602" s="162" t="str">
        <f t="shared" si="1542"/>
        <v>SPP TAU - Circuit 66017</v>
      </c>
      <c r="F602" s="123">
        <f t="shared" si="1451"/>
        <v>355</v>
      </c>
      <c r="G602" s="213">
        <f>VLOOKUP($F602,'2021 Depreciation Rates'!$A:$B,2,FALSE)</f>
        <v>3.5999999999999997E-2</v>
      </c>
      <c r="H602" s="213">
        <f>VLOOKUP($F602,'2022-2023 Depreciation Rates'!$A$1:$B$183,2,FALSE)</f>
        <v>2.8000000000000001E-2</v>
      </c>
      <c r="J602" s="116">
        <f t="shared" ref="J602:U602" si="1554">ROUND(I401*$G602/12,2)</f>
        <v>0</v>
      </c>
      <c r="K602" s="116">
        <f t="shared" si="1554"/>
        <v>0</v>
      </c>
      <c r="L602" s="116">
        <f t="shared" si="1554"/>
        <v>0</v>
      </c>
      <c r="M602" s="116">
        <f t="shared" si="1554"/>
        <v>0</v>
      </c>
      <c r="N602" s="116">
        <f t="shared" si="1554"/>
        <v>0</v>
      </c>
      <c r="O602" s="116">
        <f t="shared" si="1554"/>
        <v>0</v>
      </c>
      <c r="P602" s="116">
        <f t="shared" si="1554"/>
        <v>0</v>
      </c>
      <c r="Q602" s="116">
        <f t="shared" si="1554"/>
        <v>0</v>
      </c>
      <c r="R602" s="116">
        <f t="shared" si="1554"/>
        <v>0</v>
      </c>
      <c r="S602" s="116">
        <f t="shared" si="1554"/>
        <v>0</v>
      </c>
      <c r="T602" s="116">
        <f t="shared" si="1554"/>
        <v>0</v>
      </c>
      <c r="U602" s="116">
        <f t="shared" si="1554"/>
        <v>0</v>
      </c>
      <c r="V602" s="174">
        <f t="shared" si="1100"/>
        <v>0</v>
      </c>
      <c r="W602" s="116">
        <f t="shared" si="1512"/>
        <v>0</v>
      </c>
      <c r="X602" s="116">
        <f t="shared" si="1507"/>
        <v>0</v>
      </c>
      <c r="Y602" s="116">
        <f t="shared" ref="Y602:AH602" si="1555">ROUND(X401*$G602/12,2)</f>
        <v>0</v>
      </c>
      <c r="Z602" s="116">
        <f t="shared" si="1555"/>
        <v>0</v>
      </c>
      <c r="AA602" s="116">
        <f t="shared" si="1555"/>
        <v>0</v>
      </c>
      <c r="AB602" s="116">
        <f t="shared" si="1555"/>
        <v>0</v>
      </c>
      <c r="AC602" s="116">
        <f t="shared" si="1555"/>
        <v>0</v>
      </c>
      <c r="AD602" s="116">
        <f t="shared" si="1555"/>
        <v>0</v>
      </c>
      <c r="AE602" s="116">
        <f t="shared" si="1555"/>
        <v>0</v>
      </c>
      <c r="AF602" s="116">
        <f t="shared" si="1555"/>
        <v>0</v>
      </c>
      <c r="AG602" s="116">
        <f t="shared" si="1555"/>
        <v>0</v>
      </c>
      <c r="AH602" s="116">
        <f t="shared" si="1555"/>
        <v>0</v>
      </c>
      <c r="AI602" s="2">
        <f t="shared" si="1514"/>
        <v>0</v>
      </c>
      <c r="AJ602" s="116">
        <f t="shared" si="1356"/>
        <v>0</v>
      </c>
      <c r="AK602" s="116">
        <f t="shared" si="1357"/>
        <v>0</v>
      </c>
      <c r="AL602" s="116">
        <f t="shared" si="1525"/>
        <v>0</v>
      </c>
      <c r="AM602" s="116">
        <f t="shared" si="1525"/>
        <v>0</v>
      </c>
      <c r="AN602" s="116">
        <f t="shared" si="1525"/>
        <v>0</v>
      </c>
      <c r="AO602" s="116">
        <f t="shared" si="1525"/>
        <v>0</v>
      </c>
      <c r="AP602" s="116">
        <f t="shared" si="1525"/>
        <v>0</v>
      </c>
      <c r="AQ602" s="116">
        <f t="shared" si="1525"/>
        <v>0</v>
      </c>
      <c r="AR602" s="116">
        <f t="shared" si="1525"/>
        <v>0</v>
      </c>
      <c r="AS602" s="116">
        <f t="shared" si="1525"/>
        <v>0</v>
      </c>
      <c r="AT602" s="116">
        <f t="shared" si="1525"/>
        <v>0</v>
      </c>
      <c r="AU602" s="116">
        <f t="shared" si="1525"/>
        <v>0</v>
      </c>
      <c r="AV602" s="116">
        <f t="shared" si="1121"/>
        <v>0</v>
      </c>
      <c r="AW602" s="116">
        <f t="shared" si="1358"/>
        <v>0</v>
      </c>
      <c r="AX602" s="116">
        <f t="shared" si="1553"/>
        <v>0</v>
      </c>
      <c r="AY602" s="116">
        <f t="shared" si="1553"/>
        <v>0</v>
      </c>
      <c r="AZ602" s="116">
        <f t="shared" si="1553"/>
        <v>0</v>
      </c>
      <c r="BA602" s="116">
        <f t="shared" si="1553"/>
        <v>0</v>
      </c>
      <c r="BB602" s="116">
        <f t="shared" si="1553"/>
        <v>0</v>
      </c>
      <c r="BC602" s="116">
        <f t="shared" si="1553"/>
        <v>0</v>
      </c>
      <c r="BD602" s="116">
        <f t="shared" si="1553"/>
        <v>0</v>
      </c>
      <c r="BE602" s="116">
        <f t="shared" si="1553"/>
        <v>0</v>
      </c>
      <c r="BF602" s="116">
        <f t="shared" si="1553"/>
        <v>7099.02</v>
      </c>
      <c r="BG602" s="116">
        <f t="shared" si="1553"/>
        <v>7099.02</v>
      </c>
      <c r="BH602" s="116">
        <f t="shared" si="1553"/>
        <v>7099.02</v>
      </c>
      <c r="BI602" s="116">
        <f t="shared" si="1122"/>
        <v>21297.06</v>
      </c>
      <c r="BV602" s="163"/>
      <c r="CI602" s="163"/>
      <c r="CV602" s="163"/>
      <c r="DI602" s="163"/>
      <c r="DV602" s="163"/>
      <c r="EI602" s="163"/>
    </row>
    <row r="603" spans="1:139" ht="15.75" customHeight="1" outlineLevel="1" x14ac:dyDescent="0.25">
      <c r="A603" s="2">
        <f t="shared" si="1542"/>
        <v>54</v>
      </c>
      <c r="B603" s="1" t="str">
        <f t="shared" si="1542"/>
        <v>PRE-10049</v>
      </c>
      <c r="C603" s="1" t="str">
        <f t="shared" si="1542"/>
        <v>SPP TAU - Circuit 66011</v>
      </c>
      <c r="D603" s="2" t="str">
        <f t="shared" si="1542"/>
        <v>PRE-10049.1</v>
      </c>
      <c r="E603" s="162" t="str">
        <f t="shared" si="1542"/>
        <v>SPP TAU - Circuit 66011</v>
      </c>
      <c r="F603" s="123">
        <f t="shared" si="1451"/>
        <v>355</v>
      </c>
      <c r="G603" s="213">
        <f>VLOOKUP($F603,'2021 Depreciation Rates'!$A:$B,2,FALSE)</f>
        <v>3.5999999999999997E-2</v>
      </c>
      <c r="H603" s="213">
        <f>VLOOKUP($F603,'2022-2023 Depreciation Rates'!$A$1:$B$183,2,FALSE)</f>
        <v>2.8000000000000001E-2</v>
      </c>
      <c r="J603" s="116">
        <f t="shared" ref="J603:U603" si="1556">ROUND(I402*$G603/12,2)</f>
        <v>0</v>
      </c>
      <c r="K603" s="116">
        <f t="shared" si="1556"/>
        <v>0</v>
      </c>
      <c r="L603" s="116">
        <f t="shared" si="1556"/>
        <v>0</v>
      </c>
      <c r="M603" s="116">
        <f t="shared" si="1556"/>
        <v>0</v>
      </c>
      <c r="N603" s="116">
        <f t="shared" si="1556"/>
        <v>0</v>
      </c>
      <c r="O603" s="116">
        <f t="shared" si="1556"/>
        <v>0</v>
      </c>
      <c r="P603" s="116">
        <f t="shared" si="1556"/>
        <v>0</v>
      </c>
      <c r="Q603" s="116">
        <f t="shared" si="1556"/>
        <v>0</v>
      </c>
      <c r="R603" s="116">
        <f t="shared" si="1556"/>
        <v>0</v>
      </c>
      <c r="S603" s="116">
        <f t="shared" si="1556"/>
        <v>0</v>
      </c>
      <c r="T603" s="116">
        <f t="shared" si="1556"/>
        <v>0</v>
      </c>
      <c r="U603" s="116">
        <f t="shared" si="1556"/>
        <v>0</v>
      </c>
      <c r="V603" s="174">
        <f t="shared" si="1100"/>
        <v>0</v>
      </c>
      <c r="W603" s="116">
        <f t="shared" si="1512"/>
        <v>0</v>
      </c>
      <c r="X603" s="116">
        <f t="shared" si="1507"/>
        <v>0</v>
      </c>
      <c r="Y603" s="116">
        <f t="shared" ref="Y603:AH603" si="1557">ROUND(X402*$G603/12,2)</f>
        <v>0</v>
      </c>
      <c r="Z603" s="116">
        <f t="shared" si="1557"/>
        <v>0</v>
      </c>
      <c r="AA603" s="116">
        <f t="shared" si="1557"/>
        <v>0</v>
      </c>
      <c r="AB603" s="116">
        <f t="shared" si="1557"/>
        <v>0</v>
      </c>
      <c r="AC603" s="116">
        <f t="shared" si="1557"/>
        <v>0</v>
      </c>
      <c r="AD603" s="116">
        <f t="shared" si="1557"/>
        <v>0</v>
      </c>
      <c r="AE603" s="116">
        <f t="shared" si="1557"/>
        <v>0</v>
      </c>
      <c r="AF603" s="116">
        <f t="shared" si="1557"/>
        <v>0</v>
      </c>
      <c r="AG603" s="116">
        <f t="shared" si="1557"/>
        <v>0</v>
      </c>
      <c r="AH603" s="116">
        <f t="shared" si="1557"/>
        <v>0</v>
      </c>
      <c r="AI603" s="2">
        <f t="shared" si="1514"/>
        <v>0</v>
      </c>
      <c r="AJ603" s="116">
        <f t="shared" si="1356"/>
        <v>0</v>
      </c>
      <c r="AK603" s="116">
        <f t="shared" si="1357"/>
        <v>0</v>
      </c>
      <c r="AL603" s="116">
        <f t="shared" si="1525"/>
        <v>0</v>
      </c>
      <c r="AM603" s="116">
        <f t="shared" si="1525"/>
        <v>0</v>
      </c>
      <c r="AN603" s="116">
        <f t="shared" si="1525"/>
        <v>0</v>
      </c>
      <c r="AO603" s="116">
        <f t="shared" si="1525"/>
        <v>0</v>
      </c>
      <c r="AP603" s="116">
        <f t="shared" si="1525"/>
        <v>0</v>
      </c>
      <c r="AQ603" s="116">
        <f t="shared" si="1525"/>
        <v>0</v>
      </c>
      <c r="AR603" s="116">
        <f t="shared" si="1525"/>
        <v>0</v>
      </c>
      <c r="AS603" s="116">
        <f t="shared" si="1525"/>
        <v>0</v>
      </c>
      <c r="AT603" s="116">
        <f t="shared" si="1525"/>
        <v>0</v>
      </c>
      <c r="AU603" s="116">
        <f t="shared" si="1525"/>
        <v>0</v>
      </c>
      <c r="AV603" s="116">
        <f t="shared" si="1121"/>
        <v>0</v>
      </c>
      <c r="AW603" s="116">
        <f t="shared" si="1358"/>
        <v>0</v>
      </c>
      <c r="AX603" s="116">
        <f t="shared" si="1553"/>
        <v>0</v>
      </c>
      <c r="AY603" s="116">
        <f t="shared" si="1553"/>
        <v>0</v>
      </c>
      <c r="AZ603" s="116">
        <f t="shared" si="1553"/>
        <v>0</v>
      </c>
      <c r="BA603" s="116">
        <f t="shared" si="1553"/>
        <v>0</v>
      </c>
      <c r="BB603" s="116">
        <f t="shared" si="1553"/>
        <v>0</v>
      </c>
      <c r="BC603" s="116">
        <f t="shared" si="1553"/>
        <v>0</v>
      </c>
      <c r="BD603" s="116">
        <f t="shared" si="1553"/>
        <v>0</v>
      </c>
      <c r="BE603" s="116">
        <f t="shared" si="1553"/>
        <v>0</v>
      </c>
      <c r="BF603" s="116">
        <f t="shared" si="1553"/>
        <v>1763.97</v>
      </c>
      <c r="BG603" s="116">
        <f t="shared" si="1553"/>
        <v>1763.97</v>
      </c>
      <c r="BH603" s="116">
        <f t="shared" si="1553"/>
        <v>1763.97</v>
      </c>
      <c r="BI603" s="116">
        <f t="shared" si="1122"/>
        <v>5291.91</v>
      </c>
      <c r="BV603" s="163"/>
      <c r="CI603" s="163"/>
      <c r="CV603" s="163"/>
      <c r="DI603" s="163"/>
      <c r="DV603" s="163"/>
      <c r="EI603" s="163"/>
    </row>
    <row r="604" spans="1:139" ht="15.75" customHeight="1" outlineLevel="1" x14ac:dyDescent="0.25">
      <c r="A604" s="2">
        <f t="shared" si="1542"/>
        <v>55</v>
      </c>
      <c r="B604" s="1" t="str">
        <f t="shared" si="1542"/>
        <v>TAU-TBD47</v>
      </c>
      <c r="C604" s="1" t="str">
        <f t="shared" si="1542"/>
        <v>SPP TAU - Circuit 66047</v>
      </c>
      <c r="D604" s="2" t="str">
        <f t="shared" si="1542"/>
        <v>TAU-TBD47.1</v>
      </c>
      <c r="E604" s="162" t="str">
        <f t="shared" si="1542"/>
        <v>SPP TAU - Circuit 66047</v>
      </c>
      <c r="F604" s="123">
        <f t="shared" si="1451"/>
        <v>355</v>
      </c>
      <c r="G604" s="213">
        <f>VLOOKUP($F604,'2021 Depreciation Rates'!$A:$B,2,FALSE)</f>
        <v>3.5999999999999997E-2</v>
      </c>
      <c r="H604" s="213">
        <f>VLOOKUP($F604,'2022-2023 Depreciation Rates'!$A$1:$B$183,2,FALSE)</f>
        <v>2.8000000000000001E-2</v>
      </c>
      <c r="J604" s="116">
        <f t="shared" ref="J604:U604" si="1558">ROUND(I403*$G604/12,2)</f>
        <v>0</v>
      </c>
      <c r="K604" s="116">
        <f t="shared" si="1558"/>
        <v>0</v>
      </c>
      <c r="L604" s="116">
        <f t="shared" si="1558"/>
        <v>0</v>
      </c>
      <c r="M604" s="116">
        <f t="shared" si="1558"/>
        <v>0</v>
      </c>
      <c r="N604" s="116">
        <f t="shared" si="1558"/>
        <v>0</v>
      </c>
      <c r="O604" s="116">
        <f t="shared" si="1558"/>
        <v>0</v>
      </c>
      <c r="P604" s="116">
        <f t="shared" si="1558"/>
        <v>0</v>
      </c>
      <c r="Q604" s="116">
        <f t="shared" si="1558"/>
        <v>0</v>
      </c>
      <c r="R604" s="116">
        <f t="shared" si="1558"/>
        <v>0</v>
      </c>
      <c r="S604" s="116">
        <f t="shared" si="1558"/>
        <v>0</v>
      </c>
      <c r="T604" s="116">
        <f t="shared" si="1558"/>
        <v>0</v>
      </c>
      <c r="U604" s="116">
        <f t="shared" si="1558"/>
        <v>0</v>
      </c>
      <c r="V604" s="174">
        <f t="shared" si="1100"/>
        <v>0</v>
      </c>
      <c r="W604" s="116">
        <f t="shared" si="1512"/>
        <v>0</v>
      </c>
      <c r="X604" s="116">
        <f t="shared" si="1507"/>
        <v>0</v>
      </c>
      <c r="Y604" s="116">
        <f t="shared" ref="Y604:AH604" si="1559">ROUND(X403*$G604/12,2)</f>
        <v>0</v>
      </c>
      <c r="Z604" s="116">
        <f t="shared" si="1559"/>
        <v>0</v>
      </c>
      <c r="AA604" s="116">
        <f t="shared" si="1559"/>
        <v>0</v>
      </c>
      <c r="AB604" s="116">
        <f t="shared" si="1559"/>
        <v>0</v>
      </c>
      <c r="AC604" s="116">
        <f t="shared" si="1559"/>
        <v>0</v>
      </c>
      <c r="AD604" s="116">
        <f t="shared" si="1559"/>
        <v>0</v>
      </c>
      <c r="AE604" s="116">
        <f t="shared" si="1559"/>
        <v>0</v>
      </c>
      <c r="AF604" s="116">
        <f t="shared" si="1559"/>
        <v>0</v>
      </c>
      <c r="AG604" s="116">
        <f t="shared" si="1559"/>
        <v>0</v>
      </c>
      <c r="AH604" s="116">
        <f t="shared" si="1559"/>
        <v>0</v>
      </c>
      <c r="AI604" s="2">
        <f t="shared" si="1514"/>
        <v>0</v>
      </c>
      <c r="AJ604" s="116">
        <f t="shared" si="1356"/>
        <v>0</v>
      </c>
      <c r="AK604" s="116">
        <f t="shared" si="1357"/>
        <v>0</v>
      </c>
      <c r="AL604" s="116">
        <f t="shared" ref="AL604:AU616" si="1560">ROUND(AK403*$H604/12,2)</f>
        <v>0</v>
      </c>
      <c r="AM604" s="116">
        <f t="shared" si="1560"/>
        <v>0</v>
      </c>
      <c r="AN604" s="116">
        <f t="shared" si="1560"/>
        <v>0</v>
      </c>
      <c r="AO604" s="116">
        <f t="shared" si="1560"/>
        <v>0</v>
      </c>
      <c r="AP604" s="116">
        <f t="shared" si="1560"/>
        <v>0</v>
      </c>
      <c r="AQ604" s="116">
        <f t="shared" si="1560"/>
        <v>0</v>
      </c>
      <c r="AR604" s="116">
        <f t="shared" si="1560"/>
        <v>0</v>
      </c>
      <c r="AS604" s="116">
        <f t="shared" si="1560"/>
        <v>0</v>
      </c>
      <c r="AT604" s="116">
        <f t="shared" si="1560"/>
        <v>0</v>
      </c>
      <c r="AU604" s="116">
        <f t="shared" si="1560"/>
        <v>0</v>
      </c>
      <c r="AV604" s="116">
        <f t="shared" si="1121"/>
        <v>0</v>
      </c>
      <c r="AW604" s="116">
        <f t="shared" si="1358"/>
        <v>0</v>
      </c>
      <c r="AX604" s="116">
        <f t="shared" si="1553"/>
        <v>0</v>
      </c>
      <c r="AY604" s="116">
        <f t="shared" si="1553"/>
        <v>0</v>
      </c>
      <c r="AZ604" s="116">
        <f t="shared" si="1553"/>
        <v>0</v>
      </c>
      <c r="BA604" s="116">
        <f t="shared" si="1553"/>
        <v>0</v>
      </c>
      <c r="BB604" s="116">
        <f t="shared" si="1553"/>
        <v>0</v>
      </c>
      <c r="BC604" s="116">
        <f t="shared" si="1553"/>
        <v>0</v>
      </c>
      <c r="BD604" s="116">
        <f t="shared" si="1553"/>
        <v>0</v>
      </c>
      <c r="BE604" s="116">
        <f t="shared" si="1553"/>
        <v>0</v>
      </c>
      <c r="BF604" s="116">
        <f t="shared" si="1553"/>
        <v>74.11</v>
      </c>
      <c r="BG604" s="116">
        <f t="shared" si="1553"/>
        <v>74.11</v>
      </c>
      <c r="BH604" s="116">
        <f t="shared" si="1553"/>
        <v>74.11</v>
      </c>
      <c r="BI604" s="116">
        <f t="shared" si="1122"/>
        <v>222.32999999999998</v>
      </c>
      <c r="BV604" s="163"/>
      <c r="CI604" s="163"/>
      <c r="CV604" s="163"/>
      <c r="DI604" s="163"/>
      <c r="DV604" s="163"/>
      <c r="EI604" s="163"/>
    </row>
    <row r="605" spans="1:139" ht="15.75" customHeight="1" outlineLevel="1" x14ac:dyDescent="0.25">
      <c r="A605" s="2">
        <f t="shared" si="1542"/>
        <v>56</v>
      </c>
      <c r="B605" s="1" t="str">
        <f t="shared" si="1542"/>
        <v>TAU-TBD48</v>
      </c>
      <c r="C605" s="1" t="str">
        <f t="shared" si="1542"/>
        <v>SPP TAU - Circuit 66436</v>
      </c>
      <c r="D605" s="2" t="str">
        <f t="shared" si="1542"/>
        <v>TAU-TBD48.1</v>
      </c>
      <c r="E605" s="162" t="str">
        <f t="shared" si="1542"/>
        <v>SPP TAU - Circuit 66436</v>
      </c>
      <c r="F605" s="123">
        <f t="shared" si="1451"/>
        <v>355</v>
      </c>
      <c r="G605" s="213">
        <f>VLOOKUP($F605,'2021 Depreciation Rates'!$A:$B,2,FALSE)</f>
        <v>3.5999999999999997E-2</v>
      </c>
      <c r="H605" s="213">
        <f>VLOOKUP($F605,'2022-2023 Depreciation Rates'!$A$1:$B$183,2,FALSE)</f>
        <v>2.8000000000000001E-2</v>
      </c>
      <c r="J605" s="116">
        <f t="shared" ref="J605:U605" si="1561">ROUND(I404*$G605/12,2)</f>
        <v>0</v>
      </c>
      <c r="K605" s="116">
        <f t="shared" si="1561"/>
        <v>0</v>
      </c>
      <c r="L605" s="116">
        <f t="shared" si="1561"/>
        <v>0</v>
      </c>
      <c r="M605" s="116">
        <f t="shared" si="1561"/>
        <v>0</v>
      </c>
      <c r="N605" s="116">
        <f t="shared" si="1561"/>
        <v>0</v>
      </c>
      <c r="O605" s="116">
        <f t="shared" si="1561"/>
        <v>0</v>
      </c>
      <c r="P605" s="116">
        <f t="shared" si="1561"/>
        <v>0</v>
      </c>
      <c r="Q605" s="116">
        <f t="shared" si="1561"/>
        <v>0</v>
      </c>
      <c r="R605" s="116">
        <f t="shared" si="1561"/>
        <v>0</v>
      </c>
      <c r="S605" s="116">
        <f t="shared" si="1561"/>
        <v>0</v>
      </c>
      <c r="T605" s="116">
        <f t="shared" si="1561"/>
        <v>0</v>
      </c>
      <c r="U605" s="116">
        <f t="shared" si="1561"/>
        <v>0</v>
      </c>
      <c r="V605" s="174">
        <f t="shared" si="1100"/>
        <v>0</v>
      </c>
      <c r="W605" s="116">
        <f t="shared" si="1512"/>
        <v>0</v>
      </c>
      <c r="X605" s="116">
        <f t="shared" si="1507"/>
        <v>0</v>
      </c>
      <c r="Y605" s="116">
        <f t="shared" ref="Y605:AH605" si="1562">ROUND(X404*$G605/12,2)</f>
        <v>0</v>
      </c>
      <c r="Z605" s="116">
        <f t="shared" si="1562"/>
        <v>0</v>
      </c>
      <c r="AA605" s="116">
        <f t="shared" si="1562"/>
        <v>0</v>
      </c>
      <c r="AB605" s="116">
        <f t="shared" si="1562"/>
        <v>0</v>
      </c>
      <c r="AC605" s="116">
        <f t="shared" si="1562"/>
        <v>0</v>
      </c>
      <c r="AD605" s="116">
        <f t="shared" si="1562"/>
        <v>0</v>
      </c>
      <c r="AE605" s="116">
        <f t="shared" si="1562"/>
        <v>0</v>
      </c>
      <c r="AF605" s="116">
        <f t="shared" si="1562"/>
        <v>0</v>
      </c>
      <c r="AG605" s="116">
        <f t="shared" si="1562"/>
        <v>0</v>
      </c>
      <c r="AH605" s="116">
        <f t="shared" si="1562"/>
        <v>0</v>
      </c>
      <c r="AI605" s="2">
        <f t="shared" si="1514"/>
        <v>0</v>
      </c>
      <c r="AJ605" s="116">
        <f t="shared" si="1356"/>
        <v>0</v>
      </c>
      <c r="AK605" s="116">
        <f t="shared" si="1357"/>
        <v>0</v>
      </c>
      <c r="AL605" s="116">
        <f t="shared" si="1560"/>
        <v>0</v>
      </c>
      <c r="AM605" s="116">
        <f t="shared" si="1560"/>
        <v>0</v>
      </c>
      <c r="AN605" s="116">
        <f t="shared" si="1560"/>
        <v>0</v>
      </c>
      <c r="AO605" s="116">
        <f t="shared" si="1560"/>
        <v>0</v>
      </c>
      <c r="AP605" s="116">
        <f t="shared" si="1560"/>
        <v>0</v>
      </c>
      <c r="AQ605" s="116">
        <f t="shared" si="1560"/>
        <v>0</v>
      </c>
      <c r="AR605" s="116">
        <f t="shared" si="1560"/>
        <v>0</v>
      </c>
      <c r="AS605" s="116">
        <f t="shared" si="1560"/>
        <v>0</v>
      </c>
      <c r="AT605" s="116">
        <f t="shared" si="1560"/>
        <v>0</v>
      </c>
      <c r="AU605" s="116">
        <f t="shared" si="1560"/>
        <v>0</v>
      </c>
      <c r="AV605" s="116">
        <f t="shared" si="1121"/>
        <v>0</v>
      </c>
      <c r="AW605" s="116">
        <f t="shared" si="1358"/>
        <v>0</v>
      </c>
      <c r="AX605" s="116">
        <f t="shared" si="1553"/>
        <v>0</v>
      </c>
      <c r="AY605" s="116">
        <f t="shared" si="1553"/>
        <v>0</v>
      </c>
      <c r="AZ605" s="116">
        <f t="shared" si="1553"/>
        <v>0</v>
      </c>
      <c r="BA605" s="116">
        <f t="shared" si="1553"/>
        <v>0</v>
      </c>
      <c r="BB605" s="116">
        <f t="shared" si="1553"/>
        <v>0</v>
      </c>
      <c r="BC605" s="116">
        <f t="shared" si="1553"/>
        <v>0</v>
      </c>
      <c r="BD605" s="116">
        <f t="shared" si="1553"/>
        <v>0</v>
      </c>
      <c r="BE605" s="116">
        <f t="shared" si="1553"/>
        <v>0</v>
      </c>
      <c r="BF605" s="116">
        <f t="shared" si="1553"/>
        <v>0</v>
      </c>
      <c r="BG605" s="116">
        <f t="shared" si="1553"/>
        <v>2519.9</v>
      </c>
      <c r="BH605" s="116">
        <f t="shared" si="1553"/>
        <v>2519.9</v>
      </c>
      <c r="BI605" s="116">
        <f t="shared" si="1122"/>
        <v>5039.8</v>
      </c>
      <c r="BV605" s="163"/>
      <c r="CI605" s="163"/>
      <c r="CV605" s="163"/>
      <c r="DI605" s="163"/>
      <c r="DV605" s="163"/>
      <c r="EI605" s="163"/>
    </row>
    <row r="606" spans="1:139" ht="15.75" customHeight="1" outlineLevel="1" x14ac:dyDescent="0.25">
      <c r="A606" s="2">
        <f t="shared" si="1542"/>
        <v>57</v>
      </c>
      <c r="B606" s="1" t="str">
        <f t="shared" si="1542"/>
        <v>TAU-TBD49</v>
      </c>
      <c r="C606" s="1" t="str">
        <f t="shared" si="1542"/>
        <v>SPP TAU - Circuit 66098</v>
      </c>
      <c r="D606" s="2" t="str">
        <f t="shared" si="1542"/>
        <v>TAU-TBD49.1</v>
      </c>
      <c r="E606" s="162" t="str">
        <f t="shared" si="1542"/>
        <v>SPP TAU - Circuit 66098</v>
      </c>
      <c r="F606" s="123">
        <f t="shared" si="1451"/>
        <v>355</v>
      </c>
      <c r="G606" s="213">
        <f>VLOOKUP($F606,'2021 Depreciation Rates'!$A:$B,2,FALSE)</f>
        <v>3.5999999999999997E-2</v>
      </c>
      <c r="H606" s="213">
        <f>VLOOKUP($F606,'2022-2023 Depreciation Rates'!$A$1:$B$183,2,FALSE)</f>
        <v>2.8000000000000001E-2</v>
      </c>
      <c r="J606" s="116">
        <f t="shared" ref="J606:U606" si="1563">ROUND(I405*$G606/12,2)</f>
        <v>0</v>
      </c>
      <c r="K606" s="116">
        <f t="shared" si="1563"/>
        <v>0</v>
      </c>
      <c r="L606" s="116">
        <f t="shared" si="1563"/>
        <v>0</v>
      </c>
      <c r="M606" s="116">
        <f t="shared" si="1563"/>
        <v>0</v>
      </c>
      <c r="N606" s="116">
        <f t="shared" si="1563"/>
        <v>0</v>
      </c>
      <c r="O606" s="116">
        <f t="shared" si="1563"/>
        <v>0</v>
      </c>
      <c r="P606" s="116">
        <f t="shared" si="1563"/>
        <v>0</v>
      </c>
      <c r="Q606" s="116">
        <f t="shared" si="1563"/>
        <v>0</v>
      </c>
      <c r="R606" s="116">
        <f t="shared" si="1563"/>
        <v>0</v>
      </c>
      <c r="S606" s="116">
        <f t="shared" si="1563"/>
        <v>0</v>
      </c>
      <c r="T606" s="116">
        <f t="shared" si="1563"/>
        <v>0</v>
      </c>
      <c r="U606" s="116">
        <f t="shared" si="1563"/>
        <v>0</v>
      </c>
      <c r="V606" s="174">
        <f t="shared" si="1100"/>
        <v>0</v>
      </c>
      <c r="W606" s="116">
        <f t="shared" si="1512"/>
        <v>0</v>
      </c>
      <c r="X606" s="116">
        <f t="shared" si="1507"/>
        <v>0</v>
      </c>
      <c r="Y606" s="116">
        <f t="shared" ref="Y606:AH606" si="1564">ROUND(X405*$G606/12,2)</f>
        <v>0</v>
      </c>
      <c r="Z606" s="116">
        <f t="shared" si="1564"/>
        <v>0</v>
      </c>
      <c r="AA606" s="116">
        <f t="shared" si="1564"/>
        <v>0</v>
      </c>
      <c r="AB606" s="116">
        <f t="shared" si="1564"/>
        <v>0</v>
      </c>
      <c r="AC606" s="116">
        <f t="shared" si="1564"/>
        <v>0</v>
      </c>
      <c r="AD606" s="116">
        <f t="shared" si="1564"/>
        <v>0</v>
      </c>
      <c r="AE606" s="116">
        <f t="shared" si="1564"/>
        <v>0</v>
      </c>
      <c r="AF606" s="116">
        <f t="shared" si="1564"/>
        <v>0</v>
      </c>
      <c r="AG606" s="116">
        <f t="shared" si="1564"/>
        <v>0</v>
      </c>
      <c r="AH606" s="116">
        <f t="shared" si="1564"/>
        <v>0</v>
      </c>
      <c r="AI606" s="2">
        <f t="shared" si="1514"/>
        <v>0</v>
      </c>
      <c r="AJ606" s="116">
        <f t="shared" si="1356"/>
        <v>0</v>
      </c>
      <c r="AK606" s="116">
        <f t="shared" si="1357"/>
        <v>0</v>
      </c>
      <c r="AL606" s="116">
        <f t="shared" si="1560"/>
        <v>0</v>
      </c>
      <c r="AM606" s="116">
        <f t="shared" si="1560"/>
        <v>0</v>
      </c>
      <c r="AN606" s="116">
        <f t="shared" si="1560"/>
        <v>0</v>
      </c>
      <c r="AO606" s="116">
        <f t="shared" si="1560"/>
        <v>0</v>
      </c>
      <c r="AP606" s="116">
        <f t="shared" si="1560"/>
        <v>0</v>
      </c>
      <c r="AQ606" s="116">
        <f t="shared" si="1560"/>
        <v>0</v>
      </c>
      <c r="AR606" s="116">
        <f t="shared" si="1560"/>
        <v>0</v>
      </c>
      <c r="AS606" s="116">
        <f t="shared" si="1560"/>
        <v>0</v>
      </c>
      <c r="AT606" s="116">
        <f t="shared" si="1560"/>
        <v>0</v>
      </c>
      <c r="AU606" s="116">
        <f t="shared" si="1560"/>
        <v>0</v>
      </c>
      <c r="AV606" s="116">
        <f t="shared" si="1121"/>
        <v>0</v>
      </c>
      <c r="AW606" s="116">
        <f t="shared" si="1358"/>
        <v>0</v>
      </c>
      <c r="AX606" s="116">
        <f t="shared" si="1553"/>
        <v>0</v>
      </c>
      <c r="AY606" s="116">
        <f t="shared" si="1553"/>
        <v>0</v>
      </c>
      <c r="AZ606" s="116">
        <f t="shared" si="1553"/>
        <v>0</v>
      </c>
      <c r="BA606" s="116">
        <f t="shared" si="1553"/>
        <v>0</v>
      </c>
      <c r="BB606" s="116">
        <f t="shared" si="1553"/>
        <v>0</v>
      </c>
      <c r="BC606" s="116">
        <f t="shared" si="1553"/>
        <v>0</v>
      </c>
      <c r="BD606" s="116">
        <f t="shared" si="1553"/>
        <v>0</v>
      </c>
      <c r="BE606" s="116">
        <f t="shared" si="1553"/>
        <v>0</v>
      </c>
      <c r="BF606" s="116">
        <f t="shared" si="1553"/>
        <v>0</v>
      </c>
      <c r="BG606" s="116">
        <f t="shared" si="1553"/>
        <v>1622.74</v>
      </c>
      <c r="BH606" s="116">
        <f t="shared" si="1553"/>
        <v>1622.74</v>
      </c>
      <c r="BI606" s="116">
        <f t="shared" si="1122"/>
        <v>3245.48</v>
      </c>
      <c r="BV606" s="163"/>
      <c r="CI606" s="163"/>
      <c r="CV606" s="163"/>
      <c r="DI606" s="163"/>
      <c r="DV606" s="163"/>
      <c r="EI606" s="163"/>
    </row>
    <row r="607" spans="1:139" ht="15.75" customHeight="1" outlineLevel="1" x14ac:dyDescent="0.25">
      <c r="A607" s="2">
        <f t="shared" ref="A607:E616" si="1565">A406</f>
        <v>58</v>
      </c>
      <c r="B607" s="1" t="str">
        <f t="shared" si="1565"/>
        <v>TAU-TBD50</v>
      </c>
      <c r="C607" s="1" t="str">
        <f t="shared" si="1565"/>
        <v>SPP TAU - Circuit 230020</v>
      </c>
      <c r="D607" s="2" t="str">
        <f t="shared" si="1565"/>
        <v>TAU-TBD50.1</v>
      </c>
      <c r="E607" s="162" t="str">
        <f t="shared" si="1565"/>
        <v>SPP TAU - Circuit 230020</v>
      </c>
      <c r="F607" s="123">
        <f t="shared" si="1451"/>
        <v>355</v>
      </c>
      <c r="G607" s="213">
        <f>VLOOKUP($F607,'2021 Depreciation Rates'!$A:$B,2,FALSE)</f>
        <v>3.5999999999999997E-2</v>
      </c>
      <c r="H607" s="213">
        <f>VLOOKUP($F607,'2022-2023 Depreciation Rates'!$A$1:$B$183,2,FALSE)</f>
        <v>2.8000000000000001E-2</v>
      </c>
      <c r="J607" s="116">
        <f t="shared" ref="J607:U607" si="1566">ROUND(I406*$G607/12,2)</f>
        <v>0</v>
      </c>
      <c r="K607" s="116">
        <f t="shared" si="1566"/>
        <v>0</v>
      </c>
      <c r="L607" s="116">
        <f t="shared" si="1566"/>
        <v>0</v>
      </c>
      <c r="M607" s="116">
        <f t="shared" si="1566"/>
        <v>0</v>
      </c>
      <c r="N607" s="116">
        <f t="shared" si="1566"/>
        <v>0</v>
      </c>
      <c r="O607" s="116">
        <f t="shared" si="1566"/>
        <v>0</v>
      </c>
      <c r="P607" s="116">
        <f t="shared" si="1566"/>
        <v>0</v>
      </c>
      <c r="Q607" s="116">
        <f t="shared" si="1566"/>
        <v>0</v>
      </c>
      <c r="R607" s="116">
        <f t="shared" si="1566"/>
        <v>0</v>
      </c>
      <c r="S607" s="116">
        <f t="shared" si="1566"/>
        <v>0</v>
      </c>
      <c r="T607" s="116">
        <f t="shared" si="1566"/>
        <v>0</v>
      </c>
      <c r="U607" s="116">
        <f t="shared" si="1566"/>
        <v>0</v>
      </c>
      <c r="V607" s="174">
        <f t="shared" si="1100"/>
        <v>0</v>
      </c>
      <c r="W607" s="116">
        <f t="shared" si="1512"/>
        <v>0</v>
      </c>
      <c r="X607" s="116">
        <f t="shared" si="1507"/>
        <v>0</v>
      </c>
      <c r="Y607" s="116">
        <f t="shared" ref="Y607:AH607" si="1567">ROUND(X406*$G607/12,2)</f>
        <v>0</v>
      </c>
      <c r="Z607" s="116">
        <f t="shared" si="1567"/>
        <v>0</v>
      </c>
      <c r="AA607" s="116">
        <f t="shared" si="1567"/>
        <v>0</v>
      </c>
      <c r="AB607" s="116">
        <f t="shared" si="1567"/>
        <v>0</v>
      </c>
      <c r="AC607" s="116">
        <f t="shared" si="1567"/>
        <v>0</v>
      </c>
      <c r="AD607" s="116">
        <f t="shared" si="1567"/>
        <v>0</v>
      </c>
      <c r="AE607" s="116">
        <f t="shared" si="1567"/>
        <v>0</v>
      </c>
      <c r="AF607" s="116">
        <f t="shared" si="1567"/>
        <v>0</v>
      </c>
      <c r="AG607" s="116">
        <f t="shared" si="1567"/>
        <v>0</v>
      </c>
      <c r="AH607" s="116">
        <f t="shared" si="1567"/>
        <v>0</v>
      </c>
      <c r="AI607" s="2">
        <f t="shared" si="1514"/>
        <v>0</v>
      </c>
      <c r="AJ607" s="116">
        <f t="shared" si="1356"/>
        <v>0</v>
      </c>
      <c r="AK607" s="116">
        <f t="shared" si="1357"/>
        <v>0</v>
      </c>
      <c r="AL607" s="116">
        <f t="shared" si="1560"/>
        <v>0</v>
      </c>
      <c r="AM607" s="116">
        <f t="shared" si="1560"/>
        <v>0</v>
      </c>
      <c r="AN607" s="116">
        <f t="shared" si="1560"/>
        <v>0</v>
      </c>
      <c r="AO607" s="116">
        <f t="shared" si="1560"/>
        <v>0</v>
      </c>
      <c r="AP607" s="116">
        <f t="shared" si="1560"/>
        <v>0</v>
      </c>
      <c r="AQ607" s="116">
        <f t="shared" si="1560"/>
        <v>0</v>
      </c>
      <c r="AR607" s="116">
        <f t="shared" si="1560"/>
        <v>0</v>
      </c>
      <c r="AS607" s="116">
        <f t="shared" si="1560"/>
        <v>0</v>
      </c>
      <c r="AT607" s="116">
        <f t="shared" si="1560"/>
        <v>0</v>
      </c>
      <c r="AU607" s="116">
        <f t="shared" si="1560"/>
        <v>0</v>
      </c>
      <c r="AV607" s="116">
        <f t="shared" si="1121"/>
        <v>0</v>
      </c>
      <c r="AW607" s="116">
        <f t="shared" si="1358"/>
        <v>0</v>
      </c>
      <c r="AX607" s="116">
        <f t="shared" si="1553"/>
        <v>0</v>
      </c>
      <c r="AY607" s="116">
        <f t="shared" si="1553"/>
        <v>0</v>
      </c>
      <c r="AZ607" s="116">
        <f t="shared" si="1553"/>
        <v>0</v>
      </c>
      <c r="BA607" s="116">
        <f t="shared" si="1553"/>
        <v>0</v>
      </c>
      <c r="BB607" s="116">
        <f t="shared" si="1553"/>
        <v>0</v>
      </c>
      <c r="BC607" s="116">
        <f t="shared" si="1553"/>
        <v>0</v>
      </c>
      <c r="BD607" s="116">
        <f t="shared" si="1553"/>
        <v>0</v>
      </c>
      <c r="BE607" s="116">
        <f t="shared" si="1553"/>
        <v>0</v>
      </c>
      <c r="BF607" s="116">
        <f t="shared" si="1553"/>
        <v>0</v>
      </c>
      <c r="BG607" s="116">
        <f t="shared" si="1553"/>
        <v>0</v>
      </c>
      <c r="BH607" s="116">
        <f t="shared" si="1553"/>
        <v>0</v>
      </c>
      <c r="BI607" s="116">
        <f t="shared" si="1122"/>
        <v>0</v>
      </c>
      <c r="BV607" s="163"/>
      <c r="CI607" s="163"/>
      <c r="CV607" s="163"/>
      <c r="DI607" s="163"/>
      <c r="DV607" s="163"/>
      <c r="EI607" s="163"/>
    </row>
    <row r="608" spans="1:139" ht="15.75" customHeight="1" outlineLevel="1" x14ac:dyDescent="0.25">
      <c r="A608" s="2">
        <f t="shared" si="1565"/>
        <v>59</v>
      </c>
      <c r="B608" s="1" t="str">
        <f t="shared" si="1565"/>
        <v>TAU-TBD51</v>
      </c>
      <c r="C608" s="1" t="str">
        <f t="shared" si="1565"/>
        <v>SPP TAU - Circuit 230623</v>
      </c>
      <c r="D608" s="2" t="str">
        <f t="shared" si="1565"/>
        <v>TAU-TBD51.1</v>
      </c>
      <c r="E608" s="162" t="str">
        <f t="shared" si="1565"/>
        <v>SPP TAU - Circuit 230623</v>
      </c>
      <c r="F608" s="123">
        <f t="shared" si="1451"/>
        <v>355</v>
      </c>
      <c r="G608" s="213">
        <f>VLOOKUP($F608,'2021 Depreciation Rates'!$A:$B,2,FALSE)</f>
        <v>3.5999999999999997E-2</v>
      </c>
      <c r="H608" s="213">
        <f>VLOOKUP($F608,'2022-2023 Depreciation Rates'!$A$1:$B$183,2,FALSE)</f>
        <v>2.8000000000000001E-2</v>
      </c>
      <c r="J608" s="116">
        <f t="shared" ref="J608:U608" si="1568">ROUND(I407*$G608/12,2)</f>
        <v>0</v>
      </c>
      <c r="K608" s="116">
        <f t="shared" si="1568"/>
        <v>0</v>
      </c>
      <c r="L608" s="116">
        <f t="shared" si="1568"/>
        <v>0</v>
      </c>
      <c r="M608" s="116">
        <f t="shared" si="1568"/>
        <v>0</v>
      </c>
      <c r="N608" s="116">
        <f t="shared" si="1568"/>
        <v>0</v>
      </c>
      <c r="O608" s="116">
        <f t="shared" si="1568"/>
        <v>0</v>
      </c>
      <c r="P608" s="116">
        <f t="shared" si="1568"/>
        <v>0</v>
      </c>
      <c r="Q608" s="116">
        <f t="shared" si="1568"/>
        <v>0</v>
      </c>
      <c r="R608" s="116">
        <f t="shared" si="1568"/>
        <v>0</v>
      </c>
      <c r="S608" s="116">
        <f t="shared" si="1568"/>
        <v>0</v>
      </c>
      <c r="T608" s="116">
        <f t="shared" si="1568"/>
        <v>0</v>
      </c>
      <c r="U608" s="116">
        <f t="shared" si="1568"/>
        <v>0</v>
      </c>
      <c r="V608" s="174">
        <f t="shared" si="1100"/>
        <v>0</v>
      </c>
      <c r="W608" s="116">
        <f t="shared" si="1512"/>
        <v>0</v>
      </c>
      <c r="X608" s="116">
        <f t="shared" si="1507"/>
        <v>0</v>
      </c>
      <c r="Y608" s="116">
        <f t="shared" ref="Y608:AH608" si="1569">ROUND(X407*$G608/12,2)</f>
        <v>0</v>
      </c>
      <c r="Z608" s="116">
        <f t="shared" si="1569"/>
        <v>0</v>
      </c>
      <c r="AA608" s="116">
        <f t="shared" si="1569"/>
        <v>0</v>
      </c>
      <c r="AB608" s="116">
        <f t="shared" si="1569"/>
        <v>0</v>
      </c>
      <c r="AC608" s="116">
        <f t="shared" si="1569"/>
        <v>0</v>
      </c>
      <c r="AD608" s="116">
        <f t="shared" si="1569"/>
        <v>0</v>
      </c>
      <c r="AE608" s="116">
        <f t="shared" si="1569"/>
        <v>0</v>
      </c>
      <c r="AF608" s="116">
        <f t="shared" si="1569"/>
        <v>0</v>
      </c>
      <c r="AG608" s="116">
        <f t="shared" si="1569"/>
        <v>0</v>
      </c>
      <c r="AH608" s="116">
        <f t="shared" si="1569"/>
        <v>0</v>
      </c>
      <c r="AI608" s="2">
        <f t="shared" si="1514"/>
        <v>0</v>
      </c>
      <c r="AJ608" s="116">
        <f t="shared" si="1356"/>
        <v>0</v>
      </c>
      <c r="AK608" s="116">
        <f t="shared" si="1357"/>
        <v>0</v>
      </c>
      <c r="AL608" s="116">
        <f t="shared" si="1560"/>
        <v>0</v>
      </c>
      <c r="AM608" s="116">
        <f t="shared" si="1560"/>
        <v>0</v>
      </c>
      <c r="AN608" s="116">
        <f t="shared" si="1560"/>
        <v>0</v>
      </c>
      <c r="AO608" s="116">
        <f t="shared" si="1560"/>
        <v>0</v>
      </c>
      <c r="AP608" s="116">
        <f t="shared" si="1560"/>
        <v>0</v>
      </c>
      <c r="AQ608" s="116">
        <f t="shared" si="1560"/>
        <v>0</v>
      </c>
      <c r="AR608" s="116">
        <f t="shared" si="1560"/>
        <v>0</v>
      </c>
      <c r="AS608" s="116">
        <f t="shared" si="1560"/>
        <v>0</v>
      </c>
      <c r="AT608" s="116">
        <f t="shared" si="1560"/>
        <v>0</v>
      </c>
      <c r="AU608" s="116">
        <f t="shared" si="1560"/>
        <v>0</v>
      </c>
      <c r="AV608" s="116">
        <f t="shared" si="1121"/>
        <v>0</v>
      </c>
      <c r="AW608" s="116">
        <f t="shared" si="1358"/>
        <v>0</v>
      </c>
      <c r="AX608" s="116">
        <f t="shared" si="1553"/>
        <v>0</v>
      </c>
      <c r="AY608" s="116">
        <f t="shared" si="1553"/>
        <v>0</v>
      </c>
      <c r="AZ608" s="116">
        <f t="shared" si="1553"/>
        <v>0</v>
      </c>
      <c r="BA608" s="116">
        <f t="shared" si="1553"/>
        <v>0</v>
      </c>
      <c r="BB608" s="116">
        <f t="shared" si="1553"/>
        <v>0</v>
      </c>
      <c r="BC608" s="116">
        <f t="shared" si="1553"/>
        <v>0</v>
      </c>
      <c r="BD608" s="116">
        <f t="shared" si="1553"/>
        <v>0</v>
      </c>
      <c r="BE608" s="116">
        <f t="shared" si="1553"/>
        <v>0</v>
      </c>
      <c r="BF608" s="116">
        <f t="shared" si="1553"/>
        <v>0</v>
      </c>
      <c r="BG608" s="116">
        <f t="shared" si="1553"/>
        <v>0</v>
      </c>
      <c r="BH608" s="116">
        <f t="shared" si="1553"/>
        <v>0</v>
      </c>
      <c r="BI608" s="116">
        <f t="shared" si="1122"/>
        <v>0</v>
      </c>
      <c r="BV608" s="163"/>
      <c r="CI608" s="163"/>
      <c r="CV608" s="163"/>
      <c r="DI608" s="163"/>
      <c r="DV608" s="163"/>
      <c r="EI608" s="163"/>
    </row>
    <row r="609" spans="1:139" ht="15.75" customHeight="1" outlineLevel="1" x14ac:dyDescent="0.25">
      <c r="A609" s="2">
        <f t="shared" si="1565"/>
        <v>60</v>
      </c>
      <c r="B609" s="1" t="str">
        <f t="shared" si="1565"/>
        <v>TAU-TBD52</v>
      </c>
      <c r="C609" s="1" t="str">
        <f t="shared" si="1565"/>
        <v>SPP TAU - Circuit 230604</v>
      </c>
      <c r="D609" s="2" t="str">
        <f t="shared" si="1565"/>
        <v>TAU-TBD52.1</v>
      </c>
      <c r="E609" s="162" t="str">
        <f t="shared" si="1565"/>
        <v>SPP TAU - Circuit 230604</v>
      </c>
      <c r="F609" s="123">
        <f t="shared" ref="F609:F640" si="1570">G408</f>
        <v>355</v>
      </c>
      <c r="G609" s="213">
        <f>VLOOKUP($F609,'2021 Depreciation Rates'!$A:$B,2,FALSE)</f>
        <v>3.5999999999999997E-2</v>
      </c>
      <c r="H609" s="213">
        <f>VLOOKUP($F609,'2022-2023 Depreciation Rates'!$A$1:$B$183,2,FALSE)</f>
        <v>2.8000000000000001E-2</v>
      </c>
      <c r="J609" s="116">
        <f t="shared" ref="J609:U609" si="1571">ROUND(I408*$G609/12,2)</f>
        <v>0</v>
      </c>
      <c r="K609" s="116">
        <f t="shared" si="1571"/>
        <v>0</v>
      </c>
      <c r="L609" s="116">
        <f t="shared" si="1571"/>
        <v>0</v>
      </c>
      <c r="M609" s="116">
        <f t="shared" si="1571"/>
        <v>0</v>
      </c>
      <c r="N609" s="116">
        <f t="shared" si="1571"/>
        <v>0</v>
      </c>
      <c r="O609" s="116">
        <f t="shared" si="1571"/>
        <v>0</v>
      </c>
      <c r="P609" s="116">
        <f t="shared" si="1571"/>
        <v>0</v>
      </c>
      <c r="Q609" s="116">
        <f t="shared" si="1571"/>
        <v>0</v>
      </c>
      <c r="R609" s="116">
        <f t="shared" si="1571"/>
        <v>0</v>
      </c>
      <c r="S609" s="116">
        <f t="shared" si="1571"/>
        <v>0</v>
      </c>
      <c r="T609" s="116">
        <f t="shared" si="1571"/>
        <v>0</v>
      </c>
      <c r="U609" s="116">
        <f t="shared" si="1571"/>
        <v>0</v>
      </c>
      <c r="V609" s="174">
        <f t="shared" si="1100"/>
        <v>0</v>
      </c>
      <c r="W609" s="116">
        <f t="shared" si="1512"/>
        <v>0</v>
      </c>
      <c r="X609" s="116">
        <f t="shared" si="1507"/>
        <v>0</v>
      </c>
      <c r="Y609" s="116">
        <f t="shared" ref="Y609:AH609" si="1572">ROUND(X408*$G609/12,2)</f>
        <v>0</v>
      </c>
      <c r="Z609" s="116">
        <f t="shared" si="1572"/>
        <v>0</v>
      </c>
      <c r="AA609" s="116">
        <f t="shared" si="1572"/>
        <v>0</v>
      </c>
      <c r="AB609" s="116">
        <f t="shared" si="1572"/>
        <v>0</v>
      </c>
      <c r="AC609" s="116">
        <f t="shared" si="1572"/>
        <v>0</v>
      </c>
      <c r="AD609" s="116">
        <f t="shared" si="1572"/>
        <v>0</v>
      </c>
      <c r="AE609" s="116">
        <f t="shared" si="1572"/>
        <v>0</v>
      </c>
      <c r="AF609" s="116">
        <f t="shared" si="1572"/>
        <v>0</v>
      </c>
      <c r="AG609" s="116">
        <f t="shared" si="1572"/>
        <v>0</v>
      </c>
      <c r="AH609" s="116">
        <f t="shared" si="1572"/>
        <v>0</v>
      </c>
      <c r="AI609" s="2">
        <f t="shared" si="1514"/>
        <v>0</v>
      </c>
      <c r="AJ609" s="116">
        <f t="shared" si="1356"/>
        <v>0</v>
      </c>
      <c r="AK609" s="116">
        <f t="shared" si="1357"/>
        <v>0</v>
      </c>
      <c r="AL609" s="116">
        <f t="shared" si="1560"/>
        <v>0</v>
      </c>
      <c r="AM609" s="116">
        <f t="shared" si="1560"/>
        <v>0</v>
      </c>
      <c r="AN609" s="116">
        <f t="shared" si="1560"/>
        <v>0</v>
      </c>
      <c r="AO609" s="116">
        <f t="shared" si="1560"/>
        <v>0</v>
      </c>
      <c r="AP609" s="116">
        <f t="shared" si="1560"/>
        <v>0</v>
      </c>
      <c r="AQ609" s="116">
        <f t="shared" si="1560"/>
        <v>0</v>
      </c>
      <c r="AR609" s="116">
        <f t="shared" si="1560"/>
        <v>0</v>
      </c>
      <c r="AS609" s="116">
        <f t="shared" si="1560"/>
        <v>0</v>
      </c>
      <c r="AT609" s="116">
        <f t="shared" si="1560"/>
        <v>0</v>
      </c>
      <c r="AU609" s="116">
        <f t="shared" si="1560"/>
        <v>0</v>
      </c>
      <c r="AV609" s="116">
        <f t="shared" si="1121"/>
        <v>0</v>
      </c>
      <c r="AW609" s="116">
        <f t="shared" si="1358"/>
        <v>0</v>
      </c>
      <c r="AX609" s="116">
        <f t="shared" si="1553"/>
        <v>0</v>
      </c>
      <c r="AY609" s="116">
        <f t="shared" si="1553"/>
        <v>0</v>
      </c>
      <c r="AZ609" s="116">
        <f t="shared" si="1553"/>
        <v>0</v>
      </c>
      <c r="BA609" s="116">
        <f t="shared" si="1553"/>
        <v>0</v>
      </c>
      <c r="BB609" s="116">
        <f t="shared" si="1553"/>
        <v>0</v>
      </c>
      <c r="BC609" s="116">
        <f t="shared" si="1553"/>
        <v>0</v>
      </c>
      <c r="BD609" s="116">
        <f t="shared" si="1553"/>
        <v>0</v>
      </c>
      <c r="BE609" s="116">
        <f t="shared" si="1553"/>
        <v>0</v>
      </c>
      <c r="BF609" s="116">
        <f t="shared" si="1553"/>
        <v>0</v>
      </c>
      <c r="BG609" s="116">
        <f t="shared" si="1553"/>
        <v>0</v>
      </c>
      <c r="BH609" s="116">
        <f t="shared" si="1553"/>
        <v>0</v>
      </c>
      <c r="BI609" s="116">
        <f t="shared" si="1122"/>
        <v>0</v>
      </c>
      <c r="BV609" s="163"/>
      <c r="CI609" s="163"/>
      <c r="CV609" s="163"/>
      <c r="DI609" s="163"/>
      <c r="DV609" s="163"/>
      <c r="EI609" s="163"/>
    </row>
    <row r="610" spans="1:139" ht="15.75" customHeight="1" outlineLevel="1" x14ac:dyDescent="0.25">
      <c r="A610" s="2">
        <f t="shared" si="1565"/>
        <v>61</v>
      </c>
      <c r="B610" s="1" t="str">
        <f t="shared" si="1565"/>
        <v>TAU-TBD53</v>
      </c>
      <c r="C610" s="1" t="str">
        <f t="shared" si="1565"/>
        <v>SPP TAU - Circuit 66035</v>
      </c>
      <c r="D610" s="2" t="str">
        <f t="shared" si="1565"/>
        <v>TAU-TBD53.1</v>
      </c>
      <c r="E610" s="162" t="str">
        <f t="shared" si="1565"/>
        <v>SPP TAU - Circuit 66035</v>
      </c>
      <c r="F610" s="123">
        <f t="shared" si="1570"/>
        <v>355</v>
      </c>
      <c r="G610" s="213">
        <f>VLOOKUP($F610,'2021 Depreciation Rates'!$A:$B,2,FALSE)</f>
        <v>3.5999999999999997E-2</v>
      </c>
      <c r="H610" s="213">
        <f>VLOOKUP($F610,'2022-2023 Depreciation Rates'!$A$1:$B$183,2,FALSE)</f>
        <v>2.8000000000000001E-2</v>
      </c>
      <c r="J610" s="116">
        <f t="shared" ref="J610:U610" si="1573">ROUND(I409*$G610/12,2)</f>
        <v>0</v>
      </c>
      <c r="K610" s="116">
        <f t="shared" si="1573"/>
        <v>0</v>
      </c>
      <c r="L610" s="116">
        <f t="shared" si="1573"/>
        <v>0</v>
      </c>
      <c r="M610" s="116">
        <f t="shared" si="1573"/>
        <v>0</v>
      </c>
      <c r="N610" s="116">
        <f t="shared" si="1573"/>
        <v>0</v>
      </c>
      <c r="O610" s="116">
        <f t="shared" si="1573"/>
        <v>0</v>
      </c>
      <c r="P610" s="116">
        <f t="shared" si="1573"/>
        <v>0</v>
      </c>
      <c r="Q610" s="116">
        <f t="shared" si="1573"/>
        <v>0</v>
      </c>
      <c r="R610" s="116">
        <f t="shared" si="1573"/>
        <v>0</v>
      </c>
      <c r="S610" s="116">
        <f t="shared" si="1573"/>
        <v>0</v>
      </c>
      <c r="T610" s="116">
        <f t="shared" si="1573"/>
        <v>0</v>
      </c>
      <c r="U610" s="116">
        <f t="shared" si="1573"/>
        <v>0</v>
      </c>
      <c r="V610" s="174">
        <f t="shared" si="1100"/>
        <v>0</v>
      </c>
      <c r="W610" s="116">
        <f t="shared" si="1512"/>
        <v>0</v>
      </c>
      <c r="X610" s="116">
        <f t="shared" si="1507"/>
        <v>0</v>
      </c>
      <c r="Y610" s="116">
        <f t="shared" ref="Y610:AH610" si="1574">ROUND(X409*$G610/12,2)</f>
        <v>0</v>
      </c>
      <c r="Z610" s="116">
        <f t="shared" si="1574"/>
        <v>0</v>
      </c>
      <c r="AA610" s="116">
        <f t="shared" si="1574"/>
        <v>0</v>
      </c>
      <c r="AB610" s="116">
        <f t="shared" si="1574"/>
        <v>0</v>
      </c>
      <c r="AC610" s="116">
        <f t="shared" si="1574"/>
        <v>0</v>
      </c>
      <c r="AD610" s="116">
        <f t="shared" si="1574"/>
        <v>0</v>
      </c>
      <c r="AE610" s="116">
        <f t="shared" si="1574"/>
        <v>0</v>
      </c>
      <c r="AF610" s="116">
        <f t="shared" si="1574"/>
        <v>0</v>
      </c>
      <c r="AG610" s="116">
        <f t="shared" si="1574"/>
        <v>0</v>
      </c>
      <c r="AH610" s="116">
        <f t="shared" si="1574"/>
        <v>0</v>
      </c>
      <c r="AI610" s="2">
        <f t="shared" si="1514"/>
        <v>0</v>
      </c>
      <c r="AJ610" s="116">
        <f t="shared" si="1356"/>
        <v>0</v>
      </c>
      <c r="AK610" s="116">
        <f t="shared" si="1357"/>
        <v>0</v>
      </c>
      <c r="AL610" s="116">
        <f t="shared" si="1560"/>
        <v>0</v>
      </c>
      <c r="AM610" s="116">
        <f t="shared" si="1560"/>
        <v>0</v>
      </c>
      <c r="AN610" s="116">
        <f t="shared" si="1560"/>
        <v>0</v>
      </c>
      <c r="AO610" s="116">
        <f t="shared" si="1560"/>
        <v>0</v>
      </c>
      <c r="AP610" s="116">
        <f t="shared" si="1560"/>
        <v>0</v>
      </c>
      <c r="AQ610" s="116">
        <f t="shared" si="1560"/>
        <v>0</v>
      </c>
      <c r="AR610" s="116">
        <f t="shared" si="1560"/>
        <v>0</v>
      </c>
      <c r="AS610" s="116">
        <f t="shared" si="1560"/>
        <v>0</v>
      </c>
      <c r="AT610" s="116">
        <f t="shared" si="1560"/>
        <v>0</v>
      </c>
      <c r="AU610" s="116">
        <f t="shared" si="1560"/>
        <v>0</v>
      </c>
      <c r="AV610" s="116">
        <f t="shared" si="1121"/>
        <v>0</v>
      </c>
      <c r="AW610" s="116">
        <f t="shared" si="1358"/>
        <v>0</v>
      </c>
      <c r="AX610" s="116">
        <f t="shared" si="1553"/>
        <v>0</v>
      </c>
      <c r="AY610" s="116">
        <f t="shared" si="1553"/>
        <v>0</v>
      </c>
      <c r="AZ610" s="116">
        <f t="shared" si="1553"/>
        <v>0</v>
      </c>
      <c r="BA610" s="116">
        <f t="shared" si="1553"/>
        <v>0</v>
      </c>
      <c r="BB610" s="116">
        <f t="shared" si="1553"/>
        <v>0</v>
      </c>
      <c r="BC610" s="116">
        <f t="shared" si="1553"/>
        <v>0</v>
      </c>
      <c r="BD610" s="116">
        <f t="shared" si="1553"/>
        <v>0</v>
      </c>
      <c r="BE610" s="116">
        <f t="shared" si="1553"/>
        <v>0</v>
      </c>
      <c r="BF610" s="116">
        <f t="shared" si="1553"/>
        <v>0</v>
      </c>
      <c r="BG610" s="116">
        <f t="shared" si="1553"/>
        <v>0</v>
      </c>
      <c r="BH610" s="116">
        <f t="shared" si="1553"/>
        <v>0</v>
      </c>
      <c r="BI610" s="116">
        <f t="shared" si="1122"/>
        <v>0</v>
      </c>
      <c r="BV610" s="163"/>
      <c r="CI610" s="163"/>
      <c r="CV610" s="163"/>
      <c r="DI610" s="163"/>
      <c r="DV610" s="163"/>
      <c r="EI610" s="163"/>
    </row>
    <row r="611" spans="1:139" ht="15.75" customHeight="1" outlineLevel="1" x14ac:dyDescent="0.25">
      <c r="A611" s="2">
        <f t="shared" si="1565"/>
        <v>62</v>
      </c>
      <c r="B611" s="1" t="str">
        <f t="shared" si="1565"/>
        <v>TAU-TBD54</v>
      </c>
      <c r="C611" s="1" t="str">
        <f t="shared" si="1565"/>
        <v>SPP TAU - Circuit 66067</v>
      </c>
      <c r="D611" s="2" t="str">
        <f t="shared" si="1565"/>
        <v>TAU-TBD54.1</v>
      </c>
      <c r="E611" s="162" t="str">
        <f t="shared" si="1565"/>
        <v>SPP TAU - Circuit 66067</v>
      </c>
      <c r="F611" s="123">
        <f t="shared" si="1570"/>
        <v>355</v>
      </c>
      <c r="G611" s="213">
        <f>VLOOKUP($F611,'2021 Depreciation Rates'!$A:$B,2,FALSE)</f>
        <v>3.5999999999999997E-2</v>
      </c>
      <c r="H611" s="213">
        <f>VLOOKUP($F611,'2022-2023 Depreciation Rates'!$A$1:$B$183,2,FALSE)</f>
        <v>2.8000000000000001E-2</v>
      </c>
      <c r="J611" s="116">
        <f t="shared" ref="J611:U611" si="1575">ROUND(I410*$G611/12,2)</f>
        <v>0</v>
      </c>
      <c r="K611" s="116">
        <f t="shared" si="1575"/>
        <v>0</v>
      </c>
      <c r="L611" s="116">
        <f t="shared" si="1575"/>
        <v>0</v>
      </c>
      <c r="M611" s="116">
        <f t="shared" si="1575"/>
        <v>0</v>
      </c>
      <c r="N611" s="116">
        <f t="shared" si="1575"/>
        <v>0</v>
      </c>
      <c r="O611" s="116">
        <f t="shared" si="1575"/>
        <v>0</v>
      </c>
      <c r="P611" s="116">
        <f t="shared" si="1575"/>
        <v>0</v>
      </c>
      <c r="Q611" s="116">
        <f t="shared" si="1575"/>
        <v>0</v>
      </c>
      <c r="R611" s="116">
        <f t="shared" si="1575"/>
        <v>0</v>
      </c>
      <c r="S611" s="116">
        <f t="shared" si="1575"/>
        <v>0</v>
      </c>
      <c r="T611" s="116">
        <f t="shared" si="1575"/>
        <v>0</v>
      </c>
      <c r="U611" s="116">
        <f t="shared" si="1575"/>
        <v>0</v>
      </c>
      <c r="V611" s="174">
        <f t="shared" si="1100"/>
        <v>0</v>
      </c>
      <c r="W611" s="116">
        <f t="shared" si="1512"/>
        <v>0</v>
      </c>
      <c r="X611" s="116">
        <f t="shared" si="1507"/>
        <v>0</v>
      </c>
      <c r="Y611" s="116">
        <f t="shared" ref="Y611:AH611" si="1576">ROUND(X410*$G611/12,2)</f>
        <v>0</v>
      </c>
      <c r="Z611" s="116">
        <f t="shared" si="1576"/>
        <v>0</v>
      </c>
      <c r="AA611" s="116">
        <f t="shared" si="1576"/>
        <v>0</v>
      </c>
      <c r="AB611" s="116">
        <f t="shared" si="1576"/>
        <v>0</v>
      </c>
      <c r="AC611" s="116">
        <f t="shared" si="1576"/>
        <v>0</v>
      </c>
      <c r="AD611" s="116">
        <f t="shared" si="1576"/>
        <v>0</v>
      </c>
      <c r="AE611" s="116">
        <f t="shared" si="1576"/>
        <v>0</v>
      </c>
      <c r="AF611" s="116">
        <f t="shared" si="1576"/>
        <v>0</v>
      </c>
      <c r="AG611" s="116">
        <f t="shared" si="1576"/>
        <v>0</v>
      </c>
      <c r="AH611" s="116">
        <f t="shared" si="1576"/>
        <v>0</v>
      </c>
      <c r="AI611" s="2">
        <f t="shared" si="1514"/>
        <v>0</v>
      </c>
      <c r="AJ611" s="116">
        <f t="shared" si="1356"/>
        <v>0</v>
      </c>
      <c r="AK611" s="116">
        <f t="shared" si="1357"/>
        <v>0</v>
      </c>
      <c r="AL611" s="116">
        <f t="shared" si="1560"/>
        <v>0</v>
      </c>
      <c r="AM611" s="116">
        <f t="shared" si="1560"/>
        <v>0</v>
      </c>
      <c r="AN611" s="116">
        <f t="shared" si="1560"/>
        <v>0</v>
      </c>
      <c r="AO611" s="116">
        <f t="shared" si="1560"/>
        <v>0</v>
      </c>
      <c r="AP611" s="116">
        <f t="shared" si="1560"/>
        <v>0</v>
      </c>
      <c r="AQ611" s="116">
        <f t="shared" si="1560"/>
        <v>0</v>
      </c>
      <c r="AR611" s="116">
        <f t="shared" si="1560"/>
        <v>0</v>
      </c>
      <c r="AS611" s="116">
        <f t="shared" si="1560"/>
        <v>0</v>
      </c>
      <c r="AT611" s="116">
        <f t="shared" si="1560"/>
        <v>0</v>
      </c>
      <c r="AU611" s="116">
        <f t="shared" si="1560"/>
        <v>0</v>
      </c>
      <c r="AV611" s="116">
        <f t="shared" si="1121"/>
        <v>0</v>
      </c>
      <c r="AW611" s="116">
        <f t="shared" si="1358"/>
        <v>0</v>
      </c>
      <c r="AX611" s="116">
        <f t="shared" si="1553"/>
        <v>0</v>
      </c>
      <c r="AY611" s="116">
        <f t="shared" si="1553"/>
        <v>0</v>
      </c>
      <c r="AZ611" s="116">
        <f t="shared" si="1553"/>
        <v>0</v>
      </c>
      <c r="BA611" s="116">
        <f t="shared" si="1553"/>
        <v>0</v>
      </c>
      <c r="BB611" s="116">
        <f t="shared" si="1553"/>
        <v>0</v>
      </c>
      <c r="BC611" s="116">
        <f t="shared" si="1553"/>
        <v>0</v>
      </c>
      <c r="BD611" s="116">
        <f t="shared" si="1553"/>
        <v>0</v>
      </c>
      <c r="BE611" s="116">
        <f t="shared" si="1553"/>
        <v>0</v>
      </c>
      <c r="BF611" s="116">
        <f t="shared" si="1553"/>
        <v>0</v>
      </c>
      <c r="BG611" s="116">
        <f t="shared" si="1553"/>
        <v>0</v>
      </c>
      <c r="BH611" s="116">
        <f t="shared" si="1553"/>
        <v>0</v>
      </c>
      <c r="BI611" s="116">
        <f t="shared" si="1122"/>
        <v>0</v>
      </c>
      <c r="BV611" s="163"/>
      <c r="CI611" s="163"/>
      <c r="CV611" s="163"/>
      <c r="DI611" s="163"/>
      <c r="DV611" s="163"/>
      <c r="EI611" s="163"/>
    </row>
    <row r="612" spans="1:139" ht="15.75" customHeight="1" outlineLevel="1" x14ac:dyDescent="0.25">
      <c r="A612" s="2">
        <f t="shared" si="1565"/>
        <v>63</v>
      </c>
      <c r="B612" s="1" t="str">
        <f t="shared" si="1565"/>
        <v>TAU-TBD55</v>
      </c>
      <c r="C612" s="1" t="str">
        <f t="shared" si="1565"/>
        <v>SPP TAU - Circuit 66042</v>
      </c>
      <c r="D612" s="2" t="str">
        <f t="shared" si="1565"/>
        <v>TAU-TBD55.1</v>
      </c>
      <c r="E612" s="162" t="str">
        <f t="shared" si="1565"/>
        <v>SPP TAU - Circuit 66042</v>
      </c>
      <c r="F612" s="123">
        <f t="shared" si="1570"/>
        <v>355</v>
      </c>
      <c r="G612" s="213">
        <f>VLOOKUP($F612,'2021 Depreciation Rates'!$A:$B,2,FALSE)</f>
        <v>3.5999999999999997E-2</v>
      </c>
      <c r="H612" s="213">
        <f>VLOOKUP($F612,'2022-2023 Depreciation Rates'!$A$1:$B$183,2,FALSE)</f>
        <v>2.8000000000000001E-2</v>
      </c>
      <c r="J612" s="116">
        <f t="shared" ref="J612:U612" si="1577">ROUND(I411*$G612/12,2)</f>
        <v>0</v>
      </c>
      <c r="K612" s="116">
        <f t="shared" si="1577"/>
        <v>0</v>
      </c>
      <c r="L612" s="116">
        <f t="shared" si="1577"/>
        <v>0</v>
      </c>
      <c r="M612" s="116">
        <f t="shared" si="1577"/>
        <v>0</v>
      </c>
      <c r="N612" s="116">
        <f t="shared" si="1577"/>
        <v>0</v>
      </c>
      <c r="O612" s="116">
        <f t="shared" si="1577"/>
        <v>0</v>
      </c>
      <c r="P612" s="116">
        <f t="shared" si="1577"/>
        <v>0</v>
      </c>
      <c r="Q612" s="116">
        <f t="shared" si="1577"/>
        <v>0</v>
      </c>
      <c r="R612" s="116">
        <f t="shared" si="1577"/>
        <v>0</v>
      </c>
      <c r="S612" s="116">
        <f t="shared" si="1577"/>
        <v>0</v>
      </c>
      <c r="T612" s="116">
        <f t="shared" si="1577"/>
        <v>0</v>
      </c>
      <c r="U612" s="116">
        <f t="shared" si="1577"/>
        <v>0</v>
      </c>
      <c r="V612" s="174">
        <f t="shared" si="1100"/>
        <v>0</v>
      </c>
      <c r="W612" s="116">
        <f t="shared" si="1512"/>
        <v>0</v>
      </c>
      <c r="X612" s="116">
        <f t="shared" si="1507"/>
        <v>0</v>
      </c>
      <c r="Y612" s="116">
        <f t="shared" ref="Y612:AH612" si="1578">ROUND(X411*$G612/12,2)</f>
        <v>0</v>
      </c>
      <c r="Z612" s="116">
        <f t="shared" si="1578"/>
        <v>0</v>
      </c>
      <c r="AA612" s="116">
        <f t="shared" si="1578"/>
        <v>0</v>
      </c>
      <c r="AB612" s="116">
        <f t="shared" si="1578"/>
        <v>0</v>
      </c>
      <c r="AC612" s="116">
        <f t="shared" si="1578"/>
        <v>0</v>
      </c>
      <c r="AD612" s="116">
        <f t="shared" si="1578"/>
        <v>0</v>
      </c>
      <c r="AE612" s="116">
        <f t="shared" si="1578"/>
        <v>0</v>
      </c>
      <c r="AF612" s="116">
        <f t="shared" si="1578"/>
        <v>0</v>
      </c>
      <c r="AG612" s="116">
        <f t="shared" si="1578"/>
        <v>0</v>
      </c>
      <c r="AH612" s="116">
        <f t="shared" si="1578"/>
        <v>0</v>
      </c>
      <c r="AI612" s="2">
        <f t="shared" si="1514"/>
        <v>0</v>
      </c>
      <c r="AJ612" s="116">
        <f t="shared" si="1356"/>
        <v>0</v>
      </c>
      <c r="AK612" s="116">
        <f t="shared" si="1357"/>
        <v>0</v>
      </c>
      <c r="AL612" s="116">
        <f t="shared" si="1560"/>
        <v>0</v>
      </c>
      <c r="AM612" s="116">
        <f t="shared" si="1560"/>
        <v>0</v>
      </c>
      <c r="AN612" s="116">
        <f t="shared" si="1560"/>
        <v>0</v>
      </c>
      <c r="AO612" s="116">
        <f t="shared" si="1560"/>
        <v>0</v>
      </c>
      <c r="AP612" s="116">
        <f t="shared" si="1560"/>
        <v>0</v>
      </c>
      <c r="AQ612" s="116">
        <f t="shared" si="1560"/>
        <v>0</v>
      </c>
      <c r="AR612" s="116">
        <f t="shared" si="1560"/>
        <v>0</v>
      </c>
      <c r="AS612" s="116">
        <f t="shared" si="1560"/>
        <v>0</v>
      </c>
      <c r="AT612" s="116">
        <f t="shared" si="1560"/>
        <v>0</v>
      </c>
      <c r="AU612" s="116">
        <f t="shared" si="1560"/>
        <v>0</v>
      </c>
      <c r="AV612" s="116">
        <f t="shared" si="1121"/>
        <v>0</v>
      </c>
      <c r="AW612" s="116">
        <f t="shared" si="1358"/>
        <v>0</v>
      </c>
      <c r="AX612" s="116">
        <f t="shared" si="1553"/>
        <v>0</v>
      </c>
      <c r="AY612" s="116">
        <f t="shared" si="1553"/>
        <v>0</v>
      </c>
      <c r="AZ612" s="116">
        <f t="shared" si="1553"/>
        <v>0</v>
      </c>
      <c r="BA612" s="116">
        <f t="shared" si="1553"/>
        <v>0</v>
      </c>
      <c r="BB612" s="116">
        <f t="shared" si="1553"/>
        <v>0</v>
      </c>
      <c r="BC612" s="116">
        <f t="shared" si="1553"/>
        <v>0</v>
      </c>
      <c r="BD612" s="116">
        <f t="shared" si="1553"/>
        <v>0</v>
      </c>
      <c r="BE612" s="116">
        <f t="shared" si="1553"/>
        <v>0</v>
      </c>
      <c r="BF612" s="116">
        <f t="shared" si="1553"/>
        <v>0</v>
      </c>
      <c r="BG612" s="116">
        <f t="shared" si="1553"/>
        <v>0</v>
      </c>
      <c r="BH612" s="116">
        <f t="shared" si="1553"/>
        <v>0</v>
      </c>
      <c r="BI612" s="116">
        <f t="shared" si="1122"/>
        <v>0</v>
      </c>
      <c r="BV612" s="163"/>
      <c r="CI612" s="163"/>
      <c r="CV612" s="163"/>
      <c r="DI612" s="163"/>
      <c r="DV612" s="163"/>
      <c r="EI612" s="163"/>
    </row>
    <row r="613" spans="1:139" ht="15.75" customHeight="1" outlineLevel="1" x14ac:dyDescent="0.25">
      <c r="A613" s="2">
        <f t="shared" si="1565"/>
        <v>64</v>
      </c>
      <c r="B613" s="1" t="str">
        <f t="shared" si="1565"/>
        <v>TAU-TBD56</v>
      </c>
      <c r="C613" s="1" t="str">
        <f t="shared" si="1565"/>
        <v>SPP TAU - Circuit 66652</v>
      </c>
      <c r="D613" s="2" t="str">
        <f t="shared" si="1565"/>
        <v>TAU-TBD56.1</v>
      </c>
      <c r="E613" s="162" t="str">
        <f t="shared" si="1565"/>
        <v>SPP TAU - Circuit 66652</v>
      </c>
      <c r="F613" s="123">
        <f t="shared" si="1570"/>
        <v>355</v>
      </c>
      <c r="G613" s="213">
        <f>VLOOKUP($F613,'2021 Depreciation Rates'!$A:$B,2,FALSE)</f>
        <v>3.5999999999999997E-2</v>
      </c>
      <c r="H613" s="213">
        <f>VLOOKUP($F613,'2022-2023 Depreciation Rates'!$A$1:$B$183,2,FALSE)</f>
        <v>2.8000000000000001E-2</v>
      </c>
      <c r="J613" s="116">
        <f t="shared" ref="J613:U613" si="1579">ROUND(I412*$G613/12,2)</f>
        <v>0</v>
      </c>
      <c r="K613" s="116">
        <f t="shared" si="1579"/>
        <v>0</v>
      </c>
      <c r="L613" s="116">
        <f t="shared" si="1579"/>
        <v>0</v>
      </c>
      <c r="M613" s="116">
        <f t="shared" si="1579"/>
        <v>0</v>
      </c>
      <c r="N613" s="116">
        <f t="shared" si="1579"/>
        <v>0</v>
      </c>
      <c r="O613" s="116">
        <f t="shared" si="1579"/>
        <v>0</v>
      </c>
      <c r="P613" s="116">
        <f t="shared" si="1579"/>
        <v>0</v>
      </c>
      <c r="Q613" s="116">
        <f t="shared" si="1579"/>
        <v>0</v>
      </c>
      <c r="R613" s="116">
        <f t="shared" si="1579"/>
        <v>0</v>
      </c>
      <c r="S613" s="116">
        <f t="shared" si="1579"/>
        <v>0</v>
      </c>
      <c r="T613" s="116">
        <f t="shared" si="1579"/>
        <v>0</v>
      </c>
      <c r="U613" s="116">
        <f t="shared" si="1579"/>
        <v>0</v>
      </c>
      <c r="V613" s="174">
        <f t="shared" si="1100"/>
        <v>0</v>
      </c>
      <c r="W613" s="116">
        <f t="shared" si="1512"/>
        <v>0</v>
      </c>
      <c r="X613" s="116">
        <f t="shared" si="1507"/>
        <v>0</v>
      </c>
      <c r="Y613" s="116">
        <f t="shared" ref="Y613:AH613" si="1580">ROUND(X412*$G613/12,2)</f>
        <v>0</v>
      </c>
      <c r="Z613" s="116">
        <f t="shared" si="1580"/>
        <v>0</v>
      </c>
      <c r="AA613" s="116">
        <f t="shared" si="1580"/>
        <v>0</v>
      </c>
      <c r="AB613" s="116">
        <f t="shared" si="1580"/>
        <v>0</v>
      </c>
      <c r="AC613" s="116">
        <f t="shared" si="1580"/>
        <v>0</v>
      </c>
      <c r="AD613" s="116">
        <f t="shared" si="1580"/>
        <v>0</v>
      </c>
      <c r="AE613" s="116">
        <f t="shared" si="1580"/>
        <v>0</v>
      </c>
      <c r="AF613" s="116">
        <f t="shared" si="1580"/>
        <v>0</v>
      </c>
      <c r="AG613" s="116">
        <f t="shared" si="1580"/>
        <v>0</v>
      </c>
      <c r="AH613" s="116">
        <f t="shared" si="1580"/>
        <v>0</v>
      </c>
      <c r="AI613" s="2">
        <f t="shared" si="1514"/>
        <v>0</v>
      </c>
      <c r="AJ613" s="116">
        <f t="shared" si="1356"/>
        <v>0</v>
      </c>
      <c r="AK613" s="116">
        <f t="shared" si="1357"/>
        <v>0</v>
      </c>
      <c r="AL613" s="116">
        <f t="shared" si="1560"/>
        <v>0</v>
      </c>
      <c r="AM613" s="116">
        <f t="shared" si="1560"/>
        <v>0</v>
      </c>
      <c r="AN613" s="116">
        <f t="shared" si="1560"/>
        <v>0</v>
      </c>
      <c r="AO613" s="116">
        <f t="shared" si="1560"/>
        <v>0</v>
      </c>
      <c r="AP613" s="116">
        <f t="shared" si="1560"/>
        <v>0</v>
      </c>
      <c r="AQ613" s="116">
        <f t="shared" si="1560"/>
        <v>0</v>
      </c>
      <c r="AR613" s="116">
        <f t="shared" si="1560"/>
        <v>0</v>
      </c>
      <c r="AS613" s="116">
        <f t="shared" si="1560"/>
        <v>0</v>
      </c>
      <c r="AT613" s="116">
        <f t="shared" si="1560"/>
        <v>0</v>
      </c>
      <c r="AU613" s="116">
        <f t="shared" si="1560"/>
        <v>0</v>
      </c>
      <c r="AV613" s="116">
        <f t="shared" si="1121"/>
        <v>0</v>
      </c>
      <c r="AW613" s="116">
        <f t="shared" si="1358"/>
        <v>0</v>
      </c>
      <c r="AX613" s="116">
        <f t="shared" si="1553"/>
        <v>0</v>
      </c>
      <c r="AY613" s="116">
        <f t="shared" si="1553"/>
        <v>0</v>
      </c>
      <c r="AZ613" s="116">
        <f t="shared" si="1553"/>
        <v>0</v>
      </c>
      <c r="BA613" s="116">
        <f t="shared" si="1553"/>
        <v>0</v>
      </c>
      <c r="BB613" s="116">
        <f t="shared" si="1553"/>
        <v>0</v>
      </c>
      <c r="BC613" s="116">
        <f t="shared" si="1553"/>
        <v>0</v>
      </c>
      <c r="BD613" s="116">
        <f t="shared" si="1553"/>
        <v>0</v>
      </c>
      <c r="BE613" s="116">
        <f t="shared" si="1553"/>
        <v>0</v>
      </c>
      <c r="BF613" s="116">
        <f t="shared" si="1553"/>
        <v>0</v>
      </c>
      <c r="BG613" s="116">
        <f t="shared" si="1553"/>
        <v>0</v>
      </c>
      <c r="BH613" s="116">
        <f t="shared" si="1553"/>
        <v>0</v>
      </c>
      <c r="BI613" s="116">
        <f t="shared" si="1122"/>
        <v>0</v>
      </c>
      <c r="BV613" s="163"/>
      <c r="CI613" s="163"/>
      <c r="CV613" s="163"/>
      <c r="DI613" s="163"/>
      <c r="DV613" s="163"/>
      <c r="EI613" s="163"/>
    </row>
    <row r="614" spans="1:139" ht="15.75" customHeight="1" outlineLevel="1" x14ac:dyDescent="0.25">
      <c r="A614" s="2">
        <f t="shared" si="1565"/>
        <v>65</v>
      </c>
      <c r="B614" s="1" t="str">
        <f t="shared" si="1565"/>
        <v>TAU-TBD57</v>
      </c>
      <c r="C614" s="1" t="str">
        <f t="shared" si="1565"/>
        <v>SPP TAU - Circuit 66034</v>
      </c>
      <c r="D614" s="2" t="str">
        <f t="shared" si="1565"/>
        <v>TAU-TBD57.1</v>
      </c>
      <c r="E614" s="162" t="str">
        <f t="shared" si="1565"/>
        <v>SPP TAU - Circuit 66034</v>
      </c>
      <c r="F614" s="123">
        <f t="shared" si="1570"/>
        <v>355</v>
      </c>
      <c r="G614" s="213">
        <f>VLOOKUP($F614,'2021 Depreciation Rates'!$A:$B,2,FALSE)</f>
        <v>3.5999999999999997E-2</v>
      </c>
      <c r="H614" s="213">
        <f>VLOOKUP($F614,'2022-2023 Depreciation Rates'!$A$1:$B$183,2,FALSE)</f>
        <v>2.8000000000000001E-2</v>
      </c>
      <c r="J614" s="116">
        <f t="shared" ref="J614:U614" si="1581">ROUND(I413*$G614/12,2)</f>
        <v>0</v>
      </c>
      <c r="K614" s="116">
        <f t="shared" si="1581"/>
        <v>0</v>
      </c>
      <c r="L614" s="116">
        <f t="shared" si="1581"/>
        <v>0</v>
      </c>
      <c r="M614" s="116">
        <f t="shared" si="1581"/>
        <v>0</v>
      </c>
      <c r="N614" s="116">
        <f t="shared" si="1581"/>
        <v>0</v>
      </c>
      <c r="O614" s="116">
        <f t="shared" si="1581"/>
        <v>0</v>
      </c>
      <c r="P614" s="116">
        <f t="shared" si="1581"/>
        <v>0</v>
      </c>
      <c r="Q614" s="116">
        <f t="shared" si="1581"/>
        <v>0</v>
      </c>
      <c r="R614" s="116">
        <f t="shared" si="1581"/>
        <v>0</v>
      </c>
      <c r="S614" s="116">
        <f t="shared" si="1581"/>
        <v>0</v>
      </c>
      <c r="T614" s="116">
        <f t="shared" si="1581"/>
        <v>0</v>
      </c>
      <c r="U614" s="116">
        <f t="shared" si="1581"/>
        <v>0</v>
      </c>
      <c r="V614" s="174">
        <f t="shared" si="1100"/>
        <v>0</v>
      </c>
      <c r="W614" s="116">
        <f t="shared" si="1512"/>
        <v>0</v>
      </c>
      <c r="X614" s="116">
        <f t="shared" ref="X614:X645" si="1582">ROUND(W413*$G614/12,2)</f>
        <v>0</v>
      </c>
      <c r="Y614" s="116">
        <f t="shared" ref="Y614:AH614" si="1583">ROUND(X413*$G614/12,2)</f>
        <v>0</v>
      </c>
      <c r="Z614" s="116">
        <f t="shared" si="1583"/>
        <v>0</v>
      </c>
      <c r="AA614" s="116">
        <f t="shared" si="1583"/>
        <v>0</v>
      </c>
      <c r="AB614" s="116">
        <f t="shared" si="1583"/>
        <v>0</v>
      </c>
      <c r="AC614" s="116">
        <f t="shared" si="1583"/>
        <v>0</v>
      </c>
      <c r="AD614" s="116">
        <f t="shared" si="1583"/>
        <v>0</v>
      </c>
      <c r="AE614" s="116">
        <f t="shared" si="1583"/>
        <v>0</v>
      </c>
      <c r="AF614" s="116">
        <f t="shared" si="1583"/>
        <v>0</v>
      </c>
      <c r="AG614" s="116">
        <f t="shared" si="1583"/>
        <v>0</v>
      </c>
      <c r="AH614" s="116">
        <f t="shared" si="1583"/>
        <v>0</v>
      </c>
      <c r="AI614" s="2">
        <f t="shared" si="1514"/>
        <v>0</v>
      </c>
      <c r="AJ614" s="116">
        <f t="shared" si="1356"/>
        <v>0</v>
      </c>
      <c r="AK614" s="116">
        <f t="shared" si="1357"/>
        <v>0</v>
      </c>
      <c r="AL614" s="116">
        <f t="shared" si="1560"/>
        <v>0</v>
      </c>
      <c r="AM614" s="116">
        <f t="shared" si="1560"/>
        <v>0</v>
      </c>
      <c r="AN614" s="116">
        <f t="shared" si="1560"/>
        <v>0</v>
      </c>
      <c r="AO614" s="116">
        <f t="shared" si="1560"/>
        <v>0</v>
      </c>
      <c r="AP614" s="116">
        <f t="shared" si="1560"/>
        <v>0</v>
      </c>
      <c r="AQ614" s="116">
        <f t="shared" si="1560"/>
        <v>0</v>
      </c>
      <c r="AR614" s="116">
        <f t="shared" si="1560"/>
        <v>0</v>
      </c>
      <c r="AS614" s="116">
        <f t="shared" si="1560"/>
        <v>0</v>
      </c>
      <c r="AT614" s="116">
        <f t="shared" si="1560"/>
        <v>0</v>
      </c>
      <c r="AU614" s="116">
        <f t="shared" si="1560"/>
        <v>0</v>
      </c>
      <c r="AV614" s="116">
        <f t="shared" si="1121"/>
        <v>0</v>
      </c>
      <c r="AW614" s="116">
        <f t="shared" si="1358"/>
        <v>0</v>
      </c>
      <c r="AX614" s="116">
        <f t="shared" si="1553"/>
        <v>0</v>
      </c>
      <c r="AY614" s="116">
        <f t="shared" si="1553"/>
        <v>0</v>
      </c>
      <c r="AZ614" s="116">
        <f t="shared" si="1553"/>
        <v>0</v>
      </c>
      <c r="BA614" s="116">
        <f t="shared" si="1553"/>
        <v>0</v>
      </c>
      <c r="BB614" s="116">
        <f t="shared" si="1553"/>
        <v>0</v>
      </c>
      <c r="BC614" s="116">
        <f t="shared" si="1553"/>
        <v>0</v>
      </c>
      <c r="BD614" s="116">
        <f t="shared" si="1553"/>
        <v>0</v>
      </c>
      <c r="BE614" s="116">
        <f t="shared" si="1553"/>
        <v>0</v>
      </c>
      <c r="BF614" s="116">
        <f t="shared" si="1553"/>
        <v>0</v>
      </c>
      <c r="BG614" s="116">
        <f t="shared" si="1553"/>
        <v>0</v>
      </c>
      <c r="BH614" s="116">
        <f t="shared" si="1553"/>
        <v>0</v>
      </c>
      <c r="BI614" s="116">
        <f t="shared" si="1122"/>
        <v>0</v>
      </c>
      <c r="BV614" s="163"/>
      <c r="CI614" s="163"/>
      <c r="CV614" s="163"/>
      <c r="DI614" s="163"/>
      <c r="DV614" s="163"/>
      <c r="EI614" s="163"/>
    </row>
    <row r="615" spans="1:139" ht="15.75" customHeight="1" outlineLevel="1" x14ac:dyDescent="0.25">
      <c r="A615" s="2">
        <f t="shared" si="1565"/>
        <v>66</v>
      </c>
      <c r="B615" s="1" t="str">
        <f t="shared" si="1565"/>
        <v>TAU-TBD58</v>
      </c>
      <c r="C615" s="1" t="str">
        <f t="shared" si="1565"/>
        <v>SPP TAU - Circuit 66838</v>
      </c>
      <c r="D615" s="2" t="str">
        <f t="shared" si="1565"/>
        <v>TAU-TBD58.1</v>
      </c>
      <c r="E615" s="162" t="str">
        <f t="shared" si="1565"/>
        <v>SPP TAU - Circuit 66838</v>
      </c>
      <c r="F615" s="123">
        <f t="shared" si="1570"/>
        <v>355</v>
      </c>
      <c r="G615" s="213">
        <f>VLOOKUP($F615,'2021 Depreciation Rates'!$A:$B,2,FALSE)</f>
        <v>3.5999999999999997E-2</v>
      </c>
      <c r="H615" s="213">
        <f>VLOOKUP($F615,'2022-2023 Depreciation Rates'!$A$1:$B$183,2,FALSE)</f>
        <v>2.8000000000000001E-2</v>
      </c>
      <c r="J615" s="116">
        <f t="shared" ref="J615:U615" si="1584">ROUND(I414*$G615/12,2)</f>
        <v>0</v>
      </c>
      <c r="K615" s="116">
        <f t="shared" si="1584"/>
        <v>0</v>
      </c>
      <c r="L615" s="116">
        <f t="shared" si="1584"/>
        <v>0</v>
      </c>
      <c r="M615" s="116">
        <f t="shared" si="1584"/>
        <v>0</v>
      </c>
      <c r="N615" s="116">
        <f t="shared" si="1584"/>
        <v>0</v>
      </c>
      <c r="O615" s="116">
        <f t="shared" si="1584"/>
        <v>0</v>
      </c>
      <c r="P615" s="116">
        <f t="shared" si="1584"/>
        <v>0</v>
      </c>
      <c r="Q615" s="116">
        <f t="shared" si="1584"/>
        <v>0</v>
      </c>
      <c r="R615" s="116">
        <f t="shared" si="1584"/>
        <v>0</v>
      </c>
      <c r="S615" s="116">
        <f t="shared" si="1584"/>
        <v>0</v>
      </c>
      <c r="T615" s="116">
        <f t="shared" si="1584"/>
        <v>0</v>
      </c>
      <c r="U615" s="116">
        <f t="shared" si="1584"/>
        <v>0</v>
      </c>
      <c r="V615" s="174">
        <f t="shared" si="1100"/>
        <v>0</v>
      </c>
      <c r="W615" s="116">
        <f t="shared" si="1512"/>
        <v>0</v>
      </c>
      <c r="X615" s="116">
        <f t="shared" si="1582"/>
        <v>0</v>
      </c>
      <c r="Y615" s="116">
        <f t="shared" ref="Y615:AH615" si="1585">ROUND(X414*$G615/12,2)</f>
        <v>0</v>
      </c>
      <c r="Z615" s="116">
        <f t="shared" si="1585"/>
        <v>0</v>
      </c>
      <c r="AA615" s="116">
        <f t="shared" si="1585"/>
        <v>0</v>
      </c>
      <c r="AB615" s="116">
        <f t="shared" si="1585"/>
        <v>0</v>
      </c>
      <c r="AC615" s="116">
        <f t="shared" si="1585"/>
        <v>0</v>
      </c>
      <c r="AD615" s="116">
        <f t="shared" si="1585"/>
        <v>0</v>
      </c>
      <c r="AE615" s="116">
        <f t="shared" si="1585"/>
        <v>0</v>
      </c>
      <c r="AF615" s="116">
        <f t="shared" si="1585"/>
        <v>0</v>
      </c>
      <c r="AG615" s="116">
        <f t="shared" si="1585"/>
        <v>0</v>
      </c>
      <c r="AH615" s="116">
        <f t="shared" si="1585"/>
        <v>0</v>
      </c>
      <c r="AI615" s="2">
        <f t="shared" si="1514"/>
        <v>0</v>
      </c>
      <c r="AJ615" s="116">
        <f t="shared" si="1356"/>
        <v>0</v>
      </c>
      <c r="AK615" s="116">
        <f t="shared" si="1357"/>
        <v>0</v>
      </c>
      <c r="AL615" s="116">
        <f t="shared" si="1560"/>
        <v>0</v>
      </c>
      <c r="AM615" s="116">
        <f t="shared" si="1560"/>
        <v>0</v>
      </c>
      <c r="AN615" s="116">
        <f t="shared" si="1560"/>
        <v>0</v>
      </c>
      <c r="AO615" s="116">
        <f t="shared" si="1560"/>
        <v>0</v>
      </c>
      <c r="AP615" s="116">
        <f t="shared" si="1560"/>
        <v>0</v>
      </c>
      <c r="AQ615" s="116">
        <f t="shared" si="1560"/>
        <v>0</v>
      </c>
      <c r="AR615" s="116">
        <f t="shared" si="1560"/>
        <v>0</v>
      </c>
      <c r="AS615" s="116">
        <f t="shared" si="1560"/>
        <v>0</v>
      </c>
      <c r="AT615" s="116">
        <f t="shared" si="1560"/>
        <v>0</v>
      </c>
      <c r="AU615" s="116">
        <f t="shared" si="1560"/>
        <v>0</v>
      </c>
      <c r="AV615" s="116">
        <f t="shared" ref="AV615:AV678" si="1586">SUM(AJ615:AU615)</f>
        <v>0</v>
      </c>
      <c r="AW615" s="116">
        <f t="shared" si="1358"/>
        <v>0</v>
      </c>
      <c r="AX615" s="116">
        <f t="shared" si="1553"/>
        <v>0</v>
      </c>
      <c r="AY615" s="116">
        <f t="shared" si="1553"/>
        <v>0</v>
      </c>
      <c r="AZ615" s="116">
        <f t="shared" si="1553"/>
        <v>0</v>
      </c>
      <c r="BA615" s="116">
        <f t="shared" si="1553"/>
        <v>0</v>
      </c>
      <c r="BB615" s="116">
        <f t="shared" si="1553"/>
        <v>0</v>
      </c>
      <c r="BC615" s="116">
        <f t="shared" si="1553"/>
        <v>0</v>
      </c>
      <c r="BD615" s="116">
        <f t="shared" si="1553"/>
        <v>0</v>
      </c>
      <c r="BE615" s="116">
        <f t="shared" si="1553"/>
        <v>0</v>
      </c>
      <c r="BF615" s="116">
        <f t="shared" si="1553"/>
        <v>0</v>
      </c>
      <c r="BG615" s="116">
        <f t="shared" si="1553"/>
        <v>0</v>
      </c>
      <c r="BH615" s="116">
        <f t="shared" si="1553"/>
        <v>0</v>
      </c>
      <c r="BI615" s="116">
        <f t="shared" ref="BI615:BI678" si="1587">SUM(AW615:BH615)</f>
        <v>0</v>
      </c>
      <c r="BV615" s="163"/>
      <c r="CI615" s="163"/>
      <c r="CV615" s="163"/>
      <c r="DI615" s="163"/>
      <c r="DV615" s="163"/>
      <c r="EI615" s="163"/>
    </row>
    <row r="616" spans="1:139" ht="15.75" customHeight="1" outlineLevel="1" x14ac:dyDescent="0.25">
      <c r="A616" s="2">
        <f t="shared" si="1565"/>
        <v>67</v>
      </c>
      <c r="B616" s="1" t="str">
        <f t="shared" si="1565"/>
        <v>TAU-TBD59</v>
      </c>
      <c r="C616" s="1" t="str">
        <f t="shared" si="1565"/>
        <v>SPP TAU - Circuit 66040</v>
      </c>
      <c r="D616" s="2" t="str">
        <f t="shared" si="1565"/>
        <v>TAU-TBD59.1</v>
      </c>
      <c r="E616" s="162" t="str">
        <f t="shared" si="1565"/>
        <v>SPP TAU - Circuit 66040</v>
      </c>
      <c r="F616" s="123">
        <f t="shared" si="1570"/>
        <v>355</v>
      </c>
      <c r="G616" s="213">
        <f>VLOOKUP($F616,'2021 Depreciation Rates'!$A:$B,2,FALSE)</f>
        <v>3.5999999999999997E-2</v>
      </c>
      <c r="H616" s="213">
        <f>VLOOKUP($F616,'2022-2023 Depreciation Rates'!$A$1:$B$183,2,FALSE)</f>
        <v>2.8000000000000001E-2</v>
      </c>
      <c r="J616" s="116">
        <f t="shared" ref="J616:U616" si="1588">ROUND(I415*$G616/12,2)</f>
        <v>0</v>
      </c>
      <c r="K616" s="116">
        <f t="shared" si="1588"/>
        <v>0</v>
      </c>
      <c r="L616" s="116">
        <f t="shared" si="1588"/>
        <v>0</v>
      </c>
      <c r="M616" s="116">
        <f t="shared" si="1588"/>
        <v>0</v>
      </c>
      <c r="N616" s="116">
        <f t="shared" si="1588"/>
        <v>0</v>
      </c>
      <c r="O616" s="116">
        <f t="shared" si="1588"/>
        <v>0</v>
      </c>
      <c r="P616" s="116">
        <f t="shared" si="1588"/>
        <v>0</v>
      </c>
      <c r="Q616" s="116">
        <f t="shared" si="1588"/>
        <v>0</v>
      </c>
      <c r="R616" s="116">
        <f t="shared" si="1588"/>
        <v>0</v>
      </c>
      <c r="S616" s="116">
        <f t="shared" si="1588"/>
        <v>0</v>
      </c>
      <c r="T616" s="116">
        <f t="shared" si="1588"/>
        <v>0</v>
      </c>
      <c r="U616" s="116">
        <f t="shared" si="1588"/>
        <v>0</v>
      </c>
      <c r="V616" s="174">
        <f t="shared" si="1100"/>
        <v>0</v>
      </c>
      <c r="W616" s="116">
        <f t="shared" ref="W616:W647" si="1589">ROUND(U415*$G616/12,2)</f>
        <v>0</v>
      </c>
      <c r="X616" s="116">
        <f t="shared" si="1582"/>
        <v>0</v>
      </c>
      <c r="Y616" s="116">
        <f t="shared" ref="Y616:AH616" si="1590">ROUND(X415*$G616/12,2)</f>
        <v>0</v>
      </c>
      <c r="Z616" s="116">
        <f t="shared" si="1590"/>
        <v>0</v>
      </c>
      <c r="AA616" s="116">
        <f t="shared" si="1590"/>
        <v>0</v>
      </c>
      <c r="AB616" s="116">
        <f t="shared" si="1590"/>
        <v>0</v>
      </c>
      <c r="AC616" s="116">
        <f t="shared" si="1590"/>
        <v>0</v>
      </c>
      <c r="AD616" s="116">
        <f t="shared" si="1590"/>
        <v>0</v>
      </c>
      <c r="AE616" s="116">
        <f t="shared" si="1590"/>
        <v>0</v>
      </c>
      <c r="AF616" s="116">
        <f t="shared" si="1590"/>
        <v>0</v>
      </c>
      <c r="AG616" s="116">
        <f t="shared" si="1590"/>
        <v>0</v>
      </c>
      <c r="AH616" s="116">
        <f t="shared" si="1590"/>
        <v>0</v>
      </c>
      <c r="AI616" s="2">
        <f t="shared" ref="AI616:AI647" si="1591">SUM(W616:AH616)</f>
        <v>0</v>
      </c>
      <c r="AJ616" s="116">
        <f t="shared" si="1356"/>
        <v>0</v>
      </c>
      <c r="AK616" s="116">
        <f t="shared" si="1357"/>
        <v>0</v>
      </c>
      <c r="AL616" s="116">
        <f t="shared" si="1560"/>
        <v>0</v>
      </c>
      <c r="AM616" s="116">
        <f t="shared" si="1560"/>
        <v>0</v>
      </c>
      <c r="AN616" s="116">
        <f t="shared" si="1560"/>
        <v>0</v>
      </c>
      <c r="AO616" s="116">
        <f t="shared" si="1560"/>
        <v>0</v>
      </c>
      <c r="AP616" s="116">
        <f t="shared" si="1560"/>
        <v>0</v>
      </c>
      <c r="AQ616" s="116">
        <f t="shared" si="1560"/>
        <v>0</v>
      </c>
      <c r="AR616" s="116">
        <f t="shared" si="1560"/>
        <v>0</v>
      </c>
      <c r="AS616" s="116">
        <f t="shared" si="1560"/>
        <v>0</v>
      </c>
      <c r="AT616" s="116">
        <f t="shared" si="1560"/>
        <v>0</v>
      </c>
      <c r="AU616" s="116">
        <f t="shared" si="1560"/>
        <v>0</v>
      </c>
      <c r="AV616" s="116">
        <f t="shared" si="1586"/>
        <v>0</v>
      </c>
      <c r="AW616" s="116">
        <f t="shared" si="1358"/>
        <v>0</v>
      </c>
      <c r="AX616" s="116">
        <f t="shared" si="1553"/>
        <v>0</v>
      </c>
      <c r="AY616" s="116">
        <f t="shared" si="1553"/>
        <v>0</v>
      </c>
      <c r="AZ616" s="116">
        <f t="shared" si="1553"/>
        <v>0</v>
      </c>
      <c r="BA616" s="116">
        <f t="shared" si="1553"/>
        <v>0</v>
      </c>
      <c r="BB616" s="116">
        <f t="shared" si="1553"/>
        <v>0</v>
      </c>
      <c r="BC616" s="116">
        <f t="shared" si="1553"/>
        <v>0</v>
      </c>
      <c r="BD616" s="116">
        <f t="shared" si="1553"/>
        <v>0</v>
      </c>
      <c r="BE616" s="116">
        <f t="shared" si="1553"/>
        <v>0</v>
      </c>
      <c r="BF616" s="116">
        <f t="shared" si="1553"/>
        <v>0</v>
      </c>
      <c r="BG616" s="116">
        <f t="shared" si="1553"/>
        <v>0</v>
      </c>
      <c r="BH616" s="116">
        <f t="shared" si="1553"/>
        <v>0</v>
      </c>
      <c r="BI616" s="116">
        <f t="shared" si="1587"/>
        <v>0</v>
      </c>
      <c r="BV616" s="163"/>
      <c r="CI616" s="163"/>
      <c r="CV616" s="163"/>
      <c r="DI616" s="163"/>
      <c r="DV616" s="163"/>
      <c r="EI616" s="163"/>
    </row>
    <row r="617" spans="1:139" ht="15.75" customHeight="1" outlineLevel="1" x14ac:dyDescent="0.25">
      <c r="A617" s="2">
        <f t="shared" ref="A617:E626" si="1592">A416</f>
        <v>68</v>
      </c>
      <c r="B617" s="1" t="str">
        <f t="shared" si="1592"/>
        <v>TAU-TBD60</v>
      </c>
      <c r="C617" s="1" t="str">
        <f t="shared" si="1592"/>
        <v>SPP TAU -  Circuit 66656</v>
      </c>
      <c r="D617" s="2" t="str">
        <f t="shared" si="1592"/>
        <v>TAU-TBD60.1</v>
      </c>
      <c r="E617" s="162" t="str">
        <f t="shared" si="1592"/>
        <v>SPP TAU -  Circuit 66656</v>
      </c>
      <c r="F617" s="123">
        <f t="shared" si="1570"/>
        <v>355</v>
      </c>
      <c r="G617" s="213">
        <f>VLOOKUP($F617,'2021 Depreciation Rates'!$A:$B,2,FALSE)</f>
        <v>3.5999999999999997E-2</v>
      </c>
      <c r="H617" s="213">
        <f>VLOOKUP($F617,'2022-2023 Depreciation Rates'!$A$1:$B$183,2,FALSE)</f>
        <v>2.8000000000000001E-2</v>
      </c>
      <c r="J617" s="116">
        <f t="shared" ref="J617:U617" si="1593">ROUND(I416*$G617/12,2)</f>
        <v>0</v>
      </c>
      <c r="K617" s="116">
        <f t="shared" si="1593"/>
        <v>0</v>
      </c>
      <c r="L617" s="116">
        <f t="shared" si="1593"/>
        <v>0</v>
      </c>
      <c r="M617" s="116">
        <f t="shared" si="1593"/>
        <v>0</v>
      </c>
      <c r="N617" s="116">
        <f t="shared" si="1593"/>
        <v>0</v>
      </c>
      <c r="O617" s="116">
        <f t="shared" si="1593"/>
        <v>0</v>
      </c>
      <c r="P617" s="116">
        <f t="shared" si="1593"/>
        <v>0</v>
      </c>
      <c r="Q617" s="116">
        <f t="shared" si="1593"/>
        <v>0</v>
      </c>
      <c r="R617" s="116">
        <f t="shared" si="1593"/>
        <v>0</v>
      </c>
      <c r="S617" s="116">
        <f t="shared" si="1593"/>
        <v>0</v>
      </c>
      <c r="T617" s="116">
        <f t="shared" si="1593"/>
        <v>0</v>
      </c>
      <c r="U617" s="116">
        <f t="shared" si="1593"/>
        <v>0</v>
      </c>
      <c r="V617" s="174">
        <f t="shared" si="1100"/>
        <v>0</v>
      </c>
      <c r="W617" s="116">
        <f t="shared" si="1589"/>
        <v>0</v>
      </c>
      <c r="X617" s="116">
        <f t="shared" si="1582"/>
        <v>0</v>
      </c>
      <c r="Y617" s="116">
        <f t="shared" ref="Y617:AH617" si="1594">ROUND(X416*$G617/12,2)</f>
        <v>0</v>
      </c>
      <c r="Z617" s="116">
        <f t="shared" si="1594"/>
        <v>0</v>
      </c>
      <c r="AA617" s="116">
        <f t="shared" si="1594"/>
        <v>0</v>
      </c>
      <c r="AB617" s="116">
        <f t="shared" si="1594"/>
        <v>0</v>
      </c>
      <c r="AC617" s="116">
        <f t="shared" si="1594"/>
        <v>0</v>
      </c>
      <c r="AD617" s="116">
        <f t="shared" si="1594"/>
        <v>0</v>
      </c>
      <c r="AE617" s="116">
        <f t="shared" si="1594"/>
        <v>0</v>
      </c>
      <c r="AF617" s="116">
        <f t="shared" si="1594"/>
        <v>0</v>
      </c>
      <c r="AG617" s="116">
        <f t="shared" si="1594"/>
        <v>0</v>
      </c>
      <c r="AH617" s="116">
        <f t="shared" si="1594"/>
        <v>0</v>
      </c>
      <c r="AI617" s="2">
        <f t="shared" si="1591"/>
        <v>0</v>
      </c>
      <c r="AJ617" s="116">
        <f t="shared" ref="AJ617:AJ680" si="1595">ROUND(AH416*$H617/12,2)</f>
        <v>0</v>
      </c>
      <c r="AK617" s="116">
        <f t="shared" ref="AK617:AU680" si="1596">ROUND(AJ416*$H617/12,2)</f>
        <v>0</v>
      </c>
      <c r="AL617" s="116">
        <f t="shared" si="1596"/>
        <v>0</v>
      </c>
      <c r="AM617" s="116">
        <f t="shared" si="1596"/>
        <v>0</v>
      </c>
      <c r="AN617" s="116">
        <f t="shared" si="1596"/>
        <v>0</v>
      </c>
      <c r="AO617" s="116">
        <f t="shared" si="1596"/>
        <v>0</v>
      </c>
      <c r="AP617" s="116">
        <f t="shared" si="1596"/>
        <v>0</v>
      </c>
      <c r="AQ617" s="116">
        <f t="shared" si="1596"/>
        <v>0</v>
      </c>
      <c r="AR617" s="116">
        <f t="shared" si="1596"/>
        <v>0</v>
      </c>
      <c r="AS617" s="116">
        <f t="shared" si="1596"/>
        <v>0</v>
      </c>
      <c r="AT617" s="116">
        <f t="shared" si="1596"/>
        <v>0</v>
      </c>
      <c r="AU617" s="116">
        <f t="shared" si="1596"/>
        <v>0</v>
      </c>
      <c r="AV617" s="116">
        <f t="shared" si="1586"/>
        <v>0</v>
      </c>
      <c r="AW617" s="116">
        <f t="shared" ref="AW617:AW680" si="1597">ROUND(AU416*$H617/12,2)</f>
        <v>0</v>
      </c>
      <c r="AX617" s="116">
        <f t="shared" ref="AX617:BH632" si="1598">ROUND(AW416*$H617/12,2)</f>
        <v>0</v>
      </c>
      <c r="AY617" s="116">
        <f t="shared" si="1598"/>
        <v>0</v>
      </c>
      <c r="AZ617" s="116">
        <f t="shared" si="1598"/>
        <v>0</v>
      </c>
      <c r="BA617" s="116">
        <f t="shared" si="1598"/>
        <v>0</v>
      </c>
      <c r="BB617" s="116">
        <f t="shared" si="1598"/>
        <v>0</v>
      </c>
      <c r="BC617" s="116">
        <f t="shared" si="1598"/>
        <v>0</v>
      </c>
      <c r="BD617" s="116">
        <f t="shared" si="1598"/>
        <v>0</v>
      </c>
      <c r="BE617" s="116">
        <f t="shared" si="1598"/>
        <v>0</v>
      </c>
      <c r="BF617" s="116">
        <f t="shared" si="1598"/>
        <v>0</v>
      </c>
      <c r="BG617" s="116">
        <f t="shared" si="1598"/>
        <v>0</v>
      </c>
      <c r="BH617" s="116">
        <f t="shared" si="1598"/>
        <v>0</v>
      </c>
      <c r="BI617" s="116">
        <f t="shared" si="1587"/>
        <v>0</v>
      </c>
      <c r="BV617" s="163"/>
      <c r="CI617" s="163"/>
      <c r="CV617" s="163"/>
      <c r="DI617" s="163"/>
      <c r="DV617" s="163"/>
      <c r="EI617" s="163"/>
    </row>
    <row r="618" spans="1:139" ht="15.75" customHeight="1" outlineLevel="1" x14ac:dyDescent="0.25">
      <c r="A618" s="2">
        <f t="shared" si="1592"/>
        <v>69</v>
      </c>
      <c r="B618" s="1" t="str">
        <f t="shared" si="1592"/>
        <v>TAU-TBD61</v>
      </c>
      <c r="C618" s="1" t="str">
        <f t="shared" si="1592"/>
        <v>SPP TAU - Circuit 66412</v>
      </c>
      <c r="D618" s="2" t="str">
        <f t="shared" si="1592"/>
        <v>TAU-TBD61.1</v>
      </c>
      <c r="E618" s="162" t="str">
        <f t="shared" si="1592"/>
        <v>SPP TAU - Circuit 66412</v>
      </c>
      <c r="F618" s="123">
        <f t="shared" si="1570"/>
        <v>355</v>
      </c>
      <c r="G618" s="213">
        <f>VLOOKUP($F618,'2021 Depreciation Rates'!$A:$B,2,FALSE)</f>
        <v>3.5999999999999997E-2</v>
      </c>
      <c r="H618" s="213">
        <f>VLOOKUP($F618,'2022-2023 Depreciation Rates'!$A$1:$B$183,2,FALSE)</f>
        <v>2.8000000000000001E-2</v>
      </c>
      <c r="J618" s="116">
        <f t="shared" ref="J618:U618" si="1599">ROUND(I417*$G618/12,2)</f>
        <v>0</v>
      </c>
      <c r="K618" s="116">
        <f t="shared" si="1599"/>
        <v>0</v>
      </c>
      <c r="L618" s="116">
        <f t="shared" si="1599"/>
        <v>0</v>
      </c>
      <c r="M618" s="116">
        <f t="shared" si="1599"/>
        <v>0</v>
      </c>
      <c r="N618" s="116">
        <f t="shared" si="1599"/>
        <v>0</v>
      </c>
      <c r="O618" s="116">
        <f t="shared" si="1599"/>
        <v>0</v>
      </c>
      <c r="P618" s="116">
        <f t="shared" si="1599"/>
        <v>0</v>
      </c>
      <c r="Q618" s="116">
        <f t="shared" si="1599"/>
        <v>0</v>
      </c>
      <c r="R618" s="116">
        <f t="shared" si="1599"/>
        <v>0</v>
      </c>
      <c r="S618" s="116">
        <f t="shared" si="1599"/>
        <v>0</v>
      </c>
      <c r="T618" s="116">
        <f t="shared" si="1599"/>
        <v>0</v>
      </c>
      <c r="U618" s="116">
        <f t="shared" si="1599"/>
        <v>0</v>
      </c>
      <c r="V618" s="174">
        <f t="shared" si="1100"/>
        <v>0</v>
      </c>
      <c r="W618" s="116">
        <f t="shared" si="1589"/>
        <v>0</v>
      </c>
      <c r="X618" s="116">
        <f t="shared" si="1582"/>
        <v>0</v>
      </c>
      <c r="Y618" s="116">
        <f t="shared" ref="Y618:AH618" si="1600">ROUND(X417*$G618/12,2)</f>
        <v>0</v>
      </c>
      <c r="Z618" s="116">
        <f t="shared" si="1600"/>
        <v>0</v>
      </c>
      <c r="AA618" s="116">
        <f t="shared" si="1600"/>
        <v>0</v>
      </c>
      <c r="AB618" s="116">
        <f t="shared" si="1600"/>
        <v>0</v>
      </c>
      <c r="AC618" s="116">
        <f t="shared" si="1600"/>
        <v>0</v>
      </c>
      <c r="AD618" s="116">
        <f t="shared" si="1600"/>
        <v>0</v>
      </c>
      <c r="AE618" s="116">
        <f t="shared" si="1600"/>
        <v>0</v>
      </c>
      <c r="AF618" s="116">
        <f t="shared" si="1600"/>
        <v>0</v>
      </c>
      <c r="AG618" s="116">
        <f t="shared" si="1600"/>
        <v>0</v>
      </c>
      <c r="AH618" s="116">
        <f t="shared" si="1600"/>
        <v>0</v>
      </c>
      <c r="AI618" s="2">
        <f t="shared" si="1591"/>
        <v>0</v>
      </c>
      <c r="AJ618" s="116">
        <f t="shared" si="1595"/>
        <v>0</v>
      </c>
      <c r="AK618" s="116">
        <f t="shared" si="1596"/>
        <v>0</v>
      </c>
      <c r="AL618" s="116">
        <f t="shared" si="1596"/>
        <v>0</v>
      </c>
      <c r="AM618" s="116">
        <f t="shared" si="1596"/>
        <v>0</v>
      </c>
      <c r="AN618" s="116">
        <f t="shared" si="1596"/>
        <v>0</v>
      </c>
      <c r="AO618" s="116">
        <f t="shared" si="1596"/>
        <v>0</v>
      </c>
      <c r="AP618" s="116">
        <f t="shared" si="1596"/>
        <v>0</v>
      </c>
      <c r="AQ618" s="116">
        <f t="shared" si="1596"/>
        <v>0</v>
      </c>
      <c r="AR618" s="116">
        <f t="shared" si="1596"/>
        <v>0</v>
      </c>
      <c r="AS618" s="116">
        <f t="shared" si="1596"/>
        <v>0</v>
      </c>
      <c r="AT618" s="116">
        <f t="shared" si="1596"/>
        <v>0</v>
      </c>
      <c r="AU618" s="116">
        <f t="shared" si="1596"/>
        <v>0</v>
      </c>
      <c r="AV618" s="116">
        <f t="shared" si="1586"/>
        <v>0</v>
      </c>
      <c r="AW618" s="116">
        <f t="shared" si="1597"/>
        <v>0</v>
      </c>
      <c r="AX618" s="116">
        <f t="shared" si="1598"/>
        <v>0</v>
      </c>
      <c r="AY618" s="116">
        <f t="shared" si="1598"/>
        <v>0</v>
      </c>
      <c r="AZ618" s="116">
        <f t="shared" si="1598"/>
        <v>0</v>
      </c>
      <c r="BA618" s="116">
        <f t="shared" si="1598"/>
        <v>0</v>
      </c>
      <c r="BB618" s="116">
        <f t="shared" si="1598"/>
        <v>0</v>
      </c>
      <c r="BC618" s="116">
        <f t="shared" si="1598"/>
        <v>0</v>
      </c>
      <c r="BD618" s="116">
        <f t="shared" si="1598"/>
        <v>0</v>
      </c>
      <c r="BE618" s="116">
        <f t="shared" si="1598"/>
        <v>0</v>
      </c>
      <c r="BF618" s="116">
        <f t="shared" si="1598"/>
        <v>0</v>
      </c>
      <c r="BG618" s="116">
        <f t="shared" si="1598"/>
        <v>0</v>
      </c>
      <c r="BH618" s="116">
        <f t="shared" si="1598"/>
        <v>0</v>
      </c>
      <c r="BI618" s="116">
        <f t="shared" si="1587"/>
        <v>0</v>
      </c>
      <c r="BV618" s="163"/>
      <c r="CI618" s="163"/>
      <c r="CV618" s="163"/>
      <c r="DI618" s="163"/>
      <c r="DV618" s="163"/>
      <c r="EI618" s="163"/>
    </row>
    <row r="619" spans="1:139" ht="15.75" customHeight="1" outlineLevel="1" x14ac:dyDescent="0.25">
      <c r="A619" s="2">
        <f t="shared" si="1592"/>
        <v>70</v>
      </c>
      <c r="B619" s="1" t="str">
        <f t="shared" si="1592"/>
        <v>TAU-TBD62</v>
      </c>
      <c r="C619" s="1" t="str">
        <f t="shared" si="1592"/>
        <v>SPP TAU - Circuit 66830</v>
      </c>
      <c r="D619" s="2" t="str">
        <f t="shared" si="1592"/>
        <v>TAU-TBD62.1</v>
      </c>
      <c r="E619" s="162" t="str">
        <f t="shared" si="1592"/>
        <v>SPP TAU - Circuit 66830</v>
      </c>
      <c r="F619" s="123">
        <f t="shared" si="1570"/>
        <v>355</v>
      </c>
      <c r="G619" s="213">
        <f>VLOOKUP($F619,'2021 Depreciation Rates'!$A:$B,2,FALSE)</f>
        <v>3.5999999999999997E-2</v>
      </c>
      <c r="H619" s="213">
        <f>VLOOKUP($F619,'2022-2023 Depreciation Rates'!$A$1:$B$183,2,FALSE)</f>
        <v>2.8000000000000001E-2</v>
      </c>
      <c r="J619" s="116">
        <f t="shared" ref="J619:U619" si="1601">ROUND(I418*$G619/12,2)</f>
        <v>0</v>
      </c>
      <c r="K619" s="116">
        <f t="shared" si="1601"/>
        <v>0</v>
      </c>
      <c r="L619" s="116">
        <f t="shared" si="1601"/>
        <v>0</v>
      </c>
      <c r="M619" s="116">
        <f t="shared" si="1601"/>
        <v>0</v>
      </c>
      <c r="N619" s="116">
        <f t="shared" si="1601"/>
        <v>0</v>
      </c>
      <c r="O619" s="116">
        <f t="shared" si="1601"/>
        <v>0</v>
      </c>
      <c r="P619" s="116">
        <f t="shared" si="1601"/>
        <v>0</v>
      </c>
      <c r="Q619" s="116">
        <f t="shared" si="1601"/>
        <v>0</v>
      </c>
      <c r="R619" s="116">
        <f t="shared" si="1601"/>
        <v>0</v>
      </c>
      <c r="S619" s="116">
        <f t="shared" si="1601"/>
        <v>0</v>
      </c>
      <c r="T619" s="116">
        <f t="shared" si="1601"/>
        <v>0</v>
      </c>
      <c r="U619" s="116">
        <f t="shared" si="1601"/>
        <v>0</v>
      </c>
      <c r="V619" s="174">
        <f t="shared" si="1100"/>
        <v>0</v>
      </c>
      <c r="W619" s="116">
        <f t="shared" si="1589"/>
        <v>0</v>
      </c>
      <c r="X619" s="116">
        <f t="shared" si="1582"/>
        <v>0</v>
      </c>
      <c r="Y619" s="116">
        <f t="shared" ref="Y619:AH619" si="1602">ROUND(X418*$G619/12,2)</f>
        <v>0</v>
      </c>
      <c r="Z619" s="116">
        <f t="shared" si="1602"/>
        <v>0</v>
      </c>
      <c r="AA619" s="116">
        <f t="shared" si="1602"/>
        <v>0</v>
      </c>
      <c r="AB619" s="116">
        <f t="shared" si="1602"/>
        <v>0</v>
      </c>
      <c r="AC619" s="116">
        <f t="shared" si="1602"/>
        <v>0</v>
      </c>
      <c r="AD619" s="116">
        <f t="shared" si="1602"/>
        <v>0</v>
      </c>
      <c r="AE619" s="116">
        <f t="shared" si="1602"/>
        <v>0</v>
      </c>
      <c r="AF619" s="116">
        <f t="shared" si="1602"/>
        <v>0</v>
      </c>
      <c r="AG619" s="116">
        <f t="shared" si="1602"/>
        <v>0</v>
      </c>
      <c r="AH619" s="116">
        <f t="shared" si="1602"/>
        <v>0</v>
      </c>
      <c r="AI619" s="2">
        <f t="shared" si="1591"/>
        <v>0</v>
      </c>
      <c r="AJ619" s="116">
        <f t="shared" si="1595"/>
        <v>0</v>
      </c>
      <c r="AK619" s="116">
        <f t="shared" si="1596"/>
        <v>0</v>
      </c>
      <c r="AL619" s="116">
        <f t="shared" si="1596"/>
        <v>0</v>
      </c>
      <c r="AM619" s="116">
        <f t="shared" si="1596"/>
        <v>0</v>
      </c>
      <c r="AN619" s="116">
        <f t="shared" si="1596"/>
        <v>0</v>
      </c>
      <c r="AO619" s="116">
        <f t="shared" si="1596"/>
        <v>0</v>
      </c>
      <c r="AP619" s="116">
        <f t="shared" si="1596"/>
        <v>0</v>
      </c>
      <c r="AQ619" s="116">
        <f t="shared" si="1596"/>
        <v>0</v>
      </c>
      <c r="AR619" s="116">
        <f t="shared" si="1596"/>
        <v>0</v>
      </c>
      <c r="AS619" s="116">
        <f t="shared" si="1596"/>
        <v>0</v>
      </c>
      <c r="AT619" s="116">
        <f t="shared" si="1596"/>
        <v>0</v>
      </c>
      <c r="AU619" s="116">
        <f t="shared" si="1596"/>
        <v>0</v>
      </c>
      <c r="AV619" s="116">
        <f t="shared" si="1586"/>
        <v>0</v>
      </c>
      <c r="AW619" s="116">
        <f t="shared" si="1597"/>
        <v>0</v>
      </c>
      <c r="AX619" s="116">
        <f t="shared" si="1598"/>
        <v>0</v>
      </c>
      <c r="AY619" s="116">
        <f t="shared" si="1598"/>
        <v>0</v>
      </c>
      <c r="AZ619" s="116">
        <f t="shared" si="1598"/>
        <v>0</v>
      </c>
      <c r="BA619" s="116">
        <f t="shared" si="1598"/>
        <v>0</v>
      </c>
      <c r="BB619" s="116">
        <f t="shared" si="1598"/>
        <v>0</v>
      </c>
      <c r="BC619" s="116">
        <f t="shared" si="1598"/>
        <v>0</v>
      </c>
      <c r="BD619" s="116">
        <f t="shared" si="1598"/>
        <v>0</v>
      </c>
      <c r="BE619" s="116">
        <f t="shared" si="1598"/>
        <v>0</v>
      </c>
      <c r="BF619" s="116">
        <f t="shared" si="1598"/>
        <v>0</v>
      </c>
      <c r="BG619" s="116">
        <f t="shared" si="1598"/>
        <v>0</v>
      </c>
      <c r="BH619" s="116">
        <f t="shared" si="1598"/>
        <v>0</v>
      </c>
      <c r="BI619" s="116">
        <f t="shared" si="1587"/>
        <v>0</v>
      </c>
      <c r="BV619" s="163"/>
      <c r="CI619" s="163"/>
      <c r="CV619" s="163"/>
      <c r="DI619" s="163"/>
      <c r="DV619" s="163"/>
      <c r="EI619" s="163"/>
    </row>
    <row r="620" spans="1:139" ht="15.75" customHeight="1" outlineLevel="1" x14ac:dyDescent="0.25">
      <c r="A620" s="2">
        <f t="shared" si="1592"/>
        <v>71</v>
      </c>
      <c r="B620" s="1" t="str">
        <f t="shared" si="1592"/>
        <v>TAU-TBD63</v>
      </c>
      <c r="C620" s="1" t="str">
        <f t="shared" si="1592"/>
        <v>SPP TAU - Circuit 66650</v>
      </c>
      <c r="D620" s="2" t="str">
        <f t="shared" si="1592"/>
        <v>TAU-TBD63.1</v>
      </c>
      <c r="E620" s="162" t="str">
        <f t="shared" si="1592"/>
        <v>SPP TAU - Circuit 66650</v>
      </c>
      <c r="F620" s="123">
        <f t="shared" si="1570"/>
        <v>355</v>
      </c>
      <c r="G620" s="213">
        <f>VLOOKUP($F620,'2021 Depreciation Rates'!$A:$B,2,FALSE)</f>
        <v>3.5999999999999997E-2</v>
      </c>
      <c r="H620" s="213">
        <f>VLOOKUP($F620,'2022-2023 Depreciation Rates'!$A$1:$B$183,2,FALSE)</f>
        <v>2.8000000000000001E-2</v>
      </c>
      <c r="J620" s="116">
        <f t="shared" ref="J620:U620" si="1603">ROUND(I419*$G620/12,2)</f>
        <v>0</v>
      </c>
      <c r="K620" s="116">
        <f t="shared" si="1603"/>
        <v>0</v>
      </c>
      <c r="L620" s="116">
        <f t="shared" si="1603"/>
        <v>0</v>
      </c>
      <c r="M620" s="116">
        <f t="shared" si="1603"/>
        <v>0</v>
      </c>
      <c r="N620" s="116">
        <f t="shared" si="1603"/>
        <v>0</v>
      </c>
      <c r="O620" s="116">
        <f t="shared" si="1603"/>
        <v>0</v>
      </c>
      <c r="P620" s="116">
        <f t="shared" si="1603"/>
        <v>0</v>
      </c>
      <c r="Q620" s="116">
        <f t="shared" si="1603"/>
        <v>0</v>
      </c>
      <c r="R620" s="116">
        <f t="shared" si="1603"/>
        <v>0</v>
      </c>
      <c r="S620" s="116">
        <f t="shared" si="1603"/>
        <v>0</v>
      </c>
      <c r="T620" s="116">
        <f t="shared" si="1603"/>
        <v>0</v>
      </c>
      <c r="U620" s="116">
        <f t="shared" si="1603"/>
        <v>0</v>
      </c>
      <c r="V620" s="174">
        <f t="shared" si="1100"/>
        <v>0</v>
      </c>
      <c r="W620" s="116">
        <f t="shared" si="1589"/>
        <v>0</v>
      </c>
      <c r="X620" s="116">
        <f t="shared" si="1582"/>
        <v>0</v>
      </c>
      <c r="Y620" s="116">
        <f t="shared" ref="Y620:AH620" si="1604">ROUND(X419*$G620/12,2)</f>
        <v>0</v>
      </c>
      <c r="Z620" s="116">
        <f t="shared" si="1604"/>
        <v>0</v>
      </c>
      <c r="AA620" s="116">
        <f t="shared" si="1604"/>
        <v>0</v>
      </c>
      <c r="AB620" s="116">
        <f t="shared" si="1604"/>
        <v>0</v>
      </c>
      <c r="AC620" s="116">
        <f t="shared" si="1604"/>
        <v>0</v>
      </c>
      <c r="AD620" s="116">
        <f t="shared" si="1604"/>
        <v>0</v>
      </c>
      <c r="AE620" s="116">
        <f t="shared" si="1604"/>
        <v>0</v>
      </c>
      <c r="AF620" s="116">
        <f t="shared" si="1604"/>
        <v>0</v>
      </c>
      <c r="AG620" s="116">
        <f t="shared" si="1604"/>
        <v>0</v>
      </c>
      <c r="AH620" s="116">
        <f t="shared" si="1604"/>
        <v>0</v>
      </c>
      <c r="AI620" s="2">
        <f t="shared" si="1591"/>
        <v>0</v>
      </c>
      <c r="AJ620" s="116">
        <f t="shared" si="1595"/>
        <v>0</v>
      </c>
      <c r="AK620" s="116">
        <f t="shared" si="1596"/>
        <v>0</v>
      </c>
      <c r="AL620" s="116">
        <f t="shared" si="1596"/>
        <v>0</v>
      </c>
      <c r="AM620" s="116">
        <f t="shared" si="1596"/>
        <v>0</v>
      </c>
      <c r="AN620" s="116">
        <f t="shared" si="1596"/>
        <v>0</v>
      </c>
      <c r="AO620" s="116">
        <f t="shared" si="1596"/>
        <v>0</v>
      </c>
      <c r="AP620" s="116">
        <f t="shared" si="1596"/>
        <v>0</v>
      </c>
      <c r="AQ620" s="116">
        <f t="shared" si="1596"/>
        <v>0</v>
      </c>
      <c r="AR620" s="116">
        <f t="shared" si="1596"/>
        <v>0</v>
      </c>
      <c r="AS620" s="116">
        <f t="shared" si="1596"/>
        <v>0</v>
      </c>
      <c r="AT620" s="116">
        <f t="shared" si="1596"/>
        <v>0</v>
      </c>
      <c r="AU620" s="116">
        <f t="shared" si="1596"/>
        <v>0</v>
      </c>
      <c r="AV620" s="116">
        <f t="shared" si="1586"/>
        <v>0</v>
      </c>
      <c r="AW620" s="116">
        <f t="shared" si="1597"/>
        <v>0</v>
      </c>
      <c r="AX620" s="116">
        <f t="shared" si="1598"/>
        <v>0</v>
      </c>
      <c r="AY620" s="116">
        <f t="shared" si="1598"/>
        <v>0</v>
      </c>
      <c r="AZ620" s="116">
        <f t="shared" si="1598"/>
        <v>0</v>
      </c>
      <c r="BA620" s="116">
        <f t="shared" si="1598"/>
        <v>0</v>
      </c>
      <c r="BB620" s="116">
        <f t="shared" si="1598"/>
        <v>0</v>
      </c>
      <c r="BC620" s="116">
        <f t="shared" si="1598"/>
        <v>0</v>
      </c>
      <c r="BD620" s="116">
        <f t="shared" si="1598"/>
        <v>0</v>
      </c>
      <c r="BE620" s="116">
        <f t="shared" si="1598"/>
        <v>0</v>
      </c>
      <c r="BF620" s="116">
        <f t="shared" si="1598"/>
        <v>0</v>
      </c>
      <c r="BG620" s="116">
        <f t="shared" si="1598"/>
        <v>0</v>
      </c>
      <c r="BH620" s="116">
        <f t="shared" si="1598"/>
        <v>0</v>
      </c>
      <c r="BI620" s="116">
        <f t="shared" si="1587"/>
        <v>0</v>
      </c>
      <c r="BV620" s="163"/>
      <c r="CI620" s="163"/>
      <c r="CV620" s="163"/>
      <c r="DI620" s="163"/>
      <c r="DV620" s="163"/>
      <c r="EI620" s="163"/>
    </row>
    <row r="621" spans="1:139" ht="15.75" customHeight="1" outlineLevel="1" x14ac:dyDescent="0.25">
      <c r="A621" s="2">
        <f t="shared" si="1592"/>
        <v>72</v>
      </c>
      <c r="B621" s="1" t="str">
        <f t="shared" si="1592"/>
        <v>TAU-TBD64</v>
      </c>
      <c r="C621" s="1" t="str">
        <f t="shared" si="1592"/>
        <v>SPP TAU - Circuit 66657</v>
      </c>
      <c r="D621" s="2" t="str">
        <f t="shared" si="1592"/>
        <v>TAU-TBD64.1</v>
      </c>
      <c r="E621" s="162" t="str">
        <f t="shared" si="1592"/>
        <v>SPP TAU - Circuit 66657</v>
      </c>
      <c r="F621" s="123">
        <f t="shared" si="1570"/>
        <v>355</v>
      </c>
      <c r="G621" s="213">
        <f>VLOOKUP($F621,'2021 Depreciation Rates'!$A:$B,2,FALSE)</f>
        <v>3.5999999999999997E-2</v>
      </c>
      <c r="H621" s="213">
        <f>VLOOKUP($F621,'2022-2023 Depreciation Rates'!$A$1:$B$183,2,FALSE)</f>
        <v>2.8000000000000001E-2</v>
      </c>
      <c r="J621" s="116">
        <f t="shared" ref="J621:U621" si="1605">ROUND(I420*$G621/12,2)</f>
        <v>0</v>
      </c>
      <c r="K621" s="116">
        <f t="shared" si="1605"/>
        <v>0</v>
      </c>
      <c r="L621" s="116">
        <f t="shared" si="1605"/>
        <v>0</v>
      </c>
      <c r="M621" s="116">
        <f t="shared" si="1605"/>
        <v>0</v>
      </c>
      <c r="N621" s="116">
        <f t="shared" si="1605"/>
        <v>0</v>
      </c>
      <c r="O621" s="116">
        <f t="shared" si="1605"/>
        <v>0</v>
      </c>
      <c r="P621" s="116">
        <f t="shared" si="1605"/>
        <v>0</v>
      </c>
      <c r="Q621" s="116">
        <f t="shared" si="1605"/>
        <v>0</v>
      </c>
      <c r="R621" s="116">
        <f t="shared" si="1605"/>
        <v>0</v>
      </c>
      <c r="S621" s="116">
        <f t="shared" si="1605"/>
        <v>0</v>
      </c>
      <c r="T621" s="116">
        <f t="shared" si="1605"/>
        <v>0</v>
      </c>
      <c r="U621" s="116">
        <f t="shared" si="1605"/>
        <v>0</v>
      </c>
      <c r="V621" s="174">
        <f t="shared" si="1100"/>
        <v>0</v>
      </c>
      <c r="W621" s="116">
        <f t="shared" si="1589"/>
        <v>0</v>
      </c>
      <c r="X621" s="116">
        <f t="shared" si="1582"/>
        <v>0</v>
      </c>
      <c r="Y621" s="116">
        <f t="shared" ref="Y621:AH621" si="1606">ROUND(X420*$G621/12,2)</f>
        <v>0</v>
      </c>
      <c r="Z621" s="116">
        <f t="shared" si="1606"/>
        <v>0</v>
      </c>
      <c r="AA621" s="116">
        <f t="shared" si="1606"/>
        <v>0</v>
      </c>
      <c r="AB621" s="116">
        <f t="shared" si="1606"/>
        <v>0</v>
      </c>
      <c r="AC621" s="116">
        <f t="shared" si="1606"/>
        <v>0</v>
      </c>
      <c r="AD621" s="116">
        <f t="shared" si="1606"/>
        <v>0</v>
      </c>
      <c r="AE621" s="116">
        <f t="shared" si="1606"/>
        <v>0</v>
      </c>
      <c r="AF621" s="116">
        <f t="shared" si="1606"/>
        <v>0</v>
      </c>
      <c r="AG621" s="116">
        <f t="shared" si="1606"/>
        <v>0</v>
      </c>
      <c r="AH621" s="116">
        <f t="shared" si="1606"/>
        <v>0</v>
      </c>
      <c r="AI621" s="2">
        <f t="shared" si="1591"/>
        <v>0</v>
      </c>
      <c r="AJ621" s="116">
        <f t="shared" si="1595"/>
        <v>0</v>
      </c>
      <c r="AK621" s="116">
        <f t="shared" si="1596"/>
        <v>0</v>
      </c>
      <c r="AL621" s="116">
        <f t="shared" si="1596"/>
        <v>0</v>
      </c>
      <c r="AM621" s="116">
        <f t="shared" si="1596"/>
        <v>0</v>
      </c>
      <c r="AN621" s="116">
        <f t="shared" si="1596"/>
        <v>0</v>
      </c>
      <c r="AO621" s="116">
        <f t="shared" si="1596"/>
        <v>0</v>
      </c>
      <c r="AP621" s="116">
        <f t="shared" si="1596"/>
        <v>0</v>
      </c>
      <c r="AQ621" s="116">
        <f t="shared" si="1596"/>
        <v>0</v>
      </c>
      <c r="AR621" s="116">
        <f t="shared" si="1596"/>
        <v>0</v>
      </c>
      <c r="AS621" s="116">
        <f t="shared" si="1596"/>
        <v>0</v>
      </c>
      <c r="AT621" s="116">
        <f t="shared" si="1596"/>
        <v>0</v>
      </c>
      <c r="AU621" s="116">
        <f t="shared" si="1596"/>
        <v>0</v>
      </c>
      <c r="AV621" s="116">
        <f t="shared" si="1586"/>
        <v>0</v>
      </c>
      <c r="AW621" s="116">
        <f t="shared" si="1597"/>
        <v>0</v>
      </c>
      <c r="AX621" s="116">
        <f t="shared" si="1598"/>
        <v>0</v>
      </c>
      <c r="AY621" s="116">
        <f t="shared" si="1598"/>
        <v>0</v>
      </c>
      <c r="AZ621" s="116">
        <f t="shared" si="1598"/>
        <v>0</v>
      </c>
      <c r="BA621" s="116">
        <f t="shared" si="1598"/>
        <v>0</v>
      </c>
      <c r="BB621" s="116">
        <f t="shared" si="1598"/>
        <v>0</v>
      </c>
      <c r="BC621" s="116">
        <f t="shared" si="1598"/>
        <v>0</v>
      </c>
      <c r="BD621" s="116">
        <f t="shared" si="1598"/>
        <v>0</v>
      </c>
      <c r="BE621" s="116">
        <f t="shared" si="1598"/>
        <v>0</v>
      </c>
      <c r="BF621" s="116">
        <f t="shared" si="1598"/>
        <v>0</v>
      </c>
      <c r="BG621" s="116">
        <f t="shared" si="1598"/>
        <v>0</v>
      </c>
      <c r="BH621" s="116">
        <f t="shared" si="1598"/>
        <v>0</v>
      </c>
      <c r="BI621" s="116">
        <f t="shared" si="1587"/>
        <v>0</v>
      </c>
      <c r="BV621" s="163"/>
      <c r="CI621" s="163"/>
      <c r="CV621" s="163"/>
      <c r="DI621" s="163"/>
      <c r="DV621" s="163"/>
      <c r="EI621" s="163"/>
    </row>
    <row r="622" spans="1:139" ht="15.75" customHeight="1" outlineLevel="1" x14ac:dyDescent="0.25">
      <c r="A622" s="2">
        <f t="shared" si="1592"/>
        <v>73</v>
      </c>
      <c r="B622" s="1" t="str">
        <f t="shared" si="1592"/>
        <v>TAU-TBD65</v>
      </c>
      <c r="C622" s="1" t="str">
        <f t="shared" si="1592"/>
        <v>SPP TAU - Circuit 66043</v>
      </c>
      <c r="D622" s="2" t="str">
        <f t="shared" si="1592"/>
        <v>TAU-TBD65.1</v>
      </c>
      <c r="E622" s="162" t="str">
        <f t="shared" si="1592"/>
        <v>SPP TAU - Circuit 66043</v>
      </c>
      <c r="F622" s="123">
        <f t="shared" si="1570"/>
        <v>355</v>
      </c>
      <c r="G622" s="213">
        <f>VLOOKUP($F622,'2021 Depreciation Rates'!$A:$B,2,FALSE)</f>
        <v>3.5999999999999997E-2</v>
      </c>
      <c r="H622" s="213">
        <f>VLOOKUP($F622,'2022-2023 Depreciation Rates'!$A$1:$B$183,2,FALSE)</f>
        <v>2.8000000000000001E-2</v>
      </c>
      <c r="J622" s="116">
        <f t="shared" ref="J622:U622" si="1607">ROUND(I421*$G622/12,2)</f>
        <v>0</v>
      </c>
      <c r="K622" s="116">
        <f t="shared" si="1607"/>
        <v>0</v>
      </c>
      <c r="L622" s="116">
        <f t="shared" si="1607"/>
        <v>0</v>
      </c>
      <c r="M622" s="116">
        <f t="shared" si="1607"/>
        <v>0</v>
      </c>
      <c r="N622" s="116">
        <f t="shared" si="1607"/>
        <v>0</v>
      </c>
      <c r="O622" s="116">
        <f t="shared" si="1607"/>
        <v>0</v>
      </c>
      <c r="P622" s="116">
        <f t="shared" si="1607"/>
        <v>0</v>
      </c>
      <c r="Q622" s="116">
        <f t="shared" si="1607"/>
        <v>0</v>
      </c>
      <c r="R622" s="116">
        <f t="shared" si="1607"/>
        <v>0</v>
      </c>
      <c r="S622" s="116">
        <f t="shared" si="1607"/>
        <v>0</v>
      </c>
      <c r="T622" s="116">
        <f t="shared" si="1607"/>
        <v>0</v>
      </c>
      <c r="U622" s="116">
        <f t="shared" si="1607"/>
        <v>0</v>
      </c>
      <c r="V622" s="174">
        <f t="shared" si="1100"/>
        <v>0</v>
      </c>
      <c r="W622" s="116">
        <f t="shared" si="1589"/>
        <v>0</v>
      </c>
      <c r="X622" s="116">
        <f t="shared" si="1582"/>
        <v>0</v>
      </c>
      <c r="Y622" s="116">
        <f t="shared" ref="Y622:AH622" si="1608">ROUND(X421*$G622/12,2)</f>
        <v>0</v>
      </c>
      <c r="Z622" s="116">
        <f t="shared" si="1608"/>
        <v>0</v>
      </c>
      <c r="AA622" s="116">
        <f t="shared" si="1608"/>
        <v>0</v>
      </c>
      <c r="AB622" s="116">
        <f t="shared" si="1608"/>
        <v>0</v>
      </c>
      <c r="AC622" s="116">
        <f t="shared" si="1608"/>
        <v>0</v>
      </c>
      <c r="AD622" s="116">
        <f t="shared" si="1608"/>
        <v>0</v>
      </c>
      <c r="AE622" s="116">
        <f t="shared" si="1608"/>
        <v>0</v>
      </c>
      <c r="AF622" s="116">
        <f t="shared" si="1608"/>
        <v>0</v>
      </c>
      <c r="AG622" s="116">
        <f t="shared" si="1608"/>
        <v>0</v>
      </c>
      <c r="AH622" s="116">
        <f t="shared" si="1608"/>
        <v>0</v>
      </c>
      <c r="AI622" s="2">
        <f t="shared" si="1591"/>
        <v>0</v>
      </c>
      <c r="AJ622" s="116">
        <f t="shared" si="1595"/>
        <v>0</v>
      </c>
      <c r="AK622" s="116">
        <f t="shared" si="1596"/>
        <v>0</v>
      </c>
      <c r="AL622" s="116">
        <f t="shared" si="1596"/>
        <v>0</v>
      </c>
      <c r="AM622" s="116">
        <f t="shared" si="1596"/>
        <v>0</v>
      </c>
      <c r="AN622" s="116">
        <f t="shared" si="1596"/>
        <v>0</v>
      </c>
      <c r="AO622" s="116">
        <f t="shared" si="1596"/>
        <v>0</v>
      </c>
      <c r="AP622" s="116">
        <f t="shared" si="1596"/>
        <v>0</v>
      </c>
      <c r="AQ622" s="116">
        <f t="shared" si="1596"/>
        <v>0</v>
      </c>
      <c r="AR622" s="116">
        <f t="shared" si="1596"/>
        <v>0</v>
      </c>
      <c r="AS622" s="116">
        <f t="shared" si="1596"/>
        <v>0</v>
      </c>
      <c r="AT622" s="116">
        <f t="shared" si="1596"/>
        <v>0</v>
      </c>
      <c r="AU622" s="116">
        <f t="shared" si="1596"/>
        <v>0</v>
      </c>
      <c r="AV622" s="116">
        <f t="shared" si="1586"/>
        <v>0</v>
      </c>
      <c r="AW622" s="116">
        <f t="shared" si="1597"/>
        <v>0</v>
      </c>
      <c r="AX622" s="116">
        <f t="shared" si="1598"/>
        <v>0</v>
      </c>
      <c r="AY622" s="116">
        <f t="shared" si="1598"/>
        <v>0</v>
      </c>
      <c r="AZ622" s="116">
        <f t="shared" si="1598"/>
        <v>0</v>
      </c>
      <c r="BA622" s="116">
        <f t="shared" si="1598"/>
        <v>0</v>
      </c>
      <c r="BB622" s="116">
        <f t="shared" si="1598"/>
        <v>0</v>
      </c>
      <c r="BC622" s="116">
        <f t="shared" si="1598"/>
        <v>0</v>
      </c>
      <c r="BD622" s="116">
        <f t="shared" si="1598"/>
        <v>0</v>
      </c>
      <c r="BE622" s="116">
        <f t="shared" si="1598"/>
        <v>0</v>
      </c>
      <c r="BF622" s="116">
        <f t="shared" si="1598"/>
        <v>0</v>
      </c>
      <c r="BG622" s="116">
        <f t="shared" si="1598"/>
        <v>0</v>
      </c>
      <c r="BH622" s="116">
        <f t="shared" si="1598"/>
        <v>0</v>
      </c>
      <c r="BI622" s="116">
        <f t="shared" si="1587"/>
        <v>0</v>
      </c>
      <c r="BV622" s="163"/>
      <c r="CI622" s="163"/>
      <c r="CV622" s="163"/>
      <c r="DI622" s="163"/>
      <c r="DV622" s="163"/>
      <c r="EI622" s="163"/>
    </row>
    <row r="623" spans="1:139" ht="15.75" customHeight="1" outlineLevel="1" x14ac:dyDescent="0.25">
      <c r="A623" s="2">
        <f t="shared" si="1592"/>
        <v>74</v>
      </c>
      <c r="B623" s="1" t="str">
        <f t="shared" si="1592"/>
        <v>TAU-TBD66</v>
      </c>
      <c r="C623" s="1" t="str">
        <f t="shared" si="1592"/>
        <v>SPP TAU - Circuit 66837</v>
      </c>
      <c r="D623" s="2" t="str">
        <f t="shared" si="1592"/>
        <v>TAU-TBD66.1</v>
      </c>
      <c r="E623" s="162" t="str">
        <f t="shared" si="1592"/>
        <v>SPP TAU - Circuit 66837</v>
      </c>
      <c r="F623" s="123">
        <f t="shared" si="1570"/>
        <v>355</v>
      </c>
      <c r="G623" s="213">
        <f>VLOOKUP($F623,'2021 Depreciation Rates'!$A:$B,2,FALSE)</f>
        <v>3.5999999999999997E-2</v>
      </c>
      <c r="H623" s="213">
        <f>VLOOKUP($F623,'2022-2023 Depreciation Rates'!$A$1:$B$183,2,FALSE)</f>
        <v>2.8000000000000001E-2</v>
      </c>
      <c r="J623" s="116">
        <f t="shared" ref="J623:U623" si="1609">ROUND(I422*$G623/12,2)</f>
        <v>0</v>
      </c>
      <c r="K623" s="116">
        <f t="shared" si="1609"/>
        <v>0</v>
      </c>
      <c r="L623" s="116">
        <f t="shared" si="1609"/>
        <v>0</v>
      </c>
      <c r="M623" s="116">
        <f t="shared" si="1609"/>
        <v>0</v>
      </c>
      <c r="N623" s="116">
        <f t="shared" si="1609"/>
        <v>0</v>
      </c>
      <c r="O623" s="116">
        <f t="shared" si="1609"/>
        <v>0</v>
      </c>
      <c r="P623" s="116">
        <f t="shared" si="1609"/>
        <v>0</v>
      </c>
      <c r="Q623" s="116">
        <f t="shared" si="1609"/>
        <v>0</v>
      </c>
      <c r="R623" s="116">
        <f t="shared" si="1609"/>
        <v>0</v>
      </c>
      <c r="S623" s="116">
        <f t="shared" si="1609"/>
        <v>0</v>
      </c>
      <c r="T623" s="116">
        <f t="shared" si="1609"/>
        <v>0</v>
      </c>
      <c r="U623" s="116">
        <f t="shared" si="1609"/>
        <v>0</v>
      </c>
      <c r="V623" s="174">
        <f t="shared" si="1100"/>
        <v>0</v>
      </c>
      <c r="W623" s="116">
        <f t="shared" si="1589"/>
        <v>0</v>
      </c>
      <c r="X623" s="116">
        <f t="shared" si="1582"/>
        <v>0</v>
      </c>
      <c r="Y623" s="116">
        <f t="shared" ref="Y623:AH623" si="1610">ROUND(X422*$G623/12,2)</f>
        <v>0</v>
      </c>
      <c r="Z623" s="116">
        <f t="shared" si="1610"/>
        <v>0</v>
      </c>
      <c r="AA623" s="116">
        <f t="shared" si="1610"/>
        <v>0</v>
      </c>
      <c r="AB623" s="116">
        <f t="shared" si="1610"/>
        <v>0</v>
      </c>
      <c r="AC623" s="116">
        <f t="shared" si="1610"/>
        <v>0</v>
      </c>
      <c r="AD623" s="116">
        <f t="shared" si="1610"/>
        <v>0</v>
      </c>
      <c r="AE623" s="116">
        <f t="shared" si="1610"/>
        <v>0</v>
      </c>
      <c r="AF623" s="116">
        <f t="shared" si="1610"/>
        <v>0</v>
      </c>
      <c r="AG623" s="116">
        <f t="shared" si="1610"/>
        <v>0</v>
      </c>
      <c r="AH623" s="116">
        <f t="shared" si="1610"/>
        <v>0</v>
      </c>
      <c r="AI623" s="2">
        <f t="shared" si="1591"/>
        <v>0</v>
      </c>
      <c r="AJ623" s="116">
        <f t="shared" si="1595"/>
        <v>0</v>
      </c>
      <c r="AK623" s="116">
        <f t="shared" si="1596"/>
        <v>0</v>
      </c>
      <c r="AL623" s="116">
        <f t="shared" si="1596"/>
        <v>0</v>
      </c>
      <c r="AM623" s="116">
        <f t="shared" si="1596"/>
        <v>0</v>
      </c>
      <c r="AN623" s="116">
        <f t="shared" si="1596"/>
        <v>0</v>
      </c>
      <c r="AO623" s="116">
        <f t="shared" si="1596"/>
        <v>0</v>
      </c>
      <c r="AP623" s="116">
        <f t="shared" si="1596"/>
        <v>0</v>
      </c>
      <c r="AQ623" s="116">
        <f t="shared" si="1596"/>
        <v>0</v>
      </c>
      <c r="AR623" s="116">
        <f t="shared" si="1596"/>
        <v>0</v>
      </c>
      <c r="AS623" s="116">
        <f t="shared" si="1596"/>
        <v>0</v>
      </c>
      <c r="AT623" s="116">
        <f t="shared" si="1596"/>
        <v>0</v>
      </c>
      <c r="AU623" s="116">
        <f t="shared" si="1596"/>
        <v>0</v>
      </c>
      <c r="AV623" s="116">
        <f t="shared" si="1586"/>
        <v>0</v>
      </c>
      <c r="AW623" s="116">
        <f t="shared" si="1597"/>
        <v>0</v>
      </c>
      <c r="AX623" s="116">
        <f t="shared" si="1598"/>
        <v>0</v>
      </c>
      <c r="AY623" s="116">
        <f t="shared" si="1598"/>
        <v>0</v>
      </c>
      <c r="AZ623" s="116">
        <f t="shared" si="1598"/>
        <v>0</v>
      </c>
      <c r="BA623" s="116">
        <f t="shared" si="1598"/>
        <v>0</v>
      </c>
      <c r="BB623" s="116">
        <f t="shared" si="1598"/>
        <v>0</v>
      </c>
      <c r="BC623" s="116">
        <f t="shared" si="1598"/>
        <v>0</v>
      </c>
      <c r="BD623" s="116">
        <f t="shared" si="1598"/>
        <v>0</v>
      </c>
      <c r="BE623" s="116">
        <f t="shared" si="1598"/>
        <v>0</v>
      </c>
      <c r="BF623" s="116">
        <f t="shared" si="1598"/>
        <v>0</v>
      </c>
      <c r="BG623" s="116">
        <f t="shared" si="1598"/>
        <v>0</v>
      </c>
      <c r="BH623" s="116">
        <f t="shared" si="1598"/>
        <v>0</v>
      </c>
      <c r="BI623" s="116">
        <f t="shared" si="1587"/>
        <v>0</v>
      </c>
      <c r="BV623" s="163"/>
      <c r="CI623" s="163"/>
      <c r="CV623" s="163"/>
      <c r="DI623" s="163"/>
      <c r="DV623" s="163"/>
      <c r="EI623" s="163"/>
    </row>
    <row r="624" spans="1:139" ht="15.75" customHeight="1" outlineLevel="1" x14ac:dyDescent="0.25">
      <c r="A624" s="2">
        <f t="shared" si="1592"/>
        <v>75</v>
      </c>
      <c r="B624" s="1" t="str">
        <f t="shared" si="1592"/>
        <v>TAU-TBD67</v>
      </c>
      <c r="C624" s="1" t="str">
        <f t="shared" si="1592"/>
        <v>SPP TAU - Circuit 66603</v>
      </c>
      <c r="D624" s="2" t="str">
        <f t="shared" si="1592"/>
        <v>TAU-TBD67.1</v>
      </c>
      <c r="E624" s="162" t="str">
        <f t="shared" si="1592"/>
        <v>SPP TAU - Circuit 66603</v>
      </c>
      <c r="F624" s="123">
        <f t="shared" si="1570"/>
        <v>355</v>
      </c>
      <c r="G624" s="213">
        <f>VLOOKUP($F624,'2021 Depreciation Rates'!$A:$B,2,FALSE)</f>
        <v>3.5999999999999997E-2</v>
      </c>
      <c r="H624" s="213">
        <f>VLOOKUP($F624,'2022-2023 Depreciation Rates'!$A$1:$B$183,2,FALSE)</f>
        <v>2.8000000000000001E-2</v>
      </c>
      <c r="J624" s="116">
        <f t="shared" ref="J624:U624" si="1611">ROUND(I423*$G624/12,2)</f>
        <v>0</v>
      </c>
      <c r="K624" s="116">
        <f t="shared" si="1611"/>
        <v>0</v>
      </c>
      <c r="L624" s="116">
        <f t="shared" si="1611"/>
        <v>0</v>
      </c>
      <c r="M624" s="116">
        <f t="shared" si="1611"/>
        <v>0</v>
      </c>
      <c r="N624" s="116">
        <f t="shared" si="1611"/>
        <v>0</v>
      </c>
      <c r="O624" s="116">
        <f t="shared" si="1611"/>
        <v>0</v>
      </c>
      <c r="P624" s="116">
        <f t="shared" si="1611"/>
        <v>0</v>
      </c>
      <c r="Q624" s="116">
        <f t="shared" si="1611"/>
        <v>0</v>
      </c>
      <c r="R624" s="116">
        <f t="shared" si="1611"/>
        <v>0</v>
      </c>
      <c r="S624" s="116">
        <f t="shared" si="1611"/>
        <v>0</v>
      </c>
      <c r="T624" s="116">
        <f t="shared" si="1611"/>
        <v>0</v>
      </c>
      <c r="U624" s="116">
        <f t="shared" si="1611"/>
        <v>0</v>
      </c>
      <c r="V624" s="174">
        <f t="shared" si="1100"/>
        <v>0</v>
      </c>
      <c r="W624" s="116">
        <f t="shared" si="1589"/>
        <v>0</v>
      </c>
      <c r="X624" s="116">
        <f t="shared" si="1582"/>
        <v>0</v>
      </c>
      <c r="Y624" s="116">
        <f t="shared" ref="Y624:AH624" si="1612">ROUND(X423*$G624/12,2)</f>
        <v>0</v>
      </c>
      <c r="Z624" s="116">
        <f t="shared" si="1612"/>
        <v>0</v>
      </c>
      <c r="AA624" s="116">
        <f t="shared" si="1612"/>
        <v>0</v>
      </c>
      <c r="AB624" s="116">
        <f t="shared" si="1612"/>
        <v>0</v>
      </c>
      <c r="AC624" s="116">
        <f t="shared" si="1612"/>
        <v>0</v>
      </c>
      <c r="AD624" s="116">
        <f t="shared" si="1612"/>
        <v>0</v>
      </c>
      <c r="AE624" s="116">
        <f t="shared" si="1612"/>
        <v>0</v>
      </c>
      <c r="AF624" s="116">
        <f t="shared" si="1612"/>
        <v>0</v>
      </c>
      <c r="AG624" s="116">
        <f t="shared" si="1612"/>
        <v>0</v>
      </c>
      <c r="AH624" s="116">
        <f t="shared" si="1612"/>
        <v>0</v>
      </c>
      <c r="AI624" s="2">
        <f t="shared" si="1591"/>
        <v>0</v>
      </c>
      <c r="AJ624" s="116">
        <f t="shared" si="1595"/>
        <v>0</v>
      </c>
      <c r="AK624" s="116">
        <f t="shared" si="1596"/>
        <v>0</v>
      </c>
      <c r="AL624" s="116">
        <f t="shared" si="1596"/>
        <v>0</v>
      </c>
      <c r="AM624" s="116">
        <f t="shared" si="1596"/>
        <v>0</v>
      </c>
      <c r="AN624" s="116">
        <f t="shared" si="1596"/>
        <v>0</v>
      </c>
      <c r="AO624" s="116">
        <f t="shared" si="1596"/>
        <v>0</v>
      </c>
      <c r="AP624" s="116">
        <f t="shared" si="1596"/>
        <v>0</v>
      </c>
      <c r="AQ624" s="116">
        <f t="shared" si="1596"/>
        <v>0</v>
      </c>
      <c r="AR624" s="116">
        <f t="shared" si="1596"/>
        <v>0</v>
      </c>
      <c r="AS624" s="116">
        <f t="shared" si="1596"/>
        <v>0</v>
      </c>
      <c r="AT624" s="116">
        <f t="shared" si="1596"/>
        <v>0</v>
      </c>
      <c r="AU624" s="116">
        <f t="shared" si="1596"/>
        <v>0</v>
      </c>
      <c r="AV624" s="116">
        <f t="shared" si="1586"/>
        <v>0</v>
      </c>
      <c r="AW624" s="116">
        <f t="shared" si="1597"/>
        <v>0</v>
      </c>
      <c r="AX624" s="116">
        <f t="shared" si="1598"/>
        <v>0</v>
      </c>
      <c r="AY624" s="116">
        <f t="shared" si="1598"/>
        <v>0</v>
      </c>
      <c r="AZ624" s="116">
        <f t="shared" si="1598"/>
        <v>0</v>
      </c>
      <c r="BA624" s="116">
        <f t="shared" si="1598"/>
        <v>0</v>
      </c>
      <c r="BB624" s="116">
        <f t="shared" si="1598"/>
        <v>0</v>
      </c>
      <c r="BC624" s="116">
        <f t="shared" si="1598"/>
        <v>0</v>
      </c>
      <c r="BD624" s="116">
        <f t="shared" si="1598"/>
        <v>0</v>
      </c>
      <c r="BE624" s="116">
        <f t="shared" si="1598"/>
        <v>0</v>
      </c>
      <c r="BF624" s="116">
        <f t="shared" si="1598"/>
        <v>0</v>
      </c>
      <c r="BG624" s="116">
        <f t="shared" si="1598"/>
        <v>0</v>
      </c>
      <c r="BH624" s="116">
        <f t="shared" si="1598"/>
        <v>0</v>
      </c>
      <c r="BI624" s="116">
        <f t="shared" si="1587"/>
        <v>0</v>
      </c>
      <c r="BV624" s="163"/>
      <c r="CI624" s="163"/>
      <c r="CV624" s="163"/>
      <c r="DI624" s="163"/>
      <c r="DV624" s="163"/>
      <c r="EI624" s="163"/>
    </row>
    <row r="625" spans="1:139" ht="15.75" hidden="1" customHeight="1" outlineLevel="1" x14ac:dyDescent="0.25">
      <c r="A625" s="2">
        <f t="shared" si="1592"/>
        <v>76</v>
      </c>
      <c r="B625" s="1">
        <f t="shared" si="1592"/>
        <v>0</v>
      </c>
      <c r="C625" s="1">
        <f t="shared" si="1592"/>
        <v>0</v>
      </c>
      <c r="D625" s="2">
        <f t="shared" si="1592"/>
        <v>0</v>
      </c>
      <c r="E625" s="162">
        <f t="shared" si="1592"/>
        <v>0</v>
      </c>
      <c r="F625" s="123">
        <f t="shared" si="1570"/>
        <v>0</v>
      </c>
      <c r="G625" s="213"/>
      <c r="H625" s="213"/>
      <c r="J625" s="116">
        <f t="shared" ref="J625:U625" si="1613">ROUND(I424*$G625/12,2)</f>
        <v>0</v>
      </c>
      <c r="K625" s="116">
        <f t="shared" si="1613"/>
        <v>0</v>
      </c>
      <c r="L625" s="116">
        <f t="shared" si="1613"/>
        <v>0</v>
      </c>
      <c r="M625" s="116">
        <f t="shared" si="1613"/>
        <v>0</v>
      </c>
      <c r="N625" s="116">
        <f t="shared" si="1613"/>
        <v>0</v>
      </c>
      <c r="O625" s="116">
        <f t="shared" si="1613"/>
        <v>0</v>
      </c>
      <c r="P625" s="116">
        <f t="shared" si="1613"/>
        <v>0</v>
      </c>
      <c r="Q625" s="116">
        <f t="shared" si="1613"/>
        <v>0</v>
      </c>
      <c r="R625" s="116">
        <f t="shared" si="1613"/>
        <v>0</v>
      </c>
      <c r="S625" s="116">
        <f t="shared" si="1613"/>
        <v>0</v>
      </c>
      <c r="T625" s="116">
        <f t="shared" si="1613"/>
        <v>0</v>
      </c>
      <c r="U625" s="116">
        <f t="shared" si="1613"/>
        <v>0</v>
      </c>
      <c r="V625" s="174">
        <f t="shared" si="1100"/>
        <v>0</v>
      </c>
      <c r="W625" s="116">
        <f t="shared" si="1589"/>
        <v>0</v>
      </c>
      <c r="X625" s="116">
        <f t="shared" si="1582"/>
        <v>0</v>
      </c>
      <c r="Y625" s="116">
        <f t="shared" ref="Y625:AH625" si="1614">ROUND(X424*$G625/12,2)</f>
        <v>0</v>
      </c>
      <c r="Z625" s="116">
        <f t="shared" si="1614"/>
        <v>0</v>
      </c>
      <c r="AA625" s="116">
        <f t="shared" si="1614"/>
        <v>0</v>
      </c>
      <c r="AB625" s="116">
        <f t="shared" si="1614"/>
        <v>0</v>
      </c>
      <c r="AC625" s="116">
        <f t="shared" si="1614"/>
        <v>0</v>
      </c>
      <c r="AD625" s="116">
        <f t="shared" si="1614"/>
        <v>0</v>
      </c>
      <c r="AE625" s="116">
        <f t="shared" si="1614"/>
        <v>0</v>
      </c>
      <c r="AF625" s="116">
        <f t="shared" si="1614"/>
        <v>0</v>
      </c>
      <c r="AG625" s="116">
        <f t="shared" si="1614"/>
        <v>0</v>
      </c>
      <c r="AH625" s="116">
        <f t="shared" si="1614"/>
        <v>0</v>
      </c>
      <c r="AI625" s="2">
        <f t="shared" si="1591"/>
        <v>0</v>
      </c>
      <c r="AJ625" s="116">
        <f t="shared" si="1595"/>
        <v>0</v>
      </c>
      <c r="AK625" s="116">
        <f t="shared" si="1596"/>
        <v>0</v>
      </c>
      <c r="AL625" s="116">
        <f t="shared" si="1596"/>
        <v>0</v>
      </c>
      <c r="AM625" s="116">
        <f t="shared" si="1596"/>
        <v>0</v>
      </c>
      <c r="AN625" s="116">
        <f t="shared" si="1596"/>
        <v>0</v>
      </c>
      <c r="AO625" s="116">
        <f t="shared" si="1596"/>
        <v>0</v>
      </c>
      <c r="AP625" s="116">
        <f t="shared" si="1596"/>
        <v>0</v>
      </c>
      <c r="AQ625" s="116">
        <f t="shared" si="1596"/>
        <v>0</v>
      </c>
      <c r="AR625" s="116">
        <f t="shared" si="1596"/>
        <v>0</v>
      </c>
      <c r="AS625" s="116">
        <f t="shared" si="1596"/>
        <v>0</v>
      </c>
      <c r="AT625" s="116">
        <f t="shared" si="1596"/>
        <v>0</v>
      </c>
      <c r="AU625" s="116">
        <f t="shared" si="1596"/>
        <v>0</v>
      </c>
      <c r="AV625" s="116">
        <f t="shared" si="1586"/>
        <v>0</v>
      </c>
      <c r="AW625" s="116">
        <f t="shared" si="1597"/>
        <v>0</v>
      </c>
      <c r="AX625" s="116">
        <f t="shared" si="1598"/>
        <v>0</v>
      </c>
      <c r="AY625" s="116">
        <f t="shared" si="1598"/>
        <v>0</v>
      </c>
      <c r="AZ625" s="116">
        <f t="shared" si="1598"/>
        <v>0</v>
      </c>
      <c r="BA625" s="116">
        <f t="shared" si="1598"/>
        <v>0</v>
      </c>
      <c r="BB625" s="116">
        <f t="shared" si="1598"/>
        <v>0</v>
      </c>
      <c r="BC625" s="116">
        <f t="shared" si="1598"/>
        <v>0</v>
      </c>
      <c r="BD625" s="116">
        <f t="shared" si="1598"/>
        <v>0</v>
      </c>
      <c r="BE625" s="116">
        <f t="shared" si="1598"/>
        <v>0</v>
      </c>
      <c r="BF625" s="116">
        <f t="shared" si="1598"/>
        <v>0</v>
      </c>
      <c r="BG625" s="116">
        <f t="shared" si="1598"/>
        <v>0</v>
      </c>
      <c r="BH625" s="116">
        <f t="shared" si="1598"/>
        <v>0</v>
      </c>
      <c r="BI625" s="116">
        <f t="shared" si="1587"/>
        <v>0</v>
      </c>
      <c r="BV625" s="163"/>
      <c r="CI625" s="163"/>
      <c r="CV625" s="163"/>
      <c r="DI625" s="163"/>
      <c r="DV625" s="163"/>
      <c r="EI625" s="163"/>
    </row>
    <row r="626" spans="1:139" ht="15.75" hidden="1" customHeight="1" outlineLevel="1" x14ac:dyDescent="0.25">
      <c r="A626" s="2">
        <f t="shared" si="1592"/>
        <v>77</v>
      </c>
      <c r="B626" s="1">
        <f t="shared" si="1592"/>
        <v>0</v>
      </c>
      <c r="C626" s="1">
        <f t="shared" si="1592"/>
        <v>0</v>
      </c>
      <c r="D626" s="2">
        <f t="shared" si="1592"/>
        <v>0</v>
      </c>
      <c r="E626" s="162">
        <f t="shared" si="1592"/>
        <v>0</v>
      </c>
      <c r="F626" s="123">
        <f t="shared" si="1570"/>
        <v>0</v>
      </c>
      <c r="G626" s="213"/>
      <c r="H626" s="213"/>
      <c r="J626" s="116">
        <f t="shared" ref="J626:U626" si="1615">ROUND(I425*$G626/12,2)</f>
        <v>0</v>
      </c>
      <c r="K626" s="116">
        <f t="shared" si="1615"/>
        <v>0</v>
      </c>
      <c r="L626" s="116">
        <f t="shared" si="1615"/>
        <v>0</v>
      </c>
      <c r="M626" s="116">
        <f t="shared" si="1615"/>
        <v>0</v>
      </c>
      <c r="N626" s="116">
        <f t="shared" si="1615"/>
        <v>0</v>
      </c>
      <c r="O626" s="116">
        <f t="shared" si="1615"/>
        <v>0</v>
      </c>
      <c r="P626" s="116">
        <f t="shared" si="1615"/>
        <v>0</v>
      </c>
      <c r="Q626" s="116">
        <f t="shared" si="1615"/>
        <v>0</v>
      </c>
      <c r="R626" s="116">
        <f t="shared" si="1615"/>
        <v>0</v>
      </c>
      <c r="S626" s="116">
        <f t="shared" si="1615"/>
        <v>0</v>
      </c>
      <c r="T626" s="116">
        <f t="shared" si="1615"/>
        <v>0</v>
      </c>
      <c r="U626" s="116">
        <f t="shared" si="1615"/>
        <v>0</v>
      </c>
      <c r="V626" s="174">
        <f t="shared" si="1100"/>
        <v>0</v>
      </c>
      <c r="W626" s="116">
        <f t="shared" si="1589"/>
        <v>0</v>
      </c>
      <c r="X626" s="116">
        <f t="shared" si="1582"/>
        <v>0</v>
      </c>
      <c r="Y626" s="116">
        <f t="shared" ref="Y626:AH626" si="1616">ROUND(X425*$G626/12,2)</f>
        <v>0</v>
      </c>
      <c r="Z626" s="116">
        <f t="shared" si="1616"/>
        <v>0</v>
      </c>
      <c r="AA626" s="116">
        <f t="shared" si="1616"/>
        <v>0</v>
      </c>
      <c r="AB626" s="116">
        <f t="shared" si="1616"/>
        <v>0</v>
      </c>
      <c r="AC626" s="116">
        <f t="shared" si="1616"/>
        <v>0</v>
      </c>
      <c r="AD626" s="116">
        <f t="shared" si="1616"/>
        <v>0</v>
      </c>
      <c r="AE626" s="116">
        <f t="shared" si="1616"/>
        <v>0</v>
      </c>
      <c r="AF626" s="116">
        <f t="shared" si="1616"/>
        <v>0</v>
      </c>
      <c r="AG626" s="116">
        <f t="shared" si="1616"/>
        <v>0</v>
      </c>
      <c r="AH626" s="116">
        <f t="shared" si="1616"/>
        <v>0</v>
      </c>
      <c r="AI626" s="2">
        <f t="shared" si="1591"/>
        <v>0</v>
      </c>
      <c r="AJ626" s="116">
        <f t="shared" si="1595"/>
        <v>0</v>
      </c>
      <c r="AK626" s="116">
        <f t="shared" si="1596"/>
        <v>0</v>
      </c>
      <c r="AL626" s="116">
        <f t="shared" si="1596"/>
        <v>0</v>
      </c>
      <c r="AM626" s="116">
        <f t="shared" si="1596"/>
        <v>0</v>
      </c>
      <c r="AN626" s="116">
        <f t="shared" si="1596"/>
        <v>0</v>
      </c>
      <c r="AO626" s="116">
        <f t="shared" si="1596"/>
        <v>0</v>
      </c>
      <c r="AP626" s="116">
        <f t="shared" si="1596"/>
        <v>0</v>
      </c>
      <c r="AQ626" s="116">
        <f t="shared" si="1596"/>
        <v>0</v>
      </c>
      <c r="AR626" s="116">
        <f t="shared" si="1596"/>
        <v>0</v>
      </c>
      <c r="AS626" s="116">
        <f t="shared" si="1596"/>
        <v>0</v>
      </c>
      <c r="AT626" s="116">
        <f t="shared" si="1596"/>
        <v>0</v>
      </c>
      <c r="AU626" s="116">
        <f t="shared" si="1596"/>
        <v>0</v>
      </c>
      <c r="AV626" s="116">
        <f t="shared" si="1586"/>
        <v>0</v>
      </c>
      <c r="AW626" s="116">
        <f t="shared" si="1597"/>
        <v>0</v>
      </c>
      <c r="AX626" s="116">
        <f t="shared" si="1598"/>
        <v>0</v>
      </c>
      <c r="AY626" s="116">
        <f t="shared" si="1598"/>
        <v>0</v>
      </c>
      <c r="AZ626" s="116">
        <f t="shared" si="1598"/>
        <v>0</v>
      </c>
      <c r="BA626" s="116">
        <f t="shared" si="1598"/>
        <v>0</v>
      </c>
      <c r="BB626" s="116">
        <f t="shared" si="1598"/>
        <v>0</v>
      </c>
      <c r="BC626" s="116">
        <f t="shared" si="1598"/>
        <v>0</v>
      </c>
      <c r="BD626" s="116">
        <f t="shared" si="1598"/>
        <v>0</v>
      </c>
      <c r="BE626" s="116">
        <f t="shared" si="1598"/>
        <v>0</v>
      </c>
      <c r="BF626" s="116">
        <f t="shared" si="1598"/>
        <v>0</v>
      </c>
      <c r="BG626" s="116">
        <f t="shared" si="1598"/>
        <v>0</v>
      </c>
      <c r="BH626" s="116">
        <f t="shared" si="1598"/>
        <v>0</v>
      </c>
      <c r="BI626" s="116">
        <f t="shared" si="1587"/>
        <v>0</v>
      </c>
      <c r="BV626" s="163"/>
      <c r="CI626" s="163"/>
      <c r="CV626" s="163"/>
      <c r="DI626" s="163"/>
      <c r="DV626" s="163"/>
      <c r="EI626" s="163"/>
    </row>
    <row r="627" spans="1:139" ht="15.75" hidden="1" customHeight="1" outlineLevel="1" x14ac:dyDescent="0.25">
      <c r="A627" s="2">
        <f t="shared" ref="A627:E636" si="1617">A426</f>
        <v>78</v>
      </c>
      <c r="B627" s="1">
        <f t="shared" si="1617"/>
        <v>0</v>
      </c>
      <c r="C627" s="1">
        <f t="shared" si="1617"/>
        <v>0</v>
      </c>
      <c r="D627" s="2">
        <f t="shared" si="1617"/>
        <v>0</v>
      </c>
      <c r="E627" s="162">
        <f t="shared" si="1617"/>
        <v>0</v>
      </c>
      <c r="F627" s="123">
        <f t="shared" si="1570"/>
        <v>0</v>
      </c>
      <c r="G627" s="213"/>
      <c r="H627" s="213"/>
      <c r="J627" s="116">
        <f t="shared" ref="J627:U627" si="1618">ROUND(I426*$G627/12,2)</f>
        <v>0</v>
      </c>
      <c r="K627" s="116">
        <f t="shared" si="1618"/>
        <v>0</v>
      </c>
      <c r="L627" s="116">
        <f t="shared" si="1618"/>
        <v>0</v>
      </c>
      <c r="M627" s="116">
        <f t="shared" si="1618"/>
        <v>0</v>
      </c>
      <c r="N627" s="116">
        <f t="shared" si="1618"/>
        <v>0</v>
      </c>
      <c r="O627" s="116">
        <f t="shared" si="1618"/>
        <v>0</v>
      </c>
      <c r="P627" s="116">
        <f t="shared" si="1618"/>
        <v>0</v>
      </c>
      <c r="Q627" s="116">
        <f t="shared" si="1618"/>
        <v>0</v>
      </c>
      <c r="R627" s="116">
        <f t="shared" si="1618"/>
        <v>0</v>
      </c>
      <c r="S627" s="116">
        <f t="shared" si="1618"/>
        <v>0</v>
      </c>
      <c r="T627" s="116">
        <f t="shared" si="1618"/>
        <v>0</v>
      </c>
      <c r="U627" s="116">
        <f t="shared" si="1618"/>
        <v>0</v>
      </c>
      <c r="V627" s="174">
        <f t="shared" si="1100"/>
        <v>0</v>
      </c>
      <c r="W627" s="116">
        <f t="shared" si="1589"/>
        <v>0</v>
      </c>
      <c r="X627" s="116">
        <f t="shared" si="1582"/>
        <v>0</v>
      </c>
      <c r="Y627" s="116">
        <f t="shared" ref="Y627:AH627" si="1619">ROUND(X426*$G627/12,2)</f>
        <v>0</v>
      </c>
      <c r="Z627" s="116">
        <f t="shared" si="1619"/>
        <v>0</v>
      </c>
      <c r="AA627" s="116">
        <f t="shared" si="1619"/>
        <v>0</v>
      </c>
      <c r="AB627" s="116">
        <f t="shared" si="1619"/>
        <v>0</v>
      </c>
      <c r="AC627" s="116">
        <f t="shared" si="1619"/>
        <v>0</v>
      </c>
      <c r="AD627" s="116">
        <f t="shared" si="1619"/>
        <v>0</v>
      </c>
      <c r="AE627" s="116">
        <f t="shared" si="1619"/>
        <v>0</v>
      </c>
      <c r="AF627" s="116">
        <f t="shared" si="1619"/>
        <v>0</v>
      </c>
      <c r="AG627" s="116">
        <f t="shared" si="1619"/>
        <v>0</v>
      </c>
      <c r="AH627" s="116">
        <f t="shared" si="1619"/>
        <v>0</v>
      </c>
      <c r="AI627" s="2">
        <f t="shared" si="1591"/>
        <v>0</v>
      </c>
      <c r="AJ627" s="116">
        <f t="shared" si="1595"/>
        <v>0</v>
      </c>
      <c r="AK627" s="116">
        <f t="shared" si="1596"/>
        <v>0</v>
      </c>
      <c r="AL627" s="116">
        <f t="shared" si="1596"/>
        <v>0</v>
      </c>
      <c r="AM627" s="116">
        <f t="shared" si="1596"/>
        <v>0</v>
      </c>
      <c r="AN627" s="116">
        <f t="shared" si="1596"/>
        <v>0</v>
      </c>
      <c r="AO627" s="116">
        <f t="shared" si="1596"/>
        <v>0</v>
      </c>
      <c r="AP627" s="116">
        <f t="shared" si="1596"/>
        <v>0</v>
      </c>
      <c r="AQ627" s="116">
        <f t="shared" si="1596"/>
        <v>0</v>
      </c>
      <c r="AR627" s="116">
        <f t="shared" si="1596"/>
        <v>0</v>
      </c>
      <c r="AS627" s="116">
        <f t="shared" si="1596"/>
        <v>0</v>
      </c>
      <c r="AT627" s="116">
        <f t="shared" si="1596"/>
        <v>0</v>
      </c>
      <c r="AU627" s="116">
        <f t="shared" si="1596"/>
        <v>0</v>
      </c>
      <c r="AV627" s="116">
        <f t="shared" si="1586"/>
        <v>0</v>
      </c>
      <c r="AW627" s="116">
        <f t="shared" si="1597"/>
        <v>0</v>
      </c>
      <c r="AX627" s="116">
        <f t="shared" si="1598"/>
        <v>0</v>
      </c>
      <c r="AY627" s="116">
        <f t="shared" si="1598"/>
        <v>0</v>
      </c>
      <c r="AZ627" s="116">
        <f t="shared" si="1598"/>
        <v>0</v>
      </c>
      <c r="BA627" s="116">
        <f t="shared" si="1598"/>
        <v>0</v>
      </c>
      <c r="BB627" s="116">
        <f t="shared" si="1598"/>
        <v>0</v>
      </c>
      <c r="BC627" s="116">
        <f t="shared" si="1598"/>
        <v>0</v>
      </c>
      <c r="BD627" s="116">
        <f t="shared" si="1598"/>
        <v>0</v>
      </c>
      <c r="BE627" s="116">
        <f t="shared" si="1598"/>
        <v>0</v>
      </c>
      <c r="BF627" s="116">
        <f t="shared" si="1598"/>
        <v>0</v>
      </c>
      <c r="BG627" s="116">
        <f t="shared" si="1598"/>
        <v>0</v>
      </c>
      <c r="BH627" s="116">
        <f t="shared" si="1598"/>
        <v>0</v>
      </c>
      <c r="BI627" s="116">
        <f t="shared" si="1587"/>
        <v>0</v>
      </c>
      <c r="BV627" s="163"/>
      <c r="CI627" s="163"/>
      <c r="CV627" s="163"/>
      <c r="DI627" s="163"/>
      <c r="DV627" s="163"/>
      <c r="EI627" s="163"/>
    </row>
    <row r="628" spans="1:139" ht="15.75" hidden="1" customHeight="1" outlineLevel="1" x14ac:dyDescent="0.25">
      <c r="A628" s="2">
        <f t="shared" si="1617"/>
        <v>79</v>
      </c>
      <c r="B628" s="1">
        <f t="shared" si="1617"/>
        <v>0</v>
      </c>
      <c r="C628" s="1">
        <f t="shared" si="1617"/>
        <v>0</v>
      </c>
      <c r="D628" s="2">
        <f t="shared" si="1617"/>
        <v>0</v>
      </c>
      <c r="E628" s="162">
        <f t="shared" si="1617"/>
        <v>0</v>
      </c>
      <c r="F628" s="123">
        <f t="shared" si="1570"/>
        <v>0</v>
      </c>
      <c r="G628" s="213"/>
      <c r="H628" s="213"/>
      <c r="J628" s="116">
        <f t="shared" ref="J628:U628" si="1620">ROUND(I427*$G628/12,2)</f>
        <v>0</v>
      </c>
      <c r="K628" s="116">
        <f t="shared" si="1620"/>
        <v>0</v>
      </c>
      <c r="L628" s="116">
        <f t="shared" si="1620"/>
        <v>0</v>
      </c>
      <c r="M628" s="116">
        <f t="shared" si="1620"/>
        <v>0</v>
      </c>
      <c r="N628" s="116">
        <f t="shared" si="1620"/>
        <v>0</v>
      </c>
      <c r="O628" s="116">
        <f t="shared" si="1620"/>
        <v>0</v>
      </c>
      <c r="P628" s="116">
        <f t="shared" si="1620"/>
        <v>0</v>
      </c>
      <c r="Q628" s="116">
        <f t="shared" si="1620"/>
        <v>0</v>
      </c>
      <c r="R628" s="116">
        <f t="shared" si="1620"/>
        <v>0</v>
      </c>
      <c r="S628" s="116">
        <f t="shared" si="1620"/>
        <v>0</v>
      </c>
      <c r="T628" s="116">
        <f t="shared" si="1620"/>
        <v>0</v>
      </c>
      <c r="U628" s="116">
        <f t="shared" si="1620"/>
        <v>0</v>
      </c>
      <c r="V628" s="174">
        <f t="shared" si="1100"/>
        <v>0</v>
      </c>
      <c r="W628" s="116">
        <f t="shared" si="1589"/>
        <v>0</v>
      </c>
      <c r="X628" s="116">
        <f t="shared" si="1582"/>
        <v>0</v>
      </c>
      <c r="Y628" s="116">
        <f t="shared" ref="Y628:AH628" si="1621">ROUND(X427*$G628/12,2)</f>
        <v>0</v>
      </c>
      <c r="Z628" s="116">
        <f t="shared" si="1621"/>
        <v>0</v>
      </c>
      <c r="AA628" s="116">
        <f t="shared" si="1621"/>
        <v>0</v>
      </c>
      <c r="AB628" s="116">
        <f t="shared" si="1621"/>
        <v>0</v>
      </c>
      <c r="AC628" s="116">
        <f t="shared" si="1621"/>
        <v>0</v>
      </c>
      <c r="AD628" s="116">
        <f t="shared" si="1621"/>
        <v>0</v>
      </c>
      <c r="AE628" s="116">
        <f t="shared" si="1621"/>
        <v>0</v>
      </c>
      <c r="AF628" s="116">
        <f t="shared" si="1621"/>
        <v>0</v>
      </c>
      <c r="AG628" s="116">
        <f t="shared" si="1621"/>
        <v>0</v>
      </c>
      <c r="AH628" s="116">
        <f t="shared" si="1621"/>
        <v>0</v>
      </c>
      <c r="AI628" s="2">
        <f t="shared" si="1591"/>
        <v>0</v>
      </c>
      <c r="AJ628" s="116">
        <f t="shared" si="1595"/>
        <v>0</v>
      </c>
      <c r="AK628" s="116">
        <f t="shared" si="1596"/>
        <v>0</v>
      </c>
      <c r="AL628" s="116">
        <f t="shared" si="1596"/>
        <v>0</v>
      </c>
      <c r="AM628" s="116">
        <f t="shared" si="1596"/>
        <v>0</v>
      </c>
      <c r="AN628" s="116">
        <f t="shared" si="1596"/>
        <v>0</v>
      </c>
      <c r="AO628" s="116">
        <f t="shared" si="1596"/>
        <v>0</v>
      </c>
      <c r="AP628" s="116">
        <f t="shared" si="1596"/>
        <v>0</v>
      </c>
      <c r="AQ628" s="116">
        <f t="shared" si="1596"/>
        <v>0</v>
      </c>
      <c r="AR628" s="116">
        <f t="shared" si="1596"/>
        <v>0</v>
      </c>
      <c r="AS628" s="116">
        <f t="shared" si="1596"/>
        <v>0</v>
      </c>
      <c r="AT628" s="116">
        <f t="shared" si="1596"/>
        <v>0</v>
      </c>
      <c r="AU628" s="116">
        <f t="shared" si="1596"/>
        <v>0</v>
      </c>
      <c r="AV628" s="116">
        <f t="shared" si="1586"/>
        <v>0</v>
      </c>
      <c r="AW628" s="116">
        <f t="shared" si="1597"/>
        <v>0</v>
      </c>
      <c r="AX628" s="116">
        <f t="shared" si="1598"/>
        <v>0</v>
      </c>
      <c r="AY628" s="116">
        <f t="shared" si="1598"/>
        <v>0</v>
      </c>
      <c r="AZ628" s="116">
        <f t="shared" si="1598"/>
        <v>0</v>
      </c>
      <c r="BA628" s="116">
        <f t="shared" si="1598"/>
        <v>0</v>
      </c>
      <c r="BB628" s="116">
        <f t="shared" si="1598"/>
        <v>0</v>
      </c>
      <c r="BC628" s="116">
        <f t="shared" si="1598"/>
        <v>0</v>
      </c>
      <c r="BD628" s="116">
        <f t="shared" si="1598"/>
        <v>0</v>
      </c>
      <c r="BE628" s="116">
        <f t="shared" si="1598"/>
        <v>0</v>
      </c>
      <c r="BF628" s="116">
        <f t="shared" si="1598"/>
        <v>0</v>
      </c>
      <c r="BG628" s="116">
        <f t="shared" si="1598"/>
        <v>0</v>
      </c>
      <c r="BH628" s="116">
        <f t="shared" si="1598"/>
        <v>0</v>
      </c>
      <c r="BI628" s="116">
        <f t="shared" si="1587"/>
        <v>0</v>
      </c>
      <c r="BV628" s="163"/>
      <c r="CI628" s="163"/>
      <c r="CV628" s="163"/>
      <c r="DI628" s="163"/>
      <c r="DV628" s="163"/>
      <c r="EI628" s="163"/>
    </row>
    <row r="629" spans="1:139" ht="15.75" hidden="1" customHeight="1" outlineLevel="1" x14ac:dyDescent="0.25">
      <c r="A629" s="2">
        <f t="shared" si="1617"/>
        <v>80</v>
      </c>
      <c r="B629" s="1">
        <f t="shared" si="1617"/>
        <v>0</v>
      </c>
      <c r="C629" s="1">
        <f t="shared" si="1617"/>
        <v>0</v>
      </c>
      <c r="D629" s="2">
        <f t="shared" si="1617"/>
        <v>0</v>
      </c>
      <c r="E629" s="162">
        <f t="shared" si="1617"/>
        <v>0</v>
      </c>
      <c r="F629" s="123">
        <f t="shared" si="1570"/>
        <v>0</v>
      </c>
      <c r="G629" s="213"/>
      <c r="H629" s="213"/>
      <c r="J629" s="116">
        <f t="shared" ref="J629:U629" si="1622">ROUND(I428*$G629/12,2)</f>
        <v>0</v>
      </c>
      <c r="K629" s="116">
        <f t="shared" si="1622"/>
        <v>0</v>
      </c>
      <c r="L629" s="116">
        <f t="shared" si="1622"/>
        <v>0</v>
      </c>
      <c r="M629" s="116">
        <f t="shared" si="1622"/>
        <v>0</v>
      </c>
      <c r="N629" s="116">
        <f t="shared" si="1622"/>
        <v>0</v>
      </c>
      <c r="O629" s="116">
        <f t="shared" si="1622"/>
        <v>0</v>
      </c>
      <c r="P629" s="116">
        <f t="shared" si="1622"/>
        <v>0</v>
      </c>
      <c r="Q629" s="116">
        <f t="shared" si="1622"/>
        <v>0</v>
      </c>
      <c r="R629" s="116">
        <f t="shared" si="1622"/>
        <v>0</v>
      </c>
      <c r="S629" s="116">
        <f t="shared" si="1622"/>
        <v>0</v>
      </c>
      <c r="T629" s="116">
        <f t="shared" si="1622"/>
        <v>0</v>
      </c>
      <c r="U629" s="116">
        <f t="shared" si="1622"/>
        <v>0</v>
      </c>
      <c r="V629" s="174">
        <f t="shared" si="1100"/>
        <v>0</v>
      </c>
      <c r="W629" s="116">
        <f t="shared" si="1589"/>
        <v>0</v>
      </c>
      <c r="X629" s="116">
        <f t="shared" si="1582"/>
        <v>0</v>
      </c>
      <c r="Y629" s="116">
        <f t="shared" ref="Y629:AH629" si="1623">ROUND(X428*$G629/12,2)</f>
        <v>0</v>
      </c>
      <c r="Z629" s="116">
        <f t="shared" si="1623"/>
        <v>0</v>
      </c>
      <c r="AA629" s="116">
        <f t="shared" si="1623"/>
        <v>0</v>
      </c>
      <c r="AB629" s="116">
        <f t="shared" si="1623"/>
        <v>0</v>
      </c>
      <c r="AC629" s="116">
        <f t="shared" si="1623"/>
        <v>0</v>
      </c>
      <c r="AD629" s="116">
        <f t="shared" si="1623"/>
        <v>0</v>
      </c>
      <c r="AE629" s="116">
        <f t="shared" si="1623"/>
        <v>0</v>
      </c>
      <c r="AF629" s="116">
        <f t="shared" si="1623"/>
        <v>0</v>
      </c>
      <c r="AG629" s="116">
        <f t="shared" si="1623"/>
        <v>0</v>
      </c>
      <c r="AH629" s="116">
        <f t="shared" si="1623"/>
        <v>0</v>
      </c>
      <c r="AI629" s="2">
        <f t="shared" si="1591"/>
        <v>0</v>
      </c>
      <c r="AJ629" s="116">
        <f t="shared" si="1595"/>
        <v>0</v>
      </c>
      <c r="AK629" s="116">
        <f t="shared" si="1596"/>
        <v>0</v>
      </c>
      <c r="AL629" s="116">
        <f t="shared" si="1596"/>
        <v>0</v>
      </c>
      <c r="AM629" s="116">
        <f t="shared" si="1596"/>
        <v>0</v>
      </c>
      <c r="AN629" s="116">
        <f t="shared" si="1596"/>
        <v>0</v>
      </c>
      <c r="AO629" s="116">
        <f t="shared" si="1596"/>
        <v>0</v>
      </c>
      <c r="AP629" s="116">
        <f t="shared" si="1596"/>
        <v>0</v>
      </c>
      <c r="AQ629" s="116">
        <f t="shared" si="1596"/>
        <v>0</v>
      </c>
      <c r="AR629" s="116">
        <f t="shared" si="1596"/>
        <v>0</v>
      </c>
      <c r="AS629" s="116">
        <f t="shared" si="1596"/>
        <v>0</v>
      </c>
      <c r="AT629" s="116">
        <f t="shared" si="1596"/>
        <v>0</v>
      </c>
      <c r="AU629" s="116">
        <f t="shared" si="1596"/>
        <v>0</v>
      </c>
      <c r="AV629" s="116">
        <f t="shared" si="1586"/>
        <v>0</v>
      </c>
      <c r="AW629" s="116">
        <f t="shared" si="1597"/>
        <v>0</v>
      </c>
      <c r="AX629" s="116">
        <f t="shared" si="1598"/>
        <v>0</v>
      </c>
      <c r="AY629" s="116">
        <f t="shared" si="1598"/>
        <v>0</v>
      </c>
      <c r="AZ629" s="116">
        <f t="shared" si="1598"/>
        <v>0</v>
      </c>
      <c r="BA629" s="116">
        <f t="shared" si="1598"/>
        <v>0</v>
      </c>
      <c r="BB629" s="116">
        <f t="shared" si="1598"/>
        <v>0</v>
      </c>
      <c r="BC629" s="116">
        <f t="shared" si="1598"/>
        <v>0</v>
      </c>
      <c r="BD629" s="116">
        <f t="shared" si="1598"/>
        <v>0</v>
      </c>
      <c r="BE629" s="116">
        <f t="shared" si="1598"/>
        <v>0</v>
      </c>
      <c r="BF629" s="116">
        <f t="shared" si="1598"/>
        <v>0</v>
      </c>
      <c r="BG629" s="116">
        <f t="shared" si="1598"/>
        <v>0</v>
      </c>
      <c r="BH629" s="116">
        <f t="shared" si="1598"/>
        <v>0</v>
      </c>
      <c r="BI629" s="116">
        <f t="shared" si="1587"/>
        <v>0</v>
      </c>
      <c r="BV629" s="163"/>
      <c r="CI629" s="163"/>
      <c r="CV629" s="163"/>
      <c r="DI629" s="163"/>
      <c r="DV629" s="163"/>
      <c r="EI629" s="163"/>
    </row>
    <row r="630" spans="1:139" ht="15.75" hidden="1" customHeight="1" outlineLevel="1" x14ac:dyDescent="0.25">
      <c r="A630" s="2">
        <f t="shared" si="1617"/>
        <v>81</v>
      </c>
      <c r="B630" s="1">
        <f t="shared" si="1617"/>
        <v>0</v>
      </c>
      <c r="C630" s="1">
        <f t="shared" si="1617"/>
        <v>0</v>
      </c>
      <c r="D630" s="2">
        <f t="shared" si="1617"/>
        <v>0</v>
      </c>
      <c r="E630" s="162">
        <f t="shared" si="1617"/>
        <v>0</v>
      </c>
      <c r="F630" s="123">
        <f t="shared" si="1570"/>
        <v>0</v>
      </c>
      <c r="G630" s="213"/>
      <c r="H630" s="213"/>
      <c r="J630" s="116">
        <f t="shared" ref="J630:U630" si="1624">ROUND(I429*$G630/12,2)</f>
        <v>0</v>
      </c>
      <c r="K630" s="116">
        <f t="shared" si="1624"/>
        <v>0</v>
      </c>
      <c r="L630" s="116">
        <f t="shared" si="1624"/>
        <v>0</v>
      </c>
      <c r="M630" s="116">
        <f t="shared" si="1624"/>
        <v>0</v>
      </c>
      <c r="N630" s="116">
        <f t="shared" si="1624"/>
        <v>0</v>
      </c>
      <c r="O630" s="116">
        <f t="shared" si="1624"/>
        <v>0</v>
      </c>
      <c r="P630" s="116">
        <f t="shared" si="1624"/>
        <v>0</v>
      </c>
      <c r="Q630" s="116">
        <f t="shared" si="1624"/>
        <v>0</v>
      </c>
      <c r="R630" s="116">
        <f t="shared" si="1624"/>
        <v>0</v>
      </c>
      <c r="S630" s="116">
        <f t="shared" si="1624"/>
        <v>0</v>
      </c>
      <c r="T630" s="116">
        <f t="shared" si="1624"/>
        <v>0</v>
      </c>
      <c r="U630" s="116">
        <f t="shared" si="1624"/>
        <v>0</v>
      </c>
      <c r="V630" s="174">
        <f t="shared" si="1100"/>
        <v>0</v>
      </c>
      <c r="W630" s="116">
        <f t="shared" si="1589"/>
        <v>0</v>
      </c>
      <c r="X630" s="116">
        <f t="shared" si="1582"/>
        <v>0</v>
      </c>
      <c r="Y630" s="116">
        <f t="shared" ref="Y630:AH630" si="1625">ROUND(X429*$G630/12,2)</f>
        <v>0</v>
      </c>
      <c r="Z630" s="116">
        <f t="shared" si="1625"/>
        <v>0</v>
      </c>
      <c r="AA630" s="116">
        <f t="shared" si="1625"/>
        <v>0</v>
      </c>
      <c r="AB630" s="116">
        <f t="shared" si="1625"/>
        <v>0</v>
      </c>
      <c r="AC630" s="116">
        <f t="shared" si="1625"/>
        <v>0</v>
      </c>
      <c r="AD630" s="116">
        <f t="shared" si="1625"/>
        <v>0</v>
      </c>
      <c r="AE630" s="116">
        <f t="shared" si="1625"/>
        <v>0</v>
      </c>
      <c r="AF630" s="116">
        <f t="shared" si="1625"/>
        <v>0</v>
      </c>
      <c r="AG630" s="116">
        <f t="shared" si="1625"/>
        <v>0</v>
      </c>
      <c r="AH630" s="116">
        <f t="shared" si="1625"/>
        <v>0</v>
      </c>
      <c r="AI630" s="2">
        <f t="shared" si="1591"/>
        <v>0</v>
      </c>
      <c r="AJ630" s="116">
        <f t="shared" si="1595"/>
        <v>0</v>
      </c>
      <c r="AK630" s="116">
        <f t="shared" si="1596"/>
        <v>0</v>
      </c>
      <c r="AL630" s="116">
        <f t="shared" si="1596"/>
        <v>0</v>
      </c>
      <c r="AM630" s="116">
        <f t="shared" si="1596"/>
        <v>0</v>
      </c>
      <c r="AN630" s="116">
        <f t="shared" si="1596"/>
        <v>0</v>
      </c>
      <c r="AO630" s="116">
        <f t="shared" si="1596"/>
        <v>0</v>
      </c>
      <c r="AP630" s="116">
        <f t="shared" si="1596"/>
        <v>0</v>
      </c>
      <c r="AQ630" s="116">
        <f t="shared" si="1596"/>
        <v>0</v>
      </c>
      <c r="AR630" s="116">
        <f t="shared" si="1596"/>
        <v>0</v>
      </c>
      <c r="AS630" s="116">
        <f t="shared" si="1596"/>
        <v>0</v>
      </c>
      <c r="AT630" s="116">
        <f t="shared" si="1596"/>
        <v>0</v>
      </c>
      <c r="AU630" s="116">
        <f t="shared" si="1596"/>
        <v>0</v>
      </c>
      <c r="AV630" s="116">
        <f t="shared" si="1586"/>
        <v>0</v>
      </c>
      <c r="AW630" s="116">
        <f t="shared" si="1597"/>
        <v>0</v>
      </c>
      <c r="AX630" s="116">
        <f t="shared" si="1598"/>
        <v>0</v>
      </c>
      <c r="AY630" s="116">
        <f t="shared" si="1598"/>
        <v>0</v>
      </c>
      <c r="AZ630" s="116">
        <f t="shared" si="1598"/>
        <v>0</v>
      </c>
      <c r="BA630" s="116">
        <f t="shared" si="1598"/>
        <v>0</v>
      </c>
      <c r="BB630" s="116">
        <f t="shared" si="1598"/>
        <v>0</v>
      </c>
      <c r="BC630" s="116">
        <f t="shared" si="1598"/>
        <v>0</v>
      </c>
      <c r="BD630" s="116">
        <f t="shared" si="1598"/>
        <v>0</v>
      </c>
      <c r="BE630" s="116">
        <f t="shared" si="1598"/>
        <v>0</v>
      </c>
      <c r="BF630" s="116">
        <f t="shared" si="1598"/>
        <v>0</v>
      </c>
      <c r="BG630" s="116">
        <f t="shared" si="1598"/>
        <v>0</v>
      </c>
      <c r="BH630" s="116">
        <f t="shared" si="1598"/>
        <v>0</v>
      </c>
      <c r="BI630" s="116">
        <f t="shared" si="1587"/>
        <v>0</v>
      </c>
      <c r="BV630" s="163"/>
      <c r="CI630" s="163"/>
      <c r="CV630" s="163"/>
      <c r="DI630" s="163"/>
      <c r="DV630" s="163"/>
      <c r="EI630" s="163"/>
    </row>
    <row r="631" spans="1:139" ht="15.75" hidden="1" customHeight="1" outlineLevel="1" x14ac:dyDescent="0.25">
      <c r="A631" s="2">
        <f t="shared" si="1617"/>
        <v>82</v>
      </c>
      <c r="B631" s="1">
        <f t="shared" si="1617"/>
        <v>0</v>
      </c>
      <c r="C631" s="1">
        <f t="shared" si="1617"/>
        <v>0</v>
      </c>
      <c r="D631" s="2">
        <f t="shared" si="1617"/>
        <v>0</v>
      </c>
      <c r="E631" s="162">
        <f t="shared" si="1617"/>
        <v>0</v>
      </c>
      <c r="F631" s="123">
        <f t="shared" si="1570"/>
        <v>0</v>
      </c>
      <c r="G631" s="213"/>
      <c r="H631" s="213"/>
      <c r="J631" s="116">
        <f t="shared" ref="J631:U631" si="1626">ROUND(I430*$G631/12,2)</f>
        <v>0</v>
      </c>
      <c r="K631" s="116">
        <f t="shared" si="1626"/>
        <v>0</v>
      </c>
      <c r="L631" s="116">
        <f t="shared" si="1626"/>
        <v>0</v>
      </c>
      <c r="M631" s="116">
        <f t="shared" si="1626"/>
        <v>0</v>
      </c>
      <c r="N631" s="116">
        <f t="shared" si="1626"/>
        <v>0</v>
      </c>
      <c r="O631" s="116">
        <f t="shared" si="1626"/>
        <v>0</v>
      </c>
      <c r="P631" s="116">
        <f t="shared" si="1626"/>
        <v>0</v>
      </c>
      <c r="Q631" s="116">
        <f t="shared" si="1626"/>
        <v>0</v>
      </c>
      <c r="R631" s="116">
        <f t="shared" si="1626"/>
        <v>0</v>
      </c>
      <c r="S631" s="116">
        <f t="shared" si="1626"/>
        <v>0</v>
      </c>
      <c r="T631" s="116">
        <f t="shared" si="1626"/>
        <v>0</v>
      </c>
      <c r="U631" s="116">
        <f t="shared" si="1626"/>
        <v>0</v>
      </c>
      <c r="V631" s="174">
        <f t="shared" si="1100"/>
        <v>0</v>
      </c>
      <c r="W631" s="116">
        <f t="shared" si="1589"/>
        <v>0</v>
      </c>
      <c r="X631" s="116">
        <f t="shared" si="1582"/>
        <v>0</v>
      </c>
      <c r="Y631" s="116">
        <f t="shared" ref="Y631:AH631" si="1627">ROUND(X430*$G631/12,2)</f>
        <v>0</v>
      </c>
      <c r="Z631" s="116">
        <f t="shared" si="1627"/>
        <v>0</v>
      </c>
      <c r="AA631" s="116">
        <f t="shared" si="1627"/>
        <v>0</v>
      </c>
      <c r="AB631" s="116">
        <f t="shared" si="1627"/>
        <v>0</v>
      </c>
      <c r="AC631" s="116">
        <f t="shared" si="1627"/>
        <v>0</v>
      </c>
      <c r="AD631" s="116">
        <f t="shared" si="1627"/>
        <v>0</v>
      </c>
      <c r="AE631" s="116">
        <f t="shared" si="1627"/>
        <v>0</v>
      </c>
      <c r="AF631" s="116">
        <f t="shared" si="1627"/>
        <v>0</v>
      </c>
      <c r="AG631" s="116">
        <f t="shared" si="1627"/>
        <v>0</v>
      </c>
      <c r="AH631" s="116">
        <f t="shared" si="1627"/>
        <v>0</v>
      </c>
      <c r="AI631" s="2">
        <f t="shared" si="1591"/>
        <v>0</v>
      </c>
      <c r="AJ631" s="116">
        <f t="shared" si="1595"/>
        <v>0</v>
      </c>
      <c r="AK631" s="116">
        <f t="shared" si="1596"/>
        <v>0</v>
      </c>
      <c r="AL631" s="116">
        <f t="shared" si="1596"/>
        <v>0</v>
      </c>
      <c r="AM631" s="116">
        <f t="shared" si="1596"/>
        <v>0</v>
      </c>
      <c r="AN631" s="116">
        <f t="shared" si="1596"/>
        <v>0</v>
      </c>
      <c r="AO631" s="116">
        <f t="shared" si="1596"/>
        <v>0</v>
      </c>
      <c r="AP631" s="116">
        <f t="shared" si="1596"/>
        <v>0</v>
      </c>
      <c r="AQ631" s="116">
        <f t="shared" si="1596"/>
        <v>0</v>
      </c>
      <c r="AR631" s="116">
        <f t="shared" si="1596"/>
        <v>0</v>
      </c>
      <c r="AS631" s="116">
        <f t="shared" si="1596"/>
        <v>0</v>
      </c>
      <c r="AT631" s="116">
        <f t="shared" si="1596"/>
        <v>0</v>
      </c>
      <c r="AU631" s="116">
        <f t="shared" si="1596"/>
        <v>0</v>
      </c>
      <c r="AV631" s="116">
        <f t="shared" si="1586"/>
        <v>0</v>
      </c>
      <c r="AW631" s="116">
        <f t="shared" si="1597"/>
        <v>0</v>
      </c>
      <c r="AX631" s="116">
        <f t="shared" si="1598"/>
        <v>0</v>
      </c>
      <c r="AY631" s="116">
        <f t="shared" si="1598"/>
        <v>0</v>
      </c>
      <c r="AZ631" s="116">
        <f t="shared" si="1598"/>
        <v>0</v>
      </c>
      <c r="BA631" s="116">
        <f t="shared" si="1598"/>
        <v>0</v>
      </c>
      <c r="BB631" s="116">
        <f t="shared" si="1598"/>
        <v>0</v>
      </c>
      <c r="BC631" s="116">
        <f t="shared" si="1598"/>
        <v>0</v>
      </c>
      <c r="BD631" s="116">
        <f t="shared" si="1598"/>
        <v>0</v>
      </c>
      <c r="BE631" s="116">
        <f t="shared" si="1598"/>
        <v>0</v>
      </c>
      <c r="BF631" s="116">
        <f t="shared" si="1598"/>
        <v>0</v>
      </c>
      <c r="BG631" s="116">
        <f t="shared" si="1598"/>
        <v>0</v>
      </c>
      <c r="BH631" s="116">
        <f t="shared" si="1598"/>
        <v>0</v>
      </c>
      <c r="BI631" s="116">
        <f t="shared" si="1587"/>
        <v>0</v>
      </c>
      <c r="BV631" s="163"/>
      <c r="CI631" s="163"/>
      <c r="CV631" s="163"/>
      <c r="DI631" s="163"/>
      <c r="DV631" s="163"/>
      <c r="EI631" s="163"/>
    </row>
    <row r="632" spans="1:139" ht="15.75" hidden="1" customHeight="1" outlineLevel="1" x14ac:dyDescent="0.25">
      <c r="A632" s="2">
        <f t="shared" si="1617"/>
        <v>83</v>
      </c>
      <c r="B632" s="1">
        <f t="shared" si="1617"/>
        <v>0</v>
      </c>
      <c r="C632" s="1">
        <f t="shared" si="1617"/>
        <v>0</v>
      </c>
      <c r="D632" s="2">
        <f t="shared" si="1617"/>
        <v>0</v>
      </c>
      <c r="E632" s="162">
        <f t="shared" si="1617"/>
        <v>0</v>
      </c>
      <c r="F632" s="123">
        <f t="shared" si="1570"/>
        <v>0</v>
      </c>
      <c r="G632" s="213"/>
      <c r="H632" s="213"/>
      <c r="J632" s="116">
        <f t="shared" ref="J632:U632" si="1628">ROUND(I431*$G632/12,2)</f>
        <v>0</v>
      </c>
      <c r="K632" s="116">
        <f t="shared" si="1628"/>
        <v>0</v>
      </c>
      <c r="L632" s="116">
        <f t="shared" si="1628"/>
        <v>0</v>
      </c>
      <c r="M632" s="116">
        <f t="shared" si="1628"/>
        <v>0</v>
      </c>
      <c r="N632" s="116">
        <f t="shared" si="1628"/>
        <v>0</v>
      </c>
      <c r="O632" s="116">
        <f t="shared" si="1628"/>
        <v>0</v>
      </c>
      <c r="P632" s="116">
        <f t="shared" si="1628"/>
        <v>0</v>
      </c>
      <c r="Q632" s="116">
        <f t="shared" si="1628"/>
        <v>0</v>
      </c>
      <c r="R632" s="116">
        <f t="shared" si="1628"/>
        <v>0</v>
      </c>
      <c r="S632" s="116">
        <f t="shared" si="1628"/>
        <v>0</v>
      </c>
      <c r="T632" s="116">
        <f t="shared" si="1628"/>
        <v>0</v>
      </c>
      <c r="U632" s="116">
        <f t="shared" si="1628"/>
        <v>0</v>
      </c>
      <c r="V632" s="174">
        <f t="shared" si="1100"/>
        <v>0</v>
      </c>
      <c r="W632" s="116">
        <f t="shared" si="1589"/>
        <v>0</v>
      </c>
      <c r="X632" s="116">
        <f t="shared" si="1582"/>
        <v>0</v>
      </c>
      <c r="Y632" s="116">
        <f t="shared" ref="Y632:AH632" si="1629">ROUND(X431*$G632/12,2)</f>
        <v>0</v>
      </c>
      <c r="Z632" s="116">
        <f t="shared" si="1629"/>
        <v>0</v>
      </c>
      <c r="AA632" s="116">
        <f t="shared" si="1629"/>
        <v>0</v>
      </c>
      <c r="AB632" s="116">
        <f t="shared" si="1629"/>
        <v>0</v>
      </c>
      <c r="AC632" s="116">
        <f t="shared" si="1629"/>
        <v>0</v>
      </c>
      <c r="AD632" s="116">
        <f t="shared" si="1629"/>
        <v>0</v>
      </c>
      <c r="AE632" s="116">
        <f t="shared" si="1629"/>
        <v>0</v>
      </c>
      <c r="AF632" s="116">
        <f t="shared" si="1629"/>
        <v>0</v>
      </c>
      <c r="AG632" s="116">
        <f t="shared" si="1629"/>
        <v>0</v>
      </c>
      <c r="AH632" s="116">
        <f t="shared" si="1629"/>
        <v>0</v>
      </c>
      <c r="AI632" s="2">
        <f t="shared" si="1591"/>
        <v>0</v>
      </c>
      <c r="AJ632" s="116">
        <f t="shared" si="1595"/>
        <v>0</v>
      </c>
      <c r="AK632" s="116">
        <f t="shared" si="1596"/>
        <v>0</v>
      </c>
      <c r="AL632" s="116">
        <f t="shared" si="1596"/>
        <v>0</v>
      </c>
      <c r="AM632" s="116">
        <f t="shared" si="1596"/>
        <v>0</v>
      </c>
      <c r="AN632" s="116">
        <f t="shared" si="1596"/>
        <v>0</v>
      </c>
      <c r="AO632" s="116">
        <f t="shared" si="1596"/>
        <v>0</v>
      </c>
      <c r="AP632" s="116">
        <f t="shared" si="1596"/>
        <v>0</v>
      </c>
      <c r="AQ632" s="116">
        <f t="shared" si="1596"/>
        <v>0</v>
      </c>
      <c r="AR632" s="116">
        <f t="shared" si="1596"/>
        <v>0</v>
      </c>
      <c r="AS632" s="116">
        <f t="shared" si="1596"/>
        <v>0</v>
      </c>
      <c r="AT632" s="116">
        <f t="shared" si="1596"/>
        <v>0</v>
      </c>
      <c r="AU632" s="116">
        <f t="shared" si="1596"/>
        <v>0</v>
      </c>
      <c r="AV632" s="116">
        <f t="shared" si="1586"/>
        <v>0</v>
      </c>
      <c r="AW632" s="116">
        <f t="shared" si="1597"/>
        <v>0</v>
      </c>
      <c r="AX632" s="116">
        <f t="shared" si="1598"/>
        <v>0</v>
      </c>
      <c r="AY632" s="116">
        <f t="shared" si="1598"/>
        <v>0</v>
      </c>
      <c r="AZ632" s="116">
        <f t="shared" si="1598"/>
        <v>0</v>
      </c>
      <c r="BA632" s="116">
        <f t="shared" si="1598"/>
        <v>0</v>
      </c>
      <c r="BB632" s="116">
        <f t="shared" si="1598"/>
        <v>0</v>
      </c>
      <c r="BC632" s="116">
        <f t="shared" si="1598"/>
        <v>0</v>
      </c>
      <c r="BD632" s="116">
        <f t="shared" si="1598"/>
        <v>0</v>
      </c>
      <c r="BE632" s="116">
        <f t="shared" si="1598"/>
        <v>0</v>
      </c>
      <c r="BF632" s="116">
        <f t="shared" si="1598"/>
        <v>0</v>
      </c>
      <c r="BG632" s="116">
        <f t="shared" si="1598"/>
        <v>0</v>
      </c>
      <c r="BH632" s="116">
        <f t="shared" si="1598"/>
        <v>0</v>
      </c>
      <c r="BI632" s="116">
        <f t="shared" si="1587"/>
        <v>0</v>
      </c>
      <c r="BV632" s="163"/>
      <c r="CI632" s="163"/>
      <c r="CV632" s="163"/>
      <c r="DI632" s="163"/>
      <c r="DV632" s="163"/>
      <c r="EI632" s="163"/>
    </row>
    <row r="633" spans="1:139" ht="15.75" hidden="1" customHeight="1" outlineLevel="1" x14ac:dyDescent="0.25">
      <c r="A633" s="2">
        <f t="shared" si="1617"/>
        <v>84</v>
      </c>
      <c r="B633" s="1">
        <f t="shared" si="1617"/>
        <v>0</v>
      </c>
      <c r="C633" s="1">
        <f t="shared" si="1617"/>
        <v>0</v>
      </c>
      <c r="D633" s="2">
        <f t="shared" si="1617"/>
        <v>0</v>
      </c>
      <c r="E633" s="162">
        <f t="shared" si="1617"/>
        <v>0</v>
      </c>
      <c r="F633" s="123">
        <f t="shared" si="1570"/>
        <v>0</v>
      </c>
      <c r="G633" s="213"/>
      <c r="H633" s="213"/>
      <c r="J633" s="116">
        <f t="shared" ref="J633:U633" si="1630">ROUND(I432*$G633/12,2)</f>
        <v>0</v>
      </c>
      <c r="K633" s="116">
        <f t="shared" si="1630"/>
        <v>0</v>
      </c>
      <c r="L633" s="116">
        <f t="shared" si="1630"/>
        <v>0</v>
      </c>
      <c r="M633" s="116">
        <f t="shared" si="1630"/>
        <v>0</v>
      </c>
      <c r="N633" s="116">
        <f t="shared" si="1630"/>
        <v>0</v>
      </c>
      <c r="O633" s="116">
        <f t="shared" si="1630"/>
        <v>0</v>
      </c>
      <c r="P633" s="116">
        <f t="shared" si="1630"/>
        <v>0</v>
      </c>
      <c r="Q633" s="116">
        <f t="shared" si="1630"/>
        <v>0</v>
      </c>
      <c r="R633" s="116">
        <f t="shared" si="1630"/>
        <v>0</v>
      </c>
      <c r="S633" s="116">
        <f t="shared" si="1630"/>
        <v>0</v>
      </c>
      <c r="T633" s="116">
        <f t="shared" si="1630"/>
        <v>0</v>
      </c>
      <c r="U633" s="116">
        <f t="shared" si="1630"/>
        <v>0</v>
      </c>
      <c r="V633" s="174">
        <f t="shared" si="1100"/>
        <v>0</v>
      </c>
      <c r="W633" s="116">
        <f t="shared" si="1589"/>
        <v>0</v>
      </c>
      <c r="X633" s="116">
        <f t="shared" si="1582"/>
        <v>0</v>
      </c>
      <c r="Y633" s="116">
        <f t="shared" ref="Y633:AH633" si="1631">ROUND(X432*$G633/12,2)</f>
        <v>0</v>
      </c>
      <c r="Z633" s="116">
        <f t="shared" si="1631"/>
        <v>0</v>
      </c>
      <c r="AA633" s="116">
        <f t="shared" si="1631"/>
        <v>0</v>
      </c>
      <c r="AB633" s="116">
        <f t="shared" si="1631"/>
        <v>0</v>
      </c>
      <c r="AC633" s="116">
        <f t="shared" si="1631"/>
        <v>0</v>
      </c>
      <c r="AD633" s="116">
        <f t="shared" si="1631"/>
        <v>0</v>
      </c>
      <c r="AE633" s="116">
        <f t="shared" si="1631"/>
        <v>0</v>
      </c>
      <c r="AF633" s="116">
        <f t="shared" si="1631"/>
        <v>0</v>
      </c>
      <c r="AG633" s="116">
        <f t="shared" si="1631"/>
        <v>0</v>
      </c>
      <c r="AH633" s="116">
        <f t="shared" si="1631"/>
        <v>0</v>
      </c>
      <c r="AI633" s="2">
        <f t="shared" si="1591"/>
        <v>0</v>
      </c>
      <c r="AJ633" s="116">
        <f t="shared" si="1595"/>
        <v>0</v>
      </c>
      <c r="AK633" s="116">
        <f t="shared" si="1596"/>
        <v>0</v>
      </c>
      <c r="AL633" s="116">
        <f t="shared" si="1596"/>
        <v>0</v>
      </c>
      <c r="AM633" s="116">
        <f t="shared" si="1596"/>
        <v>0</v>
      </c>
      <c r="AN633" s="116">
        <f t="shared" si="1596"/>
        <v>0</v>
      </c>
      <c r="AO633" s="116">
        <f t="shared" si="1596"/>
        <v>0</v>
      </c>
      <c r="AP633" s="116">
        <f t="shared" si="1596"/>
        <v>0</v>
      </c>
      <c r="AQ633" s="116">
        <f t="shared" si="1596"/>
        <v>0</v>
      </c>
      <c r="AR633" s="116">
        <f t="shared" si="1596"/>
        <v>0</v>
      </c>
      <c r="AS633" s="116">
        <f t="shared" si="1596"/>
        <v>0</v>
      </c>
      <c r="AT633" s="116">
        <f t="shared" si="1596"/>
        <v>0</v>
      </c>
      <c r="AU633" s="116">
        <f t="shared" si="1596"/>
        <v>0</v>
      </c>
      <c r="AV633" s="116">
        <f t="shared" si="1586"/>
        <v>0</v>
      </c>
      <c r="AW633" s="116">
        <f t="shared" si="1597"/>
        <v>0</v>
      </c>
      <c r="AX633" s="116">
        <f t="shared" ref="AX633:BH648" si="1632">ROUND(AW432*$H633/12,2)</f>
        <v>0</v>
      </c>
      <c r="AY633" s="116">
        <f t="shared" si="1632"/>
        <v>0</v>
      </c>
      <c r="AZ633" s="116">
        <f t="shared" si="1632"/>
        <v>0</v>
      </c>
      <c r="BA633" s="116">
        <f t="shared" si="1632"/>
        <v>0</v>
      </c>
      <c r="BB633" s="116">
        <f t="shared" si="1632"/>
        <v>0</v>
      </c>
      <c r="BC633" s="116">
        <f t="shared" si="1632"/>
        <v>0</v>
      </c>
      <c r="BD633" s="116">
        <f t="shared" si="1632"/>
        <v>0</v>
      </c>
      <c r="BE633" s="116">
        <f t="shared" si="1632"/>
        <v>0</v>
      </c>
      <c r="BF633" s="116">
        <f t="shared" si="1632"/>
        <v>0</v>
      </c>
      <c r="BG633" s="116">
        <f t="shared" si="1632"/>
        <v>0</v>
      </c>
      <c r="BH633" s="116">
        <f t="shared" si="1632"/>
        <v>0</v>
      </c>
      <c r="BI633" s="116">
        <f t="shared" si="1587"/>
        <v>0</v>
      </c>
      <c r="BV633" s="163"/>
      <c r="CI633" s="163"/>
      <c r="CV633" s="163"/>
      <c r="DI633" s="163"/>
      <c r="DV633" s="163"/>
      <c r="EI633" s="163"/>
    </row>
    <row r="634" spans="1:139" ht="15.75" hidden="1" customHeight="1" outlineLevel="1" x14ac:dyDescent="0.25">
      <c r="A634" s="2">
        <f t="shared" si="1617"/>
        <v>85</v>
      </c>
      <c r="B634" s="1">
        <f t="shared" si="1617"/>
        <v>0</v>
      </c>
      <c r="C634" s="1">
        <f t="shared" si="1617"/>
        <v>0</v>
      </c>
      <c r="D634" s="2">
        <f t="shared" si="1617"/>
        <v>0</v>
      </c>
      <c r="E634" s="162">
        <f t="shared" si="1617"/>
        <v>0</v>
      </c>
      <c r="F634" s="123">
        <f t="shared" si="1570"/>
        <v>0</v>
      </c>
      <c r="G634" s="213"/>
      <c r="H634" s="213"/>
      <c r="J634" s="116">
        <f t="shared" ref="J634:U634" si="1633">ROUND(I433*$G634/12,2)</f>
        <v>0</v>
      </c>
      <c r="K634" s="116">
        <f t="shared" si="1633"/>
        <v>0</v>
      </c>
      <c r="L634" s="116">
        <f t="shared" si="1633"/>
        <v>0</v>
      </c>
      <c r="M634" s="116">
        <f t="shared" si="1633"/>
        <v>0</v>
      </c>
      <c r="N634" s="116">
        <f t="shared" si="1633"/>
        <v>0</v>
      </c>
      <c r="O634" s="116">
        <f t="shared" si="1633"/>
        <v>0</v>
      </c>
      <c r="P634" s="116">
        <f t="shared" si="1633"/>
        <v>0</v>
      </c>
      <c r="Q634" s="116">
        <f t="shared" si="1633"/>
        <v>0</v>
      </c>
      <c r="R634" s="116">
        <f t="shared" si="1633"/>
        <v>0</v>
      </c>
      <c r="S634" s="116">
        <f t="shared" si="1633"/>
        <v>0</v>
      </c>
      <c r="T634" s="116">
        <f t="shared" si="1633"/>
        <v>0</v>
      </c>
      <c r="U634" s="116">
        <f t="shared" si="1633"/>
        <v>0</v>
      </c>
      <c r="V634" s="174">
        <f t="shared" si="1100"/>
        <v>0</v>
      </c>
      <c r="W634" s="116">
        <f t="shared" si="1589"/>
        <v>0</v>
      </c>
      <c r="X634" s="116">
        <f t="shared" si="1582"/>
        <v>0</v>
      </c>
      <c r="Y634" s="116">
        <f t="shared" ref="Y634:AH634" si="1634">ROUND(X433*$G634/12,2)</f>
        <v>0</v>
      </c>
      <c r="Z634" s="116">
        <f t="shared" si="1634"/>
        <v>0</v>
      </c>
      <c r="AA634" s="116">
        <f t="shared" si="1634"/>
        <v>0</v>
      </c>
      <c r="AB634" s="116">
        <f t="shared" si="1634"/>
        <v>0</v>
      </c>
      <c r="AC634" s="116">
        <f t="shared" si="1634"/>
        <v>0</v>
      </c>
      <c r="AD634" s="116">
        <f t="shared" si="1634"/>
        <v>0</v>
      </c>
      <c r="AE634" s="116">
        <f t="shared" si="1634"/>
        <v>0</v>
      </c>
      <c r="AF634" s="116">
        <f t="shared" si="1634"/>
        <v>0</v>
      </c>
      <c r="AG634" s="116">
        <f t="shared" si="1634"/>
        <v>0</v>
      </c>
      <c r="AH634" s="116">
        <f t="shared" si="1634"/>
        <v>0</v>
      </c>
      <c r="AI634" s="2">
        <f t="shared" si="1591"/>
        <v>0</v>
      </c>
      <c r="AJ634" s="116">
        <f t="shared" si="1595"/>
        <v>0</v>
      </c>
      <c r="AK634" s="116">
        <f t="shared" si="1596"/>
        <v>0</v>
      </c>
      <c r="AL634" s="116">
        <f t="shared" si="1596"/>
        <v>0</v>
      </c>
      <c r="AM634" s="116">
        <f t="shared" si="1596"/>
        <v>0</v>
      </c>
      <c r="AN634" s="116">
        <f t="shared" si="1596"/>
        <v>0</v>
      </c>
      <c r="AO634" s="116">
        <f t="shared" si="1596"/>
        <v>0</v>
      </c>
      <c r="AP634" s="116">
        <f t="shared" si="1596"/>
        <v>0</v>
      </c>
      <c r="AQ634" s="116">
        <f t="shared" si="1596"/>
        <v>0</v>
      </c>
      <c r="AR634" s="116">
        <f t="shared" si="1596"/>
        <v>0</v>
      </c>
      <c r="AS634" s="116">
        <f t="shared" si="1596"/>
        <v>0</v>
      </c>
      <c r="AT634" s="116">
        <f t="shared" si="1596"/>
        <v>0</v>
      </c>
      <c r="AU634" s="116">
        <f t="shared" si="1596"/>
        <v>0</v>
      </c>
      <c r="AV634" s="116">
        <f t="shared" si="1586"/>
        <v>0</v>
      </c>
      <c r="AW634" s="116">
        <f t="shared" si="1597"/>
        <v>0</v>
      </c>
      <c r="AX634" s="116">
        <f t="shared" si="1632"/>
        <v>0</v>
      </c>
      <c r="AY634" s="116">
        <f t="shared" si="1632"/>
        <v>0</v>
      </c>
      <c r="AZ634" s="116">
        <f t="shared" si="1632"/>
        <v>0</v>
      </c>
      <c r="BA634" s="116">
        <f t="shared" si="1632"/>
        <v>0</v>
      </c>
      <c r="BB634" s="116">
        <f t="shared" si="1632"/>
        <v>0</v>
      </c>
      <c r="BC634" s="116">
        <f t="shared" si="1632"/>
        <v>0</v>
      </c>
      <c r="BD634" s="116">
        <f t="shared" si="1632"/>
        <v>0</v>
      </c>
      <c r="BE634" s="116">
        <f t="shared" si="1632"/>
        <v>0</v>
      </c>
      <c r="BF634" s="116">
        <f t="shared" si="1632"/>
        <v>0</v>
      </c>
      <c r="BG634" s="116">
        <f t="shared" si="1632"/>
        <v>0</v>
      </c>
      <c r="BH634" s="116">
        <f t="shared" si="1632"/>
        <v>0</v>
      </c>
      <c r="BI634" s="116">
        <f t="shared" si="1587"/>
        <v>0</v>
      </c>
      <c r="BV634" s="163"/>
      <c r="CI634" s="163"/>
      <c r="CV634" s="163"/>
      <c r="DI634" s="163"/>
      <c r="DV634" s="163"/>
      <c r="EI634" s="163"/>
    </row>
    <row r="635" spans="1:139" ht="15.75" hidden="1" customHeight="1" outlineLevel="1" x14ac:dyDescent="0.25">
      <c r="A635" s="2">
        <f t="shared" si="1617"/>
        <v>86</v>
      </c>
      <c r="B635" s="1">
        <f t="shared" si="1617"/>
        <v>0</v>
      </c>
      <c r="C635" s="1">
        <f t="shared" si="1617"/>
        <v>0</v>
      </c>
      <c r="D635" s="2">
        <f t="shared" si="1617"/>
        <v>0</v>
      </c>
      <c r="E635" s="162">
        <f t="shared" si="1617"/>
        <v>0</v>
      </c>
      <c r="F635" s="123">
        <f t="shared" si="1570"/>
        <v>0</v>
      </c>
      <c r="G635" s="213"/>
      <c r="H635" s="213"/>
      <c r="J635" s="116">
        <f t="shared" ref="J635:U635" si="1635">ROUND(I434*$G635/12,2)</f>
        <v>0</v>
      </c>
      <c r="K635" s="116">
        <f t="shared" si="1635"/>
        <v>0</v>
      </c>
      <c r="L635" s="116">
        <f t="shared" si="1635"/>
        <v>0</v>
      </c>
      <c r="M635" s="116">
        <f t="shared" si="1635"/>
        <v>0</v>
      </c>
      <c r="N635" s="116">
        <f t="shared" si="1635"/>
        <v>0</v>
      </c>
      <c r="O635" s="116">
        <f t="shared" si="1635"/>
        <v>0</v>
      </c>
      <c r="P635" s="116">
        <f t="shared" si="1635"/>
        <v>0</v>
      </c>
      <c r="Q635" s="116">
        <f t="shared" si="1635"/>
        <v>0</v>
      </c>
      <c r="R635" s="116">
        <f t="shared" si="1635"/>
        <v>0</v>
      </c>
      <c r="S635" s="116">
        <f t="shared" si="1635"/>
        <v>0</v>
      </c>
      <c r="T635" s="116">
        <f t="shared" si="1635"/>
        <v>0</v>
      </c>
      <c r="U635" s="116">
        <f t="shared" si="1635"/>
        <v>0</v>
      </c>
      <c r="V635" s="174">
        <f t="shared" si="1100"/>
        <v>0</v>
      </c>
      <c r="W635" s="116">
        <f t="shared" si="1589"/>
        <v>0</v>
      </c>
      <c r="X635" s="116">
        <f t="shared" si="1582"/>
        <v>0</v>
      </c>
      <c r="Y635" s="116">
        <f t="shared" ref="Y635:AH635" si="1636">ROUND(X434*$G635/12,2)</f>
        <v>0</v>
      </c>
      <c r="Z635" s="116">
        <f t="shared" si="1636"/>
        <v>0</v>
      </c>
      <c r="AA635" s="116">
        <f t="shared" si="1636"/>
        <v>0</v>
      </c>
      <c r="AB635" s="116">
        <f t="shared" si="1636"/>
        <v>0</v>
      </c>
      <c r="AC635" s="116">
        <f t="shared" si="1636"/>
        <v>0</v>
      </c>
      <c r="AD635" s="116">
        <f t="shared" si="1636"/>
        <v>0</v>
      </c>
      <c r="AE635" s="116">
        <f t="shared" si="1636"/>
        <v>0</v>
      </c>
      <c r="AF635" s="116">
        <f t="shared" si="1636"/>
        <v>0</v>
      </c>
      <c r="AG635" s="116">
        <f t="shared" si="1636"/>
        <v>0</v>
      </c>
      <c r="AH635" s="116">
        <f t="shared" si="1636"/>
        <v>0</v>
      </c>
      <c r="AI635" s="2">
        <f t="shared" si="1591"/>
        <v>0</v>
      </c>
      <c r="AJ635" s="116">
        <f t="shared" si="1595"/>
        <v>0</v>
      </c>
      <c r="AK635" s="116">
        <f t="shared" si="1596"/>
        <v>0</v>
      </c>
      <c r="AL635" s="116">
        <f t="shared" si="1596"/>
        <v>0</v>
      </c>
      <c r="AM635" s="116">
        <f t="shared" si="1596"/>
        <v>0</v>
      </c>
      <c r="AN635" s="116">
        <f t="shared" si="1596"/>
        <v>0</v>
      </c>
      <c r="AO635" s="116">
        <f t="shared" si="1596"/>
        <v>0</v>
      </c>
      <c r="AP635" s="116">
        <f t="shared" si="1596"/>
        <v>0</v>
      </c>
      <c r="AQ635" s="116">
        <f t="shared" si="1596"/>
        <v>0</v>
      </c>
      <c r="AR635" s="116">
        <f t="shared" si="1596"/>
        <v>0</v>
      </c>
      <c r="AS635" s="116">
        <f t="shared" si="1596"/>
        <v>0</v>
      </c>
      <c r="AT635" s="116">
        <f t="shared" si="1596"/>
        <v>0</v>
      </c>
      <c r="AU635" s="116">
        <f t="shared" si="1596"/>
        <v>0</v>
      </c>
      <c r="AV635" s="116">
        <f t="shared" si="1586"/>
        <v>0</v>
      </c>
      <c r="AW635" s="116">
        <f t="shared" si="1597"/>
        <v>0</v>
      </c>
      <c r="AX635" s="116">
        <f t="shared" si="1632"/>
        <v>0</v>
      </c>
      <c r="AY635" s="116">
        <f t="shared" si="1632"/>
        <v>0</v>
      </c>
      <c r="AZ635" s="116">
        <f t="shared" si="1632"/>
        <v>0</v>
      </c>
      <c r="BA635" s="116">
        <f t="shared" si="1632"/>
        <v>0</v>
      </c>
      <c r="BB635" s="116">
        <f t="shared" si="1632"/>
        <v>0</v>
      </c>
      <c r="BC635" s="116">
        <f t="shared" si="1632"/>
        <v>0</v>
      </c>
      <c r="BD635" s="116">
        <f t="shared" si="1632"/>
        <v>0</v>
      </c>
      <c r="BE635" s="116">
        <f t="shared" si="1632"/>
        <v>0</v>
      </c>
      <c r="BF635" s="116">
        <f t="shared" si="1632"/>
        <v>0</v>
      </c>
      <c r="BG635" s="116">
        <f t="shared" si="1632"/>
        <v>0</v>
      </c>
      <c r="BH635" s="116">
        <f t="shared" si="1632"/>
        <v>0</v>
      </c>
      <c r="BI635" s="116">
        <f t="shared" si="1587"/>
        <v>0</v>
      </c>
      <c r="BV635" s="163"/>
      <c r="CI635" s="163"/>
      <c r="CV635" s="163"/>
      <c r="DI635" s="163"/>
      <c r="DV635" s="163"/>
      <c r="EI635" s="163"/>
    </row>
    <row r="636" spans="1:139" ht="15.75" hidden="1" customHeight="1" outlineLevel="1" x14ac:dyDescent="0.25">
      <c r="A636" s="2">
        <f t="shared" si="1617"/>
        <v>87</v>
      </c>
      <c r="B636" s="1">
        <f t="shared" si="1617"/>
        <v>0</v>
      </c>
      <c r="C636" s="1">
        <f t="shared" si="1617"/>
        <v>0</v>
      </c>
      <c r="D636" s="2">
        <f t="shared" si="1617"/>
        <v>0</v>
      </c>
      <c r="E636" s="162">
        <f t="shared" si="1617"/>
        <v>0</v>
      </c>
      <c r="F636" s="123">
        <f t="shared" si="1570"/>
        <v>0</v>
      </c>
      <c r="G636" s="213"/>
      <c r="H636" s="213"/>
      <c r="J636" s="116">
        <f t="shared" ref="J636:U636" si="1637">ROUND(I435*$G636/12,2)</f>
        <v>0</v>
      </c>
      <c r="K636" s="116">
        <f t="shared" si="1637"/>
        <v>0</v>
      </c>
      <c r="L636" s="116">
        <f t="shared" si="1637"/>
        <v>0</v>
      </c>
      <c r="M636" s="116">
        <f t="shared" si="1637"/>
        <v>0</v>
      </c>
      <c r="N636" s="116">
        <f t="shared" si="1637"/>
        <v>0</v>
      </c>
      <c r="O636" s="116">
        <f t="shared" si="1637"/>
        <v>0</v>
      </c>
      <c r="P636" s="116">
        <f t="shared" si="1637"/>
        <v>0</v>
      </c>
      <c r="Q636" s="116">
        <f t="shared" si="1637"/>
        <v>0</v>
      </c>
      <c r="R636" s="116">
        <f t="shared" si="1637"/>
        <v>0</v>
      </c>
      <c r="S636" s="116">
        <f t="shared" si="1637"/>
        <v>0</v>
      </c>
      <c r="T636" s="116">
        <f t="shared" si="1637"/>
        <v>0</v>
      </c>
      <c r="U636" s="116">
        <f t="shared" si="1637"/>
        <v>0</v>
      </c>
      <c r="V636" s="174">
        <f t="shared" si="1100"/>
        <v>0</v>
      </c>
      <c r="W636" s="116">
        <f t="shared" si="1589"/>
        <v>0</v>
      </c>
      <c r="X636" s="116">
        <f t="shared" si="1582"/>
        <v>0</v>
      </c>
      <c r="Y636" s="116">
        <f t="shared" ref="Y636:AH636" si="1638">ROUND(X435*$G636/12,2)</f>
        <v>0</v>
      </c>
      <c r="Z636" s="116">
        <f t="shared" si="1638"/>
        <v>0</v>
      </c>
      <c r="AA636" s="116">
        <f t="shared" si="1638"/>
        <v>0</v>
      </c>
      <c r="AB636" s="116">
        <f t="shared" si="1638"/>
        <v>0</v>
      </c>
      <c r="AC636" s="116">
        <f t="shared" si="1638"/>
        <v>0</v>
      </c>
      <c r="AD636" s="116">
        <f t="shared" si="1638"/>
        <v>0</v>
      </c>
      <c r="AE636" s="116">
        <f t="shared" si="1638"/>
        <v>0</v>
      </c>
      <c r="AF636" s="116">
        <f t="shared" si="1638"/>
        <v>0</v>
      </c>
      <c r="AG636" s="116">
        <f t="shared" si="1638"/>
        <v>0</v>
      </c>
      <c r="AH636" s="116">
        <f t="shared" si="1638"/>
        <v>0</v>
      </c>
      <c r="AI636" s="2">
        <f t="shared" si="1591"/>
        <v>0</v>
      </c>
      <c r="AJ636" s="116">
        <f t="shared" si="1595"/>
        <v>0</v>
      </c>
      <c r="AK636" s="116">
        <f t="shared" si="1596"/>
        <v>0</v>
      </c>
      <c r="AL636" s="116">
        <f t="shared" si="1596"/>
        <v>0</v>
      </c>
      <c r="AM636" s="116">
        <f t="shared" ref="AL636:AU651" si="1639">ROUND(AL435*$H636/12,2)</f>
        <v>0</v>
      </c>
      <c r="AN636" s="116">
        <f t="shared" si="1639"/>
        <v>0</v>
      </c>
      <c r="AO636" s="116">
        <f t="shared" si="1639"/>
        <v>0</v>
      </c>
      <c r="AP636" s="116">
        <f t="shared" si="1639"/>
        <v>0</v>
      </c>
      <c r="AQ636" s="116">
        <f t="shared" si="1639"/>
        <v>0</v>
      </c>
      <c r="AR636" s="116">
        <f t="shared" si="1639"/>
        <v>0</v>
      </c>
      <c r="AS636" s="116">
        <f t="shared" si="1639"/>
        <v>0</v>
      </c>
      <c r="AT636" s="116">
        <f t="shared" si="1639"/>
        <v>0</v>
      </c>
      <c r="AU636" s="116">
        <f t="shared" si="1639"/>
        <v>0</v>
      </c>
      <c r="AV636" s="116">
        <f t="shared" si="1586"/>
        <v>0</v>
      </c>
      <c r="AW636" s="116">
        <f t="shared" si="1597"/>
        <v>0</v>
      </c>
      <c r="AX636" s="116">
        <f t="shared" si="1632"/>
        <v>0</v>
      </c>
      <c r="AY636" s="116">
        <f t="shared" si="1632"/>
        <v>0</v>
      </c>
      <c r="AZ636" s="116">
        <f t="shared" si="1632"/>
        <v>0</v>
      </c>
      <c r="BA636" s="116">
        <f t="shared" si="1632"/>
        <v>0</v>
      </c>
      <c r="BB636" s="116">
        <f t="shared" si="1632"/>
        <v>0</v>
      </c>
      <c r="BC636" s="116">
        <f t="shared" si="1632"/>
        <v>0</v>
      </c>
      <c r="BD636" s="116">
        <f t="shared" si="1632"/>
        <v>0</v>
      </c>
      <c r="BE636" s="116">
        <f t="shared" si="1632"/>
        <v>0</v>
      </c>
      <c r="BF636" s="116">
        <f t="shared" si="1632"/>
        <v>0</v>
      </c>
      <c r="BG636" s="116">
        <f t="shared" si="1632"/>
        <v>0</v>
      </c>
      <c r="BH636" s="116">
        <f t="shared" si="1632"/>
        <v>0</v>
      </c>
      <c r="BI636" s="116">
        <f t="shared" si="1587"/>
        <v>0</v>
      </c>
      <c r="BV636" s="163"/>
      <c r="CI636" s="163"/>
      <c r="CV636" s="163"/>
      <c r="DI636" s="163"/>
      <c r="DV636" s="163"/>
      <c r="EI636" s="163"/>
    </row>
    <row r="637" spans="1:139" ht="15.75" hidden="1" customHeight="1" outlineLevel="1" x14ac:dyDescent="0.25">
      <c r="A637" s="2">
        <f t="shared" ref="A637:E646" si="1640">A436</f>
        <v>88</v>
      </c>
      <c r="B637" s="1">
        <f t="shared" si="1640"/>
        <v>0</v>
      </c>
      <c r="C637" s="1">
        <f t="shared" si="1640"/>
        <v>0</v>
      </c>
      <c r="D637" s="2">
        <f t="shared" si="1640"/>
        <v>0</v>
      </c>
      <c r="E637" s="162">
        <f t="shared" si="1640"/>
        <v>0</v>
      </c>
      <c r="F637" s="123">
        <f t="shared" si="1570"/>
        <v>0</v>
      </c>
      <c r="G637" s="213"/>
      <c r="H637" s="213"/>
      <c r="J637" s="116">
        <f t="shared" ref="J637:U637" si="1641">ROUND(I436*$G637/12,2)</f>
        <v>0</v>
      </c>
      <c r="K637" s="116">
        <f t="shared" si="1641"/>
        <v>0</v>
      </c>
      <c r="L637" s="116">
        <f t="shared" si="1641"/>
        <v>0</v>
      </c>
      <c r="M637" s="116">
        <f t="shared" si="1641"/>
        <v>0</v>
      </c>
      <c r="N637" s="116">
        <f t="shared" si="1641"/>
        <v>0</v>
      </c>
      <c r="O637" s="116">
        <f t="shared" si="1641"/>
        <v>0</v>
      </c>
      <c r="P637" s="116">
        <f t="shared" si="1641"/>
        <v>0</v>
      </c>
      <c r="Q637" s="116">
        <f t="shared" si="1641"/>
        <v>0</v>
      </c>
      <c r="R637" s="116">
        <f t="shared" si="1641"/>
        <v>0</v>
      </c>
      <c r="S637" s="116">
        <f t="shared" si="1641"/>
        <v>0</v>
      </c>
      <c r="T637" s="116">
        <f t="shared" si="1641"/>
        <v>0</v>
      </c>
      <c r="U637" s="116">
        <f t="shared" si="1641"/>
        <v>0</v>
      </c>
      <c r="V637" s="174">
        <f t="shared" si="1100"/>
        <v>0</v>
      </c>
      <c r="W637" s="116">
        <f t="shared" si="1589"/>
        <v>0</v>
      </c>
      <c r="X637" s="116">
        <f t="shared" si="1582"/>
        <v>0</v>
      </c>
      <c r="Y637" s="116">
        <f t="shared" ref="Y637:AH637" si="1642">ROUND(X436*$G637/12,2)</f>
        <v>0</v>
      </c>
      <c r="Z637" s="116">
        <f t="shared" si="1642"/>
        <v>0</v>
      </c>
      <c r="AA637" s="116">
        <f t="shared" si="1642"/>
        <v>0</v>
      </c>
      <c r="AB637" s="116">
        <f t="shared" si="1642"/>
        <v>0</v>
      </c>
      <c r="AC637" s="116">
        <f t="shared" si="1642"/>
        <v>0</v>
      </c>
      <c r="AD637" s="116">
        <f t="shared" si="1642"/>
        <v>0</v>
      </c>
      <c r="AE637" s="116">
        <f t="shared" si="1642"/>
        <v>0</v>
      </c>
      <c r="AF637" s="116">
        <f t="shared" si="1642"/>
        <v>0</v>
      </c>
      <c r="AG637" s="116">
        <f t="shared" si="1642"/>
        <v>0</v>
      </c>
      <c r="AH637" s="116">
        <f t="shared" si="1642"/>
        <v>0</v>
      </c>
      <c r="AI637" s="2">
        <f t="shared" si="1591"/>
        <v>0</v>
      </c>
      <c r="AJ637" s="116">
        <f t="shared" si="1595"/>
        <v>0</v>
      </c>
      <c r="AK637" s="116">
        <f t="shared" si="1596"/>
        <v>0</v>
      </c>
      <c r="AL637" s="116">
        <f t="shared" si="1639"/>
        <v>0</v>
      </c>
      <c r="AM637" s="116">
        <f t="shared" si="1639"/>
        <v>0</v>
      </c>
      <c r="AN637" s="116">
        <f t="shared" si="1639"/>
        <v>0</v>
      </c>
      <c r="AO637" s="116">
        <f t="shared" si="1639"/>
        <v>0</v>
      </c>
      <c r="AP637" s="116">
        <f t="shared" si="1639"/>
        <v>0</v>
      </c>
      <c r="AQ637" s="116">
        <f t="shared" si="1639"/>
        <v>0</v>
      </c>
      <c r="AR637" s="116">
        <f t="shared" si="1639"/>
        <v>0</v>
      </c>
      <c r="AS637" s="116">
        <f t="shared" si="1639"/>
        <v>0</v>
      </c>
      <c r="AT637" s="116">
        <f t="shared" si="1639"/>
        <v>0</v>
      </c>
      <c r="AU637" s="116">
        <f t="shared" si="1639"/>
        <v>0</v>
      </c>
      <c r="AV637" s="116">
        <f t="shared" si="1586"/>
        <v>0</v>
      </c>
      <c r="AW637" s="116">
        <f t="shared" si="1597"/>
        <v>0</v>
      </c>
      <c r="AX637" s="116">
        <f t="shared" si="1632"/>
        <v>0</v>
      </c>
      <c r="AY637" s="116">
        <f t="shared" si="1632"/>
        <v>0</v>
      </c>
      <c r="AZ637" s="116">
        <f t="shared" si="1632"/>
        <v>0</v>
      </c>
      <c r="BA637" s="116">
        <f t="shared" si="1632"/>
        <v>0</v>
      </c>
      <c r="BB637" s="116">
        <f t="shared" si="1632"/>
        <v>0</v>
      </c>
      <c r="BC637" s="116">
        <f t="shared" si="1632"/>
        <v>0</v>
      </c>
      <c r="BD637" s="116">
        <f t="shared" si="1632"/>
        <v>0</v>
      </c>
      <c r="BE637" s="116">
        <f t="shared" si="1632"/>
        <v>0</v>
      </c>
      <c r="BF637" s="116">
        <f t="shared" si="1632"/>
        <v>0</v>
      </c>
      <c r="BG637" s="116">
        <f t="shared" si="1632"/>
        <v>0</v>
      </c>
      <c r="BH637" s="116">
        <f t="shared" si="1632"/>
        <v>0</v>
      </c>
      <c r="BI637" s="116">
        <f t="shared" si="1587"/>
        <v>0</v>
      </c>
      <c r="BV637" s="163"/>
      <c r="CI637" s="163"/>
      <c r="CV637" s="163"/>
      <c r="DI637" s="163"/>
      <c r="DV637" s="163"/>
      <c r="EI637" s="163"/>
    </row>
    <row r="638" spans="1:139" ht="15.75" hidden="1" customHeight="1" outlineLevel="1" x14ac:dyDescent="0.25">
      <c r="A638" s="2">
        <f t="shared" si="1640"/>
        <v>89</v>
      </c>
      <c r="B638" s="1">
        <f t="shared" si="1640"/>
        <v>0</v>
      </c>
      <c r="C638" s="1">
        <f t="shared" si="1640"/>
        <v>0</v>
      </c>
      <c r="D638" s="2">
        <f t="shared" si="1640"/>
        <v>0</v>
      </c>
      <c r="E638" s="162">
        <f t="shared" si="1640"/>
        <v>0</v>
      </c>
      <c r="F638" s="123">
        <f t="shared" si="1570"/>
        <v>0</v>
      </c>
      <c r="G638" s="213"/>
      <c r="H638" s="213"/>
      <c r="J638" s="116">
        <f t="shared" ref="J638:U638" si="1643">ROUND(I437*$G638/12,2)</f>
        <v>0</v>
      </c>
      <c r="K638" s="116">
        <f t="shared" si="1643"/>
        <v>0</v>
      </c>
      <c r="L638" s="116">
        <f t="shared" si="1643"/>
        <v>0</v>
      </c>
      <c r="M638" s="116">
        <f t="shared" si="1643"/>
        <v>0</v>
      </c>
      <c r="N638" s="116">
        <f t="shared" si="1643"/>
        <v>0</v>
      </c>
      <c r="O638" s="116">
        <f t="shared" si="1643"/>
        <v>0</v>
      </c>
      <c r="P638" s="116">
        <f t="shared" si="1643"/>
        <v>0</v>
      </c>
      <c r="Q638" s="116">
        <f t="shared" si="1643"/>
        <v>0</v>
      </c>
      <c r="R638" s="116">
        <f t="shared" si="1643"/>
        <v>0</v>
      </c>
      <c r="S638" s="116">
        <f t="shared" si="1643"/>
        <v>0</v>
      </c>
      <c r="T638" s="116">
        <f t="shared" si="1643"/>
        <v>0</v>
      </c>
      <c r="U638" s="116">
        <f t="shared" si="1643"/>
        <v>0</v>
      </c>
      <c r="V638" s="174">
        <f t="shared" si="1100"/>
        <v>0</v>
      </c>
      <c r="W638" s="116">
        <f t="shared" si="1589"/>
        <v>0</v>
      </c>
      <c r="X638" s="116">
        <f t="shared" si="1582"/>
        <v>0</v>
      </c>
      <c r="Y638" s="116">
        <f t="shared" ref="Y638:AH638" si="1644">ROUND(X437*$G638/12,2)</f>
        <v>0</v>
      </c>
      <c r="Z638" s="116">
        <f t="shared" si="1644"/>
        <v>0</v>
      </c>
      <c r="AA638" s="116">
        <f t="shared" si="1644"/>
        <v>0</v>
      </c>
      <c r="AB638" s="116">
        <f t="shared" si="1644"/>
        <v>0</v>
      </c>
      <c r="AC638" s="116">
        <f t="shared" si="1644"/>
        <v>0</v>
      </c>
      <c r="AD638" s="116">
        <f t="shared" si="1644"/>
        <v>0</v>
      </c>
      <c r="AE638" s="116">
        <f t="shared" si="1644"/>
        <v>0</v>
      </c>
      <c r="AF638" s="116">
        <f t="shared" si="1644"/>
        <v>0</v>
      </c>
      <c r="AG638" s="116">
        <f t="shared" si="1644"/>
        <v>0</v>
      </c>
      <c r="AH638" s="116">
        <f t="shared" si="1644"/>
        <v>0</v>
      </c>
      <c r="AI638" s="2">
        <f t="shared" si="1591"/>
        <v>0</v>
      </c>
      <c r="AJ638" s="116">
        <f t="shared" si="1595"/>
        <v>0</v>
      </c>
      <c r="AK638" s="116">
        <f t="shared" si="1596"/>
        <v>0</v>
      </c>
      <c r="AL638" s="116">
        <f t="shared" si="1639"/>
        <v>0</v>
      </c>
      <c r="AM638" s="116">
        <f t="shared" si="1639"/>
        <v>0</v>
      </c>
      <c r="AN638" s="116">
        <f t="shared" si="1639"/>
        <v>0</v>
      </c>
      <c r="AO638" s="116">
        <f t="shared" si="1639"/>
        <v>0</v>
      </c>
      <c r="AP638" s="116">
        <f t="shared" si="1639"/>
        <v>0</v>
      </c>
      <c r="AQ638" s="116">
        <f t="shared" si="1639"/>
        <v>0</v>
      </c>
      <c r="AR638" s="116">
        <f t="shared" si="1639"/>
        <v>0</v>
      </c>
      <c r="AS638" s="116">
        <f t="shared" si="1639"/>
        <v>0</v>
      </c>
      <c r="AT638" s="116">
        <f t="shared" si="1639"/>
        <v>0</v>
      </c>
      <c r="AU638" s="116">
        <f t="shared" si="1639"/>
        <v>0</v>
      </c>
      <c r="AV638" s="116">
        <f t="shared" si="1586"/>
        <v>0</v>
      </c>
      <c r="AW638" s="116">
        <f t="shared" si="1597"/>
        <v>0</v>
      </c>
      <c r="AX638" s="116">
        <f t="shared" si="1632"/>
        <v>0</v>
      </c>
      <c r="AY638" s="116">
        <f t="shared" si="1632"/>
        <v>0</v>
      </c>
      <c r="AZ638" s="116">
        <f t="shared" si="1632"/>
        <v>0</v>
      </c>
      <c r="BA638" s="116">
        <f t="shared" si="1632"/>
        <v>0</v>
      </c>
      <c r="BB638" s="116">
        <f t="shared" si="1632"/>
        <v>0</v>
      </c>
      <c r="BC638" s="116">
        <f t="shared" si="1632"/>
        <v>0</v>
      </c>
      <c r="BD638" s="116">
        <f t="shared" si="1632"/>
        <v>0</v>
      </c>
      <c r="BE638" s="116">
        <f t="shared" si="1632"/>
        <v>0</v>
      </c>
      <c r="BF638" s="116">
        <f t="shared" si="1632"/>
        <v>0</v>
      </c>
      <c r="BG638" s="116">
        <f t="shared" si="1632"/>
        <v>0</v>
      </c>
      <c r="BH638" s="116">
        <f t="shared" si="1632"/>
        <v>0</v>
      </c>
      <c r="BI638" s="116">
        <f t="shared" si="1587"/>
        <v>0</v>
      </c>
      <c r="BV638" s="163"/>
      <c r="CI638" s="163"/>
      <c r="CV638" s="163"/>
      <c r="DI638" s="163"/>
      <c r="DV638" s="163"/>
      <c r="EI638" s="163"/>
    </row>
    <row r="639" spans="1:139" ht="15.75" hidden="1" customHeight="1" outlineLevel="1" x14ac:dyDescent="0.25">
      <c r="A639" s="2">
        <f t="shared" si="1640"/>
        <v>90</v>
      </c>
      <c r="B639" s="1">
        <f t="shared" si="1640"/>
        <v>0</v>
      </c>
      <c r="C639" s="1">
        <f t="shared" si="1640"/>
        <v>0</v>
      </c>
      <c r="D639" s="2">
        <f t="shared" si="1640"/>
        <v>0</v>
      </c>
      <c r="E639" s="162">
        <f t="shared" si="1640"/>
        <v>0</v>
      </c>
      <c r="F639" s="123">
        <f t="shared" si="1570"/>
        <v>0</v>
      </c>
      <c r="G639" s="213"/>
      <c r="H639" s="213"/>
      <c r="J639" s="116">
        <f t="shared" ref="J639:U639" si="1645">ROUND(I438*$G639/12,2)</f>
        <v>0</v>
      </c>
      <c r="K639" s="116">
        <f t="shared" si="1645"/>
        <v>0</v>
      </c>
      <c r="L639" s="116">
        <f t="shared" si="1645"/>
        <v>0</v>
      </c>
      <c r="M639" s="116">
        <f t="shared" si="1645"/>
        <v>0</v>
      </c>
      <c r="N639" s="116">
        <f t="shared" si="1645"/>
        <v>0</v>
      </c>
      <c r="O639" s="116">
        <f t="shared" si="1645"/>
        <v>0</v>
      </c>
      <c r="P639" s="116">
        <f t="shared" si="1645"/>
        <v>0</v>
      </c>
      <c r="Q639" s="116">
        <f t="shared" si="1645"/>
        <v>0</v>
      </c>
      <c r="R639" s="116">
        <f t="shared" si="1645"/>
        <v>0</v>
      </c>
      <c r="S639" s="116">
        <f t="shared" si="1645"/>
        <v>0</v>
      </c>
      <c r="T639" s="116">
        <f t="shared" si="1645"/>
        <v>0</v>
      </c>
      <c r="U639" s="116">
        <f t="shared" si="1645"/>
        <v>0</v>
      </c>
      <c r="V639" s="174">
        <f t="shared" si="1100"/>
        <v>0</v>
      </c>
      <c r="W639" s="116">
        <f t="shared" si="1589"/>
        <v>0</v>
      </c>
      <c r="X639" s="116">
        <f t="shared" si="1582"/>
        <v>0</v>
      </c>
      <c r="Y639" s="116">
        <f t="shared" ref="Y639:AH639" si="1646">ROUND(X438*$G639/12,2)</f>
        <v>0</v>
      </c>
      <c r="Z639" s="116">
        <f t="shared" si="1646"/>
        <v>0</v>
      </c>
      <c r="AA639" s="116">
        <f t="shared" si="1646"/>
        <v>0</v>
      </c>
      <c r="AB639" s="116">
        <f t="shared" si="1646"/>
        <v>0</v>
      </c>
      <c r="AC639" s="116">
        <f t="shared" si="1646"/>
        <v>0</v>
      </c>
      <c r="AD639" s="116">
        <f t="shared" si="1646"/>
        <v>0</v>
      </c>
      <c r="AE639" s="116">
        <f t="shared" si="1646"/>
        <v>0</v>
      </c>
      <c r="AF639" s="116">
        <f t="shared" si="1646"/>
        <v>0</v>
      </c>
      <c r="AG639" s="116">
        <f t="shared" si="1646"/>
        <v>0</v>
      </c>
      <c r="AH639" s="116">
        <f t="shared" si="1646"/>
        <v>0</v>
      </c>
      <c r="AI639" s="2">
        <f t="shared" si="1591"/>
        <v>0</v>
      </c>
      <c r="AJ639" s="116">
        <f t="shared" si="1595"/>
        <v>0</v>
      </c>
      <c r="AK639" s="116">
        <f t="shared" si="1596"/>
        <v>0</v>
      </c>
      <c r="AL639" s="116">
        <f t="shared" si="1639"/>
        <v>0</v>
      </c>
      <c r="AM639" s="116">
        <f t="shared" si="1639"/>
        <v>0</v>
      </c>
      <c r="AN639" s="116">
        <f t="shared" si="1639"/>
        <v>0</v>
      </c>
      <c r="AO639" s="116">
        <f t="shared" si="1639"/>
        <v>0</v>
      </c>
      <c r="AP639" s="116">
        <f t="shared" si="1639"/>
        <v>0</v>
      </c>
      <c r="AQ639" s="116">
        <f t="shared" si="1639"/>
        <v>0</v>
      </c>
      <c r="AR639" s="116">
        <f t="shared" si="1639"/>
        <v>0</v>
      </c>
      <c r="AS639" s="116">
        <f t="shared" si="1639"/>
        <v>0</v>
      </c>
      <c r="AT639" s="116">
        <f t="shared" si="1639"/>
        <v>0</v>
      </c>
      <c r="AU639" s="116">
        <f t="shared" si="1639"/>
        <v>0</v>
      </c>
      <c r="AV639" s="116">
        <f t="shared" si="1586"/>
        <v>0</v>
      </c>
      <c r="AW639" s="116">
        <f t="shared" si="1597"/>
        <v>0</v>
      </c>
      <c r="AX639" s="116">
        <f t="shared" si="1632"/>
        <v>0</v>
      </c>
      <c r="AY639" s="116">
        <f t="shared" si="1632"/>
        <v>0</v>
      </c>
      <c r="AZ639" s="116">
        <f t="shared" si="1632"/>
        <v>0</v>
      </c>
      <c r="BA639" s="116">
        <f t="shared" si="1632"/>
        <v>0</v>
      </c>
      <c r="BB639" s="116">
        <f t="shared" si="1632"/>
        <v>0</v>
      </c>
      <c r="BC639" s="116">
        <f t="shared" si="1632"/>
        <v>0</v>
      </c>
      <c r="BD639" s="116">
        <f t="shared" si="1632"/>
        <v>0</v>
      </c>
      <c r="BE639" s="116">
        <f t="shared" si="1632"/>
        <v>0</v>
      </c>
      <c r="BF639" s="116">
        <f t="shared" si="1632"/>
        <v>0</v>
      </c>
      <c r="BG639" s="116">
        <f t="shared" si="1632"/>
        <v>0</v>
      </c>
      <c r="BH639" s="116">
        <f t="shared" si="1632"/>
        <v>0</v>
      </c>
      <c r="BI639" s="116">
        <f t="shared" si="1587"/>
        <v>0</v>
      </c>
      <c r="BV639" s="163"/>
      <c r="CI639" s="163"/>
      <c r="CV639" s="163"/>
      <c r="DI639" s="163"/>
      <c r="DV639" s="163"/>
      <c r="EI639" s="163"/>
    </row>
    <row r="640" spans="1:139" ht="15.75" hidden="1" customHeight="1" outlineLevel="1" x14ac:dyDescent="0.25">
      <c r="A640" s="2">
        <f t="shared" si="1640"/>
        <v>91</v>
      </c>
      <c r="B640" s="1">
        <f t="shared" si="1640"/>
        <v>0</v>
      </c>
      <c r="C640" s="1">
        <f t="shared" si="1640"/>
        <v>0</v>
      </c>
      <c r="D640" s="2">
        <f t="shared" si="1640"/>
        <v>0</v>
      </c>
      <c r="E640" s="162">
        <f t="shared" si="1640"/>
        <v>0</v>
      </c>
      <c r="F640" s="123">
        <f t="shared" si="1570"/>
        <v>0</v>
      </c>
      <c r="G640" s="213"/>
      <c r="H640" s="213"/>
      <c r="J640" s="116">
        <f t="shared" ref="J640:U640" si="1647">ROUND(I439*$G640/12,2)</f>
        <v>0</v>
      </c>
      <c r="K640" s="116">
        <f t="shared" si="1647"/>
        <v>0</v>
      </c>
      <c r="L640" s="116">
        <f t="shared" si="1647"/>
        <v>0</v>
      </c>
      <c r="M640" s="116">
        <f t="shared" si="1647"/>
        <v>0</v>
      </c>
      <c r="N640" s="116">
        <f t="shared" si="1647"/>
        <v>0</v>
      </c>
      <c r="O640" s="116">
        <f t="shared" si="1647"/>
        <v>0</v>
      </c>
      <c r="P640" s="116">
        <f t="shared" si="1647"/>
        <v>0</v>
      </c>
      <c r="Q640" s="116">
        <f t="shared" si="1647"/>
        <v>0</v>
      </c>
      <c r="R640" s="116">
        <f t="shared" si="1647"/>
        <v>0</v>
      </c>
      <c r="S640" s="116">
        <f t="shared" si="1647"/>
        <v>0</v>
      </c>
      <c r="T640" s="116">
        <f t="shared" si="1647"/>
        <v>0</v>
      </c>
      <c r="U640" s="116">
        <f t="shared" si="1647"/>
        <v>0</v>
      </c>
      <c r="V640" s="174">
        <f t="shared" si="1100"/>
        <v>0</v>
      </c>
      <c r="W640" s="116">
        <f t="shared" si="1589"/>
        <v>0</v>
      </c>
      <c r="X640" s="116">
        <f t="shared" si="1582"/>
        <v>0</v>
      </c>
      <c r="Y640" s="116">
        <f t="shared" ref="Y640:AH640" si="1648">ROUND(X439*$G640/12,2)</f>
        <v>0</v>
      </c>
      <c r="Z640" s="116">
        <f t="shared" si="1648"/>
        <v>0</v>
      </c>
      <c r="AA640" s="116">
        <f t="shared" si="1648"/>
        <v>0</v>
      </c>
      <c r="AB640" s="116">
        <f t="shared" si="1648"/>
        <v>0</v>
      </c>
      <c r="AC640" s="116">
        <f t="shared" si="1648"/>
        <v>0</v>
      </c>
      <c r="AD640" s="116">
        <f t="shared" si="1648"/>
        <v>0</v>
      </c>
      <c r="AE640" s="116">
        <f t="shared" si="1648"/>
        <v>0</v>
      </c>
      <c r="AF640" s="116">
        <f t="shared" si="1648"/>
        <v>0</v>
      </c>
      <c r="AG640" s="116">
        <f t="shared" si="1648"/>
        <v>0</v>
      </c>
      <c r="AH640" s="116">
        <f t="shared" si="1648"/>
        <v>0</v>
      </c>
      <c r="AI640" s="2">
        <f t="shared" si="1591"/>
        <v>0</v>
      </c>
      <c r="AJ640" s="116">
        <f t="shared" si="1595"/>
        <v>0</v>
      </c>
      <c r="AK640" s="116">
        <f t="shared" si="1596"/>
        <v>0</v>
      </c>
      <c r="AL640" s="116">
        <f t="shared" si="1639"/>
        <v>0</v>
      </c>
      <c r="AM640" s="116">
        <f t="shared" si="1639"/>
        <v>0</v>
      </c>
      <c r="AN640" s="116">
        <f t="shared" si="1639"/>
        <v>0</v>
      </c>
      <c r="AO640" s="116">
        <f t="shared" si="1639"/>
        <v>0</v>
      </c>
      <c r="AP640" s="116">
        <f t="shared" si="1639"/>
        <v>0</v>
      </c>
      <c r="AQ640" s="116">
        <f t="shared" si="1639"/>
        <v>0</v>
      </c>
      <c r="AR640" s="116">
        <f t="shared" si="1639"/>
        <v>0</v>
      </c>
      <c r="AS640" s="116">
        <f t="shared" si="1639"/>
        <v>0</v>
      </c>
      <c r="AT640" s="116">
        <f t="shared" si="1639"/>
        <v>0</v>
      </c>
      <c r="AU640" s="116">
        <f t="shared" si="1639"/>
        <v>0</v>
      </c>
      <c r="AV640" s="116">
        <f t="shared" si="1586"/>
        <v>0</v>
      </c>
      <c r="AW640" s="116">
        <f t="shared" si="1597"/>
        <v>0</v>
      </c>
      <c r="AX640" s="116">
        <f t="shared" si="1632"/>
        <v>0</v>
      </c>
      <c r="AY640" s="116">
        <f t="shared" si="1632"/>
        <v>0</v>
      </c>
      <c r="AZ640" s="116">
        <f t="shared" si="1632"/>
        <v>0</v>
      </c>
      <c r="BA640" s="116">
        <f t="shared" si="1632"/>
        <v>0</v>
      </c>
      <c r="BB640" s="116">
        <f t="shared" si="1632"/>
        <v>0</v>
      </c>
      <c r="BC640" s="116">
        <f t="shared" si="1632"/>
        <v>0</v>
      </c>
      <c r="BD640" s="116">
        <f t="shared" si="1632"/>
        <v>0</v>
      </c>
      <c r="BE640" s="116">
        <f t="shared" si="1632"/>
        <v>0</v>
      </c>
      <c r="BF640" s="116">
        <f t="shared" si="1632"/>
        <v>0</v>
      </c>
      <c r="BG640" s="116">
        <f t="shared" si="1632"/>
        <v>0</v>
      </c>
      <c r="BH640" s="116">
        <f t="shared" si="1632"/>
        <v>0</v>
      </c>
      <c r="BI640" s="116">
        <f t="shared" si="1587"/>
        <v>0</v>
      </c>
      <c r="BV640" s="163"/>
      <c r="CI640" s="163"/>
      <c r="CV640" s="163"/>
      <c r="DI640" s="163"/>
      <c r="DV640" s="163"/>
      <c r="EI640" s="163"/>
    </row>
    <row r="641" spans="1:139" ht="15.75" hidden="1" customHeight="1" outlineLevel="1" x14ac:dyDescent="0.25">
      <c r="A641" s="2">
        <f t="shared" si="1640"/>
        <v>92</v>
      </c>
      <c r="B641" s="1">
        <f t="shared" si="1640"/>
        <v>0</v>
      </c>
      <c r="C641" s="1">
        <f t="shared" si="1640"/>
        <v>0</v>
      </c>
      <c r="D641" s="2">
        <f t="shared" si="1640"/>
        <v>0</v>
      </c>
      <c r="E641" s="162">
        <f t="shared" si="1640"/>
        <v>0</v>
      </c>
      <c r="F641" s="123">
        <f t="shared" ref="F641:F672" si="1649">G440</f>
        <v>0</v>
      </c>
      <c r="G641" s="213"/>
      <c r="H641" s="213"/>
      <c r="J641" s="116">
        <f t="shared" ref="J641:U641" si="1650">ROUND(I440*$G641/12,2)</f>
        <v>0</v>
      </c>
      <c r="K641" s="116">
        <f t="shared" si="1650"/>
        <v>0</v>
      </c>
      <c r="L641" s="116">
        <f t="shared" si="1650"/>
        <v>0</v>
      </c>
      <c r="M641" s="116">
        <f t="shared" si="1650"/>
        <v>0</v>
      </c>
      <c r="N641" s="116">
        <f t="shared" si="1650"/>
        <v>0</v>
      </c>
      <c r="O641" s="116">
        <f t="shared" si="1650"/>
        <v>0</v>
      </c>
      <c r="P641" s="116">
        <f t="shared" si="1650"/>
        <v>0</v>
      </c>
      <c r="Q641" s="116">
        <f t="shared" si="1650"/>
        <v>0</v>
      </c>
      <c r="R641" s="116">
        <f t="shared" si="1650"/>
        <v>0</v>
      </c>
      <c r="S641" s="116">
        <f t="shared" si="1650"/>
        <v>0</v>
      </c>
      <c r="T641" s="116">
        <f t="shared" si="1650"/>
        <v>0</v>
      </c>
      <c r="U641" s="116">
        <f t="shared" si="1650"/>
        <v>0</v>
      </c>
      <c r="V641" s="174">
        <f t="shared" si="1100"/>
        <v>0</v>
      </c>
      <c r="W641" s="116">
        <f t="shared" si="1589"/>
        <v>0</v>
      </c>
      <c r="X641" s="116">
        <f t="shared" si="1582"/>
        <v>0</v>
      </c>
      <c r="Y641" s="116">
        <f t="shared" ref="Y641:AH641" si="1651">ROUND(X440*$G641/12,2)</f>
        <v>0</v>
      </c>
      <c r="Z641" s="116">
        <f t="shared" si="1651"/>
        <v>0</v>
      </c>
      <c r="AA641" s="116">
        <f t="shared" si="1651"/>
        <v>0</v>
      </c>
      <c r="AB641" s="116">
        <f t="shared" si="1651"/>
        <v>0</v>
      </c>
      <c r="AC641" s="116">
        <f t="shared" si="1651"/>
        <v>0</v>
      </c>
      <c r="AD641" s="116">
        <f t="shared" si="1651"/>
        <v>0</v>
      </c>
      <c r="AE641" s="116">
        <f t="shared" si="1651"/>
        <v>0</v>
      </c>
      <c r="AF641" s="116">
        <f t="shared" si="1651"/>
        <v>0</v>
      </c>
      <c r="AG641" s="116">
        <f t="shared" si="1651"/>
        <v>0</v>
      </c>
      <c r="AH641" s="116">
        <f t="shared" si="1651"/>
        <v>0</v>
      </c>
      <c r="AI641" s="2">
        <f t="shared" si="1591"/>
        <v>0</v>
      </c>
      <c r="AJ641" s="116">
        <f t="shared" si="1595"/>
        <v>0</v>
      </c>
      <c r="AK641" s="116">
        <f t="shared" si="1596"/>
        <v>0</v>
      </c>
      <c r="AL641" s="116">
        <f t="shared" si="1639"/>
        <v>0</v>
      </c>
      <c r="AM641" s="116">
        <f t="shared" si="1639"/>
        <v>0</v>
      </c>
      <c r="AN641" s="116">
        <f t="shared" si="1639"/>
        <v>0</v>
      </c>
      <c r="AO641" s="116">
        <f t="shared" si="1639"/>
        <v>0</v>
      </c>
      <c r="AP641" s="116">
        <f t="shared" si="1639"/>
        <v>0</v>
      </c>
      <c r="AQ641" s="116">
        <f t="shared" si="1639"/>
        <v>0</v>
      </c>
      <c r="AR641" s="116">
        <f t="shared" si="1639"/>
        <v>0</v>
      </c>
      <c r="AS641" s="116">
        <f t="shared" si="1639"/>
        <v>0</v>
      </c>
      <c r="AT641" s="116">
        <f t="shared" si="1639"/>
        <v>0</v>
      </c>
      <c r="AU641" s="116">
        <f t="shared" si="1639"/>
        <v>0</v>
      </c>
      <c r="AV641" s="116">
        <f t="shared" si="1586"/>
        <v>0</v>
      </c>
      <c r="AW641" s="116">
        <f t="shared" si="1597"/>
        <v>0</v>
      </c>
      <c r="AX641" s="116">
        <f t="shared" si="1632"/>
        <v>0</v>
      </c>
      <c r="AY641" s="116">
        <f t="shared" si="1632"/>
        <v>0</v>
      </c>
      <c r="AZ641" s="116">
        <f t="shared" si="1632"/>
        <v>0</v>
      </c>
      <c r="BA641" s="116">
        <f t="shared" si="1632"/>
        <v>0</v>
      </c>
      <c r="BB641" s="116">
        <f t="shared" si="1632"/>
        <v>0</v>
      </c>
      <c r="BC641" s="116">
        <f t="shared" si="1632"/>
        <v>0</v>
      </c>
      <c r="BD641" s="116">
        <f t="shared" si="1632"/>
        <v>0</v>
      </c>
      <c r="BE641" s="116">
        <f t="shared" si="1632"/>
        <v>0</v>
      </c>
      <c r="BF641" s="116">
        <f t="shared" si="1632"/>
        <v>0</v>
      </c>
      <c r="BG641" s="116">
        <f t="shared" si="1632"/>
        <v>0</v>
      </c>
      <c r="BH641" s="116">
        <f t="shared" si="1632"/>
        <v>0</v>
      </c>
      <c r="BI641" s="116">
        <f t="shared" si="1587"/>
        <v>0</v>
      </c>
      <c r="BV641" s="163"/>
      <c r="CI641" s="163"/>
      <c r="CV641" s="163"/>
      <c r="DI641" s="163"/>
      <c r="DV641" s="163"/>
      <c r="EI641" s="163"/>
    </row>
    <row r="642" spans="1:139" ht="15.75" hidden="1" customHeight="1" outlineLevel="1" x14ac:dyDescent="0.25">
      <c r="A642" s="2">
        <f t="shared" si="1640"/>
        <v>93</v>
      </c>
      <c r="B642" s="1">
        <f t="shared" si="1640"/>
        <v>0</v>
      </c>
      <c r="C642" s="1">
        <f t="shared" si="1640"/>
        <v>0</v>
      </c>
      <c r="D642" s="2">
        <f t="shared" si="1640"/>
        <v>0</v>
      </c>
      <c r="E642" s="162">
        <f t="shared" si="1640"/>
        <v>0</v>
      </c>
      <c r="F642" s="123">
        <f t="shared" si="1649"/>
        <v>0</v>
      </c>
      <c r="G642" s="213"/>
      <c r="H642" s="213"/>
      <c r="J642" s="116">
        <f t="shared" ref="J642:U642" si="1652">ROUND(I441*$G642/12,2)</f>
        <v>0</v>
      </c>
      <c r="K642" s="116">
        <f t="shared" si="1652"/>
        <v>0</v>
      </c>
      <c r="L642" s="116">
        <f t="shared" si="1652"/>
        <v>0</v>
      </c>
      <c r="M642" s="116">
        <f t="shared" si="1652"/>
        <v>0</v>
      </c>
      <c r="N642" s="116">
        <f t="shared" si="1652"/>
        <v>0</v>
      </c>
      <c r="O642" s="116">
        <f t="shared" si="1652"/>
        <v>0</v>
      </c>
      <c r="P642" s="116">
        <f t="shared" si="1652"/>
        <v>0</v>
      </c>
      <c r="Q642" s="116">
        <f t="shared" si="1652"/>
        <v>0</v>
      </c>
      <c r="R642" s="116">
        <f t="shared" si="1652"/>
        <v>0</v>
      </c>
      <c r="S642" s="116">
        <f t="shared" si="1652"/>
        <v>0</v>
      </c>
      <c r="T642" s="116">
        <f t="shared" si="1652"/>
        <v>0</v>
      </c>
      <c r="U642" s="116">
        <f t="shared" si="1652"/>
        <v>0</v>
      </c>
      <c r="V642" s="174">
        <f t="shared" si="1100"/>
        <v>0</v>
      </c>
      <c r="W642" s="116">
        <f t="shared" si="1589"/>
        <v>0</v>
      </c>
      <c r="X642" s="116">
        <f t="shared" si="1582"/>
        <v>0</v>
      </c>
      <c r="Y642" s="116">
        <f t="shared" ref="Y642:AH642" si="1653">ROUND(X441*$G642/12,2)</f>
        <v>0</v>
      </c>
      <c r="Z642" s="116">
        <f t="shared" si="1653"/>
        <v>0</v>
      </c>
      <c r="AA642" s="116">
        <f t="shared" si="1653"/>
        <v>0</v>
      </c>
      <c r="AB642" s="116">
        <f t="shared" si="1653"/>
        <v>0</v>
      </c>
      <c r="AC642" s="116">
        <f t="shared" si="1653"/>
        <v>0</v>
      </c>
      <c r="AD642" s="116">
        <f t="shared" si="1653"/>
        <v>0</v>
      </c>
      <c r="AE642" s="116">
        <f t="shared" si="1653"/>
        <v>0</v>
      </c>
      <c r="AF642" s="116">
        <f t="shared" si="1653"/>
        <v>0</v>
      </c>
      <c r="AG642" s="116">
        <f t="shared" si="1653"/>
        <v>0</v>
      </c>
      <c r="AH642" s="116">
        <f t="shared" si="1653"/>
        <v>0</v>
      </c>
      <c r="AI642" s="2">
        <f t="shared" si="1591"/>
        <v>0</v>
      </c>
      <c r="AJ642" s="116">
        <f t="shared" si="1595"/>
        <v>0</v>
      </c>
      <c r="AK642" s="116">
        <f t="shared" si="1596"/>
        <v>0</v>
      </c>
      <c r="AL642" s="116">
        <f t="shared" si="1639"/>
        <v>0</v>
      </c>
      <c r="AM642" s="116">
        <f t="shared" si="1639"/>
        <v>0</v>
      </c>
      <c r="AN642" s="116">
        <f t="shared" si="1639"/>
        <v>0</v>
      </c>
      <c r="AO642" s="116">
        <f t="shared" si="1639"/>
        <v>0</v>
      </c>
      <c r="AP642" s="116">
        <f t="shared" si="1639"/>
        <v>0</v>
      </c>
      <c r="AQ642" s="116">
        <f t="shared" si="1639"/>
        <v>0</v>
      </c>
      <c r="AR642" s="116">
        <f t="shared" si="1639"/>
        <v>0</v>
      </c>
      <c r="AS642" s="116">
        <f t="shared" si="1639"/>
        <v>0</v>
      </c>
      <c r="AT642" s="116">
        <f t="shared" si="1639"/>
        <v>0</v>
      </c>
      <c r="AU642" s="116">
        <f t="shared" si="1639"/>
        <v>0</v>
      </c>
      <c r="AV642" s="116">
        <f t="shared" si="1586"/>
        <v>0</v>
      </c>
      <c r="AW642" s="116">
        <f t="shared" si="1597"/>
        <v>0</v>
      </c>
      <c r="AX642" s="116">
        <f t="shared" si="1632"/>
        <v>0</v>
      </c>
      <c r="AY642" s="116">
        <f t="shared" si="1632"/>
        <v>0</v>
      </c>
      <c r="AZ642" s="116">
        <f t="shared" si="1632"/>
        <v>0</v>
      </c>
      <c r="BA642" s="116">
        <f t="shared" si="1632"/>
        <v>0</v>
      </c>
      <c r="BB642" s="116">
        <f t="shared" si="1632"/>
        <v>0</v>
      </c>
      <c r="BC642" s="116">
        <f t="shared" si="1632"/>
        <v>0</v>
      </c>
      <c r="BD642" s="116">
        <f t="shared" si="1632"/>
        <v>0</v>
      </c>
      <c r="BE642" s="116">
        <f t="shared" si="1632"/>
        <v>0</v>
      </c>
      <c r="BF642" s="116">
        <f t="shared" si="1632"/>
        <v>0</v>
      </c>
      <c r="BG642" s="116">
        <f t="shared" si="1632"/>
        <v>0</v>
      </c>
      <c r="BH642" s="116">
        <f t="shared" si="1632"/>
        <v>0</v>
      </c>
      <c r="BI642" s="116">
        <f t="shared" si="1587"/>
        <v>0</v>
      </c>
      <c r="BV642" s="163"/>
      <c r="CI642" s="163"/>
      <c r="CV642" s="163"/>
      <c r="DI642" s="163"/>
      <c r="DV642" s="163"/>
      <c r="EI642" s="163"/>
    </row>
    <row r="643" spans="1:139" ht="15.75" hidden="1" customHeight="1" outlineLevel="1" x14ac:dyDescent="0.25">
      <c r="A643" s="2">
        <f t="shared" si="1640"/>
        <v>94</v>
      </c>
      <c r="B643" s="1">
        <f t="shared" si="1640"/>
        <v>0</v>
      </c>
      <c r="C643" s="1">
        <f t="shared" si="1640"/>
        <v>0</v>
      </c>
      <c r="D643" s="2">
        <f t="shared" si="1640"/>
        <v>0</v>
      </c>
      <c r="E643" s="162">
        <f t="shared" si="1640"/>
        <v>0</v>
      </c>
      <c r="F643" s="123">
        <f t="shared" si="1649"/>
        <v>0</v>
      </c>
      <c r="G643" s="213"/>
      <c r="H643" s="213"/>
      <c r="J643" s="116">
        <f t="shared" ref="J643:U643" si="1654">ROUND(I442*$G643/12,2)</f>
        <v>0</v>
      </c>
      <c r="K643" s="116">
        <f t="shared" si="1654"/>
        <v>0</v>
      </c>
      <c r="L643" s="116">
        <f t="shared" si="1654"/>
        <v>0</v>
      </c>
      <c r="M643" s="116">
        <f t="shared" si="1654"/>
        <v>0</v>
      </c>
      <c r="N643" s="116">
        <f t="shared" si="1654"/>
        <v>0</v>
      </c>
      <c r="O643" s="116">
        <f t="shared" si="1654"/>
        <v>0</v>
      </c>
      <c r="P643" s="116">
        <f t="shared" si="1654"/>
        <v>0</v>
      </c>
      <c r="Q643" s="116">
        <f t="shared" si="1654"/>
        <v>0</v>
      </c>
      <c r="R643" s="116">
        <f t="shared" si="1654"/>
        <v>0</v>
      </c>
      <c r="S643" s="116">
        <f t="shared" si="1654"/>
        <v>0</v>
      </c>
      <c r="T643" s="116">
        <f t="shared" si="1654"/>
        <v>0</v>
      </c>
      <c r="U643" s="116">
        <f t="shared" si="1654"/>
        <v>0</v>
      </c>
      <c r="V643" s="174">
        <f t="shared" si="1100"/>
        <v>0</v>
      </c>
      <c r="W643" s="116">
        <f t="shared" si="1589"/>
        <v>0</v>
      </c>
      <c r="X643" s="116">
        <f t="shared" si="1582"/>
        <v>0</v>
      </c>
      <c r="Y643" s="116">
        <f t="shared" ref="Y643:AH643" si="1655">ROUND(X442*$G643/12,2)</f>
        <v>0</v>
      </c>
      <c r="Z643" s="116">
        <f t="shared" si="1655"/>
        <v>0</v>
      </c>
      <c r="AA643" s="116">
        <f t="shared" si="1655"/>
        <v>0</v>
      </c>
      <c r="AB643" s="116">
        <f t="shared" si="1655"/>
        <v>0</v>
      </c>
      <c r="AC643" s="116">
        <f t="shared" si="1655"/>
        <v>0</v>
      </c>
      <c r="AD643" s="116">
        <f t="shared" si="1655"/>
        <v>0</v>
      </c>
      <c r="AE643" s="116">
        <f t="shared" si="1655"/>
        <v>0</v>
      </c>
      <c r="AF643" s="116">
        <f t="shared" si="1655"/>
        <v>0</v>
      </c>
      <c r="AG643" s="116">
        <f t="shared" si="1655"/>
        <v>0</v>
      </c>
      <c r="AH643" s="116">
        <f t="shared" si="1655"/>
        <v>0</v>
      </c>
      <c r="AI643" s="2">
        <f t="shared" si="1591"/>
        <v>0</v>
      </c>
      <c r="AJ643" s="116">
        <f t="shared" si="1595"/>
        <v>0</v>
      </c>
      <c r="AK643" s="116">
        <f t="shared" si="1596"/>
        <v>0</v>
      </c>
      <c r="AL643" s="116">
        <f t="shared" si="1639"/>
        <v>0</v>
      </c>
      <c r="AM643" s="116">
        <f t="shared" si="1639"/>
        <v>0</v>
      </c>
      <c r="AN643" s="116">
        <f t="shared" si="1639"/>
        <v>0</v>
      </c>
      <c r="AO643" s="116">
        <f t="shared" si="1639"/>
        <v>0</v>
      </c>
      <c r="AP643" s="116">
        <f t="shared" si="1639"/>
        <v>0</v>
      </c>
      <c r="AQ643" s="116">
        <f t="shared" si="1639"/>
        <v>0</v>
      </c>
      <c r="AR643" s="116">
        <f t="shared" si="1639"/>
        <v>0</v>
      </c>
      <c r="AS643" s="116">
        <f t="shared" si="1639"/>
        <v>0</v>
      </c>
      <c r="AT643" s="116">
        <f t="shared" si="1639"/>
        <v>0</v>
      </c>
      <c r="AU643" s="116">
        <f t="shared" si="1639"/>
        <v>0</v>
      </c>
      <c r="AV643" s="116">
        <f t="shared" si="1586"/>
        <v>0</v>
      </c>
      <c r="AW643" s="116">
        <f t="shared" si="1597"/>
        <v>0</v>
      </c>
      <c r="AX643" s="116">
        <f t="shared" si="1632"/>
        <v>0</v>
      </c>
      <c r="AY643" s="116">
        <f t="shared" si="1632"/>
        <v>0</v>
      </c>
      <c r="AZ643" s="116">
        <f t="shared" si="1632"/>
        <v>0</v>
      </c>
      <c r="BA643" s="116">
        <f t="shared" si="1632"/>
        <v>0</v>
      </c>
      <c r="BB643" s="116">
        <f t="shared" si="1632"/>
        <v>0</v>
      </c>
      <c r="BC643" s="116">
        <f t="shared" si="1632"/>
        <v>0</v>
      </c>
      <c r="BD643" s="116">
        <f t="shared" si="1632"/>
        <v>0</v>
      </c>
      <c r="BE643" s="116">
        <f t="shared" si="1632"/>
        <v>0</v>
      </c>
      <c r="BF643" s="116">
        <f t="shared" si="1632"/>
        <v>0</v>
      </c>
      <c r="BG643" s="116">
        <f t="shared" si="1632"/>
        <v>0</v>
      </c>
      <c r="BH643" s="116">
        <f t="shared" si="1632"/>
        <v>0</v>
      </c>
      <c r="BI643" s="116">
        <f t="shared" si="1587"/>
        <v>0</v>
      </c>
      <c r="BV643" s="163"/>
      <c r="CI643" s="163"/>
      <c r="CV643" s="163"/>
      <c r="DI643" s="163"/>
      <c r="DV643" s="163"/>
      <c r="EI643" s="163"/>
    </row>
    <row r="644" spans="1:139" ht="15.75" hidden="1" customHeight="1" outlineLevel="1" x14ac:dyDescent="0.25">
      <c r="A644" s="2">
        <f t="shared" si="1640"/>
        <v>95</v>
      </c>
      <c r="B644" s="1">
        <f t="shared" si="1640"/>
        <v>0</v>
      </c>
      <c r="C644" s="1">
        <f t="shared" si="1640"/>
        <v>0</v>
      </c>
      <c r="D644" s="2">
        <f t="shared" si="1640"/>
        <v>0</v>
      </c>
      <c r="E644" s="162">
        <f t="shared" si="1640"/>
        <v>0</v>
      </c>
      <c r="F644" s="123">
        <f t="shared" si="1649"/>
        <v>0</v>
      </c>
      <c r="G644" s="213"/>
      <c r="H644" s="213"/>
      <c r="J644" s="116">
        <f t="shared" ref="J644:U644" si="1656">ROUND(I443*$G644/12,2)</f>
        <v>0</v>
      </c>
      <c r="K644" s="116">
        <f t="shared" si="1656"/>
        <v>0</v>
      </c>
      <c r="L644" s="116">
        <f t="shared" si="1656"/>
        <v>0</v>
      </c>
      <c r="M644" s="116">
        <f t="shared" si="1656"/>
        <v>0</v>
      </c>
      <c r="N644" s="116">
        <f t="shared" si="1656"/>
        <v>0</v>
      </c>
      <c r="O644" s="116">
        <f t="shared" si="1656"/>
        <v>0</v>
      </c>
      <c r="P644" s="116">
        <f t="shared" si="1656"/>
        <v>0</v>
      </c>
      <c r="Q644" s="116">
        <f t="shared" si="1656"/>
        <v>0</v>
      </c>
      <c r="R644" s="116">
        <f t="shared" si="1656"/>
        <v>0</v>
      </c>
      <c r="S644" s="116">
        <f t="shared" si="1656"/>
        <v>0</v>
      </c>
      <c r="T644" s="116">
        <f t="shared" si="1656"/>
        <v>0</v>
      </c>
      <c r="U644" s="116">
        <f t="shared" si="1656"/>
        <v>0</v>
      </c>
      <c r="V644" s="174">
        <f t="shared" si="1100"/>
        <v>0</v>
      </c>
      <c r="W644" s="116">
        <f t="shared" si="1589"/>
        <v>0</v>
      </c>
      <c r="X644" s="116">
        <f t="shared" si="1582"/>
        <v>0</v>
      </c>
      <c r="Y644" s="116">
        <f t="shared" ref="Y644:AH644" si="1657">ROUND(X443*$G644/12,2)</f>
        <v>0</v>
      </c>
      <c r="Z644" s="116">
        <f t="shared" si="1657"/>
        <v>0</v>
      </c>
      <c r="AA644" s="116">
        <f t="shared" si="1657"/>
        <v>0</v>
      </c>
      <c r="AB644" s="116">
        <f t="shared" si="1657"/>
        <v>0</v>
      </c>
      <c r="AC644" s="116">
        <f t="shared" si="1657"/>
        <v>0</v>
      </c>
      <c r="AD644" s="116">
        <f t="shared" si="1657"/>
        <v>0</v>
      </c>
      <c r="AE644" s="116">
        <f t="shared" si="1657"/>
        <v>0</v>
      </c>
      <c r="AF644" s="116">
        <f t="shared" si="1657"/>
        <v>0</v>
      </c>
      <c r="AG644" s="116">
        <f t="shared" si="1657"/>
        <v>0</v>
      </c>
      <c r="AH644" s="116">
        <f t="shared" si="1657"/>
        <v>0</v>
      </c>
      <c r="AI644" s="2">
        <f t="shared" si="1591"/>
        <v>0</v>
      </c>
      <c r="AJ644" s="116">
        <f t="shared" si="1595"/>
        <v>0</v>
      </c>
      <c r="AK644" s="116">
        <f t="shared" si="1596"/>
        <v>0</v>
      </c>
      <c r="AL644" s="116">
        <f t="shared" si="1639"/>
        <v>0</v>
      </c>
      <c r="AM644" s="116">
        <f t="shared" si="1639"/>
        <v>0</v>
      </c>
      <c r="AN644" s="116">
        <f t="shared" si="1639"/>
        <v>0</v>
      </c>
      <c r="AO644" s="116">
        <f t="shared" si="1639"/>
        <v>0</v>
      </c>
      <c r="AP644" s="116">
        <f t="shared" si="1639"/>
        <v>0</v>
      </c>
      <c r="AQ644" s="116">
        <f t="shared" si="1639"/>
        <v>0</v>
      </c>
      <c r="AR644" s="116">
        <f t="shared" si="1639"/>
        <v>0</v>
      </c>
      <c r="AS644" s="116">
        <f t="shared" si="1639"/>
        <v>0</v>
      </c>
      <c r="AT644" s="116">
        <f t="shared" si="1639"/>
        <v>0</v>
      </c>
      <c r="AU644" s="116">
        <f t="shared" si="1639"/>
        <v>0</v>
      </c>
      <c r="AV644" s="116">
        <f t="shared" si="1586"/>
        <v>0</v>
      </c>
      <c r="AW644" s="116">
        <f t="shared" si="1597"/>
        <v>0</v>
      </c>
      <c r="AX644" s="116">
        <f t="shared" si="1632"/>
        <v>0</v>
      </c>
      <c r="AY644" s="116">
        <f t="shared" si="1632"/>
        <v>0</v>
      </c>
      <c r="AZ644" s="116">
        <f t="shared" si="1632"/>
        <v>0</v>
      </c>
      <c r="BA644" s="116">
        <f t="shared" si="1632"/>
        <v>0</v>
      </c>
      <c r="BB644" s="116">
        <f t="shared" si="1632"/>
        <v>0</v>
      </c>
      <c r="BC644" s="116">
        <f t="shared" si="1632"/>
        <v>0</v>
      </c>
      <c r="BD644" s="116">
        <f t="shared" si="1632"/>
        <v>0</v>
      </c>
      <c r="BE644" s="116">
        <f t="shared" si="1632"/>
        <v>0</v>
      </c>
      <c r="BF644" s="116">
        <f t="shared" si="1632"/>
        <v>0</v>
      </c>
      <c r="BG644" s="116">
        <f t="shared" si="1632"/>
        <v>0</v>
      </c>
      <c r="BH644" s="116">
        <f t="shared" si="1632"/>
        <v>0</v>
      </c>
      <c r="BI644" s="116">
        <f t="shared" si="1587"/>
        <v>0</v>
      </c>
      <c r="BV644" s="163"/>
      <c r="CI644" s="163"/>
      <c r="CV644" s="163"/>
      <c r="DI644" s="163"/>
      <c r="DV644" s="163"/>
      <c r="EI644" s="163"/>
    </row>
    <row r="645" spans="1:139" ht="15.75" hidden="1" customHeight="1" outlineLevel="1" x14ac:dyDescent="0.25">
      <c r="A645" s="2">
        <f t="shared" si="1640"/>
        <v>96</v>
      </c>
      <c r="B645" s="1">
        <f t="shared" si="1640"/>
        <v>0</v>
      </c>
      <c r="C645" s="1">
        <f t="shared" si="1640"/>
        <v>0</v>
      </c>
      <c r="D645" s="2">
        <f t="shared" si="1640"/>
        <v>0</v>
      </c>
      <c r="E645" s="162">
        <f t="shared" si="1640"/>
        <v>0</v>
      </c>
      <c r="F645" s="123">
        <f t="shared" si="1649"/>
        <v>0</v>
      </c>
      <c r="G645" s="213"/>
      <c r="H645" s="213"/>
      <c r="J645" s="116">
        <f t="shared" ref="J645:U645" si="1658">ROUND(I444*$G645/12,2)</f>
        <v>0</v>
      </c>
      <c r="K645" s="116">
        <f t="shared" si="1658"/>
        <v>0</v>
      </c>
      <c r="L645" s="116">
        <f t="shared" si="1658"/>
        <v>0</v>
      </c>
      <c r="M645" s="116">
        <f t="shared" si="1658"/>
        <v>0</v>
      </c>
      <c r="N645" s="116">
        <f t="shared" si="1658"/>
        <v>0</v>
      </c>
      <c r="O645" s="116">
        <f t="shared" si="1658"/>
        <v>0</v>
      </c>
      <c r="P645" s="116">
        <f t="shared" si="1658"/>
        <v>0</v>
      </c>
      <c r="Q645" s="116">
        <f t="shared" si="1658"/>
        <v>0</v>
      </c>
      <c r="R645" s="116">
        <f t="shared" si="1658"/>
        <v>0</v>
      </c>
      <c r="S645" s="116">
        <f t="shared" si="1658"/>
        <v>0</v>
      </c>
      <c r="T645" s="116">
        <f t="shared" si="1658"/>
        <v>0</v>
      </c>
      <c r="U645" s="116">
        <f t="shared" si="1658"/>
        <v>0</v>
      </c>
      <c r="V645" s="174">
        <f t="shared" si="1100"/>
        <v>0</v>
      </c>
      <c r="W645" s="116">
        <f t="shared" si="1589"/>
        <v>0</v>
      </c>
      <c r="X645" s="116">
        <f t="shared" si="1582"/>
        <v>0</v>
      </c>
      <c r="Y645" s="116">
        <f t="shared" ref="Y645:AH645" si="1659">ROUND(X444*$G645/12,2)</f>
        <v>0</v>
      </c>
      <c r="Z645" s="116">
        <f t="shared" si="1659"/>
        <v>0</v>
      </c>
      <c r="AA645" s="116">
        <f t="shared" si="1659"/>
        <v>0</v>
      </c>
      <c r="AB645" s="116">
        <f t="shared" si="1659"/>
        <v>0</v>
      </c>
      <c r="AC645" s="116">
        <f t="shared" si="1659"/>
        <v>0</v>
      </c>
      <c r="AD645" s="116">
        <f t="shared" si="1659"/>
        <v>0</v>
      </c>
      <c r="AE645" s="116">
        <f t="shared" si="1659"/>
        <v>0</v>
      </c>
      <c r="AF645" s="116">
        <f t="shared" si="1659"/>
        <v>0</v>
      </c>
      <c r="AG645" s="116">
        <f t="shared" si="1659"/>
        <v>0</v>
      </c>
      <c r="AH645" s="116">
        <f t="shared" si="1659"/>
        <v>0</v>
      </c>
      <c r="AI645" s="2">
        <f t="shared" si="1591"/>
        <v>0</v>
      </c>
      <c r="AJ645" s="116">
        <f t="shared" si="1595"/>
        <v>0</v>
      </c>
      <c r="AK645" s="116">
        <f t="shared" si="1596"/>
        <v>0</v>
      </c>
      <c r="AL645" s="116">
        <f t="shared" si="1639"/>
        <v>0</v>
      </c>
      <c r="AM645" s="116">
        <f t="shared" si="1639"/>
        <v>0</v>
      </c>
      <c r="AN645" s="116">
        <f t="shared" si="1639"/>
        <v>0</v>
      </c>
      <c r="AO645" s="116">
        <f t="shared" si="1639"/>
        <v>0</v>
      </c>
      <c r="AP645" s="116">
        <f t="shared" si="1639"/>
        <v>0</v>
      </c>
      <c r="AQ645" s="116">
        <f t="shared" si="1639"/>
        <v>0</v>
      </c>
      <c r="AR645" s="116">
        <f t="shared" si="1639"/>
        <v>0</v>
      </c>
      <c r="AS645" s="116">
        <f t="shared" si="1639"/>
        <v>0</v>
      </c>
      <c r="AT645" s="116">
        <f t="shared" si="1639"/>
        <v>0</v>
      </c>
      <c r="AU645" s="116">
        <f t="shared" si="1639"/>
        <v>0</v>
      </c>
      <c r="AV645" s="116">
        <f t="shared" si="1586"/>
        <v>0</v>
      </c>
      <c r="AW645" s="116">
        <f t="shared" si="1597"/>
        <v>0</v>
      </c>
      <c r="AX645" s="116">
        <f t="shared" si="1632"/>
        <v>0</v>
      </c>
      <c r="AY645" s="116">
        <f t="shared" si="1632"/>
        <v>0</v>
      </c>
      <c r="AZ645" s="116">
        <f t="shared" si="1632"/>
        <v>0</v>
      </c>
      <c r="BA645" s="116">
        <f t="shared" si="1632"/>
        <v>0</v>
      </c>
      <c r="BB645" s="116">
        <f t="shared" si="1632"/>
        <v>0</v>
      </c>
      <c r="BC645" s="116">
        <f t="shared" si="1632"/>
        <v>0</v>
      </c>
      <c r="BD645" s="116">
        <f t="shared" si="1632"/>
        <v>0</v>
      </c>
      <c r="BE645" s="116">
        <f t="shared" si="1632"/>
        <v>0</v>
      </c>
      <c r="BF645" s="116">
        <f t="shared" si="1632"/>
        <v>0</v>
      </c>
      <c r="BG645" s="116">
        <f t="shared" si="1632"/>
        <v>0</v>
      </c>
      <c r="BH645" s="116">
        <f t="shared" si="1632"/>
        <v>0</v>
      </c>
      <c r="BI645" s="116">
        <f t="shared" si="1587"/>
        <v>0</v>
      </c>
      <c r="BV645" s="163"/>
      <c r="CI645" s="163"/>
      <c r="CV645" s="163"/>
      <c r="DI645" s="163"/>
      <c r="DV645" s="163"/>
      <c r="EI645" s="163"/>
    </row>
    <row r="646" spans="1:139" ht="15.75" hidden="1" customHeight="1" outlineLevel="1" x14ac:dyDescent="0.25">
      <c r="A646" s="2">
        <f t="shared" si="1640"/>
        <v>97</v>
      </c>
      <c r="B646" s="1">
        <f t="shared" si="1640"/>
        <v>0</v>
      </c>
      <c r="C646" s="1">
        <f t="shared" si="1640"/>
        <v>0</v>
      </c>
      <c r="D646" s="2">
        <f t="shared" si="1640"/>
        <v>0</v>
      </c>
      <c r="E646" s="162">
        <f t="shared" si="1640"/>
        <v>0</v>
      </c>
      <c r="F646" s="123">
        <f t="shared" si="1649"/>
        <v>0</v>
      </c>
      <c r="G646" s="213"/>
      <c r="H646" s="213"/>
      <c r="J646" s="116">
        <f t="shared" ref="J646:U646" si="1660">ROUND(I445*$G646/12,2)</f>
        <v>0</v>
      </c>
      <c r="K646" s="116">
        <f t="shared" si="1660"/>
        <v>0</v>
      </c>
      <c r="L646" s="116">
        <f t="shared" si="1660"/>
        <v>0</v>
      </c>
      <c r="M646" s="116">
        <f t="shared" si="1660"/>
        <v>0</v>
      </c>
      <c r="N646" s="116">
        <f t="shared" si="1660"/>
        <v>0</v>
      </c>
      <c r="O646" s="116">
        <f t="shared" si="1660"/>
        <v>0</v>
      </c>
      <c r="P646" s="116">
        <f t="shared" si="1660"/>
        <v>0</v>
      </c>
      <c r="Q646" s="116">
        <f t="shared" si="1660"/>
        <v>0</v>
      </c>
      <c r="R646" s="116">
        <f t="shared" si="1660"/>
        <v>0</v>
      </c>
      <c r="S646" s="116">
        <f t="shared" si="1660"/>
        <v>0</v>
      </c>
      <c r="T646" s="116">
        <f t="shared" si="1660"/>
        <v>0</v>
      </c>
      <c r="U646" s="116">
        <f t="shared" si="1660"/>
        <v>0</v>
      </c>
      <c r="V646" s="174">
        <f t="shared" si="1100"/>
        <v>0</v>
      </c>
      <c r="W646" s="116">
        <f t="shared" si="1589"/>
        <v>0</v>
      </c>
      <c r="X646" s="116">
        <f t="shared" ref="X646:X677" si="1661">ROUND(W445*$G646/12,2)</f>
        <v>0</v>
      </c>
      <c r="Y646" s="116">
        <f t="shared" ref="Y646:AH646" si="1662">ROUND(X445*$G646/12,2)</f>
        <v>0</v>
      </c>
      <c r="Z646" s="116">
        <f t="shared" si="1662"/>
        <v>0</v>
      </c>
      <c r="AA646" s="116">
        <f t="shared" si="1662"/>
        <v>0</v>
      </c>
      <c r="AB646" s="116">
        <f t="shared" si="1662"/>
        <v>0</v>
      </c>
      <c r="AC646" s="116">
        <f t="shared" si="1662"/>
        <v>0</v>
      </c>
      <c r="AD646" s="116">
        <f t="shared" si="1662"/>
        <v>0</v>
      </c>
      <c r="AE646" s="116">
        <f t="shared" si="1662"/>
        <v>0</v>
      </c>
      <c r="AF646" s="116">
        <f t="shared" si="1662"/>
        <v>0</v>
      </c>
      <c r="AG646" s="116">
        <f t="shared" si="1662"/>
        <v>0</v>
      </c>
      <c r="AH646" s="116">
        <f t="shared" si="1662"/>
        <v>0</v>
      </c>
      <c r="AI646" s="2">
        <f t="shared" si="1591"/>
        <v>0</v>
      </c>
      <c r="AJ646" s="116">
        <f t="shared" si="1595"/>
        <v>0</v>
      </c>
      <c r="AK646" s="116">
        <f t="shared" si="1596"/>
        <v>0</v>
      </c>
      <c r="AL646" s="116">
        <f t="shared" si="1639"/>
        <v>0</v>
      </c>
      <c r="AM646" s="116">
        <f t="shared" si="1639"/>
        <v>0</v>
      </c>
      <c r="AN646" s="116">
        <f t="shared" si="1639"/>
        <v>0</v>
      </c>
      <c r="AO646" s="116">
        <f t="shared" si="1639"/>
        <v>0</v>
      </c>
      <c r="AP646" s="116">
        <f t="shared" si="1639"/>
        <v>0</v>
      </c>
      <c r="AQ646" s="116">
        <f t="shared" si="1639"/>
        <v>0</v>
      </c>
      <c r="AR646" s="116">
        <f t="shared" si="1639"/>
        <v>0</v>
      </c>
      <c r="AS646" s="116">
        <f t="shared" si="1639"/>
        <v>0</v>
      </c>
      <c r="AT646" s="116">
        <f t="shared" si="1639"/>
        <v>0</v>
      </c>
      <c r="AU646" s="116">
        <f t="shared" si="1639"/>
        <v>0</v>
      </c>
      <c r="AV646" s="116">
        <f t="shared" si="1586"/>
        <v>0</v>
      </c>
      <c r="AW646" s="116">
        <f t="shared" si="1597"/>
        <v>0</v>
      </c>
      <c r="AX646" s="116">
        <f t="shared" si="1632"/>
        <v>0</v>
      </c>
      <c r="AY646" s="116">
        <f t="shared" si="1632"/>
        <v>0</v>
      </c>
      <c r="AZ646" s="116">
        <f t="shared" si="1632"/>
        <v>0</v>
      </c>
      <c r="BA646" s="116">
        <f t="shared" si="1632"/>
        <v>0</v>
      </c>
      <c r="BB646" s="116">
        <f t="shared" si="1632"/>
        <v>0</v>
      </c>
      <c r="BC646" s="116">
        <f t="shared" si="1632"/>
        <v>0</v>
      </c>
      <c r="BD646" s="116">
        <f t="shared" si="1632"/>
        <v>0</v>
      </c>
      <c r="BE646" s="116">
        <f t="shared" si="1632"/>
        <v>0</v>
      </c>
      <c r="BF646" s="116">
        <f t="shared" si="1632"/>
        <v>0</v>
      </c>
      <c r="BG646" s="116">
        <f t="shared" si="1632"/>
        <v>0</v>
      </c>
      <c r="BH646" s="116">
        <f t="shared" si="1632"/>
        <v>0</v>
      </c>
      <c r="BI646" s="116">
        <f t="shared" si="1587"/>
        <v>0</v>
      </c>
      <c r="BV646" s="163"/>
      <c r="CI646" s="163"/>
      <c r="CV646" s="163"/>
      <c r="DI646" s="163"/>
      <c r="DV646" s="163"/>
      <c r="EI646" s="163"/>
    </row>
    <row r="647" spans="1:139" ht="15.75" hidden="1" customHeight="1" outlineLevel="1" x14ac:dyDescent="0.25">
      <c r="A647" s="2">
        <f t="shared" ref="A647:E656" si="1663">A446</f>
        <v>98</v>
      </c>
      <c r="B647" s="1">
        <f t="shared" si="1663"/>
        <v>0</v>
      </c>
      <c r="C647" s="1">
        <f t="shared" si="1663"/>
        <v>0</v>
      </c>
      <c r="D647" s="2">
        <f t="shared" si="1663"/>
        <v>0</v>
      </c>
      <c r="E647" s="162">
        <f t="shared" si="1663"/>
        <v>0</v>
      </c>
      <c r="F647" s="123">
        <f t="shared" si="1649"/>
        <v>0</v>
      </c>
      <c r="G647" s="213"/>
      <c r="H647" s="213"/>
      <c r="J647" s="116">
        <f t="shared" ref="J647:U647" si="1664">ROUND(I446*$G647/12,2)</f>
        <v>0</v>
      </c>
      <c r="K647" s="116">
        <f t="shared" si="1664"/>
        <v>0</v>
      </c>
      <c r="L647" s="116">
        <f t="shared" si="1664"/>
        <v>0</v>
      </c>
      <c r="M647" s="116">
        <f t="shared" si="1664"/>
        <v>0</v>
      </c>
      <c r="N647" s="116">
        <f t="shared" si="1664"/>
        <v>0</v>
      </c>
      <c r="O647" s="116">
        <f t="shared" si="1664"/>
        <v>0</v>
      </c>
      <c r="P647" s="116">
        <f t="shared" si="1664"/>
        <v>0</v>
      </c>
      <c r="Q647" s="116">
        <f t="shared" si="1664"/>
        <v>0</v>
      </c>
      <c r="R647" s="116">
        <f t="shared" si="1664"/>
        <v>0</v>
      </c>
      <c r="S647" s="116">
        <f t="shared" si="1664"/>
        <v>0</v>
      </c>
      <c r="T647" s="116">
        <f t="shared" si="1664"/>
        <v>0</v>
      </c>
      <c r="U647" s="116">
        <f t="shared" si="1664"/>
        <v>0</v>
      </c>
      <c r="V647" s="174">
        <f t="shared" si="1100"/>
        <v>0</v>
      </c>
      <c r="W647" s="116">
        <f t="shared" si="1589"/>
        <v>0</v>
      </c>
      <c r="X647" s="116">
        <f t="shared" si="1661"/>
        <v>0</v>
      </c>
      <c r="Y647" s="116">
        <f t="shared" ref="Y647:AH647" si="1665">ROUND(X446*$G647/12,2)</f>
        <v>0</v>
      </c>
      <c r="Z647" s="116">
        <f t="shared" si="1665"/>
        <v>0</v>
      </c>
      <c r="AA647" s="116">
        <f t="shared" si="1665"/>
        <v>0</v>
      </c>
      <c r="AB647" s="116">
        <f t="shared" si="1665"/>
        <v>0</v>
      </c>
      <c r="AC647" s="116">
        <f t="shared" si="1665"/>
        <v>0</v>
      </c>
      <c r="AD647" s="116">
        <f t="shared" si="1665"/>
        <v>0</v>
      </c>
      <c r="AE647" s="116">
        <f t="shared" si="1665"/>
        <v>0</v>
      </c>
      <c r="AF647" s="116">
        <f t="shared" si="1665"/>
        <v>0</v>
      </c>
      <c r="AG647" s="116">
        <f t="shared" si="1665"/>
        <v>0</v>
      </c>
      <c r="AH647" s="116">
        <f t="shared" si="1665"/>
        <v>0</v>
      </c>
      <c r="AI647" s="2">
        <f t="shared" si="1591"/>
        <v>0</v>
      </c>
      <c r="AJ647" s="116">
        <f t="shared" si="1595"/>
        <v>0</v>
      </c>
      <c r="AK647" s="116">
        <f t="shared" si="1596"/>
        <v>0</v>
      </c>
      <c r="AL647" s="116">
        <f t="shared" si="1639"/>
        <v>0</v>
      </c>
      <c r="AM647" s="116">
        <f t="shared" si="1639"/>
        <v>0</v>
      </c>
      <c r="AN647" s="116">
        <f t="shared" si="1639"/>
        <v>0</v>
      </c>
      <c r="AO647" s="116">
        <f t="shared" si="1639"/>
        <v>0</v>
      </c>
      <c r="AP647" s="116">
        <f t="shared" si="1639"/>
        <v>0</v>
      </c>
      <c r="AQ647" s="116">
        <f t="shared" si="1639"/>
        <v>0</v>
      </c>
      <c r="AR647" s="116">
        <f t="shared" si="1639"/>
        <v>0</v>
      </c>
      <c r="AS647" s="116">
        <f t="shared" si="1639"/>
        <v>0</v>
      </c>
      <c r="AT647" s="116">
        <f t="shared" si="1639"/>
        <v>0</v>
      </c>
      <c r="AU647" s="116">
        <f t="shared" si="1639"/>
        <v>0</v>
      </c>
      <c r="AV647" s="116">
        <f t="shared" si="1586"/>
        <v>0</v>
      </c>
      <c r="AW647" s="116">
        <f t="shared" si="1597"/>
        <v>0</v>
      </c>
      <c r="AX647" s="116">
        <f t="shared" si="1632"/>
        <v>0</v>
      </c>
      <c r="AY647" s="116">
        <f t="shared" si="1632"/>
        <v>0</v>
      </c>
      <c r="AZ647" s="116">
        <f t="shared" si="1632"/>
        <v>0</v>
      </c>
      <c r="BA647" s="116">
        <f t="shared" si="1632"/>
        <v>0</v>
      </c>
      <c r="BB647" s="116">
        <f t="shared" si="1632"/>
        <v>0</v>
      </c>
      <c r="BC647" s="116">
        <f t="shared" si="1632"/>
        <v>0</v>
      </c>
      <c r="BD647" s="116">
        <f t="shared" si="1632"/>
        <v>0</v>
      </c>
      <c r="BE647" s="116">
        <f t="shared" si="1632"/>
        <v>0</v>
      </c>
      <c r="BF647" s="116">
        <f t="shared" si="1632"/>
        <v>0</v>
      </c>
      <c r="BG647" s="116">
        <f t="shared" si="1632"/>
        <v>0</v>
      </c>
      <c r="BH647" s="116">
        <f t="shared" si="1632"/>
        <v>0</v>
      </c>
      <c r="BI647" s="116">
        <f t="shared" si="1587"/>
        <v>0</v>
      </c>
      <c r="BV647" s="163"/>
      <c r="CI647" s="163"/>
      <c r="CV647" s="163"/>
      <c r="DI647" s="163"/>
      <c r="DV647" s="163"/>
      <c r="EI647" s="163"/>
    </row>
    <row r="648" spans="1:139" ht="15.75" hidden="1" customHeight="1" outlineLevel="1" x14ac:dyDescent="0.25">
      <c r="A648" s="2">
        <f t="shared" si="1663"/>
        <v>99</v>
      </c>
      <c r="B648" s="1">
        <f t="shared" si="1663"/>
        <v>0</v>
      </c>
      <c r="C648" s="1">
        <f t="shared" si="1663"/>
        <v>0</v>
      </c>
      <c r="D648" s="2">
        <f t="shared" si="1663"/>
        <v>0</v>
      </c>
      <c r="E648" s="162">
        <f t="shared" si="1663"/>
        <v>0</v>
      </c>
      <c r="F648" s="123">
        <f t="shared" si="1649"/>
        <v>0</v>
      </c>
      <c r="G648" s="213"/>
      <c r="H648" s="213"/>
      <c r="J648" s="116">
        <f t="shared" ref="J648:U648" si="1666">ROUND(I447*$G648/12,2)</f>
        <v>0</v>
      </c>
      <c r="K648" s="116">
        <f t="shared" si="1666"/>
        <v>0</v>
      </c>
      <c r="L648" s="116">
        <f t="shared" si="1666"/>
        <v>0</v>
      </c>
      <c r="M648" s="116">
        <f t="shared" si="1666"/>
        <v>0</v>
      </c>
      <c r="N648" s="116">
        <f t="shared" si="1666"/>
        <v>0</v>
      </c>
      <c r="O648" s="116">
        <f t="shared" si="1666"/>
        <v>0</v>
      </c>
      <c r="P648" s="116">
        <f t="shared" si="1666"/>
        <v>0</v>
      </c>
      <c r="Q648" s="116">
        <f t="shared" si="1666"/>
        <v>0</v>
      </c>
      <c r="R648" s="116">
        <f t="shared" si="1666"/>
        <v>0</v>
      </c>
      <c r="S648" s="116">
        <f t="shared" si="1666"/>
        <v>0</v>
      </c>
      <c r="T648" s="116">
        <f t="shared" si="1666"/>
        <v>0</v>
      </c>
      <c r="U648" s="116">
        <f t="shared" si="1666"/>
        <v>0</v>
      </c>
      <c r="V648" s="174">
        <f t="shared" si="1100"/>
        <v>0</v>
      </c>
      <c r="W648" s="116">
        <f t="shared" ref="W648:W679" si="1667">ROUND(U447*$G648/12,2)</f>
        <v>0</v>
      </c>
      <c r="X648" s="116">
        <f t="shared" si="1661"/>
        <v>0</v>
      </c>
      <c r="Y648" s="116">
        <f t="shared" ref="Y648:AH648" si="1668">ROUND(X447*$G648/12,2)</f>
        <v>0</v>
      </c>
      <c r="Z648" s="116">
        <f t="shared" si="1668"/>
        <v>0</v>
      </c>
      <c r="AA648" s="116">
        <f t="shared" si="1668"/>
        <v>0</v>
      </c>
      <c r="AB648" s="116">
        <f t="shared" si="1668"/>
        <v>0</v>
      </c>
      <c r="AC648" s="116">
        <f t="shared" si="1668"/>
        <v>0</v>
      </c>
      <c r="AD648" s="116">
        <f t="shared" si="1668"/>
        <v>0</v>
      </c>
      <c r="AE648" s="116">
        <f t="shared" si="1668"/>
        <v>0</v>
      </c>
      <c r="AF648" s="116">
        <f t="shared" si="1668"/>
        <v>0</v>
      </c>
      <c r="AG648" s="116">
        <f t="shared" si="1668"/>
        <v>0</v>
      </c>
      <c r="AH648" s="116">
        <f t="shared" si="1668"/>
        <v>0</v>
      </c>
      <c r="AI648" s="2">
        <f t="shared" ref="AI648:AI679" si="1669">SUM(W648:AH648)</f>
        <v>0</v>
      </c>
      <c r="AJ648" s="116">
        <f t="shared" si="1595"/>
        <v>0</v>
      </c>
      <c r="AK648" s="116">
        <f t="shared" si="1596"/>
        <v>0</v>
      </c>
      <c r="AL648" s="116">
        <f t="shared" si="1639"/>
        <v>0</v>
      </c>
      <c r="AM648" s="116">
        <f t="shared" si="1639"/>
        <v>0</v>
      </c>
      <c r="AN648" s="116">
        <f t="shared" si="1639"/>
        <v>0</v>
      </c>
      <c r="AO648" s="116">
        <f t="shared" si="1639"/>
        <v>0</v>
      </c>
      <c r="AP648" s="116">
        <f t="shared" si="1639"/>
        <v>0</v>
      </c>
      <c r="AQ648" s="116">
        <f t="shared" si="1639"/>
        <v>0</v>
      </c>
      <c r="AR648" s="116">
        <f t="shared" si="1639"/>
        <v>0</v>
      </c>
      <c r="AS648" s="116">
        <f t="shared" si="1639"/>
        <v>0</v>
      </c>
      <c r="AT648" s="116">
        <f t="shared" si="1639"/>
        <v>0</v>
      </c>
      <c r="AU648" s="116">
        <f t="shared" si="1639"/>
        <v>0</v>
      </c>
      <c r="AV648" s="116">
        <f t="shared" si="1586"/>
        <v>0</v>
      </c>
      <c r="AW648" s="116">
        <f t="shared" si="1597"/>
        <v>0</v>
      </c>
      <c r="AX648" s="116">
        <f t="shared" si="1632"/>
        <v>0</v>
      </c>
      <c r="AY648" s="116">
        <f t="shared" si="1632"/>
        <v>0</v>
      </c>
      <c r="AZ648" s="116">
        <f t="shared" si="1632"/>
        <v>0</v>
      </c>
      <c r="BA648" s="116">
        <f t="shared" si="1632"/>
        <v>0</v>
      </c>
      <c r="BB648" s="116">
        <f t="shared" si="1632"/>
        <v>0</v>
      </c>
      <c r="BC648" s="116">
        <f t="shared" si="1632"/>
        <v>0</v>
      </c>
      <c r="BD648" s="116">
        <f t="shared" si="1632"/>
        <v>0</v>
      </c>
      <c r="BE648" s="116">
        <f t="shared" si="1632"/>
        <v>0</v>
      </c>
      <c r="BF648" s="116">
        <f t="shared" si="1632"/>
        <v>0</v>
      </c>
      <c r="BG648" s="116">
        <f t="shared" si="1632"/>
        <v>0</v>
      </c>
      <c r="BH648" s="116">
        <f t="shared" si="1632"/>
        <v>0</v>
      </c>
      <c r="BI648" s="116">
        <f t="shared" si="1587"/>
        <v>0</v>
      </c>
      <c r="BV648" s="163"/>
      <c r="CI648" s="163"/>
      <c r="CV648" s="163"/>
      <c r="DI648" s="163"/>
      <c r="DV648" s="163"/>
      <c r="EI648" s="163"/>
    </row>
    <row r="649" spans="1:139" ht="15.75" hidden="1" customHeight="1" outlineLevel="1" x14ac:dyDescent="0.25">
      <c r="A649" s="2">
        <f t="shared" si="1663"/>
        <v>100</v>
      </c>
      <c r="B649" s="1">
        <f t="shared" si="1663"/>
        <v>0</v>
      </c>
      <c r="C649" s="1">
        <f t="shared" si="1663"/>
        <v>0</v>
      </c>
      <c r="D649" s="2">
        <f t="shared" si="1663"/>
        <v>0</v>
      </c>
      <c r="E649" s="162">
        <f t="shared" si="1663"/>
        <v>0</v>
      </c>
      <c r="F649" s="123">
        <f t="shared" si="1649"/>
        <v>0</v>
      </c>
      <c r="G649" s="213"/>
      <c r="H649" s="213"/>
      <c r="J649" s="116">
        <f t="shared" ref="J649:U649" si="1670">ROUND(I448*$G649/12,2)</f>
        <v>0</v>
      </c>
      <c r="K649" s="116">
        <f t="shared" si="1670"/>
        <v>0</v>
      </c>
      <c r="L649" s="116">
        <f t="shared" si="1670"/>
        <v>0</v>
      </c>
      <c r="M649" s="116">
        <f t="shared" si="1670"/>
        <v>0</v>
      </c>
      <c r="N649" s="116">
        <f t="shared" si="1670"/>
        <v>0</v>
      </c>
      <c r="O649" s="116">
        <f t="shared" si="1670"/>
        <v>0</v>
      </c>
      <c r="P649" s="116">
        <f t="shared" si="1670"/>
        <v>0</v>
      </c>
      <c r="Q649" s="116">
        <f t="shared" si="1670"/>
        <v>0</v>
      </c>
      <c r="R649" s="116">
        <f t="shared" si="1670"/>
        <v>0</v>
      </c>
      <c r="S649" s="116">
        <f t="shared" si="1670"/>
        <v>0</v>
      </c>
      <c r="T649" s="116">
        <f t="shared" si="1670"/>
        <v>0</v>
      </c>
      <c r="U649" s="116">
        <f t="shared" si="1670"/>
        <v>0</v>
      </c>
      <c r="V649" s="174">
        <f t="shared" si="1100"/>
        <v>0</v>
      </c>
      <c r="W649" s="116">
        <f t="shared" si="1667"/>
        <v>0</v>
      </c>
      <c r="X649" s="116">
        <f t="shared" si="1661"/>
        <v>0</v>
      </c>
      <c r="Y649" s="116">
        <f t="shared" ref="Y649:AH649" si="1671">ROUND(X448*$G649/12,2)</f>
        <v>0</v>
      </c>
      <c r="Z649" s="116">
        <f t="shared" si="1671"/>
        <v>0</v>
      </c>
      <c r="AA649" s="116">
        <f t="shared" si="1671"/>
        <v>0</v>
      </c>
      <c r="AB649" s="116">
        <f t="shared" si="1671"/>
        <v>0</v>
      </c>
      <c r="AC649" s="116">
        <f t="shared" si="1671"/>
        <v>0</v>
      </c>
      <c r="AD649" s="116">
        <f t="shared" si="1671"/>
        <v>0</v>
      </c>
      <c r="AE649" s="116">
        <f t="shared" si="1671"/>
        <v>0</v>
      </c>
      <c r="AF649" s="116">
        <f t="shared" si="1671"/>
        <v>0</v>
      </c>
      <c r="AG649" s="116">
        <f t="shared" si="1671"/>
        <v>0</v>
      </c>
      <c r="AH649" s="116">
        <f t="shared" si="1671"/>
        <v>0</v>
      </c>
      <c r="AI649" s="2">
        <f t="shared" si="1669"/>
        <v>0</v>
      </c>
      <c r="AJ649" s="116">
        <f t="shared" si="1595"/>
        <v>0</v>
      </c>
      <c r="AK649" s="116">
        <f t="shared" si="1596"/>
        <v>0</v>
      </c>
      <c r="AL649" s="116">
        <f t="shared" si="1639"/>
        <v>0</v>
      </c>
      <c r="AM649" s="116">
        <f t="shared" si="1639"/>
        <v>0</v>
      </c>
      <c r="AN649" s="116">
        <f t="shared" si="1639"/>
        <v>0</v>
      </c>
      <c r="AO649" s="116">
        <f t="shared" si="1639"/>
        <v>0</v>
      </c>
      <c r="AP649" s="116">
        <f t="shared" si="1639"/>
        <v>0</v>
      </c>
      <c r="AQ649" s="116">
        <f t="shared" si="1639"/>
        <v>0</v>
      </c>
      <c r="AR649" s="116">
        <f t="shared" si="1639"/>
        <v>0</v>
      </c>
      <c r="AS649" s="116">
        <f t="shared" si="1639"/>
        <v>0</v>
      </c>
      <c r="AT649" s="116">
        <f t="shared" si="1639"/>
        <v>0</v>
      </c>
      <c r="AU649" s="116">
        <f t="shared" si="1639"/>
        <v>0</v>
      </c>
      <c r="AV649" s="116">
        <f t="shared" si="1586"/>
        <v>0</v>
      </c>
      <c r="AW649" s="116">
        <f t="shared" si="1597"/>
        <v>0</v>
      </c>
      <c r="AX649" s="116">
        <f t="shared" ref="AX649:BH664" si="1672">ROUND(AW448*$H649/12,2)</f>
        <v>0</v>
      </c>
      <c r="AY649" s="116">
        <f t="shared" si="1672"/>
        <v>0</v>
      </c>
      <c r="AZ649" s="116">
        <f t="shared" si="1672"/>
        <v>0</v>
      </c>
      <c r="BA649" s="116">
        <f t="shared" si="1672"/>
        <v>0</v>
      </c>
      <c r="BB649" s="116">
        <f t="shared" si="1672"/>
        <v>0</v>
      </c>
      <c r="BC649" s="116">
        <f t="shared" si="1672"/>
        <v>0</v>
      </c>
      <c r="BD649" s="116">
        <f t="shared" si="1672"/>
        <v>0</v>
      </c>
      <c r="BE649" s="116">
        <f t="shared" si="1672"/>
        <v>0</v>
      </c>
      <c r="BF649" s="116">
        <f t="shared" si="1672"/>
        <v>0</v>
      </c>
      <c r="BG649" s="116">
        <f t="shared" si="1672"/>
        <v>0</v>
      </c>
      <c r="BH649" s="116">
        <f t="shared" si="1672"/>
        <v>0</v>
      </c>
      <c r="BI649" s="116">
        <f t="shared" si="1587"/>
        <v>0</v>
      </c>
      <c r="BV649" s="163"/>
      <c r="CI649" s="163"/>
      <c r="CV649" s="163"/>
      <c r="DI649" s="163"/>
      <c r="DV649" s="163"/>
      <c r="EI649" s="163"/>
    </row>
    <row r="650" spans="1:139" ht="15.75" hidden="1" customHeight="1" outlineLevel="1" x14ac:dyDescent="0.25">
      <c r="A650" s="2">
        <f t="shared" si="1663"/>
        <v>101</v>
      </c>
      <c r="B650" s="1">
        <f t="shared" si="1663"/>
        <v>0</v>
      </c>
      <c r="C650" s="1">
        <f t="shared" si="1663"/>
        <v>0</v>
      </c>
      <c r="D650" s="2">
        <f t="shared" si="1663"/>
        <v>0</v>
      </c>
      <c r="E650" s="162">
        <f t="shared" si="1663"/>
        <v>0</v>
      </c>
      <c r="F650" s="123">
        <f t="shared" si="1649"/>
        <v>0</v>
      </c>
      <c r="G650" s="213"/>
      <c r="H650" s="213"/>
      <c r="J650" s="116">
        <f t="shared" ref="J650:U650" si="1673">ROUND(I449*$G650/12,2)</f>
        <v>0</v>
      </c>
      <c r="K650" s="116">
        <f t="shared" si="1673"/>
        <v>0</v>
      </c>
      <c r="L650" s="116">
        <f t="shared" si="1673"/>
        <v>0</v>
      </c>
      <c r="M650" s="116">
        <f t="shared" si="1673"/>
        <v>0</v>
      </c>
      <c r="N650" s="116">
        <f t="shared" si="1673"/>
        <v>0</v>
      </c>
      <c r="O650" s="116">
        <f t="shared" si="1673"/>
        <v>0</v>
      </c>
      <c r="P650" s="116">
        <f t="shared" si="1673"/>
        <v>0</v>
      </c>
      <c r="Q650" s="116">
        <f t="shared" si="1673"/>
        <v>0</v>
      </c>
      <c r="R650" s="116">
        <f t="shared" si="1673"/>
        <v>0</v>
      </c>
      <c r="S650" s="116">
        <f t="shared" si="1673"/>
        <v>0</v>
      </c>
      <c r="T650" s="116">
        <f t="shared" si="1673"/>
        <v>0</v>
      </c>
      <c r="U650" s="116">
        <f t="shared" si="1673"/>
        <v>0</v>
      </c>
      <c r="V650" s="174">
        <f t="shared" si="1100"/>
        <v>0</v>
      </c>
      <c r="W650" s="116">
        <f t="shared" si="1667"/>
        <v>0</v>
      </c>
      <c r="X650" s="116">
        <f t="shared" si="1661"/>
        <v>0</v>
      </c>
      <c r="Y650" s="116">
        <f t="shared" ref="Y650:AH650" si="1674">ROUND(X449*$G650/12,2)</f>
        <v>0</v>
      </c>
      <c r="Z650" s="116">
        <f t="shared" si="1674"/>
        <v>0</v>
      </c>
      <c r="AA650" s="116">
        <f t="shared" si="1674"/>
        <v>0</v>
      </c>
      <c r="AB650" s="116">
        <f t="shared" si="1674"/>
        <v>0</v>
      </c>
      <c r="AC650" s="116">
        <f t="shared" si="1674"/>
        <v>0</v>
      </c>
      <c r="AD650" s="116">
        <f t="shared" si="1674"/>
        <v>0</v>
      </c>
      <c r="AE650" s="116">
        <f t="shared" si="1674"/>
        <v>0</v>
      </c>
      <c r="AF650" s="116">
        <f t="shared" si="1674"/>
        <v>0</v>
      </c>
      <c r="AG650" s="116">
        <f t="shared" si="1674"/>
        <v>0</v>
      </c>
      <c r="AH650" s="116">
        <f t="shared" si="1674"/>
        <v>0</v>
      </c>
      <c r="AI650" s="2">
        <f t="shared" si="1669"/>
        <v>0</v>
      </c>
      <c r="AJ650" s="116">
        <f t="shared" si="1595"/>
        <v>0</v>
      </c>
      <c r="AK650" s="116">
        <f t="shared" si="1596"/>
        <v>0</v>
      </c>
      <c r="AL650" s="116">
        <f t="shared" si="1639"/>
        <v>0</v>
      </c>
      <c r="AM650" s="116">
        <f t="shared" si="1639"/>
        <v>0</v>
      </c>
      <c r="AN650" s="116">
        <f t="shared" si="1639"/>
        <v>0</v>
      </c>
      <c r="AO650" s="116">
        <f t="shared" si="1639"/>
        <v>0</v>
      </c>
      <c r="AP650" s="116">
        <f t="shared" si="1639"/>
        <v>0</v>
      </c>
      <c r="AQ650" s="116">
        <f t="shared" si="1639"/>
        <v>0</v>
      </c>
      <c r="AR650" s="116">
        <f t="shared" si="1639"/>
        <v>0</v>
      </c>
      <c r="AS650" s="116">
        <f t="shared" si="1639"/>
        <v>0</v>
      </c>
      <c r="AT650" s="116">
        <f t="shared" si="1639"/>
        <v>0</v>
      </c>
      <c r="AU650" s="116">
        <f t="shared" si="1639"/>
        <v>0</v>
      </c>
      <c r="AV650" s="116">
        <f t="shared" si="1586"/>
        <v>0</v>
      </c>
      <c r="AW650" s="116">
        <f t="shared" si="1597"/>
        <v>0</v>
      </c>
      <c r="AX650" s="116">
        <f t="shared" si="1672"/>
        <v>0</v>
      </c>
      <c r="AY650" s="116">
        <f t="shared" si="1672"/>
        <v>0</v>
      </c>
      <c r="AZ650" s="116">
        <f t="shared" si="1672"/>
        <v>0</v>
      </c>
      <c r="BA650" s="116">
        <f t="shared" si="1672"/>
        <v>0</v>
      </c>
      <c r="BB650" s="116">
        <f t="shared" si="1672"/>
        <v>0</v>
      </c>
      <c r="BC650" s="116">
        <f t="shared" si="1672"/>
        <v>0</v>
      </c>
      <c r="BD650" s="116">
        <f t="shared" si="1672"/>
        <v>0</v>
      </c>
      <c r="BE650" s="116">
        <f t="shared" si="1672"/>
        <v>0</v>
      </c>
      <c r="BF650" s="116">
        <f t="shared" si="1672"/>
        <v>0</v>
      </c>
      <c r="BG650" s="116">
        <f t="shared" si="1672"/>
        <v>0</v>
      </c>
      <c r="BH650" s="116">
        <f t="shared" si="1672"/>
        <v>0</v>
      </c>
      <c r="BI650" s="116">
        <f t="shared" si="1587"/>
        <v>0</v>
      </c>
      <c r="BV650" s="163"/>
      <c r="CI650" s="163"/>
      <c r="CV650" s="163"/>
      <c r="DI650" s="163"/>
      <c r="DV650" s="163"/>
      <c r="EI650" s="163"/>
    </row>
    <row r="651" spans="1:139" ht="15.75" hidden="1" customHeight="1" outlineLevel="1" x14ac:dyDescent="0.25">
      <c r="A651" s="2">
        <f t="shared" si="1663"/>
        <v>102</v>
      </c>
      <c r="B651" s="1">
        <f t="shared" si="1663"/>
        <v>0</v>
      </c>
      <c r="C651" s="1">
        <f t="shared" si="1663"/>
        <v>0</v>
      </c>
      <c r="D651" s="2">
        <f t="shared" si="1663"/>
        <v>0</v>
      </c>
      <c r="E651" s="162">
        <f t="shared" si="1663"/>
        <v>0</v>
      </c>
      <c r="F651" s="123">
        <f t="shared" si="1649"/>
        <v>0</v>
      </c>
      <c r="G651" s="213"/>
      <c r="H651" s="213"/>
      <c r="J651" s="116">
        <f t="shared" ref="J651:U651" si="1675">ROUND(I450*$G651/12,2)</f>
        <v>0</v>
      </c>
      <c r="K651" s="116">
        <f t="shared" si="1675"/>
        <v>0</v>
      </c>
      <c r="L651" s="116">
        <f t="shared" si="1675"/>
        <v>0</v>
      </c>
      <c r="M651" s="116">
        <f t="shared" si="1675"/>
        <v>0</v>
      </c>
      <c r="N651" s="116">
        <f t="shared" si="1675"/>
        <v>0</v>
      </c>
      <c r="O651" s="116">
        <f t="shared" si="1675"/>
        <v>0</v>
      </c>
      <c r="P651" s="116">
        <f t="shared" si="1675"/>
        <v>0</v>
      </c>
      <c r="Q651" s="116">
        <f t="shared" si="1675"/>
        <v>0</v>
      </c>
      <c r="R651" s="116">
        <f t="shared" si="1675"/>
        <v>0</v>
      </c>
      <c r="S651" s="116">
        <f t="shared" si="1675"/>
        <v>0</v>
      </c>
      <c r="T651" s="116">
        <f t="shared" si="1675"/>
        <v>0</v>
      </c>
      <c r="U651" s="116">
        <f t="shared" si="1675"/>
        <v>0</v>
      </c>
      <c r="V651" s="174">
        <f t="shared" si="1100"/>
        <v>0</v>
      </c>
      <c r="W651" s="116">
        <f t="shared" si="1667"/>
        <v>0</v>
      </c>
      <c r="X651" s="116">
        <f t="shared" si="1661"/>
        <v>0</v>
      </c>
      <c r="Y651" s="116">
        <f t="shared" ref="Y651:AH651" si="1676">ROUND(X450*$G651/12,2)</f>
        <v>0</v>
      </c>
      <c r="Z651" s="116">
        <f t="shared" si="1676"/>
        <v>0</v>
      </c>
      <c r="AA651" s="116">
        <f t="shared" si="1676"/>
        <v>0</v>
      </c>
      <c r="AB651" s="116">
        <f t="shared" si="1676"/>
        <v>0</v>
      </c>
      <c r="AC651" s="116">
        <f t="shared" si="1676"/>
        <v>0</v>
      </c>
      <c r="AD651" s="116">
        <f t="shared" si="1676"/>
        <v>0</v>
      </c>
      <c r="AE651" s="116">
        <f t="shared" si="1676"/>
        <v>0</v>
      </c>
      <c r="AF651" s="116">
        <f t="shared" si="1676"/>
        <v>0</v>
      </c>
      <c r="AG651" s="116">
        <f t="shared" si="1676"/>
        <v>0</v>
      </c>
      <c r="AH651" s="116">
        <f t="shared" si="1676"/>
        <v>0</v>
      </c>
      <c r="AI651" s="2">
        <f t="shared" si="1669"/>
        <v>0</v>
      </c>
      <c r="AJ651" s="116">
        <f t="shared" si="1595"/>
        <v>0</v>
      </c>
      <c r="AK651" s="116">
        <f t="shared" si="1596"/>
        <v>0</v>
      </c>
      <c r="AL651" s="116">
        <f t="shared" si="1639"/>
        <v>0</v>
      </c>
      <c r="AM651" s="116">
        <f t="shared" si="1639"/>
        <v>0</v>
      </c>
      <c r="AN651" s="116">
        <f t="shared" si="1639"/>
        <v>0</v>
      </c>
      <c r="AO651" s="116">
        <f t="shared" si="1639"/>
        <v>0</v>
      </c>
      <c r="AP651" s="116">
        <f t="shared" si="1639"/>
        <v>0</v>
      </c>
      <c r="AQ651" s="116">
        <f t="shared" si="1639"/>
        <v>0</v>
      </c>
      <c r="AR651" s="116">
        <f t="shared" si="1639"/>
        <v>0</v>
      </c>
      <c r="AS651" s="116">
        <f t="shared" si="1639"/>
        <v>0</v>
      </c>
      <c r="AT651" s="116">
        <f t="shared" si="1639"/>
        <v>0</v>
      </c>
      <c r="AU651" s="116">
        <f t="shared" si="1639"/>
        <v>0</v>
      </c>
      <c r="AV651" s="116">
        <f t="shared" si="1586"/>
        <v>0</v>
      </c>
      <c r="AW651" s="116">
        <f t="shared" si="1597"/>
        <v>0</v>
      </c>
      <c r="AX651" s="116">
        <f t="shared" si="1672"/>
        <v>0</v>
      </c>
      <c r="AY651" s="116">
        <f t="shared" si="1672"/>
        <v>0</v>
      </c>
      <c r="AZ651" s="116">
        <f t="shared" si="1672"/>
        <v>0</v>
      </c>
      <c r="BA651" s="116">
        <f t="shared" si="1672"/>
        <v>0</v>
      </c>
      <c r="BB651" s="116">
        <f t="shared" si="1672"/>
        <v>0</v>
      </c>
      <c r="BC651" s="116">
        <f t="shared" si="1672"/>
        <v>0</v>
      </c>
      <c r="BD651" s="116">
        <f t="shared" si="1672"/>
        <v>0</v>
      </c>
      <c r="BE651" s="116">
        <f t="shared" si="1672"/>
        <v>0</v>
      </c>
      <c r="BF651" s="116">
        <f t="shared" si="1672"/>
        <v>0</v>
      </c>
      <c r="BG651" s="116">
        <f t="shared" si="1672"/>
        <v>0</v>
      </c>
      <c r="BH651" s="116">
        <f t="shared" si="1672"/>
        <v>0</v>
      </c>
      <c r="BI651" s="116">
        <f t="shared" si="1587"/>
        <v>0</v>
      </c>
      <c r="BV651" s="163"/>
      <c r="CI651" s="163"/>
      <c r="CV651" s="163"/>
      <c r="DI651" s="163"/>
      <c r="DV651" s="163"/>
      <c r="EI651" s="163"/>
    </row>
    <row r="652" spans="1:139" ht="15.75" hidden="1" customHeight="1" outlineLevel="1" x14ac:dyDescent="0.25">
      <c r="A652" s="2">
        <f t="shared" si="1663"/>
        <v>103</v>
      </c>
      <c r="B652" s="1">
        <f t="shared" si="1663"/>
        <v>0</v>
      </c>
      <c r="C652" s="1">
        <f t="shared" si="1663"/>
        <v>0</v>
      </c>
      <c r="D652" s="2">
        <f t="shared" si="1663"/>
        <v>0</v>
      </c>
      <c r="E652" s="162">
        <f t="shared" si="1663"/>
        <v>0</v>
      </c>
      <c r="F652" s="123">
        <f t="shared" si="1649"/>
        <v>0</v>
      </c>
      <c r="G652" s="213"/>
      <c r="H652" s="213"/>
      <c r="J652" s="116">
        <f t="shared" ref="J652:U652" si="1677">ROUND(I451*$G652/12,2)</f>
        <v>0</v>
      </c>
      <c r="K652" s="116">
        <f t="shared" si="1677"/>
        <v>0</v>
      </c>
      <c r="L652" s="116">
        <f t="shared" si="1677"/>
        <v>0</v>
      </c>
      <c r="M652" s="116">
        <f t="shared" si="1677"/>
        <v>0</v>
      </c>
      <c r="N652" s="116">
        <f t="shared" si="1677"/>
        <v>0</v>
      </c>
      <c r="O652" s="116">
        <f t="shared" si="1677"/>
        <v>0</v>
      </c>
      <c r="P652" s="116">
        <f t="shared" si="1677"/>
        <v>0</v>
      </c>
      <c r="Q652" s="116">
        <f t="shared" si="1677"/>
        <v>0</v>
      </c>
      <c r="R652" s="116">
        <f t="shared" si="1677"/>
        <v>0</v>
      </c>
      <c r="S652" s="116">
        <f t="shared" si="1677"/>
        <v>0</v>
      </c>
      <c r="T652" s="116">
        <f t="shared" si="1677"/>
        <v>0</v>
      </c>
      <c r="U652" s="116">
        <f t="shared" si="1677"/>
        <v>0</v>
      </c>
      <c r="V652" s="174">
        <f t="shared" si="1100"/>
        <v>0</v>
      </c>
      <c r="W652" s="116">
        <f t="shared" si="1667"/>
        <v>0</v>
      </c>
      <c r="X652" s="116">
        <f t="shared" si="1661"/>
        <v>0</v>
      </c>
      <c r="Y652" s="116">
        <f t="shared" ref="Y652:AH652" si="1678">ROUND(X451*$G652/12,2)</f>
        <v>0</v>
      </c>
      <c r="Z652" s="116">
        <f t="shared" si="1678"/>
        <v>0</v>
      </c>
      <c r="AA652" s="116">
        <f t="shared" si="1678"/>
        <v>0</v>
      </c>
      <c r="AB652" s="116">
        <f t="shared" si="1678"/>
        <v>0</v>
      </c>
      <c r="AC652" s="116">
        <f t="shared" si="1678"/>
        <v>0</v>
      </c>
      <c r="AD652" s="116">
        <f t="shared" si="1678"/>
        <v>0</v>
      </c>
      <c r="AE652" s="116">
        <f t="shared" si="1678"/>
        <v>0</v>
      </c>
      <c r="AF652" s="116">
        <f t="shared" si="1678"/>
        <v>0</v>
      </c>
      <c r="AG652" s="116">
        <f t="shared" si="1678"/>
        <v>0</v>
      </c>
      <c r="AH652" s="116">
        <f t="shared" si="1678"/>
        <v>0</v>
      </c>
      <c r="AI652" s="2">
        <f t="shared" si="1669"/>
        <v>0</v>
      </c>
      <c r="AJ652" s="116">
        <f t="shared" si="1595"/>
        <v>0</v>
      </c>
      <c r="AK652" s="116">
        <f t="shared" si="1596"/>
        <v>0</v>
      </c>
      <c r="AL652" s="116">
        <f t="shared" ref="AL652:AU667" si="1679">ROUND(AK451*$H652/12,2)</f>
        <v>0</v>
      </c>
      <c r="AM652" s="116">
        <f t="shared" si="1679"/>
        <v>0</v>
      </c>
      <c r="AN652" s="116">
        <f t="shared" si="1679"/>
        <v>0</v>
      </c>
      <c r="AO652" s="116">
        <f t="shared" si="1679"/>
        <v>0</v>
      </c>
      <c r="AP652" s="116">
        <f t="shared" si="1679"/>
        <v>0</v>
      </c>
      <c r="AQ652" s="116">
        <f t="shared" si="1679"/>
        <v>0</v>
      </c>
      <c r="AR652" s="116">
        <f t="shared" si="1679"/>
        <v>0</v>
      </c>
      <c r="AS652" s="116">
        <f t="shared" si="1679"/>
        <v>0</v>
      </c>
      <c r="AT652" s="116">
        <f t="shared" si="1679"/>
        <v>0</v>
      </c>
      <c r="AU652" s="116">
        <f t="shared" si="1679"/>
        <v>0</v>
      </c>
      <c r="AV652" s="116">
        <f t="shared" si="1586"/>
        <v>0</v>
      </c>
      <c r="AW652" s="116">
        <f t="shared" si="1597"/>
        <v>0</v>
      </c>
      <c r="AX652" s="116">
        <f t="shared" si="1672"/>
        <v>0</v>
      </c>
      <c r="AY652" s="116">
        <f t="shared" si="1672"/>
        <v>0</v>
      </c>
      <c r="AZ652" s="116">
        <f t="shared" si="1672"/>
        <v>0</v>
      </c>
      <c r="BA652" s="116">
        <f t="shared" si="1672"/>
        <v>0</v>
      </c>
      <c r="BB652" s="116">
        <f t="shared" si="1672"/>
        <v>0</v>
      </c>
      <c r="BC652" s="116">
        <f t="shared" si="1672"/>
        <v>0</v>
      </c>
      <c r="BD652" s="116">
        <f t="shared" si="1672"/>
        <v>0</v>
      </c>
      <c r="BE652" s="116">
        <f t="shared" si="1672"/>
        <v>0</v>
      </c>
      <c r="BF652" s="116">
        <f t="shared" si="1672"/>
        <v>0</v>
      </c>
      <c r="BG652" s="116">
        <f t="shared" si="1672"/>
        <v>0</v>
      </c>
      <c r="BH652" s="116">
        <f t="shared" si="1672"/>
        <v>0</v>
      </c>
      <c r="BI652" s="116">
        <f t="shared" si="1587"/>
        <v>0</v>
      </c>
      <c r="BV652" s="163"/>
      <c r="CI652" s="163"/>
      <c r="CV652" s="163"/>
      <c r="DI652" s="163"/>
      <c r="DV652" s="163"/>
      <c r="EI652" s="163"/>
    </row>
    <row r="653" spans="1:139" ht="15.75" hidden="1" customHeight="1" outlineLevel="1" x14ac:dyDescent="0.25">
      <c r="A653" s="2">
        <f t="shared" si="1663"/>
        <v>104</v>
      </c>
      <c r="B653" s="1">
        <f t="shared" si="1663"/>
        <v>0</v>
      </c>
      <c r="C653" s="1">
        <f t="shared" si="1663"/>
        <v>0</v>
      </c>
      <c r="D653" s="2">
        <f t="shared" si="1663"/>
        <v>0</v>
      </c>
      <c r="E653" s="162">
        <f t="shared" si="1663"/>
        <v>0</v>
      </c>
      <c r="F653" s="123">
        <f t="shared" si="1649"/>
        <v>0</v>
      </c>
      <c r="G653" s="213"/>
      <c r="H653" s="213"/>
      <c r="J653" s="116">
        <f t="shared" ref="J653:U653" si="1680">ROUND(I452*$G653/12,2)</f>
        <v>0</v>
      </c>
      <c r="K653" s="116">
        <f t="shared" si="1680"/>
        <v>0</v>
      </c>
      <c r="L653" s="116">
        <f t="shared" si="1680"/>
        <v>0</v>
      </c>
      <c r="M653" s="116">
        <f t="shared" si="1680"/>
        <v>0</v>
      </c>
      <c r="N653" s="116">
        <f t="shared" si="1680"/>
        <v>0</v>
      </c>
      <c r="O653" s="116">
        <f t="shared" si="1680"/>
        <v>0</v>
      </c>
      <c r="P653" s="116">
        <f t="shared" si="1680"/>
        <v>0</v>
      </c>
      <c r="Q653" s="116">
        <f t="shared" si="1680"/>
        <v>0</v>
      </c>
      <c r="R653" s="116">
        <f t="shared" si="1680"/>
        <v>0</v>
      </c>
      <c r="S653" s="116">
        <f t="shared" si="1680"/>
        <v>0</v>
      </c>
      <c r="T653" s="116">
        <f t="shared" si="1680"/>
        <v>0</v>
      </c>
      <c r="U653" s="116">
        <f t="shared" si="1680"/>
        <v>0</v>
      </c>
      <c r="V653" s="174">
        <f t="shared" si="1100"/>
        <v>0</v>
      </c>
      <c r="W653" s="116">
        <f t="shared" si="1667"/>
        <v>0</v>
      </c>
      <c r="X653" s="116">
        <f t="shared" si="1661"/>
        <v>0</v>
      </c>
      <c r="Y653" s="116">
        <f t="shared" ref="Y653:AH653" si="1681">ROUND(X452*$G653/12,2)</f>
        <v>0</v>
      </c>
      <c r="Z653" s="116">
        <f t="shared" si="1681"/>
        <v>0</v>
      </c>
      <c r="AA653" s="116">
        <f t="shared" si="1681"/>
        <v>0</v>
      </c>
      <c r="AB653" s="116">
        <f t="shared" si="1681"/>
        <v>0</v>
      </c>
      <c r="AC653" s="116">
        <f t="shared" si="1681"/>
        <v>0</v>
      </c>
      <c r="AD653" s="116">
        <f t="shared" si="1681"/>
        <v>0</v>
      </c>
      <c r="AE653" s="116">
        <f t="shared" si="1681"/>
        <v>0</v>
      </c>
      <c r="AF653" s="116">
        <f t="shared" si="1681"/>
        <v>0</v>
      </c>
      <c r="AG653" s="116">
        <f t="shared" si="1681"/>
        <v>0</v>
      </c>
      <c r="AH653" s="116">
        <f t="shared" si="1681"/>
        <v>0</v>
      </c>
      <c r="AI653" s="2">
        <f t="shared" si="1669"/>
        <v>0</v>
      </c>
      <c r="AJ653" s="116">
        <f t="shared" si="1595"/>
        <v>0</v>
      </c>
      <c r="AK653" s="116">
        <f t="shared" si="1596"/>
        <v>0</v>
      </c>
      <c r="AL653" s="116">
        <f t="shared" si="1679"/>
        <v>0</v>
      </c>
      <c r="AM653" s="116">
        <f t="shared" si="1679"/>
        <v>0</v>
      </c>
      <c r="AN653" s="116">
        <f t="shared" si="1679"/>
        <v>0</v>
      </c>
      <c r="AO653" s="116">
        <f t="shared" si="1679"/>
        <v>0</v>
      </c>
      <c r="AP653" s="116">
        <f t="shared" si="1679"/>
        <v>0</v>
      </c>
      <c r="AQ653" s="116">
        <f t="shared" si="1679"/>
        <v>0</v>
      </c>
      <c r="AR653" s="116">
        <f t="shared" si="1679"/>
        <v>0</v>
      </c>
      <c r="AS653" s="116">
        <f t="shared" si="1679"/>
        <v>0</v>
      </c>
      <c r="AT653" s="116">
        <f t="shared" si="1679"/>
        <v>0</v>
      </c>
      <c r="AU653" s="116">
        <f t="shared" si="1679"/>
        <v>0</v>
      </c>
      <c r="AV653" s="116">
        <f t="shared" si="1586"/>
        <v>0</v>
      </c>
      <c r="AW653" s="116">
        <f t="shared" si="1597"/>
        <v>0</v>
      </c>
      <c r="AX653" s="116">
        <f t="shared" si="1672"/>
        <v>0</v>
      </c>
      <c r="AY653" s="116">
        <f t="shared" si="1672"/>
        <v>0</v>
      </c>
      <c r="AZ653" s="116">
        <f t="shared" si="1672"/>
        <v>0</v>
      </c>
      <c r="BA653" s="116">
        <f t="shared" si="1672"/>
        <v>0</v>
      </c>
      <c r="BB653" s="116">
        <f t="shared" si="1672"/>
        <v>0</v>
      </c>
      <c r="BC653" s="116">
        <f t="shared" si="1672"/>
        <v>0</v>
      </c>
      <c r="BD653" s="116">
        <f t="shared" si="1672"/>
        <v>0</v>
      </c>
      <c r="BE653" s="116">
        <f t="shared" si="1672"/>
        <v>0</v>
      </c>
      <c r="BF653" s="116">
        <f t="shared" si="1672"/>
        <v>0</v>
      </c>
      <c r="BG653" s="116">
        <f t="shared" si="1672"/>
        <v>0</v>
      </c>
      <c r="BH653" s="116">
        <f t="shared" si="1672"/>
        <v>0</v>
      </c>
      <c r="BI653" s="116">
        <f t="shared" si="1587"/>
        <v>0</v>
      </c>
      <c r="BV653" s="163"/>
      <c r="CI653" s="163"/>
      <c r="CV653" s="163"/>
      <c r="DI653" s="163"/>
      <c r="DV653" s="163"/>
      <c r="EI653" s="163"/>
    </row>
    <row r="654" spans="1:139" ht="15.75" hidden="1" customHeight="1" outlineLevel="1" x14ac:dyDescent="0.25">
      <c r="A654" s="2">
        <f t="shared" si="1663"/>
        <v>105</v>
      </c>
      <c r="B654" s="1">
        <f t="shared" si="1663"/>
        <v>0</v>
      </c>
      <c r="C654" s="1">
        <f t="shared" si="1663"/>
        <v>0</v>
      </c>
      <c r="D654" s="2">
        <f t="shared" si="1663"/>
        <v>0</v>
      </c>
      <c r="E654" s="162">
        <f t="shared" si="1663"/>
        <v>0</v>
      </c>
      <c r="F654" s="123">
        <f t="shared" si="1649"/>
        <v>0</v>
      </c>
      <c r="G654" s="213"/>
      <c r="H654" s="213"/>
      <c r="J654" s="116">
        <f t="shared" ref="J654:U654" si="1682">ROUND(I453*$G654/12,2)</f>
        <v>0</v>
      </c>
      <c r="K654" s="116">
        <f t="shared" si="1682"/>
        <v>0</v>
      </c>
      <c r="L654" s="116">
        <f t="shared" si="1682"/>
        <v>0</v>
      </c>
      <c r="M654" s="116">
        <f t="shared" si="1682"/>
        <v>0</v>
      </c>
      <c r="N654" s="116">
        <f t="shared" si="1682"/>
        <v>0</v>
      </c>
      <c r="O654" s="116">
        <f t="shared" si="1682"/>
        <v>0</v>
      </c>
      <c r="P654" s="116">
        <f t="shared" si="1682"/>
        <v>0</v>
      </c>
      <c r="Q654" s="116">
        <f t="shared" si="1682"/>
        <v>0</v>
      </c>
      <c r="R654" s="116">
        <f t="shared" si="1682"/>
        <v>0</v>
      </c>
      <c r="S654" s="116">
        <f t="shared" si="1682"/>
        <v>0</v>
      </c>
      <c r="T654" s="116">
        <f t="shared" si="1682"/>
        <v>0</v>
      </c>
      <c r="U654" s="116">
        <f t="shared" si="1682"/>
        <v>0</v>
      </c>
      <c r="V654" s="174">
        <f t="shared" si="1100"/>
        <v>0</v>
      </c>
      <c r="W654" s="116">
        <f t="shared" si="1667"/>
        <v>0</v>
      </c>
      <c r="X654" s="116">
        <f t="shared" si="1661"/>
        <v>0</v>
      </c>
      <c r="Y654" s="116">
        <f t="shared" ref="Y654:AH654" si="1683">ROUND(X453*$G654/12,2)</f>
        <v>0</v>
      </c>
      <c r="Z654" s="116">
        <f t="shared" si="1683"/>
        <v>0</v>
      </c>
      <c r="AA654" s="116">
        <f t="shared" si="1683"/>
        <v>0</v>
      </c>
      <c r="AB654" s="116">
        <f t="shared" si="1683"/>
        <v>0</v>
      </c>
      <c r="AC654" s="116">
        <f t="shared" si="1683"/>
        <v>0</v>
      </c>
      <c r="AD654" s="116">
        <f t="shared" si="1683"/>
        <v>0</v>
      </c>
      <c r="AE654" s="116">
        <f t="shared" si="1683"/>
        <v>0</v>
      </c>
      <c r="AF654" s="116">
        <f t="shared" si="1683"/>
        <v>0</v>
      </c>
      <c r="AG654" s="116">
        <f t="shared" si="1683"/>
        <v>0</v>
      </c>
      <c r="AH654" s="116">
        <f t="shared" si="1683"/>
        <v>0</v>
      </c>
      <c r="AI654" s="2">
        <f t="shared" si="1669"/>
        <v>0</v>
      </c>
      <c r="AJ654" s="116">
        <f t="shared" si="1595"/>
        <v>0</v>
      </c>
      <c r="AK654" s="116">
        <f t="shared" si="1596"/>
        <v>0</v>
      </c>
      <c r="AL654" s="116">
        <f t="shared" si="1679"/>
        <v>0</v>
      </c>
      <c r="AM654" s="116">
        <f t="shared" si="1679"/>
        <v>0</v>
      </c>
      <c r="AN654" s="116">
        <f t="shared" si="1679"/>
        <v>0</v>
      </c>
      <c r="AO654" s="116">
        <f t="shared" si="1679"/>
        <v>0</v>
      </c>
      <c r="AP654" s="116">
        <f t="shared" si="1679"/>
        <v>0</v>
      </c>
      <c r="AQ654" s="116">
        <f t="shared" si="1679"/>
        <v>0</v>
      </c>
      <c r="AR654" s="116">
        <f t="shared" si="1679"/>
        <v>0</v>
      </c>
      <c r="AS654" s="116">
        <f t="shared" si="1679"/>
        <v>0</v>
      </c>
      <c r="AT654" s="116">
        <f t="shared" si="1679"/>
        <v>0</v>
      </c>
      <c r="AU654" s="116">
        <f t="shared" si="1679"/>
        <v>0</v>
      </c>
      <c r="AV654" s="116">
        <f t="shared" si="1586"/>
        <v>0</v>
      </c>
      <c r="AW654" s="116">
        <f t="shared" si="1597"/>
        <v>0</v>
      </c>
      <c r="AX654" s="116">
        <f t="shared" si="1672"/>
        <v>0</v>
      </c>
      <c r="AY654" s="116">
        <f t="shared" si="1672"/>
        <v>0</v>
      </c>
      <c r="AZ654" s="116">
        <f t="shared" si="1672"/>
        <v>0</v>
      </c>
      <c r="BA654" s="116">
        <f t="shared" si="1672"/>
        <v>0</v>
      </c>
      <c r="BB654" s="116">
        <f t="shared" si="1672"/>
        <v>0</v>
      </c>
      <c r="BC654" s="116">
        <f t="shared" si="1672"/>
        <v>0</v>
      </c>
      <c r="BD654" s="116">
        <f t="shared" si="1672"/>
        <v>0</v>
      </c>
      <c r="BE654" s="116">
        <f t="shared" si="1672"/>
        <v>0</v>
      </c>
      <c r="BF654" s="116">
        <f t="shared" si="1672"/>
        <v>0</v>
      </c>
      <c r="BG654" s="116">
        <f t="shared" si="1672"/>
        <v>0</v>
      </c>
      <c r="BH654" s="116">
        <f t="shared" si="1672"/>
        <v>0</v>
      </c>
      <c r="BI654" s="116">
        <f t="shared" si="1587"/>
        <v>0</v>
      </c>
      <c r="BV654" s="163"/>
      <c r="CI654" s="163"/>
      <c r="CV654" s="163"/>
      <c r="DI654" s="163"/>
      <c r="DV654" s="163"/>
      <c r="EI654" s="163"/>
    </row>
    <row r="655" spans="1:139" ht="15.75" hidden="1" customHeight="1" outlineLevel="1" x14ac:dyDescent="0.25">
      <c r="A655" s="2">
        <f t="shared" si="1663"/>
        <v>106</v>
      </c>
      <c r="B655" s="1">
        <f t="shared" si="1663"/>
        <v>0</v>
      </c>
      <c r="C655" s="1">
        <f t="shared" si="1663"/>
        <v>0</v>
      </c>
      <c r="D655" s="2">
        <f t="shared" si="1663"/>
        <v>0</v>
      </c>
      <c r="E655" s="162">
        <f t="shared" si="1663"/>
        <v>0</v>
      </c>
      <c r="F655" s="123">
        <f t="shared" si="1649"/>
        <v>0</v>
      </c>
      <c r="G655" s="213"/>
      <c r="H655" s="213"/>
      <c r="J655" s="116">
        <f t="shared" ref="J655:U655" si="1684">ROUND(I454*$G655/12,2)</f>
        <v>0</v>
      </c>
      <c r="K655" s="116">
        <f t="shared" si="1684"/>
        <v>0</v>
      </c>
      <c r="L655" s="116">
        <f t="shared" si="1684"/>
        <v>0</v>
      </c>
      <c r="M655" s="116">
        <f t="shared" si="1684"/>
        <v>0</v>
      </c>
      <c r="N655" s="116">
        <f t="shared" si="1684"/>
        <v>0</v>
      </c>
      <c r="O655" s="116">
        <f t="shared" si="1684"/>
        <v>0</v>
      </c>
      <c r="P655" s="116">
        <f t="shared" si="1684"/>
        <v>0</v>
      </c>
      <c r="Q655" s="116">
        <f t="shared" si="1684"/>
        <v>0</v>
      </c>
      <c r="R655" s="116">
        <f t="shared" si="1684"/>
        <v>0</v>
      </c>
      <c r="S655" s="116">
        <f t="shared" si="1684"/>
        <v>0</v>
      </c>
      <c r="T655" s="116">
        <f t="shared" si="1684"/>
        <v>0</v>
      </c>
      <c r="U655" s="116">
        <f t="shared" si="1684"/>
        <v>0</v>
      </c>
      <c r="V655" s="174">
        <f t="shared" si="1100"/>
        <v>0</v>
      </c>
      <c r="W655" s="116">
        <f t="shared" si="1667"/>
        <v>0</v>
      </c>
      <c r="X655" s="116">
        <f t="shared" si="1661"/>
        <v>0</v>
      </c>
      <c r="Y655" s="116">
        <f t="shared" ref="Y655:AH655" si="1685">ROUND(X454*$G655/12,2)</f>
        <v>0</v>
      </c>
      <c r="Z655" s="116">
        <f t="shared" si="1685"/>
        <v>0</v>
      </c>
      <c r="AA655" s="116">
        <f t="shared" si="1685"/>
        <v>0</v>
      </c>
      <c r="AB655" s="116">
        <f t="shared" si="1685"/>
        <v>0</v>
      </c>
      <c r="AC655" s="116">
        <f t="shared" si="1685"/>
        <v>0</v>
      </c>
      <c r="AD655" s="116">
        <f t="shared" si="1685"/>
        <v>0</v>
      </c>
      <c r="AE655" s="116">
        <f t="shared" si="1685"/>
        <v>0</v>
      </c>
      <c r="AF655" s="116">
        <f t="shared" si="1685"/>
        <v>0</v>
      </c>
      <c r="AG655" s="116">
        <f t="shared" si="1685"/>
        <v>0</v>
      </c>
      <c r="AH655" s="116">
        <f t="shared" si="1685"/>
        <v>0</v>
      </c>
      <c r="AI655" s="2">
        <f t="shared" si="1669"/>
        <v>0</v>
      </c>
      <c r="AJ655" s="116">
        <f t="shared" si="1595"/>
        <v>0</v>
      </c>
      <c r="AK655" s="116">
        <f t="shared" si="1596"/>
        <v>0</v>
      </c>
      <c r="AL655" s="116">
        <f t="shared" si="1679"/>
        <v>0</v>
      </c>
      <c r="AM655" s="116">
        <f t="shared" si="1679"/>
        <v>0</v>
      </c>
      <c r="AN655" s="116">
        <f t="shared" si="1679"/>
        <v>0</v>
      </c>
      <c r="AO655" s="116">
        <f t="shared" si="1679"/>
        <v>0</v>
      </c>
      <c r="AP655" s="116">
        <f t="shared" si="1679"/>
        <v>0</v>
      </c>
      <c r="AQ655" s="116">
        <f t="shared" si="1679"/>
        <v>0</v>
      </c>
      <c r="AR655" s="116">
        <f t="shared" si="1679"/>
        <v>0</v>
      </c>
      <c r="AS655" s="116">
        <f t="shared" si="1679"/>
        <v>0</v>
      </c>
      <c r="AT655" s="116">
        <f t="shared" si="1679"/>
        <v>0</v>
      </c>
      <c r="AU655" s="116">
        <f t="shared" si="1679"/>
        <v>0</v>
      </c>
      <c r="AV655" s="116">
        <f t="shared" si="1586"/>
        <v>0</v>
      </c>
      <c r="AW655" s="116">
        <f t="shared" si="1597"/>
        <v>0</v>
      </c>
      <c r="AX655" s="116">
        <f t="shared" si="1672"/>
        <v>0</v>
      </c>
      <c r="AY655" s="116">
        <f t="shared" si="1672"/>
        <v>0</v>
      </c>
      <c r="AZ655" s="116">
        <f t="shared" si="1672"/>
        <v>0</v>
      </c>
      <c r="BA655" s="116">
        <f t="shared" si="1672"/>
        <v>0</v>
      </c>
      <c r="BB655" s="116">
        <f t="shared" si="1672"/>
        <v>0</v>
      </c>
      <c r="BC655" s="116">
        <f t="shared" si="1672"/>
        <v>0</v>
      </c>
      <c r="BD655" s="116">
        <f t="shared" si="1672"/>
        <v>0</v>
      </c>
      <c r="BE655" s="116">
        <f t="shared" si="1672"/>
        <v>0</v>
      </c>
      <c r="BF655" s="116">
        <f t="shared" si="1672"/>
        <v>0</v>
      </c>
      <c r="BG655" s="116">
        <f t="shared" si="1672"/>
        <v>0</v>
      </c>
      <c r="BH655" s="116">
        <f t="shared" si="1672"/>
        <v>0</v>
      </c>
      <c r="BI655" s="116">
        <f t="shared" si="1587"/>
        <v>0</v>
      </c>
      <c r="BV655" s="163"/>
      <c r="CI655" s="163"/>
      <c r="CV655" s="163"/>
      <c r="DI655" s="163"/>
      <c r="DV655" s="163"/>
      <c r="EI655" s="163"/>
    </row>
    <row r="656" spans="1:139" ht="15.75" hidden="1" customHeight="1" outlineLevel="1" x14ac:dyDescent="0.25">
      <c r="A656" s="2">
        <f t="shared" si="1663"/>
        <v>107</v>
      </c>
      <c r="B656" s="1">
        <f t="shared" si="1663"/>
        <v>0</v>
      </c>
      <c r="C656" s="1">
        <f t="shared" si="1663"/>
        <v>0</v>
      </c>
      <c r="D656" s="2">
        <f t="shared" si="1663"/>
        <v>0</v>
      </c>
      <c r="E656" s="162">
        <f t="shared" si="1663"/>
        <v>0</v>
      </c>
      <c r="F656" s="123">
        <f t="shared" si="1649"/>
        <v>0</v>
      </c>
      <c r="G656" s="213"/>
      <c r="H656" s="213"/>
      <c r="J656" s="116">
        <f t="shared" ref="J656:U656" si="1686">ROUND(I455*$G656/12,2)</f>
        <v>0</v>
      </c>
      <c r="K656" s="116">
        <f t="shared" si="1686"/>
        <v>0</v>
      </c>
      <c r="L656" s="116">
        <f t="shared" si="1686"/>
        <v>0</v>
      </c>
      <c r="M656" s="116">
        <f t="shared" si="1686"/>
        <v>0</v>
      </c>
      <c r="N656" s="116">
        <f t="shared" si="1686"/>
        <v>0</v>
      </c>
      <c r="O656" s="116">
        <f t="shared" si="1686"/>
        <v>0</v>
      </c>
      <c r="P656" s="116">
        <f t="shared" si="1686"/>
        <v>0</v>
      </c>
      <c r="Q656" s="116">
        <f t="shared" si="1686"/>
        <v>0</v>
      </c>
      <c r="R656" s="116">
        <f t="shared" si="1686"/>
        <v>0</v>
      </c>
      <c r="S656" s="116">
        <f t="shared" si="1686"/>
        <v>0</v>
      </c>
      <c r="T656" s="116">
        <f t="shared" si="1686"/>
        <v>0</v>
      </c>
      <c r="U656" s="116">
        <f t="shared" si="1686"/>
        <v>0</v>
      </c>
      <c r="V656" s="174">
        <f t="shared" si="1100"/>
        <v>0</v>
      </c>
      <c r="W656" s="116">
        <f t="shared" si="1667"/>
        <v>0</v>
      </c>
      <c r="X656" s="116">
        <f t="shared" si="1661"/>
        <v>0</v>
      </c>
      <c r="Y656" s="116">
        <f t="shared" ref="Y656:AH656" si="1687">ROUND(X455*$G656/12,2)</f>
        <v>0</v>
      </c>
      <c r="Z656" s="116">
        <f t="shared" si="1687"/>
        <v>0</v>
      </c>
      <c r="AA656" s="116">
        <f t="shared" si="1687"/>
        <v>0</v>
      </c>
      <c r="AB656" s="116">
        <f t="shared" si="1687"/>
        <v>0</v>
      </c>
      <c r="AC656" s="116">
        <f t="shared" si="1687"/>
        <v>0</v>
      </c>
      <c r="AD656" s="116">
        <f t="shared" si="1687"/>
        <v>0</v>
      </c>
      <c r="AE656" s="116">
        <f t="shared" si="1687"/>
        <v>0</v>
      </c>
      <c r="AF656" s="116">
        <f t="shared" si="1687"/>
        <v>0</v>
      </c>
      <c r="AG656" s="116">
        <f t="shared" si="1687"/>
        <v>0</v>
      </c>
      <c r="AH656" s="116">
        <f t="shared" si="1687"/>
        <v>0</v>
      </c>
      <c r="AI656" s="2">
        <f t="shared" si="1669"/>
        <v>0</v>
      </c>
      <c r="AJ656" s="116">
        <f t="shared" si="1595"/>
        <v>0</v>
      </c>
      <c r="AK656" s="116">
        <f t="shared" si="1596"/>
        <v>0</v>
      </c>
      <c r="AL656" s="116">
        <f t="shared" si="1679"/>
        <v>0</v>
      </c>
      <c r="AM656" s="116">
        <f t="shared" si="1679"/>
        <v>0</v>
      </c>
      <c r="AN656" s="116">
        <f t="shared" si="1679"/>
        <v>0</v>
      </c>
      <c r="AO656" s="116">
        <f t="shared" si="1679"/>
        <v>0</v>
      </c>
      <c r="AP656" s="116">
        <f t="shared" si="1679"/>
        <v>0</v>
      </c>
      <c r="AQ656" s="116">
        <f t="shared" si="1679"/>
        <v>0</v>
      </c>
      <c r="AR656" s="116">
        <f t="shared" si="1679"/>
        <v>0</v>
      </c>
      <c r="AS656" s="116">
        <f t="shared" si="1679"/>
        <v>0</v>
      </c>
      <c r="AT656" s="116">
        <f t="shared" si="1679"/>
        <v>0</v>
      </c>
      <c r="AU656" s="116">
        <f t="shared" si="1679"/>
        <v>0</v>
      </c>
      <c r="AV656" s="116">
        <f t="shared" si="1586"/>
        <v>0</v>
      </c>
      <c r="AW656" s="116">
        <f t="shared" si="1597"/>
        <v>0</v>
      </c>
      <c r="AX656" s="116">
        <f t="shared" si="1672"/>
        <v>0</v>
      </c>
      <c r="AY656" s="116">
        <f t="shared" si="1672"/>
        <v>0</v>
      </c>
      <c r="AZ656" s="116">
        <f t="shared" si="1672"/>
        <v>0</v>
      </c>
      <c r="BA656" s="116">
        <f t="shared" si="1672"/>
        <v>0</v>
      </c>
      <c r="BB656" s="116">
        <f t="shared" si="1672"/>
        <v>0</v>
      </c>
      <c r="BC656" s="116">
        <f t="shared" si="1672"/>
        <v>0</v>
      </c>
      <c r="BD656" s="116">
        <f t="shared" si="1672"/>
        <v>0</v>
      </c>
      <c r="BE656" s="116">
        <f t="shared" si="1672"/>
        <v>0</v>
      </c>
      <c r="BF656" s="116">
        <f t="shared" si="1672"/>
        <v>0</v>
      </c>
      <c r="BG656" s="116">
        <f t="shared" si="1672"/>
        <v>0</v>
      </c>
      <c r="BH656" s="116">
        <f t="shared" si="1672"/>
        <v>0</v>
      </c>
      <c r="BI656" s="116">
        <f t="shared" si="1587"/>
        <v>0</v>
      </c>
      <c r="BV656" s="163"/>
      <c r="CI656" s="163"/>
      <c r="CV656" s="163"/>
      <c r="DI656" s="163"/>
      <c r="DV656" s="163"/>
      <c r="EI656" s="163"/>
    </row>
    <row r="657" spans="1:139" ht="15.75" hidden="1" customHeight="1" outlineLevel="1" x14ac:dyDescent="0.25">
      <c r="A657" s="2">
        <f t="shared" ref="A657:E666" si="1688">A456</f>
        <v>108</v>
      </c>
      <c r="B657" s="1">
        <f t="shared" si="1688"/>
        <v>0</v>
      </c>
      <c r="C657" s="1">
        <f t="shared" si="1688"/>
        <v>0</v>
      </c>
      <c r="D657" s="2">
        <f t="shared" si="1688"/>
        <v>0</v>
      </c>
      <c r="E657" s="162">
        <f t="shared" si="1688"/>
        <v>0</v>
      </c>
      <c r="F657" s="123">
        <f t="shared" si="1649"/>
        <v>0</v>
      </c>
      <c r="G657" s="213"/>
      <c r="H657" s="213"/>
      <c r="J657" s="116">
        <f t="shared" ref="J657:U657" si="1689">ROUND(I456*$G657/12,2)</f>
        <v>0</v>
      </c>
      <c r="K657" s="116">
        <f t="shared" si="1689"/>
        <v>0</v>
      </c>
      <c r="L657" s="116">
        <f t="shared" si="1689"/>
        <v>0</v>
      </c>
      <c r="M657" s="116">
        <f t="shared" si="1689"/>
        <v>0</v>
      </c>
      <c r="N657" s="116">
        <f t="shared" si="1689"/>
        <v>0</v>
      </c>
      <c r="O657" s="116">
        <f t="shared" si="1689"/>
        <v>0</v>
      </c>
      <c r="P657" s="116">
        <f t="shared" si="1689"/>
        <v>0</v>
      </c>
      <c r="Q657" s="116">
        <f t="shared" si="1689"/>
        <v>0</v>
      </c>
      <c r="R657" s="116">
        <f t="shared" si="1689"/>
        <v>0</v>
      </c>
      <c r="S657" s="116">
        <f t="shared" si="1689"/>
        <v>0</v>
      </c>
      <c r="T657" s="116">
        <f t="shared" si="1689"/>
        <v>0</v>
      </c>
      <c r="U657" s="116">
        <f t="shared" si="1689"/>
        <v>0</v>
      </c>
      <c r="V657" s="174">
        <f t="shared" si="1100"/>
        <v>0</v>
      </c>
      <c r="W657" s="116">
        <f t="shared" si="1667"/>
        <v>0</v>
      </c>
      <c r="X657" s="116">
        <f t="shared" si="1661"/>
        <v>0</v>
      </c>
      <c r="Y657" s="116">
        <f t="shared" ref="Y657:AH657" si="1690">ROUND(X456*$G657/12,2)</f>
        <v>0</v>
      </c>
      <c r="Z657" s="116">
        <f t="shared" si="1690"/>
        <v>0</v>
      </c>
      <c r="AA657" s="116">
        <f t="shared" si="1690"/>
        <v>0</v>
      </c>
      <c r="AB657" s="116">
        <f t="shared" si="1690"/>
        <v>0</v>
      </c>
      <c r="AC657" s="116">
        <f t="shared" si="1690"/>
        <v>0</v>
      </c>
      <c r="AD657" s="116">
        <f t="shared" si="1690"/>
        <v>0</v>
      </c>
      <c r="AE657" s="116">
        <f t="shared" si="1690"/>
        <v>0</v>
      </c>
      <c r="AF657" s="116">
        <f t="shared" si="1690"/>
        <v>0</v>
      </c>
      <c r="AG657" s="116">
        <f t="shared" si="1690"/>
        <v>0</v>
      </c>
      <c r="AH657" s="116">
        <f t="shared" si="1690"/>
        <v>0</v>
      </c>
      <c r="AI657" s="2">
        <f t="shared" si="1669"/>
        <v>0</v>
      </c>
      <c r="AJ657" s="116">
        <f t="shared" si="1595"/>
        <v>0</v>
      </c>
      <c r="AK657" s="116">
        <f t="shared" si="1596"/>
        <v>0</v>
      </c>
      <c r="AL657" s="116">
        <f t="shared" si="1679"/>
        <v>0</v>
      </c>
      <c r="AM657" s="116">
        <f t="shared" si="1679"/>
        <v>0</v>
      </c>
      <c r="AN657" s="116">
        <f t="shared" si="1679"/>
        <v>0</v>
      </c>
      <c r="AO657" s="116">
        <f t="shared" si="1679"/>
        <v>0</v>
      </c>
      <c r="AP657" s="116">
        <f t="shared" si="1679"/>
        <v>0</v>
      </c>
      <c r="AQ657" s="116">
        <f t="shared" si="1679"/>
        <v>0</v>
      </c>
      <c r="AR657" s="116">
        <f t="shared" si="1679"/>
        <v>0</v>
      </c>
      <c r="AS657" s="116">
        <f t="shared" si="1679"/>
        <v>0</v>
      </c>
      <c r="AT657" s="116">
        <f t="shared" si="1679"/>
        <v>0</v>
      </c>
      <c r="AU657" s="116">
        <f t="shared" si="1679"/>
        <v>0</v>
      </c>
      <c r="AV657" s="116">
        <f t="shared" si="1586"/>
        <v>0</v>
      </c>
      <c r="AW657" s="116">
        <f t="shared" si="1597"/>
        <v>0</v>
      </c>
      <c r="AX657" s="116">
        <f t="shared" si="1672"/>
        <v>0</v>
      </c>
      <c r="AY657" s="116">
        <f t="shared" si="1672"/>
        <v>0</v>
      </c>
      <c r="AZ657" s="116">
        <f t="shared" si="1672"/>
        <v>0</v>
      </c>
      <c r="BA657" s="116">
        <f t="shared" si="1672"/>
        <v>0</v>
      </c>
      <c r="BB657" s="116">
        <f t="shared" si="1672"/>
        <v>0</v>
      </c>
      <c r="BC657" s="116">
        <f t="shared" si="1672"/>
        <v>0</v>
      </c>
      <c r="BD657" s="116">
        <f t="shared" si="1672"/>
        <v>0</v>
      </c>
      <c r="BE657" s="116">
        <f t="shared" si="1672"/>
        <v>0</v>
      </c>
      <c r="BF657" s="116">
        <f t="shared" si="1672"/>
        <v>0</v>
      </c>
      <c r="BG657" s="116">
        <f t="shared" si="1672"/>
        <v>0</v>
      </c>
      <c r="BH657" s="116">
        <f t="shared" si="1672"/>
        <v>0</v>
      </c>
      <c r="BI657" s="116">
        <f t="shared" si="1587"/>
        <v>0</v>
      </c>
      <c r="BV657" s="163"/>
      <c r="CI657" s="163"/>
      <c r="CV657" s="163"/>
      <c r="DI657" s="163"/>
      <c r="DV657" s="163"/>
      <c r="EI657" s="163"/>
    </row>
    <row r="658" spans="1:139" ht="15.75" hidden="1" customHeight="1" outlineLevel="1" x14ac:dyDescent="0.25">
      <c r="A658" s="2">
        <f t="shared" si="1688"/>
        <v>109</v>
      </c>
      <c r="B658" s="1">
        <f t="shared" si="1688"/>
        <v>0</v>
      </c>
      <c r="C658" s="1">
        <f t="shared" si="1688"/>
        <v>0</v>
      </c>
      <c r="D658" s="2">
        <f t="shared" si="1688"/>
        <v>0</v>
      </c>
      <c r="E658" s="162">
        <f t="shared" si="1688"/>
        <v>0</v>
      </c>
      <c r="F658" s="123">
        <f t="shared" si="1649"/>
        <v>0</v>
      </c>
      <c r="G658" s="213"/>
      <c r="H658" s="213"/>
      <c r="J658" s="116">
        <f t="shared" ref="J658:U658" si="1691">ROUND(I457*$G658/12,2)</f>
        <v>0</v>
      </c>
      <c r="K658" s="116">
        <f t="shared" si="1691"/>
        <v>0</v>
      </c>
      <c r="L658" s="116">
        <f t="shared" si="1691"/>
        <v>0</v>
      </c>
      <c r="M658" s="116">
        <f t="shared" si="1691"/>
        <v>0</v>
      </c>
      <c r="N658" s="116">
        <f t="shared" si="1691"/>
        <v>0</v>
      </c>
      <c r="O658" s="116">
        <f t="shared" si="1691"/>
        <v>0</v>
      </c>
      <c r="P658" s="116">
        <f t="shared" si="1691"/>
        <v>0</v>
      </c>
      <c r="Q658" s="116">
        <f t="shared" si="1691"/>
        <v>0</v>
      </c>
      <c r="R658" s="116">
        <f t="shared" si="1691"/>
        <v>0</v>
      </c>
      <c r="S658" s="116">
        <f t="shared" si="1691"/>
        <v>0</v>
      </c>
      <c r="T658" s="116">
        <f t="shared" si="1691"/>
        <v>0</v>
      </c>
      <c r="U658" s="116">
        <f t="shared" si="1691"/>
        <v>0</v>
      </c>
      <c r="V658" s="174">
        <f t="shared" si="1100"/>
        <v>0</v>
      </c>
      <c r="W658" s="116">
        <f t="shared" si="1667"/>
        <v>0</v>
      </c>
      <c r="X658" s="116">
        <f t="shared" si="1661"/>
        <v>0</v>
      </c>
      <c r="Y658" s="116">
        <f t="shared" ref="Y658:AH658" si="1692">ROUND(X457*$G658/12,2)</f>
        <v>0</v>
      </c>
      <c r="Z658" s="116">
        <f t="shared" si="1692"/>
        <v>0</v>
      </c>
      <c r="AA658" s="116">
        <f t="shared" si="1692"/>
        <v>0</v>
      </c>
      <c r="AB658" s="116">
        <f t="shared" si="1692"/>
        <v>0</v>
      </c>
      <c r="AC658" s="116">
        <f t="shared" si="1692"/>
        <v>0</v>
      </c>
      <c r="AD658" s="116">
        <f t="shared" si="1692"/>
        <v>0</v>
      </c>
      <c r="AE658" s="116">
        <f t="shared" si="1692"/>
        <v>0</v>
      </c>
      <c r="AF658" s="116">
        <f t="shared" si="1692"/>
        <v>0</v>
      </c>
      <c r="AG658" s="116">
        <f t="shared" si="1692"/>
        <v>0</v>
      </c>
      <c r="AH658" s="116">
        <f t="shared" si="1692"/>
        <v>0</v>
      </c>
      <c r="AI658" s="2">
        <f t="shared" si="1669"/>
        <v>0</v>
      </c>
      <c r="AJ658" s="116">
        <f t="shared" si="1595"/>
        <v>0</v>
      </c>
      <c r="AK658" s="116">
        <f t="shared" si="1596"/>
        <v>0</v>
      </c>
      <c r="AL658" s="116">
        <f t="shared" si="1679"/>
        <v>0</v>
      </c>
      <c r="AM658" s="116">
        <f t="shared" si="1679"/>
        <v>0</v>
      </c>
      <c r="AN658" s="116">
        <f t="shared" si="1679"/>
        <v>0</v>
      </c>
      <c r="AO658" s="116">
        <f t="shared" si="1679"/>
        <v>0</v>
      </c>
      <c r="AP658" s="116">
        <f t="shared" si="1679"/>
        <v>0</v>
      </c>
      <c r="AQ658" s="116">
        <f t="shared" si="1679"/>
        <v>0</v>
      </c>
      <c r="AR658" s="116">
        <f t="shared" si="1679"/>
        <v>0</v>
      </c>
      <c r="AS658" s="116">
        <f t="shared" si="1679"/>
        <v>0</v>
      </c>
      <c r="AT658" s="116">
        <f t="shared" si="1679"/>
        <v>0</v>
      </c>
      <c r="AU658" s="116">
        <f t="shared" si="1679"/>
        <v>0</v>
      </c>
      <c r="AV658" s="116">
        <f t="shared" si="1586"/>
        <v>0</v>
      </c>
      <c r="AW658" s="116">
        <f t="shared" si="1597"/>
        <v>0</v>
      </c>
      <c r="AX658" s="116">
        <f t="shared" si="1672"/>
        <v>0</v>
      </c>
      <c r="AY658" s="116">
        <f t="shared" si="1672"/>
        <v>0</v>
      </c>
      <c r="AZ658" s="116">
        <f t="shared" si="1672"/>
        <v>0</v>
      </c>
      <c r="BA658" s="116">
        <f t="shared" si="1672"/>
        <v>0</v>
      </c>
      <c r="BB658" s="116">
        <f t="shared" si="1672"/>
        <v>0</v>
      </c>
      <c r="BC658" s="116">
        <f t="shared" si="1672"/>
        <v>0</v>
      </c>
      <c r="BD658" s="116">
        <f t="shared" si="1672"/>
        <v>0</v>
      </c>
      <c r="BE658" s="116">
        <f t="shared" si="1672"/>
        <v>0</v>
      </c>
      <c r="BF658" s="116">
        <f t="shared" si="1672"/>
        <v>0</v>
      </c>
      <c r="BG658" s="116">
        <f t="shared" si="1672"/>
        <v>0</v>
      </c>
      <c r="BH658" s="116">
        <f t="shared" si="1672"/>
        <v>0</v>
      </c>
      <c r="BI658" s="116">
        <f t="shared" si="1587"/>
        <v>0</v>
      </c>
      <c r="BV658" s="163"/>
      <c r="CI658" s="163"/>
      <c r="CV658" s="163"/>
      <c r="DI658" s="163"/>
      <c r="DV658" s="163"/>
      <c r="EI658" s="163"/>
    </row>
    <row r="659" spans="1:139" ht="15.75" hidden="1" customHeight="1" outlineLevel="1" x14ac:dyDescent="0.25">
      <c r="A659" s="2">
        <f t="shared" si="1688"/>
        <v>110</v>
      </c>
      <c r="B659" s="1">
        <f t="shared" si="1688"/>
        <v>0</v>
      </c>
      <c r="C659" s="1">
        <f t="shared" si="1688"/>
        <v>0</v>
      </c>
      <c r="D659" s="2">
        <f t="shared" si="1688"/>
        <v>0</v>
      </c>
      <c r="E659" s="162">
        <f t="shared" si="1688"/>
        <v>0</v>
      </c>
      <c r="F659" s="123">
        <f t="shared" si="1649"/>
        <v>0</v>
      </c>
      <c r="G659" s="213"/>
      <c r="H659" s="213"/>
      <c r="J659" s="116">
        <f t="shared" ref="J659:U659" si="1693">ROUND(I458*$G659/12,2)</f>
        <v>0</v>
      </c>
      <c r="K659" s="116">
        <f t="shared" si="1693"/>
        <v>0</v>
      </c>
      <c r="L659" s="116">
        <f t="shared" si="1693"/>
        <v>0</v>
      </c>
      <c r="M659" s="116">
        <f t="shared" si="1693"/>
        <v>0</v>
      </c>
      <c r="N659" s="116">
        <f t="shared" si="1693"/>
        <v>0</v>
      </c>
      <c r="O659" s="116">
        <f t="shared" si="1693"/>
        <v>0</v>
      </c>
      <c r="P659" s="116">
        <f t="shared" si="1693"/>
        <v>0</v>
      </c>
      <c r="Q659" s="116">
        <f t="shared" si="1693"/>
        <v>0</v>
      </c>
      <c r="R659" s="116">
        <f t="shared" si="1693"/>
        <v>0</v>
      </c>
      <c r="S659" s="116">
        <f t="shared" si="1693"/>
        <v>0</v>
      </c>
      <c r="T659" s="116">
        <f t="shared" si="1693"/>
        <v>0</v>
      </c>
      <c r="U659" s="116">
        <f t="shared" si="1693"/>
        <v>0</v>
      </c>
      <c r="V659" s="174">
        <f t="shared" si="1100"/>
        <v>0</v>
      </c>
      <c r="W659" s="116">
        <f t="shared" si="1667"/>
        <v>0</v>
      </c>
      <c r="X659" s="116">
        <f t="shared" si="1661"/>
        <v>0</v>
      </c>
      <c r="Y659" s="116">
        <f t="shared" ref="Y659:AH659" si="1694">ROUND(X458*$G659/12,2)</f>
        <v>0</v>
      </c>
      <c r="Z659" s="116">
        <f t="shared" si="1694"/>
        <v>0</v>
      </c>
      <c r="AA659" s="116">
        <f t="shared" si="1694"/>
        <v>0</v>
      </c>
      <c r="AB659" s="116">
        <f t="shared" si="1694"/>
        <v>0</v>
      </c>
      <c r="AC659" s="116">
        <f t="shared" si="1694"/>
        <v>0</v>
      </c>
      <c r="AD659" s="116">
        <f t="shared" si="1694"/>
        <v>0</v>
      </c>
      <c r="AE659" s="116">
        <f t="shared" si="1694"/>
        <v>0</v>
      </c>
      <c r="AF659" s="116">
        <f t="shared" si="1694"/>
        <v>0</v>
      </c>
      <c r="AG659" s="116">
        <f t="shared" si="1694"/>
        <v>0</v>
      </c>
      <c r="AH659" s="116">
        <f t="shared" si="1694"/>
        <v>0</v>
      </c>
      <c r="AI659" s="2">
        <f t="shared" si="1669"/>
        <v>0</v>
      </c>
      <c r="AJ659" s="116">
        <f t="shared" si="1595"/>
        <v>0</v>
      </c>
      <c r="AK659" s="116">
        <f t="shared" si="1596"/>
        <v>0</v>
      </c>
      <c r="AL659" s="116">
        <f t="shared" si="1679"/>
        <v>0</v>
      </c>
      <c r="AM659" s="116">
        <f t="shared" si="1679"/>
        <v>0</v>
      </c>
      <c r="AN659" s="116">
        <f t="shared" si="1679"/>
        <v>0</v>
      </c>
      <c r="AO659" s="116">
        <f t="shared" si="1679"/>
        <v>0</v>
      </c>
      <c r="AP659" s="116">
        <f t="shared" si="1679"/>
        <v>0</v>
      </c>
      <c r="AQ659" s="116">
        <f t="shared" si="1679"/>
        <v>0</v>
      </c>
      <c r="AR659" s="116">
        <f t="shared" si="1679"/>
        <v>0</v>
      </c>
      <c r="AS659" s="116">
        <f t="shared" si="1679"/>
        <v>0</v>
      </c>
      <c r="AT659" s="116">
        <f t="shared" si="1679"/>
        <v>0</v>
      </c>
      <c r="AU659" s="116">
        <f t="shared" si="1679"/>
        <v>0</v>
      </c>
      <c r="AV659" s="116">
        <f t="shared" si="1586"/>
        <v>0</v>
      </c>
      <c r="AW659" s="116">
        <f t="shared" si="1597"/>
        <v>0</v>
      </c>
      <c r="AX659" s="116">
        <f t="shared" si="1672"/>
        <v>0</v>
      </c>
      <c r="AY659" s="116">
        <f t="shared" si="1672"/>
        <v>0</v>
      </c>
      <c r="AZ659" s="116">
        <f t="shared" si="1672"/>
        <v>0</v>
      </c>
      <c r="BA659" s="116">
        <f t="shared" si="1672"/>
        <v>0</v>
      </c>
      <c r="BB659" s="116">
        <f t="shared" si="1672"/>
        <v>0</v>
      </c>
      <c r="BC659" s="116">
        <f t="shared" si="1672"/>
        <v>0</v>
      </c>
      <c r="BD659" s="116">
        <f t="shared" si="1672"/>
        <v>0</v>
      </c>
      <c r="BE659" s="116">
        <f t="shared" si="1672"/>
        <v>0</v>
      </c>
      <c r="BF659" s="116">
        <f t="shared" si="1672"/>
        <v>0</v>
      </c>
      <c r="BG659" s="116">
        <f t="shared" si="1672"/>
        <v>0</v>
      </c>
      <c r="BH659" s="116">
        <f t="shared" si="1672"/>
        <v>0</v>
      </c>
      <c r="BI659" s="116">
        <f t="shared" si="1587"/>
        <v>0</v>
      </c>
      <c r="BV659" s="163"/>
      <c r="CI659" s="163"/>
      <c r="CV659" s="163"/>
      <c r="DI659" s="163"/>
      <c r="DV659" s="163"/>
      <c r="EI659" s="163"/>
    </row>
    <row r="660" spans="1:139" ht="15.75" hidden="1" customHeight="1" outlineLevel="1" x14ac:dyDescent="0.25">
      <c r="A660" s="2">
        <f t="shared" si="1688"/>
        <v>111</v>
      </c>
      <c r="B660" s="1">
        <f t="shared" si="1688"/>
        <v>0</v>
      </c>
      <c r="C660" s="1">
        <f t="shared" si="1688"/>
        <v>0</v>
      </c>
      <c r="D660" s="2">
        <f t="shared" si="1688"/>
        <v>0</v>
      </c>
      <c r="E660" s="162">
        <f t="shared" si="1688"/>
        <v>0</v>
      </c>
      <c r="F660" s="123">
        <f t="shared" si="1649"/>
        <v>0</v>
      </c>
      <c r="G660" s="213"/>
      <c r="H660" s="213"/>
      <c r="J660" s="116">
        <f t="shared" ref="J660:U660" si="1695">ROUND(I459*$G660/12,2)</f>
        <v>0</v>
      </c>
      <c r="K660" s="116">
        <f t="shared" si="1695"/>
        <v>0</v>
      </c>
      <c r="L660" s="116">
        <f t="shared" si="1695"/>
        <v>0</v>
      </c>
      <c r="M660" s="116">
        <f t="shared" si="1695"/>
        <v>0</v>
      </c>
      <c r="N660" s="116">
        <f t="shared" si="1695"/>
        <v>0</v>
      </c>
      <c r="O660" s="116">
        <f t="shared" si="1695"/>
        <v>0</v>
      </c>
      <c r="P660" s="116">
        <f t="shared" si="1695"/>
        <v>0</v>
      </c>
      <c r="Q660" s="116">
        <f t="shared" si="1695"/>
        <v>0</v>
      </c>
      <c r="R660" s="116">
        <f t="shared" si="1695"/>
        <v>0</v>
      </c>
      <c r="S660" s="116">
        <f t="shared" si="1695"/>
        <v>0</v>
      </c>
      <c r="T660" s="116">
        <f t="shared" si="1695"/>
        <v>0</v>
      </c>
      <c r="U660" s="116">
        <f t="shared" si="1695"/>
        <v>0</v>
      </c>
      <c r="V660" s="174">
        <f t="shared" si="1100"/>
        <v>0</v>
      </c>
      <c r="W660" s="116">
        <f t="shared" si="1667"/>
        <v>0</v>
      </c>
      <c r="X660" s="116">
        <f t="shared" si="1661"/>
        <v>0</v>
      </c>
      <c r="Y660" s="116">
        <f t="shared" ref="Y660:AH660" si="1696">ROUND(X459*$G660/12,2)</f>
        <v>0</v>
      </c>
      <c r="Z660" s="116">
        <f t="shared" si="1696"/>
        <v>0</v>
      </c>
      <c r="AA660" s="116">
        <f t="shared" si="1696"/>
        <v>0</v>
      </c>
      <c r="AB660" s="116">
        <f t="shared" si="1696"/>
        <v>0</v>
      </c>
      <c r="AC660" s="116">
        <f t="shared" si="1696"/>
        <v>0</v>
      </c>
      <c r="AD660" s="116">
        <f t="shared" si="1696"/>
        <v>0</v>
      </c>
      <c r="AE660" s="116">
        <f t="shared" si="1696"/>
        <v>0</v>
      </c>
      <c r="AF660" s="116">
        <f t="shared" si="1696"/>
        <v>0</v>
      </c>
      <c r="AG660" s="116">
        <f t="shared" si="1696"/>
        <v>0</v>
      </c>
      <c r="AH660" s="116">
        <f t="shared" si="1696"/>
        <v>0</v>
      </c>
      <c r="AI660" s="2">
        <f t="shared" si="1669"/>
        <v>0</v>
      </c>
      <c r="AJ660" s="116">
        <f t="shared" si="1595"/>
        <v>0</v>
      </c>
      <c r="AK660" s="116">
        <f t="shared" si="1596"/>
        <v>0</v>
      </c>
      <c r="AL660" s="116">
        <f t="shared" si="1679"/>
        <v>0</v>
      </c>
      <c r="AM660" s="116">
        <f t="shared" si="1679"/>
        <v>0</v>
      </c>
      <c r="AN660" s="116">
        <f t="shared" si="1679"/>
        <v>0</v>
      </c>
      <c r="AO660" s="116">
        <f t="shared" si="1679"/>
        <v>0</v>
      </c>
      <c r="AP660" s="116">
        <f t="shared" si="1679"/>
        <v>0</v>
      </c>
      <c r="AQ660" s="116">
        <f t="shared" si="1679"/>
        <v>0</v>
      </c>
      <c r="AR660" s="116">
        <f t="shared" si="1679"/>
        <v>0</v>
      </c>
      <c r="AS660" s="116">
        <f t="shared" si="1679"/>
        <v>0</v>
      </c>
      <c r="AT660" s="116">
        <f t="shared" si="1679"/>
        <v>0</v>
      </c>
      <c r="AU660" s="116">
        <f t="shared" si="1679"/>
        <v>0</v>
      </c>
      <c r="AV660" s="116">
        <f t="shared" si="1586"/>
        <v>0</v>
      </c>
      <c r="AW660" s="116">
        <f t="shared" si="1597"/>
        <v>0</v>
      </c>
      <c r="AX660" s="116">
        <f t="shared" si="1672"/>
        <v>0</v>
      </c>
      <c r="AY660" s="116">
        <f t="shared" si="1672"/>
        <v>0</v>
      </c>
      <c r="AZ660" s="116">
        <f t="shared" si="1672"/>
        <v>0</v>
      </c>
      <c r="BA660" s="116">
        <f t="shared" si="1672"/>
        <v>0</v>
      </c>
      <c r="BB660" s="116">
        <f t="shared" si="1672"/>
        <v>0</v>
      </c>
      <c r="BC660" s="116">
        <f t="shared" si="1672"/>
        <v>0</v>
      </c>
      <c r="BD660" s="116">
        <f t="shared" si="1672"/>
        <v>0</v>
      </c>
      <c r="BE660" s="116">
        <f t="shared" si="1672"/>
        <v>0</v>
      </c>
      <c r="BF660" s="116">
        <f t="shared" si="1672"/>
        <v>0</v>
      </c>
      <c r="BG660" s="116">
        <f t="shared" si="1672"/>
        <v>0</v>
      </c>
      <c r="BH660" s="116">
        <f t="shared" si="1672"/>
        <v>0</v>
      </c>
      <c r="BI660" s="116">
        <f t="shared" si="1587"/>
        <v>0</v>
      </c>
      <c r="BV660" s="163"/>
      <c r="CI660" s="163"/>
      <c r="CV660" s="163"/>
      <c r="DI660" s="163"/>
      <c r="DV660" s="163"/>
      <c r="EI660" s="163"/>
    </row>
    <row r="661" spans="1:139" ht="15.75" hidden="1" customHeight="1" outlineLevel="1" x14ac:dyDescent="0.25">
      <c r="A661" s="2">
        <f t="shared" si="1688"/>
        <v>112</v>
      </c>
      <c r="B661" s="1">
        <f t="shared" si="1688"/>
        <v>0</v>
      </c>
      <c r="C661" s="1">
        <f t="shared" si="1688"/>
        <v>0</v>
      </c>
      <c r="D661" s="2">
        <f t="shared" si="1688"/>
        <v>0</v>
      </c>
      <c r="E661" s="162">
        <f t="shared" si="1688"/>
        <v>0</v>
      </c>
      <c r="F661" s="123">
        <f t="shared" si="1649"/>
        <v>0</v>
      </c>
      <c r="G661" s="213"/>
      <c r="H661" s="213"/>
      <c r="J661" s="116">
        <f t="shared" ref="J661:U661" si="1697">ROUND(I460*$G661/12,2)</f>
        <v>0</v>
      </c>
      <c r="K661" s="116">
        <f t="shared" si="1697"/>
        <v>0</v>
      </c>
      <c r="L661" s="116">
        <f t="shared" si="1697"/>
        <v>0</v>
      </c>
      <c r="M661" s="116">
        <f t="shared" si="1697"/>
        <v>0</v>
      </c>
      <c r="N661" s="116">
        <f t="shared" si="1697"/>
        <v>0</v>
      </c>
      <c r="O661" s="116">
        <f t="shared" si="1697"/>
        <v>0</v>
      </c>
      <c r="P661" s="116">
        <f t="shared" si="1697"/>
        <v>0</v>
      </c>
      <c r="Q661" s="116">
        <f t="shared" si="1697"/>
        <v>0</v>
      </c>
      <c r="R661" s="116">
        <f t="shared" si="1697"/>
        <v>0</v>
      </c>
      <c r="S661" s="116">
        <f t="shared" si="1697"/>
        <v>0</v>
      </c>
      <c r="T661" s="116">
        <f t="shared" si="1697"/>
        <v>0</v>
      </c>
      <c r="U661" s="116">
        <f t="shared" si="1697"/>
        <v>0</v>
      </c>
      <c r="V661" s="174">
        <f t="shared" si="1100"/>
        <v>0</v>
      </c>
      <c r="W661" s="116">
        <f t="shared" si="1667"/>
        <v>0</v>
      </c>
      <c r="X661" s="116">
        <f t="shared" si="1661"/>
        <v>0</v>
      </c>
      <c r="Y661" s="116">
        <f t="shared" ref="Y661:AH661" si="1698">ROUND(X460*$G661/12,2)</f>
        <v>0</v>
      </c>
      <c r="Z661" s="116">
        <f t="shared" si="1698"/>
        <v>0</v>
      </c>
      <c r="AA661" s="116">
        <f t="shared" si="1698"/>
        <v>0</v>
      </c>
      <c r="AB661" s="116">
        <f t="shared" si="1698"/>
        <v>0</v>
      </c>
      <c r="AC661" s="116">
        <f t="shared" si="1698"/>
        <v>0</v>
      </c>
      <c r="AD661" s="116">
        <f t="shared" si="1698"/>
        <v>0</v>
      </c>
      <c r="AE661" s="116">
        <f t="shared" si="1698"/>
        <v>0</v>
      </c>
      <c r="AF661" s="116">
        <f t="shared" si="1698"/>
        <v>0</v>
      </c>
      <c r="AG661" s="116">
        <f t="shared" si="1698"/>
        <v>0</v>
      </c>
      <c r="AH661" s="116">
        <f t="shared" si="1698"/>
        <v>0</v>
      </c>
      <c r="AI661" s="2">
        <f t="shared" si="1669"/>
        <v>0</v>
      </c>
      <c r="AJ661" s="116">
        <f t="shared" si="1595"/>
        <v>0</v>
      </c>
      <c r="AK661" s="116">
        <f t="shared" si="1596"/>
        <v>0</v>
      </c>
      <c r="AL661" s="116">
        <f t="shared" si="1679"/>
        <v>0</v>
      </c>
      <c r="AM661" s="116">
        <f t="shared" si="1679"/>
        <v>0</v>
      </c>
      <c r="AN661" s="116">
        <f t="shared" si="1679"/>
        <v>0</v>
      </c>
      <c r="AO661" s="116">
        <f t="shared" si="1679"/>
        <v>0</v>
      </c>
      <c r="AP661" s="116">
        <f t="shared" si="1679"/>
        <v>0</v>
      </c>
      <c r="AQ661" s="116">
        <f t="shared" si="1679"/>
        <v>0</v>
      </c>
      <c r="AR661" s="116">
        <f t="shared" si="1679"/>
        <v>0</v>
      </c>
      <c r="AS661" s="116">
        <f t="shared" si="1679"/>
        <v>0</v>
      </c>
      <c r="AT661" s="116">
        <f t="shared" si="1679"/>
        <v>0</v>
      </c>
      <c r="AU661" s="116">
        <f t="shared" si="1679"/>
        <v>0</v>
      </c>
      <c r="AV661" s="116">
        <f t="shared" si="1586"/>
        <v>0</v>
      </c>
      <c r="AW661" s="116">
        <f t="shared" si="1597"/>
        <v>0</v>
      </c>
      <c r="AX661" s="116">
        <f t="shared" si="1672"/>
        <v>0</v>
      </c>
      <c r="AY661" s="116">
        <f t="shared" si="1672"/>
        <v>0</v>
      </c>
      <c r="AZ661" s="116">
        <f t="shared" si="1672"/>
        <v>0</v>
      </c>
      <c r="BA661" s="116">
        <f t="shared" si="1672"/>
        <v>0</v>
      </c>
      <c r="BB661" s="116">
        <f t="shared" si="1672"/>
        <v>0</v>
      </c>
      <c r="BC661" s="116">
        <f t="shared" si="1672"/>
        <v>0</v>
      </c>
      <c r="BD661" s="116">
        <f t="shared" si="1672"/>
        <v>0</v>
      </c>
      <c r="BE661" s="116">
        <f t="shared" si="1672"/>
        <v>0</v>
      </c>
      <c r="BF661" s="116">
        <f t="shared" si="1672"/>
        <v>0</v>
      </c>
      <c r="BG661" s="116">
        <f t="shared" si="1672"/>
        <v>0</v>
      </c>
      <c r="BH661" s="116">
        <f t="shared" si="1672"/>
        <v>0</v>
      </c>
      <c r="BI661" s="116">
        <f t="shared" si="1587"/>
        <v>0</v>
      </c>
      <c r="BV661" s="163"/>
      <c r="CI661" s="163"/>
      <c r="CV661" s="163"/>
      <c r="DI661" s="163"/>
      <c r="DV661" s="163"/>
      <c r="EI661" s="163"/>
    </row>
    <row r="662" spans="1:139" ht="15.75" hidden="1" customHeight="1" outlineLevel="1" x14ac:dyDescent="0.25">
      <c r="A662" s="2">
        <f t="shared" si="1688"/>
        <v>113</v>
      </c>
      <c r="B662" s="1">
        <f t="shared" si="1688"/>
        <v>0</v>
      </c>
      <c r="C662" s="1">
        <f t="shared" si="1688"/>
        <v>0</v>
      </c>
      <c r="D662" s="2">
        <f t="shared" si="1688"/>
        <v>0</v>
      </c>
      <c r="E662" s="162">
        <f t="shared" si="1688"/>
        <v>0</v>
      </c>
      <c r="F662" s="123">
        <f t="shared" si="1649"/>
        <v>0</v>
      </c>
      <c r="G662" s="213"/>
      <c r="H662" s="213"/>
      <c r="J662" s="116">
        <f t="shared" ref="J662:U662" si="1699">ROUND(I461*$G662/12,2)</f>
        <v>0</v>
      </c>
      <c r="K662" s="116">
        <f t="shared" si="1699"/>
        <v>0</v>
      </c>
      <c r="L662" s="116">
        <f t="shared" si="1699"/>
        <v>0</v>
      </c>
      <c r="M662" s="116">
        <f t="shared" si="1699"/>
        <v>0</v>
      </c>
      <c r="N662" s="116">
        <f t="shared" si="1699"/>
        <v>0</v>
      </c>
      <c r="O662" s="116">
        <f t="shared" si="1699"/>
        <v>0</v>
      </c>
      <c r="P662" s="116">
        <f t="shared" si="1699"/>
        <v>0</v>
      </c>
      <c r="Q662" s="116">
        <f t="shared" si="1699"/>
        <v>0</v>
      </c>
      <c r="R662" s="116">
        <f t="shared" si="1699"/>
        <v>0</v>
      </c>
      <c r="S662" s="116">
        <f t="shared" si="1699"/>
        <v>0</v>
      </c>
      <c r="T662" s="116">
        <f t="shared" si="1699"/>
        <v>0</v>
      </c>
      <c r="U662" s="116">
        <f t="shared" si="1699"/>
        <v>0</v>
      </c>
      <c r="V662" s="174">
        <f t="shared" si="1100"/>
        <v>0</v>
      </c>
      <c r="W662" s="116">
        <f t="shared" si="1667"/>
        <v>0</v>
      </c>
      <c r="X662" s="116">
        <f t="shared" si="1661"/>
        <v>0</v>
      </c>
      <c r="Y662" s="116">
        <f t="shared" ref="Y662:AH662" si="1700">ROUND(X461*$G662/12,2)</f>
        <v>0</v>
      </c>
      <c r="Z662" s="116">
        <f t="shared" si="1700"/>
        <v>0</v>
      </c>
      <c r="AA662" s="116">
        <f t="shared" si="1700"/>
        <v>0</v>
      </c>
      <c r="AB662" s="116">
        <f t="shared" si="1700"/>
        <v>0</v>
      </c>
      <c r="AC662" s="116">
        <f t="shared" si="1700"/>
        <v>0</v>
      </c>
      <c r="AD662" s="116">
        <f t="shared" si="1700"/>
        <v>0</v>
      </c>
      <c r="AE662" s="116">
        <f t="shared" si="1700"/>
        <v>0</v>
      </c>
      <c r="AF662" s="116">
        <f t="shared" si="1700"/>
        <v>0</v>
      </c>
      <c r="AG662" s="116">
        <f t="shared" si="1700"/>
        <v>0</v>
      </c>
      <c r="AH662" s="116">
        <f t="shared" si="1700"/>
        <v>0</v>
      </c>
      <c r="AI662" s="2">
        <f t="shared" si="1669"/>
        <v>0</v>
      </c>
      <c r="AJ662" s="116">
        <f t="shared" si="1595"/>
        <v>0</v>
      </c>
      <c r="AK662" s="116">
        <f t="shared" si="1596"/>
        <v>0</v>
      </c>
      <c r="AL662" s="116">
        <f t="shared" si="1679"/>
        <v>0</v>
      </c>
      <c r="AM662" s="116">
        <f t="shared" si="1679"/>
        <v>0</v>
      </c>
      <c r="AN662" s="116">
        <f t="shared" si="1679"/>
        <v>0</v>
      </c>
      <c r="AO662" s="116">
        <f t="shared" si="1679"/>
        <v>0</v>
      </c>
      <c r="AP662" s="116">
        <f t="shared" si="1679"/>
        <v>0</v>
      </c>
      <c r="AQ662" s="116">
        <f t="shared" si="1679"/>
        <v>0</v>
      </c>
      <c r="AR662" s="116">
        <f t="shared" si="1679"/>
        <v>0</v>
      </c>
      <c r="AS662" s="116">
        <f t="shared" si="1679"/>
        <v>0</v>
      </c>
      <c r="AT662" s="116">
        <f t="shared" si="1679"/>
        <v>0</v>
      </c>
      <c r="AU662" s="116">
        <f t="shared" si="1679"/>
        <v>0</v>
      </c>
      <c r="AV662" s="116">
        <f t="shared" si="1586"/>
        <v>0</v>
      </c>
      <c r="AW662" s="116">
        <f t="shared" si="1597"/>
        <v>0</v>
      </c>
      <c r="AX662" s="116">
        <f t="shared" si="1672"/>
        <v>0</v>
      </c>
      <c r="AY662" s="116">
        <f t="shared" si="1672"/>
        <v>0</v>
      </c>
      <c r="AZ662" s="116">
        <f t="shared" si="1672"/>
        <v>0</v>
      </c>
      <c r="BA662" s="116">
        <f t="shared" si="1672"/>
        <v>0</v>
      </c>
      <c r="BB662" s="116">
        <f t="shared" si="1672"/>
        <v>0</v>
      </c>
      <c r="BC662" s="116">
        <f t="shared" si="1672"/>
        <v>0</v>
      </c>
      <c r="BD662" s="116">
        <f t="shared" si="1672"/>
        <v>0</v>
      </c>
      <c r="BE662" s="116">
        <f t="shared" si="1672"/>
        <v>0</v>
      </c>
      <c r="BF662" s="116">
        <f t="shared" si="1672"/>
        <v>0</v>
      </c>
      <c r="BG662" s="116">
        <f t="shared" si="1672"/>
        <v>0</v>
      </c>
      <c r="BH662" s="116">
        <f t="shared" si="1672"/>
        <v>0</v>
      </c>
      <c r="BI662" s="116">
        <f t="shared" si="1587"/>
        <v>0</v>
      </c>
      <c r="BV662" s="163"/>
      <c r="CI662" s="163"/>
      <c r="CV662" s="163"/>
      <c r="DI662" s="163"/>
      <c r="DV662" s="163"/>
      <c r="EI662" s="163"/>
    </row>
    <row r="663" spans="1:139" ht="15.75" hidden="1" customHeight="1" outlineLevel="1" x14ac:dyDescent="0.25">
      <c r="A663" s="2">
        <f t="shared" si="1688"/>
        <v>114</v>
      </c>
      <c r="B663" s="1">
        <f t="shared" si="1688"/>
        <v>0</v>
      </c>
      <c r="C663" s="1">
        <f t="shared" si="1688"/>
        <v>0</v>
      </c>
      <c r="D663" s="2">
        <f t="shared" si="1688"/>
        <v>0</v>
      </c>
      <c r="E663" s="162">
        <f t="shared" si="1688"/>
        <v>0</v>
      </c>
      <c r="F663" s="123">
        <f t="shared" si="1649"/>
        <v>0</v>
      </c>
      <c r="G663" s="213"/>
      <c r="H663" s="213"/>
      <c r="J663" s="116">
        <f t="shared" ref="J663:U663" si="1701">ROUND(I462*$G663/12,2)</f>
        <v>0</v>
      </c>
      <c r="K663" s="116">
        <f t="shared" si="1701"/>
        <v>0</v>
      </c>
      <c r="L663" s="116">
        <f t="shared" si="1701"/>
        <v>0</v>
      </c>
      <c r="M663" s="116">
        <f t="shared" si="1701"/>
        <v>0</v>
      </c>
      <c r="N663" s="116">
        <f t="shared" si="1701"/>
        <v>0</v>
      </c>
      <c r="O663" s="116">
        <f t="shared" si="1701"/>
        <v>0</v>
      </c>
      <c r="P663" s="116">
        <f t="shared" si="1701"/>
        <v>0</v>
      </c>
      <c r="Q663" s="116">
        <f t="shared" si="1701"/>
        <v>0</v>
      </c>
      <c r="R663" s="116">
        <f t="shared" si="1701"/>
        <v>0</v>
      </c>
      <c r="S663" s="116">
        <f t="shared" si="1701"/>
        <v>0</v>
      </c>
      <c r="T663" s="116">
        <f t="shared" si="1701"/>
        <v>0</v>
      </c>
      <c r="U663" s="116">
        <f t="shared" si="1701"/>
        <v>0</v>
      </c>
      <c r="V663" s="174">
        <f t="shared" si="1100"/>
        <v>0</v>
      </c>
      <c r="W663" s="116">
        <f t="shared" si="1667"/>
        <v>0</v>
      </c>
      <c r="X663" s="116">
        <f t="shared" si="1661"/>
        <v>0</v>
      </c>
      <c r="Y663" s="116">
        <f t="shared" ref="Y663:AH663" si="1702">ROUND(X462*$G663/12,2)</f>
        <v>0</v>
      </c>
      <c r="Z663" s="116">
        <f t="shared" si="1702"/>
        <v>0</v>
      </c>
      <c r="AA663" s="116">
        <f t="shared" si="1702"/>
        <v>0</v>
      </c>
      <c r="AB663" s="116">
        <f t="shared" si="1702"/>
        <v>0</v>
      </c>
      <c r="AC663" s="116">
        <f t="shared" si="1702"/>
        <v>0</v>
      </c>
      <c r="AD663" s="116">
        <f t="shared" si="1702"/>
        <v>0</v>
      </c>
      <c r="AE663" s="116">
        <f t="shared" si="1702"/>
        <v>0</v>
      </c>
      <c r="AF663" s="116">
        <f t="shared" si="1702"/>
        <v>0</v>
      </c>
      <c r="AG663" s="116">
        <f t="shared" si="1702"/>
        <v>0</v>
      </c>
      <c r="AH663" s="116">
        <f t="shared" si="1702"/>
        <v>0</v>
      </c>
      <c r="AI663" s="2">
        <f t="shared" si="1669"/>
        <v>0</v>
      </c>
      <c r="AJ663" s="116">
        <f t="shared" si="1595"/>
        <v>0</v>
      </c>
      <c r="AK663" s="116">
        <f t="shared" si="1596"/>
        <v>0</v>
      </c>
      <c r="AL663" s="116">
        <f t="shared" si="1679"/>
        <v>0</v>
      </c>
      <c r="AM663" s="116">
        <f t="shared" si="1679"/>
        <v>0</v>
      </c>
      <c r="AN663" s="116">
        <f t="shared" si="1679"/>
        <v>0</v>
      </c>
      <c r="AO663" s="116">
        <f t="shared" si="1679"/>
        <v>0</v>
      </c>
      <c r="AP663" s="116">
        <f t="shared" si="1679"/>
        <v>0</v>
      </c>
      <c r="AQ663" s="116">
        <f t="shared" si="1679"/>
        <v>0</v>
      </c>
      <c r="AR663" s="116">
        <f t="shared" si="1679"/>
        <v>0</v>
      </c>
      <c r="AS663" s="116">
        <f t="shared" si="1679"/>
        <v>0</v>
      </c>
      <c r="AT663" s="116">
        <f t="shared" si="1679"/>
        <v>0</v>
      </c>
      <c r="AU663" s="116">
        <f t="shared" si="1679"/>
        <v>0</v>
      </c>
      <c r="AV663" s="116">
        <f t="shared" si="1586"/>
        <v>0</v>
      </c>
      <c r="AW663" s="116">
        <f t="shared" si="1597"/>
        <v>0</v>
      </c>
      <c r="AX663" s="116">
        <f t="shared" si="1672"/>
        <v>0</v>
      </c>
      <c r="AY663" s="116">
        <f t="shared" si="1672"/>
        <v>0</v>
      </c>
      <c r="AZ663" s="116">
        <f t="shared" si="1672"/>
        <v>0</v>
      </c>
      <c r="BA663" s="116">
        <f t="shared" si="1672"/>
        <v>0</v>
      </c>
      <c r="BB663" s="116">
        <f t="shared" si="1672"/>
        <v>0</v>
      </c>
      <c r="BC663" s="116">
        <f t="shared" si="1672"/>
        <v>0</v>
      </c>
      <c r="BD663" s="116">
        <f t="shared" si="1672"/>
        <v>0</v>
      </c>
      <c r="BE663" s="116">
        <f t="shared" si="1672"/>
        <v>0</v>
      </c>
      <c r="BF663" s="116">
        <f t="shared" si="1672"/>
        <v>0</v>
      </c>
      <c r="BG663" s="116">
        <f t="shared" si="1672"/>
        <v>0</v>
      </c>
      <c r="BH663" s="116">
        <f t="shared" si="1672"/>
        <v>0</v>
      </c>
      <c r="BI663" s="116">
        <f t="shared" si="1587"/>
        <v>0</v>
      </c>
      <c r="BV663" s="163"/>
      <c r="CI663" s="163"/>
      <c r="CV663" s="163"/>
      <c r="DI663" s="163"/>
      <c r="DV663" s="163"/>
      <c r="EI663" s="163"/>
    </row>
    <row r="664" spans="1:139" ht="15.75" hidden="1" customHeight="1" outlineLevel="1" x14ac:dyDescent="0.25">
      <c r="A664" s="2">
        <f t="shared" si="1688"/>
        <v>115</v>
      </c>
      <c r="B664" s="1">
        <f t="shared" si="1688"/>
        <v>0</v>
      </c>
      <c r="C664" s="1">
        <f t="shared" si="1688"/>
        <v>0</v>
      </c>
      <c r="D664" s="2">
        <f t="shared" si="1688"/>
        <v>0</v>
      </c>
      <c r="E664" s="162">
        <f t="shared" si="1688"/>
        <v>0</v>
      </c>
      <c r="F664" s="123">
        <f t="shared" si="1649"/>
        <v>0</v>
      </c>
      <c r="G664" s="213"/>
      <c r="H664" s="213"/>
      <c r="J664" s="116">
        <f t="shared" ref="J664:U664" si="1703">ROUND(I463*$G664/12,2)</f>
        <v>0</v>
      </c>
      <c r="K664" s="116">
        <f t="shared" si="1703"/>
        <v>0</v>
      </c>
      <c r="L664" s="116">
        <f t="shared" si="1703"/>
        <v>0</v>
      </c>
      <c r="M664" s="116">
        <f t="shared" si="1703"/>
        <v>0</v>
      </c>
      <c r="N664" s="116">
        <f t="shared" si="1703"/>
        <v>0</v>
      </c>
      <c r="O664" s="116">
        <f t="shared" si="1703"/>
        <v>0</v>
      </c>
      <c r="P664" s="116">
        <f t="shared" si="1703"/>
        <v>0</v>
      </c>
      <c r="Q664" s="116">
        <f t="shared" si="1703"/>
        <v>0</v>
      </c>
      <c r="R664" s="116">
        <f t="shared" si="1703"/>
        <v>0</v>
      </c>
      <c r="S664" s="116">
        <f t="shared" si="1703"/>
        <v>0</v>
      </c>
      <c r="T664" s="116">
        <f t="shared" si="1703"/>
        <v>0</v>
      </c>
      <c r="U664" s="116">
        <f t="shared" si="1703"/>
        <v>0</v>
      </c>
      <c r="V664" s="174">
        <f t="shared" si="1100"/>
        <v>0</v>
      </c>
      <c r="W664" s="116">
        <f t="shared" si="1667"/>
        <v>0</v>
      </c>
      <c r="X664" s="116">
        <f t="shared" si="1661"/>
        <v>0</v>
      </c>
      <c r="Y664" s="116">
        <f t="shared" ref="Y664:AH664" si="1704">ROUND(X463*$G664/12,2)</f>
        <v>0</v>
      </c>
      <c r="Z664" s="116">
        <f t="shared" si="1704"/>
        <v>0</v>
      </c>
      <c r="AA664" s="116">
        <f t="shared" si="1704"/>
        <v>0</v>
      </c>
      <c r="AB664" s="116">
        <f t="shared" si="1704"/>
        <v>0</v>
      </c>
      <c r="AC664" s="116">
        <f t="shared" si="1704"/>
        <v>0</v>
      </c>
      <c r="AD664" s="116">
        <f t="shared" si="1704"/>
        <v>0</v>
      </c>
      <c r="AE664" s="116">
        <f t="shared" si="1704"/>
        <v>0</v>
      </c>
      <c r="AF664" s="116">
        <f t="shared" si="1704"/>
        <v>0</v>
      </c>
      <c r="AG664" s="116">
        <f t="shared" si="1704"/>
        <v>0</v>
      </c>
      <c r="AH664" s="116">
        <f t="shared" si="1704"/>
        <v>0</v>
      </c>
      <c r="AI664" s="2">
        <f t="shared" si="1669"/>
        <v>0</v>
      </c>
      <c r="AJ664" s="116">
        <f t="shared" si="1595"/>
        <v>0</v>
      </c>
      <c r="AK664" s="116">
        <f t="shared" si="1596"/>
        <v>0</v>
      </c>
      <c r="AL664" s="116">
        <f t="shared" si="1679"/>
        <v>0</v>
      </c>
      <c r="AM664" s="116">
        <f t="shared" si="1679"/>
        <v>0</v>
      </c>
      <c r="AN664" s="116">
        <f t="shared" si="1679"/>
        <v>0</v>
      </c>
      <c r="AO664" s="116">
        <f t="shared" si="1679"/>
        <v>0</v>
      </c>
      <c r="AP664" s="116">
        <f t="shared" si="1679"/>
        <v>0</v>
      </c>
      <c r="AQ664" s="116">
        <f t="shared" si="1679"/>
        <v>0</v>
      </c>
      <c r="AR664" s="116">
        <f t="shared" si="1679"/>
        <v>0</v>
      </c>
      <c r="AS664" s="116">
        <f t="shared" si="1679"/>
        <v>0</v>
      </c>
      <c r="AT664" s="116">
        <f t="shared" si="1679"/>
        <v>0</v>
      </c>
      <c r="AU664" s="116">
        <f t="shared" si="1679"/>
        <v>0</v>
      </c>
      <c r="AV664" s="116">
        <f t="shared" si="1586"/>
        <v>0</v>
      </c>
      <c r="AW664" s="116">
        <f t="shared" si="1597"/>
        <v>0</v>
      </c>
      <c r="AX664" s="116">
        <f t="shared" si="1672"/>
        <v>0</v>
      </c>
      <c r="AY664" s="116">
        <f t="shared" si="1672"/>
        <v>0</v>
      </c>
      <c r="AZ664" s="116">
        <f t="shared" si="1672"/>
        <v>0</v>
      </c>
      <c r="BA664" s="116">
        <f t="shared" si="1672"/>
        <v>0</v>
      </c>
      <c r="BB664" s="116">
        <f t="shared" si="1672"/>
        <v>0</v>
      </c>
      <c r="BC664" s="116">
        <f t="shared" si="1672"/>
        <v>0</v>
      </c>
      <c r="BD664" s="116">
        <f t="shared" si="1672"/>
        <v>0</v>
      </c>
      <c r="BE664" s="116">
        <f t="shared" si="1672"/>
        <v>0</v>
      </c>
      <c r="BF664" s="116">
        <f t="shared" si="1672"/>
        <v>0</v>
      </c>
      <c r="BG664" s="116">
        <f t="shared" si="1672"/>
        <v>0</v>
      </c>
      <c r="BH664" s="116">
        <f t="shared" si="1672"/>
        <v>0</v>
      </c>
      <c r="BI664" s="116">
        <f t="shared" si="1587"/>
        <v>0</v>
      </c>
      <c r="BV664" s="163"/>
      <c r="CI664" s="163"/>
      <c r="CV664" s="163"/>
      <c r="DI664" s="163"/>
      <c r="DV664" s="163"/>
      <c r="EI664" s="163"/>
    </row>
    <row r="665" spans="1:139" ht="15.75" hidden="1" customHeight="1" outlineLevel="1" x14ac:dyDescent="0.25">
      <c r="A665" s="2">
        <f t="shared" si="1688"/>
        <v>116</v>
      </c>
      <c r="B665" s="1">
        <f t="shared" si="1688"/>
        <v>0</v>
      </c>
      <c r="C665" s="1">
        <f t="shared" si="1688"/>
        <v>0</v>
      </c>
      <c r="D665" s="2">
        <f t="shared" si="1688"/>
        <v>0</v>
      </c>
      <c r="E665" s="162">
        <f t="shared" si="1688"/>
        <v>0</v>
      </c>
      <c r="F665" s="123">
        <f t="shared" si="1649"/>
        <v>0</v>
      </c>
      <c r="G665" s="213"/>
      <c r="H665" s="213"/>
      <c r="J665" s="116">
        <f t="shared" ref="J665:U665" si="1705">ROUND(I464*$G665/12,2)</f>
        <v>0</v>
      </c>
      <c r="K665" s="116">
        <f t="shared" si="1705"/>
        <v>0</v>
      </c>
      <c r="L665" s="116">
        <f t="shared" si="1705"/>
        <v>0</v>
      </c>
      <c r="M665" s="116">
        <f t="shared" si="1705"/>
        <v>0</v>
      </c>
      <c r="N665" s="116">
        <f t="shared" si="1705"/>
        <v>0</v>
      </c>
      <c r="O665" s="116">
        <f t="shared" si="1705"/>
        <v>0</v>
      </c>
      <c r="P665" s="116">
        <f t="shared" si="1705"/>
        <v>0</v>
      </c>
      <c r="Q665" s="116">
        <f t="shared" si="1705"/>
        <v>0</v>
      </c>
      <c r="R665" s="116">
        <f t="shared" si="1705"/>
        <v>0</v>
      </c>
      <c r="S665" s="116">
        <f t="shared" si="1705"/>
        <v>0</v>
      </c>
      <c r="T665" s="116">
        <f t="shared" si="1705"/>
        <v>0</v>
      </c>
      <c r="U665" s="116">
        <f t="shared" si="1705"/>
        <v>0</v>
      </c>
      <c r="V665" s="174">
        <f t="shared" si="1100"/>
        <v>0</v>
      </c>
      <c r="W665" s="116">
        <f t="shared" si="1667"/>
        <v>0</v>
      </c>
      <c r="X665" s="116">
        <f t="shared" si="1661"/>
        <v>0</v>
      </c>
      <c r="Y665" s="116">
        <f t="shared" ref="Y665:AH665" si="1706">ROUND(X464*$G665/12,2)</f>
        <v>0</v>
      </c>
      <c r="Z665" s="116">
        <f t="shared" si="1706"/>
        <v>0</v>
      </c>
      <c r="AA665" s="116">
        <f t="shared" si="1706"/>
        <v>0</v>
      </c>
      <c r="AB665" s="116">
        <f t="shared" si="1706"/>
        <v>0</v>
      </c>
      <c r="AC665" s="116">
        <f t="shared" si="1706"/>
        <v>0</v>
      </c>
      <c r="AD665" s="116">
        <f t="shared" si="1706"/>
        <v>0</v>
      </c>
      <c r="AE665" s="116">
        <f t="shared" si="1706"/>
        <v>0</v>
      </c>
      <c r="AF665" s="116">
        <f t="shared" si="1706"/>
        <v>0</v>
      </c>
      <c r="AG665" s="116">
        <f t="shared" si="1706"/>
        <v>0</v>
      </c>
      <c r="AH665" s="116">
        <f t="shared" si="1706"/>
        <v>0</v>
      </c>
      <c r="AI665" s="2">
        <f t="shared" si="1669"/>
        <v>0</v>
      </c>
      <c r="AJ665" s="116">
        <f t="shared" si="1595"/>
        <v>0</v>
      </c>
      <c r="AK665" s="116">
        <f t="shared" si="1596"/>
        <v>0</v>
      </c>
      <c r="AL665" s="116">
        <f t="shared" si="1679"/>
        <v>0</v>
      </c>
      <c r="AM665" s="116">
        <f t="shared" si="1679"/>
        <v>0</v>
      </c>
      <c r="AN665" s="116">
        <f t="shared" si="1679"/>
        <v>0</v>
      </c>
      <c r="AO665" s="116">
        <f t="shared" si="1679"/>
        <v>0</v>
      </c>
      <c r="AP665" s="116">
        <f t="shared" si="1679"/>
        <v>0</v>
      </c>
      <c r="AQ665" s="116">
        <f t="shared" si="1679"/>
        <v>0</v>
      </c>
      <c r="AR665" s="116">
        <f t="shared" si="1679"/>
        <v>0</v>
      </c>
      <c r="AS665" s="116">
        <f t="shared" si="1679"/>
        <v>0</v>
      </c>
      <c r="AT665" s="116">
        <f t="shared" si="1679"/>
        <v>0</v>
      </c>
      <c r="AU665" s="116">
        <f t="shared" si="1679"/>
        <v>0</v>
      </c>
      <c r="AV665" s="116">
        <f t="shared" si="1586"/>
        <v>0</v>
      </c>
      <c r="AW665" s="116">
        <f t="shared" si="1597"/>
        <v>0</v>
      </c>
      <c r="AX665" s="116">
        <f t="shared" ref="AX665:BH680" si="1707">ROUND(AW464*$H665/12,2)</f>
        <v>0</v>
      </c>
      <c r="AY665" s="116">
        <f t="shared" si="1707"/>
        <v>0</v>
      </c>
      <c r="AZ665" s="116">
        <f t="shared" si="1707"/>
        <v>0</v>
      </c>
      <c r="BA665" s="116">
        <f t="shared" si="1707"/>
        <v>0</v>
      </c>
      <c r="BB665" s="116">
        <f t="shared" si="1707"/>
        <v>0</v>
      </c>
      <c r="BC665" s="116">
        <f t="shared" si="1707"/>
        <v>0</v>
      </c>
      <c r="BD665" s="116">
        <f t="shared" si="1707"/>
        <v>0</v>
      </c>
      <c r="BE665" s="116">
        <f t="shared" si="1707"/>
        <v>0</v>
      </c>
      <c r="BF665" s="116">
        <f t="shared" si="1707"/>
        <v>0</v>
      </c>
      <c r="BG665" s="116">
        <f t="shared" si="1707"/>
        <v>0</v>
      </c>
      <c r="BH665" s="116">
        <f t="shared" si="1707"/>
        <v>0</v>
      </c>
      <c r="BI665" s="116">
        <f t="shared" si="1587"/>
        <v>0</v>
      </c>
      <c r="BV665" s="163"/>
      <c r="CI665" s="163"/>
      <c r="CV665" s="163"/>
      <c r="DI665" s="163"/>
      <c r="DV665" s="163"/>
      <c r="EI665" s="163"/>
    </row>
    <row r="666" spans="1:139" ht="15.75" hidden="1" customHeight="1" outlineLevel="1" x14ac:dyDescent="0.25">
      <c r="A666" s="2">
        <f t="shared" si="1688"/>
        <v>117</v>
      </c>
      <c r="B666" s="1">
        <f t="shared" si="1688"/>
        <v>0</v>
      </c>
      <c r="C666" s="1">
        <f t="shared" si="1688"/>
        <v>0</v>
      </c>
      <c r="D666" s="2">
        <f t="shared" si="1688"/>
        <v>0</v>
      </c>
      <c r="E666" s="162">
        <f t="shared" si="1688"/>
        <v>0</v>
      </c>
      <c r="F666" s="123">
        <f t="shared" si="1649"/>
        <v>0</v>
      </c>
      <c r="G666" s="213"/>
      <c r="H666" s="213"/>
      <c r="J666" s="116">
        <f t="shared" ref="J666:U666" si="1708">ROUND(I465*$G666/12,2)</f>
        <v>0</v>
      </c>
      <c r="K666" s="116">
        <f t="shared" si="1708"/>
        <v>0</v>
      </c>
      <c r="L666" s="116">
        <f t="shared" si="1708"/>
        <v>0</v>
      </c>
      <c r="M666" s="116">
        <f t="shared" si="1708"/>
        <v>0</v>
      </c>
      <c r="N666" s="116">
        <f t="shared" si="1708"/>
        <v>0</v>
      </c>
      <c r="O666" s="116">
        <f t="shared" si="1708"/>
        <v>0</v>
      </c>
      <c r="P666" s="116">
        <f t="shared" si="1708"/>
        <v>0</v>
      </c>
      <c r="Q666" s="116">
        <f t="shared" si="1708"/>
        <v>0</v>
      </c>
      <c r="R666" s="116">
        <f t="shared" si="1708"/>
        <v>0</v>
      </c>
      <c r="S666" s="116">
        <f t="shared" si="1708"/>
        <v>0</v>
      </c>
      <c r="T666" s="116">
        <f t="shared" si="1708"/>
        <v>0</v>
      </c>
      <c r="U666" s="116">
        <f t="shared" si="1708"/>
        <v>0</v>
      </c>
      <c r="V666" s="174">
        <f t="shared" si="1100"/>
        <v>0</v>
      </c>
      <c r="W666" s="116">
        <f t="shared" si="1667"/>
        <v>0</v>
      </c>
      <c r="X666" s="116">
        <f t="shared" si="1661"/>
        <v>0</v>
      </c>
      <c r="Y666" s="116">
        <f t="shared" ref="Y666:AH666" si="1709">ROUND(X465*$G666/12,2)</f>
        <v>0</v>
      </c>
      <c r="Z666" s="116">
        <f t="shared" si="1709"/>
        <v>0</v>
      </c>
      <c r="AA666" s="116">
        <f t="shared" si="1709"/>
        <v>0</v>
      </c>
      <c r="AB666" s="116">
        <f t="shared" si="1709"/>
        <v>0</v>
      </c>
      <c r="AC666" s="116">
        <f t="shared" si="1709"/>
        <v>0</v>
      </c>
      <c r="AD666" s="116">
        <f t="shared" si="1709"/>
        <v>0</v>
      </c>
      <c r="AE666" s="116">
        <f t="shared" si="1709"/>
        <v>0</v>
      </c>
      <c r="AF666" s="116">
        <f t="shared" si="1709"/>
        <v>0</v>
      </c>
      <c r="AG666" s="116">
        <f t="shared" si="1709"/>
        <v>0</v>
      </c>
      <c r="AH666" s="116">
        <f t="shared" si="1709"/>
        <v>0</v>
      </c>
      <c r="AI666" s="2">
        <f t="shared" si="1669"/>
        <v>0</v>
      </c>
      <c r="AJ666" s="116">
        <f t="shared" si="1595"/>
        <v>0</v>
      </c>
      <c r="AK666" s="116">
        <f t="shared" si="1596"/>
        <v>0</v>
      </c>
      <c r="AL666" s="116">
        <f t="shared" si="1679"/>
        <v>0</v>
      </c>
      <c r="AM666" s="116">
        <f t="shared" si="1679"/>
        <v>0</v>
      </c>
      <c r="AN666" s="116">
        <f t="shared" si="1679"/>
        <v>0</v>
      </c>
      <c r="AO666" s="116">
        <f t="shared" si="1679"/>
        <v>0</v>
      </c>
      <c r="AP666" s="116">
        <f t="shared" si="1679"/>
        <v>0</v>
      </c>
      <c r="AQ666" s="116">
        <f t="shared" si="1679"/>
        <v>0</v>
      </c>
      <c r="AR666" s="116">
        <f t="shared" si="1679"/>
        <v>0</v>
      </c>
      <c r="AS666" s="116">
        <f t="shared" si="1679"/>
        <v>0</v>
      </c>
      <c r="AT666" s="116">
        <f t="shared" si="1679"/>
        <v>0</v>
      </c>
      <c r="AU666" s="116">
        <f t="shared" si="1679"/>
        <v>0</v>
      </c>
      <c r="AV666" s="116">
        <f t="shared" si="1586"/>
        <v>0</v>
      </c>
      <c r="AW666" s="116">
        <f t="shared" si="1597"/>
        <v>0</v>
      </c>
      <c r="AX666" s="116">
        <f t="shared" si="1707"/>
        <v>0</v>
      </c>
      <c r="AY666" s="116">
        <f t="shared" si="1707"/>
        <v>0</v>
      </c>
      <c r="AZ666" s="116">
        <f t="shared" si="1707"/>
        <v>0</v>
      </c>
      <c r="BA666" s="116">
        <f t="shared" si="1707"/>
        <v>0</v>
      </c>
      <c r="BB666" s="116">
        <f t="shared" si="1707"/>
        <v>0</v>
      </c>
      <c r="BC666" s="116">
        <f t="shared" si="1707"/>
        <v>0</v>
      </c>
      <c r="BD666" s="116">
        <f t="shared" si="1707"/>
        <v>0</v>
      </c>
      <c r="BE666" s="116">
        <f t="shared" si="1707"/>
        <v>0</v>
      </c>
      <c r="BF666" s="116">
        <f t="shared" si="1707"/>
        <v>0</v>
      </c>
      <c r="BG666" s="116">
        <f t="shared" si="1707"/>
        <v>0</v>
      </c>
      <c r="BH666" s="116">
        <f t="shared" si="1707"/>
        <v>0</v>
      </c>
      <c r="BI666" s="116">
        <f t="shared" si="1587"/>
        <v>0</v>
      </c>
      <c r="BV666" s="163"/>
      <c r="CI666" s="163"/>
      <c r="CV666" s="163"/>
      <c r="DI666" s="163"/>
      <c r="DV666" s="163"/>
      <c r="EI666" s="163"/>
    </row>
    <row r="667" spans="1:139" ht="15.75" hidden="1" customHeight="1" outlineLevel="1" x14ac:dyDescent="0.25">
      <c r="A667" s="2">
        <f t="shared" ref="A667:E676" si="1710">A466</f>
        <v>118</v>
      </c>
      <c r="B667" s="1">
        <f t="shared" si="1710"/>
        <v>0</v>
      </c>
      <c r="C667" s="1">
        <f t="shared" si="1710"/>
        <v>0</v>
      </c>
      <c r="D667" s="2">
        <f t="shared" si="1710"/>
        <v>0</v>
      </c>
      <c r="E667" s="162">
        <f t="shared" si="1710"/>
        <v>0</v>
      </c>
      <c r="F667" s="123">
        <f t="shared" si="1649"/>
        <v>0</v>
      </c>
      <c r="G667" s="213"/>
      <c r="H667" s="213"/>
      <c r="J667" s="116">
        <f t="shared" ref="J667:U667" si="1711">ROUND(I466*$G667/12,2)</f>
        <v>0</v>
      </c>
      <c r="K667" s="116">
        <f t="shared" si="1711"/>
        <v>0</v>
      </c>
      <c r="L667" s="116">
        <f t="shared" si="1711"/>
        <v>0</v>
      </c>
      <c r="M667" s="116">
        <f t="shared" si="1711"/>
        <v>0</v>
      </c>
      <c r="N667" s="116">
        <f t="shared" si="1711"/>
        <v>0</v>
      </c>
      <c r="O667" s="116">
        <f t="shared" si="1711"/>
        <v>0</v>
      </c>
      <c r="P667" s="116">
        <f t="shared" si="1711"/>
        <v>0</v>
      </c>
      <c r="Q667" s="116">
        <f t="shared" si="1711"/>
        <v>0</v>
      </c>
      <c r="R667" s="116">
        <f t="shared" si="1711"/>
        <v>0</v>
      </c>
      <c r="S667" s="116">
        <f t="shared" si="1711"/>
        <v>0</v>
      </c>
      <c r="T667" s="116">
        <f t="shared" si="1711"/>
        <v>0</v>
      </c>
      <c r="U667" s="116">
        <f t="shared" si="1711"/>
        <v>0</v>
      </c>
      <c r="V667" s="174">
        <f t="shared" si="1100"/>
        <v>0</v>
      </c>
      <c r="W667" s="116">
        <f t="shared" si="1667"/>
        <v>0</v>
      </c>
      <c r="X667" s="116">
        <f t="shared" si="1661"/>
        <v>0</v>
      </c>
      <c r="Y667" s="116">
        <f t="shared" ref="Y667:AH667" si="1712">ROUND(X466*$G667/12,2)</f>
        <v>0</v>
      </c>
      <c r="Z667" s="116">
        <f t="shared" si="1712"/>
        <v>0</v>
      </c>
      <c r="AA667" s="116">
        <f t="shared" si="1712"/>
        <v>0</v>
      </c>
      <c r="AB667" s="116">
        <f t="shared" si="1712"/>
        <v>0</v>
      </c>
      <c r="AC667" s="116">
        <f t="shared" si="1712"/>
        <v>0</v>
      </c>
      <c r="AD667" s="116">
        <f t="shared" si="1712"/>
        <v>0</v>
      </c>
      <c r="AE667" s="116">
        <f t="shared" si="1712"/>
        <v>0</v>
      </c>
      <c r="AF667" s="116">
        <f t="shared" si="1712"/>
        <v>0</v>
      </c>
      <c r="AG667" s="116">
        <f t="shared" si="1712"/>
        <v>0</v>
      </c>
      <c r="AH667" s="116">
        <f t="shared" si="1712"/>
        <v>0</v>
      </c>
      <c r="AI667" s="2">
        <f t="shared" si="1669"/>
        <v>0</v>
      </c>
      <c r="AJ667" s="116">
        <f t="shared" si="1595"/>
        <v>0</v>
      </c>
      <c r="AK667" s="116">
        <f t="shared" si="1596"/>
        <v>0</v>
      </c>
      <c r="AL667" s="116">
        <f t="shared" si="1679"/>
        <v>0</v>
      </c>
      <c r="AM667" s="116">
        <f t="shared" si="1679"/>
        <v>0</v>
      </c>
      <c r="AN667" s="116">
        <f t="shared" si="1679"/>
        <v>0</v>
      </c>
      <c r="AO667" s="116">
        <f t="shared" si="1679"/>
        <v>0</v>
      </c>
      <c r="AP667" s="116">
        <f t="shared" si="1679"/>
        <v>0</v>
      </c>
      <c r="AQ667" s="116">
        <f t="shared" si="1679"/>
        <v>0</v>
      </c>
      <c r="AR667" s="116">
        <f t="shared" si="1679"/>
        <v>0</v>
      </c>
      <c r="AS667" s="116">
        <f t="shared" si="1679"/>
        <v>0</v>
      </c>
      <c r="AT667" s="116">
        <f t="shared" si="1679"/>
        <v>0</v>
      </c>
      <c r="AU667" s="116">
        <f t="shared" si="1679"/>
        <v>0</v>
      </c>
      <c r="AV667" s="116">
        <f t="shared" si="1586"/>
        <v>0</v>
      </c>
      <c r="AW667" s="116">
        <f t="shared" si="1597"/>
        <v>0</v>
      </c>
      <c r="AX667" s="116">
        <f t="shared" si="1707"/>
        <v>0</v>
      </c>
      <c r="AY667" s="116">
        <f t="shared" si="1707"/>
        <v>0</v>
      </c>
      <c r="AZ667" s="116">
        <f t="shared" si="1707"/>
        <v>0</v>
      </c>
      <c r="BA667" s="116">
        <f t="shared" si="1707"/>
        <v>0</v>
      </c>
      <c r="BB667" s="116">
        <f t="shared" si="1707"/>
        <v>0</v>
      </c>
      <c r="BC667" s="116">
        <f t="shared" si="1707"/>
        <v>0</v>
      </c>
      <c r="BD667" s="116">
        <f t="shared" si="1707"/>
        <v>0</v>
      </c>
      <c r="BE667" s="116">
        <f t="shared" si="1707"/>
        <v>0</v>
      </c>
      <c r="BF667" s="116">
        <f t="shared" si="1707"/>
        <v>0</v>
      </c>
      <c r="BG667" s="116">
        <f t="shared" si="1707"/>
        <v>0</v>
      </c>
      <c r="BH667" s="116">
        <f t="shared" si="1707"/>
        <v>0</v>
      </c>
      <c r="BI667" s="116">
        <f t="shared" si="1587"/>
        <v>0</v>
      </c>
      <c r="BV667" s="163"/>
      <c r="CI667" s="163"/>
      <c r="CV667" s="163"/>
      <c r="DI667" s="163"/>
      <c r="DV667" s="163"/>
      <c r="EI667" s="163"/>
    </row>
    <row r="668" spans="1:139" ht="15.75" hidden="1" customHeight="1" outlineLevel="1" x14ac:dyDescent="0.25">
      <c r="A668" s="2">
        <f t="shared" si="1710"/>
        <v>119</v>
      </c>
      <c r="B668" s="1">
        <f t="shared" si="1710"/>
        <v>0</v>
      </c>
      <c r="C668" s="1">
        <f t="shared" si="1710"/>
        <v>0</v>
      </c>
      <c r="D668" s="2">
        <f t="shared" si="1710"/>
        <v>0</v>
      </c>
      <c r="E668" s="162">
        <f t="shared" si="1710"/>
        <v>0</v>
      </c>
      <c r="F668" s="123">
        <f t="shared" si="1649"/>
        <v>0</v>
      </c>
      <c r="G668" s="213"/>
      <c r="H668" s="213"/>
      <c r="J668" s="116">
        <f t="shared" ref="J668:U668" si="1713">ROUND(I467*$G668/12,2)</f>
        <v>0</v>
      </c>
      <c r="K668" s="116">
        <f t="shared" si="1713"/>
        <v>0</v>
      </c>
      <c r="L668" s="116">
        <f t="shared" si="1713"/>
        <v>0</v>
      </c>
      <c r="M668" s="116">
        <f t="shared" si="1713"/>
        <v>0</v>
      </c>
      <c r="N668" s="116">
        <f t="shared" si="1713"/>
        <v>0</v>
      </c>
      <c r="O668" s="116">
        <f t="shared" si="1713"/>
        <v>0</v>
      </c>
      <c r="P668" s="116">
        <f t="shared" si="1713"/>
        <v>0</v>
      </c>
      <c r="Q668" s="116">
        <f t="shared" si="1713"/>
        <v>0</v>
      </c>
      <c r="R668" s="116">
        <f t="shared" si="1713"/>
        <v>0</v>
      </c>
      <c r="S668" s="116">
        <f t="shared" si="1713"/>
        <v>0</v>
      </c>
      <c r="T668" s="116">
        <f t="shared" si="1713"/>
        <v>0</v>
      </c>
      <c r="U668" s="116">
        <f t="shared" si="1713"/>
        <v>0</v>
      </c>
      <c r="V668" s="174">
        <f t="shared" si="1100"/>
        <v>0</v>
      </c>
      <c r="W668" s="116">
        <f t="shared" si="1667"/>
        <v>0</v>
      </c>
      <c r="X668" s="116">
        <f t="shared" si="1661"/>
        <v>0</v>
      </c>
      <c r="Y668" s="116">
        <f t="shared" ref="Y668:AH668" si="1714">ROUND(X467*$G668/12,2)</f>
        <v>0</v>
      </c>
      <c r="Z668" s="116">
        <f t="shared" si="1714"/>
        <v>0</v>
      </c>
      <c r="AA668" s="116">
        <f t="shared" si="1714"/>
        <v>0</v>
      </c>
      <c r="AB668" s="116">
        <f t="shared" si="1714"/>
        <v>0</v>
      </c>
      <c r="AC668" s="116">
        <f t="shared" si="1714"/>
        <v>0</v>
      </c>
      <c r="AD668" s="116">
        <f t="shared" si="1714"/>
        <v>0</v>
      </c>
      <c r="AE668" s="116">
        <f t="shared" si="1714"/>
        <v>0</v>
      </c>
      <c r="AF668" s="116">
        <f t="shared" si="1714"/>
        <v>0</v>
      </c>
      <c r="AG668" s="116">
        <f t="shared" si="1714"/>
        <v>0</v>
      </c>
      <c r="AH668" s="116">
        <f t="shared" si="1714"/>
        <v>0</v>
      </c>
      <c r="AI668" s="2">
        <f t="shared" si="1669"/>
        <v>0</v>
      </c>
      <c r="AJ668" s="116">
        <f t="shared" si="1595"/>
        <v>0</v>
      </c>
      <c r="AK668" s="116">
        <f t="shared" si="1596"/>
        <v>0</v>
      </c>
      <c r="AL668" s="116">
        <f t="shared" ref="AL668:AU680" si="1715">ROUND(AK467*$H668/12,2)</f>
        <v>0</v>
      </c>
      <c r="AM668" s="116">
        <f t="shared" si="1715"/>
        <v>0</v>
      </c>
      <c r="AN668" s="116">
        <f t="shared" si="1715"/>
        <v>0</v>
      </c>
      <c r="AO668" s="116">
        <f t="shared" si="1715"/>
        <v>0</v>
      </c>
      <c r="AP668" s="116">
        <f t="shared" si="1715"/>
        <v>0</v>
      </c>
      <c r="AQ668" s="116">
        <f t="shared" si="1715"/>
        <v>0</v>
      </c>
      <c r="AR668" s="116">
        <f t="shared" si="1715"/>
        <v>0</v>
      </c>
      <c r="AS668" s="116">
        <f t="shared" si="1715"/>
        <v>0</v>
      </c>
      <c r="AT668" s="116">
        <f t="shared" si="1715"/>
        <v>0</v>
      </c>
      <c r="AU668" s="116">
        <f t="shared" si="1715"/>
        <v>0</v>
      </c>
      <c r="AV668" s="116">
        <f t="shared" si="1586"/>
        <v>0</v>
      </c>
      <c r="AW668" s="116">
        <f t="shared" si="1597"/>
        <v>0</v>
      </c>
      <c r="AX668" s="116">
        <f t="shared" si="1707"/>
        <v>0</v>
      </c>
      <c r="AY668" s="116">
        <f t="shared" si="1707"/>
        <v>0</v>
      </c>
      <c r="AZ668" s="116">
        <f t="shared" si="1707"/>
        <v>0</v>
      </c>
      <c r="BA668" s="116">
        <f t="shared" si="1707"/>
        <v>0</v>
      </c>
      <c r="BB668" s="116">
        <f t="shared" si="1707"/>
        <v>0</v>
      </c>
      <c r="BC668" s="116">
        <f t="shared" si="1707"/>
        <v>0</v>
      </c>
      <c r="BD668" s="116">
        <f t="shared" si="1707"/>
        <v>0</v>
      </c>
      <c r="BE668" s="116">
        <f t="shared" si="1707"/>
        <v>0</v>
      </c>
      <c r="BF668" s="116">
        <f t="shared" si="1707"/>
        <v>0</v>
      </c>
      <c r="BG668" s="116">
        <f t="shared" si="1707"/>
        <v>0</v>
      </c>
      <c r="BH668" s="116">
        <f t="shared" si="1707"/>
        <v>0</v>
      </c>
      <c r="BI668" s="116">
        <f t="shared" si="1587"/>
        <v>0</v>
      </c>
      <c r="BV668" s="163"/>
      <c r="CI668" s="163"/>
      <c r="CV668" s="163"/>
      <c r="DI668" s="163"/>
      <c r="DV668" s="163"/>
      <c r="EI668" s="163"/>
    </row>
    <row r="669" spans="1:139" ht="15.75" hidden="1" customHeight="1" outlineLevel="1" x14ac:dyDescent="0.25">
      <c r="A669" s="2">
        <f t="shared" si="1710"/>
        <v>120</v>
      </c>
      <c r="B669" s="1">
        <f t="shared" si="1710"/>
        <v>0</v>
      </c>
      <c r="C669" s="1">
        <f t="shared" si="1710"/>
        <v>0</v>
      </c>
      <c r="D669" s="2">
        <f t="shared" si="1710"/>
        <v>0</v>
      </c>
      <c r="E669" s="162">
        <f t="shared" si="1710"/>
        <v>0</v>
      </c>
      <c r="F669" s="123">
        <f t="shared" si="1649"/>
        <v>0</v>
      </c>
      <c r="G669" s="213"/>
      <c r="H669" s="213"/>
      <c r="J669" s="116">
        <f t="shared" ref="J669:U669" si="1716">ROUND(I468*$G669/12,2)</f>
        <v>0</v>
      </c>
      <c r="K669" s="116">
        <f t="shared" si="1716"/>
        <v>0</v>
      </c>
      <c r="L669" s="116">
        <f t="shared" si="1716"/>
        <v>0</v>
      </c>
      <c r="M669" s="116">
        <f t="shared" si="1716"/>
        <v>0</v>
      </c>
      <c r="N669" s="116">
        <f t="shared" si="1716"/>
        <v>0</v>
      </c>
      <c r="O669" s="116">
        <f t="shared" si="1716"/>
        <v>0</v>
      </c>
      <c r="P669" s="116">
        <f t="shared" si="1716"/>
        <v>0</v>
      </c>
      <c r="Q669" s="116">
        <f t="shared" si="1716"/>
        <v>0</v>
      </c>
      <c r="R669" s="116">
        <f t="shared" si="1716"/>
        <v>0</v>
      </c>
      <c r="S669" s="116">
        <f t="shared" si="1716"/>
        <v>0</v>
      </c>
      <c r="T669" s="116">
        <f t="shared" si="1716"/>
        <v>0</v>
      </c>
      <c r="U669" s="116">
        <f t="shared" si="1716"/>
        <v>0</v>
      </c>
      <c r="V669" s="174">
        <f t="shared" si="1100"/>
        <v>0</v>
      </c>
      <c r="W669" s="116">
        <f t="shared" si="1667"/>
        <v>0</v>
      </c>
      <c r="X669" s="116">
        <f t="shared" si="1661"/>
        <v>0</v>
      </c>
      <c r="Y669" s="116">
        <f t="shared" ref="Y669:AH669" si="1717">ROUND(X468*$G669/12,2)</f>
        <v>0</v>
      </c>
      <c r="Z669" s="116">
        <f t="shared" si="1717"/>
        <v>0</v>
      </c>
      <c r="AA669" s="116">
        <f t="shared" si="1717"/>
        <v>0</v>
      </c>
      <c r="AB669" s="116">
        <f t="shared" si="1717"/>
        <v>0</v>
      </c>
      <c r="AC669" s="116">
        <f t="shared" si="1717"/>
        <v>0</v>
      </c>
      <c r="AD669" s="116">
        <f t="shared" si="1717"/>
        <v>0</v>
      </c>
      <c r="AE669" s="116">
        <f t="shared" si="1717"/>
        <v>0</v>
      </c>
      <c r="AF669" s="116">
        <f t="shared" si="1717"/>
        <v>0</v>
      </c>
      <c r="AG669" s="116">
        <f t="shared" si="1717"/>
        <v>0</v>
      </c>
      <c r="AH669" s="116">
        <f t="shared" si="1717"/>
        <v>0</v>
      </c>
      <c r="AI669" s="2">
        <f t="shared" si="1669"/>
        <v>0</v>
      </c>
      <c r="AJ669" s="116">
        <f t="shared" si="1595"/>
        <v>0</v>
      </c>
      <c r="AK669" s="116">
        <f t="shared" si="1596"/>
        <v>0</v>
      </c>
      <c r="AL669" s="116">
        <f t="shared" si="1715"/>
        <v>0</v>
      </c>
      <c r="AM669" s="116">
        <f t="shared" si="1715"/>
        <v>0</v>
      </c>
      <c r="AN669" s="116">
        <f t="shared" si="1715"/>
        <v>0</v>
      </c>
      <c r="AO669" s="116">
        <f t="shared" si="1715"/>
        <v>0</v>
      </c>
      <c r="AP669" s="116">
        <f t="shared" si="1715"/>
        <v>0</v>
      </c>
      <c r="AQ669" s="116">
        <f t="shared" si="1715"/>
        <v>0</v>
      </c>
      <c r="AR669" s="116">
        <f t="shared" si="1715"/>
        <v>0</v>
      </c>
      <c r="AS669" s="116">
        <f t="shared" si="1715"/>
        <v>0</v>
      </c>
      <c r="AT669" s="116">
        <f t="shared" si="1715"/>
        <v>0</v>
      </c>
      <c r="AU669" s="116">
        <f t="shared" si="1715"/>
        <v>0</v>
      </c>
      <c r="AV669" s="116">
        <f t="shared" si="1586"/>
        <v>0</v>
      </c>
      <c r="AW669" s="116">
        <f t="shared" si="1597"/>
        <v>0</v>
      </c>
      <c r="AX669" s="116">
        <f t="shared" si="1707"/>
        <v>0</v>
      </c>
      <c r="AY669" s="116">
        <f t="shared" si="1707"/>
        <v>0</v>
      </c>
      <c r="AZ669" s="116">
        <f t="shared" si="1707"/>
        <v>0</v>
      </c>
      <c r="BA669" s="116">
        <f t="shared" si="1707"/>
        <v>0</v>
      </c>
      <c r="BB669" s="116">
        <f t="shared" si="1707"/>
        <v>0</v>
      </c>
      <c r="BC669" s="116">
        <f t="shared" si="1707"/>
        <v>0</v>
      </c>
      <c r="BD669" s="116">
        <f t="shared" si="1707"/>
        <v>0</v>
      </c>
      <c r="BE669" s="116">
        <f t="shared" si="1707"/>
        <v>0</v>
      </c>
      <c r="BF669" s="116">
        <f t="shared" si="1707"/>
        <v>0</v>
      </c>
      <c r="BG669" s="116">
        <f t="shared" si="1707"/>
        <v>0</v>
      </c>
      <c r="BH669" s="116">
        <f t="shared" si="1707"/>
        <v>0</v>
      </c>
      <c r="BI669" s="116">
        <f t="shared" si="1587"/>
        <v>0</v>
      </c>
      <c r="BV669" s="163"/>
      <c r="CI669" s="163"/>
      <c r="CV669" s="163"/>
      <c r="DI669" s="163"/>
      <c r="DV669" s="163"/>
      <c r="EI669" s="163"/>
    </row>
    <row r="670" spans="1:139" ht="15.75" hidden="1" customHeight="1" outlineLevel="1" x14ac:dyDescent="0.25">
      <c r="A670" s="2">
        <f t="shared" si="1710"/>
        <v>121</v>
      </c>
      <c r="B670" s="1">
        <f t="shared" si="1710"/>
        <v>0</v>
      </c>
      <c r="C670" s="1">
        <f t="shared" si="1710"/>
        <v>0</v>
      </c>
      <c r="D670" s="2">
        <f t="shared" si="1710"/>
        <v>0</v>
      </c>
      <c r="E670" s="162">
        <f t="shared" si="1710"/>
        <v>0</v>
      </c>
      <c r="F670" s="123">
        <f t="shared" si="1649"/>
        <v>0</v>
      </c>
      <c r="G670" s="213"/>
      <c r="H670" s="213"/>
      <c r="J670" s="116">
        <f t="shared" ref="J670:U670" si="1718">ROUND(I469*$G670/12,2)</f>
        <v>0</v>
      </c>
      <c r="K670" s="116">
        <f t="shared" si="1718"/>
        <v>0</v>
      </c>
      <c r="L670" s="116">
        <f t="shared" si="1718"/>
        <v>0</v>
      </c>
      <c r="M670" s="116">
        <f t="shared" si="1718"/>
        <v>0</v>
      </c>
      <c r="N670" s="116">
        <f t="shared" si="1718"/>
        <v>0</v>
      </c>
      <c r="O670" s="116">
        <f t="shared" si="1718"/>
        <v>0</v>
      </c>
      <c r="P670" s="116">
        <f t="shared" si="1718"/>
        <v>0</v>
      </c>
      <c r="Q670" s="116">
        <f t="shared" si="1718"/>
        <v>0</v>
      </c>
      <c r="R670" s="116">
        <f t="shared" si="1718"/>
        <v>0</v>
      </c>
      <c r="S670" s="116">
        <f t="shared" si="1718"/>
        <v>0</v>
      </c>
      <c r="T670" s="116">
        <f t="shared" si="1718"/>
        <v>0</v>
      </c>
      <c r="U670" s="116">
        <f t="shared" si="1718"/>
        <v>0</v>
      </c>
      <c r="V670" s="174">
        <f t="shared" si="1100"/>
        <v>0</v>
      </c>
      <c r="W670" s="116">
        <f t="shared" si="1667"/>
        <v>0</v>
      </c>
      <c r="X670" s="116">
        <f t="shared" si="1661"/>
        <v>0</v>
      </c>
      <c r="Y670" s="116">
        <f t="shared" ref="Y670:AH670" si="1719">ROUND(X469*$G670/12,2)</f>
        <v>0</v>
      </c>
      <c r="Z670" s="116">
        <f t="shared" si="1719"/>
        <v>0</v>
      </c>
      <c r="AA670" s="116">
        <f t="shared" si="1719"/>
        <v>0</v>
      </c>
      <c r="AB670" s="116">
        <f t="shared" si="1719"/>
        <v>0</v>
      </c>
      <c r="AC670" s="116">
        <f t="shared" si="1719"/>
        <v>0</v>
      </c>
      <c r="AD670" s="116">
        <f t="shared" si="1719"/>
        <v>0</v>
      </c>
      <c r="AE670" s="116">
        <f t="shared" si="1719"/>
        <v>0</v>
      </c>
      <c r="AF670" s="116">
        <f t="shared" si="1719"/>
        <v>0</v>
      </c>
      <c r="AG670" s="116">
        <f t="shared" si="1719"/>
        <v>0</v>
      </c>
      <c r="AH670" s="116">
        <f t="shared" si="1719"/>
        <v>0</v>
      </c>
      <c r="AI670" s="2">
        <f t="shared" si="1669"/>
        <v>0</v>
      </c>
      <c r="AJ670" s="116">
        <f t="shared" si="1595"/>
        <v>0</v>
      </c>
      <c r="AK670" s="116">
        <f t="shared" si="1596"/>
        <v>0</v>
      </c>
      <c r="AL670" s="116">
        <f t="shared" si="1715"/>
        <v>0</v>
      </c>
      <c r="AM670" s="116">
        <f t="shared" si="1715"/>
        <v>0</v>
      </c>
      <c r="AN670" s="116">
        <f t="shared" si="1715"/>
        <v>0</v>
      </c>
      <c r="AO670" s="116">
        <f t="shared" si="1715"/>
        <v>0</v>
      </c>
      <c r="AP670" s="116">
        <f t="shared" si="1715"/>
        <v>0</v>
      </c>
      <c r="AQ670" s="116">
        <f t="shared" si="1715"/>
        <v>0</v>
      </c>
      <c r="AR670" s="116">
        <f t="shared" si="1715"/>
        <v>0</v>
      </c>
      <c r="AS670" s="116">
        <f t="shared" si="1715"/>
        <v>0</v>
      </c>
      <c r="AT670" s="116">
        <f t="shared" si="1715"/>
        <v>0</v>
      </c>
      <c r="AU670" s="116">
        <f t="shared" si="1715"/>
        <v>0</v>
      </c>
      <c r="AV670" s="116">
        <f t="shared" si="1586"/>
        <v>0</v>
      </c>
      <c r="AW670" s="116">
        <f t="shared" si="1597"/>
        <v>0</v>
      </c>
      <c r="AX670" s="116">
        <f t="shared" si="1707"/>
        <v>0</v>
      </c>
      <c r="AY670" s="116">
        <f t="shared" si="1707"/>
        <v>0</v>
      </c>
      <c r="AZ670" s="116">
        <f t="shared" si="1707"/>
        <v>0</v>
      </c>
      <c r="BA670" s="116">
        <f t="shared" si="1707"/>
        <v>0</v>
      </c>
      <c r="BB670" s="116">
        <f t="shared" si="1707"/>
        <v>0</v>
      </c>
      <c r="BC670" s="116">
        <f t="shared" si="1707"/>
        <v>0</v>
      </c>
      <c r="BD670" s="116">
        <f t="shared" si="1707"/>
        <v>0</v>
      </c>
      <c r="BE670" s="116">
        <f t="shared" si="1707"/>
        <v>0</v>
      </c>
      <c r="BF670" s="116">
        <f t="shared" si="1707"/>
        <v>0</v>
      </c>
      <c r="BG670" s="116">
        <f t="shared" si="1707"/>
        <v>0</v>
      </c>
      <c r="BH670" s="116">
        <f t="shared" si="1707"/>
        <v>0</v>
      </c>
      <c r="BI670" s="116">
        <f t="shared" si="1587"/>
        <v>0</v>
      </c>
      <c r="BV670" s="163"/>
      <c r="CI670" s="163"/>
      <c r="CV670" s="163"/>
      <c r="DI670" s="163"/>
      <c r="DV670" s="163"/>
      <c r="EI670" s="163"/>
    </row>
    <row r="671" spans="1:139" ht="15.75" hidden="1" customHeight="1" outlineLevel="1" x14ac:dyDescent="0.25">
      <c r="A671" s="2">
        <f t="shared" si="1710"/>
        <v>122</v>
      </c>
      <c r="B671" s="1">
        <f t="shared" si="1710"/>
        <v>0</v>
      </c>
      <c r="C671" s="1">
        <f t="shared" si="1710"/>
        <v>0</v>
      </c>
      <c r="D671" s="2">
        <f t="shared" si="1710"/>
        <v>0</v>
      </c>
      <c r="E671" s="162">
        <f t="shared" si="1710"/>
        <v>0</v>
      </c>
      <c r="F671" s="123">
        <f t="shared" si="1649"/>
        <v>0</v>
      </c>
      <c r="G671" s="213"/>
      <c r="H671" s="213"/>
      <c r="J671" s="116">
        <f t="shared" ref="J671:U671" si="1720">ROUND(I470*$G671/12,2)</f>
        <v>0</v>
      </c>
      <c r="K671" s="116">
        <f t="shared" si="1720"/>
        <v>0</v>
      </c>
      <c r="L671" s="116">
        <f t="shared" si="1720"/>
        <v>0</v>
      </c>
      <c r="M671" s="116">
        <f t="shared" si="1720"/>
        <v>0</v>
      </c>
      <c r="N671" s="116">
        <f t="shared" si="1720"/>
        <v>0</v>
      </c>
      <c r="O671" s="116">
        <f t="shared" si="1720"/>
        <v>0</v>
      </c>
      <c r="P671" s="116">
        <f t="shared" si="1720"/>
        <v>0</v>
      </c>
      <c r="Q671" s="116">
        <f t="shared" si="1720"/>
        <v>0</v>
      </c>
      <c r="R671" s="116">
        <f t="shared" si="1720"/>
        <v>0</v>
      </c>
      <c r="S671" s="116">
        <f t="shared" si="1720"/>
        <v>0</v>
      </c>
      <c r="T671" s="116">
        <f t="shared" si="1720"/>
        <v>0</v>
      </c>
      <c r="U671" s="116">
        <f t="shared" si="1720"/>
        <v>0</v>
      </c>
      <c r="V671" s="174">
        <f t="shared" si="1100"/>
        <v>0</v>
      </c>
      <c r="W671" s="116">
        <f t="shared" si="1667"/>
        <v>0</v>
      </c>
      <c r="X671" s="116">
        <f t="shared" si="1661"/>
        <v>0</v>
      </c>
      <c r="Y671" s="116">
        <f t="shared" ref="Y671:AH671" si="1721">ROUND(X470*$G671/12,2)</f>
        <v>0</v>
      </c>
      <c r="Z671" s="116">
        <f t="shared" si="1721"/>
        <v>0</v>
      </c>
      <c r="AA671" s="116">
        <f t="shared" si="1721"/>
        <v>0</v>
      </c>
      <c r="AB671" s="116">
        <f t="shared" si="1721"/>
        <v>0</v>
      </c>
      <c r="AC671" s="116">
        <f t="shared" si="1721"/>
        <v>0</v>
      </c>
      <c r="AD671" s="116">
        <f t="shared" si="1721"/>
        <v>0</v>
      </c>
      <c r="AE671" s="116">
        <f t="shared" si="1721"/>
        <v>0</v>
      </c>
      <c r="AF671" s="116">
        <f t="shared" si="1721"/>
        <v>0</v>
      </c>
      <c r="AG671" s="116">
        <f t="shared" si="1721"/>
        <v>0</v>
      </c>
      <c r="AH671" s="116">
        <f t="shared" si="1721"/>
        <v>0</v>
      </c>
      <c r="AI671" s="2">
        <f t="shared" si="1669"/>
        <v>0</v>
      </c>
      <c r="AJ671" s="116">
        <f t="shared" si="1595"/>
        <v>0</v>
      </c>
      <c r="AK671" s="116">
        <f t="shared" si="1596"/>
        <v>0</v>
      </c>
      <c r="AL671" s="116">
        <f t="shared" si="1715"/>
        <v>0</v>
      </c>
      <c r="AM671" s="116">
        <f t="shared" si="1715"/>
        <v>0</v>
      </c>
      <c r="AN671" s="116">
        <f t="shared" si="1715"/>
        <v>0</v>
      </c>
      <c r="AO671" s="116">
        <f t="shared" si="1715"/>
        <v>0</v>
      </c>
      <c r="AP671" s="116">
        <f t="shared" si="1715"/>
        <v>0</v>
      </c>
      <c r="AQ671" s="116">
        <f t="shared" si="1715"/>
        <v>0</v>
      </c>
      <c r="AR671" s="116">
        <f t="shared" si="1715"/>
        <v>0</v>
      </c>
      <c r="AS671" s="116">
        <f t="shared" si="1715"/>
        <v>0</v>
      </c>
      <c r="AT671" s="116">
        <f t="shared" si="1715"/>
        <v>0</v>
      </c>
      <c r="AU671" s="116">
        <f t="shared" si="1715"/>
        <v>0</v>
      </c>
      <c r="AV671" s="116">
        <f t="shared" si="1586"/>
        <v>0</v>
      </c>
      <c r="AW671" s="116">
        <f t="shared" si="1597"/>
        <v>0</v>
      </c>
      <c r="AX671" s="116">
        <f t="shared" si="1707"/>
        <v>0</v>
      </c>
      <c r="AY671" s="116">
        <f t="shared" si="1707"/>
        <v>0</v>
      </c>
      <c r="AZ671" s="116">
        <f t="shared" si="1707"/>
        <v>0</v>
      </c>
      <c r="BA671" s="116">
        <f t="shared" si="1707"/>
        <v>0</v>
      </c>
      <c r="BB671" s="116">
        <f t="shared" si="1707"/>
        <v>0</v>
      </c>
      <c r="BC671" s="116">
        <f t="shared" si="1707"/>
        <v>0</v>
      </c>
      <c r="BD671" s="116">
        <f t="shared" si="1707"/>
        <v>0</v>
      </c>
      <c r="BE671" s="116">
        <f t="shared" si="1707"/>
        <v>0</v>
      </c>
      <c r="BF671" s="116">
        <f t="shared" si="1707"/>
        <v>0</v>
      </c>
      <c r="BG671" s="116">
        <f t="shared" si="1707"/>
        <v>0</v>
      </c>
      <c r="BH671" s="116">
        <f t="shared" si="1707"/>
        <v>0</v>
      </c>
      <c r="BI671" s="116">
        <f t="shared" si="1587"/>
        <v>0</v>
      </c>
      <c r="BV671" s="163"/>
      <c r="CI671" s="163"/>
      <c r="CV671" s="163"/>
      <c r="DI671" s="163"/>
      <c r="DV671" s="163"/>
      <c r="EI671" s="163"/>
    </row>
    <row r="672" spans="1:139" ht="15.75" hidden="1" customHeight="1" outlineLevel="1" x14ac:dyDescent="0.25">
      <c r="A672" s="2">
        <f t="shared" si="1710"/>
        <v>123</v>
      </c>
      <c r="B672" s="1">
        <f t="shared" si="1710"/>
        <v>0</v>
      </c>
      <c r="C672" s="1">
        <f t="shared" si="1710"/>
        <v>0</v>
      </c>
      <c r="D672" s="2">
        <f t="shared" si="1710"/>
        <v>0</v>
      </c>
      <c r="E672" s="162">
        <f t="shared" si="1710"/>
        <v>0</v>
      </c>
      <c r="F672" s="123">
        <f t="shared" si="1649"/>
        <v>0</v>
      </c>
      <c r="G672" s="213"/>
      <c r="H672" s="213"/>
      <c r="J672" s="116">
        <f t="shared" ref="J672:U672" si="1722">ROUND(I471*$G672/12,2)</f>
        <v>0</v>
      </c>
      <c r="K672" s="116">
        <f t="shared" si="1722"/>
        <v>0</v>
      </c>
      <c r="L672" s="116">
        <f t="shared" si="1722"/>
        <v>0</v>
      </c>
      <c r="M672" s="116">
        <f t="shared" si="1722"/>
        <v>0</v>
      </c>
      <c r="N672" s="116">
        <f t="shared" si="1722"/>
        <v>0</v>
      </c>
      <c r="O672" s="116">
        <f t="shared" si="1722"/>
        <v>0</v>
      </c>
      <c r="P672" s="116">
        <f t="shared" si="1722"/>
        <v>0</v>
      </c>
      <c r="Q672" s="116">
        <f t="shared" si="1722"/>
        <v>0</v>
      </c>
      <c r="R672" s="116">
        <f t="shared" si="1722"/>
        <v>0</v>
      </c>
      <c r="S672" s="116">
        <f t="shared" si="1722"/>
        <v>0</v>
      </c>
      <c r="T672" s="116">
        <f t="shared" si="1722"/>
        <v>0</v>
      </c>
      <c r="U672" s="116">
        <f t="shared" si="1722"/>
        <v>0</v>
      </c>
      <c r="V672" s="174">
        <f t="shared" si="1100"/>
        <v>0</v>
      </c>
      <c r="W672" s="116">
        <f t="shared" si="1667"/>
        <v>0</v>
      </c>
      <c r="X672" s="116">
        <f t="shared" si="1661"/>
        <v>0</v>
      </c>
      <c r="Y672" s="116">
        <f t="shared" ref="Y672:AH672" si="1723">ROUND(X471*$G672/12,2)</f>
        <v>0</v>
      </c>
      <c r="Z672" s="116">
        <f t="shared" si="1723"/>
        <v>0</v>
      </c>
      <c r="AA672" s="116">
        <f t="shared" si="1723"/>
        <v>0</v>
      </c>
      <c r="AB672" s="116">
        <f t="shared" si="1723"/>
        <v>0</v>
      </c>
      <c r="AC672" s="116">
        <f t="shared" si="1723"/>
        <v>0</v>
      </c>
      <c r="AD672" s="116">
        <f t="shared" si="1723"/>
        <v>0</v>
      </c>
      <c r="AE672" s="116">
        <f t="shared" si="1723"/>
        <v>0</v>
      </c>
      <c r="AF672" s="116">
        <f t="shared" si="1723"/>
        <v>0</v>
      </c>
      <c r="AG672" s="116">
        <f t="shared" si="1723"/>
        <v>0</v>
      </c>
      <c r="AH672" s="116">
        <f t="shared" si="1723"/>
        <v>0</v>
      </c>
      <c r="AI672" s="2">
        <f t="shared" si="1669"/>
        <v>0</v>
      </c>
      <c r="AJ672" s="116">
        <f t="shared" si="1595"/>
        <v>0</v>
      </c>
      <c r="AK672" s="116">
        <f t="shared" si="1596"/>
        <v>0</v>
      </c>
      <c r="AL672" s="116">
        <f t="shared" si="1715"/>
        <v>0</v>
      </c>
      <c r="AM672" s="116">
        <f t="shared" si="1715"/>
        <v>0</v>
      </c>
      <c r="AN672" s="116">
        <f t="shared" si="1715"/>
        <v>0</v>
      </c>
      <c r="AO672" s="116">
        <f t="shared" si="1715"/>
        <v>0</v>
      </c>
      <c r="AP672" s="116">
        <f t="shared" si="1715"/>
        <v>0</v>
      </c>
      <c r="AQ672" s="116">
        <f t="shared" si="1715"/>
        <v>0</v>
      </c>
      <c r="AR672" s="116">
        <f t="shared" si="1715"/>
        <v>0</v>
      </c>
      <c r="AS672" s="116">
        <f t="shared" si="1715"/>
        <v>0</v>
      </c>
      <c r="AT672" s="116">
        <f t="shared" si="1715"/>
        <v>0</v>
      </c>
      <c r="AU672" s="116">
        <f t="shared" si="1715"/>
        <v>0</v>
      </c>
      <c r="AV672" s="116">
        <f t="shared" si="1586"/>
        <v>0</v>
      </c>
      <c r="AW672" s="116">
        <f t="shared" si="1597"/>
        <v>0</v>
      </c>
      <c r="AX672" s="116">
        <f t="shared" si="1707"/>
        <v>0</v>
      </c>
      <c r="AY672" s="116">
        <f t="shared" si="1707"/>
        <v>0</v>
      </c>
      <c r="AZ672" s="116">
        <f t="shared" si="1707"/>
        <v>0</v>
      </c>
      <c r="BA672" s="116">
        <f t="shared" si="1707"/>
        <v>0</v>
      </c>
      <c r="BB672" s="116">
        <f t="shared" si="1707"/>
        <v>0</v>
      </c>
      <c r="BC672" s="116">
        <f t="shared" si="1707"/>
        <v>0</v>
      </c>
      <c r="BD672" s="116">
        <f t="shared" si="1707"/>
        <v>0</v>
      </c>
      <c r="BE672" s="116">
        <f t="shared" si="1707"/>
        <v>0</v>
      </c>
      <c r="BF672" s="116">
        <f t="shared" si="1707"/>
        <v>0</v>
      </c>
      <c r="BG672" s="116">
        <f t="shared" si="1707"/>
        <v>0</v>
      </c>
      <c r="BH672" s="116">
        <f t="shared" si="1707"/>
        <v>0</v>
      </c>
      <c r="BI672" s="116">
        <f t="shared" si="1587"/>
        <v>0</v>
      </c>
      <c r="BV672" s="163"/>
      <c r="CI672" s="163"/>
      <c r="CV672" s="163"/>
      <c r="DI672" s="163"/>
      <c r="DV672" s="163"/>
      <c r="EI672" s="163"/>
    </row>
    <row r="673" spans="1:140" ht="15.75" hidden="1" customHeight="1" outlineLevel="1" x14ac:dyDescent="0.25">
      <c r="A673" s="2">
        <f t="shared" si="1710"/>
        <v>124</v>
      </c>
      <c r="B673" s="1">
        <f t="shared" si="1710"/>
        <v>0</v>
      </c>
      <c r="C673" s="1">
        <f t="shared" si="1710"/>
        <v>0</v>
      </c>
      <c r="D673" s="2">
        <f t="shared" si="1710"/>
        <v>0</v>
      </c>
      <c r="E673" s="162">
        <f t="shared" si="1710"/>
        <v>0</v>
      </c>
      <c r="F673" s="123">
        <f t="shared" ref="F673:F684" si="1724">G472</f>
        <v>0</v>
      </c>
      <c r="G673" s="213"/>
      <c r="H673" s="213"/>
      <c r="J673" s="116">
        <f t="shared" ref="J673:U673" si="1725">ROUND(I472*$G673/12,2)</f>
        <v>0</v>
      </c>
      <c r="K673" s="116">
        <f t="shared" si="1725"/>
        <v>0</v>
      </c>
      <c r="L673" s="116">
        <f t="shared" si="1725"/>
        <v>0</v>
      </c>
      <c r="M673" s="116">
        <f t="shared" si="1725"/>
        <v>0</v>
      </c>
      <c r="N673" s="116">
        <f t="shared" si="1725"/>
        <v>0</v>
      </c>
      <c r="O673" s="116">
        <f t="shared" si="1725"/>
        <v>0</v>
      </c>
      <c r="P673" s="116">
        <f t="shared" si="1725"/>
        <v>0</v>
      </c>
      <c r="Q673" s="116">
        <f t="shared" si="1725"/>
        <v>0</v>
      </c>
      <c r="R673" s="116">
        <f t="shared" si="1725"/>
        <v>0</v>
      </c>
      <c r="S673" s="116">
        <f t="shared" si="1725"/>
        <v>0</v>
      </c>
      <c r="T673" s="116">
        <f t="shared" si="1725"/>
        <v>0</v>
      </c>
      <c r="U673" s="116">
        <f t="shared" si="1725"/>
        <v>0</v>
      </c>
      <c r="V673" s="174">
        <f t="shared" si="1100"/>
        <v>0</v>
      </c>
      <c r="W673" s="116">
        <f t="shared" si="1667"/>
        <v>0</v>
      </c>
      <c r="X673" s="116">
        <f t="shared" si="1661"/>
        <v>0</v>
      </c>
      <c r="Y673" s="116">
        <f t="shared" ref="Y673:AH673" si="1726">ROUND(X472*$G673/12,2)</f>
        <v>0</v>
      </c>
      <c r="Z673" s="116">
        <f t="shared" si="1726"/>
        <v>0</v>
      </c>
      <c r="AA673" s="116">
        <f t="shared" si="1726"/>
        <v>0</v>
      </c>
      <c r="AB673" s="116">
        <f t="shared" si="1726"/>
        <v>0</v>
      </c>
      <c r="AC673" s="116">
        <f t="shared" si="1726"/>
        <v>0</v>
      </c>
      <c r="AD673" s="116">
        <f t="shared" si="1726"/>
        <v>0</v>
      </c>
      <c r="AE673" s="116">
        <f t="shared" si="1726"/>
        <v>0</v>
      </c>
      <c r="AF673" s="116">
        <f t="shared" si="1726"/>
        <v>0</v>
      </c>
      <c r="AG673" s="116">
        <f t="shared" si="1726"/>
        <v>0</v>
      </c>
      <c r="AH673" s="116">
        <f t="shared" si="1726"/>
        <v>0</v>
      </c>
      <c r="AI673" s="2">
        <f t="shared" si="1669"/>
        <v>0</v>
      </c>
      <c r="AJ673" s="116">
        <f t="shared" si="1595"/>
        <v>0</v>
      </c>
      <c r="AK673" s="116">
        <f t="shared" si="1596"/>
        <v>0</v>
      </c>
      <c r="AL673" s="116">
        <f t="shared" si="1715"/>
        <v>0</v>
      </c>
      <c r="AM673" s="116">
        <f t="shared" si="1715"/>
        <v>0</v>
      </c>
      <c r="AN673" s="116">
        <f t="shared" si="1715"/>
        <v>0</v>
      </c>
      <c r="AO673" s="116">
        <f t="shared" si="1715"/>
        <v>0</v>
      </c>
      <c r="AP673" s="116">
        <f t="shared" si="1715"/>
        <v>0</v>
      </c>
      <c r="AQ673" s="116">
        <f t="shared" si="1715"/>
        <v>0</v>
      </c>
      <c r="AR673" s="116">
        <f t="shared" si="1715"/>
        <v>0</v>
      </c>
      <c r="AS673" s="116">
        <f t="shared" si="1715"/>
        <v>0</v>
      </c>
      <c r="AT673" s="116">
        <f t="shared" si="1715"/>
        <v>0</v>
      </c>
      <c r="AU673" s="116">
        <f t="shared" si="1715"/>
        <v>0</v>
      </c>
      <c r="AV673" s="116">
        <f t="shared" si="1586"/>
        <v>0</v>
      </c>
      <c r="AW673" s="116">
        <f t="shared" si="1597"/>
        <v>0</v>
      </c>
      <c r="AX673" s="116">
        <f t="shared" si="1707"/>
        <v>0</v>
      </c>
      <c r="AY673" s="116">
        <f t="shared" si="1707"/>
        <v>0</v>
      </c>
      <c r="AZ673" s="116">
        <f t="shared" si="1707"/>
        <v>0</v>
      </c>
      <c r="BA673" s="116">
        <f t="shared" si="1707"/>
        <v>0</v>
      </c>
      <c r="BB673" s="116">
        <f t="shared" si="1707"/>
        <v>0</v>
      </c>
      <c r="BC673" s="116">
        <f t="shared" si="1707"/>
        <v>0</v>
      </c>
      <c r="BD673" s="116">
        <f t="shared" si="1707"/>
        <v>0</v>
      </c>
      <c r="BE673" s="116">
        <f t="shared" si="1707"/>
        <v>0</v>
      </c>
      <c r="BF673" s="116">
        <f t="shared" si="1707"/>
        <v>0</v>
      </c>
      <c r="BG673" s="116">
        <f t="shared" si="1707"/>
        <v>0</v>
      </c>
      <c r="BH673" s="116">
        <f t="shared" si="1707"/>
        <v>0</v>
      </c>
      <c r="BI673" s="116">
        <f t="shared" si="1587"/>
        <v>0</v>
      </c>
      <c r="BV673" s="163"/>
      <c r="CI673" s="163"/>
      <c r="CV673" s="163"/>
      <c r="DI673" s="163"/>
      <c r="DV673" s="163"/>
      <c r="EI673" s="163"/>
    </row>
    <row r="674" spans="1:140" ht="15.75" hidden="1" customHeight="1" outlineLevel="1" x14ac:dyDescent="0.25">
      <c r="A674" s="2">
        <f t="shared" si="1710"/>
        <v>125</v>
      </c>
      <c r="B674" s="1">
        <f t="shared" si="1710"/>
        <v>0</v>
      </c>
      <c r="C674" s="1">
        <f t="shared" si="1710"/>
        <v>0</v>
      </c>
      <c r="D674" s="2">
        <f t="shared" si="1710"/>
        <v>0</v>
      </c>
      <c r="E674" s="162">
        <f t="shared" si="1710"/>
        <v>0</v>
      </c>
      <c r="F674" s="123">
        <f t="shared" si="1724"/>
        <v>0</v>
      </c>
      <c r="G674" s="213"/>
      <c r="H674" s="213"/>
      <c r="J674" s="116">
        <f t="shared" ref="J674:U674" si="1727">ROUND(I473*$G674/12,2)</f>
        <v>0</v>
      </c>
      <c r="K674" s="116">
        <f t="shared" si="1727"/>
        <v>0</v>
      </c>
      <c r="L674" s="116">
        <f t="shared" si="1727"/>
        <v>0</v>
      </c>
      <c r="M674" s="116">
        <f t="shared" si="1727"/>
        <v>0</v>
      </c>
      <c r="N674" s="116">
        <f t="shared" si="1727"/>
        <v>0</v>
      </c>
      <c r="O674" s="116">
        <f t="shared" si="1727"/>
        <v>0</v>
      </c>
      <c r="P674" s="116">
        <f t="shared" si="1727"/>
        <v>0</v>
      </c>
      <c r="Q674" s="116">
        <f t="shared" si="1727"/>
        <v>0</v>
      </c>
      <c r="R674" s="116">
        <f t="shared" si="1727"/>
        <v>0</v>
      </c>
      <c r="S674" s="116">
        <f t="shared" si="1727"/>
        <v>0</v>
      </c>
      <c r="T674" s="116">
        <f t="shared" si="1727"/>
        <v>0</v>
      </c>
      <c r="U674" s="116">
        <f t="shared" si="1727"/>
        <v>0</v>
      </c>
      <c r="V674" s="174">
        <f t="shared" si="1100"/>
        <v>0</v>
      </c>
      <c r="W674" s="116">
        <f t="shared" si="1667"/>
        <v>0</v>
      </c>
      <c r="X674" s="116">
        <f t="shared" si="1661"/>
        <v>0</v>
      </c>
      <c r="Y674" s="116">
        <f t="shared" ref="Y674:AH674" si="1728">ROUND(X473*$G674/12,2)</f>
        <v>0</v>
      </c>
      <c r="Z674" s="116">
        <f t="shared" si="1728"/>
        <v>0</v>
      </c>
      <c r="AA674" s="116">
        <f t="shared" si="1728"/>
        <v>0</v>
      </c>
      <c r="AB674" s="116">
        <f t="shared" si="1728"/>
        <v>0</v>
      </c>
      <c r="AC674" s="116">
        <f t="shared" si="1728"/>
        <v>0</v>
      </c>
      <c r="AD674" s="116">
        <f t="shared" si="1728"/>
        <v>0</v>
      </c>
      <c r="AE674" s="116">
        <f t="shared" si="1728"/>
        <v>0</v>
      </c>
      <c r="AF674" s="116">
        <f t="shared" si="1728"/>
        <v>0</v>
      </c>
      <c r="AG674" s="116">
        <f t="shared" si="1728"/>
        <v>0</v>
      </c>
      <c r="AH674" s="116">
        <f t="shared" si="1728"/>
        <v>0</v>
      </c>
      <c r="AI674" s="2">
        <f t="shared" si="1669"/>
        <v>0</v>
      </c>
      <c r="AJ674" s="116">
        <f t="shared" si="1595"/>
        <v>0</v>
      </c>
      <c r="AK674" s="116">
        <f t="shared" si="1596"/>
        <v>0</v>
      </c>
      <c r="AL674" s="116">
        <f t="shared" si="1715"/>
        <v>0</v>
      </c>
      <c r="AM674" s="116">
        <f t="shared" si="1715"/>
        <v>0</v>
      </c>
      <c r="AN674" s="116">
        <f t="shared" si="1715"/>
        <v>0</v>
      </c>
      <c r="AO674" s="116">
        <f t="shared" si="1715"/>
        <v>0</v>
      </c>
      <c r="AP674" s="116">
        <f t="shared" si="1715"/>
        <v>0</v>
      </c>
      <c r="AQ674" s="116">
        <f t="shared" si="1715"/>
        <v>0</v>
      </c>
      <c r="AR674" s="116">
        <f t="shared" si="1715"/>
        <v>0</v>
      </c>
      <c r="AS674" s="116">
        <f t="shared" si="1715"/>
        <v>0</v>
      </c>
      <c r="AT674" s="116">
        <f t="shared" si="1715"/>
        <v>0</v>
      </c>
      <c r="AU674" s="116">
        <f t="shared" si="1715"/>
        <v>0</v>
      </c>
      <c r="AV674" s="116">
        <f t="shared" si="1586"/>
        <v>0</v>
      </c>
      <c r="AW674" s="116">
        <f t="shared" si="1597"/>
        <v>0</v>
      </c>
      <c r="AX674" s="116">
        <f t="shared" si="1707"/>
        <v>0</v>
      </c>
      <c r="AY674" s="116">
        <f t="shared" si="1707"/>
        <v>0</v>
      </c>
      <c r="AZ674" s="116">
        <f t="shared" si="1707"/>
        <v>0</v>
      </c>
      <c r="BA674" s="116">
        <f t="shared" si="1707"/>
        <v>0</v>
      </c>
      <c r="BB674" s="116">
        <f t="shared" si="1707"/>
        <v>0</v>
      </c>
      <c r="BC674" s="116">
        <f t="shared" si="1707"/>
        <v>0</v>
      </c>
      <c r="BD674" s="116">
        <f t="shared" si="1707"/>
        <v>0</v>
      </c>
      <c r="BE674" s="116">
        <f t="shared" si="1707"/>
        <v>0</v>
      </c>
      <c r="BF674" s="116">
        <f t="shared" si="1707"/>
        <v>0</v>
      </c>
      <c r="BG674" s="116">
        <f t="shared" si="1707"/>
        <v>0</v>
      </c>
      <c r="BH674" s="116">
        <f t="shared" si="1707"/>
        <v>0</v>
      </c>
      <c r="BI674" s="116">
        <f t="shared" si="1587"/>
        <v>0</v>
      </c>
      <c r="BV674" s="163"/>
      <c r="CI674" s="163"/>
      <c r="CV674" s="163"/>
      <c r="DI674" s="163"/>
      <c r="DV674" s="163"/>
      <c r="EI674" s="163"/>
    </row>
    <row r="675" spans="1:140" ht="15.75" hidden="1" customHeight="1" outlineLevel="1" x14ac:dyDescent="0.25">
      <c r="A675" s="2">
        <f t="shared" si="1710"/>
        <v>126</v>
      </c>
      <c r="B675" s="1">
        <f t="shared" si="1710"/>
        <v>0</v>
      </c>
      <c r="C675" s="1">
        <f t="shared" si="1710"/>
        <v>0</v>
      </c>
      <c r="D675" s="2">
        <f t="shared" si="1710"/>
        <v>0</v>
      </c>
      <c r="E675" s="162">
        <f t="shared" si="1710"/>
        <v>0</v>
      </c>
      <c r="F675" s="123">
        <f t="shared" si="1724"/>
        <v>0</v>
      </c>
      <c r="G675" s="213"/>
      <c r="H675" s="213"/>
      <c r="J675" s="116">
        <f t="shared" ref="J675:U675" si="1729">ROUND(I474*$G675/12,2)</f>
        <v>0</v>
      </c>
      <c r="K675" s="116">
        <f t="shared" si="1729"/>
        <v>0</v>
      </c>
      <c r="L675" s="116">
        <f t="shared" si="1729"/>
        <v>0</v>
      </c>
      <c r="M675" s="116">
        <f t="shared" si="1729"/>
        <v>0</v>
      </c>
      <c r="N675" s="116">
        <f t="shared" si="1729"/>
        <v>0</v>
      </c>
      <c r="O675" s="116">
        <f t="shared" si="1729"/>
        <v>0</v>
      </c>
      <c r="P675" s="116">
        <f t="shared" si="1729"/>
        <v>0</v>
      </c>
      <c r="Q675" s="116">
        <f t="shared" si="1729"/>
        <v>0</v>
      </c>
      <c r="R675" s="116">
        <f t="shared" si="1729"/>
        <v>0</v>
      </c>
      <c r="S675" s="116">
        <f t="shared" si="1729"/>
        <v>0</v>
      </c>
      <c r="T675" s="116">
        <f t="shared" si="1729"/>
        <v>0</v>
      </c>
      <c r="U675" s="116">
        <f t="shared" si="1729"/>
        <v>0</v>
      </c>
      <c r="V675" s="174">
        <f t="shared" si="1100"/>
        <v>0</v>
      </c>
      <c r="W675" s="116">
        <f t="shared" si="1667"/>
        <v>0</v>
      </c>
      <c r="X675" s="116">
        <f t="shared" si="1661"/>
        <v>0</v>
      </c>
      <c r="Y675" s="116">
        <f t="shared" ref="Y675:AH675" si="1730">ROUND(X474*$G675/12,2)</f>
        <v>0</v>
      </c>
      <c r="Z675" s="116">
        <f t="shared" si="1730"/>
        <v>0</v>
      </c>
      <c r="AA675" s="116">
        <f t="shared" si="1730"/>
        <v>0</v>
      </c>
      <c r="AB675" s="116">
        <f t="shared" si="1730"/>
        <v>0</v>
      </c>
      <c r="AC675" s="116">
        <f t="shared" si="1730"/>
        <v>0</v>
      </c>
      <c r="AD675" s="116">
        <f t="shared" si="1730"/>
        <v>0</v>
      </c>
      <c r="AE675" s="116">
        <f t="shared" si="1730"/>
        <v>0</v>
      </c>
      <c r="AF675" s="116">
        <f t="shared" si="1730"/>
        <v>0</v>
      </c>
      <c r="AG675" s="116">
        <f t="shared" si="1730"/>
        <v>0</v>
      </c>
      <c r="AH675" s="116">
        <f t="shared" si="1730"/>
        <v>0</v>
      </c>
      <c r="AI675" s="2">
        <f t="shared" si="1669"/>
        <v>0</v>
      </c>
      <c r="AJ675" s="116">
        <f t="shared" si="1595"/>
        <v>0</v>
      </c>
      <c r="AK675" s="116">
        <f t="shared" si="1596"/>
        <v>0</v>
      </c>
      <c r="AL675" s="116">
        <f t="shared" si="1715"/>
        <v>0</v>
      </c>
      <c r="AM675" s="116">
        <f t="shared" si="1715"/>
        <v>0</v>
      </c>
      <c r="AN675" s="116">
        <f t="shared" si="1715"/>
        <v>0</v>
      </c>
      <c r="AO675" s="116">
        <f t="shared" si="1715"/>
        <v>0</v>
      </c>
      <c r="AP675" s="116">
        <f t="shared" si="1715"/>
        <v>0</v>
      </c>
      <c r="AQ675" s="116">
        <f t="shared" si="1715"/>
        <v>0</v>
      </c>
      <c r="AR675" s="116">
        <f t="shared" si="1715"/>
        <v>0</v>
      </c>
      <c r="AS675" s="116">
        <f t="shared" si="1715"/>
        <v>0</v>
      </c>
      <c r="AT675" s="116">
        <f t="shared" si="1715"/>
        <v>0</v>
      </c>
      <c r="AU675" s="116">
        <f t="shared" si="1715"/>
        <v>0</v>
      </c>
      <c r="AV675" s="116">
        <f t="shared" si="1586"/>
        <v>0</v>
      </c>
      <c r="AW675" s="116">
        <f t="shared" si="1597"/>
        <v>0</v>
      </c>
      <c r="AX675" s="116">
        <f t="shared" si="1707"/>
        <v>0</v>
      </c>
      <c r="AY675" s="116">
        <f t="shared" si="1707"/>
        <v>0</v>
      </c>
      <c r="AZ675" s="116">
        <f t="shared" si="1707"/>
        <v>0</v>
      </c>
      <c r="BA675" s="116">
        <f t="shared" si="1707"/>
        <v>0</v>
      </c>
      <c r="BB675" s="116">
        <f t="shared" si="1707"/>
        <v>0</v>
      </c>
      <c r="BC675" s="116">
        <f t="shared" si="1707"/>
        <v>0</v>
      </c>
      <c r="BD675" s="116">
        <f t="shared" si="1707"/>
        <v>0</v>
      </c>
      <c r="BE675" s="116">
        <f t="shared" si="1707"/>
        <v>0</v>
      </c>
      <c r="BF675" s="116">
        <f t="shared" si="1707"/>
        <v>0</v>
      </c>
      <c r="BG675" s="116">
        <f t="shared" si="1707"/>
        <v>0</v>
      </c>
      <c r="BH675" s="116">
        <f t="shared" si="1707"/>
        <v>0</v>
      </c>
      <c r="BI675" s="116">
        <f t="shared" si="1587"/>
        <v>0</v>
      </c>
      <c r="BV675" s="163"/>
      <c r="CI675" s="163"/>
      <c r="CV675" s="163"/>
      <c r="DI675" s="163"/>
      <c r="DV675" s="163"/>
      <c r="EI675" s="163"/>
    </row>
    <row r="676" spans="1:140" ht="15.75" hidden="1" customHeight="1" outlineLevel="1" x14ac:dyDescent="0.25">
      <c r="A676" s="2">
        <f t="shared" si="1710"/>
        <v>127</v>
      </c>
      <c r="B676" s="1">
        <f t="shared" si="1710"/>
        <v>0</v>
      </c>
      <c r="C676" s="1">
        <f t="shared" si="1710"/>
        <v>0</v>
      </c>
      <c r="D676" s="2">
        <f t="shared" si="1710"/>
        <v>0</v>
      </c>
      <c r="E676" s="162">
        <f t="shared" si="1710"/>
        <v>0</v>
      </c>
      <c r="F676" s="123">
        <f t="shared" si="1724"/>
        <v>0</v>
      </c>
      <c r="G676" s="213"/>
      <c r="H676" s="213"/>
      <c r="J676" s="116">
        <f t="shared" ref="J676:U676" si="1731">ROUND(I475*$G676/12,2)</f>
        <v>0</v>
      </c>
      <c r="K676" s="116">
        <f t="shared" si="1731"/>
        <v>0</v>
      </c>
      <c r="L676" s="116">
        <f t="shared" si="1731"/>
        <v>0</v>
      </c>
      <c r="M676" s="116">
        <f t="shared" si="1731"/>
        <v>0</v>
      </c>
      <c r="N676" s="116">
        <f t="shared" si="1731"/>
        <v>0</v>
      </c>
      <c r="O676" s="116">
        <f t="shared" si="1731"/>
        <v>0</v>
      </c>
      <c r="P676" s="116">
        <f t="shared" si="1731"/>
        <v>0</v>
      </c>
      <c r="Q676" s="116">
        <f t="shared" si="1731"/>
        <v>0</v>
      </c>
      <c r="R676" s="116">
        <f t="shared" si="1731"/>
        <v>0</v>
      </c>
      <c r="S676" s="116">
        <f t="shared" si="1731"/>
        <v>0</v>
      </c>
      <c r="T676" s="116">
        <f t="shared" si="1731"/>
        <v>0</v>
      </c>
      <c r="U676" s="116">
        <f t="shared" si="1731"/>
        <v>0</v>
      </c>
      <c r="V676" s="174">
        <f t="shared" si="1100"/>
        <v>0</v>
      </c>
      <c r="W676" s="116">
        <f t="shared" si="1667"/>
        <v>0</v>
      </c>
      <c r="X676" s="116">
        <f t="shared" si="1661"/>
        <v>0</v>
      </c>
      <c r="Y676" s="116">
        <f t="shared" ref="Y676:AH676" si="1732">ROUND(X475*$G676/12,2)</f>
        <v>0</v>
      </c>
      <c r="Z676" s="116">
        <f t="shared" si="1732"/>
        <v>0</v>
      </c>
      <c r="AA676" s="116">
        <f t="shared" si="1732"/>
        <v>0</v>
      </c>
      <c r="AB676" s="116">
        <f t="shared" si="1732"/>
        <v>0</v>
      </c>
      <c r="AC676" s="116">
        <f t="shared" si="1732"/>
        <v>0</v>
      </c>
      <c r="AD676" s="116">
        <f t="shared" si="1732"/>
        <v>0</v>
      </c>
      <c r="AE676" s="116">
        <f t="shared" si="1732"/>
        <v>0</v>
      </c>
      <c r="AF676" s="116">
        <f t="shared" si="1732"/>
        <v>0</v>
      </c>
      <c r="AG676" s="116">
        <f t="shared" si="1732"/>
        <v>0</v>
      </c>
      <c r="AH676" s="116">
        <f t="shared" si="1732"/>
        <v>0</v>
      </c>
      <c r="AI676" s="2">
        <f t="shared" si="1669"/>
        <v>0</v>
      </c>
      <c r="AJ676" s="116">
        <f t="shared" si="1595"/>
        <v>0</v>
      </c>
      <c r="AK676" s="116">
        <f t="shared" si="1596"/>
        <v>0</v>
      </c>
      <c r="AL676" s="116">
        <f t="shared" si="1715"/>
        <v>0</v>
      </c>
      <c r="AM676" s="116">
        <f t="shared" si="1715"/>
        <v>0</v>
      </c>
      <c r="AN676" s="116">
        <f t="shared" si="1715"/>
        <v>0</v>
      </c>
      <c r="AO676" s="116">
        <f t="shared" si="1715"/>
        <v>0</v>
      </c>
      <c r="AP676" s="116">
        <f t="shared" si="1715"/>
        <v>0</v>
      </c>
      <c r="AQ676" s="116">
        <f t="shared" si="1715"/>
        <v>0</v>
      </c>
      <c r="AR676" s="116">
        <f t="shared" si="1715"/>
        <v>0</v>
      </c>
      <c r="AS676" s="116">
        <f t="shared" si="1715"/>
        <v>0</v>
      </c>
      <c r="AT676" s="116">
        <f t="shared" si="1715"/>
        <v>0</v>
      </c>
      <c r="AU676" s="116">
        <f t="shared" si="1715"/>
        <v>0</v>
      </c>
      <c r="AV676" s="116">
        <f t="shared" si="1586"/>
        <v>0</v>
      </c>
      <c r="AW676" s="116">
        <f t="shared" si="1597"/>
        <v>0</v>
      </c>
      <c r="AX676" s="116">
        <f t="shared" si="1707"/>
        <v>0</v>
      </c>
      <c r="AY676" s="116">
        <f t="shared" si="1707"/>
        <v>0</v>
      </c>
      <c r="AZ676" s="116">
        <f t="shared" si="1707"/>
        <v>0</v>
      </c>
      <c r="BA676" s="116">
        <f t="shared" si="1707"/>
        <v>0</v>
      </c>
      <c r="BB676" s="116">
        <f t="shared" si="1707"/>
        <v>0</v>
      </c>
      <c r="BC676" s="116">
        <f t="shared" si="1707"/>
        <v>0</v>
      </c>
      <c r="BD676" s="116">
        <f t="shared" si="1707"/>
        <v>0</v>
      </c>
      <c r="BE676" s="116">
        <f t="shared" si="1707"/>
        <v>0</v>
      </c>
      <c r="BF676" s="116">
        <f t="shared" si="1707"/>
        <v>0</v>
      </c>
      <c r="BG676" s="116">
        <f t="shared" si="1707"/>
        <v>0</v>
      </c>
      <c r="BH676" s="116">
        <f t="shared" si="1707"/>
        <v>0</v>
      </c>
      <c r="BI676" s="116">
        <f t="shared" si="1587"/>
        <v>0</v>
      </c>
      <c r="BV676" s="163"/>
      <c r="CI676" s="163"/>
      <c r="CV676" s="163"/>
      <c r="DI676" s="163"/>
      <c r="DV676" s="163"/>
      <c r="EI676" s="163"/>
    </row>
    <row r="677" spans="1:140" ht="15.75" hidden="1" customHeight="1" outlineLevel="1" x14ac:dyDescent="0.25">
      <c r="A677" s="2">
        <f t="shared" ref="A677:E684" si="1733">A476</f>
        <v>128</v>
      </c>
      <c r="B677" s="1">
        <f t="shared" si="1733"/>
        <v>0</v>
      </c>
      <c r="C677" s="1">
        <f t="shared" si="1733"/>
        <v>0</v>
      </c>
      <c r="D677" s="2">
        <f t="shared" si="1733"/>
        <v>0</v>
      </c>
      <c r="E677" s="162">
        <f t="shared" si="1733"/>
        <v>0</v>
      </c>
      <c r="F677" s="123">
        <f t="shared" si="1724"/>
        <v>0</v>
      </c>
      <c r="G677" s="213"/>
      <c r="H677" s="213"/>
      <c r="J677" s="116">
        <f t="shared" ref="J677:U677" si="1734">ROUND(I476*$G677/12,2)</f>
        <v>0</v>
      </c>
      <c r="K677" s="116">
        <f t="shared" si="1734"/>
        <v>0</v>
      </c>
      <c r="L677" s="116">
        <f t="shared" si="1734"/>
        <v>0</v>
      </c>
      <c r="M677" s="116">
        <f t="shared" si="1734"/>
        <v>0</v>
      </c>
      <c r="N677" s="116">
        <f t="shared" si="1734"/>
        <v>0</v>
      </c>
      <c r="O677" s="116">
        <f t="shared" si="1734"/>
        <v>0</v>
      </c>
      <c r="P677" s="116">
        <f t="shared" si="1734"/>
        <v>0</v>
      </c>
      <c r="Q677" s="116">
        <f t="shared" si="1734"/>
        <v>0</v>
      </c>
      <c r="R677" s="116">
        <f t="shared" si="1734"/>
        <v>0</v>
      </c>
      <c r="S677" s="116">
        <f t="shared" si="1734"/>
        <v>0</v>
      </c>
      <c r="T677" s="116">
        <f t="shared" si="1734"/>
        <v>0</v>
      </c>
      <c r="U677" s="116">
        <f t="shared" si="1734"/>
        <v>0</v>
      </c>
      <c r="V677" s="174">
        <f t="shared" si="1100"/>
        <v>0</v>
      </c>
      <c r="W677" s="116">
        <f t="shared" si="1667"/>
        <v>0</v>
      </c>
      <c r="X677" s="116">
        <f t="shared" si="1661"/>
        <v>0</v>
      </c>
      <c r="Y677" s="116">
        <f t="shared" ref="Y677:AH677" si="1735">ROUND(X476*$G677/12,2)</f>
        <v>0</v>
      </c>
      <c r="Z677" s="116">
        <f t="shared" si="1735"/>
        <v>0</v>
      </c>
      <c r="AA677" s="116">
        <f t="shared" si="1735"/>
        <v>0</v>
      </c>
      <c r="AB677" s="116">
        <f t="shared" si="1735"/>
        <v>0</v>
      </c>
      <c r="AC677" s="116">
        <f t="shared" si="1735"/>
        <v>0</v>
      </c>
      <c r="AD677" s="116">
        <f t="shared" si="1735"/>
        <v>0</v>
      </c>
      <c r="AE677" s="116">
        <f t="shared" si="1735"/>
        <v>0</v>
      </c>
      <c r="AF677" s="116">
        <f t="shared" si="1735"/>
        <v>0</v>
      </c>
      <c r="AG677" s="116">
        <f t="shared" si="1735"/>
        <v>0</v>
      </c>
      <c r="AH677" s="116">
        <f t="shared" si="1735"/>
        <v>0</v>
      </c>
      <c r="AI677" s="2">
        <f t="shared" si="1669"/>
        <v>0</v>
      </c>
      <c r="AJ677" s="116">
        <f t="shared" si="1595"/>
        <v>0</v>
      </c>
      <c r="AK677" s="116">
        <f t="shared" si="1596"/>
        <v>0</v>
      </c>
      <c r="AL677" s="116">
        <f t="shared" si="1715"/>
        <v>0</v>
      </c>
      <c r="AM677" s="116">
        <f t="shared" si="1715"/>
        <v>0</v>
      </c>
      <c r="AN677" s="116">
        <f t="shared" si="1715"/>
        <v>0</v>
      </c>
      <c r="AO677" s="116">
        <f t="shared" si="1715"/>
        <v>0</v>
      </c>
      <c r="AP677" s="116">
        <f t="shared" si="1715"/>
        <v>0</v>
      </c>
      <c r="AQ677" s="116">
        <f t="shared" si="1715"/>
        <v>0</v>
      </c>
      <c r="AR677" s="116">
        <f t="shared" si="1715"/>
        <v>0</v>
      </c>
      <c r="AS677" s="116">
        <f t="shared" si="1715"/>
        <v>0</v>
      </c>
      <c r="AT677" s="116">
        <f t="shared" si="1715"/>
        <v>0</v>
      </c>
      <c r="AU677" s="116">
        <f t="shared" si="1715"/>
        <v>0</v>
      </c>
      <c r="AV677" s="116">
        <f t="shared" si="1586"/>
        <v>0</v>
      </c>
      <c r="AW677" s="116">
        <f t="shared" si="1597"/>
        <v>0</v>
      </c>
      <c r="AX677" s="116">
        <f t="shared" si="1707"/>
        <v>0</v>
      </c>
      <c r="AY677" s="116">
        <f t="shared" si="1707"/>
        <v>0</v>
      </c>
      <c r="AZ677" s="116">
        <f t="shared" si="1707"/>
        <v>0</v>
      </c>
      <c r="BA677" s="116">
        <f t="shared" si="1707"/>
        <v>0</v>
      </c>
      <c r="BB677" s="116">
        <f t="shared" si="1707"/>
        <v>0</v>
      </c>
      <c r="BC677" s="116">
        <f t="shared" si="1707"/>
        <v>0</v>
      </c>
      <c r="BD677" s="116">
        <f t="shared" si="1707"/>
        <v>0</v>
      </c>
      <c r="BE677" s="116">
        <f t="shared" si="1707"/>
        <v>0</v>
      </c>
      <c r="BF677" s="116">
        <f t="shared" si="1707"/>
        <v>0</v>
      </c>
      <c r="BG677" s="116">
        <f t="shared" si="1707"/>
        <v>0</v>
      </c>
      <c r="BH677" s="116">
        <f t="shared" si="1707"/>
        <v>0</v>
      </c>
      <c r="BI677" s="116">
        <f t="shared" si="1587"/>
        <v>0</v>
      </c>
      <c r="BV677" s="163"/>
      <c r="CI677" s="163"/>
      <c r="CV677" s="163"/>
      <c r="DI677" s="163"/>
      <c r="DV677" s="163"/>
      <c r="EI677" s="163"/>
    </row>
    <row r="678" spans="1:140" ht="15.75" hidden="1" customHeight="1" outlineLevel="1" x14ac:dyDescent="0.25">
      <c r="A678" s="2">
        <f t="shared" si="1733"/>
        <v>129</v>
      </c>
      <c r="B678" s="1">
        <f t="shared" si="1733"/>
        <v>0</v>
      </c>
      <c r="C678" s="1">
        <f t="shared" si="1733"/>
        <v>0</v>
      </c>
      <c r="D678" s="2">
        <f t="shared" si="1733"/>
        <v>0</v>
      </c>
      <c r="E678" s="162">
        <f t="shared" si="1733"/>
        <v>0</v>
      </c>
      <c r="F678" s="123">
        <f t="shared" si="1724"/>
        <v>0</v>
      </c>
      <c r="G678" s="213"/>
      <c r="H678" s="213"/>
      <c r="J678" s="116">
        <f t="shared" ref="J678:U678" si="1736">ROUND(I477*$G678/12,2)</f>
        <v>0</v>
      </c>
      <c r="K678" s="116">
        <f t="shared" si="1736"/>
        <v>0</v>
      </c>
      <c r="L678" s="116">
        <f t="shared" si="1736"/>
        <v>0</v>
      </c>
      <c r="M678" s="116">
        <f t="shared" si="1736"/>
        <v>0</v>
      </c>
      <c r="N678" s="116">
        <f t="shared" si="1736"/>
        <v>0</v>
      </c>
      <c r="O678" s="116">
        <f t="shared" si="1736"/>
        <v>0</v>
      </c>
      <c r="P678" s="116">
        <f t="shared" si="1736"/>
        <v>0</v>
      </c>
      <c r="Q678" s="116">
        <f t="shared" si="1736"/>
        <v>0</v>
      </c>
      <c r="R678" s="116">
        <f t="shared" si="1736"/>
        <v>0</v>
      </c>
      <c r="S678" s="116">
        <f t="shared" si="1736"/>
        <v>0</v>
      </c>
      <c r="T678" s="116">
        <f t="shared" si="1736"/>
        <v>0</v>
      </c>
      <c r="U678" s="116">
        <f t="shared" si="1736"/>
        <v>0</v>
      </c>
      <c r="V678" s="174">
        <f t="shared" si="1100"/>
        <v>0</v>
      </c>
      <c r="W678" s="116">
        <f t="shared" si="1667"/>
        <v>0</v>
      </c>
      <c r="X678" s="116">
        <f t="shared" ref="X678:X684" si="1737">ROUND(W477*$G678/12,2)</f>
        <v>0</v>
      </c>
      <c r="Y678" s="116">
        <f t="shared" ref="Y678:AH678" si="1738">ROUND(X477*$G678/12,2)</f>
        <v>0</v>
      </c>
      <c r="Z678" s="116">
        <f t="shared" si="1738"/>
        <v>0</v>
      </c>
      <c r="AA678" s="116">
        <f t="shared" si="1738"/>
        <v>0</v>
      </c>
      <c r="AB678" s="116">
        <f t="shared" si="1738"/>
        <v>0</v>
      </c>
      <c r="AC678" s="116">
        <f t="shared" si="1738"/>
        <v>0</v>
      </c>
      <c r="AD678" s="116">
        <f t="shared" si="1738"/>
        <v>0</v>
      </c>
      <c r="AE678" s="116">
        <f t="shared" si="1738"/>
        <v>0</v>
      </c>
      <c r="AF678" s="116">
        <f t="shared" si="1738"/>
        <v>0</v>
      </c>
      <c r="AG678" s="116">
        <f t="shared" si="1738"/>
        <v>0</v>
      </c>
      <c r="AH678" s="116">
        <f t="shared" si="1738"/>
        <v>0</v>
      </c>
      <c r="AI678" s="2">
        <f t="shared" si="1669"/>
        <v>0</v>
      </c>
      <c r="AJ678" s="116">
        <f t="shared" si="1595"/>
        <v>0</v>
      </c>
      <c r="AK678" s="116">
        <f t="shared" si="1596"/>
        <v>0</v>
      </c>
      <c r="AL678" s="116">
        <f t="shared" si="1715"/>
        <v>0</v>
      </c>
      <c r="AM678" s="116">
        <f t="shared" si="1715"/>
        <v>0</v>
      </c>
      <c r="AN678" s="116">
        <f t="shared" si="1715"/>
        <v>0</v>
      </c>
      <c r="AO678" s="116">
        <f t="shared" si="1715"/>
        <v>0</v>
      </c>
      <c r="AP678" s="116">
        <f t="shared" si="1715"/>
        <v>0</v>
      </c>
      <c r="AQ678" s="116">
        <f t="shared" si="1715"/>
        <v>0</v>
      </c>
      <c r="AR678" s="116">
        <f t="shared" si="1715"/>
        <v>0</v>
      </c>
      <c r="AS678" s="116">
        <f t="shared" si="1715"/>
        <v>0</v>
      </c>
      <c r="AT678" s="116">
        <f t="shared" si="1715"/>
        <v>0</v>
      </c>
      <c r="AU678" s="116">
        <f t="shared" si="1715"/>
        <v>0</v>
      </c>
      <c r="AV678" s="116">
        <f t="shared" si="1586"/>
        <v>0</v>
      </c>
      <c r="AW678" s="116">
        <f t="shared" si="1597"/>
        <v>0</v>
      </c>
      <c r="AX678" s="116">
        <f t="shared" si="1707"/>
        <v>0</v>
      </c>
      <c r="AY678" s="116">
        <f t="shared" si="1707"/>
        <v>0</v>
      </c>
      <c r="AZ678" s="116">
        <f t="shared" si="1707"/>
        <v>0</v>
      </c>
      <c r="BA678" s="116">
        <f t="shared" si="1707"/>
        <v>0</v>
      </c>
      <c r="BB678" s="116">
        <f t="shared" si="1707"/>
        <v>0</v>
      </c>
      <c r="BC678" s="116">
        <f t="shared" si="1707"/>
        <v>0</v>
      </c>
      <c r="BD678" s="116">
        <f t="shared" si="1707"/>
        <v>0</v>
      </c>
      <c r="BE678" s="116">
        <f t="shared" si="1707"/>
        <v>0</v>
      </c>
      <c r="BF678" s="116">
        <f t="shared" si="1707"/>
        <v>0</v>
      </c>
      <c r="BG678" s="116">
        <f t="shared" si="1707"/>
        <v>0</v>
      </c>
      <c r="BH678" s="116">
        <f t="shared" si="1707"/>
        <v>0</v>
      </c>
      <c r="BI678" s="116">
        <f t="shared" si="1587"/>
        <v>0</v>
      </c>
      <c r="BV678" s="163"/>
      <c r="CI678" s="163"/>
      <c r="CV678" s="163"/>
      <c r="DI678" s="163"/>
      <c r="DV678" s="163"/>
      <c r="EI678" s="163"/>
    </row>
    <row r="679" spans="1:140" ht="15.75" hidden="1" customHeight="1" outlineLevel="1" x14ac:dyDescent="0.25">
      <c r="A679" s="2">
        <f t="shared" si="1733"/>
        <v>130</v>
      </c>
      <c r="B679" s="1">
        <f t="shared" si="1733"/>
        <v>0</v>
      </c>
      <c r="C679" s="1">
        <f t="shared" si="1733"/>
        <v>0</v>
      </c>
      <c r="D679" s="2">
        <f t="shared" si="1733"/>
        <v>0</v>
      </c>
      <c r="E679" s="162">
        <f t="shared" si="1733"/>
        <v>0</v>
      </c>
      <c r="F679" s="123">
        <f t="shared" si="1724"/>
        <v>0</v>
      </c>
      <c r="G679" s="213"/>
      <c r="H679" s="213"/>
      <c r="J679" s="116">
        <f t="shared" ref="J679:U679" si="1739">ROUND(I478*$G679/12,2)</f>
        <v>0</v>
      </c>
      <c r="K679" s="116">
        <f t="shared" si="1739"/>
        <v>0</v>
      </c>
      <c r="L679" s="116">
        <f t="shared" si="1739"/>
        <v>0</v>
      </c>
      <c r="M679" s="116">
        <f t="shared" si="1739"/>
        <v>0</v>
      </c>
      <c r="N679" s="116">
        <f t="shared" si="1739"/>
        <v>0</v>
      </c>
      <c r="O679" s="116">
        <f t="shared" si="1739"/>
        <v>0</v>
      </c>
      <c r="P679" s="116">
        <f t="shared" si="1739"/>
        <v>0</v>
      </c>
      <c r="Q679" s="116">
        <f t="shared" si="1739"/>
        <v>0</v>
      </c>
      <c r="R679" s="116">
        <f t="shared" si="1739"/>
        <v>0</v>
      </c>
      <c r="S679" s="116">
        <f t="shared" si="1739"/>
        <v>0</v>
      </c>
      <c r="T679" s="116">
        <f t="shared" si="1739"/>
        <v>0</v>
      </c>
      <c r="U679" s="116">
        <f t="shared" si="1739"/>
        <v>0</v>
      </c>
      <c r="V679" s="174">
        <f t="shared" si="1100"/>
        <v>0</v>
      </c>
      <c r="W679" s="116">
        <f t="shared" si="1667"/>
        <v>0</v>
      </c>
      <c r="X679" s="116">
        <f t="shared" si="1737"/>
        <v>0</v>
      </c>
      <c r="Y679" s="116">
        <f t="shared" ref="Y679:AH679" si="1740">ROUND(X478*$G679/12,2)</f>
        <v>0</v>
      </c>
      <c r="Z679" s="116">
        <f t="shared" si="1740"/>
        <v>0</v>
      </c>
      <c r="AA679" s="116">
        <f t="shared" si="1740"/>
        <v>0</v>
      </c>
      <c r="AB679" s="116">
        <f t="shared" si="1740"/>
        <v>0</v>
      </c>
      <c r="AC679" s="116">
        <f t="shared" si="1740"/>
        <v>0</v>
      </c>
      <c r="AD679" s="116">
        <f t="shared" si="1740"/>
        <v>0</v>
      </c>
      <c r="AE679" s="116">
        <f t="shared" si="1740"/>
        <v>0</v>
      </c>
      <c r="AF679" s="116">
        <f t="shared" si="1740"/>
        <v>0</v>
      </c>
      <c r="AG679" s="116">
        <f t="shared" si="1740"/>
        <v>0</v>
      </c>
      <c r="AH679" s="116">
        <f t="shared" si="1740"/>
        <v>0</v>
      </c>
      <c r="AI679" s="2">
        <f t="shared" si="1669"/>
        <v>0</v>
      </c>
      <c r="AJ679" s="116">
        <f t="shared" si="1595"/>
        <v>0</v>
      </c>
      <c r="AK679" s="116">
        <f t="shared" si="1596"/>
        <v>0</v>
      </c>
      <c r="AL679" s="116">
        <f t="shared" si="1715"/>
        <v>0</v>
      </c>
      <c r="AM679" s="116">
        <f t="shared" si="1715"/>
        <v>0</v>
      </c>
      <c r="AN679" s="116">
        <f t="shared" si="1715"/>
        <v>0</v>
      </c>
      <c r="AO679" s="116">
        <f t="shared" si="1715"/>
        <v>0</v>
      </c>
      <c r="AP679" s="116">
        <f t="shared" si="1715"/>
        <v>0</v>
      </c>
      <c r="AQ679" s="116">
        <f t="shared" si="1715"/>
        <v>0</v>
      </c>
      <c r="AR679" s="116">
        <f t="shared" si="1715"/>
        <v>0</v>
      </c>
      <c r="AS679" s="116">
        <f t="shared" si="1715"/>
        <v>0</v>
      </c>
      <c r="AT679" s="116">
        <f t="shared" si="1715"/>
        <v>0</v>
      </c>
      <c r="AU679" s="116">
        <f t="shared" si="1715"/>
        <v>0</v>
      </c>
      <c r="AV679" s="116">
        <f t="shared" ref="AV679:AV683" si="1741">SUM(AJ679:AU679)</f>
        <v>0</v>
      </c>
      <c r="AW679" s="116">
        <f t="shared" si="1597"/>
        <v>0</v>
      </c>
      <c r="AX679" s="116">
        <f t="shared" si="1707"/>
        <v>0</v>
      </c>
      <c r="AY679" s="116">
        <f t="shared" si="1707"/>
        <v>0</v>
      </c>
      <c r="AZ679" s="116">
        <f t="shared" si="1707"/>
        <v>0</v>
      </c>
      <c r="BA679" s="116">
        <f t="shared" si="1707"/>
        <v>0</v>
      </c>
      <c r="BB679" s="116">
        <f t="shared" si="1707"/>
        <v>0</v>
      </c>
      <c r="BC679" s="116">
        <f t="shared" si="1707"/>
        <v>0</v>
      </c>
      <c r="BD679" s="116">
        <f t="shared" si="1707"/>
        <v>0</v>
      </c>
      <c r="BE679" s="116">
        <f t="shared" si="1707"/>
        <v>0</v>
      </c>
      <c r="BF679" s="116">
        <f t="shared" si="1707"/>
        <v>0</v>
      </c>
      <c r="BG679" s="116">
        <f t="shared" si="1707"/>
        <v>0</v>
      </c>
      <c r="BH679" s="116">
        <f t="shared" si="1707"/>
        <v>0</v>
      </c>
      <c r="BI679" s="116">
        <f t="shared" ref="BI679:BI684" si="1742">SUM(AW679:BH679)</f>
        <v>0</v>
      </c>
      <c r="BV679" s="163"/>
      <c r="CI679" s="163"/>
      <c r="CV679" s="163"/>
      <c r="DI679" s="163"/>
      <c r="DV679" s="163"/>
      <c r="EI679" s="163"/>
    </row>
    <row r="680" spans="1:140" ht="15.75" hidden="1" customHeight="1" outlineLevel="1" x14ac:dyDescent="0.25">
      <c r="A680" s="2">
        <f t="shared" si="1733"/>
        <v>131</v>
      </c>
      <c r="B680" s="1">
        <f t="shared" si="1733"/>
        <v>0</v>
      </c>
      <c r="C680" s="1">
        <f t="shared" si="1733"/>
        <v>0</v>
      </c>
      <c r="D680" s="2">
        <f t="shared" si="1733"/>
        <v>0</v>
      </c>
      <c r="E680" s="162">
        <f t="shared" si="1733"/>
        <v>0</v>
      </c>
      <c r="F680" s="123">
        <f t="shared" si="1724"/>
        <v>0</v>
      </c>
      <c r="G680" s="213"/>
      <c r="H680" s="213"/>
      <c r="J680" s="116">
        <f t="shared" ref="J680:U680" si="1743">ROUND(I479*$G680/12,2)</f>
        <v>0</v>
      </c>
      <c r="K680" s="116">
        <f t="shared" si="1743"/>
        <v>0</v>
      </c>
      <c r="L680" s="116">
        <f t="shared" si="1743"/>
        <v>0</v>
      </c>
      <c r="M680" s="116">
        <f t="shared" si="1743"/>
        <v>0</v>
      </c>
      <c r="N680" s="116">
        <f t="shared" si="1743"/>
        <v>0</v>
      </c>
      <c r="O680" s="116">
        <f t="shared" si="1743"/>
        <v>0</v>
      </c>
      <c r="P680" s="116">
        <f t="shared" si="1743"/>
        <v>0</v>
      </c>
      <c r="Q680" s="116">
        <f t="shared" si="1743"/>
        <v>0</v>
      </c>
      <c r="R680" s="116">
        <f t="shared" si="1743"/>
        <v>0</v>
      </c>
      <c r="S680" s="116">
        <f t="shared" si="1743"/>
        <v>0</v>
      </c>
      <c r="T680" s="116">
        <f t="shared" si="1743"/>
        <v>0</v>
      </c>
      <c r="U680" s="116">
        <f t="shared" si="1743"/>
        <v>0</v>
      </c>
      <c r="V680" s="174">
        <f t="shared" si="1100"/>
        <v>0</v>
      </c>
      <c r="W680" s="116">
        <f t="shared" ref="W680:W684" si="1744">ROUND(U479*$G680/12,2)</f>
        <v>0</v>
      </c>
      <c r="X680" s="116">
        <f t="shared" si="1737"/>
        <v>0</v>
      </c>
      <c r="Y680" s="116">
        <f t="shared" ref="Y680:AH680" si="1745">ROUND(X479*$G680/12,2)</f>
        <v>0</v>
      </c>
      <c r="Z680" s="116">
        <f t="shared" si="1745"/>
        <v>0</v>
      </c>
      <c r="AA680" s="116">
        <f t="shared" si="1745"/>
        <v>0</v>
      </c>
      <c r="AB680" s="116">
        <f t="shared" si="1745"/>
        <v>0</v>
      </c>
      <c r="AC680" s="116">
        <f t="shared" si="1745"/>
        <v>0</v>
      </c>
      <c r="AD680" s="116">
        <f t="shared" si="1745"/>
        <v>0</v>
      </c>
      <c r="AE680" s="116">
        <f t="shared" si="1745"/>
        <v>0</v>
      </c>
      <c r="AF680" s="116">
        <f t="shared" si="1745"/>
        <v>0</v>
      </c>
      <c r="AG680" s="116">
        <f t="shared" si="1745"/>
        <v>0</v>
      </c>
      <c r="AH680" s="116">
        <f t="shared" si="1745"/>
        <v>0</v>
      </c>
      <c r="AI680" s="2">
        <f t="shared" ref="AI680:AI684" si="1746">SUM(W680:AH680)</f>
        <v>0</v>
      </c>
      <c r="AJ680" s="116">
        <f t="shared" si="1595"/>
        <v>0</v>
      </c>
      <c r="AK680" s="116">
        <f t="shared" si="1596"/>
        <v>0</v>
      </c>
      <c r="AL680" s="116">
        <f t="shared" si="1715"/>
        <v>0</v>
      </c>
      <c r="AM680" s="116">
        <f t="shared" si="1715"/>
        <v>0</v>
      </c>
      <c r="AN680" s="116">
        <f t="shared" si="1715"/>
        <v>0</v>
      </c>
      <c r="AO680" s="116">
        <f t="shared" si="1715"/>
        <v>0</v>
      </c>
      <c r="AP680" s="116">
        <f t="shared" si="1715"/>
        <v>0</v>
      </c>
      <c r="AQ680" s="116">
        <f t="shared" si="1715"/>
        <v>0</v>
      </c>
      <c r="AR680" s="116">
        <f t="shared" si="1715"/>
        <v>0</v>
      </c>
      <c r="AS680" s="116">
        <f t="shared" si="1715"/>
        <v>0</v>
      </c>
      <c r="AT680" s="116">
        <f t="shared" si="1715"/>
        <v>0</v>
      </c>
      <c r="AU680" s="116">
        <f t="shared" si="1715"/>
        <v>0</v>
      </c>
      <c r="AV680" s="116">
        <f t="shared" si="1741"/>
        <v>0</v>
      </c>
      <c r="AW680" s="116">
        <f t="shared" si="1597"/>
        <v>0</v>
      </c>
      <c r="AX680" s="116">
        <f t="shared" si="1707"/>
        <v>0</v>
      </c>
      <c r="AY680" s="116">
        <f t="shared" si="1707"/>
        <v>0</v>
      </c>
      <c r="AZ680" s="116">
        <f t="shared" si="1707"/>
        <v>0</v>
      </c>
      <c r="BA680" s="116">
        <f t="shared" si="1707"/>
        <v>0</v>
      </c>
      <c r="BB680" s="116">
        <f t="shared" si="1707"/>
        <v>0</v>
      </c>
      <c r="BC680" s="116">
        <f t="shared" si="1707"/>
        <v>0</v>
      </c>
      <c r="BD680" s="116">
        <f t="shared" si="1707"/>
        <v>0</v>
      </c>
      <c r="BE680" s="116">
        <f t="shared" si="1707"/>
        <v>0</v>
      </c>
      <c r="BF680" s="116">
        <f t="shared" si="1707"/>
        <v>0</v>
      </c>
      <c r="BG680" s="116">
        <f t="shared" si="1707"/>
        <v>0</v>
      </c>
      <c r="BH680" s="116">
        <f t="shared" si="1707"/>
        <v>0</v>
      </c>
      <c r="BI680" s="116">
        <f t="shared" si="1742"/>
        <v>0</v>
      </c>
      <c r="BV680" s="163"/>
      <c r="CI680" s="163"/>
      <c r="CV680" s="163"/>
      <c r="DI680" s="163"/>
      <c r="DV680" s="163"/>
      <c r="EI680" s="163"/>
    </row>
    <row r="681" spans="1:140" ht="15.75" hidden="1" customHeight="1" outlineLevel="1" x14ac:dyDescent="0.25">
      <c r="A681" s="2">
        <f t="shared" si="1733"/>
        <v>132</v>
      </c>
      <c r="B681" s="1">
        <f t="shared" si="1733"/>
        <v>0</v>
      </c>
      <c r="C681" s="1">
        <f t="shared" si="1733"/>
        <v>0</v>
      </c>
      <c r="D681" s="2">
        <f t="shared" si="1733"/>
        <v>0</v>
      </c>
      <c r="E681" s="162">
        <f t="shared" si="1733"/>
        <v>0</v>
      </c>
      <c r="F681" s="123">
        <f t="shared" si="1724"/>
        <v>0</v>
      </c>
      <c r="G681" s="213"/>
      <c r="H681" s="213"/>
      <c r="J681" s="116">
        <f t="shared" ref="J681:U681" si="1747">ROUND(I480*$G681/12,2)</f>
        <v>0</v>
      </c>
      <c r="K681" s="116">
        <f t="shared" si="1747"/>
        <v>0</v>
      </c>
      <c r="L681" s="116">
        <f t="shared" si="1747"/>
        <v>0</v>
      </c>
      <c r="M681" s="116">
        <f t="shared" si="1747"/>
        <v>0</v>
      </c>
      <c r="N681" s="116">
        <f t="shared" si="1747"/>
        <v>0</v>
      </c>
      <c r="O681" s="116">
        <f t="shared" si="1747"/>
        <v>0</v>
      </c>
      <c r="P681" s="116">
        <f t="shared" si="1747"/>
        <v>0</v>
      </c>
      <c r="Q681" s="116">
        <f t="shared" si="1747"/>
        <v>0</v>
      </c>
      <c r="R681" s="116">
        <f t="shared" si="1747"/>
        <v>0</v>
      </c>
      <c r="S681" s="116">
        <f t="shared" si="1747"/>
        <v>0</v>
      </c>
      <c r="T681" s="116">
        <f t="shared" si="1747"/>
        <v>0</v>
      </c>
      <c r="U681" s="116">
        <f t="shared" si="1747"/>
        <v>0</v>
      </c>
      <c r="V681" s="174">
        <f t="shared" si="1100"/>
        <v>0</v>
      </c>
      <c r="W681" s="116">
        <f t="shared" si="1744"/>
        <v>0</v>
      </c>
      <c r="X681" s="116">
        <f t="shared" si="1737"/>
        <v>0</v>
      </c>
      <c r="Y681" s="116">
        <f t="shared" ref="Y681:AH681" si="1748">ROUND(X480*$G681/12,2)</f>
        <v>0</v>
      </c>
      <c r="Z681" s="116">
        <f t="shared" si="1748"/>
        <v>0</v>
      </c>
      <c r="AA681" s="116">
        <f t="shared" si="1748"/>
        <v>0</v>
      </c>
      <c r="AB681" s="116">
        <f t="shared" si="1748"/>
        <v>0</v>
      </c>
      <c r="AC681" s="116">
        <f t="shared" si="1748"/>
        <v>0</v>
      </c>
      <c r="AD681" s="116">
        <f t="shared" si="1748"/>
        <v>0</v>
      </c>
      <c r="AE681" s="116">
        <f t="shared" si="1748"/>
        <v>0</v>
      </c>
      <c r="AF681" s="116">
        <f t="shared" si="1748"/>
        <v>0</v>
      </c>
      <c r="AG681" s="116">
        <f t="shared" si="1748"/>
        <v>0</v>
      </c>
      <c r="AH681" s="116">
        <f t="shared" si="1748"/>
        <v>0</v>
      </c>
      <c r="AI681" s="2">
        <f t="shared" si="1746"/>
        <v>0</v>
      </c>
      <c r="AJ681" s="116">
        <f t="shared" ref="AJ681:AJ684" si="1749">ROUND(AH480*$H681/12,2)</f>
        <v>0</v>
      </c>
      <c r="AK681" s="116">
        <f t="shared" ref="AK681:AU684" si="1750">ROUND(AJ480*$H681/12,2)</f>
        <v>0</v>
      </c>
      <c r="AL681" s="116">
        <f t="shared" si="1750"/>
        <v>0</v>
      </c>
      <c r="AM681" s="116">
        <f t="shared" si="1750"/>
        <v>0</v>
      </c>
      <c r="AN681" s="116">
        <f t="shared" si="1750"/>
        <v>0</v>
      </c>
      <c r="AO681" s="116">
        <f t="shared" si="1750"/>
        <v>0</v>
      </c>
      <c r="AP681" s="116">
        <f t="shared" si="1750"/>
        <v>0</v>
      </c>
      <c r="AQ681" s="116">
        <f t="shared" si="1750"/>
        <v>0</v>
      </c>
      <c r="AR681" s="116">
        <f t="shared" si="1750"/>
        <v>0</v>
      </c>
      <c r="AS681" s="116">
        <f t="shared" si="1750"/>
        <v>0</v>
      </c>
      <c r="AT681" s="116">
        <f t="shared" si="1750"/>
        <v>0</v>
      </c>
      <c r="AU681" s="116">
        <f t="shared" si="1750"/>
        <v>0</v>
      </c>
      <c r="AV681" s="116">
        <f t="shared" si="1741"/>
        <v>0</v>
      </c>
      <c r="AW681" s="116">
        <f t="shared" ref="AW681:AW684" si="1751">ROUND(AU480*$H681/12,2)</f>
        <v>0</v>
      </c>
      <c r="AX681" s="116">
        <f t="shared" ref="AX681:BH681" si="1752">ROUND(AW480*$H681/12,2)</f>
        <v>0</v>
      </c>
      <c r="AY681" s="116">
        <f t="shared" si="1752"/>
        <v>0</v>
      </c>
      <c r="AZ681" s="116">
        <f t="shared" si="1752"/>
        <v>0</v>
      </c>
      <c r="BA681" s="116">
        <f t="shared" si="1752"/>
        <v>0</v>
      </c>
      <c r="BB681" s="116">
        <f t="shared" si="1752"/>
        <v>0</v>
      </c>
      <c r="BC681" s="116">
        <f t="shared" si="1752"/>
        <v>0</v>
      </c>
      <c r="BD681" s="116">
        <f t="shared" si="1752"/>
        <v>0</v>
      </c>
      <c r="BE681" s="116">
        <f t="shared" si="1752"/>
        <v>0</v>
      </c>
      <c r="BF681" s="116">
        <f t="shared" si="1752"/>
        <v>0</v>
      </c>
      <c r="BG681" s="116">
        <f t="shared" si="1752"/>
        <v>0</v>
      </c>
      <c r="BH681" s="116">
        <f t="shared" si="1752"/>
        <v>0</v>
      </c>
      <c r="BI681" s="116">
        <f t="shared" si="1742"/>
        <v>0</v>
      </c>
      <c r="BV681" s="163"/>
      <c r="CI681" s="163"/>
      <c r="CV681" s="163"/>
      <c r="DI681" s="163"/>
      <c r="DV681" s="163"/>
      <c r="EI681" s="163"/>
    </row>
    <row r="682" spans="1:140" ht="15.75" hidden="1" customHeight="1" outlineLevel="1" x14ac:dyDescent="0.25">
      <c r="A682" s="2">
        <f t="shared" si="1733"/>
        <v>133</v>
      </c>
      <c r="B682" s="1">
        <f t="shared" si="1733"/>
        <v>0</v>
      </c>
      <c r="C682" s="1">
        <f t="shared" si="1733"/>
        <v>0</v>
      </c>
      <c r="D682" s="2">
        <f t="shared" si="1733"/>
        <v>0</v>
      </c>
      <c r="E682" s="162">
        <f t="shared" si="1733"/>
        <v>0</v>
      </c>
      <c r="F682" s="123">
        <f t="shared" si="1724"/>
        <v>0</v>
      </c>
      <c r="G682" s="213"/>
      <c r="H682" s="213"/>
      <c r="J682" s="116">
        <f t="shared" ref="J682:U682" si="1753">ROUND(I481*$G682/12,2)</f>
        <v>0</v>
      </c>
      <c r="K682" s="116">
        <f t="shared" si="1753"/>
        <v>0</v>
      </c>
      <c r="L682" s="116">
        <f t="shared" si="1753"/>
        <v>0</v>
      </c>
      <c r="M682" s="116">
        <f t="shared" si="1753"/>
        <v>0</v>
      </c>
      <c r="N682" s="116">
        <f t="shared" si="1753"/>
        <v>0</v>
      </c>
      <c r="O682" s="116">
        <f t="shared" si="1753"/>
        <v>0</v>
      </c>
      <c r="P682" s="116">
        <f t="shared" si="1753"/>
        <v>0</v>
      </c>
      <c r="Q682" s="116">
        <f t="shared" si="1753"/>
        <v>0</v>
      </c>
      <c r="R682" s="116">
        <f t="shared" si="1753"/>
        <v>0</v>
      </c>
      <c r="S682" s="116">
        <f t="shared" si="1753"/>
        <v>0</v>
      </c>
      <c r="T682" s="116">
        <f t="shared" si="1753"/>
        <v>0</v>
      </c>
      <c r="U682" s="116">
        <f t="shared" si="1753"/>
        <v>0</v>
      </c>
      <c r="V682" s="174">
        <f t="shared" si="1100"/>
        <v>0</v>
      </c>
      <c r="W682" s="116">
        <f t="shared" si="1744"/>
        <v>0</v>
      </c>
      <c r="X682" s="116">
        <f t="shared" si="1737"/>
        <v>0</v>
      </c>
      <c r="Y682" s="116">
        <f t="shared" ref="Y682:AH682" si="1754">ROUND(X481*$G682/12,2)</f>
        <v>0</v>
      </c>
      <c r="Z682" s="116">
        <f t="shared" si="1754"/>
        <v>0</v>
      </c>
      <c r="AA682" s="116">
        <f t="shared" si="1754"/>
        <v>0</v>
      </c>
      <c r="AB682" s="116">
        <f t="shared" si="1754"/>
        <v>0</v>
      </c>
      <c r="AC682" s="116">
        <f t="shared" si="1754"/>
        <v>0</v>
      </c>
      <c r="AD682" s="116">
        <f t="shared" si="1754"/>
        <v>0</v>
      </c>
      <c r="AE682" s="116">
        <f t="shared" si="1754"/>
        <v>0</v>
      </c>
      <c r="AF682" s="116">
        <f t="shared" si="1754"/>
        <v>0</v>
      </c>
      <c r="AG682" s="116">
        <f t="shared" si="1754"/>
        <v>0</v>
      </c>
      <c r="AH682" s="116">
        <f t="shared" si="1754"/>
        <v>0</v>
      </c>
      <c r="AI682" s="2">
        <f t="shared" si="1746"/>
        <v>0</v>
      </c>
      <c r="AJ682" s="116">
        <f t="shared" si="1749"/>
        <v>0</v>
      </c>
      <c r="AK682" s="116">
        <f t="shared" si="1750"/>
        <v>0</v>
      </c>
      <c r="AL682" s="116">
        <f t="shared" si="1750"/>
        <v>0</v>
      </c>
      <c r="AM682" s="116">
        <f t="shared" si="1750"/>
        <v>0</v>
      </c>
      <c r="AN682" s="116">
        <f t="shared" si="1750"/>
        <v>0</v>
      </c>
      <c r="AO682" s="116">
        <f t="shared" si="1750"/>
        <v>0</v>
      </c>
      <c r="AP682" s="116">
        <f t="shared" si="1750"/>
        <v>0</v>
      </c>
      <c r="AQ682" s="116">
        <f t="shared" si="1750"/>
        <v>0</v>
      </c>
      <c r="AR682" s="116">
        <f t="shared" si="1750"/>
        <v>0</v>
      </c>
      <c r="AS682" s="116">
        <f t="shared" si="1750"/>
        <v>0</v>
      </c>
      <c r="AT682" s="116">
        <f t="shared" si="1750"/>
        <v>0</v>
      </c>
      <c r="AU682" s="116">
        <f t="shared" si="1750"/>
        <v>0</v>
      </c>
      <c r="AV682" s="116">
        <f t="shared" si="1741"/>
        <v>0</v>
      </c>
      <c r="AW682" s="116">
        <f t="shared" si="1751"/>
        <v>0</v>
      </c>
      <c r="AX682" s="116">
        <f t="shared" ref="AX682:BH682" si="1755">ROUND(AW481*$H682/12,2)</f>
        <v>0</v>
      </c>
      <c r="AY682" s="116">
        <f t="shared" si="1755"/>
        <v>0</v>
      </c>
      <c r="AZ682" s="116">
        <f t="shared" si="1755"/>
        <v>0</v>
      </c>
      <c r="BA682" s="116">
        <f t="shared" si="1755"/>
        <v>0</v>
      </c>
      <c r="BB682" s="116">
        <f t="shared" si="1755"/>
        <v>0</v>
      </c>
      <c r="BC682" s="116">
        <f t="shared" si="1755"/>
        <v>0</v>
      </c>
      <c r="BD682" s="116">
        <f t="shared" si="1755"/>
        <v>0</v>
      </c>
      <c r="BE682" s="116">
        <f t="shared" si="1755"/>
        <v>0</v>
      </c>
      <c r="BF682" s="116">
        <f t="shared" si="1755"/>
        <v>0</v>
      </c>
      <c r="BG682" s="116">
        <f t="shared" si="1755"/>
        <v>0</v>
      </c>
      <c r="BH682" s="116">
        <f t="shared" si="1755"/>
        <v>0</v>
      </c>
      <c r="BI682" s="116">
        <f t="shared" si="1742"/>
        <v>0</v>
      </c>
      <c r="BV682" s="163"/>
      <c r="CI682" s="163"/>
      <c r="CV682" s="163"/>
      <c r="DI682" s="163"/>
      <c r="DV682" s="163"/>
      <c r="EI682" s="163"/>
    </row>
    <row r="683" spans="1:140" ht="15.75" hidden="1" customHeight="1" x14ac:dyDescent="0.25">
      <c r="A683" s="2" t="str">
        <f t="shared" si="1733"/>
        <v>2021F</v>
      </c>
      <c r="B683" s="1" t="str">
        <f t="shared" si="1733"/>
        <v>PRE-09360</v>
      </c>
      <c r="C683" s="1" t="str">
        <f t="shared" si="1733"/>
        <v>SPP TAU PRE-09360 - 2021F</v>
      </c>
      <c r="D683" s="2" t="str">
        <f t="shared" si="1733"/>
        <v>PRE-2021F</v>
      </c>
      <c r="E683" s="162" t="str">
        <f t="shared" si="1733"/>
        <v>SPP TAU - 2021F</v>
      </c>
      <c r="F683" s="123">
        <f t="shared" si="1724"/>
        <v>355</v>
      </c>
      <c r="G683" s="213">
        <f>VLOOKUP($F683,'2021 Depreciation Rates'!$A:$B,2,FALSE)</f>
        <v>3.5999999999999997E-2</v>
      </c>
      <c r="H683" s="213">
        <f>VLOOKUP($F683,'2022-2023 Depreciation Rates'!$A$1:$B$183,2,FALSE)</f>
        <v>2.8000000000000001E-2</v>
      </c>
      <c r="J683" s="116">
        <f t="shared" ref="J683:U683" si="1756">ROUND(I482*$G683/12,2)</f>
        <v>0</v>
      </c>
      <c r="K683" s="116">
        <f t="shared" si="1756"/>
        <v>0</v>
      </c>
      <c r="L683" s="116">
        <f t="shared" si="1756"/>
        <v>0</v>
      </c>
      <c r="M683" s="116">
        <f t="shared" si="1756"/>
        <v>0</v>
      </c>
      <c r="N683" s="116">
        <f t="shared" si="1756"/>
        <v>0</v>
      </c>
      <c r="O683" s="116">
        <f t="shared" si="1756"/>
        <v>0</v>
      </c>
      <c r="P683" s="116">
        <f t="shared" si="1756"/>
        <v>0</v>
      </c>
      <c r="Q683" s="116">
        <f t="shared" si="1756"/>
        <v>0</v>
      </c>
      <c r="R683" s="116">
        <f t="shared" si="1756"/>
        <v>0</v>
      </c>
      <c r="S683" s="116">
        <f t="shared" si="1756"/>
        <v>0</v>
      </c>
      <c r="T683" s="116">
        <f t="shared" si="1756"/>
        <v>0</v>
      </c>
      <c r="U683" s="116">
        <f t="shared" si="1756"/>
        <v>0</v>
      </c>
      <c r="V683" s="174">
        <f t="shared" si="1100"/>
        <v>0</v>
      </c>
      <c r="W683" s="116">
        <f t="shared" si="1744"/>
        <v>0</v>
      </c>
      <c r="X683" s="116">
        <f t="shared" si="1737"/>
        <v>0</v>
      </c>
      <c r="Y683" s="116">
        <f t="shared" ref="Y683:AH683" si="1757">ROUND(X482*$G683/12,2)</f>
        <v>0</v>
      </c>
      <c r="Z683" s="116">
        <f t="shared" si="1757"/>
        <v>0</v>
      </c>
      <c r="AA683" s="116">
        <f t="shared" si="1757"/>
        <v>0</v>
      </c>
      <c r="AB683" s="116">
        <f t="shared" si="1757"/>
        <v>0</v>
      </c>
      <c r="AC683" s="116">
        <f t="shared" si="1757"/>
        <v>0</v>
      </c>
      <c r="AD683" s="116">
        <f t="shared" si="1757"/>
        <v>0</v>
      </c>
      <c r="AE683" s="116">
        <f t="shared" si="1757"/>
        <v>0</v>
      </c>
      <c r="AF683" s="116">
        <f t="shared" si="1757"/>
        <v>0</v>
      </c>
      <c r="AG683" s="116">
        <f t="shared" si="1757"/>
        <v>0</v>
      </c>
      <c r="AH683" s="116">
        <f t="shared" si="1757"/>
        <v>0</v>
      </c>
      <c r="AI683" s="2">
        <f t="shared" si="1746"/>
        <v>0</v>
      </c>
      <c r="AJ683" s="116">
        <f t="shared" si="1749"/>
        <v>0</v>
      </c>
      <c r="AK683" s="116">
        <f t="shared" si="1750"/>
        <v>0</v>
      </c>
      <c r="AL683" s="116">
        <f t="shared" si="1750"/>
        <v>0</v>
      </c>
      <c r="AM683" s="116">
        <f t="shared" si="1750"/>
        <v>0</v>
      </c>
      <c r="AN683" s="116">
        <f t="shared" si="1750"/>
        <v>0</v>
      </c>
      <c r="AO683" s="116">
        <f t="shared" si="1750"/>
        <v>0</v>
      </c>
      <c r="AP683" s="116">
        <f t="shared" si="1750"/>
        <v>0</v>
      </c>
      <c r="AQ683" s="116">
        <f t="shared" si="1750"/>
        <v>0</v>
      </c>
      <c r="AR683" s="116">
        <f t="shared" si="1750"/>
        <v>0</v>
      </c>
      <c r="AS683" s="116">
        <f t="shared" si="1750"/>
        <v>0</v>
      </c>
      <c r="AT683" s="116">
        <f t="shared" si="1750"/>
        <v>0</v>
      </c>
      <c r="AU683" s="116">
        <f t="shared" si="1750"/>
        <v>0</v>
      </c>
      <c r="AV683" s="116">
        <f t="shared" si="1741"/>
        <v>0</v>
      </c>
      <c r="AW683" s="116">
        <f t="shared" si="1751"/>
        <v>0</v>
      </c>
      <c r="AX683" s="116">
        <f t="shared" ref="AX683:BH683" si="1758">ROUND(AW482*$H683/12,2)</f>
        <v>0</v>
      </c>
      <c r="AY683" s="116">
        <f t="shared" si="1758"/>
        <v>0</v>
      </c>
      <c r="AZ683" s="116">
        <f t="shared" si="1758"/>
        <v>0</v>
      </c>
      <c r="BA683" s="116">
        <f t="shared" si="1758"/>
        <v>0</v>
      </c>
      <c r="BB683" s="116">
        <f t="shared" si="1758"/>
        <v>0</v>
      </c>
      <c r="BC683" s="116">
        <f t="shared" si="1758"/>
        <v>0</v>
      </c>
      <c r="BD683" s="116">
        <f t="shared" si="1758"/>
        <v>0</v>
      </c>
      <c r="BE683" s="116">
        <f t="shared" si="1758"/>
        <v>0</v>
      </c>
      <c r="BF683" s="116">
        <f t="shared" si="1758"/>
        <v>0</v>
      </c>
      <c r="BG683" s="116">
        <f t="shared" si="1758"/>
        <v>0</v>
      </c>
      <c r="BH683" s="116">
        <f t="shared" si="1758"/>
        <v>0</v>
      </c>
      <c r="BI683" s="116">
        <f t="shared" si="1742"/>
        <v>0</v>
      </c>
      <c r="BV683" s="163"/>
      <c r="CI683" s="163"/>
      <c r="CV683" s="163"/>
      <c r="DI683" s="163"/>
      <c r="DV683" s="163"/>
      <c r="EI683" s="163"/>
    </row>
    <row r="684" spans="1:140" ht="15.75" hidden="1" x14ac:dyDescent="0.25">
      <c r="A684" s="2" t="str">
        <f t="shared" si="1733"/>
        <v>2022B</v>
      </c>
      <c r="B684" s="1" t="str">
        <f t="shared" si="1733"/>
        <v>PRE-2022B</v>
      </c>
      <c r="C684" s="1" t="str">
        <f t="shared" si="1733"/>
        <v>SPP TAU - 2022B</v>
      </c>
      <c r="D684" s="2" t="str">
        <f t="shared" si="1733"/>
        <v>PRE-2022B</v>
      </c>
      <c r="E684" s="162" t="str">
        <f t="shared" si="1733"/>
        <v>SPP TAU - 2022B</v>
      </c>
      <c r="F684" s="123">
        <f t="shared" si="1724"/>
        <v>355</v>
      </c>
      <c r="G684" s="213">
        <f>VLOOKUP($F684,'2021 Depreciation Rates'!$A:$B,2,FALSE)</f>
        <v>3.5999999999999997E-2</v>
      </c>
      <c r="H684" s="213">
        <f>VLOOKUP($F684,'2022-2023 Depreciation Rates'!$A$1:$B$183,2,FALSE)</f>
        <v>2.8000000000000001E-2</v>
      </c>
      <c r="J684" s="116">
        <f t="shared" ref="J684:U684" si="1759">ROUND(I483*$G684/12,2)</f>
        <v>0</v>
      </c>
      <c r="K684" s="116">
        <f t="shared" si="1759"/>
        <v>0</v>
      </c>
      <c r="L684" s="116">
        <f t="shared" si="1759"/>
        <v>0</v>
      </c>
      <c r="M684" s="116">
        <f t="shared" si="1759"/>
        <v>0</v>
      </c>
      <c r="N684" s="116">
        <f t="shared" si="1759"/>
        <v>0</v>
      </c>
      <c r="O684" s="116">
        <f t="shared" si="1759"/>
        <v>0</v>
      </c>
      <c r="P684" s="116">
        <f t="shared" si="1759"/>
        <v>0</v>
      </c>
      <c r="Q684" s="116">
        <f t="shared" si="1759"/>
        <v>0</v>
      </c>
      <c r="R684" s="116">
        <f t="shared" si="1759"/>
        <v>0</v>
      </c>
      <c r="S684" s="116">
        <f t="shared" si="1759"/>
        <v>0</v>
      </c>
      <c r="T684" s="116">
        <f t="shared" si="1759"/>
        <v>0</v>
      </c>
      <c r="U684" s="116">
        <f t="shared" si="1759"/>
        <v>0</v>
      </c>
      <c r="V684" s="174">
        <f t="shared" ref="V684" si="1760">SUM(J684:U684)</f>
        <v>0</v>
      </c>
      <c r="W684" s="116">
        <f t="shared" si="1744"/>
        <v>0</v>
      </c>
      <c r="X684" s="116">
        <f t="shared" si="1737"/>
        <v>0</v>
      </c>
      <c r="Y684" s="116">
        <f t="shared" ref="Y684:AH684" si="1761">ROUND(X483*$G684/12,2)</f>
        <v>0</v>
      </c>
      <c r="Z684" s="116">
        <f t="shared" si="1761"/>
        <v>0</v>
      </c>
      <c r="AA684" s="116">
        <f t="shared" si="1761"/>
        <v>0</v>
      </c>
      <c r="AB684" s="116">
        <f t="shared" si="1761"/>
        <v>0</v>
      </c>
      <c r="AC684" s="116">
        <f t="shared" si="1761"/>
        <v>0</v>
      </c>
      <c r="AD684" s="116">
        <f t="shared" si="1761"/>
        <v>0</v>
      </c>
      <c r="AE684" s="116">
        <f t="shared" si="1761"/>
        <v>0</v>
      </c>
      <c r="AF684" s="116">
        <f t="shared" si="1761"/>
        <v>0</v>
      </c>
      <c r="AG684" s="116">
        <f t="shared" si="1761"/>
        <v>0</v>
      </c>
      <c r="AH684" s="116">
        <f t="shared" si="1761"/>
        <v>0</v>
      </c>
      <c r="AI684" s="2">
        <f t="shared" si="1746"/>
        <v>0</v>
      </c>
      <c r="AJ684" s="116">
        <f t="shared" si="1749"/>
        <v>0</v>
      </c>
      <c r="AK684" s="116">
        <f t="shared" si="1750"/>
        <v>0</v>
      </c>
      <c r="AL684" s="116">
        <f t="shared" si="1750"/>
        <v>0</v>
      </c>
      <c r="AM684" s="116">
        <f t="shared" si="1750"/>
        <v>0</v>
      </c>
      <c r="AN684" s="116">
        <f t="shared" si="1750"/>
        <v>0</v>
      </c>
      <c r="AO684" s="116">
        <f t="shared" si="1750"/>
        <v>0</v>
      </c>
      <c r="AP684" s="116">
        <f t="shared" si="1750"/>
        <v>0</v>
      </c>
      <c r="AQ684" s="116">
        <f t="shared" si="1750"/>
        <v>0</v>
      </c>
      <c r="AR684" s="116">
        <f t="shared" si="1750"/>
        <v>0</v>
      </c>
      <c r="AS684" s="116">
        <f t="shared" si="1750"/>
        <v>0</v>
      </c>
      <c r="AT684" s="116">
        <f t="shared" si="1750"/>
        <v>0</v>
      </c>
      <c r="AU684" s="116">
        <f t="shared" si="1750"/>
        <v>0</v>
      </c>
      <c r="AV684" s="2">
        <f t="shared" ref="AV684" si="1762">SUM(AJ684:AU684)</f>
        <v>0</v>
      </c>
      <c r="AW684" s="116">
        <f t="shared" si="1751"/>
        <v>0</v>
      </c>
      <c r="AX684" s="116">
        <f t="shared" ref="AX684:BH684" si="1763">ROUND(AW483*$H684/12,2)</f>
        <v>0</v>
      </c>
      <c r="AY684" s="116">
        <f t="shared" si="1763"/>
        <v>0</v>
      </c>
      <c r="AZ684" s="116">
        <f t="shared" si="1763"/>
        <v>0</v>
      </c>
      <c r="BA684" s="116">
        <f t="shared" si="1763"/>
        <v>0</v>
      </c>
      <c r="BB684" s="116">
        <f t="shared" si="1763"/>
        <v>0</v>
      </c>
      <c r="BC684" s="116">
        <f t="shared" si="1763"/>
        <v>0</v>
      </c>
      <c r="BD684" s="116">
        <f t="shared" si="1763"/>
        <v>0</v>
      </c>
      <c r="BE684" s="116">
        <f t="shared" si="1763"/>
        <v>0</v>
      </c>
      <c r="BF684" s="116">
        <f t="shared" si="1763"/>
        <v>0</v>
      </c>
      <c r="BG684" s="116">
        <f t="shared" si="1763"/>
        <v>0</v>
      </c>
      <c r="BH684" s="116">
        <f t="shared" si="1763"/>
        <v>0</v>
      </c>
      <c r="BI684" s="2">
        <f t="shared" si="1742"/>
        <v>0</v>
      </c>
      <c r="BJ684" s="116">
        <f>ROUND(BH483*$G684/12,2)</f>
        <v>0</v>
      </c>
      <c r="BK684" s="116" t="e">
        <f t="shared" ref="BK684:BU684" si="1764">ROUND(BJ483*$G684/12,2)</f>
        <v>#REF!</v>
      </c>
      <c r="BL684" s="116" t="e">
        <f t="shared" si="1764"/>
        <v>#REF!</v>
      </c>
      <c r="BM684" s="116" t="e">
        <f t="shared" si="1764"/>
        <v>#REF!</v>
      </c>
      <c r="BN684" s="116" t="e">
        <f t="shared" si="1764"/>
        <v>#REF!</v>
      </c>
      <c r="BO684" s="116" t="e">
        <f t="shared" si="1764"/>
        <v>#REF!</v>
      </c>
      <c r="BP684" s="116" t="e">
        <f t="shared" si="1764"/>
        <v>#REF!</v>
      </c>
      <c r="BQ684" s="116" t="e">
        <f t="shared" si="1764"/>
        <v>#REF!</v>
      </c>
      <c r="BR684" s="116" t="e">
        <f t="shared" si="1764"/>
        <v>#REF!</v>
      </c>
      <c r="BS684" s="116" t="e">
        <f t="shared" si="1764"/>
        <v>#REF!</v>
      </c>
      <c r="BT684" s="116" t="e">
        <f t="shared" si="1764"/>
        <v>#REF!</v>
      </c>
      <c r="BU684" s="116" t="e">
        <f t="shared" si="1764"/>
        <v>#REF!</v>
      </c>
      <c r="BV684" s="2" t="e">
        <f t="shared" ref="BV684" si="1765">SUM(BJ684:BU684)</f>
        <v>#REF!</v>
      </c>
      <c r="BW684" s="116" t="e">
        <f>ROUND(BU483*$G684/12,2)</f>
        <v>#REF!</v>
      </c>
      <c r="BX684" s="116" t="e">
        <f t="shared" ref="BX684:CH684" si="1766">ROUND(BW483*$G684/12,2)</f>
        <v>#REF!</v>
      </c>
      <c r="BY684" s="116" t="e">
        <f t="shared" si="1766"/>
        <v>#REF!</v>
      </c>
      <c r="BZ684" s="116" t="e">
        <f t="shared" si="1766"/>
        <v>#REF!</v>
      </c>
      <c r="CA684" s="116" t="e">
        <f t="shared" si="1766"/>
        <v>#REF!</v>
      </c>
      <c r="CB684" s="116" t="e">
        <f t="shared" si="1766"/>
        <v>#REF!</v>
      </c>
      <c r="CC684" s="116" t="e">
        <f t="shared" si="1766"/>
        <v>#REF!</v>
      </c>
      <c r="CD684" s="116" t="e">
        <f t="shared" si="1766"/>
        <v>#REF!</v>
      </c>
      <c r="CE684" s="116" t="e">
        <f t="shared" si="1766"/>
        <v>#REF!</v>
      </c>
      <c r="CF684" s="116" t="e">
        <f t="shared" si="1766"/>
        <v>#REF!</v>
      </c>
      <c r="CG684" s="116" t="e">
        <f t="shared" si="1766"/>
        <v>#REF!</v>
      </c>
      <c r="CH684" s="116" t="e">
        <f t="shared" si="1766"/>
        <v>#REF!</v>
      </c>
      <c r="CI684" s="2" t="e">
        <f t="shared" ref="CI684" si="1767">SUM(BW684:CH684)</f>
        <v>#REF!</v>
      </c>
      <c r="CJ684" s="116" t="e">
        <f>ROUND(CH483*$G684/12,2)</f>
        <v>#REF!</v>
      </c>
      <c r="CK684" s="116" t="e">
        <f t="shared" ref="CK684:CU684" si="1768">ROUND(CJ483*$G684/12,2)</f>
        <v>#REF!</v>
      </c>
      <c r="CL684" s="116" t="e">
        <f t="shared" si="1768"/>
        <v>#REF!</v>
      </c>
      <c r="CM684" s="116" t="e">
        <f t="shared" si="1768"/>
        <v>#REF!</v>
      </c>
      <c r="CN684" s="116" t="e">
        <f t="shared" si="1768"/>
        <v>#REF!</v>
      </c>
      <c r="CO684" s="116" t="e">
        <f t="shared" si="1768"/>
        <v>#REF!</v>
      </c>
      <c r="CP684" s="116" t="e">
        <f t="shared" si="1768"/>
        <v>#REF!</v>
      </c>
      <c r="CQ684" s="116" t="e">
        <f t="shared" si="1768"/>
        <v>#REF!</v>
      </c>
      <c r="CR684" s="116" t="e">
        <f t="shared" si="1768"/>
        <v>#REF!</v>
      </c>
      <c r="CS684" s="116" t="e">
        <f t="shared" si="1768"/>
        <v>#REF!</v>
      </c>
      <c r="CT684" s="116" t="e">
        <f t="shared" si="1768"/>
        <v>#REF!</v>
      </c>
      <c r="CU684" s="116" t="e">
        <f t="shared" si="1768"/>
        <v>#REF!</v>
      </c>
      <c r="CV684" s="2" t="e">
        <f t="shared" ref="CV684" si="1769">SUM(CJ684:CU684)</f>
        <v>#REF!</v>
      </c>
      <c r="CW684" s="116" t="e">
        <f>ROUND(CU483*$G684/12,2)</f>
        <v>#REF!</v>
      </c>
      <c r="CX684" s="116" t="e">
        <f t="shared" ref="CX684:DH684" si="1770">ROUND(CW483*$G684/12,2)</f>
        <v>#REF!</v>
      </c>
      <c r="CY684" s="116" t="e">
        <f t="shared" si="1770"/>
        <v>#REF!</v>
      </c>
      <c r="CZ684" s="116" t="e">
        <f t="shared" si="1770"/>
        <v>#REF!</v>
      </c>
      <c r="DA684" s="116" t="e">
        <f t="shared" si="1770"/>
        <v>#REF!</v>
      </c>
      <c r="DB684" s="116" t="e">
        <f t="shared" si="1770"/>
        <v>#REF!</v>
      </c>
      <c r="DC684" s="116" t="e">
        <f t="shared" si="1770"/>
        <v>#REF!</v>
      </c>
      <c r="DD684" s="116" t="e">
        <f t="shared" si="1770"/>
        <v>#REF!</v>
      </c>
      <c r="DE684" s="116" t="e">
        <f t="shared" si="1770"/>
        <v>#REF!</v>
      </c>
      <c r="DF684" s="116" t="e">
        <f t="shared" si="1770"/>
        <v>#REF!</v>
      </c>
      <c r="DG684" s="116" t="e">
        <f t="shared" si="1770"/>
        <v>#REF!</v>
      </c>
      <c r="DH684" s="116" t="e">
        <f t="shared" si="1770"/>
        <v>#REF!</v>
      </c>
      <c r="DI684" s="2" t="e">
        <f t="shared" ref="DI684" si="1771">SUM(CW684:DH684)</f>
        <v>#REF!</v>
      </c>
      <c r="DJ684" s="116" t="e">
        <f>ROUND(DH483*$G684/12,2)</f>
        <v>#REF!</v>
      </c>
      <c r="DK684" s="116" t="e">
        <f t="shared" ref="DK684:DU684" si="1772">ROUND(DJ483*$G684/12,2)</f>
        <v>#REF!</v>
      </c>
      <c r="DL684" s="116" t="e">
        <f t="shared" si="1772"/>
        <v>#REF!</v>
      </c>
      <c r="DM684" s="116" t="e">
        <f t="shared" si="1772"/>
        <v>#REF!</v>
      </c>
      <c r="DN684" s="116" t="e">
        <f t="shared" si="1772"/>
        <v>#REF!</v>
      </c>
      <c r="DO684" s="116" t="e">
        <f t="shared" si="1772"/>
        <v>#REF!</v>
      </c>
      <c r="DP684" s="116" t="e">
        <f t="shared" si="1772"/>
        <v>#REF!</v>
      </c>
      <c r="DQ684" s="116" t="e">
        <f t="shared" si="1772"/>
        <v>#REF!</v>
      </c>
      <c r="DR684" s="116" t="e">
        <f t="shared" si="1772"/>
        <v>#REF!</v>
      </c>
      <c r="DS684" s="116" t="e">
        <f t="shared" si="1772"/>
        <v>#REF!</v>
      </c>
      <c r="DT684" s="116" t="e">
        <f t="shared" si="1772"/>
        <v>#REF!</v>
      </c>
      <c r="DU684" s="116" t="e">
        <f t="shared" si="1772"/>
        <v>#REF!</v>
      </c>
      <c r="DV684" s="2" t="e">
        <f t="shared" ref="DV684" si="1773">SUM(DJ684:DU684)</f>
        <v>#REF!</v>
      </c>
      <c r="DW684" s="116" t="e">
        <f>ROUND(DU483*$G684/12,2)</f>
        <v>#REF!</v>
      </c>
      <c r="DX684" s="116" t="e">
        <f t="shared" ref="DX684:EH684" si="1774">ROUND(DW483*$G684/12,2)</f>
        <v>#REF!</v>
      </c>
      <c r="DY684" s="116" t="e">
        <f t="shared" si="1774"/>
        <v>#REF!</v>
      </c>
      <c r="DZ684" s="116" t="e">
        <f t="shared" si="1774"/>
        <v>#REF!</v>
      </c>
      <c r="EA684" s="116" t="e">
        <f t="shared" si="1774"/>
        <v>#REF!</v>
      </c>
      <c r="EB684" s="116" t="e">
        <f t="shared" si="1774"/>
        <v>#REF!</v>
      </c>
      <c r="EC684" s="116" t="e">
        <f t="shared" si="1774"/>
        <v>#REF!</v>
      </c>
      <c r="ED684" s="116" t="e">
        <f t="shared" si="1774"/>
        <v>#REF!</v>
      </c>
      <c r="EE684" s="116" t="e">
        <f t="shared" si="1774"/>
        <v>#REF!</v>
      </c>
      <c r="EF684" s="116" t="e">
        <f t="shared" si="1774"/>
        <v>#REF!</v>
      </c>
      <c r="EG684" s="116" t="e">
        <f t="shared" si="1774"/>
        <v>#REF!</v>
      </c>
      <c r="EH684" s="116" t="e">
        <f t="shared" si="1774"/>
        <v>#REF!</v>
      </c>
      <c r="EI684" s="2" t="e">
        <f t="shared" ref="EI684" si="1775">SUM(DW684:EH684)</f>
        <v>#REF!</v>
      </c>
      <c r="EJ684" s="2" t="e">
        <f>EI684+DV684+DI684+CV684+CI684+BV684+BI684+AV684+AI684+V684</f>
        <v>#REF!</v>
      </c>
    </row>
    <row r="685" spans="1:140" ht="15.75" x14ac:dyDescent="0.25">
      <c r="B685" s="1" t="s">
        <v>156</v>
      </c>
      <c r="E685" s="162"/>
      <c r="J685" s="214">
        <f t="shared" ref="J685:AV685" si="1776">SUM(J488:J684)</f>
        <v>0</v>
      </c>
      <c r="K685" s="214">
        <f t="shared" si="1776"/>
        <v>0</v>
      </c>
      <c r="L685" s="214">
        <f t="shared" si="1776"/>
        <v>0</v>
      </c>
      <c r="M685" s="214">
        <f t="shared" si="1776"/>
        <v>0</v>
      </c>
      <c r="N685" s="214">
        <f t="shared" si="1776"/>
        <v>0</v>
      </c>
      <c r="O685" s="214">
        <f t="shared" si="1776"/>
        <v>0</v>
      </c>
      <c r="P685" s="214">
        <f t="shared" si="1776"/>
        <v>0</v>
      </c>
      <c r="Q685" s="214">
        <f t="shared" si="1776"/>
        <v>0</v>
      </c>
      <c r="R685" s="214">
        <f t="shared" si="1776"/>
        <v>1186.7899999999997</v>
      </c>
      <c r="S685" s="214">
        <f t="shared" si="1776"/>
        <v>1193.4999999999998</v>
      </c>
      <c r="T685" s="214">
        <f t="shared" si="1776"/>
        <v>1207.6999999999998</v>
      </c>
      <c r="U685" s="214">
        <f t="shared" si="1776"/>
        <v>1207.6999999999998</v>
      </c>
      <c r="V685" s="214">
        <f t="shared" si="1776"/>
        <v>4795.6900000000005</v>
      </c>
      <c r="W685" s="184">
        <f t="shared" si="1776"/>
        <v>1225.6599999999999</v>
      </c>
      <c r="X685" s="184">
        <f t="shared" si="1776"/>
        <v>3522.1299999999997</v>
      </c>
      <c r="Y685" s="184">
        <f t="shared" si="1776"/>
        <v>3860.5</v>
      </c>
      <c r="Z685" s="184">
        <f t="shared" si="1776"/>
        <v>3863.1</v>
      </c>
      <c r="AA685" s="184">
        <f t="shared" si="1776"/>
        <v>3889.9799999999996</v>
      </c>
      <c r="AB685" s="184">
        <f t="shared" si="1776"/>
        <v>3876.77</v>
      </c>
      <c r="AC685" s="184">
        <f t="shared" si="1776"/>
        <v>4669.1500000000015</v>
      </c>
      <c r="AD685" s="184">
        <f t="shared" si="1776"/>
        <v>10072.730000000003</v>
      </c>
      <c r="AE685" s="184">
        <f t="shared" si="1776"/>
        <v>10072.540000000005</v>
      </c>
      <c r="AF685" s="184">
        <f t="shared" si="1776"/>
        <v>13131.450000000006</v>
      </c>
      <c r="AG685" s="184">
        <f t="shared" si="1776"/>
        <v>13263.380000000008</v>
      </c>
      <c r="AH685" s="184">
        <f t="shared" si="1776"/>
        <v>17230.650000000005</v>
      </c>
      <c r="AI685" s="176">
        <f t="shared" si="1776"/>
        <v>88678.039999999979</v>
      </c>
      <c r="AJ685" s="184">
        <f t="shared" si="1776"/>
        <v>20396.200000000004</v>
      </c>
      <c r="AK685" s="184">
        <f t="shared" si="1776"/>
        <v>24526.13</v>
      </c>
      <c r="AL685" s="184">
        <f t="shared" si="1776"/>
        <v>27986.58</v>
      </c>
      <c r="AM685" s="184">
        <f t="shared" si="1776"/>
        <v>40686.710000000006</v>
      </c>
      <c r="AN685" s="184">
        <f t="shared" si="1776"/>
        <v>44170.210000000006</v>
      </c>
      <c r="AO685" s="184">
        <f t="shared" si="1776"/>
        <v>50292.37000000001</v>
      </c>
      <c r="AP685" s="184">
        <f t="shared" si="1776"/>
        <v>58210.390000000007</v>
      </c>
      <c r="AQ685" s="184">
        <f t="shared" si="1776"/>
        <v>58210.390000000007</v>
      </c>
      <c r="AR685" s="184">
        <f t="shared" si="1776"/>
        <v>68477.760000000009</v>
      </c>
      <c r="AS685" s="184">
        <f t="shared" si="1776"/>
        <v>70436.75</v>
      </c>
      <c r="AT685" s="184">
        <f t="shared" si="1776"/>
        <v>70436.75</v>
      </c>
      <c r="AU685" s="184">
        <f t="shared" si="1776"/>
        <v>76160.320000000007</v>
      </c>
      <c r="AV685" s="215">
        <f t="shared" si="1776"/>
        <v>609990.55999999994</v>
      </c>
      <c r="AW685" s="184">
        <f t="shared" ref="AW685:BI685" si="1777">SUM(AW488:AW684)</f>
        <v>80888.959999999992</v>
      </c>
      <c r="AX685" s="184">
        <f t="shared" si="1777"/>
        <v>80888.959999999992</v>
      </c>
      <c r="AY685" s="184">
        <f t="shared" si="1777"/>
        <v>86917.139999999985</v>
      </c>
      <c r="AZ685" s="184">
        <f t="shared" si="1777"/>
        <v>86917.139999999985</v>
      </c>
      <c r="BA685" s="184">
        <f t="shared" si="1777"/>
        <v>91843.029999999984</v>
      </c>
      <c r="BB685" s="184">
        <f t="shared" si="1777"/>
        <v>95178.189999999988</v>
      </c>
      <c r="BC685" s="184">
        <f t="shared" si="1777"/>
        <v>98776.069999999992</v>
      </c>
      <c r="BD685" s="184">
        <f t="shared" si="1777"/>
        <v>101740.65</v>
      </c>
      <c r="BE685" s="184">
        <f t="shared" si="1777"/>
        <v>101740.65</v>
      </c>
      <c r="BF685" s="184">
        <f t="shared" si="1777"/>
        <v>110677.75</v>
      </c>
      <c r="BG685" s="184">
        <f t="shared" si="1777"/>
        <v>114820.39</v>
      </c>
      <c r="BH685" s="184">
        <f t="shared" si="1777"/>
        <v>114820.39</v>
      </c>
      <c r="BI685" s="215">
        <f t="shared" si="1777"/>
        <v>1165209.3200000003</v>
      </c>
      <c r="BJ685" s="184">
        <f t="shared" ref="BJ685:BU685" si="1778">SUM(BJ488:BJ684)</f>
        <v>0</v>
      </c>
      <c r="BK685" s="184" t="e">
        <f t="shared" si="1778"/>
        <v>#REF!</v>
      </c>
      <c r="BL685" s="184" t="e">
        <f t="shared" si="1778"/>
        <v>#REF!</v>
      </c>
      <c r="BM685" s="184" t="e">
        <f t="shared" si="1778"/>
        <v>#REF!</v>
      </c>
      <c r="BN685" s="184" t="e">
        <f t="shared" si="1778"/>
        <v>#REF!</v>
      </c>
      <c r="BO685" s="184" t="e">
        <f t="shared" si="1778"/>
        <v>#REF!</v>
      </c>
      <c r="BP685" s="184" t="e">
        <f t="shared" si="1778"/>
        <v>#REF!</v>
      </c>
      <c r="BQ685" s="184" t="e">
        <f t="shared" si="1778"/>
        <v>#REF!</v>
      </c>
      <c r="BR685" s="184" t="e">
        <f t="shared" si="1778"/>
        <v>#REF!</v>
      </c>
      <c r="BS685" s="184" t="e">
        <f t="shared" si="1778"/>
        <v>#REF!</v>
      </c>
      <c r="BT685" s="184" t="e">
        <f t="shared" si="1778"/>
        <v>#REF!</v>
      </c>
      <c r="BU685" s="184" t="e">
        <f t="shared" si="1778"/>
        <v>#REF!</v>
      </c>
      <c r="BV685" s="176" t="e">
        <f t="shared" ref="BV685:DA685" si="1779">SUM(BV488:BV684)</f>
        <v>#REF!</v>
      </c>
      <c r="BW685" s="184" t="e">
        <f t="shared" si="1779"/>
        <v>#REF!</v>
      </c>
      <c r="BX685" s="184" t="e">
        <f t="shared" si="1779"/>
        <v>#REF!</v>
      </c>
      <c r="BY685" s="184" t="e">
        <f t="shared" si="1779"/>
        <v>#REF!</v>
      </c>
      <c r="BZ685" s="184" t="e">
        <f t="shared" si="1779"/>
        <v>#REF!</v>
      </c>
      <c r="CA685" s="184" t="e">
        <f t="shared" si="1779"/>
        <v>#REF!</v>
      </c>
      <c r="CB685" s="184" t="e">
        <f t="shared" si="1779"/>
        <v>#REF!</v>
      </c>
      <c r="CC685" s="184" t="e">
        <f t="shared" si="1779"/>
        <v>#REF!</v>
      </c>
      <c r="CD685" s="184" t="e">
        <f t="shared" si="1779"/>
        <v>#REF!</v>
      </c>
      <c r="CE685" s="184" t="e">
        <f t="shared" si="1779"/>
        <v>#REF!</v>
      </c>
      <c r="CF685" s="184" t="e">
        <f t="shared" si="1779"/>
        <v>#REF!</v>
      </c>
      <c r="CG685" s="184" t="e">
        <f t="shared" si="1779"/>
        <v>#REF!</v>
      </c>
      <c r="CH685" s="184" t="e">
        <f t="shared" si="1779"/>
        <v>#REF!</v>
      </c>
      <c r="CI685" s="176" t="e">
        <f t="shared" si="1779"/>
        <v>#REF!</v>
      </c>
      <c r="CJ685" s="184" t="e">
        <f t="shared" si="1779"/>
        <v>#REF!</v>
      </c>
      <c r="CK685" s="184" t="e">
        <f t="shared" si="1779"/>
        <v>#REF!</v>
      </c>
      <c r="CL685" s="184" t="e">
        <f t="shared" si="1779"/>
        <v>#REF!</v>
      </c>
      <c r="CM685" s="184" t="e">
        <f t="shared" si="1779"/>
        <v>#REF!</v>
      </c>
      <c r="CN685" s="184" t="e">
        <f t="shared" si="1779"/>
        <v>#REF!</v>
      </c>
      <c r="CO685" s="184" t="e">
        <f t="shared" si="1779"/>
        <v>#REF!</v>
      </c>
      <c r="CP685" s="184" t="e">
        <f t="shared" si="1779"/>
        <v>#REF!</v>
      </c>
      <c r="CQ685" s="184" t="e">
        <f t="shared" si="1779"/>
        <v>#REF!</v>
      </c>
      <c r="CR685" s="184" t="e">
        <f t="shared" si="1779"/>
        <v>#REF!</v>
      </c>
      <c r="CS685" s="184" t="e">
        <f t="shared" si="1779"/>
        <v>#REF!</v>
      </c>
      <c r="CT685" s="184" t="e">
        <f t="shared" si="1779"/>
        <v>#REF!</v>
      </c>
      <c r="CU685" s="184" t="e">
        <f t="shared" si="1779"/>
        <v>#REF!</v>
      </c>
      <c r="CV685" s="215" t="e">
        <f t="shared" si="1779"/>
        <v>#REF!</v>
      </c>
      <c r="CW685" s="184" t="e">
        <f t="shared" si="1779"/>
        <v>#REF!</v>
      </c>
      <c r="CX685" s="184" t="e">
        <f t="shared" si="1779"/>
        <v>#REF!</v>
      </c>
      <c r="CY685" s="184" t="e">
        <f t="shared" si="1779"/>
        <v>#REF!</v>
      </c>
      <c r="CZ685" s="184" t="e">
        <f t="shared" si="1779"/>
        <v>#REF!</v>
      </c>
      <c r="DA685" s="184" t="e">
        <f t="shared" si="1779"/>
        <v>#REF!</v>
      </c>
      <c r="DB685" s="184" t="e">
        <f t="shared" ref="DB685:EG685" si="1780">SUM(DB488:DB684)</f>
        <v>#REF!</v>
      </c>
      <c r="DC685" s="184" t="e">
        <f t="shared" si="1780"/>
        <v>#REF!</v>
      </c>
      <c r="DD685" s="184" t="e">
        <f t="shared" si="1780"/>
        <v>#REF!</v>
      </c>
      <c r="DE685" s="184" t="e">
        <f t="shared" si="1780"/>
        <v>#REF!</v>
      </c>
      <c r="DF685" s="184" t="e">
        <f t="shared" si="1780"/>
        <v>#REF!</v>
      </c>
      <c r="DG685" s="184" t="e">
        <f t="shared" si="1780"/>
        <v>#REF!</v>
      </c>
      <c r="DH685" s="184" t="e">
        <f t="shared" si="1780"/>
        <v>#REF!</v>
      </c>
      <c r="DI685" s="215" t="e">
        <f t="shared" si="1780"/>
        <v>#REF!</v>
      </c>
      <c r="DJ685" s="184" t="e">
        <f t="shared" si="1780"/>
        <v>#REF!</v>
      </c>
      <c r="DK685" s="184" t="e">
        <f t="shared" si="1780"/>
        <v>#REF!</v>
      </c>
      <c r="DL685" s="184" t="e">
        <f t="shared" si="1780"/>
        <v>#REF!</v>
      </c>
      <c r="DM685" s="184" t="e">
        <f t="shared" si="1780"/>
        <v>#REF!</v>
      </c>
      <c r="DN685" s="184" t="e">
        <f t="shared" si="1780"/>
        <v>#REF!</v>
      </c>
      <c r="DO685" s="184" t="e">
        <f t="shared" si="1780"/>
        <v>#REF!</v>
      </c>
      <c r="DP685" s="184" t="e">
        <f t="shared" si="1780"/>
        <v>#REF!</v>
      </c>
      <c r="DQ685" s="184" t="e">
        <f t="shared" si="1780"/>
        <v>#REF!</v>
      </c>
      <c r="DR685" s="184" t="e">
        <f t="shared" si="1780"/>
        <v>#REF!</v>
      </c>
      <c r="DS685" s="184" t="e">
        <f t="shared" si="1780"/>
        <v>#REF!</v>
      </c>
      <c r="DT685" s="184" t="e">
        <f t="shared" si="1780"/>
        <v>#REF!</v>
      </c>
      <c r="DU685" s="184" t="e">
        <f t="shared" si="1780"/>
        <v>#REF!</v>
      </c>
      <c r="DV685" s="176" t="e">
        <f t="shared" si="1780"/>
        <v>#REF!</v>
      </c>
      <c r="DW685" s="184" t="e">
        <f t="shared" si="1780"/>
        <v>#REF!</v>
      </c>
      <c r="DX685" s="184" t="e">
        <f t="shared" si="1780"/>
        <v>#REF!</v>
      </c>
      <c r="DY685" s="184" t="e">
        <f t="shared" si="1780"/>
        <v>#REF!</v>
      </c>
      <c r="DZ685" s="184" t="e">
        <f t="shared" si="1780"/>
        <v>#REF!</v>
      </c>
      <c r="EA685" s="184" t="e">
        <f t="shared" si="1780"/>
        <v>#REF!</v>
      </c>
      <c r="EB685" s="184" t="e">
        <f t="shared" si="1780"/>
        <v>#REF!</v>
      </c>
      <c r="EC685" s="184" t="e">
        <f t="shared" si="1780"/>
        <v>#REF!</v>
      </c>
      <c r="ED685" s="184" t="e">
        <f t="shared" si="1780"/>
        <v>#REF!</v>
      </c>
      <c r="EE685" s="184" t="e">
        <f t="shared" si="1780"/>
        <v>#REF!</v>
      </c>
      <c r="EF685" s="184" t="e">
        <f t="shared" si="1780"/>
        <v>#REF!</v>
      </c>
      <c r="EG685" s="184" t="e">
        <f t="shared" si="1780"/>
        <v>#REF!</v>
      </c>
      <c r="EH685" s="184" t="e">
        <f t="shared" ref="EH685:EJ685" si="1781">SUM(EH488:EH684)</f>
        <v>#REF!</v>
      </c>
      <c r="EI685" s="215" t="e">
        <f t="shared" si="1781"/>
        <v>#REF!</v>
      </c>
      <c r="EJ685" s="216" t="e">
        <f t="shared" si="1781"/>
        <v>#REF!</v>
      </c>
    </row>
    <row r="686" spans="1:140" x14ac:dyDescent="0.2">
      <c r="E686" s="162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63">
        <f>SUM(J685:U685)-V685</f>
        <v>0</v>
      </c>
      <c r="W686" s="177"/>
      <c r="X686" s="177"/>
      <c r="Y686" s="177"/>
      <c r="Z686" s="177"/>
      <c r="AA686" s="177"/>
      <c r="AB686" s="177"/>
      <c r="AC686" s="177"/>
      <c r="AD686" s="177"/>
      <c r="AE686" s="177"/>
      <c r="AF686" s="177"/>
      <c r="AG686" s="177"/>
      <c r="AH686" s="177"/>
      <c r="AI686" s="167">
        <f>SUM(W685:AH685)-AI685</f>
        <v>0</v>
      </c>
      <c r="AJ686" s="177"/>
      <c r="AK686" s="177"/>
      <c r="AL686" s="177"/>
      <c r="AM686" s="177"/>
      <c r="AN686" s="177"/>
      <c r="AO686" s="177"/>
      <c r="AP686" s="177"/>
      <c r="AQ686" s="177"/>
      <c r="AR686" s="177"/>
      <c r="AS686" s="177"/>
      <c r="AT686" s="177"/>
      <c r="AU686" s="177"/>
      <c r="AV686" s="167">
        <f>SUM(AJ685:AU685)-AV685</f>
        <v>0</v>
      </c>
      <c r="AW686" s="177"/>
      <c r="AX686" s="177"/>
      <c r="AY686" s="177"/>
      <c r="AZ686" s="177"/>
      <c r="BA686" s="177"/>
      <c r="BB686" s="177"/>
      <c r="BC686" s="177"/>
      <c r="BD686" s="177"/>
      <c r="BE686" s="177"/>
      <c r="BF686" s="177"/>
      <c r="BG686" s="177"/>
      <c r="BH686" s="177"/>
      <c r="BI686" s="167">
        <f>SUM(AW685:BH685)-BI685</f>
        <v>0</v>
      </c>
      <c r="BJ686" s="177"/>
      <c r="BK686" s="177"/>
      <c r="BL686" s="177"/>
      <c r="BM686" s="177"/>
      <c r="BN686" s="177"/>
      <c r="BO686" s="177"/>
      <c r="BP686" s="177"/>
      <c r="BQ686" s="177"/>
      <c r="BR686" s="177"/>
      <c r="BS686" s="177"/>
      <c r="BT686" s="177"/>
      <c r="BU686" s="177"/>
      <c r="BV686" s="167" t="e">
        <f>SUM(BJ685:BU685)-BV685</f>
        <v>#REF!</v>
      </c>
      <c r="BW686" s="177"/>
      <c r="BX686" s="177"/>
      <c r="BY686" s="177"/>
      <c r="BZ686" s="177"/>
      <c r="CA686" s="177"/>
      <c r="CB686" s="177"/>
      <c r="CC686" s="177"/>
      <c r="CD686" s="177"/>
      <c r="CE686" s="177"/>
      <c r="CF686" s="177"/>
      <c r="CG686" s="177"/>
      <c r="CH686" s="177"/>
      <c r="CI686" s="167" t="e">
        <f>SUM(BW685:CH685)-CI685</f>
        <v>#REF!</v>
      </c>
      <c r="CJ686" s="177"/>
      <c r="CK686" s="177"/>
      <c r="CL686" s="177"/>
      <c r="CM686" s="177"/>
      <c r="CN686" s="177"/>
      <c r="CO686" s="177"/>
      <c r="CP686" s="177"/>
      <c r="CQ686" s="177"/>
      <c r="CR686" s="177"/>
      <c r="CS686" s="177"/>
      <c r="CT686" s="177"/>
      <c r="CU686" s="177"/>
      <c r="CV686" s="167" t="e">
        <f>SUM(CJ685:CU685)-CV685</f>
        <v>#REF!</v>
      </c>
      <c r="CW686" s="177"/>
      <c r="CX686" s="177"/>
      <c r="CY686" s="177"/>
      <c r="CZ686" s="177"/>
      <c r="DA686" s="177"/>
      <c r="DB686" s="177"/>
      <c r="DC686" s="177"/>
      <c r="DD686" s="177"/>
      <c r="DE686" s="177"/>
      <c r="DF686" s="177"/>
      <c r="DG686" s="177"/>
      <c r="DH686" s="177"/>
      <c r="DI686" s="167" t="e">
        <f>SUM(CW685:DH685)-DI685</f>
        <v>#REF!</v>
      </c>
      <c r="DJ686" s="177"/>
      <c r="DK686" s="177"/>
      <c r="DL686" s="177"/>
      <c r="DM686" s="177"/>
      <c r="DN686" s="177"/>
      <c r="DO686" s="177"/>
      <c r="DP686" s="177"/>
      <c r="DQ686" s="177"/>
      <c r="DR686" s="177"/>
      <c r="DS686" s="177"/>
      <c r="DT686" s="177"/>
      <c r="DU686" s="177"/>
      <c r="DV686" s="167" t="e">
        <f>SUM(DJ685:DU685)-DV685</f>
        <v>#REF!</v>
      </c>
      <c r="DW686" s="177"/>
      <c r="DX686" s="177"/>
      <c r="DY686" s="177"/>
      <c r="DZ686" s="177"/>
      <c r="EA686" s="177"/>
      <c r="EB686" s="177"/>
      <c r="EC686" s="177"/>
      <c r="ED686" s="177"/>
      <c r="EE686" s="177"/>
      <c r="EF686" s="177"/>
      <c r="EG686" s="177"/>
      <c r="EH686" s="177"/>
      <c r="EI686" s="167" t="e">
        <f>SUM(DW685:EH685)-EI685</f>
        <v>#REF!</v>
      </c>
    </row>
    <row r="687" spans="1:140" x14ac:dyDescent="0.2">
      <c r="E687" s="162"/>
    </row>
    <row r="688" spans="1:140" s="1" customFormat="1" ht="15.75" x14ac:dyDescent="0.25">
      <c r="B688" s="189" t="s">
        <v>132</v>
      </c>
      <c r="I688" s="217" t="str">
        <f>I286</f>
        <v>Dec'19</v>
      </c>
      <c r="J688" s="83" t="s">
        <v>87</v>
      </c>
      <c r="K688" s="83" t="s">
        <v>88</v>
      </c>
      <c r="L688" s="83" t="s">
        <v>89</v>
      </c>
      <c r="M688" s="83" t="s">
        <v>90</v>
      </c>
      <c r="N688" s="83" t="s">
        <v>48</v>
      </c>
      <c r="O688" s="83" t="s">
        <v>91</v>
      </c>
      <c r="P688" s="83" t="s">
        <v>92</v>
      </c>
      <c r="Q688" s="83" t="s">
        <v>93</v>
      </c>
      <c r="R688" s="83" t="s">
        <v>94</v>
      </c>
      <c r="S688" s="83" t="s">
        <v>95</v>
      </c>
      <c r="T688" s="83" t="s">
        <v>96</v>
      </c>
      <c r="U688" s="83" t="s">
        <v>97</v>
      </c>
      <c r="W688" s="83" t="s">
        <v>87</v>
      </c>
      <c r="X688" s="83" t="s">
        <v>88</v>
      </c>
      <c r="Y688" s="83" t="s">
        <v>89</v>
      </c>
      <c r="Z688" s="83" t="s">
        <v>90</v>
      </c>
      <c r="AA688" s="83" t="s">
        <v>48</v>
      </c>
      <c r="AB688" s="83" t="s">
        <v>91</v>
      </c>
      <c r="AC688" s="83" t="s">
        <v>92</v>
      </c>
      <c r="AD688" s="83" t="s">
        <v>93</v>
      </c>
      <c r="AE688" s="83" t="s">
        <v>94</v>
      </c>
      <c r="AF688" s="83" t="s">
        <v>95</v>
      </c>
      <c r="AG688" s="83" t="s">
        <v>96</v>
      </c>
      <c r="AH688" s="83" t="s">
        <v>97</v>
      </c>
      <c r="AJ688" s="83" t="s">
        <v>87</v>
      </c>
      <c r="AK688" s="83" t="s">
        <v>88</v>
      </c>
      <c r="AL688" s="83" t="s">
        <v>89</v>
      </c>
      <c r="AM688" s="83" t="s">
        <v>90</v>
      </c>
      <c r="AN688" s="83" t="s">
        <v>48</v>
      </c>
      <c r="AO688" s="83" t="s">
        <v>91</v>
      </c>
      <c r="AP688" s="83" t="s">
        <v>92</v>
      </c>
      <c r="AQ688" s="83" t="s">
        <v>93</v>
      </c>
      <c r="AR688" s="83" t="s">
        <v>94</v>
      </c>
      <c r="AS688" s="83" t="s">
        <v>95</v>
      </c>
      <c r="AT688" s="83" t="s">
        <v>96</v>
      </c>
      <c r="AU688" s="83" t="s">
        <v>97</v>
      </c>
      <c r="AW688" s="83" t="s">
        <v>87</v>
      </c>
      <c r="AX688" s="83" t="s">
        <v>88</v>
      </c>
      <c r="AY688" s="83" t="s">
        <v>89</v>
      </c>
      <c r="AZ688" s="83" t="s">
        <v>90</v>
      </c>
      <c r="BA688" s="83" t="s">
        <v>48</v>
      </c>
      <c r="BB688" s="83" t="s">
        <v>91</v>
      </c>
      <c r="BC688" s="83" t="s">
        <v>92</v>
      </c>
      <c r="BD688" s="83" t="s">
        <v>93</v>
      </c>
      <c r="BE688" s="83" t="s">
        <v>94</v>
      </c>
      <c r="BF688" s="83" t="s">
        <v>95</v>
      </c>
      <c r="BG688" s="83" t="s">
        <v>96</v>
      </c>
      <c r="BH688" s="83" t="s">
        <v>97</v>
      </c>
      <c r="BJ688" s="83" t="s">
        <v>87</v>
      </c>
      <c r="BK688" s="83" t="s">
        <v>88</v>
      </c>
      <c r="BL688" s="83" t="s">
        <v>89</v>
      </c>
      <c r="BM688" s="83" t="s">
        <v>90</v>
      </c>
      <c r="BN688" s="83" t="s">
        <v>48</v>
      </c>
      <c r="BO688" s="83" t="s">
        <v>91</v>
      </c>
      <c r="BP688" s="83" t="s">
        <v>92</v>
      </c>
      <c r="BQ688" s="83" t="s">
        <v>93</v>
      </c>
      <c r="BR688" s="83" t="s">
        <v>94</v>
      </c>
      <c r="BS688" s="83" t="s">
        <v>95</v>
      </c>
      <c r="BT688" s="83" t="s">
        <v>96</v>
      </c>
      <c r="BU688" s="83" t="s">
        <v>97</v>
      </c>
      <c r="BW688" s="83" t="s">
        <v>87</v>
      </c>
      <c r="BX688" s="83" t="s">
        <v>88</v>
      </c>
      <c r="BY688" s="83" t="s">
        <v>89</v>
      </c>
      <c r="BZ688" s="83" t="s">
        <v>90</v>
      </c>
      <c r="CA688" s="83" t="s">
        <v>48</v>
      </c>
      <c r="CB688" s="83" t="s">
        <v>91</v>
      </c>
      <c r="CC688" s="83" t="s">
        <v>92</v>
      </c>
      <c r="CD688" s="83" t="s">
        <v>93</v>
      </c>
      <c r="CE688" s="83" t="s">
        <v>94</v>
      </c>
      <c r="CF688" s="83" t="s">
        <v>95</v>
      </c>
      <c r="CG688" s="83" t="s">
        <v>96</v>
      </c>
      <c r="CH688" s="83" t="s">
        <v>97</v>
      </c>
      <c r="CJ688" s="83" t="s">
        <v>87</v>
      </c>
      <c r="CK688" s="83" t="s">
        <v>88</v>
      </c>
      <c r="CL688" s="83" t="s">
        <v>89</v>
      </c>
      <c r="CM688" s="83" t="s">
        <v>90</v>
      </c>
      <c r="CN688" s="83" t="s">
        <v>48</v>
      </c>
      <c r="CO688" s="83" t="s">
        <v>91</v>
      </c>
      <c r="CP688" s="83" t="s">
        <v>92</v>
      </c>
      <c r="CQ688" s="83" t="s">
        <v>93</v>
      </c>
      <c r="CR688" s="83" t="s">
        <v>94</v>
      </c>
      <c r="CS688" s="83" t="s">
        <v>95</v>
      </c>
      <c r="CT688" s="83" t="s">
        <v>96</v>
      </c>
      <c r="CU688" s="83" t="s">
        <v>97</v>
      </c>
      <c r="CW688" s="83" t="s">
        <v>87</v>
      </c>
      <c r="CX688" s="83" t="s">
        <v>88</v>
      </c>
      <c r="CY688" s="83" t="s">
        <v>89</v>
      </c>
      <c r="CZ688" s="83" t="s">
        <v>90</v>
      </c>
      <c r="DA688" s="83" t="s">
        <v>48</v>
      </c>
      <c r="DB688" s="83" t="s">
        <v>91</v>
      </c>
      <c r="DC688" s="83" t="s">
        <v>92</v>
      </c>
      <c r="DD688" s="83" t="s">
        <v>93</v>
      </c>
      <c r="DE688" s="83" t="s">
        <v>94</v>
      </c>
      <c r="DF688" s="83" t="s">
        <v>95</v>
      </c>
      <c r="DG688" s="83" t="s">
        <v>96</v>
      </c>
      <c r="DH688" s="83" t="s">
        <v>97</v>
      </c>
      <c r="DJ688" s="83" t="s">
        <v>87</v>
      </c>
      <c r="DK688" s="83" t="s">
        <v>88</v>
      </c>
      <c r="DL688" s="83" t="s">
        <v>89</v>
      </c>
      <c r="DM688" s="83" t="s">
        <v>90</v>
      </c>
      <c r="DN688" s="83" t="s">
        <v>48</v>
      </c>
      <c r="DO688" s="83" t="s">
        <v>91</v>
      </c>
      <c r="DP688" s="83" t="s">
        <v>92</v>
      </c>
      <c r="DQ688" s="83" t="s">
        <v>93</v>
      </c>
      <c r="DR688" s="83" t="s">
        <v>94</v>
      </c>
      <c r="DS688" s="83" t="s">
        <v>95</v>
      </c>
      <c r="DT688" s="83" t="s">
        <v>96</v>
      </c>
      <c r="DU688" s="83" t="s">
        <v>97</v>
      </c>
      <c r="DW688" s="83" t="s">
        <v>87</v>
      </c>
      <c r="DX688" s="83" t="s">
        <v>88</v>
      </c>
      <c r="DY688" s="83" t="s">
        <v>89</v>
      </c>
      <c r="DZ688" s="83" t="s">
        <v>90</v>
      </c>
      <c r="EA688" s="83" t="s">
        <v>48</v>
      </c>
      <c r="EB688" s="83" t="s">
        <v>91</v>
      </c>
      <c r="EC688" s="83" t="s">
        <v>92</v>
      </c>
      <c r="ED688" s="83" t="s">
        <v>93</v>
      </c>
      <c r="EE688" s="83" t="s">
        <v>94</v>
      </c>
      <c r="EF688" s="83" t="s">
        <v>95</v>
      </c>
      <c r="EG688" s="83" t="s">
        <v>96</v>
      </c>
      <c r="EH688" s="83" t="s">
        <v>97</v>
      </c>
    </row>
    <row r="689" spans="1:138" ht="15.75" outlineLevel="1" x14ac:dyDescent="0.25">
      <c r="A689" s="2">
        <f t="shared" ref="A689:E700" si="1782">A488</f>
        <v>1</v>
      </c>
      <c r="B689" s="86" t="str">
        <f t="shared" si="1782"/>
        <v>PRE-09620</v>
      </c>
      <c r="C689" s="86" t="str">
        <f t="shared" si="1782"/>
        <v>SPP TAU - Circuit 66654</v>
      </c>
      <c r="D689" s="2" t="str">
        <f t="shared" si="1782"/>
        <v>PRE-09620.1</v>
      </c>
      <c r="E689" s="162" t="str">
        <f t="shared" si="1782"/>
        <v>SPP TAU - Circuit 66654</v>
      </c>
      <c r="I689" s="205">
        <v>0</v>
      </c>
      <c r="J689" s="116">
        <f t="shared" ref="J689:U689" si="1783">J488+I689</f>
        <v>0</v>
      </c>
      <c r="K689" s="116">
        <f t="shared" si="1783"/>
        <v>0</v>
      </c>
      <c r="L689" s="116">
        <f t="shared" si="1783"/>
        <v>0</v>
      </c>
      <c r="M689" s="116">
        <f t="shared" si="1783"/>
        <v>0</v>
      </c>
      <c r="N689" s="116">
        <f t="shared" si="1783"/>
        <v>0</v>
      </c>
      <c r="O689" s="116">
        <f t="shared" si="1783"/>
        <v>0</v>
      </c>
      <c r="P689" s="116">
        <f t="shared" si="1783"/>
        <v>0</v>
      </c>
      <c r="Q689" s="116">
        <f t="shared" si="1783"/>
        <v>0</v>
      </c>
      <c r="R689" s="116">
        <f t="shared" si="1783"/>
        <v>1096.8499999999999</v>
      </c>
      <c r="S689" s="116">
        <f t="shared" si="1783"/>
        <v>2199.91</v>
      </c>
      <c r="T689" s="116">
        <f t="shared" si="1783"/>
        <v>3316.08</v>
      </c>
      <c r="U689" s="116">
        <f t="shared" si="1783"/>
        <v>4432.25</v>
      </c>
      <c r="W689" s="116">
        <f t="shared" ref="W689:W700" si="1784">W488+U689</f>
        <v>5595.05</v>
      </c>
      <c r="X689" s="116">
        <f t="shared" ref="X689:AH689" si="1785">X488+W689</f>
        <v>6757.85</v>
      </c>
      <c r="Y689" s="116">
        <f t="shared" si="1785"/>
        <v>7920.6500000000005</v>
      </c>
      <c r="Z689" s="116">
        <f t="shared" si="1785"/>
        <v>9084.9000000000015</v>
      </c>
      <c r="AA689" s="116">
        <f t="shared" si="1785"/>
        <v>10249.150000000001</v>
      </c>
      <c r="AB689" s="116">
        <f t="shared" si="1785"/>
        <v>11413.400000000001</v>
      </c>
      <c r="AC689" s="116">
        <f t="shared" si="1785"/>
        <v>12577.650000000001</v>
      </c>
      <c r="AD689" s="116">
        <f t="shared" si="1785"/>
        <v>13741.900000000001</v>
      </c>
      <c r="AE689" s="116">
        <f t="shared" si="1785"/>
        <v>14906.150000000001</v>
      </c>
      <c r="AF689" s="116">
        <f t="shared" si="1785"/>
        <v>16070.400000000001</v>
      </c>
      <c r="AG689" s="116">
        <f t="shared" si="1785"/>
        <v>17234.650000000001</v>
      </c>
      <c r="AH689" s="116">
        <f t="shared" si="1785"/>
        <v>18398.900000000001</v>
      </c>
      <c r="AJ689" s="116">
        <f t="shared" ref="AJ689:AJ700" si="1786">AJ488+AH689</f>
        <v>19304.43</v>
      </c>
      <c r="AK689" s="116">
        <f t="shared" ref="AK689:AU689" si="1787">AK488+AJ689</f>
        <v>20209.96</v>
      </c>
      <c r="AL689" s="116">
        <f t="shared" si="1787"/>
        <v>21115.489999999998</v>
      </c>
      <c r="AM689" s="116">
        <f t="shared" si="1787"/>
        <v>22021.019999999997</v>
      </c>
      <c r="AN689" s="116">
        <f t="shared" si="1787"/>
        <v>22926.549999999996</v>
      </c>
      <c r="AO689" s="116">
        <f t="shared" si="1787"/>
        <v>23832.079999999994</v>
      </c>
      <c r="AP689" s="116">
        <f t="shared" si="1787"/>
        <v>24737.609999999993</v>
      </c>
      <c r="AQ689" s="116">
        <f t="shared" si="1787"/>
        <v>25643.139999999992</v>
      </c>
      <c r="AR689" s="116">
        <f t="shared" si="1787"/>
        <v>26548.669999999991</v>
      </c>
      <c r="AS689" s="116">
        <f t="shared" si="1787"/>
        <v>27454.19999999999</v>
      </c>
      <c r="AT689" s="116">
        <f t="shared" si="1787"/>
        <v>28359.729999999989</v>
      </c>
      <c r="AU689" s="116">
        <f t="shared" si="1787"/>
        <v>29265.259999999987</v>
      </c>
      <c r="AW689" s="116">
        <f t="shared" ref="AW689:AW700" si="1788">AW488+AU689</f>
        <v>30170.789999999986</v>
      </c>
      <c r="AX689" s="116">
        <f t="shared" ref="AX689:BH689" si="1789">AX488+AW689</f>
        <v>31076.319999999985</v>
      </c>
      <c r="AY689" s="116">
        <f t="shared" si="1789"/>
        <v>31981.849999999984</v>
      </c>
      <c r="AZ689" s="116">
        <f t="shared" si="1789"/>
        <v>32887.379999999983</v>
      </c>
      <c r="BA689" s="116">
        <f t="shared" si="1789"/>
        <v>33792.909999999982</v>
      </c>
      <c r="BB689" s="116">
        <f t="shared" si="1789"/>
        <v>34698.439999999981</v>
      </c>
      <c r="BC689" s="116">
        <f t="shared" si="1789"/>
        <v>35603.969999999979</v>
      </c>
      <c r="BD689" s="116">
        <f t="shared" si="1789"/>
        <v>36509.499999999978</v>
      </c>
      <c r="BE689" s="116">
        <f t="shared" si="1789"/>
        <v>37415.029999999977</v>
      </c>
      <c r="BF689" s="116">
        <f t="shared" si="1789"/>
        <v>38320.559999999976</v>
      </c>
      <c r="BG689" s="116">
        <f t="shared" si="1789"/>
        <v>39226.089999999975</v>
      </c>
      <c r="BH689" s="116">
        <f t="shared" si="1789"/>
        <v>40131.619999999974</v>
      </c>
      <c r="BJ689" s="116"/>
      <c r="BK689" s="116"/>
      <c r="BL689" s="116"/>
      <c r="BM689" s="116"/>
      <c r="BN689" s="116"/>
      <c r="BO689" s="116"/>
      <c r="BP689" s="116"/>
      <c r="BQ689" s="116"/>
      <c r="BR689" s="116"/>
      <c r="BS689" s="116"/>
      <c r="BT689" s="116"/>
      <c r="BU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W689" s="116"/>
      <c r="DX689" s="116"/>
      <c r="DY689" s="116"/>
      <c r="DZ689" s="116"/>
      <c r="EA689" s="116"/>
      <c r="EB689" s="116"/>
      <c r="EC689" s="116"/>
      <c r="ED689" s="116"/>
      <c r="EE689" s="116"/>
      <c r="EF689" s="116"/>
      <c r="EG689" s="116"/>
      <c r="EH689" s="116"/>
    </row>
    <row r="690" spans="1:138" ht="15.75" outlineLevel="1" x14ac:dyDescent="0.25">
      <c r="A690" s="2">
        <f t="shared" si="1782"/>
        <v>1</v>
      </c>
      <c r="B690" s="86" t="str">
        <f t="shared" si="1782"/>
        <v>PRE-09620</v>
      </c>
      <c r="C690" s="86" t="str">
        <f t="shared" si="1782"/>
        <v>SPP TAU - Circuit 66654</v>
      </c>
      <c r="D690" s="2" t="str">
        <f t="shared" si="1782"/>
        <v>PRE-09620.1</v>
      </c>
      <c r="E690" s="162" t="str">
        <f t="shared" si="1782"/>
        <v>SPP TAU - Circuit 66654</v>
      </c>
      <c r="I690" s="205">
        <v>0</v>
      </c>
      <c r="J690" s="116">
        <f>J489+I690</f>
        <v>0</v>
      </c>
      <c r="K690" s="116">
        <f t="shared" ref="K690" si="1790">K489+J690</f>
        <v>0</v>
      </c>
      <c r="L690" s="116">
        <f t="shared" ref="L690" si="1791">L489+K690</f>
        <v>0</v>
      </c>
      <c r="M690" s="116">
        <f t="shared" ref="M690" si="1792">M489+L690</f>
        <v>0</v>
      </c>
      <c r="N690" s="116">
        <f t="shared" ref="N690" si="1793">N489+M690</f>
        <v>0</v>
      </c>
      <c r="O690" s="116">
        <f t="shared" ref="O690" si="1794">O489+N690</f>
        <v>0</v>
      </c>
      <c r="P690" s="116">
        <f t="shared" ref="P690" si="1795">P489+O690</f>
        <v>0</v>
      </c>
      <c r="Q690" s="116">
        <f t="shared" ref="Q690" si="1796">Q489+P690</f>
        <v>0</v>
      </c>
      <c r="R690" s="116">
        <f t="shared" ref="R690:U692" si="1797">R489+Q690</f>
        <v>85.04</v>
      </c>
      <c r="S690" s="116">
        <f t="shared" si="1797"/>
        <v>170.56</v>
      </c>
      <c r="T690" s="116">
        <f t="shared" si="1797"/>
        <v>257.10000000000002</v>
      </c>
      <c r="U690" s="116">
        <f t="shared" si="1797"/>
        <v>343.64000000000004</v>
      </c>
      <c r="W690" s="116">
        <f t="shared" si="1784"/>
        <v>405.50000000000006</v>
      </c>
      <c r="X690" s="116">
        <f t="shared" ref="X690:AH690" si="1798">X489+W690</f>
        <v>467.36000000000007</v>
      </c>
      <c r="Y690" s="116">
        <f t="shared" si="1798"/>
        <v>529.22</v>
      </c>
      <c r="Z690" s="116">
        <f t="shared" si="1798"/>
        <v>590.70000000000005</v>
      </c>
      <c r="AA690" s="116">
        <f t="shared" si="1798"/>
        <v>652.18000000000006</v>
      </c>
      <c r="AB690" s="116">
        <f t="shared" si="1798"/>
        <v>713.66000000000008</v>
      </c>
      <c r="AC690" s="116">
        <f t="shared" si="1798"/>
        <v>775.1400000000001</v>
      </c>
      <c r="AD690" s="116">
        <f t="shared" si="1798"/>
        <v>836.62000000000012</v>
      </c>
      <c r="AE690" s="116">
        <f t="shared" si="1798"/>
        <v>898.10000000000014</v>
      </c>
      <c r="AF690" s="116">
        <f t="shared" si="1798"/>
        <v>959.58000000000015</v>
      </c>
      <c r="AG690" s="116">
        <f t="shared" si="1798"/>
        <v>1021.0600000000002</v>
      </c>
      <c r="AH690" s="116">
        <f t="shared" si="1798"/>
        <v>1082.5400000000002</v>
      </c>
      <c r="AJ690" s="116">
        <f t="shared" si="1786"/>
        <v>1146.2200000000003</v>
      </c>
      <c r="AK690" s="116">
        <f t="shared" ref="AK690:AU690" si="1799">AK489+AJ690</f>
        <v>1209.9000000000003</v>
      </c>
      <c r="AL690" s="116">
        <f t="shared" si="1799"/>
        <v>1273.5800000000004</v>
      </c>
      <c r="AM690" s="116">
        <f t="shared" si="1799"/>
        <v>1337.2600000000004</v>
      </c>
      <c r="AN690" s="116">
        <f t="shared" si="1799"/>
        <v>1400.9400000000005</v>
      </c>
      <c r="AO690" s="116">
        <f t="shared" si="1799"/>
        <v>1464.6200000000006</v>
      </c>
      <c r="AP690" s="116">
        <f t="shared" si="1799"/>
        <v>1528.3000000000006</v>
      </c>
      <c r="AQ690" s="116">
        <f t="shared" si="1799"/>
        <v>1591.9800000000007</v>
      </c>
      <c r="AR690" s="116">
        <f t="shared" si="1799"/>
        <v>1655.6600000000008</v>
      </c>
      <c r="AS690" s="116">
        <f t="shared" si="1799"/>
        <v>1719.3400000000008</v>
      </c>
      <c r="AT690" s="116">
        <f t="shared" si="1799"/>
        <v>1783.0200000000009</v>
      </c>
      <c r="AU690" s="116">
        <f t="shared" si="1799"/>
        <v>1846.700000000001</v>
      </c>
      <c r="AW690" s="116">
        <f t="shared" si="1788"/>
        <v>1910.380000000001</v>
      </c>
      <c r="AX690" s="116">
        <f t="shared" ref="AX690:BH690" si="1800">AX489+AW690</f>
        <v>1974.0600000000011</v>
      </c>
      <c r="AY690" s="116">
        <f t="shared" si="1800"/>
        <v>2037.7400000000011</v>
      </c>
      <c r="AZ690" s="116">
        <f t="shared" si="1800"/>
        <v>2101.420000000001</v>
      </c>
      <c r="BA690" s="116">
        <f t="shared" si="1800"/>
        <v>2165.1000000000008</v>
      </c>
      <c r="BB690" s="116">
        <f t="shared" si="1800"/>
        <v>2228.7800000000007</v>
      </c>
      <c r="BC690" s="116">
        <f t="shared" si="1800"/>
        <v>2292.4600000000005</v>
      </c>
      <c r="BD690" s="116">
        <f t="shared" si="1800"/>
        <v>2356.1400000000003</v>
      </c>
      <c r="BE690" s="116">
        <f t="shared" si="1800"/>
        <v>2419.8200000000002</v>
      </c>
      <c r="BF690" s="116">
        <f t="shared" si="1800"/>
        <v>2483.5</v>
      </c>
      <c r="BG690" s="116">
        <f t="shared" si="1800"/>
        <v>2547.1799999999998</v>
      </c>
      <c r="BH690" s="116">
        <f t="shared" si="1800"/>
        <v>2610.8599999999997</v>
      </c>
      <c r="BJ690" s="116"/>
      <c r="BK690" s="116"/>
      <c r="BL690" s="116"/>
      <c r="BM690" s="116"/>
      <c r="BN690" s="116"/>
      <c r="BO690" s="116"/>
      <c r="BP690" s="116"/>
      <c r="BQ690" s="116"/>
      <c r="BR690" s="116"/>
      <c r="BS690" s="116"/>
      <c r="BT690" s="116"/>
      <c r="BU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W690" s="116"/>
      <c r="DX690" s="116"/>
      <c r="DY690" s="116"/>
      <c r="DZ690" s="116"/>
      <c r="EA690" s="116"/>
      <c r="EB690" s="116"/>
      <c r="EC690" s="116"/>
      <c r="ED690" s="116"/>
      <c r="EE690" s="116"/>
      <c r="EF690" s="116"/>
      <c r="EG690" s="116"/>
      <c r="EH690" s="116"/>
    </row>
    <row r="691" spans="1:138" ht="15.75" outlineLevel="1" x14ac:dyDescent="0.25">
      <c r="A691" s="2">
        <f t="shared" si="1782"/>
        <v>1</v>
      </c>
      <c r="B691" s="86" t="str">
        <f t="shared" si="1782"/>
        <v>PRE-09620</v>
      </c>
      <c r="C691" s="86" t="str">
        <f t="shared" si="1782"/>
        <v>SPP TAU - Circuit 66654</v>
      </c>
      <c r="D691" s="2" t="str">
        <f t="shared" si="1782"/>
        <v>PRE-09620.1</v>
      </c>
      <c r="E691" s="162" t="str">
        <f t="shared" si="1782"/>
        <v>SPP TAU - Circuit 66654</v>
      </c>
      <c r="I691" s="205">
        <v>0</v>
      </c>
      <c r="J691" s="116">
        <f>J490+I691</f>
        <v>0</v>
      </c>
      <c r="K691" s="116">
        <f t="shared" ref="K691" si="1801">K490+J691</f>
        <v>0</v>
      </c>
      <c r="L691" s="116">
        <f t="shared" ref="L691" si="1802">L490+K691</f>
        <v>0</v>
      </c>
      <c r="M691" s="116">
        <f t="shared" ref="M691" si="1803">M490+L691</f>
        <v>0</v>
      </c>
      <c r="N691" s="116">
        <f t="shared" ref="N691" si="1804">N490+M691</f>
        <v>0</v>
      </c>
      <c r="O691" s="116">
        <f t="shared" ref="O691" si="1805">O490+N691</f>
        <v>0</v>
      </c>
      <c r="P691" s="116">
        <f t="shared" ref="P691" si="1806">P490+O691</f>
        <v>0</v>
      </c>
      <c r="Q691" s="116">
        <f t="shared" ref="Q691" si="1807">Q490+P691</f>
        <v>0</v>
      </c>
      <c r="R691" s="116">
        <f t="shared" si="1797"/>
        <v>4.54</v>
      </c>
      <c r="S691" s="116">
        <f t="shared" si="1797"/>
        <v>9.1</v>
      </c>
      <c r="T691" s="116">
        <f t="shared" si="1797"/>
        <v>13.719999999999999</v>
      </c>
      <c r="U691" s="116">
        <f t="shared" si="1797"/>
        <v>18.34</v>
      </c>
      <c r="W691" s="116">
        <f t="shared" si="1784"/>
        <v>18.93</v>
      </c>
      <c r="X691" s="116">
        <f t="shared" ref="X691:AH691" si="1808">X490+W691</f>
        <v>19.52</v>
      </c>
      <c r="Y691" s="116">
        <f t="shared" si="1808"/>
        <v>20.11</v>
      </c>
      <c r="Z691" s="116">
        <f t="shared" si="1808"/>
        <v>20.11</v>
      </c>
      <c r="AA691" s="116">
        <f t="shared" si="1808"/>
        <v>20.11</v>
      </c>
      <c r="AB691" s="116">
        <f t="shared" si="1808"/>
        <v>20.11</v>
      </c>
      <c r="AC691" s="116">
        <f t="shared" si="1808"/>
        <v>20.11</v>
      </c>
      <c r="AD691" s="116">
        <f t="shared" si="1808"/>
        <v>20.11</v>
      </c>
      <c r="AE691" s="116">
        <f t="shared" si="1808"/>
        <v>20.11</v>
      </c>
      <c r="AF691" s="116">
        <f t="shared" si="1808"/>
        <v>20.11</v>
      </c>
      <c r="AG691" s="116">
        <f t="shared" si="1808"/>
        <v>20.11</v>
      </c>
      <c r="AH691" s="116">
        <f t="shared" si="1808"/>
        <v>20.11</v>
      </c>
      <c r="AJ691" s="116">
        <f t="shared" si="1786"/>
        <v>20.11</v>
      </c>
      <c r="AK691" s="116">
        <f t="shared" ref="AK691:AU691" si="1809">AK490+AJ691</f>
        <v>20.11</v>
      </c>
      <c r="AL691" s="116">
        <f t="shared" si="1809"/>
        <v>20.11</v>
      </c>
      <c r="AM691" s="116">
        <f t="shared" si="1809"/>
        <v>20.11</v>
      </c>
      <c r="AN691" s="116">
        <f t="shared" si="1809"/>
        <v>20.11</v>
      </c>
      <c r="AO691" s="116">
        <f t="shared" si="1809"/>
        <v>20.11</v>
      </c>
      <c r="AP691" s="116">
        <f t="shared" si="1809"/>
        <v>20.11</v>
      </c>
      <c r="AQ691" s="116">
        <f t="shared" si="1809"/>
        <v>20.11</v>
      </c>
      <c r="AR691" s="116">
        <f t="shared" si="1809"/>
        <v>20.11</v>
      </c>
      <c r="AS691" s="116">
        <f t="shared" si="1809"/>
        <v>20.11</v>
      </c>
      <c r="AT691" s="116">
        <f t="shared" si="1809"/>
        <v>20.11</v>
      </c>
      <c r="AU691" s="116">
        <f t="shared" si="1809"/>
        <v>20.11</v>
      </c>
      <c r="AW691" s="116">
        <f t="shared" si="1788"/>
        <v>20.11</v>
      </c>
      <c r="AX691" s="116">
        <f t="shared" ref="AX691:BH691" si="1810">AX490+AW691</f>
        <v>20.11</v>
      </c>
      <c r="AY691" s="116">
        <f t="shared" si="1810"/>
        <v>20.11</v>
      </c>
      <c r="AZ691" s="116">
        <f t="shared" si="1810"/>
        <v>20.11</v>
      </c>
      <c r="BA691" s="116">
        <f t="shared" si="1810"/>
        <v>20.11</v>
      </c>
      <c r="BB691" s="116">
        <f t="shared" si="1810"/>
        <v>20.11</v>
      </c>
      <c r="BC691" s="116">
        <f t="shared" si="1810"/>
        <v>20.11</v>
      </c>
      <c r="BD691" s="116">
        <f t="shared" si="1810"/>
        <v>20.11</v>
      </c>
      <c r="BE691" s="116">
        <f t="shared" si="1810"/>
        <v>20.11</v>
      </c>
      <c r="BF691" s="116">
        <f t="shared" si="1810"/>
        <v>20.11</v>
      </c>
      <c r="BG691" s="116">
        <f t="shared" si="1810"/>
        <v>20.11</v>
      </c>
      <c r="BH691" s="116">
        <f t="shared" si="1810"/>
        <v>20.11</v>
      </c>
      <c r="BJ691" s="116"/>
      <c r="BK691" s="116"/>
      <c r="BL691" s="116"/>
      <c r="BM691" s="116"/>
      <c r="BN691" s="116"/>
      <c r="BO691" s="116"/>
      <c r="BP691" s="116"/>
      <c r="BQ691" s="116"/>
      <c r="BR691" s="116"/>
      <c r="BS691" s="116"/>
      <c r="BT691" s="116"/>
      <c r="BU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W691" s="116"/>
      <c r="DX691" s="116"/>
      <c r="DY691" s="116"/>
      <c r="DZ691" s="116"/>
      <c r="EA691" s="116"/>
      <c r="EB691" s="116"/>
      <c r="EC691" s="116"/>
      <c r="ED691" s="116"/>
      <c r="EE691" s="116"/>
      <c r="EF691" s="116"/>
      <c r="EG691" s="116"/>
      <c r="EH691" s="116"/>
    </row>
    <row r="692" spans="1:138" ht="15.75" outlineLevel="1" x14ac:dyDescent="0.25">
      <c r="A692" s="2">
        <f t="shared" si="1782"/>
        <v>1</v>
      </c>
      <c r="B692" s="86" t="str">
        <f t="shared" si="1782"/>
        <v>PRE-09620</v>
      </c>
      <c r="C692" s="86" t="str">
        <f t="shared" si="1782"/>
        <v>SPP TAU - Circuit 66654</v>
      </c>
      <c r="D692" s="2" t="str">
        <f t="shared" si="1782"/>
        <v>PRE-09620.1</v>
      </c>
      <c r="E692" s="162" t="str">
        <f t="shared" si="1782"/>
        <v>SPP TAU - Circuit 66654</v>
      </c>
      <c r="I692" s="205">
        <v>0</v>
      </c>
      <c r="J692" s="116">
        <f t="shared" ref="J692" si="1811">J491+I692</f>
        <v>0</v>
      </c>
      <c r="K692" s="116">
        <f t="shared" ref="K692" si="1812">K491+J692</f>
        <v>0</v>
      </c>
      <c r="L692" s="116">
        <f t="shared" ref="L692" si="1813">L491+K692</f>
        <v>0</v>
      </c>
      <c r="M692" s="116">
        <f t="shared" ref="M692" si="1814">M491+L692</f>
        <v>0</v>
      </c>
      <c r="N692" s="116">
        <f t="shared" ref="N692" si="1815">N491+M692</f>
        <v>0</v>
      </c>
      <c r="O692" s="116">
        <f t="shared" ref="O692" si="1816">O491+N692</f>
        <v>0</v>
      </c>
      <c r="P692" s="116">
        <f t="shared" ref="P692" si="1817">P491+O692</f>
        <v>0</v>
      </c>
      <c r="Q692" s="116">
        <f t="shared" ref="Q692" si="1818">Q491+P692</f>
        <v>0</v>
      </c>
      <c r="R692" s="116">
        <f t="shared" si="1797"/>
        <v>0.36</v>
      </c>
      <c r="S692" s="116">
        <f t="shared" si="1797"/>
        <v>0.72</v>
      </c>
      <c r="T692" s="116">
        <f t="shared" si="1797"/>
        <v>1.0899999999999999</v>
      </c>
      <c r="U692" s="116">
        <f t="shared" si="1797"/>
        <v>1.46</v>
      </c>
      <c r="W692" s="116">
        <f t="shared" si="1784"/>
        <v>1.8699999999999999</v>
      </c>
      <c r="X692" s="116">
        <f t="shared" ref="X692:AH692" si="1819">X491+W692</f>
        <v>2.2799999999999998</v>
      </c>
      <c r="Y692" s="116">
        <f t="shared" si="1819"/>
        <v>2.69</v>
      </c>
      <c r="Z692" s="116">
        <f t="shared" si="1819"/>
        <v>2.69</v>
      </c>
      <c r="AA692" s="116">
        <f t="shared" si="1819"/>
        <v>2.69</v>
      </c>
      <c r="AB692" s="116">
        <f t="shared" si="1819"/>
        <v>2.69</v>
      </c>
      <c r="AC692" s="116">
        <f t="shared" si="1819"/>
        <v>2.69</v>
      </c>
      <c r="AD692" s="116">
        <f t="shared" si="1819"/>
        <v>2.69</v>
      </c>
      <c r="AE692" s="116">
        <f t="shared" si="1819"/>
        <v>2.69</v>
      </c>
      <c r="AF692" s="116">
        <f t="shared" si="1819"/>
        <v>2.69</v>
      </c>
      <c r="AG692" s="116">
        <f t="shared" si="1819"/>
        <v>2.69</v>
      </c>
      <c r="AH692" s="116">
        <f t="shared" si="1819"/>
        <v>2.69</v>
      </c>
      <c r="AJ692" s="116">
        <f t="shared" si="1786"/>
        <v>2.69</v>
      </c>
      <c r="AK692" s="116">
        <f t="shared" ref="AK692:AU692" si="1820">AK491+AJ692</f>
        <v>2.69</v>
      </c>
      <c r="AL692" s="116">
        <f t="shared" si="1820"/>
        <v>2.69</v>
      </c>
      <c r="AM692" s="116">
        <f t="shared" si="1820"/>
        <v>2.69</v>
      </c>
      <c r="AN692" s="116">
        <f t="shared" si="1820"/>
        <v>2.69</v>
      </c>
      <c r="AO692" s="116">
        <f t="shared" si="1820"/>
        <v>2.69</v>
      </c>
      <c r="AP692" s="116">
        <f t="shared" si="1820"/>
        <v>2.69</v>
      </c>
      <c r="AQ692" s="116">
        <f t="shared" si="1820"/>
        <v>2.69</v>
      </c>
      <c r="AR692" s="116">
        <f t="shared" si="1820"/>
        <v>2.69</v>
      </c>
      <c r="AS692" s="116">
        <f t="shared" si="1820"/>
        <v>2.69</v>
      </c>
      <c r="AT692" s="116">
        <f t="shared" si="1820"/>
        <v>2.69</v>
      </c>
      <c r="AU692" s="116">
        <f t="shared" si="1820"/>
        <v>2.69</v>
      </c>
      <c r="AW692" s="116">
        <f t="shared" si="1788"/>
        <v>2.69</v>
      </c>
      <c r="AX692" s="116">
        <f t="shared" ref="AX692:BH692" si="1821">AX491+AW692</f>
        <v>2.69</v>
      </c>
      <c r="AY692" s="116">
        <f t="shared" si="1821"/>
        <v>2.69</v>
      </c>
      <c r="AZ692" s="116">
        <f t="shared" si="1821"/>
        <v>2.69</v>
      </c>
      <c r="BA692" s="116">
        <f t="shared" si="1821"/>
        <v>2.69</v>
      </c>
      <c r="BB692" s="116">
        <f t="shared" si="1821"/>
        <v>2.69</v>
      </c>
      <c r="BC692" s="116">
        <f t="shared" si="1821"/>
        <v>2.69</v>
      </c>
      <c r="BD692" s="116">
        <f t="shared" si="1821"/>
        <v>2.69</v>
      </c>
      <c r="BE692" s="116">
        <f t="shared" si="1821"/>
        <v>2.69</v>
      </c>
      <c r="BF692" s="116">
        <f t="shared" si="1821"/>
        <v>2.69</v>
      </c>
      <c r="BG692" s="116">
        <f t="shared" si="1821"/>
        <v>2.69</v>
      </c>
      <c r="BH692" s="116">
        <f t="shared" si="1821"/>
        <v>2.69</v>
      </c>
      <c r="BJ692" s="116"/>
      <c r="BK692" s="116"/>
      <c r="BL692" s="116"/>
      <c r="BM692" s="116"/>
      <c r="BN692" s="116"/>
      <c r="BO692" s="116"/>
      <c r="BP692" s="116"/>
      <c r="BQ692" s="116"/>
      <c r="BR692" s="116"/>
      <c r="BS692" s="116"/>
      <c r="BT692" s="116"/>
      <c r="BU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W692" s="116"/>
      <c r="DX692" s="116"/>
      <c r="DY692" s="116"/>
      <c r="DZ692" s="116"/>
      <c r="EA692" s="116"/>
      <c r="EB692" s="116"/>
      <c r="EC692" s="116"/>
      <c r="ED692" s="116"/>
      <c r="EE692" s="116"/>
      <c r="EF692" s="116"/>
      <c r="EG692" s="116"/>
      <c r="EH692" s="116"/>
    </row>
    <row r="693" spans="1:138" ht="15.75" outlineLevel="1" x14ac:dyDescent="0.25">
      <c r="A693" s="2">
        <f t="shared" si="1782"/>
        <v>2</v>
      </c>
      <c r="B693" s="86" t="str">
        <f t="shared" si="1782"/>
        <v>PRE-09621</v>
      </c>
      <c r="C693" s="86" t="str">
        <f t="shared" si="1782"/>
        <v>SPP TAU - Circuit 66840</v>
      </c>
      <c r="D693" s="2" t="str">
        <f t="shared" si="1782"/>
        <v>PRE-09621.1</v>
      </c>
      <c r="E693" s="162" t="str">
        <f t="shared" si="1782"/>
        <v>SPP TAU - Circuit 66840</v>
      </c>
      <c r="I693" s="205">
        <v>0</v>
      </c>
      <c r="J693" s="116">
        <f t="shared" ref="J693:U693" si="1822">J492+I693</f>
        <v>0</v>
      </c>
      <c r="K693" s="116">
        <f t="shared" si="1822"/>
        <v>0</v>
      </c>
      <c r="L693" s="116">
        <f t="shared" si="1822"/>
        <v>0</v>
      </c>
      <c r="M693" s="116">
        <f t="shared" si="1822"/>
        <v>0</v>
      </c>
      <c r="N693" s="116">
        <f t="shared" si="1822"/>
        <v>0</v>
      </c>
      <c r="O693" s="116">
        <f t="shared" si="1822"/>
        <v>0</v>
      </c>
      <c r="P693" s="116">
        <f t="shared" si="1822"/>
        <v>0</v>
      </c>
      <c r="Q693" s="116">
        <f t="shared" si="1822"/>
        <v>0</v>
      </c>
      <c r="R693" s="116">
        <f t="shared" si="1822"/>
        <v>0</v>
      </c>
      <c r="S693" s="116">
        <f t="shared" si="1822"/>
        <v>0</v>
      </c>
      <c r="T693" s="116">
        <f t="shared" si="1822"/>
        <v>0</v>
      </c>
      <c r="U693" s="116">
        <f t="shared" si="1822"/>
        <v>0</v>
      </c>
      <c r="W693" s="116">
        <f t="shared" si="1784"/>
        <v>0</v>
      </c>
      <c r="X693" s="116">
        <f t="shared" ref="X693:AH693" si="1823">X492+W693</f>
        <v>1406.1</v>
      </c>
      <c r="Y693" s="116">
        <f t="shared" si="1823"/>
        <v>2812.27</v>
      </c>
      <c r="Z693" s="116">
        <f t="shared" si="1823"/>
        <v>4218.5200000000004</v>
      </c>
      <c r="AA693" s="116">
        <f t="shared" si="1823"/>
        <v>5624.81</v>
      </c>
      <c r="AB693" s="116">
        <f t="shared" si="1823"/>
        <v>7021.18</v>
      </c>
      <c r="AC693" s="116">
        <f t="shared" si="1823"/>
        <v>8417.5499999999993</v>
      </c>
      <c r="AD693" s="116">
        <f t="shared" si="1823"/>
        <v>9813.9199999999983</v>
      </c>
      <c r="AE693" s="116">
        <f t="shared" si="1823"/>
        <v>11210.289999999997</v>
      </c>
      <c r="AF693" s="116">
        <f t="shared" si="1823"/>
        <v>12606.659999999996</v>
      </c>
      <c r="AG693" s="116">
        <f t="shared" si="1823"/>
        <v>14003.029999999995</v>
      </c>
      <c r="AH693" s="116">
        <f t="shared" si="1823"/>
        <v>15399.439999999995</v>
      </c>
      <c r="AJ693" s="116">
        <f t="shared" si="1786"/>
        <v>16485.539999999994</v>
      </c>
      <c r="AK693" s="116">
        <f t="shared" ref="AK693:AU693" si="1824">AK492+AJ693</f>
        <v>17571.639999999992</v>
      </c>
      <c r="AL693" s="116">
        <f t="shared" si="1824"/>
        <v>18657.739999999991</v>
      </c>
      <c r="AM693" s="116">
        <f t="shared" si="1824"/>
        <v>19743.839999999989</v>
      </c>
      <c r="AN693" s="116">
        <f t="shared" si="1824"/>
        <v>20829.939999999988</v>
      </c>
      <c r="AO693" s="116">
        <f t="shared" si="1824"/>
        <v>21916.039999999986</v>
      </c>
      <c r="AP693" s="116">
        <f t="shared" si="1824"/>
        <v>23002.139999999985</v>
      </c>
      <c r="AQ693" s="116">
        <f t="shared" si="1824"/>
        <v>24088.239999999983</v>
      </c>
      <c r="AR693" s="116">
        <f t="shared" si="1824"/>
        <v>25174.339999999982</v>
      </c>
      <c r="AS693" s="116">
        <f t="shared" si="1824"/>
        <v>26260.439999999981</v>
      </c>
      <c r="AT693" s="116">
        <f t="shared" si="1824"/>
        <v>27346.539999999979</v>
      </c>
      <c r="AU693" s="116">
        <f t="shared" si="1824"/>
        <v>28432.639999999978</v>
      </c>
      <c r="AW693" s="116">
        <f t="shared" si="1788"/>
        <v>29518.739999999976</v>
      </c>
      <c r="AX693" s="116">
        <f t="shared" ref="AX693:BH693" si="1825">AX492+AW693</f>
        <v>30604.839999999975</v>
      </c>
      <c r="AY693" s="116">
        <f t="shared" si="1825"/>
        <v>31690.939999999973</v>
      </c>
      <c r="AZ693" s="116">
        <f t="shared" si="1825"/>
        <v>32777.039999999972</v>
      </c>
      <c r="BA693" s="116">
        <f t="shared" si="1825"/>
        <v>33863.13999999997</v>
      </c>
      <c r="BB693" s="116">
        <f t="shared" si="1825"/>
        <v>34949.239999999969</v>
      </c>
      <c r="BC693" s="116">
        <f t="shared" si="1825"/>
        <v>36035.339999999967</v>
      </c>
      <c r="BD693" s="116">
        <f t="shared" si="1825"/>
        <v>37121.439999999966</v>
      </c>
      <c r="BE693" s="116">
        <f t="shared" si="1825"/>
        <v>38207.539999999964</v>
      </c>
      <c r="BF693" s="116">
        <f t="shared" si="1825"/>
        <v>39293.639999999963</v>
      </c>
      <c r="BG693" s="116">
        <f t="shared" si="1825"/>
        <v>40379.739999999962</v>
      </c>
      <c r="BH693" s="116">
        <f t="shared" si="1825"/>
        <v>41465.83999999996</v>
      </c>
      <c r="BJ693" s="116"/>
      <c r="BK693" s="116"/>
      <c r="BL693" s="116"/>
      <c r="BM693" s="116"/>
      <c r="BN693" s="116"/>
      <c r="BO693" s="116"/>
      <c r="BP693" s="116"/>
      <c r="BQ693" s="116"/>
      <c r="BR693" s="116"/>
      <c r="BS693" s="116"/>
      <c r="BT693" s="116"/>
      <c r="BU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W693" s="116"/>
      <c r="DX693" s="116"/>
      <c r="DY693" s="116"/>
      <c r="DZ693" s="116"/>
      <c r="EA693" s="116"/>
      <c r="EB693" s="116"/>
      <c r="EC693" s="116"/>
      <c r="ED693" s="116"/>
      <c r="EE693" s="116"/>
      <c r="EF693" s="116"/>
      <c r="EG693" s="116"/>
      <c r="EH693" s="116"/>
    </row>
    <row r="694" spans="1:138" ht="15.75" outlineLevel="1" x14ac:dyDescent="0.25">
      <c r="A694" s="2">
        <f t="shared" si="1782"/>
        <v>2</v>
      </c>
      <c r="B694" s="86" t="str">
        <f t="shared" si="1782"/>
        <v>PRE-09621</v>
      </c>
      <c r="C694" s="86" t="str">
        <f t="shared" si="1782"/>
        <v>SPP TAU - Circuit 66840</v>
      </c>
      <c r="D694" s="2" t="str">
        <f t="shared" si="1782"/>
        <v>PRE-09621.1</v>
      </c>
      <c r="E694" s="162" t="str">
        <f t="shared" si="1782"/>
        <v>SPP TAU - Circuit 66840</v>
      </c>
      <c r="I694" s="205">
        <v>0</v>
      </c>
      <c r="J694" s="116">
        <f t="shared" ref="J694" si="1826">J493+I694</f>
        <v>0</v>
      </c>
      <c r="K694" s="116">
        <f t="shared" ref="K694" si="1827">K493+J694</f>
        <v>0</v>
      </c>
      <c r="L694" s="116">
        <f t="shared" ref="L694" si="1828">L493+K694</f>
        <v>0</v>
      </c>
      <c r="M694" s="116">
        <f t="shared" ref="M694" si="1829">M493+L694</f>
        <v>0</v>
      </c>
      <c r="N694" s="116">
        <f t="shared" ref="N694" si="1830">N493+M694</f>
        <v>0</v>
      </c>
      <c r="O694" s="116">
        <f t="shared" ref="O694" si="1831">O493+N694</f>
        <v>0</v>
      </c>
      <c r="P694" s="116">
        <f t="shared" ref="P694" si="1832">P493+O694</f>
        <v>0</v>
      </c>
      <c r="Q694" s="116">
        <f t="shared" ref="Q694" si="1833">Q493+P694</f>
        <v>0</v>
      </c>
      <c r="R694" s="116">
        <f t="shared" ref="R694" si="1834">R493+Q694</f>
        <v>0</v>
      </c>
      <c r="S694" s="116">
        <f t="shared" ref="S694" si="1835">S493+R694</f>
        <v>0</v>
      </c>
      <c r="T694" s="116">
        <f t="shared" ref="T694" si="1836">T493+S694</f>
        <v>0</v>
      </c>
      <c r="U694" s="116">
        <f t="shared" ref="U694" si="1837">U493+T694</f>
        <v>0</v>
      </c>
      <c r="W694" s="116">
        <f t="shared" si="1784"/>
        <v>0</v>
      </c>
      <c r="X694" s="116">
        <f t="shared" ref="X694:AH694" si="1838">X493+W694</f>
        <v>250</v>
      </c>
      <c r="Y694" s="116">
        <f t="shared" si="1838"/>
        <v>500.01</v>
      </c>
      <c r="Z694" s="116">
        <f t="shared" si="1838"/>
        <v>750.04</v>
      </c>
      <c r="AA694" s="116">
        <f t="shared" si="1838"/>
        <v>1000.0799999999999</v>
      </c>
      <c r="AB694" s="116">
        <f t="shared" si="1838"/>
        <v>1248.3499999999999</v>
      </c>
      <c r="AC694" s="116">
        <f t="shared" si="1838"/>
        <v>1496.62</v>
      </c>
      <c r="AD694" s="116">
        <f t="shared" si="1838"/>
        <v>1744.8899999999999</v>
      </c>
      <c r="AE694" s="116">
        <f t="shared" si="1838"/>
        <v>1993.1599999999999</v>
      </c>
      <c r="AF694" s="116">
        <f t="shared" si="1838"/>
        <v>2241.4299999999998</v>
      </c>
      <c r="AG694" s="116">
        <f t="shared" si="1838"/>
        <v>2489.6999999999998</v>
      </c>
      <c r="AH694" s="116">
        <f t="shared" si="1838"/>
        <v>2737.98</v>
      </c>
      <c r="AJ694" s="116">
        <f t="shared" si="1786"/>
        <v>2995.13</v>
      </c>
      <c r="AK694" s="116">
        <f t="shared" ref="AK694:AU694" si="1839">AK493+AJ694</f>
        <v>3252.28</v>
      </c>
      <c r="AL694" s="116">
        <f t="shared" si="1839"/>
        <v>3509.4300000000003</v>
      </c>
      <c r="AM694" s="116">
        <f t="shared" si="1839"/>
        <v>3766.5800000000004</v>
      </c>
      <c r="AN694" s="116">
        <f t="shared" si="1839"/>
        <v>4023.7300000000005</v>
      </c>
      <c r="AO694" s="116">
        <f t="shared" si="1839"/>
        <v>4280.88</v>
      </c>
      <c r="AP694" s="116">
        <f t="shared" si="1839"/>
        <v>4538.03</v>
      </c>
      <c r="AQ694" s="116">
        <f t="shared" si="1839"/>
        <v>4795.1799999999994</v>
      </c>
      <c r="AR694" s="116">
        <f t="shared" si="1839"/>
        <v>5052.329999999999</v>
      </c>
      <c r="AS694" s="116">
        <f t="shared" si="1839"/>
        <v>5309.4799999999987</v>
      </c>
      <c r="AT694" s="116">
        <f t="shared" si="1839"/>
        <v>5566.6299999999983</v>
      </c>
      <c r="AU694" s="116">
        <f t="shared" si="1839"/>
        <v>5823.7799999999979</v>
      </c>
      <c r="AW694" s="116">
        <f t="shared" si="1788"/>
        <v>6080.9299999999976</v>
      </c>
      <c r="AX694" s="116">
        <f t="shared" ref="AX694:BH694" si="1840">AX493+AW694</f>
        <v>6338.0799999999972</v>
      </c>
      <c r="AY694" s="116">
        <f t="shared" si="1840"/>
        <v>6595.2299999999968</v>
      </c>
      <c r="AZ694" s="116">
        <f t="shared" si="1840"/>
        <v>6852.3799999999965</v>
      </c>
      <c r="BA694" s="116">
        <f t="shared" si="1840"/>
        <v>7109.5299999999961</v>
      </c>
      <c r="BB694" s="116">
        <f t="shared" si="1840"/>
        <v>7366.6799999999957</v>
      </c>
      <c r="BC694" s="116">
        <f t="shared" si="1840"/>
        <v>7623.8299999999954</v>
      </c>
      <c r="BD694" s="116">
        <f t="shared" si="1840"/>
        <v>7880.979999999995</v>
      </c>
      <c r="BE694" s="116">
        <f t="shared" si="1840"/>
        <v>8138.1299999999947</v>
      </c>
      <c r="BF694" s="116">
        <f t="shared" si="1840"/>
        <v>8395.2799999999952</v>
      </c>
      <c r="BG694" s="116">
        <f t="shared" si="1840"/>
        <v>8652.4299999999948</v>
      </c>
      <c r="BH694" s="116">
        <f t="shared" si="1840"/>
        <v>8909.5799999999945</v>
      </c>
      <c r="BJ694" s="116"/>
      <c r="BK694" s="116"/>
      <c r="BL694" s="116"/>
      <c r="BM694" s="116"/>
      <c r="BN694" s="116"/>
      <c r="BO694" s="116"/>
      <c r="BP694" s="116"/>
      <c r="BQ694" s="116"/>
      <c r="BR694" s="116"/>
      <c r="BS694" s="116"/>
      <c r="BT694" s="116"/>
      <c r="BU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W694" s="116"/>
      <c r="DX694" s="116"/>
      <c r="DY694" s="116"/>
      <c r="DZ694" s="116"/>
      <c r="EA694" s="116"/>
      <c r="EB694" s="116"/>
      <c r="EC694" s="116"/>
      <c r="ED694" s="116"/>
      <c r="EE694" s="116"/>
      <c r="EF694" s="116"/>
      <c r="EG694" s="116"/>
      <c r="EH694" s="116"/>
    </row>
    <row r="695" spans="1:138" ht="15.75" outlineLevel="1" x14ac:dyDescent="0.25">
      <c r="A695" s="2">
        <f t="shared" si="1782"/>
        <v>2</v>
      </c>
      <c r="B695" s="86" t="str">
        <f t="shared" si="1782"/>
        <v>PRE-09621</v>
      </c>
      <c r="C695" s="86" t="str">
        <f t="shared" si="1782"/>
        <v>SPP TAU - Circuit 66840</v>
      </c>
      <c r="D695" s="2" t="str">
        <f t="shared" si="1782"/>
        <v>PRE-09621.1</v>
      </c>
      <c r="E695" s="162" t="str">
        <f t="shared" si="1782"/>
        <v>SPP TAU - Circuit 66840</v>
      </c>
      <c r="I695" s="205">
        <v>0</v>
      </c>
      <c r="J695" s="116">
        <f t="shared" ref="J695" si="1841">J494+I695</f>
        <v>0</v>
      </c>
      <c r="K695" s="116">
        <f t="shared" ref="K695" si="1842">K494+J695</f>
        <v>0</v>
      </c>
      <c r="L695" s="116">
        <f t="shared" ref="L695" si="1843">L494+K695</f>
        <v>0</v>
      </c>
      <c r="M695" s="116">
        <f t="shared" ref="M695" si="1844">M494+L695</f>
        <v>0</v>
      </c>
      <c r="N695" s="116">
        <f t="shared" ref="N695" si="1845">N494+M695</f>
        <v>0</v>
      </c>
      <c r="O695" s="116">
        <f t="shared" ref="O695" si="1846">O494+N695</f>
        <v>0</v>
      </c>
      <c r="P695" s="116">
        <f t="shared" ref="P695" si="1847">P494+O695</f>
        <v>0</v>
      </c>
      <c r="Q695" s="116">
        <f t="shared" ref="Q695" si="1848">Q494+P695</f>
        <v>0</v>
      </c>
      <c r="R695" s="116">
        <f t="shared" ref="R695" si="1849">R494+Q695</f>
        <v>0</v>
      </c>
      <c r="S695" s="116">
        <f t="shared" ref="S695" si="1850">S494+R695</f>
        <v>0</v>
      </c>
      <c r="T695" s="116">
        <f t="shared" ref="T695" si="1851">T494+S695</f>
        <v>0</v>
      </c>
      <c r="U695" s="116">
        <f t="shared" ref="U695" si="1852">U494+T695</f>
        <v>0</v>
      </c>
      <c r="W695" s="116">
        <f t="shared" si="1784"/>
        <v>0</v>
      </c>
      <c r="X695" s="116">
        <f t="shared" ref="X695:AH695" si="1853">X494+W695</f>
        <v>189.59</v>
      </c>
      <c r="Y695" s="116">
        <f t="shared" si="1853"/>
        <v>379.19</v>
      </c>
      <c r="Z695" s="116">
        <f t="shared" si="1853"/>
        <v>568.79999999999995</v>
      </c>
      <c r="AA695" s="116">
        <f t="shared" si="1853"/>
        <v>758.42</v>
      </c>
      <c r="AB695" s="116">
        <f t="shared" si="1853"/>
        <v>946.69999999999993</v>
      </c>
      <c r="AC695" s="116">
        <f t="shared" si="1853"/>
        <v>1134.98</v>
      </c>
      <c r="AD695" s="116">
        <f t="shared" si="1853"/>
        <v>1323.26</v>
      </c>
      <c r="AE695" s="116">
        <f t="shared" si="1853"/>
        <v>1511.54</v>
      </c>
      <c r="AF695" s="116">
        <f t="shared" si="1853"/>
        <v>1699.82</v>
      </c>
      <c r="AG695" s="116">
        <f t="shared" si="1853"/>
        <v>1888.1</v>
      </c>
      <c r="AH695" s="116">
        <f t="shared" si="1853"/>
        <v>2076.39</v>
      </c>
      <c r="AJ695" s="116">
        <f t="shared" si="1786"/>
        <v>2234.7199999999998</v>
      </c>
      <c r="AK695" s="116">
        <f t="shared" ref="AK695:AU695" si="1854">AK494+AJ695</f>
        <v>2393.0499999999997</v>
      </c>
      <c r="AL695" s="116">
        <f t="shared" si="1854"/>
        <v>2551.3799999999997</v>
      </c>
      <c r="AM695" s="116">
        <f t="shared" si="1854"/>
        <v>2709.7099999999996</v>
      </c>
      <c r="AN695" s="116">
        <f t="shared" si="1854"/>
        <v>2868.0399999999995</v>
      </c>
      <c r="AO695" s="116">
        <f t="shared" si="1854"/>
        <v>3026.3699999999994</v>
      </c>
      <c r="AP695" s="116">
        <f t="shared" si="1854"/>
        <v>3184.6999999999994</v>
      </c>
      <c r="AQ695" s="116">
        <f t="shared" si="1854"/>
        <v>3343.0299999999993</v>
      </c>
      <c r="AR695" s="116">
        <f t="shared" si="1854"/>
        <v>3501.3599999999992</v>
      </c>
      <c r="AS695" s="116">
        <f t="shared" si="1854"/>
        <v>3659.6899999999991</v>
      </c>
      <c r="AT695" s="116">
        <f t="shared" si="1854"/>
        <v>3818.0199999999991</v>
      </c>
      <c r="AU695" s="116">
        <f t="shared" si="1854"/>
        <v>3976.349999999999</v>
      </c>
      <c r="AW695" s="116">
        <f t="shared" si="1788"/>
        <v>4134.6799999999994</v>
      </c>
      <c r="AX695" s="116">
        <f t="shared" ref="AX695:BH695" si="1855">AX494+AW695</f>
        <v>4293.0099999999993</v>
      </c>
      <c r="AY695" s="116">
        <f t="shared" si="1855"/>
        <v>4451.3399999999992</v>
      </c>
      <c r="AZ695" s="116">
        <f t="shared" si="1855"/>
        <v>4609.6699999999992</v>
      </c>
      <c r="BA695" s="116">
        <f t="shared" si="1855"/>
        <v>4767.9999999999991</v>
      </c>
      <c r="BB695" s="116">
        <f t="shared" si="1855"/>
        <v>4926.329999999999</v>
      </c>
      <c r="BC695" s="116">
        <f t="shared" si="1855"/>
        <v>5084.6599999999989</v>
      </c>
      <c r="BD695" s="116">
        <f t="shared" si="1855"/>
        <v>5242.9899999999989</v>
      </c>
      <c r="BE695" s="116">
        <f t="shared" si="1855"/>
        <v>5401.3199999999988</v>
      </c>
      <c r="BF695" s="116">
        <f t="shared" si="1855"/>
        <v>5559.6499999999987</v>
      </c>
      <c r="BG695" s="116">
        <f t="shared" si="1855"/>
        <v>5717.9799999999987</v>
      </c>
      <c r="BH695" s="116">
        <f t="shared" si="1855"/>
        <v>5876.3099999999986</v>
      </c>
      <c r="BJ695" s="116"/>
      <c r="BK695" s="116"/>
      <c r="BL695" s="116"/>
      <c r="BM695" s="116"/>
      <c r="BN695" s="116"/>
      <c r="BO695" s="116"/>
      <c r="BP695" s="116"/>
      <c r="BQ695" s="116"/>
      <c r="BR695" s="116"/>
      <c r="BS695" s="116"/>
      <c r="BT695" s="116"/>
      <c r="BU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W695" s="116"/>
      <c r="DX695" s="116"/>
      <c r="DY695" s="116"/>
      <c r="DZ695" s="116"/>
      <c r="EA695" s="116"/>
      <c r="EB695" s="116"/>
      <c r="EC695" s="116"/>
      <c r="ED695" s="116"/>
      <c r="EE695" s="116"/>
      <c r="EF695" s="116"/>
      <c r="EG695" s="116"/>
      <c r="EH695" s="116"/>
    </row>
    <row r="696" spans="1:138" ht="15.75" outlineLevel="1" x14ac:dyDescent="0.25">
      <c r="A696" s="2">
        <f t="shared" si="1782"/>
        <v>2</v>
      </c>
      <c r="B696" s="86" t="str">
        <f t="shared" si="1782"/>
        <v>PRE-09621</v>
      </c>
      <c r="C696" s="86" t="str">
        <f t="shared" si="1782"/>
        <v>SPP TAU - Circuit 66840</v>
      </c>
      <c r="D696" s="2" t="str">
        <f t="shared" si="1782"/>
        <v>PRE-09621.1</v>
      </c>
      <c r="E696" s="162" t="str">
        <f t="shared" si="1782"/>
        <v>SPP TAU - Circuit 66840</v>
      </c>
      <c r="I696" s="205">
        <v>0</v>
      </c>
      <c r="J696" s="116">
        <f t="shared" ref="J696" si="1856">J495+I696</f>
        <v>0</v>
      </c>
      <c r="K696" s="116">
        <f t="shared" ref="K696" si="1857">K495+J696</f>
        <v>0</v>
      </c>
      <c r="L696" s="116">
        <f t="shared" ref="L696" si="1858">L495+K696</f>
        <v>0</v>
      </c>
      <c r="M696" s="116">
        <f t="shared" ref="M696" si="1859">M495+L696</f>
        <v>0</v>
      </c>
      <c r="N696" s="116">
        <f t="shared" ref="N696" si="1860">N495+M696</f>
        <v>0</v>
      </c>
      <c r="O696" s="116">
        <f t="shared" ref="O696" si="1861">O495+N696</f>
        <v>0</v>
      </c>
      <c r="P696" s="116">
        <f t="shared" ref="P696" si="1862">P495+O696</f>
        <v>0</v>
      </c>
      <c r="Q696" s="116">
        <f t="shared" ref="Q696" si="1863">Q495+P696</f>
        <v>0</v>
      </c>
      <c r="R696" s="116">
        <f t="shared" ref="R696" si="1864">R495+Q696</f>
        <v>0</v>
      </c>
      <c r="S696" s="116">
        <f t="shared" ref="S696" si="1865">S495+R696</f>
        <v>0</v>
      </c>
      <c r="T696" s="116">
        <f t="shared" ref="T696" si="1866">T495+S696</f>
        <v>0</v>
      </c>
      <c r="U696" s="116">
        <f t="shared" ref="U696" si="1867">U495+T696</f>
        <v>0</v>
      </c>
      <c r="W696" s="116">
        <f t="shared" si="1784"/>
        <v>0</v>
      </c>
      <c r="X696" s="116">
        <f t="shared" ref="X696:AH696" si="1868">X495+W696</f>
        <v>3.99</v>
      </c>
      <c r="Y696" s="116">
        <f t="shared" si="1868"/>
        <v>7.98</v>
      </c>
      <c r="Z696" s="116">
        <f t="shared" si="1868"/>
        <v>11.97</v>
      </c>
      <c r="AA696" s="116">
        <f t="shared" si="1868"/>
        <v>15.96</v>
      </c>
      <c r="AB696" s="116">
        <f t="shared" si="1868"/>
        <v>19.93</v>
      </c>
      <c r="AC696" s="116">
        <f t="shared" si="1868"/>
        <v>23.9</v>
      </c>
      <c r="AD696" s="116">
        <f t="shared" si="1868"/>
        <v>27.869999999999997</v>
      </c>
      <c r="AE696" s="116">
        <f t="shared" si="1868"/>
        <v>31.839999999999996</v>
      </c>
      <c r="AF696" s="116">
        <f t="shared" si="1868"/>
        <v>35.809999999999995</v>
      </c>
      <c r="AG696" s="116">
        <f t="shared" si="1868"/>
        <v>39.779999999999994</v>
      </c>
      <c r="AH696" s="116">
        <f t="shared" si="1868"/>
        <v>43.749999999999993</v>
      </c>
      <c r="AJ696" s="116">
        <f t="shared" si="1786"/>
        <v>46.559999999999995</v>
      </c>
      <c r="AK696" s="116">
        <f t="shared" ref="AK696:AU696" si="1869">AK495+AJ696</f>
        <v>49.37</v>
      </c>
      <c r="AL696" s="116">
        <f t="shared" si="1869"/>
        <v>52.18</v>
      </c>
      <c r="AM696" s="116">
        <f t="shared" si="1869"/>
        <v>54.99</v>
      </c>
      <c r="AN696" s="116">
        <f t="shared" si="1869"/>
        <v>57.800000000000004</v>
      </c>
      <c r="AO696" s="116">
        <f t="shared" si="1869"/>
        <v>60.610000000000007</v>
      </c>
      <c r="AP696" s="116">
        <f t="shared" si="1869"/>
        <v>63.420000000000009</v>
      </c>
      <c r="AQ696" s="116">
        <f t="shared" si="1869"/>
        <v>66.23</v>
      </c>
      <c r="AR696" s="116">
        <f t="shared" si="1869"/>
        <v>69.040000000000006</v>
      </c>
      <c r="AS696" s="116">
        <f t="shared" si="1869"/>
        <v>71.850000000000009</v>
      </c>
      <c r="AT696" s="116">
        <f t="shared" si="1869"/>
        <v>74.660000000000011</v>
      </c>
      <c r="AU696" s="116">
        <f t="shared" si="1869"/>
        <v>77.470000000000013</v>
      </c>
      <c r="AW696" s="116">
        <f t="shared" si="1788"/>
        <v>80.280000000000015</v>
      </c>
      <c r="AX696" s="116">
        <f t="shared" ref="AX696:BH696" si="1870">AX495+AW696</f>
        <v>83.090000000000018</v>
      </c>
      <c r="AY696" s="116">
        <f t="shared" si="1870"/>
        <v>85.90000000000002</v>
      </c>
      <c r="AZ696" s="116">
        <f t="shared" si="1870"/>
        <v>88.710000000000022</v>
      </c>
      <c r="BA696" s="116">
        <f t="shared" si="1870"/>
        <v>91.520000000000024</v>
      </c>
      <c r="BB696" s="116">
        <f t="shared" si="1870"/>
        <v>94.330000000000027</v>
      </c>
      <c r="BC696" s="116">
        <f t="shared" si="1870"/>
        <v>97.140000000000029</v>
      </c>
      <c r="BD696" s="116">
        <f t="shared" si="1870"/>
        <v>99.950000000000031</v>
      </c>
      <c r="BE696" s="116">
        <f t="shared" si="1870"/>
        <v>102.76000000000003</v>
      </c>
      <c r="BF696" s="116">
        <f t="shared" si="1870"/>
        <v>105.57000000000004</v>
      </c>
      <c r="BG696" s="116">
        <f t="shared" si="1870"/>
        <v>108.38000000000004</v>
      </c>
      <c r="BH696" s="116">
        <f t="shared" si="1870"/>
        <v>111.19000000000004</v>
      </c>
      <c r="BJ696" s="116"/>
      <c r="BK696" s="116"/>
      <c r="BL696" s="116"/>
      <c r="BM696" s="116"/>
      <c r="BN696" s="116"/>
      <c r="BO696" s="116"/>
      <c r="BP696" s="116"/>
      <c r="BQ696" s="116"/>
      <c r="BR696" s="116"/>
      <c r="BS696" s="116"/>
      <c r="BT696" s="116"/>
      <c r="BU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W696" s="116"/>
      <c r="DX696" s="116"/>
      <c r="DY696" s="116"/>
      <c r="DZ696" s="116"/>
      <c r="EA696" s="116"/>
      <c r="EB696" s="116"/>
      <c r="EC696" s="116"/>
      <c r="ED696" s="116"/>
      <c r="EE696" s="116"/>
      <c r="EF696" s="116"/>
      <c r="EG696" s="116"/>
      <c r="EH696" s="116"/>
    </row>
    <row r="697" spans="1:138" ht="15.75" outlineLevel="1" x14ac:dyDescent="0.25">
      <c r="A697" s="2">
        <f t="shared" si="1782"/>
        <v>2</v>
      </c>
      <c r="B697" s="86" t="str">
        <f t="shared" si="1782"/>
        <v>PRE-09621</v>
      </c>
      <c r="C697" s="86" t="str">
        <f t="shared" si="1782"/>
        <v>SPP TAU - Circuit 66840</v>
      </c>
      <c r="D697" s="2" t="str">
        <f t="shared" si="1782"/>
        <v>PRE-09621.1</v>
      </c>
      <c r="E697" s="162" t="str">
        <f t="shared" si="1782"/>
        <v>SPP TAU - Circuit 66840</v>
      </c>
      <c r="I697" s="205">
        <v>0</v>
      </c>
      <c r="J697" s="116">
        <f t="shared" ref="J697" si="1871">J496+I697</f>
        <v>0</v>
      </c>
      <c r="K697" s="116">
        <f t="shared" ref="K697" si="1872">K496+J697</f>
        <v>0</v>
      </c>
      <c r="L697" s="116">
        <f t="shared" ref="L697" si="1873">L496+K697</f>
        <v>0</v>
      </c>
      <c r="M697" s="116">
        <f t="shared" ref="M697" si="1874">M496+L697</f>
        <v>0</v>
      </c>
      <c r="N697" s="116">
        <f t="shared" ref="N697" si="1875">N496+M697</f>
        <v>0</v>
      </c>
      <c r="O697" s="116">
        <f t="shared" ref="O697" si="1876">O496+N697</f>
        <v>0</v>
      </c>
      <c r="P697" s="116">
        <f t="shared" ref="P697" si="1877">P496+O697</f>
        <v>0</v>
      </c>
      <c r="Q697" s="116">
        <f t="shared" ref="Q697" si="1878">Q496+P697</f>
        <v>0</v>
      </c>
      <c r="R697" s="116">
        <f t="shared" ref="R697" si="1879">R496+Q697</f>
        <v>0</v>
      </c>
      <c r="S697" s="116">
        <f t="shared" ref="S697" si="1880">S496+R697</f>
        <v>0</v>
      </c>
      <c r="T697" s="116">
        <f t="shared" ref="T697" si="1881">T496+S697</f>
        <v>0</v>
      </c>
      <c r="U697" s="116">
        <f t="shared" ref="U697" si="1882">U496+T697</f>
        <v>0</v>
      </c>
      <c r="W697" s="116">
        <f t="shared" si="1784"/>
        <v>0</v>
      </c>
      <c r="X697" s="116">
        <f t="shared" ref="X697:AH697" si="1883">X496+W697</f>
        <v>26.12</v>
      </c>
      <c r="Y697" s="116">
        <f t="shared" si="1883"/>
        <v>52.24</v>
      </c>
      <c r="Z697" s="116">
        <f t="shared" si="1883"/>
        <v>78.37</v>
      </c>
      <c r="AA697" s="116">
        <f t="shared" si="1883"/>
        <v>104.5</v>
      </c>
      <c r="AB697" s="116">
        <f t="shared" si="1883"/>
        <v>130.44</v>
      </c>
      <c r="AC697" s="116">
        <f t="shared" si="1883"/>
        <v>156.38</v>
      </c>
      <c r="AD697" s="116">
        <f t="shared" si="1883"/>
        <v>182.32</v>
      </c>
      <c r="AE697" s="116">
        <f t="shared" si="1883"/>
        <v>208.26</v>
      </c>
      <c r="AF697" s="116">
        <f t="shared" si="1883"/>
        <v>234.2</v>
      </c>
      <c r="AG697" s="116">
        <f t="shared" si="1883"/>
        <v>260.14</v>
      </c>
      <c r="AH697" s="116">
        <f t="shared" si="1883"/>
        <v>286.08</v>
      </c>
      <c r="AJ697" s="116">
        <f t="shared" si="1786"/>
        <v>305.96999999999997</v>
      </c>
      <c r="AK697" s="116">
        <f t="shared" ref="AK697:AU697" si="1884">AK496+AJ697</f>
        <v>325.85999999999996</v>
      </c>
      <c r="AL697" s="116">
        <f t="shared" si="1884"/>
        <v>345.74999999999994</v>
      </c>
      <c r="AM697" s="116">
        <f t="shared" si="1884"/>
        <v>365.63999999999993</v>
      </c>
      <c r="AN697" s="116">
        <f t="shared" si="1884"/>
        <v>385.52999999999992</v>
      </c>
      <c r="AO697" s="116">
        <f t="shared" si="1884"/>
        <v>405.4199999999999</v>
      </c>
      <c r="AP697" s="116">
        <f t="shared" si="1884"/>
        <v>425.30999999999989</v>
      </c>
      <c r="AQ697" s="116">
        <f t="shared" si="1884"/>
        <v>445.19999999999987</v>
      </c>
      <c r="AR697" s="116">
        <f t="shared" si="1884"/>
        <v>465.08999999999986</v>
      </c>
      <c r="AS697" s="116">
        <f t="shared" si="1884"/>
        <v>484.97999999999985</v>
      </c>
      <c r="AT697" s="116">
        <f t="shared" si="1884"/>
        <v>504.86999999999983</v>
      </c>
      <c r="AU697" s="116">
        <f t="shared" si="1884"/>
        <v>524.75999999999988</v>
      </c>
      <c r="AW697" s="116">
        <f t="shared" si="1788"/>
        <v>544.64999999999986</v>
      </c>
      <c r="AX697" s="116">
        <f t="shared" ref="AX697:BH697" si="1885">AX496+AW697</f>
        <v>564.53999999999985</v>
      </c>
      <c r="AY697" s="116">
        <f t="shared" si="1885"/>
        <v>584.42999999999984</v>
      </c>
      <c r="AZ697" s="116">
        <f t="shared" si="1885"/>
        <v>604.31999999999982</v>
      </c>
      <c r="BA697" s="116">
        <f t="shared" si="1885"/>
        <v>624.20999999999981</v>
      </c>
      <c r="BB697" s="116">
        <f t="shared" si="1885"/>
        <v>644.0999999999998</v>
      </c>
      <c r="BC697" s="116">
        <f t="shared" si="1885"/>
        <v>663.98999999999978</v>
      </c>
      <c r="BD697" s="116">
        <f t="shared" si="1885"/>
        <v>683.87999999999977</v>
      </c>
      <c r="BE697" s="116">
        <f t="shared" si="1885"/>
        <v>703.76999999999975</v>
      </c>
      <c r="BF697" s="116">
        <f t="shared" si="1885"/>
        <v>723.65999999999974</v>
      </c>
      <c r="BG697" s="116">
        <f t="shared" si="1885"/>
        <v>743.54999999999973</v>
      </c>
      <c r="BH697" s="116">
        <f t="shared" si="1885"/>
        <v>763.43999999999971</v>
      </c>
      <c r="BJ697" s="116"/>
      <c r="BK697" s="116"/>
      <c r="BL697" s="116"/>
      <c r="BM697" s="116"/>
      <c r="BN697" s="116"/>
      <c r="BO697" s="116"/>
      <c r="BP697" s="116"/>
      <c r="BQ697" s="116"/>
      <c r="BR697" s="116"/>
      <c r="BS697" s="116"/>
      <c r="BT697" s="116"/>
      <c r="BU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W697" s="116"/>
      <c r="DX697" s="116"/>
      <c r="DY697" s="116"/>
      <c r="DZ697" s="116"/>
      <c r="EA697" s="116"/>
      <c r="EB697" s="116"/>
      <c r="EC697" s="116"/>
      <c r="ED697" s="116"/>
      <c r="EE697" s="116"/>
      <c r="EF697" s="116"/>
      <c r="EG697" s="116"/>
      <c r="EH697" s="116"/>
    </row>
    <row r="698" spans="1:138" ht="15.75" outlineLevel="1" x14ac:dyDescent="0.25">
      <c r="A698" s="2">
        <f t="shared" si="1782"/>
        <v>2</v>
      </c>
      <c r="B698" s="86" t="str">
        <f t="shared" si="1782"/>
        <v>PRE-09621</v>
      </c>
      <c r="C698" s="86" t="str">
        <f t="shared" si="1782"/>
        <v>SPP TAU - Circuit 66840</v>
      </c>
      <c r="D698" s="2" t="str">
        <f t="shared" si="1782"/>
        <v>PRE-09621.1</v>
      </c>
      <c r="E698" s="162" t="str">
        <f t="shared" si="1782"/>
        <v>SPP TAU - Circuit 66840</v>
      </c>
      <c r="I698" s="205">
        <v>0</v>
      </c>
      <c r="J698" s="116">
        <f t="shared" ref="J698" si="1886">J497+I698</f>
        <v>0</v>
      </c>
      <c r="K698" s="116">
        <f t="shared" ref="K698" si="1887">K497+J698</f>
        <v>0</v>
      </c>
      <c r="L698" s="116">
        <f t="shared" ref="L698" si="1888">L497+K698</f>
        <v>0</v>
      </c>
      <c r="M698" s="116">
        <f t="shared" ref="M698" si="1889">M497+L698</f>
        <v>0</v>
      </c>
      <c r="N698" s="116">
        <f t="shared" ref="N698" si="1890">N497+M698</f>
        <v>0</v>
      </c>
      <c r="O698" s="116">
        <f t="shared" ref="O698" si="1891">O497+N698</f>
        <v>0</v>
      </c>
      <c r="P698" s="116">
        <f t="shared" ref="P698" si="1892">P497+O698</f>
        <v>0</v>
      </c>
      <c r="Q698" s="116">
        <f t="shared" ref="Q698" si="1893">Q497+P698</f>
        <v>0</v>
      </c>
      <c r="R698" s="116">
        <f t="shared" ref="R698" si="1894">R497+Q698</f>
        <v>0</v>
      </c>
      <c r="S698" s="116">
        <f t="shared" ref="S698" si="1895">S497+R698</f>
        <v>0</v>
      </c>
      <c r="T698" s="116">
        <f t="shared" ref="T698" si="1896">T497+S698</f>
        <v>0</v>
      </c>
      <c r="U698" s="116">
        <f t="shared" ref="U698" si="1897">U497+T698</f>
        <v>0</v>
      </c>
      <c r="W698" s="116">
        <f t="shared" si="1784"/>
        <v>0</v>
      </c>
      <c r="X698" s="116">
        <f t="shared" ref="X698:AH698" si="1898">X497+W698</f>
        <v>269.98</v>
      </c>
      <c r="Y698" s="116">
        <f t="shared" si="1898"/>
        <v>539.97</v>
      </c>
      <c r="Z698" s="116">
        <f t="shared" si="1898"/>
        <v>809.98</v>
      </c>
      <c r="AA698" s="116">
        <f t="shared" si="1898"/>
        <v>1079.99</v>
      </c>
      <c r="AB698" s="116">
        <f t="shared" si="1898"/>
        <v>1348.1</v>
      </c>
      <c r="AC698" s="116">
        <f t="shared" si="1898"/>
        <v>1616.21</v>
      </c>
      <c r="AD698" s="116">
        <f t="shared" si="1898"/>
        <v>1884.3200000000002</v>
      </c>
      <c r="AE698" s="116">
        <f t="shared" si="1898"/>
        <v>2152.4300000000003</v>
      </c>
      <c r="AF698" s="116">
        <f t="shared" si="1898"/>
        <v>2420.5400000000004</v>
      </c>
      <c r="AG698" s="116">
        <f t="shared" si="1898"/>
        <v>2688.6500000000005</v>
      </c>
      <c r="AH698" s="116">
        <f t="shared" si="1898"/>
        <v>2956.7700000000004</v>
      </c>
      <c r="AJ698" s="116">
        <f t="shared" si="1786"/>
        <v>3230.9800000000005</v>
      </c>
      <c r="AK698" s="116">
        <f t="shared" ref="AK698:AU698" si="1899">AK497+AJ698</f>
        <v>3505.1900000000005</v>
      </c>
      <c r="AL698" s="116">
        <f t="shared" si="1899"/>
        <v>3779.4000000000005</v>
      </c>
      <c r="AM698" s="116">
        <f t="shared" si="1899"/>
        <v>4053.6100000000006</v>
      </c>
      <c r="AN698" s="116">
        <f t="shared" si="1899"/>
        <v>4327.8200000000006</v>
      </c>
      <c r="AO698" s="116">
        <f t="shared" si="1899"/>
        <v>4602.0300000000007</v>
      </c>
      <c r="AP698" s="116">
        <f t="shared" si="1899"/>
        <v>4876.2400000000007</v>
      </c>
      <c r="AQ698" s="116">
        <f t="shared" si="1899"/>
        <v>5150.4500000000007</v>
      </c>
      <c r="AR698" s="116">
        <f t="shared" si="1899"/>
        <v>5424.6600000000008</v>
      </c>
      <c r="AS698" s="116">
        <f t="shared" si="1899"/>
        <v>5698.8700000000008</v>
      </c>
      <c r="AT698" s="116">
        <f t="shared" si="1899"/>
        <v>5973.0800000000008</v>
      </c>
      <c r="AU698" s="116">
        <f t="shared" si="1899"/>
        <v>6247.2900000000009</v>
      </c>
      <c r="AW698" s="116">
        <f t="shared" si="1788"/>
        <v>6521.5000000000009</v>
      </c>
      <c r="AX698" s="116">
        <f t="shared" ref="AX698:BH698" si="1900">AX497+AW698</f>
        <v>6795.7100000000009</v>
      </c>
      <c r="AY698" s="116">
        <f t="shared" si="1900"/>
        <v>7069.920000000001</v>
      </c>
      <c r="AZ698" s="116">
        <f t="shared" si="1900"/>
        <v>7344.130000000001</v>
      </c>
      <c r="BA698" s="116">
        <f t="shared" si="1900"/>
        <v>7618.3400000000011</v>
      </c>
      <c r="BB698" s="116">
        <f t="shared" si="1900"/>
        <v>7892.5500000000011</v>
      </c>
      <c r="BC698" s="116">
        <f t="shared" si="1900"/>
        <v>8166.7600000000011</v>
      </c>
      <c r="BD698" s="116">
        <f t="shared" si="1900"/>
        <v>8440.9700000000012</v>
      </c>
      <c r="BE698" s="116">
        <f t="shared" si="1900"/>
        <v>8715.18</v>
      </c>
      <c r="BF698" s="116">
        <f t="shared" si="1900"/>
        <v>8989.39</v>
      </c>
      <c r="BG698" s="116">
        <f t="shared" si="1900"/>
        <v>9263.5999999999985</v>
      </c>
      <c r="BH698" s="116">
        <f t="shared" si="1900"/>
        <v>9537.8099999999977</v>
      </c>
      <c r="BJ698" s="116"/>
      <c r="BK698" s="116"/>
      <c r="BL698" s="116"/>
      <c r="BM698" s="116"/>
      <c r="BN698" s="116"/>
      <c r="BO698" s="116"/>
      <c r="BP698" s="116"/>
      <c r="BQ698" s="116"/>
      <c r="BR698" s="116"/>
      <c r="BS698" s="116"/>
      <c r="BT698" s="116"/>
      <c r="BU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W698" s="116"/>
      <c r="DX698" s="116"/>
      <c r="DY698" s="116"/>
      <c r="DZ698" s="116"/>
      <c r="EA698" s="116"/>
      <c r="EB698" s="116"/>
      <c r="EC698" s="116"/>
      <c r="ED698" s="116"/>
      <c r="EE698" s="116"/>
      <c r="EF698" s="116"/>
      <c r="EG698" s="116"/>
      <c r="EH698" s="116"/>
    </row>
    <row r="699" spans="1:138" ht="15.75" outlineLevel="1" x14ac:dyDescent="0.25">
      <c r="A699" s="2">
        <f t="shared" si="1782"/>
        <v>2</v>
      </c>
      <c r="B699" s="86" t="str">
        <f t="shared" si="1782"/>
        <v>PRE-09621</v>
      </c>
      <c r="C699" s="86" t="str">
        <f t="shared" si="1782"/>
        <v>SPP TAU - Circuit 66840</v>
      </c>
      <c r="D699" s="2" t="str">
        <f t="shared" si="1782"/>
        <v>PRE-09621.1</v>
      </c>
      <c r="E699" s="162" t="str">
        <f t="shared" si="1782"/>
        <v>SPP TAU - Circuit 66840</v>
      </c>
      <c r="I699" s="205">
        <v>0</v>
      </c>
      <c r="J699" s="116">
        <f>J498+I699</f>
        <v>0</v>
      </c>
      <c r="K699" s="116">
        <f>K498+J699</f>
        <v>0</v>
      </c>
      <c r="L699" s="116">
        <f t="shared" ref="L699" si="1901">L498+K699</f>
        <v>0</v>
      </c>
      <c r="M699" s="116">
        <f t="shared" ref="M699" si="1902">M498+L699</f>
        <v>0</v>
      </c>
      <c r="N699" s="116">
        <f t="shared" ref="N699" si="1903">N498+M699</f>
        <v>0</v>
      </c>
      <c r="O699" s="116">
        <f t="shared" ref="O699" si="1904">O498+N699</f>
        <v>0</v>
      </c>
      <c r="P699" s="116">
        <f t="shared" ref="P699" si="1905">P498+O699</f>
        <v>0</v>
      </c>
      <c r="Q699" s="116">
        <f t="shared" ref="Q699" si="1906">Q498+P699</f>
        <v>0</v>
      </c>
      <c r="R699" s="116">
        <f t="shared" ref="R699" si="1907">R498+Q699</f>
        <v>0</v>
      </c>
      <c r="S699" s="116">
        <f t="shared" ref="S699" si="1908">S498+R699</f>
        <v>0</v>
      </c>
      <c r="T699" s="116">
        <f t="shared" ref="T699" si="1909">T498+S699</f>
        <v>0</v>
      </c>
      <c r="U699" s="116">
        <f t="shared" ref="U699" si="1910">U498+T699</f>
        <v>0</v>
      </c>
      <c r="W699" s="116">
        <f t="shared" si="1784"/>
        <v>0</v>
      </c>
      <c r="X699" s="116">
        <f t="shared" ref="X699:AH699" si="1911">X498+W699</f>
        <v>9.57</v>
      </c>
      <c r="Y699" s="116">
        <f t="shared" si="1911"/>
        <v>19.14</v>
      </c>
      <c r="Z699" s="116">
        <f t="shared" si="1911"/>
        <v>28.71</v>
      </c>
      <c r="AA699" s="116">
        <f t="shared" si="1911"/>
        <v>38.28</v>
      </c>
      <c r="AB699" s="116">
        <f t="shared" si="1911"/>
        <v>47.78</v>
      </c>
      <c r="AC699" s="116">
        <f t="shared" si="1911"/>
        <v>57.28</v>
      </c>
      <c r="AD699" s="116">
        <f t="shared" si="1911"/>
        <v>66.78</v>
      </c>
      <c r="AE699" s="116">
        <f t="shared" si="1911"/>
        <v>76.28</v>
      </c>
      <c r="AF699" s="116">
        <f t="shared" si="1911"/>
        <v>85.78</v>
      </c>
      <c r="AG699" s="116">
        <f t="shared" si="1911"/>
        <v>95.28</v>
      </c>
      <c r="AH699" s="116">
        <f t="shared" si="1911"/>
        <v>104.78</v>
      </c>
      <c r="AJ699" s="116">
        <f t="shared" si="1786"/>
        <v>110.09</v>
      </c>
      <c r="AK699" s="116">
        <f t="shared" ref="AK699:AU699" si="1912">AK498+AJ699</f>
        <v>115.4</v>
      </c>
      <c r="AL699" s="116">
        <f t="shared" si="1912"/>
        <v>120.71000000000001</v>
      </c>
      <c r="AM699" s="116">
        <f t="shared" si="1912"/>
        <v>126.02000000000001</v>
      </c>
      <c r="AN699" s="116">
        <f t="shared" si="1912"/>
        <v>131.33000000000001</v>
      </c>
      <c r="AO699" s="116">
        <f t="shared" si="1912"/>
        <v>136.64000000000001</v>
      </c>
      <c r="AP699" s="116">
        <f t="shared" si="1912"/>
        <v>141.95000000000002</v>
      </c>
      <c r="AQ699" s="116">
        <f t="shared" si="1912"/>
        <v>147.26000000000002</v>
      </c>
      <c r="AR699" s="116">
        <f t="shared" si="1912"/>
        <v>152.57000000000002</v>
      </c>
      <c r="AS699" s="116">
        <f t="shared" si="1912"/>
        <v>157.88000000000002</v>
      </c>
      <c r="AT699" s="116">
        <f t="shared" si="1912"/>
        <v>163.19000000000003</v>
      </c>
      <c r="AU699" s="116">
        <f t="shared" si="1912"/>
        <v>168.50000000000003</v>
      </c>
      <c r="AW699" s="116">
        <f t="shared" si="1788"/>
        <v>173.81000000000003</v>
      </c>
      <c r="AX699" s="116">
        <f t="shared" ref="AX699:BH699" si="1913">AX498+AW699</f>
        <v>179.12000000000003</v>
      </c>
      <c r="AY699" s="116">
        <f t="shared" si="1913"/>
        <v>184.43000000000004</v>
      </c>
      <c r="AZ699" s="116">
        <f t="shared" si="1913"/>
        <v>189.74000000000004</v>
      </c>
      <c r="BA699" s="116">
        <f t="shared" si="1913"/>
        <v>195.05000000000004</v>
      </c>
      <c r="BB699" s="116">
        <f t="shared" si="1913"/>
        <v>200.36000000000004</v>
      </c>
      <c r="BC699" s="116">
        <f t="shared" si="1913"/>
        <v>205.67000000000004</v>
      </c>
      <c r="BD699" s="116">
        <f t="shared" si="1913"/>
        <v>210.98000000000005</v>
      </c>
      <c r="BE699" s="116">
        <f t="shared" si="1913"/>
        <v>216.29000000000005</v>
      </c>
      <c r="BF699" s="116">
        <f t="shared" si="1913"/>
        <v>221.60000000000005</v>
      </c>
      <c r="BG699" s="116">
        <f t="shared" si="1913"/>
        <v>226.91000000000005</v>
      </c>
      <c r="BH699" s="116">
        <f t="shared" si="1913"/>
        <v>232.22000000000006</v>
      </c>
      <c r="BJ699" s="116"/>
      <c r="BK699" s="116"/>
      <c r="BL699" s="116"/>
      <c r="BM699" s="116"/>
      <c r="BN699" s="116"/>
      <c r="BO699" s="116"/>
      <c r="BP699" s="116"/>
      <c r="BQ699" s="116"/>
      <c r="BR699" s="116"/>
      <c r="BS699" s="116"/>
      <c r="BT699" s="116"/>
      <c r="BU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W699" s="116"/>
      <c r="DX699" s="116"/>
      <c r="DY699" s="116"/>
      <c r="DZ699" s="116"/>
      <c r="EA699" s="116"/>
      <c r="EB699" s="116"/>
      <c r="EC699" s="116"/>
      <c r="ED699" s="116"/>
      <c r="EE699" s="116"/>
      <c r="EF699" s="116"/>
      <c r="EG699" s="116"/>
      <c r="EH699" s="116"/>
    </row>
    <row r="700" spans="1:138" ht="15.75" outlineLevel="1" x14ac:dyDescent="0.25">
      <c r="A700" s="2">
        <f t="shared" si="1782"/>
        <v>3</v>
      </c>
      <c r="B700" s="86" t="str">
        <f t="shared" si="1782"/>
        <v>PRE-09622</v>
      </c>
      <c r="C700" s="86" t="str">
        <f t="shared" si="1782"/>
        <v>SPP TAU - Circuit 66007</v>
      </c>
      <c r="D700" s="2" t="str">
        <f t="shared" si="1782"/>
        <v>PRE-09622.1</v>
      </c>
      <c r="E700" s="162" t="str">
        <f t="shared" si="1782"/>
        <v>SPP TAU - Circuit 66007</v>
      </c>
      <c r="I700" s="205">
        <v>0</v>
      </c>
      <c r="J700" s="116">
        <f t="shared" ref="J700:U700" si="1914">J499+I700</f>
        <v>0</v>
      </c>
      <c r="K700" s="116">
        <f t="shared" si="1914"/>
        <v>0</v>
      </c>
      <c r="L700" s="116">
        <f t="shared" si="1914"/>
        <v>0</v>
      </c>
      <c r="M700" s="116">
        <f t="shared" si="1914"/>
        <v>0</v>
      </c>
      <c r="N700" s="116">
        <f t="shared" si="1914"/>
        <v>0</v>
      </c>
      <c r="O700" s="116">
        <f t="shared" si="1914"/>
        <v>0</v>
      </c>
      <c r="P700" s="116">
        <f t="shared" si="1914"/>
        <v>0</v>
      </c>
      <c r="Q700" s="116">
        <f t="shared" si="1914"/>
        <v>0</v>
      </c>
      <c r="R700" s="116">
        <f t="shared" si="1914"/>
        <v>0</v>
      </c>
      <c r="S700" s="116">
        <f t="shared" si="1914"/>
        <v>0</v>
      </c>
      <c r="T700" s="116">
        <f t="shared" si="1914"/>
        <v>0</v>
      </c>
      <c r="U700" s="116">
        <f t="shared" si="1914"/>
        <v>0</v>
      </c>
      <c r="W700" s="116">
        <f t="shared" si="1784"/>
        <v>0</v>
      </c>
      <c r="X700" s="116">
        <f t="shared" ref="X700:AH700" si="1915">X499+W700</f>
        <v>0</v>
      </c>
      <c r="Y700" s="116">
        <f t="shared" si="1915"/>
        <v>0</v>
      </c>
      <c r="Z700" s="116">
        <f t="shared" si="1915"/>
        <v>0</v>
      </c>
      <c r="AA700" s="116">
        <f t="shared" si="1915"/>
        <v>0</v>
      </c>
      <c r="AB700" s="116">
        <f t="shared" si="1915"/>
        <v>0</v>
      </c>
      <c r="AC700" s="116">
        <f t="shared" si="1915"/>
        <v>0</v>
      </c>
      <c r="AD700" s="116">
        <f t="shared" si="1915"/>
        <v>0</v>
      </c>
      <c r="AE700" s="116">
        <f t="shared" si="1915"/>
        <v>0</v>
      </c>
      <c r="AF700" s="116">
        <f t="shared" si="1915"/>
        <v>0</v>
      </c>
      <c r="AG700" s="116">
        <f t="shared" si="1915"/>
        <v>0</v>
      </c>
      <c r="AH700" s="116">
        <f t="shared" si="1915"/>
        <v>0</v>
      </c>
      <c r="AJ700" s="116">
        <f t="shared" si="1786"/>
        <v>1566.46</v>
      </c>
      <c r="AK700" s="116">
        <f t="shared" ref="AK700:AU700" si="1916">AK499+AJ700</f>
        <v>3132.92</v>
      </c>
      <c r="AL700" s="116">
        <f t="shared" si="1916"/>
        <v>4699.38</v>
      </c>
      <c r="AM700" s="116">
        <f t="shared" si="1916"/>
        <v>6265.84</v>
      </c>
      <c r="AN700" s="116">
        <f t="shared" si="1916"/>
        <v>7832.3</v>
      </c>
      <c r="AO700" s="116">
        <f t="shared" si="1916"/>
        <v>9398.76</v>
      </c>
      <c r="AP700" s="116">
        <f t="shared" si="1916"/>
        <v>10965.220000000001</v>
      </c>
      <c r="AQ700" s="116">
        <f t="shared" si="1916"/>
        <v>12531.68</v>
      </c>
      <c r="AR700" s="116">
        <f t="shared" si="1916"/>
        <v>14098.14</v>
      </c>
      <c r="AS700" s="116">
        <f t="shared" si="1916"/>
        <v>15664.599999999999</v>
      </c>
      <c r="AT700" s="116">
        <f t="shared" si="1916"/>
        <v>17231.059999999998</v>
      </c>
      <c r="AU700" s="116">
        <f t="shared" si="1916"/>
        <v>18797.519999999997</v>
      </c>
      <c r="AW700" s="116">
        <f t="shared" si="1788"/>
        <v>20363.979999999996</v>
      </c>
      <c r="AX700" s="116">
        <f t="shared" ref="AX700:BH700" si="1917">AX499+AW700</f>
        <v>21930.439999999995</v>
      </c>
      <c r="AY700" s="116">
        <f t="shared" si="1917"/>
        <v>23496.899999999994</v>
      </c>
      <c r="AZ700" s="116">
        <f t="shared" si="1917"/>
        <v>25063.359999999993</v>
      </c>
      <c r="BA700" s="116">
        <f t="shared" si="1917"/>
        <v>26629.819999999992</v>
      </c>
      <c r="BB700" s="116">
        <f t="shared" si="1917"/>
        <v>28196.279999999992</v>
      </c>
      <c r="BC700" s="116">
        <f t="shared" si="1917"/>
        <v>29762.739999999991</v>
      </c>
      <c r="BD700" s="116">
        <f t="shared" si="1917"/>
        <v>31329.19999999999</v>
      </c>
      <c r="BE700" s="116">
        <f t="shared" si="1917"/>
        <v>32895.659999999989</v>
      </c>
      <c r="BF700" s="116">
        <f t="shared" si="1917"/>
        <v>34462.119999999988</v>
      </c>
      <c r="BG700" s="116">
        <f t="shared" si="1917"/>
        <v>36028.579999999987</v>
      </c>
      <c r="BH700" s="116">
        <f t="shared" si="1917"/>
        <v>37595.039999999986</v>
      </c>
      <c r="BJ700" s="116"/>
      <c r="BK700" s="116"/>
      <c r="BL700" s="116"/>
      <c r="BM700" s="116"/>
      <c r="BN700" s="116"/>
      <c r="BO700" s="116"/>
      <c r="BP700" s="116"/>
      <c r="BQ700" s="116"/>
      <c r="BR700" s="116"/>
      <c r="BS700" s="116"/>
      <c r="BT700" s="116"/>
      <c r="BU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W700" s="116"/>
      <c r="DX700" s="116"/>
      <c r="DY700" s="116"/>
      <c r="DZ700" s="116"/>
      <c r="EA700" s="116"/>
      <c r="EB700" s="116"/>
      <c r="EC700" s="116"/>
      <c r="ED700" s="116"/>
      <c r="EE700" s="116"/>
      <c r="EF700" s="116"/>
      <c r="EG700" s="116"/>
      <c r="EH700" s="116"/>
    </row>
    <row r="701" spans="1:138" ht="15.75" outlineLevel="1" x14ac:dyDescent="0.25">
      <c r="A701" s="2">
        <f t="shared" ref="A701:E701" si="1918">A500</f>
        <v>3</v>
      </c>
      <c r="B701" s="86" t="str">
        <f t="shared" si="1918"/>
        <v>PRE-09622</v>
      </c>
      <c r="C701" s="86" t="str">
        <f t="shared" si="1918"/>
        <v>SPP TAU - Circuit 66007</v>
      </c>
      <c r="D701" s="2" t="str">
        <f t="shared" si="1918"/>
        <v>PRE-09622.1</v>
      </c>
      <c r="E701" s="162" t="str">
        <f t="shared" si="1918"/>
        <v>SPP TAU - Circuit 66007</v>
      </c>
      <c r="I701" s="205">
        <v>0</v>
      </c>
      <c r="J701" s="116">
        <f t="shared" ref="J701:J708" si="1919">J500+I701</f>
        <v>0</v>
      </c>
      <c r="K701" s="116">
        <f t="shared" ref="K701:K708" si="1920">K500+J701</f>
        <v>0</v>
      </c>
      <c r="L701" s="116">
        <f t="shared" ref="L701:L708" si="1921">L500+K701</f>
        <v>0</v>
      </c>
      <c r="M701" s="116">
        <f t="shared" ref="M701:M708" si="1922">M500+L701</f>
        <v>0</v>
      </c>
      <c r="N701" s="116">
        <f t="shared" ref="N701:N708" si="1923">N500+M701</f>
        <v>0</v>
      </c>
      <c r="O701" s="116">
        <f t="shared" ref="O701:O708" si="1924">O500+N701</f>
        <v>0</v>
      </c>
      <c r="P701" s="116">
        <f t="shared" ref="P701:P708" si="1925">P500+O701</f>
        <v>0</v>
      </c>
      <c r="Q701" s="116">
        <f t="shared" ref="Q701:Q708" si="1926">Q500+P701</f>
        <v>0</v>
      </c>
      <c r="R701" s="116">
        <f t="shared" ref="R701:R708" si="1927">R500+Q701</f>
        <v>0</v>
      </c>
      <c r="S701" s="116">
        <f t="shared" ref="S701:S708" si="1928">S500+R701</f>
        <v>0</v>
      </c>
      <c r="T701" s="116">
        <f t="shared" ref="T701:T708" si="1929">T500+S701</f>
        <v>0</v>
      </c>
      <c r="U701" s="116">
        <f t="shared" ref="U701:U708" si="1930">U500+T701</f>
        <v>0</v>
      </c>
      <c r="W701" s="116">
        <f t="shared" ref="W701:W708" si="1931">W500+U701</f>
        <v>0</v>
      </c>
      <c r="X701" s="116">
        <f t="shared" ref="X701:X708" si="1932">X500+W701</f>
        <v>0</v>
      </c>
      <c r="Y701" s="116">
        <f t="shared" ref="Y701:Y708" si="1933">Y500+X701</f>
        <v>0</v>
      </c>
      <c r="Z701" s="116">
        <f t="shared" ref="Z701:Z708" si="1934">Z500+Y701</f>
        <v>0</v>
      </c>
      <c r="AA701" s="116">
        <f t="shared" ref="AA701:AA708" si="1935">AA500+Z701</f>
        <v>0</v>
      </c>
      <c r="AB701" s="116">
        <f t="shared" ref="AB701:AB708" si="1936">AB500+AA701</f>
        <v>0</v>
      </c>
      <c r="AC701" s="116">
        <f t="shared" ref="AC701:AC708" si="1937">AC500+AB701</f>
        <v>0</v>
      </c>
      <c r="AD701" s="116">
        <f t="shared" ref="AD701:AD708" si="1938">AD500+AC701</f>
        <v>0</v>
      </c>
      <c r="AE701" s="116">
        <f t="shared" ref="AE701:AE708" si="1939">AE500+AD701</f>
        <v>0</v>
      </c>
      <c r="AF701" s="116">
        <f t="shared" ref="AF701:AF708" si="1940">AF500+AE701</f>
        <v>0</v>
      </c>
      <c r="AG701" s="116">
        <f t="shared" ref="AG701:AG708" si="1941">AG500+AF701</f>
        <v>0</v>
      </c>
      <c r="AH701" s="116">
        <f t="shared" ref="AH701:AH708" si="1942">AH500+AG701</f>
        <v>0</v>
      </c>
      <c r="AJ701" s="116">
        <f t="shared" ref="AJ701:AJ708" si="1943">AJ500+AH701</f>
        <v>465.88</v>
      </c>
      <c r="AK701" s="116">
        <f t="shared" ref="AK701:AK708" si="1944">AK500+AJ701</f>
        <v>931.76</v>
      </c>
      <c r="AL701" s="116">
        <f t="shared" ref="AL701:AL708" si="1945">AL500+AK701</f>
        <v>1397.6399999999999</v>
      </c>
      <c r="AM701" s="116">
        <f t="shared" ref="AM701:AM708" si="1946">AM500+AL701</f>
        <v>1863.52</v>
      </c>
      <c r="AN701" s="116">
        <f t="shared" ref="AN701:AN708" si="1947">AN500+AM701</f>
        <v>2329.4</v>
      </c>
      <c r="AO701" s="116">
        <f t="shared" ref="AO701:AO708" si="1948">AO500+AN701</f>
        <v>2795.28</v>
      </c>
      <c r="AP701" s="116">
        <f t="shared" ref="AP701:AP708" si="1949">AP500+AO701</f>
        <v>3261.1600000000003</v>
      </c>
      <c r="AQ701" s="116">
        <f t="shared" ref="AQ701:AQ708" si="1950">AQ500+AP701</f>
        <v>3727.0400000000004</v>
      </c>
      <c r="AR701" s="116">
        <f t="shared" ref="AR701:AR708" si="1951">AR500+AQ701</f>
        <v>4192.92</v>
      </c>
      <c r="AS701" s="116">
        <f t="shared" ref="AS701:AS708" si="1952">AS500+AR701</f>
        <v>4658.8</v>
      </c>
      <c r="AT701" s="116">
        <f t="shared" ref="AT701:AT708" si="1953">AT500+AS701</f>
        <v>5124.68</v>
      </c>
      <c r="AU701" s="116">
        <f t="shared" ref="AU701:AU708" si="1954">AU500+AT701</f>
        <v>5590.56</v>
      </c>
      <c r="AW701" s="116">
        <f t="shared" ref="AW701:AW708" si="1955">AW500+AU701</f>
        <v>6056.4400000000005</v>
      </c>
      <c r="AX701" s="116">
        <f t="shared" ref="AX701:AX708" si="1956">AX500+AW701</f>
        <v>6522.3200000000006</v>
      </c>
      <c r="AY701" s="116">
        <f t="shared" ref="AY701:AY708" si="1957">AY500+AX701</f>
        <v>6988.2000000000007</v>
      </c>
      <c r="AZ701" s="116">
        <f t="shared" ref="AZ701:AZ708" si="1958">AZ500+AY701</f>
        <v>7454.0800000000008</v>
      </c>
      <c r="BA701" s="116">
        <f t="shared" ref="BA701:BA708" si="1959">BA500+AZ701</f>
        <v>7919.9600000000009</v>
      </c>
      <c r="BB701" s="116">
        <f t="shared" ref="BB701:BB708" si="1960">BB500+BA701</f>
        <v>8385.84</v>
      </c>
      <c r="BC701" s="116">
        <f t="shared" ref="BC701:BC708" si="1961">BC500+BB701</f>
        <v>8851.7199999999993</v>
      </c>
      <c r="BD701" s="116">
        <f t="shared" ref="BD701:BD708" si="1962">BD500+BC701</f>
        <v>9317.5999999999985</v>
      </c>
      <c r="BE701" s="116">
        <f t="shared" ref="BE701:BE708" si="1963">BE500+BD701</f>
        <v>9783.4799999999977</v>
      </c>
      <c r="BF701" s="116">
        <f t="shared" ref="BF701:BF708" si="1964">BF500+BE701</f>
        <v>10249.359999999997</v>
      </c>
      <c r="BG701" s="116">
        <f t="shared" ref="BG701:BG708" si="1965">BG500+BF701</f>
        <v>10715.239999999996</v>
      </c>
      <c r="BH701" s="116">
        <f t="shared" ref="BH701:BH708" si="1966">BH500+BG701</f>
        <v>11181.119999999995</v>
      </c>
      <c r="BJ701" s="116"/>
      <c r="BK701" s="116"/>
      <c r="BL701" s="116"/>
      <c r="BM701" s="116"/>
      <c r="BN701" s="116"/>
      <c r="BO701" s="116"/>
      <c r="BP701" s="116"/>
      <c r="BQ701" s="116"/>
      <c r="BR701" s="116"/>
      <c r="BS701" s="116"/>
      <c r="BT701" s="116"/>
      <c r="BU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W701" s="116"/>
      <c r="DX701" s="116"/>
      <c r="DY701" s="116"/>
      <c r="DZ701" s="116"/>
      <c r="EA701" s="116"/>
      <c r="EB701" s="116"/>
      <c r="EC701" s="116"/>
      <c r="ED701" s="116"/>
      <c r="EE701" s="116"/>
      <c r="EF701" s="116"/>
      <c r="EG701" s="116"/>
      <c r="EH701" s="116"/>
    </row>
    <row r="702" spans="1:138" ht="15.75" outlineLevel="1" x14ac:dyDescent="0.25">
      <c r="A702" s="2">
        <f t="shared" ref="A702:E702" si="1967">A501</f>
        <v>3</v>
      </c>
      <c r="B702" s="86" t="str">
        <f t="shared" si="1967"/>
        <v>PRE-09622</v>
      </c>
      <c r="C702" s="86" t="str">
        <f t="shared" si="1967"/>
        <v>SPP TAU - Circuit 66007</v>
      </c>
      <c r="D702" s="2" t="str">
        <f t="shared" si="1967"/>
        <v>PRE-09622.1</v>
      </c>
      <c r="E702" s="162" t="str">
        <f t="shared" si="1967"/>
        <v>SPP TAU - Circuit 66007</v>
      </c>
      <c r="I702" s="205">
        <v>0</v>
      </c>
      <c r="J702" s="116">
        <f t="shared" si="1919"/>
        <v>0</v>
      </c>
      <c r="K702" s="116">
        <f t="shared" si="1920"/>
        <v>0</v>
      </c>
      <c r="L702" s="116">
        <f t="shared" si="1921"/>
        <v>0</v>
      </c>
      <c r="M702" s="116">
        <f t="shared" si="1922"/>
        <v>0</v>
      </c>
      <c r="N702" s="116">
        <f t="shared" si="1923"/>
        <v>0</v>
      </c>
      <c r="O702" s="116">
        <f t="shared" si="1924"/>
        <v>0</v>
      </c>
      <c r="P702" s="116">
        <f t="shared" si="1925"/>
        <v>0</v>
      </c>
      <c r="Q702" s="116">
        <f t="shared" si="1926"/>
        <v>0</v>
      </c>
      <c r="R702" s="116">
        <f t="shared" si="1927"/>
        <v>0</v>
      </c>
      <c r="S702" s="116">
        <f t="shared" si="1928"/>
        <v>0</v>
      </c>
      <c r="T702" s="116">
        <f t="shared" si="1929"/>
        <v>0</v>
      </c>
      <c r="U702" s="116">
        <f t="shared" si="1930"/>
        <v>0</v>
      </c>
      <c r="W702" s="116">
        <f t="shared" si="1931"/>
        <v>0</v>
      </c>
      <c r="X702" s="116">
        <f t="shared" si="1932"/>
        <v>0</v>
      </c>
      <c r="Y702" s="116">
        <f t="shared" si="1933"/>
        <v>0</v>
      </c>
      <c r="Z702" s="116">
        <f t="shared" si="1934"/>
        <v>0</v>
      </c>
      <c r="AA702" s="116">
        <f t="shared" si="1935"/>
        <v>0</v>
      </c>
      <c r="AB702" s="116">
        <f t="shared" si="1936"/>
        <v>0</v>
      </c>
      <c r="AC702" s="116">
        <f t="shared" si="1937"/>
        <v>0</v>
      </c>
      <c r="AD702" s="116">
        <f t="shared" si="1938"/>
        <v>0</v>
      </c>
      <c r="AE702" s="116">
        <f t="shared" si="1939"/>
        <v>0</v>
      </c>
      <c r="AF702" s="116">
        <f t="shared" si="1940"/>
        <v>0</v>
      </c>
      <c r="AG702" s="116">
        <f t="shared" si="1941"/>
        <v>0</v>
      </c>
      <c r="AH702" s="116">
        <f t="shared" si="1942"/>
        <v>0</v>
      </c>
      <c r="AJ702" s="116">
        <f t="shared" si="1943"/>
        <v>218.35</v>
      </c>
      <c r="AK702" s="116">
        <f t="shared" si="1944"/>
        <v>436.7</v>
      </c>
      <c r="AL702" s="116">
        <f t="shared" si="1945"/>
        <v>655.04999999999995</v>
      </c>
      <c r="AM702" s="116">
        <f t="shared" si="1946"/>
        <v>873.4</v>
      </c>
      <c r="AN702" s="116">
        <f t="shared" si="1947"/>
        <v>1091.75</v>
      </c>
      <c r="AO702" s="116">
        <f t="shared" si="1948"/>
        <v>1310.0999999999999</v>
      </c>
      <c r="AP702" s="116">
        <f t="shared" si="1949"/>
        <v>1528.4499999999998</v>
      </c>
      <c r="AQ702" s="116">
        <f t="shared" si="1950"/>
        <v>1746.7999999999997</v>
      </c>
      <c r="AR702" s="116">
        <f t="shared" si="1951"/>
        <v>1965.1499999999996</v>
      </c>
      <c r="AS702" s="116">
        <f t="shared" si="1952"/>
        <v>2183.4999999999995</v>
      </c>
      <c r="AT702" s="116">
        <f t="shared" si="1953"/>
        <v>2401.8499999999995</v>
      </c>
      <c r="AU702" s="116">
        <f t="shared" si="1954"/>
        <v>2620.1999999999994</v>
      </c>
      <c r="AW702" s="116">
        <f t="shared" si="1955"/>
        <v>2838.5499999999993</v>
      </c>
      <c r="AX702" s="116">
        <f t="shared" si="1956"/>
        <v>3056.8999999999992</v>
      </c>
      <c r="AY702" s="116">
        <f t="shared" si="1957"/>
        <v>3275.2499999999991</v>
      </c>
      <c r="AZ702" s="116">
        <f t="shared" si="1958"/>
        <v>3493.599999999999</v>
      </c>
      <c r="BA702" s="116">
        <f t="shared" si="1959"/>
        <v>3711.9499999999989</v>
      </c>
      <c r="BB702" s="116">
        <f t="shared" si="1960"/>
        <v>3930.2999999999988</v>
      </c>
      <c r="BC702" s="116">
        <f t="shared" si="1961"/>
        <v>4148.6499999999987</v>
      </c>
      <c r="BD702" s="116">
        <f t="shared" si="1962"/>
        <v>4366.9999999999991</v>
      </c>
      <c r="BE702" s="116">
        <f t="shared" si="1963"/>
        <v>4585.3499999999995</v>
      </c>
      <c r="BF702" s="116">
        <f t="shared" si="1964"/>
        <v>4803.7</v>
      </c>
      <c r="BG702" s="116">
        <f t="shared" si="1965"/>
        <v>5022.05</v>
      </c>
      <c r="BH702" s="116">
        <f t="shared" si="1966"/>
        <v>5240.4000000000005</v>
      </c>
      <c r="BJ702" s="116"/>
      <c r="BK702" s="116"/>
      <c r="BL702" s="116"/>
      <c r="BM702" s="116"/>
      <c r="BN702" s="116"/>
      <c r="BO702" s="116"/>
      <c r="BP702" s="116"/>
      <c r="BQ702" s="116"/>
      <c r="BR702" s="116"/>
      <c r="BS702" s="116"/>
      <c r="BT702" s="116"/>
      <c r="BU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W702" s="116"/>
      <c r="DX702" s="116"/>
      <c r="DY702" s="116"/>
      <c r="DZ702" s="116"/>
      <c r="EA702" s="116"/>
      <c r="EB702" s="116"/>
      <c r="EC702" s="116"/>
      <c r="ED702" s="116"/>
      <c r="EE702" s="116"/>
      <c r="EF702" s="116"/>
      <c r="EG702" s="116"/>
      <c r="EH702" s="116"/>
    </row>
    <row r="703" spans="1:138" ht="15.75" outlineLevel="1" x14ac:dyDescent="0.25">
      <c r="A703" s="2">
        <f t="shared" ref="A703:E703" si="1968">A502</f>
        <v>3</v>
      </c>
      <c r="B703" s="86" t="str">
        <f t="shared" si="1968"/>
        <v>PRE-09622</v>
      </c>
      <c r="C703" s="86" t="str">
        <f t="shared" si="1968"/>
        <v>SPP TAU - Circuit 66007</v>
      </c>
      <c r="D703" s="2" t="str">
        <f t="shared" si="1968"/>
        <v>PRE-09622.1</v>
      </c>
      <c r="E703" s="162" t="str">
        <f t="shared" si="1968"/>
        <v>SPP TAU - Circuit 66007</v>
      </c>
      <c r="I703" s="205">
        <v>0</v>
      </c>
      <c r="J703" s="116">
        <f t="shared" si="1919"/>
        <v>0</v>
      </c>
      <c r="K703" s="116">
        <f t="shared" si="1920"/>
        <v>0</v>
      </c>
      <c r="L703" s="116">
        <f t="shared" si="1921"/>
        <v>0</v>
      </c>
      <c r="M703" s="116">
        <f t="shared" si="1922"/>
        <v>0</v>
      </c>
      <c r="N703" s="116">
        <f t="shared" si="1923"/>
        <v>0</v>
      </c>
      <c r="O703" s="116">
        <f t="shared" si="1924"/>
        <v>0</v>
      </c>
      <c r="P703" s="116">
        <f t="shared" si="1925"/>
        <v>0</v>
      </c>
      <c r="Q703" s="116">
        <f t="shared" si="1926"/>
        <v>0</v>
      </c>
      <c r="R703" s="116">
        <f t="shared" si="1927"/>
        <v>0</v>
      </c>
      <c r="S703" s="116">
        <f t="shared" si="1928"/>
        <v>0</v>
      </c>
      <c r="T703" s="116">
        <f t="shared" si="1929"/>
        <v>0</v>
      </c>
      <c r="U703" s="116">
        <f t="shared" si="1930"/>
        <v>0</v>
      </c>
      <c r="W703" s="116">
        <f t="shared" si="1931"/>
        <v>0</v>
      </c>
      <c r="X703" s="116">
        <f t="shared" si="1932"/>
        <v>0</v>
      </c>
      <c r="Y703" s="116">
        <f t="shared" si="1933"/>
        <v>0</v>
      </c>
      <c r="Z703" s="116">
        <f t="shared" si="1934"/>
        <v>0</v>
      </c>
      <c r="AA703" s="116">
        <f t="shared" si="1935"/>
        <v>0</v>
      </c>
      <c r="AB703" s="116">
        <f t="shared" si="1936"/>
        <v>0</v>
      </c>
      <c r="AC703" s="116">
        <f t="shared" si="1937"/>
        <v>0</v>
      </c>
      <c r="AD703" s="116">
        <f t="shared" si="1938"/>
        <v>0</v>
      </c>
      <c r="AE703" s="116">
        <f t="shared" si="1939"/>
        <v>0</v>
      </c>
      <c r="AF703" s="116">
        <f t="shared" si="1940"/>
        <v>0</v>
      </c>
      <c r="AG703" s="116">
        <f t="shared" si="1941"/>
        <v>0</v>
      </c>
      <c r="AH703" s="116">
        <f t="shared" si="1942"/>
        <v>0</v>
      </c>
      <c r="AJ703" s="116">
        <f t="shared" si="1943"/>
        <v>17.940000000000001</v>
      </c>
      <c r="AK703" s="116">
        <f t="shared" si="1944"/>
        <v>35.880000000000003</v>
      </c>
      <c r="AL703" s="116">
        <f t="shared" si="1945"/>
        <v>53.820000000000007</v>
      </c>
      <c r="AM703" s="116">
        <f t="shared" si="1946"/>
        <v>71.760000000000005</v>
      </c>
      <c r="AN703" s="116">
        <f t="shared" si="1947"/>
        <v>89.7</v>
      </c>
      <c r="AO703" s="116">
        <f t="shared" si="1948"/>
        <v>107.64</v>
      </c>
      <c r="AP703" s="116">
        <f t="shared" si="1949"/>
        <v>125.58</v>
      </c>
      <c r="AQ703" s="116">
        <f t="shared" si="1950"/>
        <v>143.52000000000001</v>
      </c>
      <c r="AR703" s="116">
        <f t="shared" si="1951"/>
        <v>161.46</v>
      </c>
      <c r="AS703" s="116">
        <f t="shared" si="1952"/>
        <v>179.4</v>
      </c>
      <c r="AT703" s="116">
        <f t="shared" si="1953"/>
        <v>197.34</v>
      </c>
      <c r="AU703" s="116">
        <f t="shared" si="1954"/>
        <v>215.28</v>
      </c>
      <c r="AW703" s="116">
        <f t="shared" si="1955"/>
        <v>233.22</v>
      </c>
      <c r="AX703" s="116">
        <f t="shared" si="1956"/>
        <v>251.16</v>
      </c>
      <c r="AY703" s="116">
        <f t="shared" si="1957"/>
        <v>269.10000000000002</v>
      </c>
      <c r="AZ703" s="116">
        <f t="shared" si="1958"/>
        <v>287.04000000000002</v>
      </c>
      <c r="BA703" s="116">
        <f t="shared" si="1959"/>
        <v>304.98</v>
      </c>
      <c r="BB703" s="116">
        <f t="shared" si="1960"/>
        <v>322.92</v>
      </c>
      <c r="BC703" s="116">
        <f t="shared" si="1961"/>
        <v>340.86</v>
      </c>
      <c r="BD703" s="116">
        <f t="shared" si="1962"/>
        <v>358.8</v>
      </c>
      <c r="BE703" s="116">
        <f t="shared" si="1963"/>
        <v>376.74</v>
      </c>
      <c r="BF703" s="116">
        <f t="shared" si="1964"/>
        <v>394.68</v>
      </c>
      <c r="BG703" s="116">
        <f t="shared" si="1965"/>
        <v>412.62</v>
      </c>
      <c r="BH703" s="116">
        <f t="shared" si="1966"/>
        <v>430.56</v>
      </c>
      <c r="BJ703" s="116"/>
      <c r="BK703" s="116"/>
      <c r="BL703" s="116"/>
      <c r="BM703" s="116"/>
      <c r="BN703" s="116"/>
      <c r="BO703" s="116"/>
      <c r="BP703" s="116"/>
      <c r="BQ703" s="116"/>
      <c r="BR703" s="116"/>
      <c r="BS703" s="116"/>
      <c r="BT703" s="116"/>
      <c r="BU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W703" s="116"/>
      <c r="DX703" s="116"/>
      <c r="DY703" s="116"/>
      <c r="DZ703" s="116"/>
      <c r="EA703" s="116"/>
      <c r="EB703" s="116"/>
      <c r="EC703" s="116"/>
      <c r="ED703" s="116"/>
      <c r="EE703" s="116"/>
      <c r="EF703" s="116"/>
      <c r="EG703" s="116"/>
      <c r="EH703" s="116"/>
    </row>
    <row r="704" spans="1:138" ht="15.75" outlineLevel="1" x14ac:dyDescent="0.25">
      <c r="A704" s="2">
        <f t="shared" ref="A704:E704" si="1969">A503</f>
        <v>3</v>
      </c>
      <c r="B704" s="86" t="str">
        <f t="shared" si="1969"/>
        <v>PRE-09622</v>
      </c>
      <c r="C704" s="86" t="str">
        <f t="shared" si="1969"/>
        <v>SPP TAU - Circuit 66007</v>
      </c>
      <c r="D704" s="2" t="str">
        <f t="shared" si="1969"/>
        <v>PRE-09622.1</v>
      </c>
      <c r="E704" s="162" t="str">
        <f t="shared" si="1969"/>
        <v>SPP TAU - Circuit 66007</v>
      </c>
      <c r="I704" s="205">
        <v>0</v>
      </c>
      <c r="J704" s="116">
        <f t="shared" si="1919"/>
        <v>0</v>
      </c>
      <c r="K704" s="116">
        <f t="shared" si="1920"/>
        <v>0</v>
      </c>
      <c r="L704" s="116">
        <f t="shared" si="1921"/>
        <v>0</v>
      </c>
      <c r="M704" s="116">
        <f t="shared" si="1922"/>
        <v>0</v>
      </c>
      <c r="N704" s="116">
        <f t="shared" si="1923"/>
        <v>0</v>
      </c>
      <c r="O704" s="116">
        <f t="shared" si="1924"/>
        <v>0</v>
      </c>
      <c r="P704" s="116">
        <f t="shared" si="1925"/>
        <v>0</v>
      </c>
      <c r="Q704" s="116">
        <f t="shared" si="1926"/>
        <v>0</v>
      </c>
      <c r="R704" s="116">
        <f t="shared" si="1927"/>
        <v>0</v>
      </c>
      <c r="S704" s="116">
        <f t="shared" si="1928"/>
        <v>0</v>
      </c>
      <c r="T704" s="116">
        <f t="shared" si="1929"/>
        <v>0</v>
      </c>
      <c r="U704" s="116">
        <f t="shared" si="1930"/>
        <v>0</v>
      </c>
      <c r="W704" s="116">
        <f t="shared" si="1931"/>
        <v>0</v>
      </c>
      <c r="X704" s="116">
        <f t="shared" si="1932"/>
        <v>0</v>
      </c>
      <c r="Y704" s="116">
        <f t="shared" si="1933"/>
        <v>0</v>
      </c>
      <c r="Z704" s="116">
        <f t="shared" si="1934"/>
        <v>0</v>
      </c>
      <c r="AA704" s="116">
        <f t="shared" si="1935"/>
        <v>0</v>
      </c>
      <c r="AB704" s="116">
        <f t="shared" si="1936"/>
        <v>0</v>
      </c>
      <c r="AC704" s="116">
        <f t="shared" si="1937"/>
        <v>0</v>
      </c>
      <c r="AD704" s="116">
        <f t="shared" si="1938"/>
        <v>0</v>
      </c>
      <c r="AE704" s="116">
        <f t="shared" si="1939"/>
        <v>0</v>
      </c>
      <c r="AF704" s="116">
        <f t="shared" si="1940"/>
        <v>0</v>
      </c>
      <c r="AG704" s="116">
        <f t="shared" si="1941"/>
        <v>0</v>
      </c>
      <c r="AH704" s="116">
        <f t="shared" si="1942"/>
        <v>0</v>
      </c>
      <c r="AJ704" s="116">
        <f t="shared" si="1943"/>
        <v>10.37</v>
      </c>
      <c r="AK704" s="116">
        <f t="shared" si="1944"/>
        <v>20.74</v>
      </c>
      <c r="AL704" s="116">
        <f t="shared" si="1945"/>
        <v>31.11</v>
      </c>
      <c r="AM704" s="116">
        <f t="shared" si="1946"/>
        <v>41.48</v>
      </c>
      <c r="AN704" s="116">
        <f t="shared" si="1947"/>
        <v>51.849999999999994</v>
      </c>
      <c r="AO704" s="116">
        <f t="shared" si="1948"/>
        <v>62.219999999999992</v>
      </c>
      <c r="AP704" s="116">
        <f t="shared" si="1949"/>
        <v>72.589999999999989</v>
      </c>
      <c r="AQ704" s="116">
        <f t="shared" si="1950"/>
        <v>82.96</v>
      </c>
      <c r="AR704" s="116">
        <f t="shared" si="1951"/>
        <v>93.33</v>
      </c>
      <c r="AS704" s="116">
        <f t="shared" si="1952"/>
        <v>103.7</v>
      </c>
      <c r="AT704" s="116">
        <f t="shared" si="1953"/>
        <v>114.07000000000001</v>
      </c>
      <c r="AU704" s="116">
        <f t="shared" si="1954"/>
        <v>124.44000000000001</v>
      </c>
      <c r="AW704" s="116">
        <f t="shared" si="1955"/>
        <v>134.81</v>
      </c>
      <c r="AX704" s="116">
        <f t="shared" si="1956"/>
        <v>145.18</v>
      </c>
      <c r="AY704" s="116">
        <f t="shared" si="1957"/>
        <v>155.55000000000001</v>
      </c>
      <c r="AZ704" s="116">
        <f t="shared" si="1958"/>
        <v>165.92000000000002</v>
      </c>
      <c r="BA704" s="116">
        <f t="shared" si="1959"/>
        <v>176.29000000000002</v>
      </c>
      <c r="BB704" s="116">
        <f t="shared" si="1960"/>
        <v>186.66000000000003</v>
      </c>
      <c r="BC704" s="116">
        <f t="shared" si="1961"/>
        <v>197.03000000000003</v>
      </c>
      <c r="BD704" s="116">
        <f t="shared" si="1962"/>
        <v>207.40000000000003</v>
      </c>
      <c r="BE704" s="116">
        <f t="shared" si="1963"/>
        <v>217.77000000000004</v>
      </c>
      <c r="BF704" s="116">
        <f t="shared" si="1964"/>
        <v>228.14000000000004</v>
      </c>
      <c r="BG704" s="116">
        <f t="shared" si="1965"/>
        <v>238.51000000000005</v>
      </c>
      <c r="BH704" s="116">
        <f t="shared" si="1966"/>
        <v>248.88000000000005</v>
      </c>
      <c r="BJ704" s="116"/>
      <c r="BK704" s="116"/>
      <c r="BL704" s="116"/>
      <c r="BM704" s="116"/>
      <c r="BN704" s="116"/>
      <c r="BO704" s="116"/>
      <c r="BP704" s="116"/>
      <c r="BQ704" s="116"/>
      <c r="BR704" s="116"/>
      <c r="BS704" s="116"/>
      <c r="BT704" s="116"/>
      <c r="BU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W704" s="116"/>
      <c r="DX704" s="116"/>
      <c r="DY704" s="116"/>
      <c r="DZ704" s="116"/>
      <c r="EA704" s="116"/>
      <c r="EB704" s="116"/>
      <c r="EC704" s="116"/>
      <c r="ED704" s="116"/>
      <c r="EE704" s="116"/>
      <c r="EF704" s="116"/>
      <c r="EG704" s="116"/>
      <c r="EH704" s="116"/>
    </row>
    <row r="705" spans="1:139" ht="15.75" outlineLevel="1" x14ac:dyDescent="0.25">
      <c r="A705" s="2">
        <f t="shared" ref="A705:E705" si="1970">A504</f>
        <v>3</v>
      </c>
      <c r="B705" s="86" t="str">
        <f t="shared" si="1970"/>
        <v>PRE-09622</v>
      </c>
      <c r="C705" s="86" t="str">
        <f t="shared" si="1970"/>
        <v>SPP TAU - Circuit 66007</v>
      </c>
      <c r="D705" s="2" t="str">
        <f t="shared" si="1970"/>
        <v>PRE-09622.1</v>
      </c>
      <c r="E705" s="162" t="str">
        <f t="shared" si="1970"/>
        <v>SPP TAU - Circuit 66007</v>
      </c>
      <c r="I705" s="205">
        <v>0</v>
      </c>
      <c r="J705" s="116">
        <f t="shared" si="1919"/>
        <v>0</v>
      </c>
      <c r="K705" s="116">
        <f t="shared" si="1920"/>
        <v>0</v>
      </c>
      <c r="L705" s="116">
        <f t="shared" si="1921"/>
        <v>0</v>
      </c>
      <c r="M705" s="116">
        <f t="shared" si="1922"/>
        <v>0</v>
      </c>
      <c r="N705" s="116">
        <f t="shared" si="1923"/>
        <v>0</v>
      </c>
      <c r="O705" s="116">
        <f t="shared" si="1924"/>
        <v>0</v>
      </c>
      <c r="P705" s="116">
        <f t="shared" si="1925"/>
        <v>0</v>
      </c>
      <c r="Q705" s="116">
        <f t="shared" si="1926"/>
        <v>0</v>
      </c>
      <c r="R705" s="116">
        <f t="shared" si="1927"/>
        <v>0</v>
      </c>
      <c r="S705" s="116">
        <f t="shared" si="1928"/>
        <v>0</v>
      </c>
      <c r="T705" s="116">
        <f t="shared" si="1929"/>
        <v>0</v>
      </c>
      <c r="U705" s="116">
        <f t="shared" si="1930"/>
        <v>0</v>
      </c>
      <c r="W705" s="116">
        <f t="shared" si="1931"/>
        <v>0</v>
      </c>
      <c r="X705" s="116">
        <f t="shared" si="1932"/>
        <v>0</v>
      </c>
      <c r="Y705" s="116">
        <f t="shared" si="1933"/>
        <v>0</v>
      </c>
      <c r="Z705" s="116">
        <f t="shared" si="1934"/>
        <v>0</v>
      </c>
      <c r="AA705" s="116">
        <f t="shared" si="1935"/>
        <v>0</v>
      </c>
      <c r="AB705" s="116">
        <f t="shared" si="1936"/>
        <v>0</v>
      </c>
      <c r="AC705" s="116">
        <f t="shared" si="1937"/>
        <v>0</v>
      </c>
      <c r="AD705" s="116">
        <f t="shared" si="1938"/>
        <v>0</v>
      </c>
      <c r="AE705" s="116">
        <f t="shared" si="1939"/>
        <v>0</v>
      </c>
      <c r="AF705" s="116">
        <f t="shared" si="1940"/>
        <v>0</v>
      </c>
      <c r="AG705" s="116">
        <f t="shared" si="1941"/>
        <v>0</v>
      </c>
      <c r="AH705" s="116">
        <f t="shared" si="1942"/>
        <v>0</v>
      </c>
      <c r="AJ705" s="116">
        <f t="shared" si="1943"/>
        <v>34.71</v>
      </c>
      <c r="AK705" s="116">
        <f t="shared" si="1944"/>
        <v>69.42</v>
      </c>
      <c r="AL705" s="116">
        <f t="shared" si="1945"/>
        <v>104.13</v>
      </c>
      <c r="AM705" s="116">
        <f t="shared" si="1946"/>
        <v>138.84</v>
      </c>
      <c r="AN705" s="116">
        <f t="shared" si="1947"/>
        <v>173.55</v>
      </c>
      <c r="AO705" s="116">
        <f t="shared" si="1948"/>
        <v>208.26000000000002</v>
      </c>
      <c r="AP705" s="116">
        <f t="shared" si="1949"/>
        <v>242.97000000000003</v>
      </c>
      <c r="AQ705" s="116">
        <f t="shared" si="1950"/>
        <v>277.68</v>
      </c>
      <c r="AR705" s="116">
        <f t="shared" si="1951"/>
        <v>312.39</v>
      </c>
      <c r="AS705" s="116">
        <f t="shared" si="1952"/>
        <v>347.09999999999997</v>
      </c>
      <c r="AT705" s="116">
        <f t="shared" si="1953"/>
        <v>381.80999999999995</v>
      </c>
      <c r="AU705" s="116">
        <f t="shared" si="1954"/>
        <v>416.51999999999992</v>
      </c>
      <c r="AW705" s="116">
        <f t="shared" si="1955"/>
        <v>451.2299999999999</v>
      </c>
      <c r="AX705" s="116">
        <f t="shared" si="1956"/>
        <v>485.93999999999988</v>
      </c>
      <c r="AY705" s="116">
        <f t="shared" si="1957"/>
        <v>520.64999999999986</v>
      </c>
      <c r="AZ705" s="116">
        <f t="shared" si="1958"/>
        <v>555.3599999999999</v>
      </c>
      <c r="BA705" s="116">
        <f t="shared" si="1959"/>
        <v>590.06999999999994</v>
      </c>
      <c r="BB705" s="116">
        <f t="shared" si="1960"/>
        <v>624.78</v>
      </c>
      <c r="BC705" s="116">
        <f t="shared" si="1961"/>
        <v>659.49</v>
      </c>
      <c r="BD705" s="116">
        <f t="shared" si="1962"/>
        <v>694.2</v>
      </c>
      <c r="BE705" s="116">
        <f t="shared" si="1963"/>
        <v>728.91000000000008</v>
      </c>
      <c r="BF705" s="116">
        <f t="shared" si="1964"/>
        <v>763.62000000000012</v>
      </c>
      <c r="BG705" s="116">
        <f t="shared" si="1965"/>
        <v>798.33000000000015</v>
      </c>
      <c r="BH705" s="116">
        <f t="shared" si="1966"/>
        <v>833.04000000000019</v>
      </c>
      <c r="BJ705" s="116"/>
      <c r="BK705" s="116"/>
      <c r="BL705" s="116"/>
      <c r="BM705" s="116"/>
      <c r="BN705" s="116"/>
      <c r="BO705" s="116"/>
      <c r="BP705" s="116"/>
      <c r="BQ705" s="116"/>
      <c r="BR705" s="116"/>
      <c r="BS705" s="116"/>
      <c r="BT705" s="116"/>
      <c r="BU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W705" s="116"/>
      <c r="DX705" s="116"/>
      <c r="DY705" s="116"/>
      <c r="DZ705" s="116"/>
      <c r="EA705" s="116"/>
      <c r="EB705" s="116"/>
      <c r="EC705" s="116"/>
      <c r="ED705" s="116"/>
      <c r="EE705" s="116"/>
      <c r="EF705" s="116"/>
      <c r="EG705" s="116"/>
      <c r="EH705" s="116"/>
    </row>
    <row r="706" spans="1:139" ht="15.75" outlineLevel="1" x14ac:dyDescent="0.25">
      <c r="A706" s="2">
        <f t="shared" ref="A706:E706" si="1971">A505</f>
        <v>3</v>
      </c>
      <c r="B706" s="86" t="str">
        <f t="shared" si="1971"/>
        <v>PRE-09622</v>
      </c>
      <c r="C706" s="86" t="str">
        <f t="shared" si="1971"/>
        <v>SPP TAU - Circuit 66007</v>
      </c>
      <c r="D706" s="2" t="str">
        <f t="shared" si="1971"/>
        <v>PRE-09622.1</v>
      </c>
      <c r="E706" s="162" t="str">
        <f t="shared" si="1971"/>
        <v>SPP TAU - Circuit 66007</v>
      </c>
      <c r="I706" s="205">
        <v>0</v>
      </c>
      <c r="J706" s="116">
        <f t="shared" si="1919"/>
        <v>0</v>
      </c>
      <c r="K706" s="116">
        <f t="shared" si="1920"/>
        <v>0</v>
      </c>
      <c r="L706" s="116">
        <f t="shared" si="1921"/>
        <v>0</v>
      </c>
      <c r="M706" s="116">
        <f t="shared" si="1922"/>
        <v>0</v>
      </c>
      <c r="N706" s="116">
        <f t="shared" si="1923"/>
        <v>0</v>
      </c>
      <c r="O706" s="116">
        <f t="shared" si="1924"/>
        <v>0</v>
      </c>
      <c r="P706" s="116">
        <f t="shared" si="1925"/>
        <v>0</v>
      </c>
      <c r="Q706" s="116">
        <f t="shared" si="1926"/>
        <v>0</v>
      </c>
      <c r="R706" s="116">
        <f t="shared" si="1927"/>
        <v>0</v>
      </c>
      <c r="S706" s="116">
        <f t="shared" si="1928"/>
        <v>0</v>
      </c>
      <c r="T706" s="116">
        <f t="shared" si="1929"/>
        <v>0</v>
      </c>
      <c r="U706" s="116">
        <f t="shared" si="1930"/>
        <v>0</v>
      </c>
      <c r="W706" s="116">
        <f t="shared" si="1931"/>
        <v>0</v>
      </c>
      <c r="X706" s="116">
        <f t="shared" si="1932"/>
        <v>0</v>
      </c>
      <c r="Y706" s="116">
        <f t="shared" si="1933"/>
        <v>0</v>
      </c>
      <c r="Z706" s="116">
        <f t="shared" si="1934"/>
        <v>0</v>
      </c>
      <c r="AA706" s="116">
        <f t="shared" si="1935"/>
        <v>0</v>
      </c>
      <c r="AB706" s="116">
        <f t="shared" si="1936"/>
        <v>0</v>
      </c>
      <c r="AC706" s="116">
        <f t="shared" si="1937"/>
        <v>0</v>
      </c>
      <c r="AD706" s="116">
        <f t="shared" si="1938"/>
        <v>0</v>
      </c>
      <c r="AE706" s="116">
        <f t="shared" si="1939"/>
        <v>0</v>
      </c>
      <c r="AF706" s="116">
        <f t="shared" si="1940"/>
        <v>0</v>
      </c>
      <c r="AG706" s="116">
        <f t="shared" si="1941"/>
        <v>0</v>
      </c>
      <c r="AH706" s="116">
        <f t="shared" si="1942"/>
        <v>0</v>
      </c>
      <c r="AJ706" s="116">
        <f t="shared" si="1943"/>
        <v>394.23</v>
      </c>
      <c r="AK706" s="116">
        <f t="shared" si="1944"/>
        <v>788.46</v>
      </c>
      <c r="AL706" s="116">
        <f t="shared" si="1945"/>
        <v>1182.69</v>
      </c>
      <c r="AM706" s="116">
        <f t="shared" si="1946"/>
        <v>1576.92</v>
      </c>
      <c r="AN706" s="116">
        <f t="shared" si="1947"/>
        <v>1971.15</v>
      </c>
      <c r="AO706" s="116">
        <f t="shared" si="1948"/>
        <v>2365.38</v>
      </c>
      <c r="AP706" s="116">
        <f t="shared" si="1949"/>
        <v>2759.61</v>
      </c>
      <c r="AQ706" s="116">
        <f t="shared" si="1950"/>
        <v>3153.84</v>
      </c>
      <c r="AR706" s="116">
        <f t="shared" si="1951"/>
        <v>3548.07</v>
      </c>
      <c r="AS706" s="116">
        <f t="shared" si="1952"/>
        <v>3942.3</v>
      </c>
      <c r="AT706" s="116">
        <f t="shared" si="1953"/>
        <v>4336.5300000000007</v>
      </c>
      <c r="AU706" s="116">
        <f t="shared" si="1954"/>
        <v>4730.76</v>
      </c>
      <c r="AW706" s="116">
        <f t="shared" si="1955"/>
        <v>5124.99</v>
      </c>
      <c r="AX706" s="116">
        <f t="shared" si="1956"/>
        <v>5519.2199999999993</v>
      </c>
      <c r="AY706" s="116">
        <f t="shared" si="1957"/>
        <v>5913.4499999999989</v>
      </c>
      <c r="AZ706" s="116">
        <f t="shared" si="1958"/>
        <v>6307.6799999999985</v>
      </c>
      <c r="BA706" s="116">
        <f t="shared" si="1959"/>
        <v>6701.909999999998</v>
      </c>
      <c r="BB706" s="116">
        <f t="shared" si="1960"/>
        <v>7096.1399999999976</v>
      </c>
      <c r="BC706" s="116">
        <f t="shared" si="1961"/>
        <v>7490.3699999999972</v>
      </c>
      <c r="BD706" s="116">
        <f t="shared" si="1962"/>
        <v>7884.5999999999967</v>
      </c>
      <c r="BE706" s="116">
        <f t="shared" si="1963"/>
        <v>8278.8299999999963</v>
      </c>
      <c r="BF706" s="116">
        <f t="shared" si="1964"/>
        <v>8673.0599999999959</v>
      </c>
      <c r="BG706" s="116">
        <f t="shared" si="1965"/>
        <v>9067.2899999999954</v>
      </c>
      <c r="BH706" s="116">
        <f t="shared" si="1966"/>
        <v>9461.519999999995</v>
      </c>
      <c r="BJ706" s="116"/>
      <c r="BK706" s="116"/>
      <c r="BL706" s="116"/>
      <c r="BM706" s="116"/>
      <c r="BN706" s="116"/>
      <c r="BO706" s="116"/>
      <c r="BP706" s="116"/>
      <c r="BQ706" s="116"/>
      <c r="BR706" s="116"/>
      <c r="BS706" s="116"/>
      <c r="BT706" s="116"/>
      <c r="BU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W706" s="116"/>
      <c r="DX706" s="116"/>
      <c r="DY706" s="116"/>
      <c r="DZ706" s="116"/>
      <c r="EA706" s="116"/>
      <c r="EB706" s="116"/>
      <c r="EC706" s="116"/>
      <c r="ED706" s="116"/>
      <c r="EE706" s="116"/>
      <c r="EF706" s="116"/>
      <c r="EG706" s="116"/>
      <c r="EH706" s="116"/>
    </row>
    <row r="707" spans="1:139" ht="15.75" outlineLevel="1" x14ac:dyDescent="0.25">
      <c r="A707" s="2">
        <f t="shared" ref="A707:E707" si="1972">A506</f>
        <v>3</v>
      </c>
      <c r="B707" s="86" t="str">
        <f t="shared" si="1972"/>
        <v>PRE-09622</v>
      </c>
      <c r="C707" s="86" t="str">
        <f t="shared" si="1972"/>
        <v>SPP TAU - Circuit 66007</v>
      </c>
      <c r="D707" s="2" t="str">
        <f t="shared" si="1972"/>
        <v>PRE-09622.1</v>
      </c>
      <c r="E707" s="162" t="str">
        <f t="shared" si="1972"/>
        <v>SPP TAU - Circuit 66007</v>
      </c>
      <c r="I707" s="205">
        <v>0</v>
      </c>
      <c r="J707" s="116">
        <f t="shared" si="1919"/>
        <v>0</v>
      </c>
      <c r="K707" s="116">
        <f t="shared" si="1920"/>
        <v>0</v>
      </c>
      <c r="L707" s="116">
        <f t="shared" si="1921"/>
        <v>0</v>
      </c>
      <c r="M707" s="116">
        <f t="shared" si="1922"/>
        <v>0</v>
      </c>
      <c r="N707" s="116">
        <f t="shared" si="1923"/>
        <v>0</v>
      </c>
      <c r="O707" s="116">
        <f t="shared" si="1924"/>
        <v>0</v>
      </c>
      <c r="P707" s="116">
        <f t="shared" si="1925"/>
        <v>0</v>
      </c>
      <c r="Q707" s="116">
        <f t="shared" si="1926"/>
        <v>0</v>
      </c>
      <c r="R707" s="116">
        <f t="shared" si="1927"/>
        <v>0</v>
      </c>
      <c r="S707" s="116">
        <f t="shared" si="1928"/>
        <v>0</v>
      </c>
      <c r="T707" s="116">
        <f t="shared" si="1929"/>
        <v>0</v>
      </c>
      <c r="U707" s="116">
        <f t="shared" si="1930"/>
        <v>0</v>
      </c>
      <c r="W707" s="116">
        <f t="shared" si="1931"/>
        <v>0</v>
      </c>
      <c r="X707" s="116">
        <f t="shared" si="1932"/>
        <v>0</v>
      </c>
      <c r="Y707" s="116">
        <f t="shared" si="1933"/>
        <v>0</v>
      </c>
      <c r="Z707" s="116">
        <f t="shared" si="1934"/>
        <v>0</v>
      </c>
      <c r="AA707" s="116">
        <f t="shared" si="1935"/>
        <v>0</v>
      </c>
      <c r="AB707" s="116">
        <f t="shared" si="1936"/>
        <v>0</v>
      </c>
      <c r="AC707" s="116">
        <f t="shared" si="1937"/>
        <v>0</v>
      </c>
      <c r="AD707" s="116">
        <f t="shared" si="1938"/>
        <v>0</v>
      </c>
      <c r="AE707" s="116">
        <f t="shared" si="1939"/>
        <v>0</v>
      </c>
      <c r="AF707" s="116">
        <f t="shared" si="1940"/>
        <v>0</v>
      </c>
      <c r="AG707" s="116">
        <f t="shared" si="1941"/>
        <v>0</v>
      </c>
      <c r="AH707" s="116">
        <f t="shared" si="1942"/>
        <v>0</v>
      </c>
      <c r="AJ707" s="116">
        <f t="shared" si="1943"/>
        <v>15.55</v>
      </c>
      <c r="AK707" s="116">
        <f t="shared" si="1944"/>
        <v>31.1</v>
      </c>
      <c r="AL707" s="116">
        <f t="shared" si="1945"/>
        <v>46.650000000000006</v>
      </c>
      <c r="AM707" s="116">
        <f t="shared" si="1946"/>
        <v>62.2</v>
      </c>
      <c r="AN707" s="116">
        <f t="shared" si="1947"/>
        <v>77.75</v>
      </c>
      <c r="AO707" s="116">
        <f t="shared" si="1948"/>
        <v>93.3</v>
      </c>
      <c r="AP707" s="116">
        <f t="shared" si="1949"/>
        <v>108.85</v>
      </c>
      <c r="AQ707" s="116">
        <f t="shared" si="1950"/>
        <v>124.39999999999999</v>
      </c>
      <c r="AR707" s="116">
        <f t="shared" si="1951"/>
        <v>139.94999999999999</v>
      </c>
      <c r="AS707" s="116">
        <f t="shared" si="1952"/>
        <v>155.5</v>
      </c>
      <c r="AT707" s="116">
        <f t="shared" si="1953"/>
        <v>171.05</v>
      </c>
      <c r="AU707" s="116">
        <f t="shared" si="1954"/>
        <v>186.60000000000002</v>
      </c>
      <c r="AW707" s="116">
        <f t="shared" si="1955"/>
        <v>202.15000000000003</v>
      </c>
      <c r="AX707" s="116">
        <f t="shared" si="1956"/>
        <v>217.70000000000005</v>
      </c>
      <c r="AY707" s="116">
        <f t="shared" si="1957"/>
        <v>233.25000000000006</v>
      </c>
      <c r="AZ707" s="116">
        <f t="shared" si="1958"/>
        <v>248.80000000000007</v>
      </c>
      <c r="BA707" s="116">
        <f t="shared" si="1959"/>
        <v>264.35000000000008</v>
      </c>
      <c r="BB707" s="116">
        <f t="shared" si="1960"/>
        <v>279.90000000000009</v>
      </c>
      <c r="BC707" s="116">
        <f t="shared" si="1961"/>
        <v>295.4500000000001</v>
      </c>
      <c r="BD707" s="116">
        <f t="shared" si="1962"/>
        <v>311.00000000000011</v>
      </c>
      <c r="BE707" s="116">
        <f t="shared" si="1963"/>
        <v>326.55000000000013</v>
      </c>
      <c r="BF707" s="116">
        <f t="shared" si="1964"/>
        <v>342.10000000000014</v>
      </c>
      <c r="BG707" s="116">
        <f t="shared" si="1965"/>
        <v>357.65000000000015</v>
      </c>
      <c r="BH707" s="116">
        <f t="shared" si="1966"/>
        <v>373.20000000000016</v>
      </c>
      <c r="BJ707" s="116"/>
      <c r="BK707" s="116"/>
      <c r="BL707" s="116"/>
      <c r="BM707" s="116"/>
      <c r="BN707" s="116"/>
      <c r="BO707" s="116"/>
      <c r="BP707" s="116"/>
      <c r="BQ707" s="116"/>
      <c r="BR707" s="116"/>
      <c r="BS707" s="116"/>
      <c r="BT707" s="116"/>
      <c r="BU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W707" s="116"/>
      <c r="DX707" s="116"/>
      <c r="DY707" s="116"/>
      <c r="DZ707" s="116"/>
      <c r="EA707" s="116"/>
      <c r="EB707" s="116"/>
      <c r="EC707" s="116"/>
      <c r="ED707" s="116"/>
      <c r="EE707" s="116"/>
      <c r="EF707" s="116"/>
      <c r="EG707" s="116"/>
      <c r="EH707" s="116"/>
    </row>
    <row r="708" spans="1:139" ht="15.75" outlineLevel="1" x14ac:dyDescent="0.25">
      <c r="A708" s="2">
        <f t="shared" ref="A708:E708" si="1973">A507</f>
        <v>3</v>
      </c>
      <c r="B708" s="86" t="str">
        <f t="shared" si="1973"/>
        <v>PRE-09622</v>
      </c>
      <c r="C708" s="86" t="str">
        <f t="shared" si="1973"/>
        <v>SPP TAU - Circuit 66007</v>
      </c>
      <c r="D708" s="2" t="str">
        <f t="shared" si="1973"/>
        <v>PRE-09622.1</v>
      </c>
      <c r="E708" s="162" t="str">
        <f t="shared" si="1973"/>
        <v>SPP TAU - Circuit 66007</v>
      </c>
      <c r="I708" s="205">
        <v>0</v>
      </c>
      <c r="J708" s="116">
        <f t="shared" si="1919"/>
        <v>0</v>
      </c>
      <c r="K708" s="116">
        <f t="shared" si="1920"/>
        <v>0</v>
      </c>
      <c r="L708" s="116">
        <f t="shared" si="1921"/>
        <v>0</v>
      </c>
      <c r="M708" s="116">
        <f t="shared" si="1922"/>
        <v>0</v>
      </c>
      <c r="N708" s="116">
        <f t="shared" si="1923"/>
        <v>0</v>
      </c>
      <c r="O708" s="116">
        <f t="shared" si="1924"/>
        <v>0</v>
      </c>
      <c r="P708" s="116">
        <f t="shared" si="1925"/>
        <v>0</v>
      </c>
      <c r="Q708" s="116">
        <f t="shared" si="1926"/>
        <v>0</v>
      </c>
      <c r="R708" s="116">
        <f t="shared" si="1927"/>
        <v>0</v>
      </c>
      <c r="S708" s="116">
        <f t="shared" si="1928"/>
        <v>0</v>
      </c>
      <c r="T708" s="116">
        <f t="shared" si="1929"/>
        <v>0</v>
      </c>
      <c r="U708" s="116">
        <f t="shared" si="1930"/>
        <v>0</v>
      </c>
      <c r="W708" s="116">
        <f t="shared" si="1931"/>
        <v>0</v>
      </c>
      <c r="X708" s="116">
        <f t="shared" si="1932"/>
        <v>0</v>
      </c>
      <c r="Y708" s="116">
        <f t="shared" si="1933"/>
        <v>0</v>
      </c>
      <c r="Z708" s="116">
        <f t="shared" si="1934"/>
        <v>0</v>
      </c>
      <c r="AA708" s="116">
        <f t="shared" si="1935"/>
        <v>0</v>
      </c>
      <c r="AB708" s="116">
        <f t="shared" si="1936"/>
        <v>0</v>
      </c>
      <c r="AC708" s="116">
        <f t="shared" si="1937"/>
        <v>0</v>
      </c>
      <c r="AD708" s="116">
        <f t="shared" si="1938"/>
        <v>0</v>
      </c>
      <c r="AE708" s="116">
        <f t="shared" si="1939"/>
        <v>0</v>
      </c>
      <c r="AF708" s="116">
        <f t="shared" si="1940"/>
        <v>0</v>
      </c>
      <c r="AG708" s="116">
        <f t="shared" si="1941"/>
        <v>0</v>
      </c>
      <c r="AH708" s="116">
        <f t="shared" si="1942"/>
        <v>0</v>
      </c>
      <c r="AJ708" s="116">
        <f t="shared" si="1943"/>
        <v>0.98</v>
      </c>
      <c r="AK708" s="116">
        <f t="shared" si="1944"/>
        <v>1.96</v>
      </c>
      <c r="AL708" s="116">
        <f t="shared" si="1945"/>
        <v>2.94</v>
      </c>
      <c r="AM708" s="116">
        <f t="shared" si="1946"/>
        <v>3.92</v>
      </c>
      <c r="AN708" s="116">
        <f t="shared" si="1947"/>
        <v>4.9000000000000004</v>
      </c>
      <c r="AO708" s="116">
        <f t="shared" si="1948"/>
        <v>5.8800000000000008</v>
      </c>
      <c r="AP708" s="116">
        <f t="shared" si="1949"/>
        <v>6.8600000000000012</v>
      </c>
      <c r="AQ708" s="116">
        <f t="shared" si="1950"/>
        <v>7.8400000000000016</v>
      </c>
      <c r="AR708" s="116">
        <f t="shared" si="1951"/>
        <v>8.8200000000000021</v>
      </c>
      <c r="AS708" s="116">
        <f t="shared" si="1952"/>
        <v>9.8000000000000025</v>
      </c>
      <c r="AT708" s="116">
        <f t="shared" si="1953"/>
        <v>10.780000000000003</v>
      </c>
      <c r="AU708" s="116">
        <f t="shared" si="1954"/>
        <v>11.760000000000003</v>
      </c>
      <c r="AW708" s="116">
        <f t="shared" si="1955"/>
        <v>12.740000000000004</v>
      </c>
      <c r="AX708" s="116">
        <f t="shared" si="1956"/>
        <v>13.720000000000004</v>
      </c>
      <c r="AY708" s="116">
        <f t="shared" si="1957"/>
        <v>14.700000000000005</v>
      </c>
      <c r="AZ708" s="116">
        <f t="shared" si="1958"/>
        <v>15.680000000000005</v>
      </c>
      <c r="BA708" s="116">
        <f t="shared" si="1959"/>
        <v>16.660000000000004</v>
      </c>
      <c r="BB708" s="116">
        <f t="shared" si="1960"/>
        <v>17.640000000000004</v>
      </c>
      <c r="BC708" s="116">
        <f t="shared" si="1961"/>
        <v>18.620000000000005</v>
      </c>
      <c r="BD708" s="116">
        <f t="shared" si="1962"/>
        <v>19.600000000000005</v>
      </c>
      <c r="BE708" s="116">
        <f t="shared" si="1963"/>
        <v>20.580000000000005</v>
      </c>
      <c r="BF708" s="116">
        <f t="shared" si="1964"/>
        <v>21.560000000000006</v>
      </c>
      <c r="BG708" s="116">
        <f t="shared" si="1965"/>
        <v>22.540000000000006</v>
      </c>
      <c r="BH708" s="116">
        <f t="shared" si="1966"/>
        <v>23.520000000000007</v>
      </c>
      <c r="BJ708" s="116"/>
      <c r="BK708" s="116"/>
      <c r="BL708" s="116"/>
      <c r="BM708" s="116"/>
      <c r="BN708" s="116"/>
      <c r="BO708" s="116"/>
      <c r="BP708" s="116"/>
      <c r="BQ708" s="116"/>
      <c r="BR708" s="116"/>
      <c r="BS708" s="116"/>
      <c r="BT708" s="116"/>
      <c r="BU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W708" s="116"/>
      <c r="DX708" s="116"/>
      <c r="DY708" s="116"/>
      <c r="DZ708" s="116"/>
      <c r="EA708" s="116"/>
      <c r="EB708" s="116"/>
      <c r="EC708" s="116"/>
      <c r="ED708" s="116"/>
      <c r="EE708" s="116"/>
      <c r="EF708" s="116"/>
      <c r="EG708" s="116"/>
      <c r="EH708" s="116"/>
    </row>
    <row r="709" spans="1:139" ht="15.75" outlineLevel="1" x14ac:dyDescent="0.25">
      <c r="A709" s="2">
        <f t="shared" ref="A709:E718" si="1974">A508</f>
        <v>4</v>
      </c>
      <c r="B709" s="86" t="str">
        <f t="shared" si="1974"/>
        <v>PRE-09623</v>
      </c>
      <c r="C709" s="86" t="str">
        <f t="shared" si="1974"/>
        <v>SPP TAU - Circuit 66019</v>
      </c>
      <c r="D709" s="2" t="str">
        <f t="shared" si="1974"/>
        <v>PRE-09623.1</v>
      </c>
      <c r="E709" s="162" t="str">
        <f t="shared" si="1974"/>
        <v>SPP TAU - Circuit 66019</v>
      </c>
      <c r="I709" s="205">
        <v>0</v>
      </c>
      <c r="J709" s="116">
        <f t="shared" ref="J709:U709" si="1975">J508+I709</f>
        <v>0</v>
      </c>
      <c r="K709" s="116">
        <f t="shared" si="1975"/>
        <v>0</v>
      </c>
      <c r="L709" s="116">
        <f t="shared" si="1975"/>
        <v>0</v>
      </c>
      <c r="M709" s="116">
        <f t="shared" si="1975"/>
        <v>0</v>
      </c>
      <c r="N709" s="116">
        <f t="shared" si="1975"/>
        <v>0</v>
      </c>
      <c r="O709" s="116">
        <f t="shared" si="1975"/>
        <v>0</v>
      </c>
      <c r="P709" s="116">
        <f t="shared" si="1975"/>
        <v>0</v>
      </c>
      <c r="Q709" s="116">
        <f t="shared" si="1975"/>
        <v>0</v>
      </c>
      <c r="R709" s="116">
        <f t="shared" si="1975"/>
        <v>0</v>
      </c>
      <c r="S709" s="116">
        <f t="shared" si="1975"/>
        <v>0</v>
      </c>
      <c r="T709" s="116">
        <f t="shared" si="1975"/>
        <v>0</v>
      </c>
      <c r="U709" s="116">
        <f t="shared" si="1975"/>
        <v>0</v>
      </c>
      <c r="V709" s="163"/>
      <c r="W709" s="116">
        <f t="shared" ref="W709:W740" si="1976">W508+U709</f>
        <v>0</v>
      </c>
      <c r="X709" s="116">
        <f t="shared" ref="X709:AH709" si="1977">X508+W709</f>
        <v>0</v>
      </c>
      <c r="Y709" s="116">
        <f t="shared" si="1977"/>
        <v>0</v>
      </c>
      <c r="Z709" s="116">
        <f t="shared" si="1977"/>
        <v>0</v>
      </c>
      <c r="AA709" s="116">
        <f t="shared" si="1977"/>
        <v>0</v>
      </c>
      <c r="AB709" s="116">
        <f t="shared" si="1977"/>
        <v>0</v>
      </c>
      <c r="AC709" s="116">
        <f t="shared" si="1977"/>
        <v>0</v>
      </c>
      <c r="AD709" s="116">
        <f t="shared" si="1977"/>
        <v>937.45</v>
      </c>
      <c r="AE709" s="116">
        <f t="shared" si="1977"/>
        <v>1874.9</v>
      </c>
      <c r="AF709" s="116">
        <f t="shared" si="1977"/>
        <v>2812.3500000000004</v>
      </c>
      <c r="AG709" s="116">
        <f t="shared" si="1977"/>
        <v>3753.3900000000003</v>
      </c>
      <c r="AH709" s="116">
        <f t="shared" si="1977"/>
        <v>4694.51</v>
      </c>
      <c r="AI709" s="163"/>
      <c r="AJ709" s="116">
        <f t="shared" ref="AJ709:AJ740" si="1978">AJ508+AH709</f>
        <v>5427.7800000000007</v>
      </c>
      <c r="AK709" s="116">
        <f t="shared" ref="AK709:AU709" si="1979">AK508+AJ709</f>
        <v>6161.0500000000011</v>
      </c>
      <c r="AL709" s="116">
        <f t="shared" si="1979"/>
        <v>6894.3200000000015</v>
      </c>
      <c r="AM709" s="116">
        <f t="shared" si="1979"/>
        <v>7627.590000000002</v>
      </c>
      <c r="AN709" s="116">
        <f t="shared" si="1979"/>
        <v>8360.8600000000024</v>
      </c>
      <c r="AO709" s="116">
        <f t="shared" si="1979"/>
        <v>9094.1300000000028</v>
      </c>
      <c r="AP709" s="116">
        <f t="shared" si="1979"/>
        <v>9827.4000000000033</v>
      </c>
      <c r="AQ709" s="116">
        <f t="shared" si="1979"/>
        <v>10560.670000000004</v>
      </c>
      <c r="AR709" s="116">
        <f t="shared" si="1979"/>
        <v>11293.940000000004</v>
      </c>
      <c r="AS709" s="116">
        <f t="shared" si="1979"/>
        <v>12027.210000000005</v>
      </c>
      <c r="AT709" s="116">
        <f t="shared" si="1979"/>
        <v>12760.480000000005</v>
      </c>
      <c r="AU709" s="116">
        <f t="shared" si="1979"/>
        <v>13493.750000000005</v>
      </c>
      <c r="AV709" s="163"/>
      <c r="AW709" s="116">
        <f t="shared" ref="AW709:AW740" si="1980">AW508+AU709</f>
        <v>14227.020000000006</v>
      </c>
      <c r="AX709" s="116">
        <f t="shared" ref="AX709:BH709" si="1981">AX508+AW709</f>
        <v>14960.290000000006</v>
      </c>
      <c r="AY709" s="116">
        <f t="shared" si="1981"/>
        <v>15693.560000000007</v>
      </c>
      <c r="AZ709" s="116">
        <f t="shared" si="1981"/>
        <v>16426.830000000005</v>
      </c>
      <c r="BA709" s="116">
        <f t="shared" si="1981"/>
        <v>17160.100000000006</v>
      </c>
      <c r="BB709" s="116">
        <f t="shared" si="1981"/>
        <v>17893.370000000006</v>
      </c>
      <c r="BC709" s="116">
        <f t="shared" si="1981"/>
        <v>18626.640000000007</v>
      </c>
      <c r="BD709" s="116">
        <f t="shared" si="1981"/>
        <v>19359.910000000007</v>
      </c>
      <c r="BE709" s="116">
        <f t="shared" si="1981"/>
        <v>20093.180000000008</v>
      </c>
      <c r="BF709" s="116">
        <f t="shared" si="1981"/>
        <v>20826.450000000008</v>
      </c>
      <c r="BG709" s="116">
        <f t="shared" si="1981"/>
        <v>21559.720000000008</v>
      </c>
      <c r="BH709" s="116">
        <f t="shared" si="1981"/>
        <v>22292.990000000009</v>
      </c>
      <c r="BI709" s="163"/>
      <c r="BV709" s="163"/>
      <c r="CI709" s="163"/>
      <c r="CV709" s="163"/>
      <c r="DI709" s="163"/>
      <c r="DV709" s="163"/>
      <c r="EI709" s="163"/>
    </row>
    <row r="710" spans="1:139" ht="15.75" outlineLevel="1" x14ac:dyDescent="0.25">
      <c r="A710" s="2">
        <f t="shared" si="1974"/>
        <v>4</v>
      </c>
      <c r="B710" s="86" t="str">
        <f t="shared" si="1974"/>
        <v>PRE-09623</v>
      </c>
      <c r="C710" s="86" t="str">
        <f t="shared" si="1974"/>
        <v>SPP TAU - Circuit 66019</v>
      </c>
      <c r="D710" s="2" t="str">
        <f t="shared" si="1974"/>
        <v>PRE-09623.1</v>
      </c>
      <c r="E710" s="162" t="str">
        <f t="shared" si="1974"/>
        <v>SPP TAU - Circuit 66019</v>
      </c>
      <c r="I710" s="205">
        <v>0</v>
      </c>
      <c r="J710" s="116">
        <f t="shared" ref="J710" si="1982">J509+I710</f>
        <v>0</v>
      </c>
      <c r="K710" s="116">
        <f t="shared" ref="K710" si="1983">K509+J710</f>
        <v>0</v>
      </c>
      <c r="L710" s="116">
        <f t="shared" ref="L710" si="1984">L509+K710</f>
        <v>0</v>
      </c>
      <c r="M710" s="116">
        <f t="shared" ref="M710" si="1985">M509+L710</f>
        <v>0</v>
      </c>
      <c r="N710" s="116">
        <f t="shared" ref="N710" si="1986">N509+M710</f>
        <v>0</v>
      </c>
      <c r="O710" s="116">
        <f t="shared" ref="O710" si="1987">O509+N710</f>
        <v>0</v>
      </c>
      <c r="P710" s="116">
        <f t="shared" ref="P710" si="1988">P509+O710</f>
        <v>0</v>
      </c>
      <c r="Q710" s="116">
        <f t="shared" ref="Q710" si="1989">Q509+P710</f>
        <v>0</v>
      </c>
      <c r="R710" s="116">
        <f t="shared" ref="R710" si="1990">R509+Q710</f>
        <v>0</v>
      </c>
      <c r="S710" s="116">
        <f t="shared" ref="S710" si="1991">S509+R710</f>
        <v>0</v>
      </c>
      <c r="T710" s="116">
        <f t="shared" ref="T710" si="1992">T509+S710</f>
        <v>0</v>
      </c>
      <c r="U710" s="116">
        <f t="shared" ref="U710" si="1993">U509+T710</f>
        <v>0</v>
      </c>
      <c r="V710" s="163"/>
      <c r="W710" s="116">
        <f t="shared" si="1976"/>
        <v>0</v>
      </c>
      <c r="X710" s="116">
        <f t="shared" ref="X710" si="1994">X509+W710</f>
        <v>0</v>
      </c>
      <c r="Y710" s="116">
        <f t="shared" ref="Y710" si="1995">Y509+X710</f>
        <v>0</v>
      </c>
      <c r="Z710" s="116">
        <f t="shared" ref="Z710" si="1996">Z509+Y710</f>
        <v>0</v>
      </c>
      <c r="AA710" s="116">
        <f t="shared" ref="AA710" si="1997">AA509+Z710</f>
        <v>0</v>
      </c>
      <c r="AB710" s="116">
        <f t="shared" ref="AB710" si="1998">AB509+AA710</f>
        <v>0</v>
      </c>
      <c r="AC710" s="116">
        <f t="shared" ref="AC710" si="1999">AC509+AB710</f>
        <v>0</v>
      </c>
      <c r="AD710" s="116">
        <f t="shared" ref="AD710" si="2000">AD509+AC710</f>
        <v>102.21</v>
      </c>
      <c r="AE710" s="116">
        <f t="shared" ref="AE710" si="2001">AE509+AD710</f>
        <v>204.42</v>
      </c>
      <c r="AF710" s="116">
        <f t="shared" ref="AF710" si="2002">AF509+AE710</f>
        <v>306.63</v>
      </c>
      <c r="AG710" s="116">
        <f t="shared" ref="AG710" si="2003">AG509+AF710</f>
        <v>409.23</v>
      </c>
      <c r="AH710" s="116">
        <f t="shared" ref="AH710" si="2004">AH509+AG710</f>
        <v>511.84000000000003</v>
      </c>
      <c r="AI710" s="163"/>
      <c r="AJ710" s="116">
        <f t="shared" si="1978"/>
        <v>618.30000000000007</v>
      </c>
      <c r="AK710" s="116">
        <f t="shared" ref="AK710" si="2005">AK509+AJ710</f>
        <v>724.7600000000001</v>
      </c>
      <c r="AL710" s="116">
        <f t="shared" ref="AL710" si="2006">AL509+AK710</f>
        <v>831.22000000000014</v>
      </c>
      <c r="AM710" s="116">
        <f t="shared" ref="AM710" si="2007">AM509+AL710</f>
        <v>937.68000000000018</v>
      </c>
      <c r="AN710" s="116">
        <f t="shared" ref="AN710" si="2008">AN509+AM710</f>
        <v>1044.1400000000001</v>
      </c>
      <c r="AO710" s="116">
        <f t="shared" ref="AO710" si="2009">AO509+AN710</f>
        <v>1150.6000000000001</v>
      </c>
      <c r="AP710" s="116">
        <f t="shared" ref="AP710" si="2010">AP509+AO710</f>
        <v>1257.0600000000002</v>
      </c>
      <c r="AQ710" s="116">
        <f t="shared" ref="AQ710" si="2011">AQ509+AP710</f>
        <v>1363.5200000000002</v>
      </c>
      <c r="AR710" s="116">
        <f t="shared" ref="AR710" si="2012">AR509+AQ710</f>
        <v>1469.9800000000002</v>
      </c>
      <c r="AS710" s="116">
        <f t="shared" ref="AS710" si="2013">AS509+AR710</f>
        <v>1576.4400000000003</v>
      </c>
      <c r="AT710" s="116">
        <f t="shared" ref="AT710" si="2014">AT509+AS710</f>
        <v>1682.9000000000003</v>
      </c>
      <c r="AU710" s="116">
        <f t="shared" ref="AU710" si="2015">AU509+AT710</f>
        <v>1789.3600000000004</v>
      </c>
      <c r="AV710" s="163"/>
      <c r="AW710" s="116">
        <f t="shared" si="1980"/>
        <v>1895.8200000000004</v>
      </c>
      <c r="AX710" s="116">
        <f t="shared" ref="AX710:BH710" si="2016">AX509+AW710</f>
        <v>2002.2800000000004</v>
      </c>
      <c r="AY710" s="116">
        <f t="shared" si="2016"/>
        <v>2108.7400000000002</v>
      </c>
      <c r="AZ710" s="116">
        <f t="shared" si="2016"/>
        <v>2215.2000000000003</v>
      </c>
      <c r="BA710" s="116">
        <f t="shared" si="2016"/>
        <v>2321.6600000000003</v>
      </c>
      <c r="BB710" s="116">
        <f t="shared" si="2016"/>
        <v>2428.1200000000003</v>
      </c>
      <c r="BC710" s="116">
        <f t="shared" si="2016"/>
        <v>2534.5800000000004</v>
      </c>
      <c r="BD710" s="116">
        <f t="shared" si="2016"/>
        <v>2641.0400000000004</v>
      </c>
      <c r="BE710" s="116">
        <f t="shared" si="2016"/>
        <v>2747.5000000000005</v>
      </c>
      <c r="BF710" s="116">
        <f t="shared" si="2016"/>
        <v>2853.9600000000005</v>
      </c>
      <c r="BG710" s="116">
        <f t="shared" si="2016"/>
        <v>2960.4200000000005</v>
      </c>
      <c r="BH710" s="116">
        <f t="shared" si="2016"/>
        <v>3066.8800000000006</v>
      </c>
      <c r="BI710" s="163"/>
      <c r="BV710" s="163"/>
      <c r="CI710" s="163"/>
      <c r="CV710" s="163"/>
      <c r="DI710" s="163"/>
      <c r="DV710" s="163"/>
      <c r="EI710" s="163"/>
    </row>
    <row r="711" spans="1:139" ht="15.75" outlineLevel="1" x14ac:dyDescent="0.25">
      <c r="A711" s="2">
        <f t="shared" si="1974"/>
        <v>4</v>
      </c>
      <c r="B711" s="86" t="str">
        <f t="shared" si="1974"/>
        <v>PRE-09623</v>
      </c>
      <c r="C711" s="86" t="str">
        <f t="shared" si="1974"/>
        <v>SPP TAU - Circuit 66019</v>
      </c>
      <c r="D711" s="2" t="str">
        <f t="shared" si="1974"/>
        <v>PRE-09623.1</v>
      </c>
      <c r="E711" s="162" t="str">
        <f t="shared" si="1974"/>
        <v>SPP TAU - Circuit 66019</v>
      </c>
      <c r="I711" s="205">
        <v>0</v>
      </c>
      <c r="J711" s="116">
        <f t="shared" ref="J711:U711" si="2017">J510+I711</f>
        <v>0</v>
      </c>
      <c r="K711" s="116">
        <f t="shared" si="2017"/>
        <v>0</v>
      </c>
      <c r="L711" s="116">
        <f t="shared" si="2017"/>
        <v>0</v>
      </c>
      <c r="M711" s="116">
        <f t="shared" si="2017"/>
        <v>0</v>
      </c>
      <c r="N711" s="116">
        <f t="shared" si="2017"/>
        <v>0</v>
      </c>
      <c r="O711" s="116">
        <f t="shared" si="2017"/>
        <v>0</v>
      </c>
      <c r="P711" s="116">
        <f t="shared" si="2017"/>
        <v>0</v>
      </c>
      <c r="Q711" s="116">
        <f t="shared" si="2017"/>
        <v>0</v>
      </c>
      <c r="R711" s="116">
        <f t="shared" si="2017"/>
        <v>0</v>
      </c>
      <c r="S711" s="116">
        <f t="shared" si="2017"/>
        <v>0</v>
      </c>
      <c r="T711" s="116">
        <f t="shared" si="2017"/>
        <v>0</v>
      </c>
      <c r="U711" s="116">
        <f t="shared" si="2017"/>
        <v>0</v>
      </c>
      <c r="V711" s="163"/>
      <c r="W711" s="116">
        <f t="shared" si="1976"/>
        <v>0</v>
      </c>
      <c r="X711" s="116">
        <f t="shared" ref="X711:AH711" si="2018">X510+W711</f>
        <v>0</v>
      </c>
      <c r="Y711" s="116">
        <f t="shared" si="2018"/>
        <v>0</v>
      </c>
      <c r="Z711" s="116">
        <f t="shared" si="2018"/>
        <v>0</v>
      </c>
      <c r="AA711" s="116">
        <f t="shared" si="2018"/>
        <v>0</v>
      </c>
      <c r="AB711" s="116">
        <f t="shared" si="2018"/>
        <v>0</v>
      </c>
      <c r="AC711" s="116">
        <f t="shared" si="2018"/>
        <v>0</v>
      </c>
      <c r="AD711" s="116">
        <f t="shared" si="2018"/>
        <v>103.78</v>
      </c>
      <c r="AE711" s="116">
        <f t="shared" si="2018"/>
        <v>207.56</v>
      </c>
      <c r="AF711" s="116">
        <f t="shared" si="2018"/>
        <v>311.34000000000003</v>
      </c>
      <c r="AG711" s="116">
        <f t="shared" si="2018"/>
        <v>415.52000000000004</v>
      </c>
      <c r="AH711" s="116">
        <f t="shared" si="2018"/>
        <v>519.71</v>
      </c>
      <c r="AI711" s="163"/>
      <c r="AJ711" s="116">
        <f t="shared" si="1978"/>
        <v>607.48</v>
      </c>
      <c r="AK711" s="116">
        <f t="shared" ref="AK711:AU711" si="2019">AK510+AJ711</f>
        <v>695.25</v>
      </c>
      <c r="AL711" s="116">
        <f t="shared" si="2019"/>
        <v>783.02</v>
      </c>
      <c r="AM711" s="116">
        <f t="shared" si="2019"/>
        <v>870.79</v>
      </c>
      <c r="AN711" s="116">
        <f t="shared" si="2019"/>
        <v>958.56</v>
      </c>
      <c r="AO711" s="116">
        <f t="shared" si="2019"/>
        <v>1046.33</v>
      </c>
      <c r="AP711" s="116">
        <f t="shared" si="2019"/>
        <v>1134.0999999999999</v>
      </c>
      <c r="AQ711" s="116">
        <f t="shared" si="2019"/>
        <v>1221.8699999999999</v>
      </c>
      <c r="AR711" s="116">
        <f t="shared" si="2019"/>
        <v>1309.6399999999999</v>
      </c>
      <c r="AS711" s="116">
        <f t="shared" si="2019"/>
        <v>1397.4099999999999</v>
      </c>
      <c r="AT711" s="116">
        <f t="shared" si="2019"/>
        <v>1485.1799999999998</v>
      </c>
      <c r="AU711" s="116">
        <f t="shared" si="2019"/>
        <v>1572.9499999999998</v>
      </c>
      <c r="AV711" s="163"/>
      <c r="AW711" s="116">
        <f t="shared" si="1980"/>
        <v>1660.7199999999998</v>
      </c>
      <c r="AX711" s="116">
        <f t="shared" ref="AX711:BH711" si="2020">AX510+AW711</f>
        <v>1748.4899999999998</v>
      </c>
      <c r="AY711" s="116">
        <f t="shared" si="2020"/>
        <v>1836.2599999999998</v>
      </c>
      <c r="AZ711" s="116">
        <f t="shared" si="2020"/>
        <v>1924.0299999999997</v>
      </c>
      <c r="BA711" s="116">
        <f t="shared" si="2020"/>
        <v>2011.7999999999997</v>
      </c>
      <c r="BB711" s="116">
        <f t="shared" si="2020"/>
        <v>2099.5699999999997</v>
      </c>
      <c r="BC711" s="116">
        <f t="shared" si="2020"/>
        <v>2187.3399999999997</v>
      </c>
      <c r="BD711" s="116">
        <f t="shared" si="2020"/>
        <v>2275.1099999999997</v>
      </c>
      <c r="BE711" s="116">
        <f t="shared" si="2020"/>
        <v>2362.8799999999997</v>
      </c>
      <c r="BF711" s="116">
        <f t="shared" si="2020"/>
        <v>2450.6499999999996</v>
      </c>
      <c r="BG711" s="116">
        <f t="shared" si="2020"/>
        <v>2538.4199999999996</v>
      </c>
      <c r="BH711" s="116">
        <f t="shared" si="2020"/>
        <v>2626.1899999999996</v>
      </c>
      <c r="BI711" s="163"/>
      <c r="BV711" s="163"/>
      <c r="CI711" s="163"/>
      <c r="CV711" s="163"/>
      <c r="DI711" s="163"/>
      <c r="DV711" s="163"/>
      <c r="EI711" s="163"/>
    </row>
    <row r="712" spans="1:139" ht="15.75" outlineLevel="1" x14ac:dyDescent="0.25">
      <c r="A712" s="2">
        <f t="shared" si="1974"/>
        <v>4</v>
      </c>
      <c r="B712" s="86" t="str">
        <f t="shared" si="1974"/>
        <v>PRE-09623</v>
      </c>
      <c r="C712" s="86" t="str">
        <f t="shared" si="1974"/>
        <v>SPP TAU - Circuit 66019</v>
      </c>
      <c r="D712" s="2" t="str">
        <f t="shared" si="1974"/>
        <v>PRE-09623.1</v>
      </c>
      <c r="E712" s="162" t="str">
        <f t="shared" si="1974"/>
        <v>SPP TAU - Circuit 66019</v>
      </c>
      <c r="I712" s="205">
        <v>0</v>
      </c>
      <c r="J712" s="116">
        <f t="shared" ref="J712:U712" si="2021">J511+I712</f>
        <v>0</v>
      </c>
      <c r="K712" s="116">
        <f t="shared" si="2021"/>
        <v>0</v>
      </c>
      <c r="L712" s="116">
        <f t="shared" si="2021"/>
        <v>0</v>
      </c>
      <c r="M712" s="116">
        <f t="shared" si="2021"/>
        <v>0</v>
      </c>
      <c r="N712" s="116">
        <f t="shared" si="2021"/>
        <v>0</v>
      </c>
      <c r="O712" s="116">
        <f t="shared" si="2021"/>
        <v>0</v>
      </c>
      <c r="P712" s="116">
        <f t="shared" si="2021"/>
        <v>0</v>
      </c>
      <c r="Q712" s="116">
        <f t="shared" si="2021"/>
        <v>0</v>
      </c>
      <c r="R712" s="116">
        <f t="shared" si="2021"/>
        <v>0</v>
      </c>
      <c r="S712" s="116">
        <f t="shared" si="2021"/>
        <v>0</v>
      </c>
      <c r="T712" s="116">
        <f t="shared" si="2021"/>
        <v>0</v>
      </c>
      <c r="U712" s="116">
        <f t="shared" si="2021"/>
        <v>0</v>
      </c>
      <c r="V712" s="163"/>
      <c r="W712" s="116">
        <f t="shared" si="1976"/>
        <v>0</v>
      </c>
      <c r="X712" s="116">
        <f t="shared" ref="X712:AH712" si="2022">X511+W712</f>
        <v>0</v>
      </c>
      <c r="Y712" s="116">
        <f t="shared" si="2022"/>
        <v>0</v>
      </c>
      <c r="Z712" s="116">
        <f t="shared" si="2022"/>
        <v>0</v>
      </c>
      <c r="AA712" s="116">
        <f t="shared" si="2022"/>
        <v>0</v>
      </c>
      <c r="AB712" s="116">
        <f t="shared" si="2022"/>
        <v>0</v>
      </c>
      <c r="AC712" s="116">
        <f t="shared" si="2022"/>
        <v>0</v>
      </c>
      <c r="AD712" s="116">
        <f t="shared" si="2022"/>
        <v>17.47</v>
      </c>
      <c r="AE712" s="116">
        <f t="shared" si="2022"/>
        <v>34.94</v>
      </c>
      <c r="AF712" s="116">
        <f t="shared" si="2022"/>
        <v>52.41</v>
      </c>
      <c r="AG712" s="116">
        <f t="shared" si="2022"/>
        <v>69.949999999999989</v>
      </c>
      <c r="AH712" s="116">
        <f t="shared" si="2022"/>
        <v>87.489999999999981</v>
      </c>
      <c r="AI712" s="163"/>
      <c r="AJ712" s="116">
        <f t="shared" si="1978"/>
        <v>99.95999999999998</v>
      </c>
      <c r="AK712" s="116">
        <f t="shared" ref="AK712:AU712" si="2023">AK511+AJ712</f>
        <v>112.42999999999998</v>
      </c>
      <c r="AL712" s="116">
        <f t="shared" si="2023"/>
        <v>124.89999999999998</v>
      </c>
      <c r="AM712" s="116">
        <f t="shared" si="2023"/>
        <v>137.36999999999998</v>
      </c>
      <c r="AN712" s="116">
        <f t="shared" si="2023"/>
        <v>149.83999999999997</v>
      </c>
      <c r="AO712" s="116">
        <f t="shared" si="2023"/>
        <v>162.30999999999997</v>
      </c>
      <c r="AP712" s="116">
        <f t="shared" si="2023"/>
        <v>174.77999999999997</v>
      </c>
      <c r="AQ712" s="116">
        <f t="shared" si="2023"/>
        <v>187.24999999999997</v>
      </c>
      <c r="AR712" s="116">
        <f t="shared" si="2023"/>
        <v>199.71999999999997</v>
      </c>
      <c r="AS712" s="116">
        <f t="shared" si="2023"/>
        <v>212.18999999999997</v>
      </c>
      <c r="AT712" s="116">
        <f t="shared" si="2023"/>
        <v>224.65999999999997</v>
      </c>
      <c r="AU712" s="116">
        <f t="shared" si="2023"/>
        <v>237.12999999999997</v>
      </c>
      <c r="AV712" s="163"/>
      <c r="AW712" s="116">
        <f t="shared" si="1980"/>
        <v>249.59999999999997</v>
      </c>
      <c r="AX712" s="116">
        <f t="shared" ref="AX712:BH712" si="2024">AX511+AW712</f>
        <v>262.07</v>
      </c>
      <c r="AY712" s="116">
        <f t="shared" si="2024"/>
        <v>274.54000000000002</v>
      </c>
      <c r="AZ712" s="116">
        <f t="shared" si="2024"/>
        <v>287.01000000000005</v>
      </c>
      <c r="BA712" s="116">
        <f t="shared" si="2024"/>
        <v>299.48000000000008</v>
      </c>
      <c r="BB712" s="116">
        <f t="shared" si="2024"/>
        <v>311.9500000000001</v>
      </c>
      <c r="BC712" s="116">
        <f t="shared" si="2024"/>
        <v>324.42000000000013</v>
      </c>
      <c r="BD712" s="116">
        <f t="shared" si="2024"/>
        <v>336.89000000000016</v>
      </c>
      <c r="BE712" s="116">
        <f t="shared" si="2024"/>
        <v>349.36000000000018</v>
      </c>
      <c r="BF712" s="116">
        <f t="shared" si="2024"/>
        <v>361.83000000000021</v>
      </c>
      <c r="BG712" s="116">
        <f t="shared" si="2024"/>
        <v>374.30000000000024</v>
      </c>
      <c r="BH712" s="116">
        <f t="shared" si="2024"/>
        <v>386.77000000000027</v>
      </c>
      <c r="BI712" s="163"/>
      <c r="BV712" s="163"/>
      <c r="CI712" s="163"/>
      <c r="CV712" s="163"/>
      <c r="DI712" s="163"/>
      <c r="DV712" s="163"/>
      <c r="EI712" s="163"/>
    </row>
    <row r="713" spans="1:139" ht="15.75" outlineLevel="1" x14ac:dyDescent="0.25">
      <c r="A713" s="2">
        <f t="shared" si="1974"/>
        <v>4</v>
      </c>
      <c r="B713" s="86" t="str">
        <f t="shared" si="1974"/>
        <v>PRE-09623</v>
      </c>
      <c r="C713" s="86" t="str">
        <f t="shared" si="1974"/>
        <v>SPP TAU - Circuit 66019</v>
      </c>
      <c r="D713" s="2" t="str">
        <f t="shared" si="1974"/>
        <v>PRE-09623.1</v>
      </c>
      <c r="E713" s="162" t="str">
        <f t="shared" si="1974"/>
        <v>SPP TAU - Circuit 66019</v>
      </c>
      <c r="I713" s="205">
        <v>0</v>
      </c>
      <c r="J713" s="116">
        <f t="shared" ref="J713:U713" si="2025">J512+I713</f>
        <v>0</v>
      </c>
      <c r="K713" s="116">
        <f t="shared" si="2025"/>
        <v>0</v>
      </c>
      <c r="L713" s="116">
        <f t="shared" si="2025"/>
        <v>0</v>
      </c>
      <c r="M713" s="116">
        <f t="shared" si="2025"/>
        <v>0</v>
      </c>
      <c r="N713" s="116">
        <f t="shared" si="2025"/>
        <v>0</v>
      </c>
      <c r="O713" s="116">
        <f t="shared" si="2025"/>
        <v>0</v>
      </c>
      <c r="P713" s="116">
        <f t="shared" si="2025"/>
        <v>0</v>
      </c>
      <c r="Q713" s="116">
        <f t="shared" si="2025"/>
        <v>0</v>
      </c>
      <c r="R713" s="116">
        <f t="shared" si="2025"/>
        <v>0</v>
      </c>
      <c r="S713" s="116">
        <f t="shared" si="2025"/>
        <v>0</v>
      </c>
      <c r="T713" s="116">
        <f t="shared" si="2025"/>
        <v>0</v>
      </c>
      <c r="U713" s="116">
        <f t="shared" si="2025"/>
        <v>0</v>
      </c>
      <c r="V713" s="163"/>
      <c r="W713" s="116">
        <f t="shared" si="1976"/>
        <v>0</v>
      </c>
      <c r="X713" s="116">
        <f t="shared" ref="X713:AH713" si="2026">X512+W713</f>
        <v>0</v>
      </c>
      <c r="Y713" s="116">
        <f t="shared" si="2026"/>
        <v>0</v>
      </c>
      <c r="Z713" s="116">
        <f t="shared" si="2026"/>
        <v>0</v>
      </c>
      <c r="AA713" s="116">
        <f t="shared" si="2026"/>
        <v>0</v>
      </c>
      <c r="AB713" s="116">
        <f t="shared" si="2026"/>
        <v>0</v>
      </c>
      <c r="AC713" s="116">
        <f t="shared" si="2026"/>
        <v>0</v>
      </c>
      <c r="AD713" s="116">
        <f t="shared" si="2026"/>
        <v>11.34</v>
      </c>
      <c r="AE713" s="116">
        <f t="shared" si="2026"/>
        <v>22.68</v>
      </c>
      <c r="AF713" s="116">
        <f t="shared" si="2026"/>
        <v>34.019999999999996</v>
      </c>
      <c r="AG713" s="116">
        <f t="shared" si="2026"/>
        <v>45.4</v>
      </c>
      <c r="AH713" s="116">
        <f t="shared" si="2026"/>
        <v>56.78</v>
      </c>
      <c r="AI713" s="163"/>
      <c r="AJ713" s="116">
        <f t="shared" si="1978"/>
        <v>65.52</v>
      </c>
      <c r="AK713" s="116">
        <f t="shared" ref="AK713:AU713" si="2027">AK512+AJ713</f>
        <v>74.259999999999991</v>
      </c>
      <c r="AL713" s="116">
        <f t="shared" si="2027"/>
        <v>82.999999999999986</v>
      </c>
      <c r="AM713" s="116">
        <f t="shared" si="2027"/>
        <v>91.739999999999981</v>
      </c>
      <c r="AN713" s="116">
        <f t="shared" si="2027"/>
        <v>100.47999999999998</v>
      </c>
      <c r="AO713" s="116">
        <f t="shared" si="2027"/>
        <v>109.21999999999997</v>
      </c>
      <c r="AP713" s="116">
        <f t="shared" si="2027"/>
        <v>117.95999999999997</v>
      </c>
      <c r="AQ713" s="116">
        <f t="shared" si="2027"/>
        <v>126.69999999999996</v>
      </c>
      <c r="AR713" s="116">
        <f t="shared" si="2027"/>
        <v>135.43999999999997</v>
      </c>
      <c r="AS713" s="116">
        <f t="shared" si="2027"/>
        <v>144.17999999999998</v>
      </c>
      <c r="AT713" s="116">
        <f t="shared" si="2027"/>
        <v>152.91999999999999</v>
      </c>
      <c r="AU713" s="116">
        <f t="shared" si="2027"/>
        <v>161.66</v>
      </c>
      <c r="AV713" s="163"/>
      <c r="AW713" s="116">
        <f t="shared" si="1980"/>
        <v>170.4</v>
      </c>
      <c r="AX713" s="116">
        <f t="shared" ref="AX713:BH713" si="2028">AX512+AW713</f>
        <v>179.14000000000001</v>
      </c>
      <c r="AY713" s="116">
        <f t="shared" si="2028"/>
        <v>187.88000000000002</v>
      </c>
      <c r="AZ713" s="116">
        <f t="shared" si="2028"/>
        <v>196.62000000000003</v>
      </c>
      <c r="BA713" s="116">
        <f t="shared" si="2028"/>
        <v>205.36000000000004</v>
      </c>
      <c r="BB713" s="116">
        <f t="shared" si="2028"/>
        <v>214.10000000000005</v>
      </c>
      <c r="BC713" s="116">
        <f t="shared" si="2028"/>
        <v>222.84000000000006</v>
      </c>
      <c r="BD713" s="116">
        <f t="shared" si="2028"/>
        <v>231.58000000000007</v>
      </c>
      <c r="BE713" s="116">
        <f t="shared" si="2028"/>
        <v>240.32000000000008</v>
      </c>
      <c r="BF713" s="116">
        <f t="shared" si="2028"/>
        <v>249.06000000000009</v>
      </c>
      <c r="BG713" s="116">
        <f t="shared" si="2028"/>
        <v>257.80000000000007</v>
      </c>
      <c r="BH713" s="116">
        <f t="shared" si="2028"/>
        <v>266.54000000000008</v>
      </c>
      <c r="BI713" s="163"/>
      <c r="BV713" s="163"/>
      <c r="CI713" s="163"/>
      <c r="CV713" s="163"/>
      <c r="DI713" s="163"/>
      <c r="DV713" s="163"/>
      <c r="EI713" s="163"/>
    </row>
    <row r="714" spans="1:139" ht="15.75" outlineLevel="1" x14ac:dyDescent="0.25">
      <c r="A714" s="2">
        <f t="shared" si="1974"/>
        <v>4</v>
      </c>
      <c r="B714" s="86" t="str">
        <f t="shared" si="1974"/>
        <v>PRE-09623</v>
      </c>
      <c r="C714" s="86" t="str">
        <f t="shared" si="1974"/>
        <v>SPP TAU - Circuit 66019</v>
      </c>
      <c r="D714" s="2" t="str">
        <f t="shared" si="1974"/>
        <v>PRE-09623.1</v>
      </c>
      <c r="E714" s="162" t="str">
        <f t="shared" si="1974"/>
        <v>SPP TAU - Circuit 66019</v>
      </c>
      <c r="I714" s="205">
        <v>0</v>
      </c>
      <c r="J714" s="116">
        <f t="shared" ref="J714" si="2029">J513+I714</f>
        <v>0</v>
      </c>
      <c r="K714" s="116">
        <f t="shared" ref="K714" si="2030">K513+J714</f>
        <v>0</v>
      </c>
      <c r="L714" s="116">
        <f t="shared" ref="L714" si="2031">L513+K714</f>
        <v>0</v>
      </c>
      <c r="M714" s="116">
        <f t="shared" ref="M714" si="2032">M513+L714</f>
        <v>0</v>
      </c>
      <c r="N714" s="116">
        <f t="shared" ref="N714" si="2033">N513+M714</f>
        <v>0</v>
      </c>
      <c r="O714" s="116">
        <f t="shared" ref="O714" si="2034">O513+N714</f>
        <v>0</v>
      </c>
      <c r="P714" s="116">
        <f t="shared" ref="P714" si="2035">P513+O714</f>
        <v>0</v>
      </c>
      <c r="Q714" s="116">
        <f t="shared" ref="Q714" si="2036">Q513+P714</f>
        <v>0</v>
      </c>
      <c r="R714" s="116">
        <f t="shared" ref="R714" si="2037">R513+Q714</f>
        <v>0</v>
      </c>
      <c r="S714" s="116">
        <f t="shared" ref="S714" si="2038">S513+R714</f>
        <v>0</v>
      </c>
      <c r="T714" s="116">
        <f t="shared" ref="T714" si="2039">T513+S714</f>
        <v>0</v>
      </c>
      <c r="U714" s="116">
        <f t="shared" ref="U714" si="2040">U513+T714</f>
        <v>0</v>
      </c>
      <c r="V714" s="163"/>
      <c r="W714" s="116">
        <f t="shared" si="1976"/>
        <v>0</v>
      </c>
      <c r="X714" s="116">
        <f t="shared" ref="X714" si="2041">X513+W714</f>
        <v>0</v>
      </c>
      <c r="Y714" s="116">
        <f t="shared" ref="Y714" si="2042">Y513+X714</f>
        <v>0</v>
      </c>
      <c r="Z714" s="116">
        <f t="shared" ref="Z714" si="2043">Z513+Y714</f>
        <v>0</v>
      </c>
      <c r="AA714" s="116">
        <f t="shared" ref="AA714" si="2044">AA513+Z714</f>
        <v>0</v>
      </c>
      <c r="AB714" s="116">
        <f t="shared" ref="AB714" si="2045">AB513+AA714</f>
        <v>0</v>
      </c>
      <c r="AC714" s="116">
        <f t="shared" ref="AC714" si="2046">AC513+AB714</f>
        <v>0</v>
      </c>
      <c r="AD714" s="116">
        <f t="shared" ref="AD714" si="2047">AD513+AC714</f>
        <v>317.55</v>
      </c>
      <c r="AE714" s="116">
        <f t="shared" ref="AE714" si="2048">AE513+AD714</f>
        <v>635.1</v>
      </c>
      <c r="AF714" s="116">
        <f t="shared" ref="AF714" si="2049">AF513+AE714</f>
        <v>952.65000000000009</v>
      </c>
      <c r="AG714" s="116">
        <f t="shared" ref="AG714" si="2050">AG513+AF714</f>
        <v>1271.42</v>
      </c>
      <c r="AH714" s="116">
        <f t="shared" ref="AH714" si="2051">AH513+AG714</f>
        <v>1590.21</v>
      </c>
      <c r="AI714" s="163"/>
      <c r="AJ714" s="116">
        <f t="shared" si="1978"/>
        <v>1916.83</v>
      </c>
      <c r="AK714" s="116">
        <f t="shared" ref="AK714" si="2052">AK513+AJ714</f>
        <v>2243.4499999999998</v>
      </c>
      <c r="AL714" s="116">
        <f t="shared" ref="AL714" si="2053">AL513+AK714</f>
        <v>2570.0699999999997</v>
      </c>
      <c r="AM714" s="116">
        <f t="shared" ref="AM714" si="2054">AM513+AL714</f>
        <v>2896.6899999999996</v>
      </c>
      <c r="AN714" s="116">
        <f t="shared" ref="AN714" si="2055">AN513+AM714</f>
        <v>3223.3099999999995</v>
      </c>
      <c r="AO714" s="116">
        <f t="shared" ref="AO714" si="2056">AO513+AN714</f>
        <v>3549.9299999999994</v>
      </c>
      <c r="AP714" s="116">
        <f t="shared" ref="AP714" si="2057">AP513+AO714</f>
        <v>3876.5499999999993</v>
      </c>
      <c r="AQ714" s="116">
        <f t="shared" ref="AQ714" si="2058">AQ513+AP714</f>
        <v>4203.1699999999992</v>
      </c>
      <c r="AR714" s="116">
        <f t="shared" ref="AR714" si="2059">AR513+AQ714</f>
        <v>4529.7899999999991</v>
      </c>
      <c r="AS714" s="116">
        <f t="shared" ref="AS714" si="2060">AS513+AR714</f>
        <v>4856.4099999999989</v>
      </c>
      <c r="AT714" s="116">
        <f t="shared" ref="AT714" si="2061">AT513+AS714</f>
        <v>5183.0299999999988</v>
      </c>
      <c r="AU714" s="116">
        <f t="shared" ref="AU714" si="2062">AU513+AT714</f>
        <v>5509.6499999999987</v>
      </c>
      <c r="AV714" s="163"/>
      <c r="AW714" s="116">
        <f t="shared" si="1980"/>
        <v>5836.2699999999986</v>
      </c>
      <c r="AX714" s="116">
        <f t="shared" ref="AX714:BH714" si="2063">AX513+AW714</f>
        <v>6162.8899999999985</v>
      </c>
      <c r="AY714" s="116">
        <f t="shared" si="2063"/>
        <v>6489.5099999999984</v>
      </c>
      <c r="AZ714" s="116">
        <f t="shared" si="2063"/>
        <v>6816.1299999999983</v>
      </c>
      <c r="BA714" s="116">
        <f t="shared" si="2063"/>
        <v>7142.7499999999982</v>
      </c>
      <c r="BB714" s="116">
        <f t="shared" si="2063"/>
        <v>7469.3699999999981</v>
      </c>
      <c r="BC714" s="116">
        <f t="shared" si="2063"/>
        <v>7795.989999999998</v>
      </c>
      <c r="BD714" s="116">
        <f t="shared" si="2063"/>
        <v>8122.6099999999979</v>
      </c>
      <c r="BE714" s="116">
        <f t="shared" si="2063"/>
        <v>8449.2299999999977</v>
      </c>
      <c r="BF714" s="116">
        <f t="shared" si="2063"/>
        <v>8775.8499999999985</v>
      </c>
      <c r="BG714" s="116">
        <f t="shared" si="2063"/>
        <v>9102.4699999999993</v>
      </c>
      <c r="BH714" s="116">
        <f t="shared" si="2063"/>
        <v>9429.09</v>
      </c>
      <c r="BI714" s="163"/>
      <c r="BV714" s="163"/>
      <c r="CI714" s="163"/>
      <c r="CV714" s="163"/>
      <c r="DI714" s="163"/>
      <c r="DV714" s="163"/>
      <c r="EI714" s="163"/>
    </row>
    <row r="715" spans="1:139" ht="15.75" outlineLevel="1" x14ac:dyDescent="0.25">
      <c r="A715" s="2">
        <f t="shared" si="1974"/>
        <v>4</v>
      </c>
      <c r="B715" s="86" t="str">
        <f t="shared" si="1974"/>
        <v>PRE-09623</v>
      </c>
      <c r="C715" s="86" t="str">
        <f t="shared" si="1974"/>
        <v>SPP TAU - Circuit 66019</v>
      </c>
      <c r="D715" s="2" t="str">
        <f t="shared" si="1974"/>
        <v>PRE-09623.1</v>
      </c>
      <c r="E715" s="162" t="str">
        <f t="shared" si="1974"/>
        <v>SPP TAU - Circuit 66019</v>
      </c>
      <c r="I715" s="205">
        <v>0</v>
      </c>
      <c r="J715" s="116">
        <f t="shared" ref="J715" si="2064">J514+I715</f>
        <v>0</v>
      </c>
      <c r="K715" s="116">
        <f t="shared" ref="K715" si="2065">K514+J715</f>
        <v>0</v>
      </c>
      <c r="L715" s="116">
        <f t="shared" ref="L715" si="2066">L514+K715</f>
        <v>0</v>
      </c>
      <c r="M715" s="116">
        <f t="shared" ref="M715" si="2067">M514+L715</f>
        <v>0</v>
      </c>
      <c r="N715" s="116">
        <f t="shared" ref="N715" si="2068">N514+M715</f>
        <v>0</v>
      </c>
      <c r="O715" s="116">
        <f t="shared" ref="O715" si="2069">O514+N715</f>
        <v>0</v>
      </c>
      <c r="P715" s="116">
        <f t="shared" ref="P715" si="2070">P514+O715</f>
        <v>0</v>
      </c>
      <c r="Q715" s="116">
        <f t="shared" ref="Q715" si="2071">Q514+P715</f>
        <v>0</v>
      </c>
      <c r="R715" s="116">
        <f t="shared" ref="R715" si="2072">R514+Q715</f>
        <v>0</v>
      </c>
      <c r="S715" s="116">
        <f t="shared" ref="S715" si="2073">S514+R715</f>
        <v>0</v>
      </c>
      <c r="T715" s="116">
        <f t="shared" ref="T715" si="2074">T514+S715</f>
        <v>0</v>
      </c>
      <c r="U715" s="116">
        <f t="shared" ref="U715" si="2075">U514+T715</f>
        <v>0</v>
      </c>
      <c r="V715" s="163"/>
      <c r="W715" s="116">
        <f t="shared" si="1976"/>
        <v>0</v>
      </c>
      <c r="X715" s="116">
        <f t="shared" ref="X715" si="2076">X514+W715</f>
        <v>0</v>
      </c>
      <c r="Y715" s="116">
        <f t="shared" ref="Y715" si="2077">Y514+X715</f>
        <v>0</v>
      </c>
      <c r="Z715" s="116">
        <f t="shared" ref="Z715" si="2078">Z514+Y715</f>
        <v>0</v>
      </c>
      <c r="AA715" s="116">
        <f t="shared" ref="AA715" si="2079">AA514+Z715</f>
        <v>0</v>
      </c>
      <c r="AB715" s="116">
        <f t="shared" ref="AB715" si="2080">AB514+AA715</f>
        <v>0</v>
      </c>
      <c r="AC715" s="116">
        <f t="shared" ref="AC715" si="2081">AC514+AB715</f>
        <v>0</v>
      </c>
      <c r="AD715" s="116">
        <f t="shared" ref="AD715" si="2082">AD514+AC715</f>
        <v>7.74</v>
      </c>
      <c r="AE715" s="116">
        <f t="shared" ref="AE715" si="2083">AE514+AD715</f>
        <v>15.48</v>
      </c>
      <c r="AF715" s="116">
        <f t="shared" ref="AF715" si="2084">AF514+AE715</f>
        <v>23.22</v>
      </c>
      <c r="AG715" s="116">
        <f t="shared" ref="AG715" si="2085">AG514+AF715</f>
        <v>30.99</v>
      </c>
      <c r="AH715" s="116">
        <f t="shared" ref="AH715" si="2086">AH514+AG715</f>
        <v>38.769999999999996</v>
      </c>
      <c r="AI715" s="163"/>
      <c r="AJ715" s="116">
        <f t="shared" si="1978"/>
        <v>43.12</v>
      </c>
      <c r="AK715" s="116">
        <f t="shared" ref="AK715" si="2087">AK514+AJ715</f>
        <v>47.47</v>
      </c>
      <c r="AL715" s="116">
        <f t="shared" ref="AL715" si="2088">AL514+AK715</f>
        <v>51.82</v>
      </c>
      <c r="AM715" s="116">
        <f t="shared" ref="AM715" si="2089">AM514+AL715</f>
        <v>56.17</v>
      </c>
      <c r="AN715" s="116">
        <f t="shared" ref="AN715" si="2090">AN514+AM715</f>
        <v>60.52</v>
      </c>
      <c r="AO715" s="116">
        <f t="shared" ref="AO715" si="2091">AO514+AN715</f>
        <v>64.87</v>
      </c>
      <c r="AP715" s="116">
        <f t="shared" ref="AP715" si="2092">AP514+AO715</f>
        <v>69.22</v>
      </c>
      <c r="AQ715" s="116">
        <f t="shared" ref="AQ715" si="2093">AQ514+AP715</f>
        <v>73.569999999999993</v>
      </c>
      <c r="AR715" s="116">
        <f t="shared" ref="AR715" si="2094">AR514+AQ715</f>
        <v>77.919999999999987</v>
      </c>
      <c r="AS715" s="116">
        <f t="shared" ref="AS715" si="2095">AS514+AR715</f>
        <v>82.269999999999982</v>
      </c>
      <c r="AT715" s="116">
        <f t="shared" ref="AT715" si="2096">AT514+AS715</f>
        <v>86.619999999999976</v>
      </c>
      <c r="AU715" s="116">
        <f t="shared" ref="AU715" si="2097">AU514+AT715</f>
        <v>90.96999999999997</v>
      </c>
      <c r="AV715" s="163"/>
      <c r="AW715" s="116">
        <f t="shared" si="1980"/>
        <v>95.319999999999965</v>
      </c>
      <c r="AX715" s="116">
        <f t="shared" ref="AX715:BH715" si="2098">AX514+AW715</f>
        <v>99.669999999999959</v>
      </c>
      <c r="AY715" s="116">
        <f t="shared" si="2098"/>
        <v>104.01999999999995</v>
      </c>
      <c r="AZ715" s="116">
        <f t="shared" si="2098"/>
        <v>108.36999999999995</v>
      </c>
      <c r="BA715" s="116">
        <f t="shared" si="2098"/>
        <v>112.71999999999994</v>
      </c>
      <c r="BB715" s="116">
        <f t="shared" si="2098"/>
        <v>117.06999999999994</v>
      </c>
      <c r="BC715" s="116">
        <f t="shared" si="2098"/>
        <v>121.41999999999993</v>
      </c>
      <c r="BD715" s="116">
        <f t="shared" si="2098"/>
        <v>125.76999999999992</v>
      </c>
      <c r="BE715" s="116">
        <f t="shared" si="2098"/>
        <v>130.11999999999992</v>
      </c>
      <c r="BF715" s="116">
        <f t="shared" si="2098"/>
        <v>134.46999999999991</v>
      </c>
      <c r="BG715" s="116">
        <f t="shared" si="2098"/>
        <v>138.81999999999991</v>
      </c>
      <c r="BH715" s="116">
        <f t="shared" si="2098"/>
        <v>143.1699999999999</v>
      </c>
      <c r="BI715" s="163"/>
      <c r="BV715" s="163"/>
      <c r="CI715" s="163"/>
      <c r="CV715" s="163"/>
      <c r="DI715" s="163"/>
      <c r="DV715" s="163"/>
      <c r="EI715" s="163"/>
    </row>
    <row r="716" spans="1:139" ht="15.75" outlineLevel="1" x14ac:dyDescent="0.25">
      <c r="A716" s="2">
        <f t="shared" si="1974"/>
        <v>5</v>
      </c>
      <c r="B716" s="86" t="str">
        <f t="shared" si="1974"/>
        <v>PRE-09702</v>
      </c>
      <c r="C716" s="86" t="str">
        <f t="shared" si="1974"/>
        <v>SPP TAU - Circuit 66425</v>
      </c>
      <c r="D716" s="2" t="str">
        <f t="shared" si="1974"/>
        <v>PRE-09702.1</v>
      </c>
      <c r="E716" s="162" t="str">
        <f t="shared" si="1974"/>
        <v>SPP TAU - Circuit 66425</v>
      </c>
      <c r="I716" s="205">
        <v>0</v>
      </c>
      <c r="J716" s="116">
        <f t="shared" ref="J716:U716" si="2099">J515+I716</f>
        <v>0</v>
      </c>
      <c r="K716" s="116">
        <f t="shared" si="2099"/>
        <v>0</v>
      </c>
      <c r="L716" s="116">
        <f t="shared" si="2099"/>
        <v>0</v>
      </c>
      <c r="M716" s="116">
        <f t="shared" si="2099"/>
        <v>0</v>
      </c>
      <c r="N716" s="116">
        <f t="shared" si="2099"/>
        <v>0</v>
      </c>
      <c r="O716" s="116">
        <f t="shared" si="2099"/>
        <v>0</v>
      </c>
      <c r="P716" s="116">
        <f t="shared" si="2099"/>
        <v>0</v>
      </c>
      <c r="Q716" s="116">
        <f t="shared" si="2099"/>
        <v>0</v>
      </c>
      <c r="R716" s="116">
        <f t="shared" si="2099"/>
        <v>0</v>
      </c>
      <c r="S716" s="116">
        <f t="shared" si="2099"/>
        <v>0</v>
      </c>
      <c r="T716" s="116">
        <f t="shared" si="2099"/>
        <v>0</v>
      </c>
      <c r="U716" s="116">
        <f t="shared" si="2099"/>
        <v>0</v>
      </c>
      <c r="V716" s="163"/>
      <c r="W716" s="116">
        <f t="shared" si="1976"/>
        <v>0</v>
      </c>
      <c r="X716" s="116">
        <f t="shared" ref="X716:AH716" si="2100">X515+W716</f>
        <v>0</v>
      </c>
      <c r="Y716" s="116">
        <f t="shared" si="2100"/>
        <v>100.17</v>
      </c>
      <c r="Z716" s="116">
        <f t="shared" si="2100"/>
        <v>202.31</v>
      </c>
      <c r="AA716" s="116">
        <f t="shared" si="2100"/>
        <v>326.74</v>
      </c>
      <c r="AB716" s="116">
        <f t="shared" si="2100"/>
        <v>451.17</v>
      </c>
      <c r="AC716" s="116">
        <f t="shared" si="2100"/>
        <v>586.42000000000007</v>
      </c>
      <c r="AD716" s="116">
        <f t="shared" si="2100"/>
        <v>721.67000000000007</v>
      </c>
      <c r="AE716" s="116">
        <f t="shared" si="2100"/>
        <v>856.92000000000007</v>
      </c>
      <c r="AF716" s="116">
        <f t="shared" si="2100"/>
        <v>992.17000000000007</v>
      </c>
      <c r="AG716" s="116">
        <f t="shared" si="2100"/>
        <v>1127.42</v>
      </c>
      <c r="AH716" s="116">
        <f t="shared" si="2100"/>
        <v>1262.67</v>
      </c>
      <c r="AI716" s="163"/>
      <c r="AJ716" s="116">
        <f t="shared" si="1978"/>
        <v>1367.8600000000001</v>
      </c>
      <c r="AK716" s="116">
        <f t="shared" ref="AK716:AU716" si="2101">AK515+AJ716</f>
        <v>1473.0500000000002</v>
      </c>
      <c r="AL716" s="116">
        <f t="shared" si="2101"/>
        <v>1578.2400000000002</v>
      </c>
      <c r="AM716" s="116">
        <f t="shared" si="2101"/>
        <v>1683.4300000000003</v>
      </c>
      <c r="AN716" s="116">
        <f t="shared" si="2101"/>
        <v>1788.6200000000003</v>
      </c>
      <c r="AO716" s="116">
        <f t="shared" si="2101"/>
        <v>1893.8100000000004</v>
      </c>
      <c r="AP716" s="116">
        <f t="shared" si="2101"/>
        <v>1999.0000000000005</v>
      </c>
      <c r="AQ716" s="116">
        <f t="shared" si="2101"/>
        <v>2104.1900000000005</v>
      </c>
      <c r="AR716" s="116">
        <f t="shared" si="2101"/>
        <v>2209.3800000000006</v>
      </c>
      <c r="AS716" s="116">
        <f t="shared" si="2101"/>
        <v>2314.5700000000006</v>
      </c>
      <c r="AT716" s="116">
        <f t="shared" si="2101"/>
        <v>2419.7600000000007</v>
      </c>
      <c r="AU716" s="116">
        <f t="shared" si="2101"/>
        <v>2524.9500000000007</v>
      </c>
      <c r="AV716" s="163"/>
      <c r="AW716" s="116">
        <f t="shared" si="1980"/>
        <v>2630.1400000000008</v>
      </c>
      <c r="AX716" s="116">
        <f t="shared" ref="AX716:BH716" si="2102">AX515+AW716</f>
        <v>2735.3300000000008</v>
      </c>
      <c r="AY716" s="116">
        <f t="shared" si="2102"/>
        <v>2840.5200000000009</v>
      </c>
      <c r="AZ716" s="116">
        <f t="shared" si="2102"/>
        <v>2945.7100000000009</v>
      </c>
      <c r="BA716" s="116">
        <f t="shared" si="2102"/>
        <v>3050.900000000001</v>
      </c>
      <c r="BB716" s="116">
        <f t="shared" si="2102"/>
        <v>3156.0900000000011</v>
      </c>
      <c r="BC716" s="116">
        <f t="shared" si="2102"/>
        <v>3261.2800000000011</v>
      </c>
      <c r="BD716" s="116">
        <f t="shared" si="2102"/>
        <v>3366.4700000000012</v>
      </c>
      <c r="BE716" s="116">
        <f t="shared" si="2102"/>
        <v>3471.6600000000012</v>
      </c>
      <c r="BF716" s="116">
        <f t="shared" si="2102"/>
        <v>3576.8500000000013</v>
      </c>
      <c r="BG716" s="116">
        <f t="shared" si="2102"/>
        <v>3682.0400000000013</v>
      </c>
      <c r="BH716" s="116">
        <f t="shared" si="2102"/>
        <v>3787.2300000000014</v>
      </c>
      <c r="BI716" s="163"/>
      <c r="BV716" s="163"/>
      <c r="CI716" s="163"/>
      <c r="CV716" s="163"/>
      <c r="DI716" s="163"/>
      <c r="DV716" s="163"/>
      <c r="EI716" s="163"/>
    </row>
    <row r="717" spans="1:139" ht="15.75" outlineLevel="1" x14ac:dyDescent="0.25">
      <c r="A717" s="2">
        <f t="shared" si="1974"/>
        <v>5</v>
      </c>
      <c r="B717" s="86" t="str">
        <f t="shared" si="1974"/>
        <v>PRE-09702</v>
      </c>
      <c r="C717" s="86" t="str">
        <f t="shared" si="1974"/>
        <v>SPP TAU - Circuit 66425</v>
      </c>
      <c r="D717" s="2" t="str">
        <f t="shared" si="1974"/>
        <v>PRE-09702.1</v>
      </c>
      <c r="E717" s="162" t="str">
        <f t="shared" si="1974"/>
        <v>SPP TAU - Circuit 66425</v>
      </c>
      <c r="I717" s="205">
        <v>0</v>
      </c>
      <c r="J717" s="116">
        <f t="shared" ref="J717" si="2103">J516+I717</f>
        <v>0</v>
      </c>
      <c r="K717" s="116">
        <f t="shared" ref="K717" si="2104">K516+J717</f>
        <v>0</v>
      </c>
      <c r="L717" s="116">
        <f t="shared" ref="L717" si="2105">L516+K717</f>
        <v>0</v>
      </c>
      <c r="M717" s="116">
        <f t="shared" ref="M717" si="2106">M516+L717</f>
        <v>0</v>
      </c>
      <c r="N717" s="116">
        <f t="shared" ref="N717" si="2107">N516+M717</f>
        <v>0</v>
      </c>
      <c r="O717" s="116">
        <f t="shared" ref="O717" si="2108">O516+N717</f>
        <v>0</v>
      </c>
      <c r="P717" s="116">
        <f t="shared" ref="P717" si="2109">P516+O717</f>
        <v>0</v>
      </c>
      <c r="Q717" s="116">
        <f t="shared" ref="Q717" si="2110">Q516+P717</f>
        <v>0</v>
      </c>
      <c r="R717" s="116">
        <f t="shared" ref="R717" si="2111">R516+Q717</f>
        <v>0</v>
      </c>
      <c r="S717" s="116">
        <f t="shared" ref="S717" si="2112">S516+R717</f>
        <v>0</v>
      </c>
      <c r="T717" s="116">
        <f t="shared" ref="T717" si="2113">T516+S717</f>
        <v>0</v>
      </c>
      <c r="U717" s="116">
        <f t="shared" ref="U717" si="2114">U516+T717</f>
        <v>0</v>
      </c>
      <c r="V717" s="163"/>
      <c r="W717" s="116">
        <f t="shared" si="1976"/>
        <v>0</v>
      </c>
      <c r="X717" s="116">
        <f t="shared" ref="X717" si="2115">X516+W717</f>
        <v>0</v>
      </c>
      <c r="Y717" s="116">
        <f t="shared" ref="Y717" si="2116">Y516+X717</f>
        <v>8.73</v>
      </c>
      <c r="Z717" s="116">
        <f t="shared" ref="Z717" si="2117">Z516+Y717</f>
        <v>17.630000000000003</v>
      </c>
      <c r="AA717" s="116">
        <f t="shared" ref="AA717" si="2118">AA516+Z717</f>
        <v>28.480000000000004</v>
      </c>
      <c r="AB717" s="116">
        <f t="shared" ref="AB717" si="2119">AB516+AA717</f>
        <v>39.330000000000005</v>
      </c>
      <c r="AC717" s="116">
        <f t="shared" ref="AC717" si="2120">AC516+AB717</f>
        <v>51.000000000000007</v>
      </c>
      <c r="AD717" s="116">
        <f t="shared" ref="AD717" si="2121">AD516+AC717</f>
        <v>62.670000000000009</v>
      </c>
      <c r="AE717" s="116">
        <f t="shared" ref="AE717" si="2122">AE516+AD717</f>
        <v>74.34</v>
      </c>
      <c r="AF717" s="116">
        <f t="shared" ref="AF717" si="2123">AF516+AE717</f>
        <v>86.01</v>
      </c>
      <c r="AG717" s="116">
        <f t="shared" ref="AG717" si="2124">AG516+AF717</f>
        <v>97.68</v>
      </c>
      <c r="AH717" s="116">
        <f t="shared" ref="AH717" si="2125">AH516+AG717</f>
        <v>109.35000000000001</v>
      </c>
      <c r="AI717" s="163"/>
      <c r="AJ717" s="116">
        <f t="shared" si="1978"/>
        <v>121.44000000000001</v>
      </c>
      <c r="AK717" s="116">
        <f t="shared" ref="AK717" si="2126">AK516+AJ717</f>
        <v>133.53</v>
      </c>
      <c r="AL717" s="116">
        <f t="shared" ref="AL717" si="2127">AL516+AK717</f>
        <v>145.62</v>
      </c>
      <c r="AM717" s="116">
        <f t="shared" ref="AM717" si="2128">AM516+AL717</f>
        <v>157.71</v>
      </c>
      <c r="AN717" s="116">
        <f t="shared" ref="AN717" si="2129">AN516+AM717</f>
        <v>169.8</v>
      </c>
      <c r="AO717" s="116">
        <f t="shared" ref="AO717" si="2130">AO516+AN717</f>
        <v>181.89000000000001</v>
      </c>
      <c r="AP717" s="116">
        <f t="shared" ref="AP717" si="2131">AP516+AO717</f>
        <v>193.98000000000002</v>
      </c>
      <c r="AQ717" s="116">
        <f t="shared" ref="AQ717" si="2132">AQ516+AP717</f>
        <v>206.07000000000002</v>
      </c>
      <c r="AR717" s="116">
        <f t="shared" ref="AR717" si="2133">AR516+AQ717</f>
        <v>218.16000000000003</v>
      </c>
      <c r="AS717" s="116">
        <f t="shared" ref="AS717" si="2134">AS516+AR717</f>
        <v>230.25000000000003</v>
      </c>
      <c r="AT717" s="116">
        <f t="shared" ref="AT717" si="2135">AT516+AS717</f>
        <v>242.34000000000003</v>
      </c>
      <c r="AU717" s="116">
        <f t="shared" ref="AU717" si="2136">AU516+AT717</f>
        <v>254.43000000000004</v>
      </c>
      <c r="AV717" s="163"/>
      <c r="AW717" s="116">
        <f t="shared" si="1980"/>
        <v>266.52000000000004</v>
      </c>
      <c r="AX717" s="116">
        <f t="shared" ref="AX717:BH717" si="2137">AX516+AW717</f>
        <v>278.61</v>
      </c>
      <c r="AY717" s="116">
        <f t="shared" si="2137"/>
        <v>290.7</v>
      </c>
      <c r="AZ717" s="116">
        <f t="shared" si="2137"/>
        <v>302.78999999999996</v>
      </c>
      <c r="BA717" s="116">
        <f t="shared" si="2137"/>
        <v>314.87999999999994</v>
      </c>
      <c r="BB717" s="116">
        <f t="shared" si="2137"/>
        <v>326.96999999999991</v>
      </c>
      <c r="BC717" s="116">
        <f t="shared" si="2137"/>
        <v>339.05999999999989</v>
      </c>
      <c r="BD717" s="116">
        <f t="shared" si="2137"/>
        <v>351.14999999999986</v>
      </c>
      <c r="BE717" s="116">
        <f t="shared" si="2137"/>
        <v>363.23999999999984</v>
      </c>
      <c r="BF717" s="116">
        <f t="shared" si="2137"/>
        <v>375.32999999999981</v>
      </c>
      <c r="BG717" s="116">
        <f t="shared" si="2137"/>
        <v>387.41999999999979</v>
      </c>
      <c r="BH717" s="116">
        <f t="shared" si="2137"/>
        <v>399.50999999999976</v>
      </c>
      <c r="BI717" s="163"/>
      <c r="BV717" s="163"/>
      <c r="CI717" s="163"/>
      <c r="CV717" s="163"/>
      <c r="DI717" s="163"/>
      <c r="DV717" s="163"/>
      <c r="EI717" s="163"/>
    </row>
    <row r="718" spans="1:139" ht="15.75" outlineLevel="1" x14ac:dyDescent="0.25">
      <c r="A718" s="2">
        <f t="shared" si="1974"/>
        <v>5</v>
      </c>
      <c r="B718" s="86" t="str">
        <f t="shared" si="1974"/>
        <v>PRE-09702</v>
      </c>
      <c r="C718" s="86" t="str">
        <f t="shared" si="1974"/>
        <v>SPP TAU - Circuit 66425</v>
      </c>
      <c r="D718" s="2" t="str">
        <f t="shared" si="1974"/>
        <v>PRE-09702.1</v>
      </c>
      <c r="E718" s="162" t="str">
        <f t="shared" si="1974"/>
        <v>SPP TAU - Circuit 66425</v>
      </c>
      <c r="I718" s="205">
        <v>0</v>
      </c>
      <c r="J718" s="116">
        <f t="shared" ref="J718" si="2138">J517+I718</f>
        <v>0</v>
      </c>
      <c r="K718" s="116">
        <f t="shared" ref="K718" si="2139">K517+J718</f>
        <v>0</v>
      </c>
      <c r="L718" s="116">
        <f t="shared" ref="L718" si="2140">L517+K718</f>
        <v>0</v>
      </c>
      <c r="M718" s="116">
        <f t="shared" ref="M718" si="2141">M517+L718</f>
        <v>0</v>
      </c>
      <c r="N718" s="116">
        <f t="shared" ref="N718" si="2142">N517+M718</f>
        <v>0</v>
      </c>
      <c r="O718" s="116">
        <f t="shared" ref="O718" si="2143">O517+N718</f>
        <v>0</v>
      </c>
      <c r="P718" s="116">
        <f t="shared" ref="P718" si="2144">P517+O718</f>
        <v>0</v>
      </c>
      <c r="Q718" s="116">
        <f t="shared" ref="Q718" si="2145">Q517+P718</f>
        <v>0</v>
      </c>
      <c r="R718" s="116">
        <f t="shared" ref="R718" si="2146">R517+Q718</f>
        <v>0</v>
      </c>
      <c r="S718" s="116">
        <f t="shared" ref="S718" si="2147">S517+R718</f>
        <v>0</v>
      </c>
      <c r="T718" s="116">
        <f t="shared" ref="T718" si="2148">T517+S718</f>
        <v>0</v>
      </c>
      <c r="U718" s="116">
        <f t="shared" ref="U718" si="2149">U517+T718</f>
        <v>0</v>
      </c>
      <c r="V718" s="163"/>
      <c r="W718" s="116">
        <f t="shared" si="1976"/>
        <v>0</v>
      </c>
      <c r="X718" s="116">
        <f t="shared" ref="X718" si="2150">X517+W718</f>
        <v>0</v>
      </c>
      <c r="Y718" s="116">
        <f t="shared" ref="Y718" si="2151">Y517+X718</f>
        <v>8.31</v>
      </c>
      <c r="Z718" s="116">
        <f t="shared" ref="Z718" si="2152">Z517+Y718</f>
        <v>16.78</v>
      </c>
      <c r="AA718" s="116">
        <f t="shared" ref="AA718" si="2153">AA517+Z718</f>
        <v>27.1</v>
      </c>
      <c r="AB718" s="116">
        <f t="shared" ref="AB718" si="2154">AB517+AA718</f>
        <v>37.42</v>
      </c>
      <c r="AC718" s="116">
        <f t="shared" ref="AC718" si="2155">AC517+AB718</f>
        <v>37.42</v>
      </c>
      <c r="AD718" s="116">
        <f t="shared" ref="AD718" si="2156">AD517+AC718</f>
        <v>37.42</v>
      </c>
      <c r="AE718" s="116">
        <f t="shared" ref="AE718" si="2157">AE517+AD718</f>
        <v>37.42</v>
      </c>
      <c r="AF718" s="116">
        <f t="shared" ref="AF718" si="2158">AF517+AE718</f>
        <v>37.42</v>
      </c>
      <c r="AG718" s="116">
        <f t="shared" ref="AG718" si="2159">AG517+AF718</f>
        <v>37.42</v>
      </c>
      <c r="AH718" s="116">
        <f t="shared" ref="AH718" si="2160">AH517+AG718</f>
        <v>37.42</v>
      </c>
      <c r="AI718" s="163"/>
      <c r="AJ718" s="116">
        <f t="shared" si="1978"/>
        <v>37.42</v>
      </c>
      <c r="AK718" s="116">
        <f t="shared" ref="AK718" si="2161">AK517+AJ718</f>
        <v>37.42</v>
      </c>
      <c r="AL718" s="116">
        <f t="shared" ref="AL718" si="2162">AL517+AK718</f>
        <v>37.42</v>
      </c>
      <c r="AM718" s="116">
        <f t="shared" ref="AM718" si="2163">AM517+AL718</f>
        <v>37.42</v>
      </c>
      <c r="AN718" s="116">
        <f t="shared" ref="AN718" si="2164">AN517+AM718</f>
        <v>37.42</v>
      </c>
      <c r="AO718" s="116">
        <f t="shared" ref="AO718" si="2165">AO517+AN718</f>
        <v>37.42</v>
      </c>
      <c r="AP718" s="116">
        <f t="shared" ref="AP718" si="2166">AP517+AO718</f>
        <v>37.42</v>
      </c>
      <c r="AQ718" s="116">
        <f t="shared" ref="AQ718" si="2167">AQ517+AP718</f>
        <v>37.42</v>
      </c>
      <c r="AR718" s="116">
        <f t="shared" ref="AR718" si="2168">AR517+AQ718</f>
        <v>37.42</v>
      </c>
      <c r="AS718" s="116">
        <f t="shared" ref="AS718" si="2169">AS517+AR718</f>
        <v>37.42</v>
      </c>
      <c r="AT718" s="116">
        <f t="shared" ref="AT718" si="2170">AT517+AS718</f>
        <v>37.42</v>
      </c>
      <c r="AU718" s="116">
        <f t="shared" ref="AU718" si="2171">AU517+AT718</f>
        <v>37.42</v>
      </c>
      <c r="AV718" s="163"/>
      <c r="AW718" s="116">
        <f t="shared" si="1980"/>
        <v>37.42</v>
      </c>
      <c r="AX718" s="116">
        <f t="shared" ref="AX718:BH718" si="2172">AX517+AW718</f>
        <v>37.42</v>
      </c>
      <c r="AY718" s="116">
        <f t="shared" si="2172"/>
        <v>37.42</v>
      </c>
      <c r="AZ718" s="116">
        <f t="shared" si="2172"/>
        <v>37.42</v>
      </c>
      <c r="BA718" s="116">
        <f t="shared" si="2172"/>
        <v>37.42</v>
      </c>
      <c r="BB718" s="116">
        <f t="shared" si="2172"/>
        <v>37.42</v>
      </c>
      <c r="BC718" s="116">
        <f t="shared" si="2172"/>
        <v>37.42</v>
      </c>
      <c r="BD718" s="116">
        <f t="shared" si="2172"/>
        <v>37.42</v>
      </c>
      <c r="BE718" s="116">
        <f t="shared" si="2172"/>
        <v>37.42</v>
      </c>
      <c r="BF718" s="116">
        <f t="shared" si="2172"/>
        <v>37.42</v>
      </c>
      <c r="BG718" s="116">
        <f t="shared" si="2172"/>
        <v>37.42</v>
      </c>
      <c r="BH718" s="116">
        <f t="shared" si="2172"/>
        <v>37.42</v>
      </c>
      <c r="BI718" s="163"/>
      <c r="BV718" s="163"/>
      <c r="CI718" s="163"/>
      <c r="CV718" s="163"/>
      <c r="DI718" s="163"/>
      <c r="DV718" s="163"/>
      <c r="EI718" s="163"/>
    </row>
    <row r="719" spans="1:139" ht="15.75" outlineLevel="1" x14ac:dyDescent="0.25">
      <c r="A719" s="2">
        <f t="shared" ref="A719:E728" si="2173">A518</f>
        <v>5</v>
      </c>
      <c r="B719" s="86" t="str">
        <f t="shared" si="2173"/>
        <v>PRE-09702</v>
      </c>
      <c r="C719" s="86" t="str">
        <f t="shared" si="2173"/>
        <v>SPP TAU - Circuit 66425</v>
      </c>
      <c r="D719" s="2" t="str">
        <f t="shared" si="2173"/>
        <v>PRE-09702.1</v>
      </c>
      <c r="E719" s="162" t="str">
        <f t="shared" si="2173"/>
        <v>SPP TAU - Circuit 66425</v>
      </c>
      <c r="I719" s="205">
        <v>0</v>
      </c>
      <c r="J719" s="116">
        <f t="shared" ref="J719" si="2174">J518+I719</f>
        <v>0</v>
      </c>
      <c r="K719" s="116">
        <f t="shared" ref="K719" si="2175">K518+J719</f>
        <v>0</v>
      </c>
      <c r="L719" s="116">
        <f t="shared" ref="L719" si="2176">L518+K719</f>
        <v>0</v>
      </c>
      <c r="M719" s="116">
        <f t="shared" ref="M719" si="2177">M518+L719</f>
        <v>0</v>
      </c>
      <c r="N719" s="116">
        <f t="shared" ref="N719" si="2178">N518+M719</f>
        <v>0</v>
      </c>
      <c r="O719" s="116">
        <f t="shared" ref="O719" si="2179">O518+N719</f>
        <v>0</v>
      </c>
      <c r="P719" s="116">
        <f t="shared" ref="P719" si="2180">P518+O719</f>
        <v>0</v>
      </c>
      <c r="Q719" s="116">
        <f t="shared" ref="Q719" si="2181">Q518+P719</f>
        <v>0</v>
      </c>
      <c r="R719" s="116">
        <f t="shared" ref="R719" si="2182">R518+Q719</f>
        <v>0</v>
      </c>
      <c r="S719" s="116">
        <f t="shared" ref="S719" si="2183">S518+R719</f>
        <v>0</v>
      </c>
      <c r="T719" s="116">
        <f t="shared" ref="T719" si="2184">T518+S719</f>
        <v>0</v>
      </c>
      <c r="U719" s="116">
        <f t="shared" ref="U719" si="2185">U518+T719</f>
        <v>0</v>
      </c>
      <c r="V719" s="163"/>
      <c r="W719" s="116">
        <f t="shared" si="1976"/>
        <v>0</v>
      </c>
      <c r="X719" s="116">
        <f t="shared" ref="X719" si="2186">X518+W719</f>
        <v>0</v>
      </c>
      <c r="Y719" s="116">
        <f t="shared" ref="Y719" si="2187">Y518+X719</f>
        <v>4.1500000000000004</v>
      </c>
      <c r="Z719" s="116">
        <f t="shared" ref="Z719" si="2188">Z518+Y719</f>
        <v>8.3800000000000008</v>
      </c>
      <c r="AA719" s="116">
        <f t="shared" ref="AA719" si="2189">AA518+Z719</f>
        <v>13.530000000000001</v>
      </c>
      <c r="AB719" s="116">
        <f t="shared" ref="AB719" si="2190">AB518+AA719</f>
        <v>18.68</v>
      </c>
      <c r="AC719" s="116">
        <f t="shared" ref="AC719" si="2191">AC518+AB719</f>
        <v>21.06</v>
      </c>
      <c r="AD719" s="116">
        <f t="shared" ref="AD719" si="2192">AD518+AC719</f>
        <v>23.439999999999998</v>
      </c>
      <c r="AE719" s="116">
        <f t="shared" ref="AE719" si="2193">AE518+AD719</f>
        <v>25.819999999999997</v>
      </c>
      <c r="AF719" s="116">
        <f t="shared" ref="AF719" si="2194">AF518+AE719</f>
        <v>28.199999999999996</v>
      </c>
      <c r="AG719" s="116">
        <f t="shared" ref="AG719" si="2195">AG518+AF719</f>
        <v>30.579999999999995</v>
      </c>
      <c r="AH719" s="116">
        <f t="shared" ref="AH719" si="2196">AH518+AG719</f>
        <v>32.959999999999994</v>
      </c>
      <c r="AI719" s="163"/>
      <c r="AJ719" s="116">
        <f t="shared" si="1978"/>
        <v>35.399999999999991</v>
      </c>
      <c r="AK719" s="116">
        <f t="shared" ref="AK719" si="2197">AK518+AJ719</f>
        <v>37.839999999999989</v>
      </c>
      <c r="AL719" s="116">
        <f t="shared" ref="AL719" si="2198">AL518+AK719</f>
        <v>40.279999999999987</v>
      </c>
      <c r="AM719" s="116">
        <f t="shared" ref="AM719" si="2199">AM518+AL719</f>
        <v>42.719999999999985</v>
      </c>
      <c r="AN719" s="116">
        <f t="shared" ref="AN719" si="2200">AN518+AM719</f>
        <v>45.159999999999982</v>
      </c>
      <c r="AO719" s="116">
        <f t="shared" ref="AO719" si="2201">AO518+AN719</f>
        <v>47.59999999999998</v>
      </c>
      <c r="AP719" s="116">
        <f t="shared" ref="AP719" si="2202">AP518+AO719</f>
        <v>50.039999999999978</v>
      </c>
      <c r="AQ719" s="116">
        <f t="shared" ref="AQ719" si="2203">AQ518+AP719</f>
        <v>52.479999999999976</v>
      </c>
      <c r="AR719" s="116">
        <f t="shared" ref="AR719" si="2204">AR518+AQ719</f>
        <v>54.919999999999973</v>
      </c>
      <c r="AS719" s="116">
        <f t="shared" ref="AS719" si="2205">AS518+AR719</f>
        <v>57.359999999999971</v>
      </c>
      <c r="AT719" s="116">
        <f t="shared" ref="AT719" si="2206">AT518+AS719</f>
        <v>59.799999999999969</v>
      </c>
      <c r="AU719" s="116">
        <f t="shared" ref="AU719" si="2207">AU518+AT719</f>
        <v>62.239999999999966</v>
      </c>
      <c r="AV719" s="163"/>
      <c r="AW719" s="116">
        <f t="shared" si="1980"/>
        <v>64.679999999999964</v>
      </c>
      <c r="AX719" s="116">
        <f t="shared" ref="AX719:BH719" si="2208">AX518+AW719</f>
        <v>67.119999999999962</v>
      </c>
      <c r="AY719" s="116">
        <f t="shared" si="2208"/>
        <v>69.55999999999996</v>
      </c>
      <c r="AZ719" s="116">
        <f t="shared" si="2208"/>
        <v>71.999999999999957</v>
      </c>
      <c r="BA719" s="116">
        <f t="shared" si="2208"/>
        <v>74.439999999999955</v>
      </c>
      <c r="BB719" s="116">
        <f t="shared" si="2208"/>
        <v>76.879999999999953</v>
      </c>
      <c r="BC719" s="116">
        <f t="shared" si="2208"/>
        <v>79.319999999999951</v>
      </c>
      <c r="BD719" s="116">
        <f t="shared" si="2208"/>
        <v>81.759999999999948</v>
      </c>
      <c r="BE719" s="116">
        <f t="shared" si="2208"/>
        <v>84.199999999999946</v>
      </c>
      <c r="BF719" s="116">
        <f t="shared" si="2208"/>
        <v>86.639999999999944</v>
      </c>
      <c r="BG719" s="116">
        <f t="shared" si="2208"/>
        <v>89.079999999999941</v>
      </c>
      <c r="BH719" s="116">
        <f t="shared" si="2208"/>
        <v>91.519999999999939</v>
      </c>
      <c r="BI719" s="163"/>
      <c r="BV719" s="163"/>
      <c r="CI719" s="163"/>
      <c r="CV719" s="163"/>
      <c r="DI719" s="163"/>
      <c r="DV719" s="163"/>
      <c r="EI719" s="163"/>
    </row>
    <row r="720" spans="1:139" ht="15.75" outlineLevel="1" x14ac:dyDescent="0.25">
      <c r="A720" s="2">
        <f t="shared" si="2173"/>
        <v>5</v>
      </c>
      <c r="B720" s="86" t="str">
        <f t="shared" si="2173"/>
        <v>PRE-09702</v>
      </c>
      <c r="C720" s="86" t="str">
        <f t="shared" si="2173"/>
        <v>SPP TAU - Circuit 66425</v>
      </c>
      <c r="D720" s="2" t="str">
        <f t="shared" si="2173"/>
        <v>PRE-09702.1</v>
      </c>
      <c r="E720" s="162" t="str">
        <f t="shared" si="2173"/>
        <v>SPP TAU - Circuit 66425</v>
      </c>
      <c r="I720" s="205">
        <v>0</v>
      </c>
      <c r="J720" s="116">
        <f t="shared" ref="J720" si="2209">J519+I720</f>
        <v>0</v>
      </c>
      <c r="K720" s="116">
        <f t="shared" ref="K720" si="2210">K519+J720</f>
        <v>0</v>
      </c>
      <c r="L720" s="116">
        <f t="shared" ref="L720" si="2211">L519+K720</f>
        <v>0</v>
      </c>
      <c r="M720" s="116">
        <f t="shared" ref="M720" si="2212">M519+L720</f>
        <v>0</v>
      </c>
      <c r="N720" s="116">
        <f t="shared" ref="N720" si="2213">N519+M720</f>
        <v>0</v>
      </c>
      <c r="O720" s="116">
        <f t="shared" ref="O720" si="2214">O519+N720</f>
        <v>0</v>
      </c>
      <c r="P720" s="116">
        <f t="shared" ref="P720" si="2215">P519+O720</f>
        <v>0</v>
      </c>
      <c r="Q720" s="116">
        <f t="shared" ref="Q720" si="2216">Q519+P720</f>
        <v>0</v>
      </c>
      <c r="R720" s="116">
        <f t="shared" ref="R720" si="2217">R519+Q720</f>
        <v>0</v>
      </c>
      <c r="S720" s="116">
        <f t="shared" ref="S720" si="2218">S519+R720</f>
        <v>0</v>
      </c>
      <c r="T720" s="116">
        <f t="shared" ref="T720" si="2219">T519+S720</f>
        <v>0</v>
      </c>
      <c r="U720" s="116">
        <f t="shared" ref="U720" si="2220">U519+T720</f>
        <v>0</v>
      </c>
      <c r="V720" s="163"/>
      <c r="W720" s="116">
        <f t="shared" si="1976"/>
        <v>0</v>
      </c>
      <c r="X720" s="116">
        <f t="shared" ref="X720" si="2221">X519+W720</f>
        <v>0</v>
      </c>
      <c r="Y720" s="116">
        <f>Y519+X720</f>
        <v>0.89</v>
      </c>
      <c r="Z720" s="116">
        <f t="shared" ref="Z720" si="2222">Z519+Y720</f>
        <v>1.79</v>
      </c>
      <c r="AA720" s="116">
        <f t="shared" ref="AA720" si="2223">AA519+Z720</f>
        <v>2.89</v>
      </c>
      <c r="AB720" s="116">
        <f t="shared" ref="AB720" si="2224">AB519+AA720</f>
        <v>3.99</v>
      </c>
      <c r="AC720" s="116">
        <f t="shared" ref="AC720" si="2225">AC519+AB720</f>
        <v>3.99</v>
      </c>
      <c r="AD720" s="116">
        <f t="shared" ref="AD720" si="2226">AD519+AC720</f>
        <v>3.99</v>
      </c>
      <c r="AE720" s="116">
        <f t="shared" ref="AE720" si="2227">AE519+AD720</f>
        <v>3.99</v>
      </c>
      <c r="AF720" s="116">
        <f t="shared" ref="AF720" si="2228">AF519+AE720</f>
        <v>3.99</v>
      </c>
      <c r="AG720" s="116">
        <f t="shared" ref="AG720" si="2229">AG519+AF720</f>
        <v>3.99</v>
      </c>
      <c r="AH720" s="116">
        <f t="shared" ref="AH720" si="2230">AH519+AG720</f>
        <v>3.99</v>
      </c>
      <c r="AI720" s="163"/>
      <c r="AJ720" s="116">
        <f t="shared" si="1978"/>
        <v>3.99</v>
      </c>
      <c r="AK720" s="116">
        <f t="shared" ref="AK720" si="2231">AK519+AJ720</f>
        <v>3.99</v>
      </c>
      <c r="AL720" s="116">
        <f t="shared" ref="AL720" si="2232">AL519+AK720</f>
        <v>3.99</v>
      </c>
      <c r="AM720" s="116">
        <f t="shared" ref="AM720" si="2233">AM519+AL720</f>
        <v>3.99</v>
      </c>
      <c r="AN720" s="116">
        <f t="shared" ref="AN720" si="2234">AN519+AM720</f>
        <v>3.99</v>
      </c>
      <c r="AO720" s="116">
        <f t="shared" ref="AO720" si="2235">AO519+AN720</f>
        <v>3.99</v>
      </c>
      <c r="AP720" s="116">
        <f t="shared" ref="AP720" si="2236">AP519+AO720</f>
        <v>3.99</v>
      </c>
      <c r="AQ720" s="116">
        <f t="shared" ref="AQ720" si="2237">AQ519+AP720</f>
        <v>3.99</v>
      </c>
      <c r="AR720" s="116">
        <f t="shared" ref="AR720" si="2238">AR519+AQ720</f>
        <v>3.99</v>
      </c>
      <c r="AS720" s="116">
        <f t="shared" ref="AS720" si="2239">AS519+AR720</f>
        <v>3.99</v>
      </c>
      <c r="AT720" s="116">
        <f t="shared" ref="AT720" si="2240">AT519+AS720</f>
        <v>3.99</v>
      </c>
      <c r="AU720" s="116">
        <f t="shared" ref="AU720" si="2241">AU519+AT720</f>
        <v>3.99</v>
      </c>
      <c r="AV720" s="163"/>
      <c r="AW720" s="116">
        <f t="shared" si="1980"/>
        <v>3.99</v>
      </c>
      <c r="AX720" s="116">
        <f t="shared" ref="AX720:BH720" si="2242">AX519+AW720</f>
        <v>3.99</v>
      </c>
      <c r="AY720" s="116">
        <f t="shared" si="2242"/>
        <v>3.99</v>
      </c>
      <c r="AZ720" s="116">
        <f t="shared" si="2242"/>
        <v>3.99</v>
      </c>
      <c r="BA720" s="116">
        <f t="shared" si="2242"/>
        <v>3.99</v>
      </c>
      <c r="BB720" s="116">
        <f t="shared" si="2242"/>
        <v>3.99</v>
      </c>
      <c r="BC720" s="116">
        <f t="shared" si="2242"/>
        <v>3.99</v>
      </c>
      <c r="BD720" s="116">
        <f t="shared" si="2242"/>
        <v>3.99</v>
      </c>
      <c r="BE720" s="116">
        <f t="shared" si="2242"/>
        <v>3.99</v>
      </c>
      <c r="BF720" s="116">
        <f t="shared" si="2242"/>
        <v>3.99</v>
      </c>
      <c r="BG720" s="116">
        <f t="shared" si="2242"/>
        <v>3.99</v>
      </c>
      <c r="BH720" s="116">
        <f t="shared" si="2242"/>
        <v>3.99</v>
      </c>
      <c r="BI720" s="163"/>
      <c r="BV720" s="163"/>
      <c r="CI720" s="163"/>
      <c r="CV720" s="163"/>
      <c r="DI720" s="163"/>
      <c r="DV720" s="163"/>
      <c r="EI720" s="163"/>
    </row>
    <row r="721" spans="1:139" ht="15.75" outlineLevel="1" x14ac:dyDescent="0.25">
      <c r="A721" s="2">
        <f t="shared" si="2173"/>
        <v>6</v>
      </c>
      <c r="B721" s="86" t="str">
        <f t="shared" si="2173"/>
        <v>PRE-09703</v>
      </c>
      <c r="C721" s="86" t="str">
        <f t="shared" si="2173"/>
        <v>SPP TAU - Circuit 230403</v>
      </c>
      <c r="D721" s="2" t="str">
        <f t="shared" si="2173"/>
        <v>PRE-09703.1</v>
      </c>
      <c r="E721" s="162" t="str">
        <f t="shared" si="2173"/>
        <v>SPP TAU - Circuit 230403</v>
      </c>
      <c r="I721" s="205">
        <v>0</v>
      </c>
      <c r="J721" s="116">
        <f t="shared" ref="J721:U721" si="2243">J520+I721</f>
        <v>0</v>
      </c>
      <c r="K721" s="116">
        <f t="shared" si="2243"/>
        <v>0</v>
      </c>
      <c r="L721" s="116">
        <f t="shared" si="2243"/>
        <v>0</v>
      </c>
      <c r="M721" s="116">
        <f t="shared" si="2243"/>
        <v>0</v>
      </c>
      <c r="N721" s="116">
        <f t="shared" si="2243"/>
        <v>0</v>
      </c>
      <c r="O721" s="116">
        <f t="shared" si="2243"/>
        <v>0</v>
      </c>
      <c r="P721" s="116">
        <f t="shared" si="2243"/>
        <v>0</v>
      </c>
      <c r="Q721" s="116">
        <f t="shared" si="2243"/>
        <v>0</v>
      </c>
      <c r="R721" s="116">
        <f t="shared" si="2243"/>
        <v>0</v>
      </c>
      <c r="S721" s="116">
        <f t="shared" si="2243"/>
        <v>0</v>
      </c>
      <c r="T721" s="116">
        <f t="shared" si="2243"/>
        <v>0</v>
      </c>
      <c r="U721" s="116">
        <f t="shared" si="2243"/>
        <v>0</v>
      </c>
      <c r="V721" s="163"/>
      <c r="W721" s="116">
        <f t="shared" si="1976"/>
        <v>0</v>
      </c>
      <c r="X721" s="116">
        <f t="shared" ref="X721:AH721" si="2244">X520+W721</f>
        <v>117.68</v>
      </c>
      <c r="Y721" s="116">
        <f t="shared" si="2244"/>
        <v>236.55</v>
      </c>
      <c r="Z721" s="116">
        <f t="shared" si="2244"/>
        <v>355.42</v>
      </c>
      <c r="AA721" s="116">
        <f t="shared" si="2244"/>
        <v>472.52</v>
      </c>
      <c r="AB721" s="116">
        <f t="shared" si="2244"/>
        <v>589.62</v>
      </c>
      <c r="AC721" s="116">
        <f t="shared" si="2244"/>
        <v>706.72</v>
      </c>
      <c r="AD721" s="116">
        <f t="shared" si="2244"/>
        <v>823.82</v>
      </c>
      <c r="AE721" s="116">
        <f t="shared" si="2244"/>
        <v>940.92000000000007</v>
      </c>
      <c r="AF721" s="116">
        <f t="shared" si="2244"/>
        <v>1058.02</v>
      </c>
      <c r="AG721" s="116">
        <f t="shared" si="2244"/>
        <v>1175.1199999999999</v>
      </c>
      <c r="AH721" s="116">
        <f t="shared" si="2244"/>
        <v>1292.2199999999998</v>
      </c>
      <c r="AI721" s="163"/>
      <c r="AJ721" s="116">
        <f t="shared" si="1978"/>
        <v>1383.2999999999997</v>
      </c>
      <c r="AK721" s="116">
        <f t="shared" ref="AK721:AU721" si="2245">AK520+AJ721</f>
        <v>1474.3799999999997</v>
      </c>
      <c r="AL721" s="116">
        <f t="shared" si="2245"/>
        <v>1565.4599999999996</v>
      </c>
      <c r="AM721" s="116">
        <f t="shared" si="2245"/>
        <v>1656.5399999999995</v>
      </c>
      <c r="AN721" s="116">
        <f t="shared" si="2245"/>
        <v>1747.6199999999994</v>
      </c>
      <c r="AO721" s="116">
        <f t="shared" si="2245"/>
        <v>1838.6999999999994</v>
      </c>
      <c r="AP721" s="116">
        <f t="shared" si="2245"/>
        <v>1929.7799999999993</v>
      </c>
      <c r="AQ721" s="116">
        <f t="shared" si="2245"/>
        <v>2020.8599999999992</v>
      </c>
      <c r="AR721" s="116">
        <f t="shared" si="2245"/>
        <v>2111.9399999999991</v>
      </c>
      <c r="AS721" s="116">
        <f t="shared" si="2245"/>
        <v>2203.0199999999991</v>
      </c>
      <c r="AT721" s="116">
        <f t="shared" si="2245"/>
        <v>2294.099999999999</v>
      </c>
      <c r="AU721" s="116">
        <f t="shared" si="2245"/>
        <v>2385.1799999999989</v>
      </c>
      <c r="AV721" s="163"/>
      <c r="AW721" s="116">
        <f t="shared" si="1980"/>
        <v>2476.2599999999989</v>
      </c>
      <c r="AX721" s="116">
        <f t="shared" ref="AX721:BH721" si="2246">AX520+AW721</f>
        <v>2567.3399999999988</v>
      </c>
      <c r="AY721" s="116">
        <f t="shared" si="2246"/>
        <v>2658.4199999999987</v>
      </c>
      <c r="AZ721" s="116">
        <f t="shared" si="2246"/>
        <v>2749.4999999999986</v>
      </c>
      <c r="BA721" s="116">
        <f t="shared" si="2246"/>
        <v>2840.5799999999986</v>
      </c>
      <c r="BB721" s="116">
        <f t="shared" si="2246"/>
        <v>2931.6599999999985</v>
      </c>
      <c r="BC721" s="116">
        <f t="shared" si="2246"/>
        <v>3022.7399999999984</v>
      </c>
      <c r="BD721" s="116">
        <f t="shared" si="2246"/>
        <v>3113.8199999999983</v>
      </c>
      <c r="BE721" s="116">
        <f t="shared" si="2246"/>
        <v>3204.8999999999983</v>
      </c>
      <c r="BF721" s="116">
        <f t="shared" si="2246"/>
        <v>3295.9799999999982</v>
      </c>
      <c r="BG721" s="116">
        <f t="shared" si="2246"/>
        <v>3387.0599999999981</v>
      </c>
      <c r="BH721" s="116">
        <f t="shared" si="2246"/>
        <v>3478.1399999999981</v>
      </c>
      <c r="BI721" s="163"/>
      <c r="BV721" s="163"/>
      <c r="CI721" s="163"/>
      <c r="CV721" s="163"/>
      <c r="DI721" s="163"/>
      <c r="DV721" s="163"/>
      <c r="EI721" s="163"/>
    </row>
    <row r="722" spans="1:139" ht="15.75" outlineLevel="1" x14ac:dyDescent="0.25">
      <c r="A722" s="2">
        <f t="shared" si="2173"/>
        <v>6</v>
      </c>
      <c r="B722" s="86" t="str">
        <f t="shared" si="2173"/>
        <v>PRE-09703</v>
      </c>
      <c r="C722" s="86" t="str">
        <f t="shared" si="2173"/>
        <v>SPP TAU - Circuit 230403</v>
      </c>
      <c r="D722" s="2" t="str">
        <f t="shared" si="2173"/>
        <v>PRE-09703.1</v>
      </c>
      <c r="E722" s="162" t="str">
        <f t="shared" si="2173"/>
        <v>SPP TAU - Circuit 230403</v>
      </c>
      <c r="I722" s="205">
        <v>0</v>
      </c>
      <c r="J722" s="116">
        <f t="shared" ref="J722" si="2247">J521+I722</f>
        <v>0</v>
      </c>
      <c r="K722" s="116">
        <f t="shared" ref="K722" si="2248">K521+J722</f>
        <v>0</v>
      </c>
      <c r="L722" s="116">
        <f t="shared" ref="L722" si="2249">L521+K722</f>
        <v>0</v>
      </c>
      <c r="M722" s="116">
        <f t="shared" ref="M722" si="2250">M521+L722</f>
        <v>0</v>
      </c>
      <c r="N722" s="116">
        <f t="shared" ref="N722" si="2251">N521+M722</f>
        <v>0</v>
      </c>
      <c r="O722" s="116">
        <f t="shared" ref="O722" si="2252">O521+N722</f>
        <v>0</v>
      </c>
      <c r="P722" s="116">
        <f t="shared" ref="P722" si="2253">P521+O722</f>
        <v>0</v>
      </c>
      <c r="Q722" s="116">
        <f t="shared" ref="Q722" si="2254">Q521+P722</f>
        <v>0</v>
      </c>
      <c r="R722" s="116">
        <f t="shared" ref="R722" si="2255">R521+Q722</f>
        <v>0</v>
      </c>
      <c r="S722" s="116">
        <f t="shared" ref="S722" si="2256">S521+R722</f>
        <v>0</v>
      </c>
      <c r="T722" s="116">
        <f t="shared" ref="T722" si="2257">T521+S722</f>
        <v>0</v>
      </c>
      <c r="U722" s="116">
        <f t="shared" ref="U722" si="2258">U521+T722</f>
        <v>0</v>
      </c>
      <c r="V722" s="163"/>
      <c r="W722" s="116">
        <f t="shared" si="1976"/>
        <v>0</v>
      </c>
      <c r="X722" s="116">
        <f t="shared" ref="X722:AH722" si="2259">X521+W722</f>
        <v>23.44</v>
      </c>
      <c r="Y722" s="116">
        <f t="shared" si="2259"/>
        <v>47.11</v>
      </c>
      <c r="Z722" s="116">
        <f t="shared" si="2259"/>
        <v>70.78</v>
      </c>
      <c r="AA722" s="116">
        <f t="shared" si="2259"/>
        <v>95.83</v>
      </c>
      <c r="AB722" s="116">
        <f t="shared" si="2259"/>
        <v>120.88</v>
      </c>
      <c r="AC722" s="116">
        <f t="shared" si="2259"/>
        <v>145.93</v>
      </c>
      <c r="AD722" s="116">
        <f t="shared" si="2259"/>
        <v>170.98000000000002</v>
      </c>
      <c r="AE722" s="116">
        <f t="shared" si="2259"/>
        <v>196.03000000000003</v>
      </c>
      <c r="AF722" s="116">
        <f t="shared" si="2259"/>
        <v>221.08000000000004</v>
      </c>
      <c r="AG722" s="116">
        <f t="shared" si="2259"/>
        <v>246.13000000000005</v>
      </c>
      <c r="AH722" s="116">
        <f t="shared" si="2259"/>
        <v>271.18000000000006</v>
      </c>
      <c r="AI722" s="163"/>
      <c r="AJ722" s="116">
        <f t="shared" si="1978"/>
        <v>297.12000000000006</v>
      </c>
      <c r="AK722" s="116">
        <f t="shared" ref="AK722:AU722" si="2260">AK521+AJ722</f>
        <v>323.06000000000006</v>
      </c>
      <c r="AL722" s="116">
        <f t="shared" si="2260"/>
        <v>349.00000000000006</v>
      </c>
      <c r="AM722" s="116">
        <f t="shared" si="2260"/>
        <v>374.94000000000005</v>
      </c>
      <c r="AN722" s="116">
        <f t="shared" si="2260"/>
        <v>400.88000000000005</v>
      </c>
      <c r="AO722" s="116">
        <f t="shared" si="2260"/>
        <v>426.82000000000005</v>
      </c>
      <c r="AP722" s="116">
        <f t="shared" si="2260"/>
        <v>452.76000000000005</v>
      </c>
      <c r="AQ722" s="116">
        <f t="shared" si="2260"/>
        <v>478.70000000000005</v>
      </c>
      <c r="AR722" s="116">
        <f t="shared" si="2260"/>
        <v>504.64000000000004</v>
      </c>
      <c r="AS722" s="116">
        <f t="shared" si="2260"/>
        <v>530.58000000000004</v>
      </c>
      <c r="AT722" s="116">
        <f t="shared" si="2260"/>
        <v>556.5200000000001</v>
      </c>
      <c r="AU722" s="116">
        <f t="shared" si="2260"/>
        <v>582.46000000000015</v>
      </c>
      <c r="AV722" s="163"/>
      <c r="AW722" s="116">
        <f t="shared" si="1980"/>
        <v>608.4000000000002</v>
      </c>
      <c r="AX722" s="116">
        <f t="shared" ref="AX722:BH722" si="2261">AX521+AW722</f>
        <v>634.34000000000026</v>
      </c>
      <c r="AY722" s="116">
        <f t="shared" si="2261"/>
        <v>660.28000000000031</v>
      </c>
      <c r="AZ722" s="116">
        <f t="shared" si="2261"/>
        <v>686.22000000000037</v>
      </c>
      <c r="BA722" s="116">
        <f t="shared" si="2261"/>
        <v>712.16000000000042</v>
      </c>
      <c r="BB722" s="116">
        <f t="shared" si="2261"/>
        <v>738.10000000000048</v>
      </c>
      <c r="BC722" s="116">
        <f t="shared" si="2261"/>
        <v>764.04000000000053</v>
      </c>
      <c r="BD722" s="116">
        <f t="shared" si="2261"/>
        <v>789.98000000000059</v>
      </c>
      <c r="BE722" s="116">
        <f t="shared" si="2261"/>
        <v>815.92000000000064</v>
      </c>
      <c r="BF722" s="116">
        <f t="shared" si="2261"/>
        <v>841.8600000000007</v>
      </c>
      <c r="BG722" s="116">
        <f t="shared" si="2261"/>
        <v>867.80000000000075</v>
      </c>
      <c r="BH722" s="116">
        <f t="shared" si="2261"/>
        <v>893.7400000000008</v>
      </c>
      <c r="BI722" s="163"/>
      <c r="BV722" s="163"/>
      <c r="CI722" s="163"/>
      <c r="CV722" s="163"/>
      <c r="DI722" s="163"/>
      <c r="DV722" s="163"/>
      <c r="EI722" s="163"/>
    </row>
    <row r="723" spans="1:139" ht="15.75" outlineLevel="1" x14ac:dyDescent="0.25">
      <c r="A723" s="2">
        <f t="shared" si="2173"/>
        <v>7</v>
      </c>
      <c r="B723" s="86" t="str">
        <f t="shared" si="2173"/>
        <v>PRE-09704</v>
      </c>
      <c r="C723" s="86" t="str">
        <f t="shared" si="2173"/>
        <v>SPP TAU - Circuit 66413</v>
      </c>
      <c r="D723" s="2" t="str">
        <f t="shared" si="2173"/>
        <v>PRE-09704.1</v>
      </c>
      <c r="E723" s="162" t="str">
        <f t="shared" si="2173"/>
        <v>SPP TAU - Circuit 66413</v>
      </c>
      <c r="I723" s="205">
        <v>0</v>
      </c>
      <c r="J723" s="116">
        <f t="shared" ref="J723:U723" si="2262">J522+I723</f>
        <v>0</v>
      </c>
      <c r="K723" s="116">
        <f t="shared" si="2262"/>
        <v>0</v>
      </c>
      <c r="L723" s="116">
        <f t="shared" si="2262"/>
        <v>0</v>
      </c>
      <c r="M723" s="116">
        <f t="shared" si="2262"/>
        <v>0</v>
      </c>
      <c r="N723" s="116">
        <f t="shared" si="2262"/>
        <v>0</v>
      </c>
      <c r="O723" s="116">
        <f t="shared" si="2262"/>
        <v>0</v>
      </c>
      <c r="P723" s="116">
        <f t="shared" si="2262"/>
        <v>0</v>
      </c>
      <c r="Q723" s="116">
        <f t="shared" si="2262"/>
        <v>0</v>
      </c>
      <c r="R723" s="116">
        <f t="shared" si="2262"/>
        <v>0</v>
      </c>
      <c r="S723" s="116">
        <f t="shared" si="2262"/>
        <v>0</v>
      </c>
      <c r="T723" s="116">
        <f t="shared" si="2262"/>
        <v>0</v>
      </c>
      <c r="U723" s="116">
        <f t="shared" si="2262"/>
        <v>0</v>
      </c>
      <c r="V723" s="163"/>
      <c r="W723" s="116">
        <f t="shared" si="1976"/>
        <v>0</v>
      </c>
      <c r="X723" s="116">
        <f t="shared" ref="X723:AH723" si="2263">X522+W723</f>
        <v>0</v>
      </c>
      <c r="Y723" s="116">
        <f t="shared" si="2263"/>
        <v>0</v>
      </c>
      <c r="Z723" s="116">
        <f t="shared" si="2263"/>
        <v>0</v>
      </c>
      <c r="AA723" s="116">
        <f t="shared" si="2263"/>
        <v>0</v>
      </c>
      <c r="AB723" s="116">
        <f t="shared" si="2263"/>
        <v>0</v>
      </c>
      <c r="AC723" s="116">
        <f t="shared" si="2263"/>
        <v>252.49</v>
      </c>
      <c r="AD723" s="116">
        <f t="shared" si="2263"/>
        <v>504.98</v>
      </c>
      <c r="AE723" s="116">
        <f t="shared" si="2263"/>
        <v>757.47</v>
      </c>
      <c r="AF723" s="116">
        <f t="shared" si="2263"/>
        <v>1036.6199999999999</v>
      </c>
      <c r="AG723" s="116">
        <f t="shared" si="2263"/>
        <v>1315.77</v>
      </c>
      <c r="AH723" s="116">
        <f t="shared" si="2263"/>
        <v>1594.92</v>
      </c>
      <c r="AI723" s="163"/>
      <c r="AJ723" s="116">
        <f t="shared" si="1978"/>
        <v>1812.0300000000002</v>
      </c>
      <c r="AK723" s="116">
        <f t="shared" ref="AK723:AU723" si="2264">AK522+AJ723</f>
        <v>2029.1400000000003</v>
      </c>
      <c r="AL723" s="116">
        <f t="shared" si="2264"/>
        <v>2246.2500000000005</v>
      </c>
      <c r="AM723" s="116">
        <f t="shared" si="2264"/>
        <v>2463.3600000000006</v>
      </c>
      <c r="AN723" s="116">
        <f t="shared" si="2264"/>
        <v>2680.4700000000007</v>
      </c>
      <c r="AO723" s="116">
        <f t="shared" si="2264"/>
        <v>2897.5800000000008</v>
      </c>
      <c r="AP723" s="116">
        <f t="shared" si="2264"/>
        <v>3114.690000000001</v>
      </c>
      <c r="AQ723" s="116">
        <f t="shared" si="2264"/>
        <v>3331.8000000000011</v>
      </c>
      <c r="AR723" s="116">
        <f t="shared" si="2264"/>
        <v>3548.9100000000012</v>
      </c>
      <c r="AS723" s="116">
        <f t="shared" si="2264"/>
        <v>3766.0200000000013</v>
      </c>
      <c r="AT723" s="116">
        <f t="shared" si="2264"/>
        <v>3983.1300000000015</v>
      </c>
      <c r="AU723" s="116">
        <f t="shared" si="2264"/>
        <v>4200.2400000000016</v>
      </c>
      <c r="AV723" s="163"/>
      <c r="AW723" s="116">
        <f t="shared" si="1980"/>
        <v>4417.3500000000013</v>
      </c>
      <c r="AX723" s="116">
        <f t="shared" ref="AX723:BH723" si="2265">AX522+AW723</f>
        <v>4634.4600000000009</v>
      </c>
      <c r="AY723" s="116">
        <f t="shared" si="2265"/>
        <v>4851.5700000000006</v>
      </c>
      <c r="AZ723" s="116">
        <f t="shared" si="2265"/>
        <v>5068.68</v>
      </c>
      <c r="BA723" s="116">
        <f t="shared" si="2265"/>
        <v>5285.79</v>
      </c>
      <c r="BB723" s="116">
        <f t="shared" si="2265"/>
        <v>5502.9</v>
      </c>
      <c r="BC723" s="116">
        <f t="shared" si="2265"/>
        <v>5720.0099999999993</v>
      </c>
      <c r="BD723" s="116">
        <f t="shared" si="2265"/>
        <v>5937.119999999999</v>
      </c>
      <c r="BE723" s="116">
        <f t="shared" si="2265"/>
        <v>6154.2299999999987</v>
      </c>
      <c r="BF723" s="116">
        <f t="shared" si="2265"/>
        <v>6371.3399999999983</v>
      </c>
      <c r="BG723" s="116">
        <f t="shared" si="2265"/>
        <v>6588.449999999998</v>
      </c>
      <c r="BH723" s="116">
        <f t="shared" si="2265"/>
        <v>6805.5599999999977</v>
      </c>
      <c r="BI723" s="163"/>
      <c r="BV723" s="163"/>
      <c r="CI723" s="163"/>
      <c r="CV723" s="163"/>
      <c r="DI723" s="163"/>
      <c r="DV723" s="163"/>
      <c r="EI723" s="163"/>
    </row>
    <row r="724" spans="1:139" ht="15.75" outlineLevel="1" x14ac:dyDescent="0.25">
      <c r="A724" s="2">
        <f t="shared" si="2173"/>
        <v>7</v>
      </c>
      <c r="B724" s="86" t="str">
        <f t="shared" si="2173"/>
        <v>PRE-09704</v>
      </c>
      <c r="C724" s="86" t="str">
        <f t="shared" si="2173"/>
        <v>SPP TAU - Circuit 66413</v>
      </c>
      <c r="D724" s="2" t="str">
        <f t="shared" si="2173"/>
        <v>PRE-09704.1</v>
      </c>
      <c r="E724" s="162" t="str">
        <f t="shared" si="2173"/>
        <v>SPP TAU - Circuit 66413</v>
      </c>
      <c r="I724" s="205">
        <v>0</v>
      </c>
      <c r="J724" s="116">
        <f t="shared" ref="J724:U724" si="2266">J523+I724</f>
        <v>0</v>
      </c>
      <c r="K724" s="116">
        <f t="shared" si="2266"/>
        <v>0</v>
      </c>
      <c r="L724" s="116">
        <f t="shared" si="2266"/>
        <v>0</v>
      </c>
      <c r="M724" s="116">
        <f t="shared" si="2266"/>
        <v>0</v>
      </c>
      <c r="N724" s="116">
        <f t="shared" si="2266"/>
        <v>0</v>
      </c>
      <c r="O724" s="116">
        <f t="shared" si="2266"/>
        <v>0</v>
      </c>
      <c r="P724" s="116">
        <f t="shared" si="2266"/>
        <v>0</v>
      </c>
      <c r="Q724" s="116">
        <f t="shared" si="2266"/>
        <v>0</v>
      </c>
      <c r="R724" s="116">
        <f t="shared" si="2266"/>
        <v>0</v>
      </c>
      <c r="S724" s="116">
        <f t="shared" si="2266"/>
        <v>0</v>
      </c>
      <c r="T724" s="116">
        <f t="shared" si="2266"/>
        <v>0</v>
      </c>
      <c r="U724" s="116">
        <f t="shared" si="2266"/>
        <v>0</v>
      </c>
      <c r="V724" s="163"/>
      <c r="W724" s="116">
        <f t="shared" si="1976"/>
        <v>0</v>
      </c>
      <c r="X724" s="116">
        <f t="shared" ref="X724:AH724" si="2267">X523+W724</f>
        <v>0</v>
      </c>
      <c r="Y724" s="116">
        <f t="shared" si="2267"/>
        <v>0</v>
      </c>
      <c r="Z724" s="116">
        <f t="shared" si="2267"/>
        <v>0</v>
      </c>
      <c r="AA724" s="116">
        <f t="shared" si="2267"/>
        <v>0</v>
      </c>
      <c r="AB724" s="116">
        <f t="shared" si="2267"/>
        <v>0</v>
      </c>
      <c r="AC724" s="116">
        <f t="shared" si="2267"/>
        <v>63.05</v>
      </c>
      <c r="AD724" s="116">
        <f t="shared" si="2267"/>
        <v>126.1</v>
      </c>
      <c r="AE724" s="116">
        <f t="shared" si="2267"/>
        <v>189.14999999999998</v>
      </c>
      <c r="AF724" s="116">
        <f t="shared" si="2267"/>
        <v>239.77999999999997</v>
      </c>
      <c r="AG724" s="116">
        <f t="shared" si="2267"/>
        <v>290.40999999999997</v>
      </c>
      <c r="AH724" s="116">
        <f t="shared" si="2267"/>
        <v>341.03999999999996</v>
      </c>
      <c r="AI724" s="163"/>
      <c r="AJ724" s="116">
        <f t="shared" si="1978"/>
        <v>393.46999999999997</v>
      </c>
      <c r="AK724" s="116">
        <f t="shared" ref="AK724:AU724" si="2268">AK523+AJ724</f>
        <v>445.9</v>
      </c>
      <c r="AL724" s="116">
        <f t="shared" si="2268"/>
        <v>498.33</v>
      </c>
      <c r="AM724" s="116">
        <f t="shared" si="2268"/>
        <v>550.76</v>
      </c>
      <c r="AN724" s="116">
        <f t="shared" si="2268"/>
        <v>603.18999999999994</v>
      </c>
      <c r="AO724" s="116">
        <f t="shared" si="2268"/>
        <v>655.61999999999989</v>
      </c>
      <c r="AP724" s="116">
        <f t="shared" si="2268"/>
        <v>708.04999999999984</v>
      </c>
      <c r="AQ724" s="116">
        <f t="shared" si="2268"/>
        <v>760.47999999999979</v>
      </c>
      <c r="AR724" s="116">
        <f t="shared" si="2268"/>
        <v>812.90999999999974</v>
      </c>
      <c r="AS724" s="116">
        <f t="shared" si="2268"/>
        <v>865.33999999999969</v>
      </c>
      <c r="AT724" s="116">
        <f t="shared" si="2268"/>
        <v>917.76999999999964</v>
      </c>
      <c r="AU724" s="116">
        <f t="shared" si="2268"/>
        <v>970.19999999999959</v>
      </c>
      <c r="AV724" s="163"/>
      <c r="AW724" s="116">
        <f t="shared" si="1980"/>
        <v>1022.6299999999995</v>
      </c>
      <c r="AX724" s="116">
        <f t="shared" ref="AX724:BH724" si="2269">AX523+AW724</f>
        <v>1075.0599999999995</v>
      </c>
      <c r="AY724" s="116">
        <f t="shared" si="2269"/>
        <v>1127.4899999999996</v>
      </c>
      <c r="AZ724" s="116">
        <f t="shared" si="2269"/>
        <v>1179.9199999999996</v>
      </c>
      <c r="BA724" s="116">
        <f t="shared" si="2269"/>
        <v>1232.3499999999997</v>
      </c>
      <c r="BB724" s="116">
        <f t="shared" si="2269"/>
        <v>1284.7799999999997</v>
      </c>
      <c r="BC724" s="116">
        <f t="shared" si="2269"/>
        <v>1337.2099999999998</v>
      </c>
      <c r="BD724" s="116">
        <f t="shared" si="2269"/>
        <v>1389.6399999999999</v>
      </c>
      <c r="BE724" s="116">
        <f t="shared" si="2269"/>
        <v>1442.07</v>
      </c>
      <c r="BF724" s="116">
        <f t="shared" si="2269"/>
        <v>1494.5</v>
      </c>
      <c r="BG724" s="116">
        <f t="shared" si="2269"/>
        <v>1546.93</v>
      </c>
      <c r="BH724" s="116">
        <f t="shared" si="2269"/>
        <v>1599.3600000000001</v>
      </c>
      <c r="BI724" s="163"/>
      <c r="BV724" s="163"/>
      <c r="CI724" s="163"/>
      <c r="CV724" s="163"/>
      <c r="DI724" s="163"/>
      <c r="DV724" s="163"/>
      <c r="EI724" s="163"/>
    </row>
    <row r="725" spans="1:139" ht="15.75" outlineLevel="1" x14ac:dyDescent="0.25">
      <c r="A725" s="2">
        <f t="shared" si="2173"/>
        <v>7</v>
      </c>
      <c r="B725" s="86" t="str">
        <f t="shared" si="2173"/>
        <v>PRE-09704</v>
      </c>
      <c r="C725" s="86" t="str">
        <f t="shared" si="2173"/>
        <v>SPP TAU - Circuit 66413</v>
      </c>
      <c r="D725" s="2" t="str">
        <f t="shared" si="2173"/>
        <v>PRE-09704.1</v>
      </c>
      <c r="E725" s="162" t="str">
        <f t="shared" si="2173"/>
        <v>SPP TAU - Circuit 66413</v>
      </c>
      <c r="I725" s="205">
        <v>0</v>
      </c>
      <c r="J725" s="116">
        <f t="shared" ref="J725:U725" si="2270">J524+I725</f>
        <v>0</v>
      </c>
      <c r="K725" s="116">
        <f t="shared" si="2270"/>
        <v>0</v>
      </c>
      <c r="L725" s="116">
        <f t="shared" si="2270"/>
        <v>0</v>
      </c>
      <c r="M725" s="116">
        <f t="shared" si="2270"/>
        <v>0</v>
      </c>
      <c r="N725" s="116">
        <f t="shared" si="2270"/>
        <v>0</v>
      </c>
      <c r="O725" s="116">
        <f t="shared" si="2270"/>
        <v>0</v>
      </c>
      <c r="P725" s="116">
        <f t="shared" si="2270"/>
        <v>0</v>
      </c>
      <c r="Q725" s="116">
        <f t="shared" si="2270"/>
        <v>0</v>
      </c>
      <c r="R725" s="116">
        <f t="shared" si="2270"/>
        <v>0</v>
      </c>
      <c r="S725" s="116">
        <f t="shared" si="2270"/>
        <v>0</v>
      </c>
      <c r="T725" s="116">
        <f t="shared" si="2270"/>
        <v>0</v>
      </c>
      <c r="U725" s="116">
        <f t="shared" si="2270"/>
        <v>0</v>
      </c>
      <c r="V725" s="163"/>
      <c r="W725" s="116">
        <f t="shared" si="1976"/>
        <v>0</v>
      </c>
      <c r="X725" s="116">
        <f t="shared" ref="X725:AH725" si="2271">X524+W725</f>
        <v>0</v>
      </c>
      <c r="Y725" s="116">
        <f t="shared" si="2271"/>
        <v>0</v>
      </c>
      <c r="Z725" s="116">
        <f t="shared" si="2271"/>
        <v>0</v>
      </c>
      <c r="AA725" s="116">
        <f t="shared" si="2271"/>
        <v>0</v>
      </c>
      <c r="AB725" s="116">
        <f t="shared" si="2271"/>
        <v>0</v>
      </c>
      <c r="AC725" s="116">
        <f t="shared" si="2271"/>
        <v>16.13</v>
      </c>
      <c r="AD725" s="116">
        <f t="shared" si="2271"/>
        <v>32.26</v>
      </c>
      <c r="AE725" s="116">
        <f t="shared" si="2271"/>
        <v>48.39</v>
      </c>
      <c r="AF725" s="116">
        <f t="shared" si="2271"/>
        <v>48.39</v>
      </c>
      <c r="AG725" s="116">
        <f t="shared" si="2271"/>
        <v>48.39</v>
      </c>
      <c r="AH725" s="116">
        <f t="shared" si="2271"/>
        <v>48.39</v>
      </c>
      <c r="AI725" s="163"/>
      <c r="AJ725" s="116">
        <f t="shared" si="1978"/>
        <v>48.39</v>
      </c>
      <c r="AK725" s="116">
        <f t="shared" ref="AK725:AU725" si="2272">AK524+AJ725</f>
        <v>48.39</v>
      </c>
      <c r="AL725" s="116">
        <f t="shared" si="2272"/>
        <v>48.39</v>
      </c>
      <c r="AM725" s="116">
        <f t="shared" si="2272"/>
        <v>48.39</v>
      </c>
      <c r="AN725" s="116">
        <f t="shared" si="2272"/>
        <v>48.39</v>
      </c>
      <c r="AO725" s="116">
        <f t="shared" si="2272"/>
        <v>48.39</v>
      </c>
      <c r="AP725" s="116">
        <f t="shared" si="2272"/>
        <v>48.39</v>
      </c>
      <c r="AQ725" s="116">
        <f t="shared" si="2272"/>
        <v>48.39</v>
      </c>
      <c r="AR725" s="116">
        <f t="shared" si="2272"/>
        <v>48.39</v>
      </c>
      <c r="AS725" s="116">
        <f t="shared" si="2272"/>
        <v>48.39</v>
      </c>
      <c r="AT725" s="116">
        <f t="shared" si="2272"/>
        <v>48.39</v>
      </c>
      <c r="AU725" s="116">
        <f t="shared" si="2272"/>
        <v>48.39</v>
      </c>
      <c r="AV725" s="163"/>
      <c r="AW725" s="116">
        <f t="shared" si="1980"/>
        <v>48.39</v>
      </c>
      <c r="AX725" s="116">
        <f t="shared" ref="AX725:BH725" si="2273">AX524+AW725</f>
        <v>48.39</v>
      </c>
      <c r="AY725" s="116">
        <f t="shared" si="2273"/>
        <v>48.39</v>
      </c>
      <c r="AZ725" s="116">
        <f t="shared" si="2273"/>
        <v>48.39</v>
      </c>
      <c r="BA725" s="116">
        <f t="shared" si="2273"/>
        <v>48.39</v>
      </c>
      <c r="BB725" s="116">
        <f t="shared" si="2273"/>
        <v>48.39</v>
      </c>
      <c r="BC725" s="116">
        <f t="shared" si="2273"/>
        <v>48.39</v>
      </c>
      <c r="BD725" s="116">
        <f t="shared" si="2273"/>
        <v>48.39</v>
      </c>
      <c r="BE725" s="116">
        <f t="shared" si="2273"/>
        <v>48.39</v>
      </c>
      <c r="BF725" s="116">
        <f t="shared" si="2273"/>
        <v>48.39</v>
      </c>
      <c r="BG725" s="116">
        <f t="shared" si="2273"/>
        <v>48.39</v>
      </c>
      <c r="BH725" s="116">
        <f t="shared" si="2273"/>
        <v>48.39</v>
      </c>
      <c r="BI725" s="163"/>
      <c r="BV725" s="163"/>
      <c r="CI725" s="163"/>
      <c r="CV725" s="163"/>
      <c r="DI725" s="163"/>
      <c r="DV725" s="163"/>
      <c r="EI725" s="163"/>
    </row>
    <row r="726" spans="1:139" ht="15.75" outlineLevel="1" x14ac:dyDescent="0.25">
      <c r="A726" s="2">
        <f t="shared" si="2173"/>
        <v>7</v>
      </c>
      <c r="B726" s="86" t="str">
        <f t="shared" si="2173"/>
        <v>PRE-09704</v>
      </c>
      <c r="C726" s="86" t="str">
        <f t="shared" si="2173"/>
        <v>SPP TAU - Circuit 66413</v>
      </c>
      <c r="D726" s="2" t="str">
        <f t="shared" si="2173"/>
        <v>PRE-09704.1</v>
      </c>
      <c r="E726" s="162" t="str">
        <f t="shared" si="2173"/>
        <v>SPP TAU - Circuit 66413</v>
      </c>
      <c r="I726" s="205">
        <v>0</v>
      </c>
      <c r="J726" s="116">
        <f t="shared" ref="J726:U726" si="2274">J525+I726</f>
        <v>0</v>
      </c>
      <c r="K726" s="116">
        <f t="shared" si="2274"/>
        <v>0</v>
      </c>
      <c r="L726" s="116">
        <f t="shared" si="2274"/>
        <v>0</v>
      </c>
      <c r="M726" s="116">
        <f t="shared" si="2274"/>
        <v>0</v>
      </c>
      <c r="N726" s="116">
        <f t="shared" si="2274"/>
        <v>0</v>
      </c>
      <c r="O726" s="116">
        <f t="shared" si="2274"/>
        <v>0</v>
      </c>
      <c r="P726" s="116">
        <f t="shared" si="2274"/>
        <v>0</v>
      </c>
      <c r="Q726" s="116">
        <f t="shared" si="2274"/>
        <v>0</v>
      </c>
      <c r="R726" s="116">
        <f t="shared" si="2274"/>
        <v>0</v>
      </c>
      <c r="S726" s="116">
        <f t="shared" si="2274"/>
        <v>0</v>
      </c>
      <c r="T726" s="116">
        <f t="shared" si="2274"/>
        <v>0</v>
      </c>
      <c r="U726" s="116">
        <f t="shared" si="2274"/>
        <v>0</v>
      </c>
      <c r="V726" s="163"/>
      <c r="W726" s="116">
        <f t="shared" si="1976"/>
        <v>0</v>
      </c>
      <c r="X726" s="116">
        <f t="shared" ref="X726:AH726" si="2275">X525+W726</f>
        <v>0</v>
      </c>
      <c r="Y726" s="116">
        <f t="shared" si="2275"/>
        <v>0</v>
      </c>
      <c r="Z726" s="116">
        <f t="shared" si="2275"/>
        <v>0</v>
      </c>
      <c r="AA726" s="116">
        <f t="shared" si="2275"/>
        <v>0</v>
      </c>
      <c r="AB726" s="116">
        <f t="shared" si="2275"/>
        <v>0</v>
      </c>
      <c r="AC726" s="116">
        <f t="shared" si="2275"/>
        <v>0.48</v>
      </c>
      <c r="AD726" s="116">
        <f t="shared" si="2275"/>
        <v>0.96</v>
      </c>
      <c r="AE726" s="116">
        <f t="shared" si="2275"/>
        <v>1.44</v>
      </c>
      <c r="AF726" s="116">
        <f t="shared" si="2275"/>
        <v>2.99</v>
      </c>
      <c r="AG726" s="116">
        <f t="shared" si="2275"/>
        <v>4.54</v>
      </c>
      <c r="AH726" s="116">
        <f t="shared" si="2275"/>
        <v>6.09</v>
      </c>
      <c r="AI726" s="163"/>
      <c r="AJ726" s="116">
        <f t="shared" si="1978"/>
        <v>7.55</v>
      </c>
      <c r="AK726" s="116">
        <f t="shared" ref="AK726:AU726" si="2276">AK525+AJ726</f>
        <v>9.01</v>
      </c>
      <c r="AL726" s="116">
        <f t="shared" si="2276"/>
        <v>10.469999999999999</v>
      </c>
      <c r="AM726" s="116">
        <f t="shared" si="2276"/>
        <v>11.93</v>
      </c>
      <c r="AN726" s="116">
        <f t="shared" si="2276"/>
        <v>13.39</v>
      </c>
      <c r="AO726" s="116">
        <f t="shared" si="2276"/>
        <v>14.850000000000001</v>
      </c>
      <c r="AP726" s="116">
        <f t="shared" si="2276"/>
        <v>16.310000000000002</v>
      </c>
      <c r="AQ726" s="116">
        <f t="shared" si="2276"/>
        <v>17.770000000000003</v>
      </c>
      <c r="AR726" s="116">
        <f t="shared" si="2276"/>
        <v>19.230000000000004</v>
      </c>
      <c r="AS726" s="116">
        <f t="shared" si="2276"/>
        <v>20.690000000000005</v>
      </c>
      <c r="AT726" s="116">
        <f t="shared" si="2276"/>
        <v>22.150000000000006</v>
      </c>
      <c r="AU726" s="116">
        <f t="shared" si="2276"/>
        <v>23.610000000000007</v>
      </c>
      <c r="AV726" s="163"/>
      <c r="AW726" s="116">
        <f t="shared" si="1980"/>
        <v>25.070000000000007</v>
      </c>
      <c r="AX726" s="116">
        <f t="shared" ref="AX726:BH726" si="2277">AX525+AW726</f>
        <v>26.530000000000008</v>
      </c>
      <c r="AY726" s="116">
        <f t="shared" si="2277"/>
        <v>27.990000000000009</v>
      </c>
      <c r="AZ726" s="116">
        <f t="shared" si="2277"/>
        <v>29.45000000000001</v>
      </c>
      <c r="BA726" s="116">
        <f t="shared" si="2277"/>
        <v>30.910000000000011</v>
      </c>
      <c r="BB726" s="116">
        <f t="shared" si="2277"/>
        <v>32.370000000000012</v>
      </c>
      <c r="BC726" s="116">
        <f t="shared" si="2277"/>
        <v>33.830000000000013</v>
      </c>
      <c r="BD726" s="116">
        <f t="shared" si="2277"/>
        <v>35.290000000000013</v>
      </c>
      <c r="BE726" s="116">
        <f t="shared" si="2277"/>
        <v>36.750000000000014</v>
      </c>
      <c r="BF726" s="116">
        <f t="shared" si="2277"/>
        <v>38.210000000000015</v>
      </c>
      <c r="BG726" s="116">
        <f t="shared" si="2277"/>
        <v>39.670000000000016</v>
      </c>
      <c r="BH726" s="116">
        <f t="shared" si="2277"/>
        <v>41.130000000000017</v>
      </c>
      <c r="BI726" s="163"/>
      <c r="BV726" s="163"/>
      <c r="CI726" s="163"/>
      <c r="CV726" s="163"/>
      <c r="DI726" s="163"/>
      <c r="DV726" s="163"/>
      <c r="EI726" s="163"/>
    </row>
    <row r="727" spans="1:139" ht="15.75" outlineLevel="1" x14ac:dyDescent="0.25">
      <c r="A727" s="2">
        <f t="shared" si="2173"/>
        <v>7</v>
      </c>
      <c r="B727" s="86" t="str">
        <f t="shared" si="2173"/>
        <v>PRE-09704</v>
      </c>
      <c r="C727" s="86" t="str">
        <f t="shared" si="2173"/>
        <v>SPP TAU - Circuit 66413</v>
      </c>
      <c r="D727" s="2" t="str">
        <f t="shared" si="2173"/>
        <v>PRE-09704.1</v>
      </c>
      <c r="E727" s="162" t="str">
        <f t="shared" si="2173"/>
        <v>SPP TAU - Circuit 66413</v>
      </c>
      <c r="I727" s="205">
        <v>0</v>
      </c>
      <c r="J727" s="116">
        <f t="shared" ref="J727:U727" si="2278">J526+I727</f>
        <v>0</v>
      </c>
      <c r="K727" s="116">
        <f t="shared" si="2278"/>
        <v>0</v>
      </c>
      <c r="L727" s="116">
        <f t="shared" si="2278"/>
        <v>0</v>
      </c>
      <c r="M727" s="116">
        <f t="shared" si="2278"/>
        <v>0</v>
      </c>
      <c r="N727" s="116">
        <f t="shared" si="2278"/>
        <v>0</v>
      </c>
      <c r="O727" s="116">
        <f t="shared" si="2278"/>
        <v>0</v>
      </c>
      <c r="P727" s="116">
        <f t="shared" si="2278"/>
        <v>0</v>
      </c>
      <c r="Q727" s="116">
        <f t="shared" si="2278"/>
        <v>0</v>
      </c>
      <c r="R727" s="116">
        <f t="shared" si="2278"/>
        <v>0</v>
      </c>
      <c r="S727" s="116">
        <f t="shared" si="2278"/>
        <v>0</v>
      </c>
      <c r="T727" s="116">
        <f t="shared" si="2278"/>
        <v>0</v>
      </c>
      <c r="U727" s="116">
        <f t="shared" si="2278"/>
        <v>0</v>
      </c>
      <c r="V727" s="163"/>
      <c r="W727" s="116">
        <f t="shared" si="1976"/>
        <v>0</v>
      </c>
      <c r="X727" s="116">
        <f t="shared" ref="X727:AH727" si="2279">X526+W727</f>
        <v>0</v>
      </c>
      <c r="Y727" s="116">
        <f t="shared" si="2279"/>
        <v>0</v>
      </c>
      <c r="Z727" s="116">
        <f t="shared" si="2279"/>
        <v>0</v>
      </c>
      <c r="AA727" s="116">
        <f t="shared" si="2279"/>
        <v>0</v>
      </c>
      <c r="AB727" s="116">
        <f t="shared" si="2279"/>
        <v>0</v>
      </c>
      <c r="AC727" s="116">
        <f t="shared" si="2279"/>
        <v>35.25</v>
      </c>
      <c r="AD727" s="116">
        <f t="shared" si="2279"/>
        <v>70.5</v>
      </c>
      <c r="AE727" s="116">
        <f t="shared" si="2279"/>
        <v>105.75</v>
      </c>
      <c r="AF727" s="116">
        <f t="shared" si="2279"/>
        <v>143.31</v>
      </c>
      <c r="AG727" s="116">
        <f t="shared" si="2279"/>
        <v>180.87</v>
      </c>
      <c r="AH727" s="116">
        <f t="shared" si="2279"/>
        <v>218.43</v>
      </c>
      <c r="AI727" s="163"/>
      <c r="AJ727" s="116">
        <f t="shared" si="1978"/>
        <v>256.84000000000003</v>
      </c>
      <c r="AK727" s="116">
        <f t="shared" ref="AK727:AU727" si="2280">AK526+AJ727</f>
        <v>295.25</v>
      </c>
      <c r="AL727" s="116">
        <f t="shared" si="2280"/>
        <v>333.65999999999997</v>
      </c>
      <c r="AM727" s="116">
        <f t="shared" si="2280"/>
        <v>372.06999999999994</v>
      </c>
      <c r="AN727" s="116">
        <f t="shared" si="2280"/>
        <v>410.4799999999999</v>
      </c>
      <c r="AO727" s="116">
        <f t="shared" si="2280"/>
        <v>448.88999999999987</v>
      </c>
      <c r="AP727" s="116">
        <f t="shared" si="2280"/>
        <v>487.29999999999984</v>
      </c>
      <c r="AQ727" s="116">
        <f t="shared" si="2280"/>
        <v>525.70999999999981</v>
      </c>
      <c r="AR727" s="116">
        <f t="shared" si="2280"/>
        <v>564.11999999999978</v>
      </c>
      <c r="AS727" s="116">
        <f t="shared" si="2280"/>
        <v>602.52999999999975</v>
      </c>
      <c r="AT727" s="116">
        <f t="shared" si="2280"/>
        <v>640.93999999999971</v>
      </c>
      <c r="AU727" s="116">
        <f t="shared" si="2280"/>
        <v>679.34999999999968</v>
      </c>
      <c r="AV727" s="163"/>
      <c r="AW727" s="116">
        <f t="shared" si="1980"/>
        <v>717.75999999999965</v>
      </c>
      <c r="AX727" s="116">
        <f t="shared" ref="AX727:BH727" si="2281">AX526+AW727</f>
        <v>756.16999999999962</v>
      </c>
      <c r="AY727" s="116">
        <f t="shared" si="2281"/>
        <v>794.57999999999959</v>
      </c>
      <c r="AZ727" s="116">
        <f t="shared" si="2281"/>
        <v>832.98999999999955</v>
      </c>
      <c r="BA727" s="116">
        <f t="shared" si="2281"/>
        <v>871.39999999999952</v>
      </c>
      <c r="BB727" s="116">
        <f t="shared" si="2281"/>
        <v>909.80999999999949</v>
      </c>
      <c r="BC727" s="116">
        <f t="shared" si="2281"/>
        <v>948.21999999999946</v>
      </c>
      <c r="BD727" s="116">
        <f t="shared" si="2281"/>
        <v>986.62999999999943</v>
      </c>
      <c r="BE727" s="116">
        <f t="shared" si="2281"/>
        <v>1025.0399999999995</v>
      </c>
      <c r="BF727" s="116">
        <f t="shared" si="2281"/>
        <v>1063.4499999999996</v>
      </c>
      <c r="BG727" s="116">
        <f t="shared" si="2281"/>
        <v>1101.8599999999997</v>
      </c>
      <c r="BH727" s="116">
        <f t="shared" si="2281"/>
        <v>1140.2699999999998</v>
      </c>
      <c r="BI727" s="163"/>
      <c r="BV727" s="163"/>
      <c r="CI727" s="163"/>
      <c r="CV727" s="163"/>
      <c r="DI727" s="163"/>
      <c r="DV727" s="163"/>
      <c r="EI727" s="163"/>
    </row>
    <row r="728" spans="1:139" ht="15.75" outlineLevel="1" x14ac:dyDescent="0.25">
      <c r="A728" s="2">
        <f t="shared" si="2173"/>
        <v>7</v>
      </c>
      <c r="B728" s="86" t="str">
        <f t="shared" si="2173"/>
        <v>PRE-09704</v>
      </c>
      <c r="C728" s="86" t="str">
        <f t="shared" si="2173"/>
        <v>SPP TAU - Circuit 66413</v>
      </c>
      <c r="D728" s="2" t="str">
        <f t="shared" si="2173"/>
        <v>PRE-09704.1</v>
      </c>
      <c r="E728" s="162" t="str">
        <f t="shared" si="2173"/>
        <v>SPP TAU - Circuit 66413</v>
      </c>
      <c r="I728" s="205">
        <v>0</v>
      </c>
      <c r="J728" s="116">
        <f t="shared" ref="J728" si="2282">J527+I728</f>
        <v>0</v>
      </c>
      <c r="K728" s="116">
        <f t="shared" ref="K728" si="2283">K527+J728</f>
        <v>0</v>
      </c>
      <c r="L728" s="116">
        <f t="shared" ref="L728" si="2284">L527+K728</f>
        <v>0</v>
      </c>
      <c r="M728" s="116">
        <f t="shared" ref="M728" si="2285">M527+L728</f>
        <v>0</v>
      </c>
      <c r="N728" s="116">
        <f t="shared" ref="N728" si="2286">N527+M728</f>
        <v>0</v>
      </c>
      <c r="O728" s="116">
        <f t="shared" ref="O728" si="2287">O527+N728</f>
        <v>0</v>
      </c>
      <c r="P728" s="116">
        <f t="shared" ref="P728" si="2288">P527+O728</f>
        <v>0</v>
      </c>
      <c r="Q728" s="116">
        <f t="shared" ref="Q728" si="2289">Q527+P728</f>
        <v>0</v>
      </c>
      <c r="R728" s="116">
        <f t="shared" ref="R728" si="2290">R527+Q728</f>
        <v>0</v>
      </c>
      <c r="S728" s="116">
        <f t="shared" ref="S728" si="2291">S527+R728</f>
        <v>0</v>
      </c>
      <c r="T728" s="116">
        <f t="shared" ref="T728" si="2292">T527+S728</f>
        <v>0</v>
      </c>
      <c r="U728" s="116">
        <f t="shared" ref="U728" si="2293">U527+T728</f>
        <v>0</v>
      </c>
      <c r="V728" s="163"/>
      <c r="W728" s="116">
        <f t="shared" si="1976"/>
        <v>0</v>
      </c>
      <c r="X728" s="116">
        <f t="shared" ref="X728" si="2294">X527+W728</f>
        <v>0</v>
      </c>
      <c r="Y728" s="116">
        <f t="shared" ref="Y728" si="2295">Y527+X728</f>
        <v>0</v>
      </c>
      <c r="Z728" s="116">
        <f t="shared" ref="Z728" si="2296">Z527+Y728</f>
        <v>0</v>
      </c>
      <c r="AA728" s="116">
        <f t="shared" ref="AA728" si="2297">AA527+Z728</f>
        <v>0</v>
      </c>
      <c r="AB728" s="116">
        <f t="shared" ref="AB728" si="2298">AB527+AA728</f>
        <v>0</v>
      </c>
      <c r="AC728" s="116">
        <f t="shared" ref="AC728" si="2299">AC527+AB728</f>
        <v>3.88</v>
      </c>
      <c r="AD728" s="116">
        <f t="shared" ref="AD728" si="2300">AD527+AC728</f>
        <v>7.76</v>
      </c>
      <c r="AE728" s="116">
        <f t="shared" ref="AE728" si="2301">AE527+AD728</f>
        <v>11.64</v>
      </c>
      <c r="AF728" s="116">
        <f t="shared" ref="AF728" si="2302">AF527+AE728</f>
        <v>14.350000000000001</v>
      </c>
      <c r="AG728" s="116">
        <f t="shared" ref="AG728" si="2303">AG527+AF728</f>
        <v>17.060000000000002</v>
      </c>
      <c r="AH728" s="116">
        <f t="shared" ref="AH728" si="2304">AH527+AG728</f>
        <v>19.770000000000003</v>
      </c>
      <c r="AI728" s="163"/>
      <c r="AJ728" s="116">
        <f t="shared" si="1978"/>
        <v>22.000000000000004</v>
      </c>
      <c r="AK728" s="116">
        <f t="shared" ref="AK728" si="2305">AK527+AJ728</f>
        <v>24.230000000000004</v>
      </c>
      <c r="AL728" s="116">
        <f t="shared" ref="AL728" si="2306">AL527+AK728</f>
        <v>26.460000000000004</v>
      </c>
      <c r="AM728" s="116">
        <f t="shared" ref="AM728" si="2307">AM527+AL728</f>
        <v>28.690000000000005</v>
      </c>
      <c r="AN728" s="116">
        <f t="shared" ref="AN728" si="2308">AN527+AM728</f>
        <v>30.920000000000005</v>
      </c>
      <c r="AO728" s="116">
        <f t="shared" ref="AO728" si="2309">AO527+AN728</f>
        <v>33.150000000000006</v>
      </c>
      <c r="AP728" s="116">
        <f t="shared" ref="AP728" si="2310">AP527+AO728</f>
        <v>35.380000000000003</v>
      </c>
      <c r="AQ728" s="116">
        <f t="shared" ref="AQ728" si="2311">AQ527+AP728</f>
        <v>37.61</v>
      </c>
      <c r="AR728" s="116">
        <f t="shared" ref="AR728" si="2312">AR527+AQ728</f>
        <v>39.839999999999996</v>
      </c>
      <c r="AS728" s="116">
        <f t="shared" ref="AS728" si="2313">AS527+AR728</f>
        <v>42.069999999999993</v>
      </c>
      <c r="AT728" s="116">
        <f t="shared" ref="AT728" si="2314">AT527+AS728</f>
        <v>44.29999999999999</v>
      </c>
      <c r="AU728" s="116">
        <f t="shared" ref="AU728" si="2315">AU527+AT728</f>
        <v>46.529999999999987</v>
      </c>
      <c r="AV728" s="163"/>
      <c r="AW728" s="116">
        <f t="shared" si="1980"/>
        <v>48.759999999999984</v>
      </c>
      <c r="AX728" s="116">
        <f t="shared" ref="AX728:BH728" si="2316">AX527+AW728</f>
        <v>50.989999999999981</v>
      </c>
      <c r="AY728" s="116">
        <f t="shared" si="2316"/>
        <v>53.219999999999978</v>
      </c>
      <c r="AZ728" s="116">
        <f t="shared" si="2316"/>
        <v>55.449999999999974</v>
      </c>
      <c r="BA728" s="116">
        <f t="shared" si="2316"/>
        <v>57.679999999999971</v>
      </c>
      <c r="BB728" s="116">
        <f t="shared" si="2316"/>
        <v>59.909999999999968</v>
      </c>
      <c r="BC728" s="116">
        <f t="shared" si="2316"/>
        <v>62.139999999999965</v>
      </c>
      <c r="BD728" s="116">
        <f t="shared" si="2316"/>
        <v>64.369999999999962</v>
      </c>
      <c r="BE728" s="116">
        <f t="shared" si="2316"/>
        <v>66.599999999999966</v>
      </c>
      <c r="BF728" s="116">
        <f t="shared" si="2316"/>
        <v>68.82999999999997</v>
      </c>
      <c r="BG728" s="116">
        <f t="shared" si="2316"/>
        <v>71.059999999999974</v>
      </c>
      <c r="BH728" s="116">
        <f t="shared" si="2316"/>
        <v>73.289999999999978</v>
      </c>
      <c r="BI728" s="163"/>
      <c r="BV728" s="163"/>
      <c r="CI728" s="163"/>
      <c r="CV728" s="163"/>
      <c r="DI728" s="163"/>
      <c r="DV728" s="163"/>
      <c r="EI728" s="163"/>
    </row>
    <row r="729" spans="1:139" ht="15.75" outlineLevel="1" x14ac:dyDescent="0.25">
      <c r="A729" s="2">
        <f t="shared" ref="A729:E738" si="2317">A528</f>
        <v>8</v>
      </c>
      <c r="B729" s="86" t="str">
        <f t="shared" si="2317"/>
        <v>PRE-09705</v>
      </c>
      <c r="C729" s="86" t="str">
        <f t="shared" si="2317"/>
        <v>SPP TAU - Circuit 66046</v>
      </c>
      <c r="D729" s="2" t="str">
        <f t="shared" si="2317"/>
        <v>PRE-09705.1</v>
      </c>
      <c r="E729" s="162" t="str">
        <f t="shared" si="2317"/>
        <v>SPP TAU - Circuit 66046</v>
      </c>
      <c r="I729" s="205">
        <v>0</v>
      </c>
      <c r="J729" s="116">
        <f t="shared" ref="J729:U729" si="2318">J528+I729</f>
        <v>0</v>
      </c>
      <c r="K729" s="116">
        <f t="shared" si="2318"/>
        <v>0</v>
      </c>
      <c r="L729" s="116">
        <f t="shared" si="2318"/>
        <v>0</v>
      </c>
      <c r="M729" s="116">
        <f t="shared" si="2318"/>
        <v>0</v>
      </c>
      <c r="N729" s="116">
        <f t="shared" si="2318"/>
        <v>0</v>
      </c>
      <c r="O729" s="116">
        <f t="shared" si="2318"/>
        <v>0</v>
      </c>
      <c r="P729" s="116">
        <f t="shared" si="2318"/>
        <v>0</v>
      </c>
      <c r="Q729" s="116">
        <f t="shared" si="2318"/>
        <v>0</v>
      </c>
      <c r="R729" s="116">
        <f t="shared" si="2318"/>
        <v>0</v>
      </c>
      <c r="S729" s="116">
        <f t="shared" si="2318"/>
        <v>0</v>
      </c>
      <c r="T729" s="116">
        <f t="shared" si="2318"/>
        <v>0</v>
      </c>
      <c r="U729" s="116">
        <f t="shared" si="2318"/>
        <v>0</v>
      </c>
      <c r="V729" s="163"/>
      <c r="W729" s="116">
        <f t="shared" si="1976"/>
        <v>0</v>
      </c>
      <c r="X729" s="116">
        <f t="shared" ref="X729:AH729" si="2319">X528+W729</f>
        <v>0</v>
      </c>
      <c r="Y729" s="116">
        <f t="shared" si="2319"/>
        <v>0</v>
      </c>
      <c r="Z729" s="116">
        <f t="shared" si="2319"/>
        <v>0</v>
      </c>
      <c r="AA729" s="116">
        <f t="shared" si="2319"/>
        <v>0</v>
      </c>
      <c r="AB729" s="116">
        <f t="shared" si="2319"/>
        <v>0</v>
      </c>
      <c r="AC729" s="116">
        <f t="shared" si="2319"/>
        <v>0</v>
      </c>
      <c r="AD729" s="116">
        <f t="shared" si="2319"/>
        <v>0</v>
      </c>
      <c r="AE729" s="116">
        <f t="shared" si="2319"/>
        <v>0</v>
      </c>
      <c r="AF729" s="116">
        <f t="shared" si="2319"/>
        <v>0</v>
      </c>
      <c r="AG729" s="116">
        <f t="shared" si="2319"/>
        <v>0</v>
      </c>
      <c r="AH729" s="116">
        <f t="shared" si="2319"/>
        <v>0</v>
      </c>
      <c r="AI729" s="163"/>
      <c r="AJ729" s="116">
        <f t="shared" si="1978"/>
        <v>0</v>
      </c>
      <c r="AK729" s="116">
        <f t="shared" ref="AK729:AU729" si="2320">AK528+AJ729</f>
        <v>0</v>
      </c>
      <c r="AL729" s="116">
        <f t="shared" si="2320"/>
        <v>1797.02</v>
      </c>
      <c r="AM729" s="116">
        <f t="shared" si="2320"/>
        <v>3594.04</v>
      </c>
      <c r="AN729" s="116">
        <f t="shared" si="2320"/>
        <v>5391.0599999999995</v>
      </c>
      <c r="AO729" s="116">
        <f t="shared" si="2320"/>
        <v>7188.08</v>
      </c>
      <c r="AP729" s="116">
        <f t="shared" si="2320"/>
        <v>8985.1</v>
      </c>
      <c r="AQ729" s="116">
        <f t="shared" si="2320"/>
        <v>10782.12</v>
      </c>
      <c r="AR729" s="116">
        <f t="shared" si="2320"/>
        <v>12579.140000000001</v>
      </c>
      <c r="AS729" s="116">
        <f t="shared" si="2320"/>
        <v>14376.160000000002</v>
      </c>
      <c r="AT729" s="116">
        <f t="shared" si="2320"/>
        <v>16173.180000000002</v>
      </c>
      <c r="AU729" s="116">
        <f t="shared" si="2320"/>
        <v>17970.2</v>
      </c>
      <c r="AV729" s="163"/>
      <c r="AW729" s="116">
        <f t="shared" si="1980"/>
        <v>19767.22</v>
      </c>
      <c r="AX729" s="116">
        <f t="shared" ref="AX729:BH729" si="2321">AX528+AW729</f>
        <v>21564.240000000002</v>
      </c>
      <c r="AY729" s="116">
        <f t="shared" si="2321"/>
        <v>23361.260000000002</v>
      </c>
      <c r="AZ729" s="116">
        <f t="shared" si="2321"/>
        <v>25158.280000000002</v>
      </c>
      <c r="BA729" s="116">
        <f t="shared" si="2321"/>
        <v>26955.300000000003</v>
      </c>
      <c r="BB729" s="116">
        <f t="shared" si="2321"/>
        <v>28752.320000000003</v>
      </c>
      <c r="BC729" s="116">
        <f t="shared" si="2321"/>
        <v>30549.340000000004</v>
      </c>
      <c r="BD729" s="116">
        <f t="shared" si="2321"/>
        <v>32346.360000000004</v>
      </c>
      <c r="BE729" s="116">
        <f t="shared" si="2321"/>
        <v>34143.380000000005</v>
      </c>
      <c r="BF729" s="116">
        <f t="shared" si="2321"/>
        <v>35940.400000000001</v>
      </c>
      <c r="BG729" s="116">
        <f t="shared" si="2321"/>
        <v>37737.42</v>
      </c>
      <c r="BH729" s="116">
        <f t="shared" si="2321"/>
        <v>39534.439999999995</v>
      </c>
      <c r="BI729" s="163"/>
      <c r="BV729" s="163"/>
      <c r="CI729" s="163"/>
      <c r="CV729" s="163"/>
      <c r="DI729" s="163"/>
      <c r="DV729" s="163"/>
      <c r="EI729" s="163"/>
    </row>
    <row r="730" spans="1:139" ht="15.75" outlineLevel="1" x14ac:dyDescent="0.25">
      <c r="A730" s="2">
        <f t="shared" si="2317"/>
        <v>9</v>
      </c>
      <c r="B730" s="86" t="str">
        <f t="shared" si="2317"/>
        <v>PRE-09711</v>
      </c>
      <c r="C730" s="86" t="str">
        <f t="shared" si="2317"/>
        <v>SPP TAU - Circuit 66059</v>
      </c>
      <c r="D730" s="2" t="str">
        <f t="shared" si="2317"/>
        <v>PRE-09711.1</v>
      </c>
      <c r="E730" s="162" t="str">
        <f t="shared" si="2317"/>
        <v>SPP TAU - Circuit 66059</v>
      </c>
      <c r="I730" s="205">
        <v>0</v>
      </c>
      <c r="J730" s="116">
        <f t="shared" ref="J730:U730" si="2322">J529+I730</f>
        <v>0</v>
      </c>
      <c r="K730" s="116">
        <f t="shared" si="2322"/>
        <v>0</v>
      </c>
      <c r="L730" s="116">
        <f t="shared" si="2322"/>
        <v>0</v>
      </c>
      <c r="M730" s="116">
        <f t="shared" si="2322"/>
        <v>0</v>
      </c>
      <c r="N730" s="116">
        <f t="shared" si="2322"/>
        <v>0</v>
      </c>
      <c r="O730" s="116">
        <f t="shared" si="2322"/>
        <v>0</v>
      </c>
      <c r="P730" s="116">
        <f t="shared" si="2322"/>
        <v>0</v>
      </c>
      <c r="Q730" s="116">
        <f t="shared" si="2322"/>
        <v>0</v>
      </c>
      <c r="R730" s="116">
        <f t="shared" si="2322"/>
        <v>0</v>
      </c>
      <c r="S730" s="116">
        <f t="shared" si="2322"/>
        <v>0</v>
      </c>
      <c r="T730" s="116">
        <f t="shared" si="2322"/>
        <v>0</v>
      </c>
      <c r="U730" s="116">
        <f t="shared" si="2322"/>
        <v>0</v>
      </c>
      <c r="V730" s="163"/>
      <c r="W730" s="116">
        <f t="shared" si="1976"/>
        <v>0</v>
      </c>
      <c r="X730" s="116">
        <f t="shared" ref="X730:AH730" si="2323">X529+W730</f>
        <v>0</v>
      </c>
      <c r="Y730" s="116">
        <f t="shared" si="2323"/>
        <v>149.02000000000001</v>
      </c>
      <c r="Z730" s="116">
        <f t="shared" si="2323"/>
        <v>298.04000000000002</v>
      </c>
      <c r="AA730" s="116">
        <f t="shared" si="2323"/>
        <v>447.06000000000006</v>
      </c>
      <c r="AB730" s="116">
        <f t="shared" si="2323"/>
        <v>597.57000000000005</v>
      </c>
      <c r="AC730" s="116">
        <f t="shared" si="2323"/>
        <v>710.67000000000007</v>
      </c>
      <c r="AD730" s="116">
        <f t="shared" si="2323"/>
        <v>823.7700000000001</v>
      </c>
      <c r="AE730" s="116">
        <f t="shared" si="2323"/>
        <v>936.87000000000012</v>
      </c>
      <c r="AF730" s="116">
        <f t="shared" si="2323"/>
        <v>1049.97</v>
      </c>
      <c r="AG730" s="116">
        <f t="shared" si="2323"/>
        <v>1163.07</v>
      </c>
      <c r="AH730" s="116">
        <f t="shared" si="2323"/>
        <v>1276.1699999999998</v>
      </c>
      <c r="AI730" s="163"/>
      <c r="AJ730" s="116">
        <f t="shared" si="1978"/>
        <v>1364.1399999999999</v>
      </c>
      <c r="AK730" s="116">
        <f t="shared" ref="AK730:AU730" si="2324">AK529+AJ730</f>
        <v>1452.11</v>
      </c>
      <c r="AL730" s="116">
        <f t="shared" si="2324"/>
        <v>1540.08</v>
      </c>
      <c r="AM730" s="116">
        <f t="shared" si="2324"/>
        <v>1628.05</v>
      </c>
      <c r="AN730" s="116">
        <f t="shared" si="2324"/>
        <v>1716.02</v>
      </c>
      <c r="AO730" s="116">
        <f t="shared" si="2324"/>
        <v>1803.99</v>
      </c>
      <c r="AP730" s="116">
        <f t="shared" si="2324"/>
        <v>1891.96</v>
      </c>
      <c r="AQ730" s="116">
        <f t="shared" si="2324"/>
        <v>1979.93</v>
      </c>
      <c r="AR730" s="116">
        <f t="shared" si="2324"/>
        <v>2067.9</v>
      </c>
      <c r="AS730" s="116">
        <f t="shared" si="2324"/>
        <v>2155.87</v>
      </c>
      <c r="AT730" s="116">
        <f t="shared" si="2324"/>
        <v>2243.8399999999997</v>
      </c>
      <c r="AU730" s="116">
        <f t="shared" si="2324"/>
        <v>2331.8099999999995</v>
      </c>
      <c r="AV730" s="163"/>
      <c r="AW730" s="116">
        <f t="shared" si="1980"/>
        <v>2419.7799999999993</v>
      </c>
      <c r="AX730" s="116">
        <f t="shared" ref="AX730:BH730" si="2325">AX529+AW730</f>
        <v>2507.7499999999991</v>
      </c>
      <c r="AY730" s="116">
        <f t="shared" si="2325"/>
        <v>2595.7199999999989</v>
      </c>
      <c r="AZ730" s="116">
        <f t="shared" si="2325"/>
        <v>2683.6899999999987</v>
      </c>
      <c r="BA730" s="116">
        <f t="shared" si="2325"/>
        <v>2771.6599999999985</v>
      </c>
      <c r="BB730" s="116">
        <f t="shared" si="2325"/>
        <v>2859.6299999999983</v>
      </c>
      <c r="BC730" s="116">
        <f t="shared" si="2325"/>
        <v>2947.5999999999981</v>
      </c>
      <c r="BD730" s="116">
        <f t="shared" si="2325"/>
        <v>3035.5699999999979</v>
      </c>
      <c r="BE730" s="116">
        <f t="shared" si="2325"/>
        <v>3123.5399999999977</v>
      </c>
      <c r="BF730" s="116">
        <f t="shared" si="2325"/>
        <v>3211.5099999999975</v>
      </c>
      <c r="BG730" s="116">
        <f t="shared" si="2325"/>
        <v>3299.4799999999973</v>
      </c>
      <c r="BH730" s="116">
        <f t="shared" si="2325"/>
        <v>3387.4499999999971</v>
      </c>
      <c r="BI730" s="163"/>
      <c r="BV730" s="163"/>
      <c r="CI730" s="163"/>
      <c r="CV730" s="163"/>
      <c r="DI730" s="163"/>
      <c r="DV730" s="163"/>
      <c r="EI730" s="163"/>
    </row>
    <row r="731" spans="1:139" ht="15.75" outlineLevel="1" x14ac:dyDescent="0.25">
      <c r="A731" s="2">
        <f t="shared" si="2317"/>
        <v>9</v>
      </c>
      <c r="B731" s="86" t="str">
        <f t="shared" si="2317"/>
        <v>PRE-09711</v>
      </c>
      <c r="C731" s="86" t="str">
        <f t="shared" si="2317"/>
        <v>SPP TAU - Circuit 66059</v>
      </c>
      <c r="D731" s="2" t="str">
        <f t="shared" si="2317"/>
        <v>PRE-09711.1</v>
      </c>
      <c r="E731" s="162" t="str">
        <f t="shared" si="2317"/>
        <v>SPP TAU - Circuit 66059</v>
      </c>
      <c r="I731" s="205">
        <v>0</v>
      </c>
      <c r="J731" s="116">
        <f t="shared" ref="J731" si="2326">J530+I731</f>
        <v>0</v>
      </c>
      <c r="K731" s="116">
        <f t="shared" ref="K731" si="2327">K530+J731</f>
        <v>0</v>
      </c>
      <c r="L731" s="116">
        <f t="shared" ref="L731" si="2328">L530+K731</f>
        <v>0</v>
      </c>
      <c r="M731" s="116">
        <f t="shared" ref="M731" si="2329">M530+L731</f>
        <v>0</v>
      </c>
      <c r="N731" s="116">
        <f t="shared" ref="N731" si="2330">N530+M731</f>
        <v>0</v>
      </c>
      <c r="O731" s="116">
        <f t="shared" ref="O731" si="2331">O530+N731</f>
        <v>0</v>
      </c>
      <c r="P731" s="116">
        <f t="shared" ref="P731" si="2332">P530+O731</f>
        <v>0</v>
      </c>
      <c r="Q731" s="116">
        <f t="shared" ref="Q731" si="2333">Q530+P731</f>
        <v>0</v>
      </c>
      <c r="R731" s="116">
        <f t="shared" ref="R731" si="2334">R530+Q731</f>
        <v>0</v>
      </c>
      <c r="S731" s="116">
        <f t="shared" ref="S731" si="2335">S530+R731</f>
        <v>0</v>
      </c>
      <c r="T731" s="116">
        <f t="shared" ref="T731" si="2336">T530+S731</f>
        <v>0</v>
      </c>
      <c r="U731" s="116">
        <f t="shared" ref="U731" si="2337">U530+T731</f>
        <v>0</v>
      </c>
      <c r="V731" s="163"/>
      <c r="W731" s="116">
        <f t="shared" si="1976"/>
        <v>0</v>
      </c>
      <c r="X731" s="116">
        <f t="shared" ref="X731" si="2338">X530+W731</f>
        <v>0</v>
      </c>
      <c r="Y731" s="116">
        <f t="shared" ref="Y731" si="2339">Y530+X731</f>
        <v>50.92</v>
      </c>
      <c r="Z731" s="116">
        <f t="shared" ref="Z731" si="2340">Z530+Y731</f>
        <v>101.84</v>
      </c>
      <c r="AA731" s="116">
        <f t="shared" ref="AA731" si="2341">AA530+Z731</f>
        <v>152.76</v>
      </c>
      <c r="AB731" s="116">
        <f t="shared" ref="AB731" si="2342">AB530+AA731</f>
        <v>204.19</v>
      </c>
      <c r="AC731" s="116">
        <f t="shared" ref="AC731" si="2343">AC530+AB731</f>
        <v>284.70999999999998</v>
      </c>
      <c r="AD731" s="116">
        <f t="shared" ref="AD731" si="2344">AD530+AC731</f>
        <v>365.22999999999996</v>
      </c>
      <c r="AE731" s="116">
        <f t="shared" ref="AE731" si="2345">AE530+AD731</f>
        <v>445.74999999999994</v>
      </c>
      <c r="AF731" s="116">
        <f t="shared" ref="AF731" si="2346">AF530+AE731</f>
        <v>526.27</v>
      </c>
      <c r="AG731" s="116">
        <f t="shared" ref="AG731" si="2347">AG530+AF731</f>
        <v>606.79</v>
      </c>
      <c r="AH731" s="116">
        <f t="shared" ref="AH731" si="2348">AH530+AG731</f>
        <v>687.31</v>
      </c>
      <c r="AI731" s="163"/>
      <c r="AJ731" s="116">
        <f t="shared" si="1978"/>
        <v>770.70999999999992</v>
      </c>
      <c r="AK731" s="116">
        <f t="shared" ref="AK731" si="2349">AK530+AJ731</f>
        <v>854.1099999999999</v>
      </c>
      <c r="AL731" s="116">
        <f t="shared" ref="AL731" si="2350">AL530+AK731</f>
        <v>937.50999999999988</v>
      </c>
      <c r="AM731" s="116">
        <f t="shared" ref="AM731" si="2351">AM530+AL731</f>
        <v>1020.9099999999999</v>
      </c>
      <c r="AN731" s="116">
        <f t="shared" ref="AN731" si="2352">AN530+AM731</f>
        <v>1104.31</v>
      </c>
      <c r="AO731" s="116">
        <f t="shared" ref="AO731" si="2353">AO530+AN731</f>
        <v>1187.71</v>
      </c>
      <c r="AP731" s="116">
        <f t="shared" ref="AP731" si="2354">AP530+AO731</f>
        <v>1271.1100000000001</v>
      </c>
      <c r="AQ731" s="116">
        <f t="shared" ref="AQ731" si="2355">AQ530+AP731</f>
        <v>1354.5100000000002</v>
      </c>
      <c r="AR731" s="116">
        <f t="shared" ref="AR731" si="2356">AR530+AQ731</f>
        <v>1437.9100000000003</v>
      </c>
      <c r="AS731" s="116">
        <f t="shared" ref="AS731" si="2357">AS530+AR731</f>
        <v>1521.3100000000004</v>
      </c>
      <c r="AT731" s="116">
        <f t="shared" ref="AT731" si="2358">AT530+AS731</f>
        <v>1604.7100000000005</v>
      </c>
      <c r="AU731" s="116">
        <f t="shared" ref="AU731" si="2359">AU530+AT731</f>
        <v>1688.1100000000006</v>
      </c>
      <c r="AV731" s="163"/>
      <c r="AW731" s="116">
        <f t="shared" si="1980"/>
        <v>1771.5100000000007</v>
      </c>
      <c r="AX731" s="116">
        <f t="shared" ref="AX731:BH731" si="2360">AX530+AW731</f>
        <v>1854.9100000000008</v>
      </c>
      <c r="AY731" s="116">
        <f t="shared" si="2360"/>
        <v>1938.3100000000009</v>
      </c>
      <c r="AZ731" s="116">
        <f t="shared" si="2360"/>
        <v>2021.7100000000009</v>
      </c>
      <c r="BA731" s="116">
        <f t="shared" si="2360"/>
        <v>2105.110000000001</v>
      </c>
      <c r="BB731" s="116">
        <f t="shared" si="2360"/>
        <v>2188.5100000000011</v>
      </c>
      <c r="BC731" s="116">
        <f t="shared" si="2360"/>
        <v>2271.9100000000012</v>
      </c>
      <c r="BD731" s="116">
        <f t="shared" si="2360"/>
        <v>2355.3100000000013</v>
      </c>
      <c r="BE731" s="116">
        <f t="shared" si="2360"/>
        <v>2438.7100000000014</v>
      </c>
      <c r="BF731" s="116">
        <f t="shared" si="2360"/>
        <v>2522.1100000000015</v>
      </c>
      <c r="BG731" s="116">
        <f t="shared" si="2360"/>
        <v>2605.5100000000016</v>
      </c>
      <c r="BH731" s="116">
        <f t="shared" si="2360"/>
        <v>2688.9100000000017</v>
      </c>
      <c r="BI731" s="163"/>
      <c r="BV731" s="163"/>
      <c r="CI731" s="163"/>
      <c r="CV731" s="163"/>
      <c r="DI731" s="163"/>
      <c r="DV731" s="163"/>
      <c r="EI731" s="163"/>
    </row>
    <row r="732" spans="1:139" ht="15.75" outlineLevel="1" x14ac:dyDescent="0.25">
      <c r="A732" s="2">
        <f t="shared" si="2317"/>
        <v>10</v>
      </c>
      <c r="B732" s="86" t="str">
        <f t="shared" si="2317"/>
        <v>PRE-09712</v>
      </c>
      <c r="C732" s="86" t="str">
        <f t="shared" si="2317"/>
        <v>SPP TAU - Circuit 230008</v>
      </c>
      <c r="D732" s="2" t="str">
        <f t="shared" si="2317"/>
        <v>PRE-09712.1</v>
      </c>
      <c r="E732" s="162" t="str">
        <f t="shared" si="2317"/>
        <v>SPP TAU - Circuit 230008</v>
      </c>
      <c r="I732" s="205">
        <v>0</v>
      </c>
      <c r="J732" s="116">
        <f t="shared" ref="J732:U732" si="2361">J531+I732</f>
        <v>0</v>
      </c>
      <c r="K732" s="116">
        <f t="shared" si="2361"/>
        <v>0</v>
      </c>
      <c r="L732" s="116">
        <f t="shared" si="2361"/>
        <v>0</v>
      </c>
      <c r="M732" s="116">
        <f t="shared" si="2361"/>
        <v>0</v>
      </c>
      <c r="N732" s="116">
        <f t="shared" si="2361"/>
        <v>0</v>
      </c>
      <c r="O732" s="116">
        <f t="shared" si="2361"/>
        <v>0</v>
      </c>
      <c r="P732" s="116">
        <f t="shared" si="2361"/>
        <v>0</v>
      </c>
      <c r="Q732" s="116">
        <f t="shared" si="2361"/>
        <v>0</v>
      </c>
      <c r="R732" s="116">
        <f t="shared" si="2361"/>
        <v>0</v>
      </c>
      <c r="S732" s="116">
        <f t="shared" si="2361"/>
        <v>0</v>
      </c>
      <c r="T732" s="116">
        <f t="shared" si="2361"/>
        <v>0</v>
      </c>
      <c r="U732" s="116">
        <f t="shared" si="2361"/>
        <v>0</v>
      </c>
      <c r="V732" s="163"/>
      <c r="W732" s="116">
        <f t="shared" si="1976"/>
        <v>0</v>
      </c>
      <c r="X732" s="116">
        <f t="shared" ref="X732:AH732" si="2362">X531+W732</f>
        <v>0</v>
      </c>
      <c r="Y732" s="116">
        <f t="shared" si="2362"/>
        <v>0</v>
      </c>
      <c r="Z732" s="116">
        <f t="shared" si="2362"/>
        <v>0</v>
      </c>
      <c r="AA732" s="116">
        <f t="shared" si="2362"/>
        <v>0</v>
      </c>
      <c r="AB732" s="116">
        <f t="shared" si="2362"/>
        <v>0</v>
      </c>
      <c r="AC732" s="116">
        <f t="shared" si="2362"/>
        <v>0</v>
      </c>
      <c r="AD732" s="116">
        <f t="shared" si="2362"/>
        <v>2950.14</v>
      </c>
      <c r="AE732" s="116">
        <f t="shared" si="2362"/>
        <v>5899.99</v>
      </c>
      <c r="AF732" s="116">
        <f t="shared" si="2362"/>
        <v>8849.84</v>
      </c>
      <c r="AG732" s="116">
        <f t="shared" si="2362"/>
        <v>11799.69</v>
      </c>
      <c r="AH732" s="116">
        <f t="shared" si="2362"/>
        <v>14749.54</v>
      </c>
      <c r="AI732" s="163"/>
      <c r="AJ732" s="116">
        <f t="shared" si="1978"/>
        <v>17073.940000000002</v>
      </c>
      <c r="AK732" s="116">
        <f t="shared" ref="AK732:AU732" si="2363">AK531+AJ732</f>
        <v>19398.340000000004</v>
      </c>
      <c r="AL732" s="116">
        <f t="shared" si="2363"/>
        <v>21722.740000000005</v>
      </c>
      <c r="AM732" s="116">
        <f t="shared" si="2363"/>
        <v>24047.140000000007</v>
      </c>
      <c r="AN732" s="116">
        <f t="shared" si="2363"/>
        <v>26371.540000000008</v>
      </c>
      <c r="AO732" s="116">
        <f t="shared" si="2363"/>
        <v>28695.94000000001</v>
      </c>
      <c r="AP732" s="116">
        <f t="shared" si="2363"/>
        <v>31020.340000000011</v>
      </c>
      <c r="AQ732" s="116">
        <f t="shared" si="2363"/>
        <v>33344.740000000013</v>
      </c>
      <c r="AR732" s="116">
        <f t="shared" si="2363"/>
        <v>35669.140000000014</v>
      </c>
      <c r="AS732" s="116">
        <f t="shared" si="2363"/>
        <v>37993.540000000015</v>
      </c>
      <c r="AT732" s="116">
        <f t="shared" si="2363"/>
        <v>40317.940000000017</v>
      </c>
      <c r="AU732" s="116">
        <f t="shared" si="2363"/>
        <v>42642.340000000018</v>
      </c>
      <c r="AV732" s="163"/>
      <c r="AW732" s="116">
        <f t="shared" si="1980"/>
        <v>44966.74000000002</v>
      </c>
      <c r="AX732" s="116">
        <f t="shared" ref="AX732:BH732" si="2364">AX531+AW732</f>
        <v>47291.140000000021</v>
      </c>
      <c r="AY732" s="116">
        <f t="shared" si="2364"/>
        <v>49615.540000000023</v>
      </c>
      <c r="AZ732" s="116">
        <f t="shared" si="2364"/>
        <v>51939.940000000024</v>
      </c>
      <c r="BA732" s="116">
        <f t="shared" si="2364"/>
        <v>54264.340000000026</v>
      </c>
      <c r="BB732" s="116">
        <f t="shared" si="2364"/>
        <v>56588.740000000027</v>
      </c>
      <c r="BC732" s="116">
        <f t="shared" si="2364"/>
        <v>58913.140000000029</v>
      </c>
      <c r="BD732" s="116">
        <f t="shared" si="2364"/>
        <v>61237.54000000003</v>
      </c>
      <c r="BE732" s="116">
        <f t="shared" si="2364"/>
        <v>63561.940000000031</v>
      </c>
      <c r="BF732" s="116">
        <f t="shared" si="2364"/>
        <v>65886.340000000026</v>
      </c>
      <c r="BG732" s="116">
        <f t="shared" si="2364"/>
        <v>68210.74000000002</v>
      </c>
      <c r="BH732" s="116">
        <f t="shared" si="2364"/>
        <v>70535.140000000014</v>
      </c>
      <c r="BI732" s="163"/>
      <c r="BV732" s="163"/>
      <c r="CI732" s="163"/>
      <c r="CV732" s="163"/>
      <c r="DI732" s="163"/>
      <c r="DV732" s="163"/>
      <c r="EI732" s="163"/>
    </row>
    <row r="733" spans="1:139" ht="15.75" outlineLevel="1" x14ac:dyDescent="0.25">
      <c r="A733" s="2">
        <f t="shared" si="2317"/>
        <v>10</v>
      </c>
      <c r="B733" s="86" t="str">
        <f t="shared" si="2317"/>
        <v>PRE-09712</v>
      </c>
      <c r="C733" s="86" t="str">
        <f t="shared" si="2317"/>
        <v>SPP TAU - Circuit 230008</v>
      </c>
      <c r="D733" s="2" t="str">
        <f t="shared" si="2317"/>
        <v>PRE-09712.1</v>
      </c>
      <c r="E733" s="162" t="str">
        <f t="shared" si="2317"/>
        <v>SPP TAU - Circuit 230008</v>
      </c>
      <c r="I733" s="205">
        <v>0</v>
      </c>
      <c r="J733" s="116">
        <f t="shared" ref="J733:U733" si="2365">J532+I733</f>
        <v>0</v>
      </c>
      <c r="K733" s="116">
        <f t="shared" si="2365"/>
        <v>0</v>
      </c>
      <c r="L733" s="116">
        <f t="shared" si="2365"/>
        <v>0</v>
      </c>
      <c r="M733" s="116">
        <f t="shared" si="2365"/>
        <v>0</v>
      </c>
      <c r="N733" s="116">
        <f t="shared" si="2365"/>
        <v>0</v>
      </c>
      <c r="O733" s="116">
        <f t="shared" si="2365"/>
        <v>0</v>
      </c>
      <c r="P733" s="116">
        <f t="shared" si="2365"/>
        <v>0</v>
      </c>
      <c r="Q733" s="116">
        <f t="shared" si="2365"/>
        <v>0</v>
      </c>
      <c r="R733" s="116">
        <f t="shared" si="2365"/>
        <v>0</v>
      </c>
      <c r="S733" s="116">
        <f t="shared" si="2365"/>
        <v>0</v>
      </c>
      <c r="T733" s="116">
        <f t="shared" si="2365"/>
        <v>0</v>
      </c>
      <c r="U733" s="116">
        <f t="shared" si="2365"/>
        <v>0</v>
      </c>
      <c r="V733" s="163"/>
      <c r="W733" s="116">
        <f t="shared" si="1976"/>
        <v>0</v>
      </c>
      <c r="X733" s="116">
        <f t="shared" ref="X733:AH733" si="2366">X532+W733</f>
        <v>0</v>
      </c>
      <c r="Y733" s="116">
        <f t="shared" si="2366"/>
        <v>0</v>
      </c>
      <c r="Z733" s="116">
        <f t="shared" si="2366"/>
        <v>0</v>
      </c>
      <c r="AA733" s="116">
        <f t="shared" si="2366"/>
        <v>0</v>
      </c>
      <c r="AB733" s="116">
        <f t="shared" si="2366"/>
        <v>0</v>
      </c>
      <c r="AC733" s="116">
        <f t="shared" si="2366"/>
        <v>0</v>
      </c>
      <c r="AD733" s="116">
        <f t="shared" si="2366"/>
        <v>909.44</v>
      </c>
      <c r="AE733" s="116">
        <f t="shared" si="2366"/>
        <v>1818.79</v>
      </c>
      <c r="AF733" s="116">
        <f t="shared" si="2366"/>
        <v>2728.14</v>
      </c>
      <c r="AG733" s="116">
        <f t="shared" si="2366"/>
        <v>3637.49</v>
      </c>
      <c r="AH733" s="116">
        <f t="shared" si="2366"/>
        <v>4546.84</v>
      </c>
      <c r="AI733" s="163"/>
      <c r="AJ733" s="116">
        <f t="shared" si="1978"/>
        <v>5501.01</v>
      </c>
      <c r="AK733" s="116">
        <f t="shared" ref="AK733:AU733" si="2367">AK532+AJ733</f>
        <v>6455.18</v>
      </c>
      <c r="AL733" s="116">
        <f t="shared" si="2367"/>
        <v>7409.35</v>
      </c>
      <c r="AM733" s="116">
        <f t="shared" si="2367"/>
        <v>8363.52</v>
      </c>
      <c r="AN733" s="116">
        <f t="shared" si="2367"/>
        <v>9317.69</v>
      </c>
      <c r="AO733" s="116">
        <f t="shared" si="2367"/>
        <v>10271.86</v>
      </c>
      <c r="AP733" s="116">
        <f t="shared" si="2367"/>
        <v>11226.03</v>
      </c>
      <c r="AQ733" s="116">
        <f t="shared" si="2367"/>
        <v>12180.2</v>
      </c>
      <c r="AR733" s="116">
        <f t="shared" si="2367"/>
        <v>13134.37</v>
      </c>
      <c r="AS733" s="116">
        <f t="shared" si="2367"/>
        <v>14088.54</v>
      </c>
      <c r="AT733" s="116">
        <f t="shared" si="2367"/>
        <v>15042.710000000001</v>
      </c>
      <c r="AU733" s="116">
        <f t="shared" si="2367"/>
        <v>15996.880000000001</v>
      </c>
      <c r="AV733" s="163"/>
      <c r="AW733" s="116">
        <f t="shared" si="1980"/>
        <v>16951.05</v>
      </c>
      <c r="AX733" s="116">
        <f t="shared" ref="AX733:BH733" si="2368">AX532+AW733</f>
        <v>17905.219999999998</v>
      </c>
      <c r="AY733" s="116">
        <f t="shared" si="2368"/>
        <v>18859.389999999996</v>
      </c>
      <c r="AZ733" s="116">
        <f t="shared" si="2368"/>
        <v>19813.559999999994</v>
      </c>
      <c r="BA733" s="116">
        <f t="shared" si="2368"/>
        <v>20767.729999999992</v>
      </c>
      <c r="BB733" s="116">
        <f t="shared" si="2368"/>
        <v>21721.899999999991</v>
      </c>
      <c r="BC733" s="116">
        <f t="shared" si="2368"/>
        <v>22676.069999999989</v>
      </c>
      <c r="BD733" s="116">
        <f t="shared" si="2368"/>
        <v>23630.239999999987</v>
      </c>
      <c r="BE733" s="116">
        <f t="shared" si="2368"/>
        <v>24584.409999999985</v>
      </c>
      <c r="BF733" s="116">
        <f t="shared" si="2368"/>
        <v>25538.579999999984</v>
      </c>
      <c r="BG733" s="116">
        <f t="shared" si="2368"/>
        <v>26492.749999999982</v>
      </c>
      <c r="BH733" s="116">
        <f t="shared" si="2368"/>
        <v>27446.91999999998</v>
      </c>
      <c r="BI733" s="163"/>
      <c r="BV733" s="163"/>
      <c r="CI733" s="163"/>
      <c r="CV733" s="163"/>
      <c r="DI733" s="163"/>
      <c r="DV733" s="163"/>
      <c r="EI733" s="163"/>
    </row>
    <row r="734" spans="1:139" ht="15.75" outlineLevel="1" x14ac:dyDescent="0.25">
      <c r="A734" s="2">
        <f t="shared" si="2317"/>
        <v>10</v>
      </c>
      <c r="B734" s="86" t="str">
        <f t="shared" si="2317"/>
        <v>PRE-09712</v>
      </c>
      <c r="C734" s="86" t="str">
        <f t="shared" si="2317"/>
        <v>SPP TAU - Circuit 230008</v>
      </c>
      <c r="D734" s="2" t="str">
        <f t="shared" si="2317"/>
        <v>PRE-09712.1</v>
      </c>
      <c r="E734" s="162" t="str">
        <f t="shared" si="2317"/>
        <v>SPP TAU - Circuit 230008</v>
      </c>
      <c r="I734" s="205">
        <v>0</v>
      </c>
      <c r="J734" s="116">
        <f t="shared" ref="J734:U734" si="2369">J533+I734</f>
        <v>0</v>
      </c>
      <c r="K734" s="116">
        <f t="shared" si="2369"/>
        <v>0</v>
      </c>
      <c r="L734" s="116">
        <f t="shared" si="2369"/>
        <v>0</v>
      </c>
      <c r="M734" s="116">
        <f t="shared" si="2369"/>
        <v>0</v>
      </c>
      <c r="N734" s="116">
        <f t="shared" si="2369"/>
        <v>0</v>
      </c>
      <c r="O734" s="116">
        <f t="shared" si="2369"/>
        <v>0</v>
      </c>
      <c r="P734" s="116">
        <f t="shared" si="2369"/>
        <v>0</v>
      </c>
      <c r="Q734" s="116">
        <f t="shared" si="2369"/>
        <v>0</v>
      </c>
      <c r="R734" s="116">
        <f t="shared" si="2369"/>
        <v>0</v>
      </c>
      <c r="S734" s="116">
        <f t="shared" si="2369"/>
        <v>0</v>
      </c>
      <c r="T734" s="116">
        <f t="shared" si="2369"/>
        <v>0</v>
      </c>
      <c r="U734" s="116">
        <f t="shared" si="2369"/>
        <v>0</v>
      </c>
      <c r="V734" s="163"/>
      <c r="W734" s="116">
        <f t="shared" si="1976"/>
        <v>0</v>
      </c>
      <c r="X734" s="116">
        <f t="shared" ref="X734:AH734" si="2370">X533+W734</f>
        <v>0</v>
      </c>
      <c r="Y734" s="116">
        <f t="shared" si="2370"/>
        <v>0</v>
      </c>
      <c r="Z734" s="116">
        <f t="shared" si="2370"/>
        <v>0</v>
      </c>
      <c r="AA734" s="116">
        <f t="shared" si="2370"/>
        <v>0</v>
      </c>
      <c r="AB734" s="116">
        <f t="shared" si="2370"/>
        <v>0</v>
      </c>
      <c r="AC734" s="116">
        <f t="shared" si="2370"/>
        <v>0</v>
      </c>
      <c r="AD734" s="116">
        <f t="shared" si="2370"/>
        <v>18.03</v>
      </c>
      <c r="AE734" s="116">
        <f t="shared" si="2370"/>
        <v>36.06</v>
      </c>
      <c r="AF734" s="116">
        <f t="shared" si="2370"/>
        <v>54.09</v>
      </c>
      <c r="AG734" s="116">
        <f t="shared" si="2370"/>
        <v>72.12</v>
      </c>
      <c r="AH734" s="116">
        <f t="shared" si="2370"/>
        <v>90.15</v>
      </c>
      <c r="AI734" s="163"/>
      <c r="AJ734" s="116">
        <f t="shared" si="1978"/>
        <v>105.51</v>
      </c>
      <c r="AK734" s="116">
        <f t="shared" ref="AK734:AU734" si="2371">AK533+AJ734</f>
        <v>120.87</v>
      </c>
      <c r="AL734" s="116">
        <f t="shared" si="2371"/>
        <v>136.23000000000002</v>
      </c>
      <c r="AM734" s="116">
        <f t="shared" si="2371"/>
        <v>151.59000000000003</v>
      </c>
      <c r="AN734" s="116">
        <f t="shared" si="2371"/>
        <v>166.95000000000005</v>
      </c>
      <c r="AO734" s="116">
        <f t="shared" si="2371"/>
        <v>182.31000000000006</v>
      </c>
      <c r="AP734" s="116">
        <f t="shared" si="2371"/>
        <v>197.67000000000007</v>
      </c>
      <c r="AQ734" s="116">
        <f t="shared" si="2371"/>
        <v>213.03000000000009</v>
      </c>
      <c r="AR734" s="116">
        <f t="shared" si="2371"/>
        <v>228.3900000000001</v>
      </c>
      <c r="AS734" s="116">
        <f t="shared" si="2371"/>
        <v>243.75000000000011</v>
      </c>
      <c r="AT734" s="116">
        <f t="shared" si="2371"/>
        <v>259.11000000000013</v>
      </c>
      <c r="AU734" s="116">
        <f t="shared" si="2371"/>
        <v>274.47000000000014</v>
      </c>
      <c r="AV734" s="163"/>
      <c r="AW734" s="116">
        <f t="shared" si="1980"/>
        <v>289.83000000000015</v>
      </c>
      <c r="AX734" s="116">
        <f t="shared" ref="AX734:BH734" si="2372">AX533+AW734</f>
        <v>305.19000000000017</v>
      </c>
      <c r="AY734" s="116">
        <f t="shared" si="2372"/>
        <v>320.55000000000018</v>
      </c>
      <c r="AZ734" s="116">
        <f t="shared" si="2372"/>
        <v>335.9100000000002</v>
      </c>
      <c r="BA734" s="116">
        <f t="shared" si="2372"/>
        <v>351.27000000000021</v>
      </c>
      <c r="BB734" s="116">
        <f t="shared" si="2372"/>
        <v>366.63000000000022</v>
      </c>
      <c r="BC734" s="116">
        <f t="shared" si="2372"/>
        <v>381.99000000000024</v>
      </c>
      <c r="BD734" s="116">
        <f t="shared" si="2372"/>
        <v>397.35000000000025</v>
      </c>
      <c r="BE734" s="116">
        <f t="shared" si="2372"/>
        <v>412.71000000000026</v>
      </c>
      <c r="BF734" s="116">
        <f t="shared" si="2372"/>
        <v>428.07000000000028</v>
      </c>
      <c r="BG734" s="116">
        <f t="shared" si="2372"/>
        <v>443.43000000000029</v>
      </c>
      <c r="BH734" s="116">
        <f t="shared" si="2372"/>
        <v>458.7900000000003</v>
      </c>
      <c r="BI734" s="163"/>
      <c r="BV734" s="163"/>
      <c r="CI734" s="163"/>
      <c r="CV734" s="163"/>
      <c r="DI734" s="163"/>
      <c r="DV734" s="163"/>
      <c r="EI734" s="163"/>
    </row>
    <row r="735" spans="1:139" ht="15.75" outlineLevel="1" x14ac:dyDescent="0.25">
      <c r="A735" s="2">
        <f t="shared" si="2317"/>
        <v>10</v>
      </c>
      <c r="B735" s="86" t="str">
        <f t="shared" si="2317"/>
        <v>PRE-09712</v>
      </c>
      <c r="C735" s="86" t="str">
        <f t="shared" si="2317"/>
        <v>SPP TAU - Circuit 230008</v>
      </c>
      <c r="D735" s="2" t="str">
        <f t="shared" si="2317"/>
        <v>PRE-09712.1</v>
      </c>
      <c r="E735" s="162" t="str">
        <f t="shared" si="2317"/>
        <v>SPP TAU - Circuit 230008</v>
      </c>
      <c r="I735" s="205">
        <v>0</v>
      </c>
      <c r="J735" s="116">
        <f t="shared" ref="J735:U735" si="2373">J534+I735</f>
        <v>0</v>
      </c>
      <c r="K735" s="116">
        <f t="shared" si="2373"/>
        <v>0</v>
      </c>
      <c r="L735" s="116">
        <f t="shared" si="2373"/>
        <v>0</v>
      </c>
      <c r="M735" s="116">
        <f t="shared" si="2373"/>
        <v>0</v>
      </c>
      <c r="N735" s="116">
        <f t="shared" si="2373"/>
        <v>0</v>
      </c>
      <c r="O735" s="116">
        <f t="shared" si="2373"/>
        <v>0</v>
      </c>
      <c r="P735" s="116">
        <f t="shared" si="2373"/>
        <v>0</v>
      </c>
      <c r="Q735" s="116">
        <f t="shared" si="2373"/>
        <v>0</v>
      </c>
      <c r="R735" s="116">
        <f t="shared" si="2373"/>
        <v>0</v>
      </c>
      <c r="S735" s="116">
        <f t="shared" si="2373"/>
        <v>0</v>
      </c>
      <c r="T735" s="116">
        <f t="shared" si="2373"/>
        <v>0</v>
      </c>
      <c r="U735" s="116">
        <f t="shared" si="2373"/>
        <v>0</v>
      </c>
      <c r="V735" s="163"/>
      <c r="W735" s="116">
        <f t="shared" si="1976"/>
        <v>0</v>
      </c>
      <c r="X735" s="116">
        <f t="shared" ref="X735:AH735" si="2374">X534+W735</f>
        <v>0</v>
      </c>
      <c r="Y735" s="116">
        <f t="shared" si="2374"/>
        <v>0</v>
      </c>
      <c r="Z735" s="116">
        <f t="shared" si="2374"/>
        <v>0</v>
      </c>
      <c r="AA735" s="116">
        <f t="shared" si="2374"/>
        <v>0</v>
      </c>
      <c r="AB735" s="116">
        <f t="shared" si="2374"/>
        <v>0</v>
      </c>
      <c r="AC735" s="116">
        <f t="shared" si="2374"/>
        <v>0</v>
      </c>
      <c r="AD735" s="116">
        <f t="shared" si="2374"/>
        <v>4.2</v>
      </c>
      <c r="AE735" s="116">
        <f t="shared" si="2374"/>
        <v>8.4</v>
      </c>
      <c r="AF735" s="116">
        <f t="shared" si="2374"/>
        <v>12.600000000000001</v>
      </c>
      <c r="AG735" s="116">
        <f t="shared" si="2374"/>
        <v>16.8</v>
      </c>
      <c r="AH735" s="116">
        <f t="shared" si="2374"/>
        <v>21</v>
      </c>
      <c r="AI735" s="163"/>
      <c r="AJ735" s="116">
        <f t="shared" si="1978"/>
        <v>24.02</v>
      </c>
      <c r="AK735" s="116">
        <f t="shared" ref="AK735:AU735" si="2375">AK534+AJ735</f>
        <v>27.04</v>
      </c>
      <c r="AL735" s="116">
        <f t="shared" si="2375"/>
        <v>30.06</v>
      </c>
      <c r="AM735" s="116">
        <f t="shared" si="2375"/>
        <v>33.08</v>
      </c>
      <c r="AN735" s="116">
        <f t="shared" si="2375"/>
        <v>36.1</v>
      </c>
      <c r="AO735" s="116">
        <f t="shared" si="2375"/>
        <v>39.120000000000005</v>
      </c>
      <c r="AP735" s="116">
        <f t="shared" si="2375"/>
        <v>42.140000000000008</v>
      </c>
      <c r="AQ735" s="116">
        <f t="shared" si="2375"/>
        <v>45.160000000000011</v>
      </c>
      <c r="AR735" s="116">
        <f t="shared" si="2375"/>
        <v>48.180000000000014</v>
      </c>
      <c r="AS735" s="116">
        <f t="shared" si="2375"/>
        <v>51.200000000000017</v>
      </c>
      <c r="AT735" s="116">
        <f t="shared" si="2375"/>
        <v>54.22000000000002</v>
      </c>
      <c r="AU735" s="116">
        <f t="shared" si="2375"/>
        <v>57.240000000000023</v>
      </c>
      <c r="AV735" s="163"/>
      <c r="AW735" s="116">
        <f t="shared" si="1980"/>
        <v>60.260000000000026</v>
      </c>
      <c r="AX735" s="116">
        <f t="shared" ref="AX735:BH735" si="2376">AX534+AW735</f>
        <v>63.28000000000003</v>
      </c>
      <c r="AY735" s="116">
        <f t="shared" si="2376"/>
        <v>66.300000000000026</v>
      </c>
      <c r="AZ735" s="116">
        <f t="shared" si="2376"/>
        <v>69.320000000000022</v>
      </c>
      <c r="BA735" s="116">
        <f t="shared" si="2376"/>
        <v>72.340000000000018</v>
      </c>
      <c r="BB735" s="116">
        <f t="shared" si="2376"/>
        <v>75.360000000000014</v>
      </c>
      <c r="BC735" s="116">
        <f t="shared" si="2376"/>
        <v>78.38000000000001</v>
      </c>
      <c r="BD735" s="116">
        <f t="shared" si="2376"/>
        <v>81.400000000000006</v>
      </c>
      <c r="BE735" s="116">
        <f t="shared" si="2376"/>
        <v>84.42</v>
      </c>
      <c r="BF735" s="116">
        <f t="shared" si="2376"/>
        <v>87.44</v>
      </c>
      <c r="BG735" s="116">
        <f t="shared" si="2376"/>
        <v>90.46</v>
      </c>
      <c r="BH735" s="116">
        <f t="shared" si="2376"/>
        <v>93.47999999999999</v>
      </c>
      <c r="BI735" s="163"/>
      <c r="BV735" s="163"/>
      <c r="CI735" s="163"/>
      <c r="CV735" s="163"/>
      <c r="DI735" s="163"/>
      <c r="DV735" s="163"/>
      <c r="EI735" s="163"/>
    </row>
    <row r="736" spans="1:139" ht="15.75" outlineLevel="1" x14ac:dyDescent="0.25">
      <c r="A736" s="2">
        <f t="shared" si="2317"/>
        <v>10</v>
      </c>
      <c r="B736" s="86" t="str">
        <f t="shared" si="2317"/>
        <v>PRE-09712</v>
      </c>
      <c r="C736" s="86" t="str">
        <f t="shared" si="2317"/>
        <v>SPP TAU - Circuit 230008</v>
      </c>
      <c r="D736" s="2" t="str">
        <f t="shared" si="2317"/>
        <v>PRE-09712.1</v>
      </c>
      <c r="E736" s="162" t="str">
        <f t="shared" si="2317"/>
        <v>SPP TAU - Circuit 230008</v>
      </c>
      <c r="I736" s="205">
        <v>0</v>
      </c>
      <c r="J736" s="116">
        <f t="shared" ref="J736:U736" si="2377">J535+I736</f>
        <v>0</v>
      </c>
      <c r="K736" s="116">
        <f t="shared" si="2377"/>
        <v>0</v>
      </c>
      <c r="L736" s="116">
        <f t="shared" si="2377"/>
        <v>0</v>
      </c>
      <c r="M736" s="116">
        <f t="shared" si="2377"/>
        <v>0</v>
      </c>
      <c r="N736" s="116">
        <f t="shared" si="2377"/>
        <v>0</v>
      </c>
      <c r="O736" s="116">
        <f t="shared" si="2377"/>
        <v>0</v>
      </c>
      <c r="P736" s="116">
        <f t="shared" si="2377"/>
        <v>0</v>
      </c>
      <c r="Q736" s="116">
        <f t="shared" si="2377"/>
        <v>0</v>
      </c>
      <c r="R736" s="116">
        <f t="shared" si="2377"/>
        <v>0</v>
      </c>
      <c r="S736" s="116">
        <f t="shared" si="2377"/>
        <v>0</v>
      </c>
      <c r="T736" s="116">
        <f t="shared" si="2377"/>
        <v>0</v>
      </c>
      <c r="U736" s="116">
        <f t="shared" si="2377"/>
        <v>0</v>
      </c>
      <c r="V736" s="163"/>
      <c r="W736" s="116">
        <f t="shared" si="1976"/>
        <v>0</v>
      </c>
      <c r="X736" s="116">
        <f t="shared" ref="X736:AH736" si="2378">X535+W736</f>
        <v>0</v>
      </c>
      <c r="Y736" s="116">
        <f t="shared" si="2378"/>
        <v>0</v>
      </c>
      <c r="Z736" s="116">
        <f t="shared" si="2378"/>
        <v>0</v>
      </c>
      <c r="AA736" s="116">
        <f t="shared" si="2378"/>
        <v>0</v>
      </c>
      <c r="AB736" s="116">
        <f t="shared" si="2378"/>
        <v>0</v>
      </c>
      <c r="AC736" s="116">
        <f t="shared" si="2378"/>
        <v>0</v>
      </c>
      <c r="AD736" s="116">
        <f t="shared" si="2378"/>
        <v>0.53</v>
      </c>
      <c r="AE736" s="116">
        <f t="shared" si="2378"/>
        <v>1.06</v>
      </c>
      <c r="AF736" s="116">
        <f t="shared" si="2378"/>
        <v>1.59</v>
      </c>
      <c r="AG736" s="116">
        <f t="shared" si="2378"/>
        <v>2.12</v>
      </c>
      <c r="AH736" s="116">
        <f t="shared" si="2378"/>
        <v>2.6500000000000004</v>
      </c>
      <c r="AI736" s="163"/>
      <c r="AJ736" s="116">
        <f t="shared" si="1978"/>
        <v>3.16</v>
      </c>
      <c r="AK736" s="116">
        <f t="shared" ref="AK736:AU736" si="2379">AK535+AJ736</f>
        <v>3.67</v>
      </c>
      <c r="AL736" s="116">
        <f t="shared" si="2379"/>
        <v>4.18</v>
      </c>
      <c r="AM736" s="116">
        <f t="shared" si="2379"/>
        <v>4.6899999999999995</v>
      </c>
      <c r="AN736" s="116">
        <f t="shared" si="2379"/>
        <v>5.1999999999999993</v>
      </c>
      <c r="AO736" s="116">
        <f t="shared" si="2379"/>
        <v>5.7099999999999991</v>
      </c>
      <c r="AP736" s="116">
        <f t="shared" si="2379"/>
        <v>6.2199999999999989</v>
      </c>
      <c r="AQ736" s="116">
        <f t="shared" si="2379"/>
        <v>6.7299999999999986</v>
      </c>
      <c r="AR736" s="116">
        <f t="shared" si="2379"/>
        <v>7.2399999999999984</v>
      </c>
      <c r="AS736" s="116">
        <f t="shared" si="2379"/>
        <v>7.7499999999999982</v>
      </c>
      <c r="AT736" s="116">
        <f t="shared" si="2379"/>
        <v>8.259999999999998</v>
      </c>
      <c r="AU736" s="116">
        <f t="shared" si="2379"/>
        <v>8.7699999999999978</v>
      </c>
      <c r="AV736" s="163"/>
      <c r="AW736" s="116">
        <f t="shared" si="1980"/>
        <v>9.2799999999999976</v>
      </c>
      <c r="AX736" s="116">
        <f t="shared" ref="AX736:BH736" si="2380">AX535+AW736</f>
        <v>9.7899999999999974</v>
      </c>
      <c r="AY736" s="116">
        <f t="shared" si="2380"/>
        <v>10.299999999999997</v>
      </c>
      <c r="AZ736" s="116">
        <f t="shared" si="2380"/>
        <v>10.809999999999997</v>
      </c>
      <c r="BA736" s="116">
        <f t="shared" si="2380"/>
        <v>11.319999999999997</v>
      </c>
      <c r="BB736" s="116">
        <f t="shared" si="2380"/>
        <v>11.829999999999997</v>
      </c>
      <c r="BC736" s="116">
        <f t="shared" si="2380"/>
        <v>12.339999999999996</v>
      </c>
      <c r="BD736" s="116">
        <f t="shared" si="2380"/>
        <v>12.849999999999996</v>
      </c>
      <c r="BE736" s="116">
        <f t="shared" si="2380"/>
        <v>13.359999999999996</v>
      </c>
      <c r="BF736" s="116">
        <f t="shared" si="2380"/>
        <v>13.869999999999996</v>
      </c>
      <c r="BG736" s="116">
        <f t="shared" si="2380"/>
        <v>14.379999999999995</v>
      </c>
      <c r="BH736" s="116">
        <f t="shared" si="2380"/>
        <v>14.889999999999995</v>
      </c>
      <c r="BI736" s="163"/>
      <c r="BV736" s="163"/>
      <c r="CI736" s="163"/>
      <c r="CV736" s="163"/>
      <c r="DI736" s="163"/>
      <c r="DV736" s="163"/>
      <c r="EI736" s="163"/>
    </row>
    <row r="737" spans="1:139" ht="15.75" outlineLevel="1" x14ac:dyDescent="0.25">
      <c r="A737" s="2">
        <f t="shared" si="2317"/>
        <v>10</v>
      </c>
      <c r="B737" s="86" t="str">
        <f t="shared" si="2317"/>
        <v>PRE-09712</v>
      </c>
      <c r="C737" s="86" t="str">
        <f t="shared" si="2317"/>
        <v>SPP TAU - Circuit 230008</v>
      </c>
      <c r="D737" s="2" t="str">
        <f t="shared" si="2317"/>
        <v>PRE-09712.1</v>
      </c>
      <c r="E737" s="162" t="str">
        <f t="shared" si="2317"/>
        <v>SPP TAU - Circuit 230008</v>
      </c>
      <c r="I737" s="205">
        <v>0</v>
      </c>
      <c r="J737" s="116">
        <f t="shared" ref="J737" si="2381">J536+I737</f>
        <v>0</v>
      </c>
      <c r="K737" s="116">
        <f t="shared" ref="K737" si="2382">K536+J737</f>
        <v>0</v>
      </c>
      <c r="L737" s="116">
        <f t="shared" ref="L737" si="2383">L536+K737</f>
        <v>0</v>
      </c>
      <c r="M737" s="116">
        <f t="shared" ref="M737" si="2384">M536+L737</f>
        <v>0</v>
      </c>
      <c r="N737" s="116">
        <f t="shared" ref="N737" si="2385">N536+M737</f>
        <v>0</v>
      </c>
      <c r="O737" s="116">
        <f t="shared" ref="O737" si="2386">O536+N737</f>
        <v>0</v>
      </c>
      <c r="P737" s="116">
        <f t="shared" ref="P737" si="2387">P536+O737</f>
        <v>0</v>
      </c>
      <c r="Q737" s="116">
        <f t="shared" ref="Q737" si="2388">Q536+P737</f>
        <v>0</v>
      </c>
      <c r="R737" s="116">
        <f t="shared" ref="R737" si="2389">R536+Q737</f>
        <v>0</v>
      </c>
      <c r="S737" s="116">
        <f t="shared" ref="S737" si="2390">S536+R737</f>
        <v>0</v>
      </c>
      <c r="T737" s="116">
        <f t="shared" ref="T737" si="2391">T536+S737</f>
        <v>0</v>
      </c>
      <c r="U737" s="116">
        <f t="shared" ref="U737" si="2392">U536+T737</f>
        <v>0</v>
      </c>
      <c r="V737" s="163"/>
      <c r="W737" s="116">
        <f t="shared" si="1976"/>
        <v>0</v>
      </c>
      <c r="X737" s="116">
        <f t="shared" ref="X737" si="2393">X536+W737</f>
        <v>0</v>
      </c>
      <c r="Y737" s="116">
        <f t="shared" ref="Y737" si="2394">Y536+X737</f>
        <v>0</v>
      </c>
      <c r="Z737" s="116">
        <f t="shared" ref="Z737" si="2395">Z536+Y737</f>
        <v>0</v>
      </c>
      <c r="AA737" s="116">
        <f t="shared" ref="AA737" si="2396">AA536+Z737</f>
        <v>0</v>
      </c>
      <c r="AB737" s="116">
        <f t="shared" ref="AB737" si="2397">AB536+AA737</f>
        <v>0</v>
      </c>
      <c r="AC737" s="116">
        <f t="shared" ref="AC737" si="2398">AC536+AB737</f>
        <v>0</v>
      </c>
      <c r="AD737" s="116">
        <f t="shared" ref="AD737" si="2399">AD536+AC737</f>
        <v>23.74</v>
      </c>
      <c r="AE737" s="116">
        <f t="shared" ref="AE737" si="2400">AE536+AD737</f>
        <v>47.48</v>
      </c>
      <c r="AF737" s="116">
        <f t="shared" ref="AF737" si="2401">AF536+AE737</f>
        <v>71.22</v>
      </c>
      <c r="AG737" s="116">
        <f t="shared" ref="AG737" si="2402">AG536+AF737</f>
        <v>94.96</v>
      </c>
      <c r="AH737" s="116">
        <f t="shared" ref="AH737" si="2403">AH536+AG737</f>
        <v>118.69999999999999</v>
      </c>
      <c r="AI737" s="163"/>
      <c r="AJ737" s="116">
        <f t="shared" si="1978"/>
        <v>143.29</v>
      </c>
      <c r="AK737" s="116">
        <f t="shared" ref="AK737" si="2404">AK536+AJ737</f>
        <v>167.88</v>
      </c>
      <c r="AL737" s="116">
        <f t="shared" ref="AL737" si="2405">AL536+AK737</f>
        <v>192.47</v>
      </c>
      <c r="AM737" s="116">
        <f t="shared" ref="AM737" si="2406">AM536+AL737</f>
        <v>217.06</v>
      </c>
      <c r="AN737" s="116">
        <f t="shared" ref="AN737" si="2407">AN536+AM737</f>
        <v>241.65</v>
      </c>
      <c r="AO737" s="116">
        <f t="shared" ref="AO737" si="2408">AO536+AN737</f>
        <v>266.24</v>
      </c>
      <c r="AP737" s="116">
        <f t="shared" ref="AP737" si="2409">AP536+AO737</f>
        <v>290.83</v>
      </c>
      <c r="AQ737" s="116">
        <f t="shared" ref="AQ737" si="2410">AQ536+AP737</f>
        <v>315.41999999999996</v>
      </c>
      <c r="AR737" s="116">
        <f t="shared" ref="AR737" si="2411">AR536+AQ737</f>
        <v>340.00999999999993</v>
      </c>
      <c r="AS737" s="116">
        <f t="shared" ref="AS737" si="2412">AS536+AR737</f>
        <v>364.59999999999991</v>
      </c>
      <c r="AT737" s="116">
        <f t="shared" ref="AT737" si="2413">AT536+AS737</f>
        <v>389.18999999999988</v>
      </c>
      <c r="AU737" s="116">
        <f t="shared" ref="AU737" si="2414">AU536+AT737</f>
        <v>413.77999999999986</v>
      </c>
      <c r="AV737" s="163"/>
      <c r="AW737" s="116">
        <f t="shared" si="1980"/>
        <v>438.36999999999983</v>
      </c>
      <c r="AX737" s="116">
        <f t="shared" ref="AX737:BH737" si="2415">AX536+AW737</f>
        <v>462.95999999999981</v>
      </c>
      <c r="AY737" s="116">
        <f t="shared" si="2415"/>
        <v>487.54999999999978</v>
      </c>
      <c r="AZ737" s="116">
        <f t="shared" si="2415"/>
        <v>512.13999999999976</v>
      </c>
      <c r="BA737" s="116">
        <f t="shared" si="2415"/>
        <v>536.72999999999979</v>
      </c>
      <c r="BB737" s="116">
        <f t="shared" si="2415"/>
        <v>561.31999999999982</v>
      </c>
      <c r="BC737" s="116">
        <f t="shared" si="2415"/>
        <v>585.90999999999985</v>
      </c>
      <c r="BD737" s="116">
        <f t="shared" si="2415"/>
        <v>610.49999999999989</v>
      </c>
      <c r="BE737" s="116">
        <f t="shared" si="2415"/>
        <v>635.08999999999992</v>
      </c>
      <c r="BF737" s="116">
        <f t="shared" si="2415"/>
        <v>659.68</v>
      </c>
      <c r="BG737" s="116">
        <f t="shared" si="2415"/>
        <v>684.27</v>
      </c>
      <c r="BH737" s="116">
        <f t="shared" si="2415"/>
        <v>708.86</v>
      </c>
      <c r="BI737" s="163"/>
      <c r="BV737" s="163"/>
      <c r="CI737" s="163"/>
      <c r="CV737" s="163"/>
      <c r="DI737" s="163"/>
      <c r="DV737" s="163"/>
      <c r="EI737" s="163"/>
    </row>
    <row r="738" spans="1:139" ht="15.75" outlineLevel="1" x14ac:dyDescent="0.25">
      <c r="A738" s="2">
        <f t="shared" si="2317"/>
        <v>11</v>
      </c>
      <c r="B738" s="86" t="str">
        <f t="shared" si="2317"/>
        <v>PRE-09722</v>
      </c>
      <c r="C738" s="86" t="str">
        <f t="shared" si="2317"/>
        <v>SPP TAU - Circuit 230010</v>
      </c>
      <c r="D738" s="2" t="str">
        <f t="shared" si="2317"/>
        <v>PRE-09722.1</v>
      </c>
      <c r="E738" s="162" t="str">
        <f t="shared" si="2317"/>
        <v>SPP TAU - Circuit 230010</v>
      </c>
      <c r="I738" s="205">
        <v>0</v>
      </c>
      <c r="J738" s="116">
        <f t="shared" ref="J738:U738" si="2416">J537+I738</f>
        <v>0</v>
      </c>
      <c r="K738" s="116">
        <f t="shared" si="2416"/>
        <v>0</v>
      </c>
      <c r="L738" s="116">
        <f t="shared" si="2416"/>
        <v>0</v>
      </c>
      <c r="M738" s="116">
        <f t="shared" si="2416"/>
        <v>0</v>
      </c>
      <c r="N738" s="116">
        <f t="shared" si="2416"/>
        <v>0</v>
      </c>
      <c r="O738" s="116">
        <f t="shared" si="2416"/>
        <v>0</v>
      </c>
      <c r="P738" s="116">
        <f t="shared" si="2416"/>
        <v>0</v>
      </c>
      <c r="Q738" s="116">
        <f t="shared" si="2416"/>
        <v>0</v>
      </c>
      <c r="R738" s="116">
        <f t="shared" si="2416"/>
        <v>0</v>
      </c>
      <c r="S738" s="116">
        <f t="shared" si="2416"/>
        <v>0</v>
      </c>
      <c r="T738" s="116">
        <f t="shared" si="2416"/>
        <v>0</v>
      </c>
      <c r="U738" s="116">
        <f t="shared" si="2416"/>
        <v>0</v>
      </c>
      <c r="V738" s="163"/>
      <c r="W738" s="116">
        <f t="shared" si="1976"/>
        <v>0</v>
      </c>
      <c r="X738" s="116">
        <f t="shared" ref="X738:AH738" si="2417">X537+W738</f>
        <v>0</v>
      </c>
      <c r="Y738" s="116">
        <f t="shared" si="2417"/>
        <v>0</v>
      </c>
      <c r="Z738" s="116">
        <f t="shared" si="2417"/>
        <v>0</v>
      </c>
      <c r="AA738" s="116">
        <f t="shared" si="2417"/>
        <v>0</v>
      </c>
      <c r="AB738" s="116">
        <f t="shared" si="2417"/>
        <v>0</v>
      </c>
      <c r="AC738" s="116">
        <f t="shared" si="2417"/>
        <v>0</v>
      </c>
      <c r="AD738" s="116">
        <f t="shared" si="2417"/>
        <v>0</v>
      </c>
      <c r="AE738" s="116">
        <f t="shared" si="2417"/>
        <v>0</v>
      </c>
      <c r="AF738" s="116">
        <f t="shared" si="2417"/>
        <v>0</v>
      </c>
      <c r="AG738" s="116">
        <f t="shared" si="2417"/>
        <v>0</v>
      </c>
      <c r="AH738" s="116">
        <f t="shared" si="2417"/>
        <v>0</v>
      </c>
      <c r="AI738" s="163"/>
      <c r="AJ738" s="116">
        <f t="shared" si="1978"/>
        <v>0</v>
      </c>
      <c r="AK738" s="116">
        <f t="shared" ref="AK738:AU738" si="2418">AK537+AJ738</f>
        <v>0</v>
      </c>
      <c r="AL738" s="116">
        <f t="shared" si="2418"/>
        <v>0</v>
      </c>
      <c r="AM738" s="116">
        <f t="shared" si="2418"/>
        <v>0</v>
      </c>
      <c r="AN738" s="116">
        <f t="shared" si="2418"/>
        <v>0</v>
      </c>
      <c r="AO738" s="116">
        <f t="shared" si="2418"/>
        <v>0</v>
      </c>
      <c r="AP738" s="116">
        <f t="shared" si="2418"/>
        <v>0</v>
      </c>
      <c r="AQ738" s="116">
        <f t="shared" si="2418"/>
        <v>0</v>
      </c>
      <c r="AR738" s="116">
        <f t="shared" si="2418"/>
        <v>0</v>
      </c>
      <c r="AS738" s="116">
        <f t="shared" si="2418"/>
        <v>0</v>
      </c>
      <c r="AT738" s="116">
        <f t="shared" si="2418"/>
        <v>0</v>
      </c>
      <c r="AU738" s="116">
        <f t="shared" si="2418"/>
        <v>0</v>
      </c>
      <c r="AV738" s="163"/>
      <c r="AW738" s="116">
        <f t="shared" si="1980"/>
        <v>0</v>
      </c>
      <c r="AX738" s="116">
        <f t="shared" ref="AX738:BH738" si="2419">AX537+AW738</f>
        <v>0</v>
      </c>
      <c r="AY738" s="116">
        <f t="shared" si="2419"/>
        <v>0</v>
      </c>
      <c r="AZ738" s="116">
        <f t="shared" si="2419"/>
        <v>0</v>
      </c>
      <c r="BA738" s="116">
        <f t="shared" si="2419"/>
        <v>0</v>
      </c>
      <c r="BB738" s="116">
        <f t="shared" si="2419"/>
        <v>0</v>
      </c>
      <c r="BC738" s="116">
        <f t="shared" si="2419"/>
        <v>0</v>
      </c>
      <c r="BD738" s="116">
        <f t="shared" si="2419"/>
        <v>0</v>
      </c>
      <c r="BE738" s="116">
        <f t="shared" si="2419"/>
        <v>0</v>
      </c>
      <c r="BF738" s="116">
        <f t="shared" si="2419"/>
        <v>0</v>
      </c>
      <c r="BG738" s="116">
        <f t="shared" si="2419"/>
        <v>0</v>
      </c>
      <c r="BH738" s="116">
        <f t="shared" si="2419"/>
        <v>0</v>
      </c>
      <c r="BI738" s="163"/>
      <c r="BV738" s="163"/>
      <c r="CI738" s="163"/>
      <c r="CV738" s="163"/>
      <c r="DI738" s="163"/>
      <c r="DV738" s="163"/>
      <c r="EI738" s="163"/>
    </row>
    <row r="739" spans="1:139" ht="15.75" outlineLevel="1" x14ac:dyDescent="0.25">
      <c r="A739" s="2">
        <f t="shared" ref="A739:E748" si="2420">A538</f>
        <v>12</v>
      </c>
      <c r="B739" s="86" t="str">
        <f t="shared" si="2420"/>
        <v>PRE-09723</v>
      </c>
      <c r="C739" s="86" t="str">
        <f t="shared" si="2420"/>
        <v>SPP TAU - Circuit 230038</v>
      </c>
      <c r="D739" s="2" t="str">
        <f t="shared" si="2420"/>
        <v>PRE-09723.1</v>
      </c>
      <c r="E739" s="162" t="str">
        <f t="shared" si="2420"/>
        <v>SPP TAU - Circuit 230038</v>
      </c>
      <c r="I739" s="205">
        <v>0</v>
      </c>
      <c r="J739" s="116">
        <f t="shared" ref="J739:U739" si="2421">J538+I739</f>
        <v>0</v>
      </c>
      <c r="K739" s="116">
        <f t="shared" si="2421"/>
        <v>0</v>
      </c>
      <c r="L739" s="116">
        <f t="shared" si="2421"/>
        <v>0</v>
      </c>
      <c r="M739" s="116">
        <f t="shared" si="2421"/>
        <v>0</v>
      </c>
      <c r="N739" s="116">
        <f t="shared" si="2421"/>
        <v>0</v>
      </c>
      <c r="O739" s="116">
        <f t="shared" si="2421"/>
        <v>0</v>
      </c>
      <c r="P739" s="116">
        <f t="shared" si="2421"/>
        <v>0</v>
      </c>
      <c r="Q739" s="116">
        <f t="shared" si="2421"/>
        <v>0</v>
      </c>
      <c r="R739" s="116">
        <f t="shared" si="2421"/>
        <v>0</v>
      </c>
      <c r="S739" s="116">
        <f t="shared" si="2421"/>
        <v>0</v>
      </c>
      <c r="T739" s="116">
        <f t="shared" si="2421"/>
        <v>0</v>
      </c>
      <c r="U739" s="116">
        <f t="shared" si="2421"/>
        <v>0</v>
      </c>
      <c r="V739" s="163"/>
      <c r="W739" s="116">
        <f t="shared" si="1976"/>
        <v>0</v>
      </c>
      <c r="X739" s="116">
        <f t="shared" ref="X739:AH739" si="2422">X538+W739</f>
        <v>0</v>
      </c>
      <c r="Y739" s="116">
        <f t="shared" si="2422"/>
        <v>0</v>
      </c>
      <c r="Z739" s="116">
        <f t="shared" si="2422"/>
        <v>0</v>
      </c>
      <c r="AA739" s="116">
        <f t="shared" si="2422"/>
        <v>0</v>
      </c>
      <c r="AB739" s="116">
        <f t="shared" si="2422"/>
        <v>0</v>
      </c>
      <c r="AC739" s="116">
        <f t="shared" si="2422"/>
        <v>0</v>
      </c>
      <c r="AD739" s="116">
        <f t="shared" si="2422"/>
        <v>0</v>
      </c>
      <c r="AE739" s="116">
        <f t="shared" si="2422"/>
        <v>0</v>
      </c>
      <c r="AF739" s="116">
        <f t="shared" si="2422"/>
        <v>0</v>
      </c>
      <c r="AG739" s="116">
        <f t="shared" si="2422"/>
        <v>0</v>
      </c>
      <c r="AH739" s="116">
        <f t="shared" si="2422"/>
        <v>0</v>
      </c>
      <c r="AI739" s="163"/>
      <c r="AJ739" s="116">
        <f t="shared" si="1978"/>
        <v>0</v>
      </c>
      <c r="AK739" s="116">
        <f t="shared" ref="AK739:AU739" si="2423">AK538+AJ739</f>
        <v>0</v>
      </c>
      <c r="AL739" s="116">
        <f t="shared" si="2423"/>
        <v>0</v>
      </c>
      <c r="AM739" s="116">
        <f t="shared" si="2423"/>
        <v>0</v>
      </c>
      <c r="AN739" s="116">
        <f t="shared" si="2423"/>
        <v>0</v>
      </c>
      <c r="AO739" s="116">
        <f t="shared" si="2423"/>
        <v>0</v>
      </c>
      <c r="AP739" s="116">
        <f t="shared" si="2423"/>
        <v>0</v>
      </c>
      <c r="AQ739" s="116">
        <f t="shared" si="2423"/>
        <v>0</v>
      </c>
      <c r="AR739" s="116">
        <f t="shared" si="2423"/>
        <v>0</v>
      </c>
      <c r="AS739" s="116">
        <f t="shared" si="2423"/>
        <v>0</v>
      </c>
      <c r="AT739" s="116">
        <f t="shared" si="2423"/>
        <v>0</v>
      </c>
      <c r="AU739" s="116">
        <f t="shared" si="2423"/>
        <v>0</v>
      </c>
      <c r="AV739" s="163"/>
      <c r="AW739" s="116">
        <f t="shared" si="1980"/>
        <v>0</v>
      </c>
      <c r="AX739" s="116">
        <f t="shared" ref="AX739:BH739" si="2424">AX538+AW739</f>
        <v>0</v>
      </c>
      <c r="AY739" s="116">
        <f t="shared" si="2424"/>
        <v>0</v>
      </c>
      <c r="AZ739" s="116">
        <f t="shared" si="2424"/>
        <v>0</v>
      </c>
      <c r="BA739" s="116">
        <f t="shared" si="2424"/>
        <v>0</v>
      </c>
      <c r="BB739" s="116">
        <f t="shared" si="2424"/>
        <v>0</v>
      </c>
      <c r="BC739" s="116">
        <f t="shared" si="2424"/>
        <v>0</v>
      </c>
      <c r="BD739" s="116">
        <f t="shared" si="2424"/>
        <v>0</v>
      </c>
      <c r="BE739" s="116">
        <f t="shared" si="2424"/>
        <v>0</v>
      </c>
      <c r="BF739" s="116">
        <f t="shared" si="2424"/>
        <v>0</v>
      </c>
      <c r="BG739" s="116">
        <f t="shared" si="2424"/>
        <v>0</v>
      </c>
      <c r="BH739" s="116">
        <f t="shared" si="2424"/>
        <v>0</v>
      </c>
      <c r="BI739" s="163"/>
      <c r="BV739" s="163"/>
      <c r="CI739" s="163"/>
      <c r="CV739" s="163"/>
      <c r="DI739" s="163"/>
      <c r="DV739" s="163"/>
      <c r="EI739" s="163"/>
    </row>
    <row r="740" spans="1:139" ht="15.75" outlineLevel="1" x14ac:dyDescent="0.25">
      <c r="A740" s="2">
        <f t="shared" si="2420"/>
        <v>13</v>
      </c>
      <c r="B740" s="86" t="str">
        <f t="shared" si="2420"/>
        <v>PRE-09724</v>
      </c>
      <c r="C740" s="86" t="str">
        <f t="shared" si="2420"/>
        <v>SPP TAU - Circuit 230003</v>
      </c>
      <c r="D740" s="2" t="str">
        <f t="shared" si="2420"/>
        <v>PRE-09724.1</v>
      </c>
      <c r="E740" s="162" t="str">
        <f t="shared" si="2420"/>
        <v>SPP TAU - Circuit 230003</v>
      </c>
      <c r="I740" s="205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63"/>
      <c r="W740" s="116">
        <f t="shared" si="1976"/>
        <v>0</v>
      </c>
      <c r="X740" s="116">
        <f t="shared" ref="X740:AH740" si="2425">X539+W740</f>
        <v>0</v>
      </c>
      <c r="Y740" s="116">
        <f t="shared" si="2425"/>
        <v>0</v>
      </c>
      <c r="Z740" s="116">
        <f t="shared" si="2425"/>
        <v>0</v>
      </c>
      <c r="AA740" s="116">
        <f t="shared" si="2425"/>
        <v>0</v>
      </c>
      <c r="AB740" s="116">
        <f t="shared" si="2425"/>
        <v>0</v>
      </c>
      <c r="AC740" s="116">
        <f t="shared" si="2425"/>
        <v>0</v>
      </c>
      <c r="AD740" s="116">
        <f t="shared" si="2425"/>
        <v>0</v>
      </c>
      <c r="AE740" s="116">
        <f t="shared" si="2425"/>
        <v>0</v>
      </c>
      <c r="AF740" s="116">
        <f t="shared" si="2425"/>
        <v>0</v>
      </c>
      <c r="AG740" s="116">
        <f t="shared" si="2425"/>
        <v>0</v>
      </c>
      <c r="AH740" s="116">
        <f t="shared" si="2425"/>
        <v>2134.8000000000002</v>
      </c>
      <c r="AI740" s="163"/>
      <c r="AJ740" s="116">
        <f t="shared" si="1978"/>
        <v>3795.2000000000003</v>
      </c>
      <c r="AK740" s="116">
        <f t="shared" ref="AK740:AU740" si="2426">AK539+AJ740</f>
        <v>5455.6</v>
      </c>
      <c r="AL740" s="116">
        <f t="shared" si="2426"/>
        <v>7116</v>
      </c>
      <c r="AM740" s="116">
        <f t="shared" si="2426"/>
        <v>8776.4</v>
      </c>
      <c r="AN740" s="116">
        <f t="shared" si="2426"/>
        <v>10436.799999999999</v>
      </c>
      <c r="AO740" s="116">
        <f t="shared" si="2426"/>
        <v>12097.199999999999</v>
      </c>
      <c r="AP740" s="116">
        <f t="shared" si="2426"/>
        <v>13757.599999999999</v>
      </c>
      <c r="AQ740" s="116">
        <f t="shared" si="2426"/>
        <v>15417.999999999998</v>
      </c>
      <c r="AR740" s="116">
        <f t="shared" si="2426"/>
        <v>17078.399999999998</v>
      </c>
      <c r="AS740" s="116">
        <f t="shared" si="2426"/>
        <v>18738.8</v>
      </c>
      <c r="AT740" s="116">
        <f t="shared" si="2426"/>
        <v>20399.2</v>
      </c>
      <c r="AU740" s="116">
        <f t="shared" si="2426"/>
        <v>22059.600000000002</v>
      </c>
      <c r="AV740" s="163"/>
      <c r="AW740" s="116">
        <f t="shared" si="1980"/>
        <v>23720.000000000004</v>
      </c>
      <c r="AX740" s="116">
        <f t="shared" ref="AX740:BH740" si="2427">AX539+AW740</f>
        <v>25380.400000000005</v>
      </c>
      <c r="AY740" s="116">
        <f t="shared" si="2427"/>
        <v>27040.800000000007</v>
      </c>
      <c r="AZ740" s="116">
        <f t="shared" si="2427"/>
        <v>28701.200000000008</v>
      </c>
      <c r="BA740" s="116">
        <f t="shared" si="2427"/>
        <v>30361.600000000009</v>
      </c>
      <c r="BB740" s="116">
        <f t="shared" si="2427"/>
        <v>32022.000000000011</v>
      </c>
      <c r="BC740" s="116">
        <f t="shared" si="2427"/>
        <v>33682.400000000009</v>
      </c>
      <c r="BD740" s="116">
        <f t="shared" si="2427"/>
        <v>35342.80000000001</v>
      </c>
      <c r="BE740" s="116">
        <f t="shared" si="2427"/>
        <v>37003.200000000012</v>
      </c>
      <c r="BF740" s="116">
        <f t="shared" si="2427"/>
        <v>38663.600000000013</v>
      </c>
      <c r="BG740" s="116">
        <f t="shared" si="2427"/>
        <v>40324.000000000015</v>
      </c>
      <c r="BH740" s="116">
        <f t="shared" si="2427"/>
        <v>41984.400000000016</v>
      </c>
      <c r="BI740" s="163"/>
      <c r="BV740" s="163"/>
      <c r="CI740" s="163"/>
      <c r="CV740" s="163"/>
      <c r="DI740" s="163"/>
      <c r="DV740" s="163"/>
      <c r="EI740" s="163"/>
    </row>
    <row r="741" spans="1:139" ht="15.75" outlineLevel="1" x14ac:dyDescent="0.25">
      <c r="A741" s="2">
        <f t="shared" si="2420"/>
        <v>13</v>
      </c>
      <c r="B741" s="86" t="str">
        <f t="shared" si="2420"/>
        <v>PRE-09724</v>
      </c>
      <c r="C741" s="86" t="str">
        <f t="shared" si="2420"/>
        <v>SPP TAU - Circuit 230003</v>
      </c>
      <c r="D741" s="2" t="str">
        <f t="shared" si="2420"/>
        <v>PRE-09724.1</v>
      </c>
      <c r="E741" s="162" t="str">
        <f t="shared" si="2420"/>
        <v>SPP TAU - Circuit 230003</v>
      </c>
      <c r="I741" s="205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63"/>
      <c r="W741" s="116">
        <f t="shared" ref="W741:W772" si="2428">W540+U741</f>
        <v>0</v>
      </c>
      <c r="X741" s="116">
        <f t="shared" ref="X741:AH741" si="2429">X540+W741</f>
        <v>0</v>
      </c>
      <c r="Y741" s="116">
        <f t="shared" si="2429"/>
        <v>0</v>
      </c>
      <c r="Z741" s="116">
        <f t="shared" si="2429"/>
        <v>0</v>
      </c>
      <c r="AA741" s="116">
        <f t="shared" si="2429"/>
        <v>0</v>
      </c>
      <c r="AB741" s="116">
        <f t="shared" si="2429"/>
        <v>0</v>
      </c>
      <c r="AC741" s="116">
        <f t="shared" si="2429"/>
        <v>0</v>
      </c>
      <c r="AD741" s="116">
        <f t="shared" si="2429"/>
        <v>0</v>
      </c>
      <c r="AE741" s="116">
        <f t="shared" si="2429"/>
        <v>0</v>
      </c>
      <c r="AF741" s="116">
        <f t="shared" si="2429"/>
        <v>0</v>
      </c>
      <c r="AG741" s="116">
        <f t="shared" si="2429"/>
        <v>0</v>
      </c>
      <c r="AH741" s="116">
        <f t="shared" si="2429"/>
        <v>11.52</v>
      </c>
      <c r="AI741" s="163"/>
      <c r="AJ741" s="116">
        <f t="shared" ref="AJ741:AJ772" si="2430">AJ540+AH741</f>
        <v>23.46</v>
      </c>
      <c r="AK741" s="116">
        <f t="shared" ref="AK741:AU741" si="2431">AK540+AJ741</f>
        <v>35.4</v>
      </c>
      <c r="AL741" s="116">
        <f t="shared" si="2431"/>
        <v>47.339999999999996</v>
      </c>
      <c r="AM741" s="116">
        <f t="shared" si="2431"/>
        <v>59.279999999999994</v>
      </c>
      <c r="AN741" s="116">
        <f t="shared" si="2431"/>
        <v>71.22</v>
      </c>
      <c r="AO741" s="116">
        <f t="shared" si="2431"/>
        <v>83.16</v>
      </c>
      <c r="AP741" s="116">
        <f t="shared" si="2431"/>
        <v>95.1</v>
      </c>
      <c r="AQ741" s="116">
        <f t="shared" si="2431"/>
        <v>107.03999999999999</v>
      </c>
      <c r="AR741" s="116">
        <f t="shared" si="2431"/>
        <v>118.97999999999999</v>
      </c>
      <c r="AS741" s="116">
        <f t="shared" si="2431"/>
        <v>130.91999999999999</v>
      </c>
      <c r="AT741" s="116">
        <f t="shared" si="2431"/>
        <v>142.85999999999999</v>
      </c>
      <c r="AU741" s="116">
        <f t="shared" si="2431"/>
        <v>154.79999999999998</v>
      </c>
      <c r="AV741" s="163"/>
      <c r="AW741" s="116">
        <f t="shared" ref="AW741:AW772" si="2432">AW540+AU741</f>
        <v>166.73999999999998</v>
      </c>
      <c r="AX741" s="116">
        <f t="shared" ref="AX741:BH741" si="2433">AX540+AW741</f>
        <v>178.67999999999998</v>
      </c>
      <c r="AY741" s="116">
        <f t="shared" si="2433"/>
        <v>190.61999999999998</v>
      </c>
      <c r="AZ741" s="116">
        <f t="shared" si="2433"/>
        <v>202.55999999999997</v>
      </c>
      <c r="BA741" s="116">
        <f t="shared" si="2433"/>
        <v>214.49999999999997</v>
      </c>
      <c r="BB741" s="116">
        <f t="shared" si="2433"/>
        <v>226.43999999999997</v>
      </c>
      <c r="BC741" s="116">
        <f t="shared" si="2433"/>
        <v>238.37999999999997</v>
      </c>
      <c r="BD741" s="116">
        <f t="shared" si="2433"/>
        <v>250.31999999999996</v>
      </c>
      <c r="BE741" s="116">
        <f t="shared" si="2433"/>
        <v>262.26</v>
      </c>
      <c r="BF741" s="116">
        <f t="shared" si="2433"/>
        <v>274.2</v>
      </c>
      <c r="BG741" s="116">
        <f t="shared" si="2433"/>
        <v>286.14</v>
      </c>
      <c r="BH741" s="116">
        <f t="shared" si="2433"/>
        <v>298.08</v>
      </c>
      <c r="BI741" s="163"/>
      <c r="BV741" s="163"/>
      <c r="CI741" s="163"/>
      <c r="CV741" s="163"/>
      <c r="DI741" s="163"/>
      <c r="DV741" s="163"/>
      <c r="EI741" s="163"/>
    </row>
    <row r="742" spans="1:139" ht="15.75" outlineLevel="1" x14ac:dyDescent="0.25">
      <c r="A742" s="2">
        <f t="shared" si="2420"/>
        <v>14</v>
      </c>
      <c r="B742" s="86" t="str">
        <f t="shared" si="2420"/>
        <v>PRE-09725</v>
      </c>
      <c r="C742" s="86" t="str">
        <f t="shared" si="2420"/>
        <v>SPP TAU - Circuit 230005</v>
      </c>
      <c r="D742" s="2" t="str">
        <f t="shared" si="2420"/>
        <v>PRE-09725.1</v>
      </c>
      <c r="E742" s="162" t="str">
        <f t="shared" si="2420"/>
        <v>SPP TAU - Circuit 230005</v>
      </c>
      <c r="I742" s="205">
        <v>0</v>
      </c>
      <c r="J742" s="116">
        <f t="shared" ref="J742:U742" si="2434">J541+I742</f>
        <v>0</v>
      </c>
      <c r="K742" s="116">
        <f t="shared" si="2434"/>
        <v>0</v>
      </c>
      <c r="L742" s="116">
        <f t="shared" si="2434"/>
        <v>0</v>
      </c>
      <c r="M742" s="116">
        <f t="shared" si="2434"/>
        <v>0</v>
      </c>
      <c r="N742" s="116">
        <f t="shared" si="2434"/>
        <v>0</v>
      </c>
      <c r="O742" s="116">
        <f t="shared" si="2434"/>
        <v>0</v>
      </c>
      <c r="P742" s="116">
        <f t="shared" si="2434"/>
        <v>0</v>
      </c>
      <c r="Q742" s="116">
        <f t="shared" si="2434"/>
        <v>0</v>
      </c>
      <c r="R742" s="116">
        <f t="shared" si="2434"/>
        <v>0</v>
      </c>
      <c r="S742" s="116">
        <f t="shared" si="2434"/>
        <v>0</v>
      </c>
      <c r="T742" s="116">
        <f t="shared" si="2434"/>
        <v>0</v>
      </c>
      <c r="U742" s="116">
        <f t="shared" si="2434"/>
        <v>0</v>
      </c>
      <c r="V742" s="163"/>
      <c r="W742" s="116">
        <f t="shared" si="2428"/>
        <v>0</v>
      </c>
      <c r="X742" s="116">
        <f t="shared" ref="X742:AH742" si="2435">X541+W742</f>
        <v>0</v>
      </c>
      <c r="Y742" s="116">
        <f t="shared" si="2435"/>
        <v>0</v>
      </c>
      <c r="Z742" s="116">
        <f t="shared" si="2435"/>
        <v>0</v>
      </c>
      <c r="AA742" s="116">
        <f t="shared" si="2435"/>
        <v>0</v>
      </c>
      <c r="AB742" s="116">
        <f t="shared" si="2435"/>
        <v>0</v>
      </c>
      <c r="AC742" s="116">
        <f t="shared" si="2435"/>
        <v>0</v>
      </c>
      <c r="AD742" s="116">
        <f t="shared" si="2435"/>
        <v>0</v>
      </c>
      <c r="AE742" s="116">
        <f t="shared" si="2435"/>
        <v>0</v>
      </c>
      <c r="AF742" s="116">
        <f t="shared" si="2435"/>
        <v>0</v>
      </c>
      <c r="AG742" s="116">
        <f t="shared" si="2435"/>
        <v>0</v>
      </c>
      <c r="AH742" s="116">
        <f t="shared" si="2435"/>
        <v>945.52</v>
      </c>
      <c r="AI742" s="163"/>
      <c r="AJ742" s="116">
        <f t="shared" si="2430"/>
        <v>1680.9299999999998</v>
      </c>
      <c r="AK742" s="116">
        <f t="shared" ref="AK742:AU742" si="2436">AK541+AJ742</f>
        <v>2416.3399999999997</v>
      </c>
      <c r="AL742" s="116">
        <f t="shared" si="2436"/>
        <v>3151.7499999999995</v>
      </c>
      <c r="AM742" s="116">
        <f t="shared" si="2436"/>
        <v>3887.1599999999994</v>
      </c>
      <c r="AN742" s="116">
        <f t="shared" si="2436"/>
        <v>4622.57</v>
      </c>
      <c r="AO742" s="116">
        <f t="shared" si="2436"/>
        <v>5357.98</v>
      </c>
      <c r="AP742" s="116">
        <f t="shared" si="2436"/>
        <v>6093.3899999999994</v>
      </c>
      <c r="AQ742" s="116">
        <f t="shared" si="2436"/>
        <v>6828.7999999999993</v>
      </c>
      <c r="AR742" s="116">
        <f t="shared" si="2436"/>
        <v>7564.2099999999991</v>
      </c>
      <c r="AS742" s="116">
        <f t="shared" si="2436"/>
        <v>8299.619999999999</v>
      </c>
      <c r="AT742" s="116">
        <f t="shared" si="2436"/>
        <v>9035.0299999999988</v>
      </c>
      <c r="AU742" s="116">
        <f t="shared" si="2436"/>
        <v>9770.4399999999987</v>
      </c>
      <c r="AV742" s="163"/>
      <c r="AW742" s="116">
        <f t="shared" si="2432"/>
        <v>10505.849999999999</v>
      </c>
      <c r="AX742" s="116">
        <f t="shared" ref="AX742:BH742" si="2437">AX541+AW742</f>
        <v>11241.259999999998</v>
      </c>
      <c r="AY742" s="116">
        <f t="shared" si="2437"/>
        <v>11976.669999999998</v>
      </c>
      <c r="AZ742" s="116">
        <f t="shared" si="2437"/>
        <v>12712.079999999998</v>
      </c>
      <c r="BA742" s="116">
        <f t="shared" si="2437"/>
        <v>13447.489999999998</v>
      </c>
      <c r="BB742" s="116">
        <f t="shared" si="2437"/>
        <v>14182.899999999998</v>
      </c>
      <c r="BC742" s="116">
        <f t="shared" si="2437"/>
        <v>14918.309999999998</v>
      </c>
      <c r="BD742" s="116">
        <f t="shared" si="2437"/>
        <v>15653.719999999998</v>
      </c>
      <c r="BE742" s="116">
        <f t="shared" si="2437"/>
        <v>16389.129999999997</v>
      </c>
      <c r="BF742" s="116">
        <f t="shared" si="2437"/>
        <v>17124.539999999997</v>
      </c>
      <c r="BG742" s="116">
        <f t="shared" si="2437"/>
        <v>17859.949999999997</v>
      </c>
      <c r="BH742" s="116">
        <f t="shared" si="2437"/>
        <v>18595.359999999997</v>
      </c>
      <c r="BI742" s="163"/>
      <c r="BV742" s="163"/>
      <c r="CI742" s="163"/>
      <c r="CV742" s="163"/>
      <c r="DI742" s="163"/>
      <c r="DV742" s="163"/>
      <c r="EI742" s="163"/>
    </row>
    <row r="743" spans="1:139" ht="15.75" outlineLevel="1" x14ac:dyDescent="0.25">
      <c r="A743" s="2">
        <f t="shared" si="2420"/>
        <v>14</v>
      </c>
      <c r="B743" s="86" t="str">
        <f t="shared" si="2420"/>
        <v>PRE-09725</v>
      </c>
      <c r="C743" s="86" t="str">
        <f t="shared" si="2420"/>
        <v>SPP TAU - Circuit 230005</v>
      </c>
      <c r="D743" s="2" t="str">
        <f t="shared" si="2420"/>
        <v>PRE-09725.1</v>
      </c>
      <c r="E743" s="162" t="str">
        <f t="shared" si="2420"/>
        <v>SPP TAU - Circuit 230005</v>
      </c>
      <c r="I743" s="205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63"/>
      <c r="W743" s="116">
        <f t="shared" si="2428"/>
        <v>0</v>
      </c>
      <c r="X743" s="116">
        <f t="shared" ref="X743:AH743" si="2438">X542+W743</f>
        <v>0</v>
      </c>
      <c r="Y743" s="116">
        <f t="shared" si="2438"/>
        <v>0</v>
      </c>
      <c r="Z743" s="116">
        <f t="shared" si="2438"/>
        <v>0</v>
      </c>
      <c r="AA743" s="116">
        <f t="shared" si="2438"/>
        <v>0</v>
      </c>
      <c r="AB743" s="116">
        <f t="shared" si="2438"/>
        <v>0</v>
      </c>
      <c r="AC743" s="116">
        <f t="shared" si="2438"/>
        <v>0</v>
      </c>
      <c r="AD743" s="116">
        <f t="shared" si="2438"/>
        <v>0</v>
      </c>
      <c r="AE743" s="116">
        <f t="shared" si="2438"/>
        <v>0</v>
      </c>
      <c r="AF743" s="116">
        <f t="shared" si="2438"/>
        <v>0</v>
      </c>
      <c r="AG743" s="116">
        <f t="shared" si="2438"/>
        <v>0</v>
      </c>
      <c r="AH743" s="116">
        <f t="shared" si="2438"/>
        <v>123.2</v>
      </c>
      <c r="AI743" s="163"/>
      <c r="AJ743" s="116">
        <f t="shared" si="2430"/>
        <v>250.8</v>
      </c>
      <c r="AK743" s="116">
        <f t="shared" ref="AK743:AU743" si="2439">AK542+AJ743</f>
        <v>378.4</v>
      </c>
      <c r="AL743" s="116">
        <f t="shared" si="2439"/>
        <v>506</v>
      </c>
      <c r="AM743" s="116">
        <f t="shared" si="2439"/>
        <v>633.6</v>
      </c>
      <c r="AN743" s="116">
        <f t="shared" si="2439"/>
        <v>761.2</v>
      </c>
      <c r="AO743" s="116">
        <f t="shared" si="2439"/>
        <v>888.80000000000007</v>
      </c>
      <c r="AP743" s="116">
        <f t="shared" si="2439"/>
        <v>1016.4000000000001</v>
      </c>
      <c r="AQ743" s="116">
        <f t="shared" si="2439"/>
        <v>1144</v>
      </c>
      <c r="AR743" s="116">
        <f t="shared" si="2439"/>
        <v>1271.5999999999999</v>
      </c>
      <c r="AS743" s="116">
        <f t="shared" si="2439"/>
        <v>1399.1999999999998</v>
      </c>
      <c r="AT743" s="116">
        <f t="shared" si="2439"/>
        <v>1526.7999999999997</v>
      </c>
      <c r="AU743" s="116">
        <f t="shared" si="2439"/>
        <v>1654.3999999999996</v>
      </c>
      <c r="AV743" s="163"/>
      <c r="AW743" s="116">
        <f t="shared" si="2432"/>
        <v>1781.9999999999995</v>
      </c>
      <c r="AX743" s="116">
        <f t="shared" ref="AX743:BH743" si="2440">AX542+AW743</f>
        <v>1909.5999999999995</v>
      </c>
      <c r="AY743" s="116">
        <f t="shared" si="2440"/>
        <v>2037.1999999999994</v>
      </c>
      <c r="AZ743" s="116">
        <f t="shared" si="2440"/>
        <v>2164.7999999999993</v>
      </c>
      <c r="BA743" s="116">
        <f t="shared" si="2440"/>
        <v>2292.3999999999992</v>
      </c>
      <c r="BB743" s="116">
        <f t="shared" si="2440"/>
        <v>2419.9999999999991</v>
      </c>
      <c r="BC743" s="116">
        <f t="shared" si="2440"/>
        <v>2547.599999999999</v>
      </c>
      <c r="BD743" s="116">
        <f t="shared" si="2440"/>
        <v>2675.1999999999989</v>
      </c>
      <c r="BE743" s="116">
        <f t="shared" si="2440"/>
        <v>2802.7999999999988</v>
      </c>
      <c r="BF743" s="116">
        <f t="shared" si="2440"/>
        <v>2930.3999999999987</v>
      </c>
      <c r="BG743" s="116">
        <f t="shared" si="2440"/>
        <v>3057.9999999999986</v>
      </c>
      <c r="BH743" s="116">
        <f t="shared" si="2440"/>
        <v>3185.5999999999985</v>
      </c>
      <c r="BI743" s="163"/>
      <c r="BV743" s="163"/>
      <c r="CI743" s="163"/>
      <c r="CV743" s="163"/>
      <c r="DI743" s="163"/>
      <c r="DV743" s="163"/>
      <c r="EI743" s="163"/>
    </row>
    <row r="744" spans="1:139" ht="15.75" outlineLevel="1" x14ac:dyDescent="0.25">
      <c r="A744" s="2">
        <f t="shared" si="2420"/>
        <v>14</v>
      </c>
      <c r="B744" s="86" t="str">
        <f t="shared" si="2420"/>
        <v>PRE-09725</v>
      </c>
      <c r="C744" s="86" t="str">
        <f t="shared" si="2420"/>
        <v>SPP TAU - Circuit 230005</v>
      </c>
      <c r="D744" s="2" t="str">
        <f t="shared" si="2420"/>
        <v>A2764953</v>
      </c>
      <c r="E744" s="162" t="str">
        <f t="shared" si="2420"/>
        <v>SPP TAU - Circuit 230005 - Telecom</v>
      </c>
      <c r="I744" s="205">
        <v>0</v>
      </c>
      <c r="J744" s="116">
        <f t="shared" ref="J744" si="2441">J543+I744</f>
        <v>0</v>
      </c>
      <c r="K744" s="116">
        <f t="shared" ref="K744" si="2442">K543+J744</f>
        <v>0</v>
      </c>
      <c r="L744" s="116">
        <f t="shared" ref="L744" si="2443">L543+K744</f>
        <v>0</v>
      </c>
      <c r="M744" s="116">
        <f t="shared" ref="M744" si="2444">M543+L744</f>
        <v>0</v>
      </c>
      <c r="N744" s="116">
        <f t="shared" ref="N744" si="2445">N543+M744</f>
        <v>0</v>
      </c>
      <c r="O744" s="116">
        <f t="shared" ref="O744" si="2446">O543+N744</f>
        <v>0</v>
      </c>
      <c r="P744" s="116">
        <f t="shared" ref="P744" si="2447">P543+O744</f>
        <v>0</v>
      </c>
      <c r="Q744" s="116">
        <f t="shared" ref="Q744" si="2448">Q543+P744</f>
        <v>0</v>
      </c>
      <c r="R744" s="116">
        <f t="shared" ref="R744" si="2449">R543+Q744</f>
        <v>0</v>
      </c>
      <c r="S744" s="116">
        <f t="shared" ref="S744" si="2450">S543+R744</f>
        <v>0</v>
      </c>
      <c r="T744" s="116">
        <f t="shared" ref="T744" si="2451">T543+S744</f>
        <v>0</v>
      </c>
      <c r="U744" s="116">
        <f t="shared" ref="U744" si="2452">U543+T744</f>
        <v>0</v>
      </c>
      <c r="V744" s="163"/>
      <c r="W744" s="116">
        <f t="shared" si="2428"/>
        <v>0</v>
      </c>
      <c r="X744" s="116">
        <f t="shared" ref="X744" si="2453">X543+W744</f>
        <v>0</v>
      </c>
      <c r="Y744" s="116">
        <f t="shared" ref="Y744" si="2454">Y543+X744</f>
        <v>14.66</v>
      </c>
      <c r="Z744" s="116">
        <f t="shared" ref="Z744" si="2455">Z543+Y744</f>
        <v>29.32</v>
      </c>
      <c r="AA744" s="116">
        <f t="shared" ref="AA744" si="2456">AA543+Z744</f>
        <v>43.980000000000004</v>
      </c>
      <c r="AB744" s="116">
        <f t="shared" ref="AB744" si="2457">AB543+AA744</f>
        <v>58.64</v>
      </c>
      <c r="AC744" s="116">
        <f t="shared" ref="AC744" si="2458">AC543+AB744</f>
        <v>73.3</v>
      </c>
      <c r="AD744" s="116">
        <f t="shared" ref="AD744" si="2459">AD543+AC744</f>
        <v>87.96</v>
      </c>
      <c r="AE744" s="116">
        <f t="shared" ref="AE744" si="2460">AE543+AD744</f>
        <v>102.61999999999999</v>
      </c>
      <c r="AF744" s="116">
        <f t="shared" ref="AF744" si="2461">AF543+AE744</f>
        <v>117.27999999999999</v>
      </c>
      <c r="AG744" s="116">
        <f t="shared" ref="AG744" si="2462">AG543+AF744</f>
        <v>131.94</v>
      </c>
      <c r="AH744" s="116">
        <f t="shared" ref="AH744" si="2463">AH543+AG744</f>
        <v>146.6</v>
      </c>
      <c r="AI744" s="163"/>
      <c r="AJ744" s="116">
        <f t="shared" si="2430"/>
        <v>161.78</v>
      </c>
      <c r="AK744" s="116">
        <f t="shared" ref="AK744" si="2464">AK543+AJ744</f>
        <v>176.96</v>
      </c>
      <c r="AL744" s="116">
        <f t="shared" ref="AL744" si="2465">AL543+AK744</f>
        <v>192.14000000000001</v>
      </c>
      <c r="AM744" s="116">
        <f t="shared" ref="AM744" si="2466">AM543+AL744</f>
        <v>207.32000000000002</v>
      </c>
      <c r="AN744" s="116">
        <f t="shared" ref="AN744" si="2467">AN543+AM744</f>
        <v>222.50000000000003</v>
      </c>
      <c r="AO744" s="116">
        <f t="shared" ref="AO744" si="2468">AO543+AN744</f>
        <v>237.68000000000004</v>
      </c>
      <c r="AP744" s="116">
        <f t="shared" ref="AP744" si="2469">AP543+AO744</f>
        <v>252.86000000000004</v>
      </c>
      <c r="AQ744" s="116">
        <f t="shared" ref="AQ744" si="2470">AQ543+AP744</f>
        <v>268.04000000000002</v>
      </c>
      <c r="AR744" s="116">
        <f t="shared" ref="AR744" si="2471">AR543+AQ744</f>
        <v>283.22000000000003</v>
      </c>
      <c r="AS744" s="116">
        <f t="shared" ref="AS744" si="2472">AS543+AR744</f>
        <v>298.40000000000003</v>
      </c>
      <c r="AT744" s="116">
        <f t="shared" ref="AT744" si="2473">AT543+AS744</f>
        <v>313.58000000000004</v>
      </c>
      <c r="AU744" s="116">
        <f t="shared" ref="AU744" si="2474">AU543+AT744</f>
        <v>328.76000000000005</v>
      </c>
      <c r="AV744" s="163"/>
      <c r="AW744" s="116">
        <f t="shared" si="2432"/>
        <v>343.94000000000005</v>
      </c>
      <c r="AX744" s="116">
        <f t="shared" ref="AX744:BH744" si="2475">AX543+AW744</f>
        <v>359.12000000000006</v>
      </c>
      <c r="AY744" s="116">
        <f t="shared" si="2475"/>
        <v>374.30000000000007</v>
      </c>
      <c r="AZ744" s="116">
        <f t="shared" si="2475"/>
        <v>389.48000000000008</v>
      </c>
      <c r="BA744" s="116">
        <f t="shared" si="2475"/>
        <v>404.66000000000008</v>
      </c>
      <c r="BB744" s="116">
        <f t="shared" si="2475"/>
        <v>419.84000000000009</v>
      </c>
      <c r="BC744" s="116">
        <f t="shared" si="2475"/>
        <v>435.0200000000001</v>
      </c>
      <c r="BD744" s="116">
        <f t="shared" si="2475"/>
        <v>450.2000000000001</v>
      </c>
      <c r="BE744" s="116">
        <f t="shared" si="2475"/>
        <v>465.38000000000011</v>
      </c>
      <c r="BF744" s="116">
        <f t="shared" si="2475"/>
        <v>480.56000000000012</v>
      </c>
      <c r="BG744" s="116">
        <f t="shared" si="2475"/>
        <v>495.74000000000012</v>
      </c>
      <c r="BH744" s="116">
        <f t="shared" si="2475"/>
        <v>510.92000000000013</v>
      </c>
      <c r="BI744" s="163"/>
      <c r="BV744" s="163"/>
      <c r="CI744" s="163"/>
      <c r="CV744" s="163"/>
      <c r="DI744" s="163"/>
      <c r="DV744" s="163"/>
      <c r="EI744" s="163"/>
    </row>
    <row r="745" spans="1:139" ht="15.75" outlineLevel="1" x14ac:dyDescent="0.25">
      <c r="A745" s="2">
        <f t="shared" si="2420"/>
        <v>15</v>
      </c>
      <c r="B745" s="86" t="str">
        <f t="shared" si="2420"/>
        <v>PRE-09726</v>
      </c>
      <c r="C745" s="86" t="str">
        <f t="shared" si="2420"/>
        <v>SPP TAU - Circuit 230004</v>
      </c>
      <c r="D745" s="2" t="str">
        <f t="shared" si="2420"/>
        <v>PRE-09726.1</v>
      </c>
      <c r="E745" s="162" t="str">
        <f t="shared" si="2420"/>
        <v>SPP TAU - Circuit 230004</v>
      </c>
      <c r="I745" s="205">
        <v>0</v>
      </c>
      <c r="J745" s="116">
        <f t="shared" ref="J745:U745" si="2476">J544+I745</f>
        <v>0</v>
      </c>
      <c r="K745" s="116">
        <f t="shared" si="2476"/>
        <v>0</v>
      </c>
      <c r="L745" s="116">
        <f t="shared" si="2476"/>
        <v>0</v>
      </c>
      <c r="M745" s="116">
        <f t="shared" si="2476"/>
        <v>0</v>
      </c>
      <c r="N745" s="116">
        <f t="shared" si="2476"/>
        <v>0</v>
      </c>
      <c r="O745" s="116">
        <f t="shared" si="2476"/>
        <v>0</v>
      </c>
      <c r="P745" s="116">
        <f t="shared" si="2476"/>
        <v>0</v>
      </c>
      <c r="Q745" s="116">
        <f t="shared" si="2476"/>
        <v>0</v>
      </c>
      <c r="R745" s="116">
        <f t="shared" si="2476"/>
        <v>0</v>
      </c>
      <c r="S745" s="116">
        <f t="shared" si="2476"/>
        <v>0</v>
      </c>
      <c r="T745" s="116">
        <f t="shared" si="2476"/>
        <v>0</v>
      </c>
      <c r="U745" s="116">
        <f t="shared" si="2476"/>
        <v>0</v>
      </c>
      <c r="V745" s="163"/>
      <c r="W745" s="116">
        <f t="shared" si="2428"/>
        <v>0</v>
      </c>
      <c r="X745" s="116">
        <f t="shared" ref="X745:AH745" si="2477">X544+W745</f>
        <v>0</v>
      </c>
      <c r="Y745" s="116">
        <f t="shared" si="2477"/>
        <v>0</v>
      </c>
      <c r="Z745" s="116">
        <f t="shared" si="2477"/>
        <v>0</v>
      </c>
      <c r="AA745" s="116">
        <f t="shared" si="2477"/>
        <v>0</v>
      </c>
      <c r="AB745" s="116">
        <f t="shared" si="2477"/>
        <v>0</v>
      </c>
      <c r="AC745" s="116">
        <f t="shared" si="2477"/>
        <v>0</v>
      </c>
      <c r="AD745" s="116">
        <f t="shared" si="2477"/>
        <v>0</v>
      </c>
      <c r="AE745" s="116">
        <f t="shared" si="2477"/>
        <v>0</v>
      </c>
      <c r="AF745" s="116">
        <f t="shared" si="2477"/>
        <v>0</v>
      </c>
      <c r="AG745" s="116">
        <f t="shared" si="2477"/>
        <v>0</v>
      </c>
      <c r="AH745" s="116">
        <f t="shared" si="2477"/>
        <v>0</v>
      </c>
      <c r="AI745" s="163"/>
      <c r="AJ745" s="116">
        <f t="shared" si="2430"/>
        <v>1388.48</v>
      </c>
      <c r="AK745" s="116">
        <f t="shared" ref="AK745:AU745" si="2478">AK544+AJ745</f>
        <v>2776.96</v>
      </c>
      <c r="AL745" s="116">
        <f t="shared" si="2478"/>
        <v>4165.4400000000005</v>
      </c>
      <c r="AM745" s="116">
        <f t="shared" si="2478"/>
        <v>5553.92</v>
      </c>
      <c r="AN745" s="116">
        <f t="shared" si="2478"/>
        <v>6942.4</v>
      </c>
      <c r="AO745" s="116">
        <f t="shared" si="2478"/>
        <v>8330.8799999999992</v>
      </c>
      <c r="AP745" s="116">
        <f t="shared" si="2478"/>
        <v>9719.3599999999988</v>
      </c>
      <c r="AQ745" s="116">
        <f t="shared" si="2478"/>
        <v>11107.839999999998</v>
      </c>
      <c r="AR745" s="116">
        <f t="shared" si="2478"/>
        <v>12496.319999999998</v>
      </c>
      <c r="AS745" s="116">
        <f t="shared" si="2478"/>
        <v>13884.799999999997</v>
      </c>
      <c r="AT745" s="116">
        <f t="shared" si="2478"/>
        <v>15273.279999999997</v>
      </c>
      <c r="AU745" s="116">
        <f t="shared" si="2478"/>
        <v>16661.759999999998</v>
      </c>
      <c r="AV745" s="163"/>
      <c r="AW745" s="116">
        <f t="shared" si="2432"/>
        <v>18050.239999999998</v>
      </c>
      <c r="AX745" s="116">
        <f t="shared" ref="AX745:BH745" si="2479">AX544+AW745</f>
        <v>19438.719999999998</v>
      </c>
      <c r="AY745" s="116">
        <f t="shared" si="2479"/>
        <v>20827.199999999997</v>
      </c>
      <c r="AZ745" s="116">
        <f t="shared" si="2479"/>
        <v>22215.679999999997</v>
      </c>
      <c r="BA745" s="116">
        <f t="shared" si="2479"/>
        <v>23604.159999999996</v>
      </c>
      <c r="BB745" s="116">
        <f t="shared" si="2479"/>
        <v>24992.639999999996</v>
      </c>
      <c r="BC745" s="116">
        <f t="shared" si="2479"/>
        <v>26381.119999999995</v>
      </c>
      <c r="BD745" s="116">
        <f t="shared" si="2479"/>
        <v>27769.599999999995</v>
      </c>
      <c r="BE745" s="116">
        <f t="shared" si="2479"/>
        <v>29158.079999999994</v>
      </c>
      <c r="BF745" s="116">
        <f t="shared" si="2479"/>
        <v>30546.559999999994</v>
      </c>
      <c r="BG745" s="116">
        <f t="shared" si="2479"/>
        <v>31935.039999999994</v>
      </c>
      <c r="BH745" s="116">
        <f t="shared" si="2479"/>
        <v>33323.519999999997</v>
      </c>
      <c r="BI745" s="163"/>
      <c r="BV745" s="163"/>
      <c r="CI745" s="163"/>
      <c r="CV745" s="163"/>
      <c r="DI745" s="163"/>
      <c r="DV745" s="163"/>
      <c r="EI745" s="163"/>
    </row>
    <row r="746" spans="1:139" ht="15.75" outlineLevel="1" x14ac:dyDescent="0.25">
      <c r="A746" s="2">
        <f t="shared" si="2420"/>
        <v>15</v>
      </c>
      <c r="B746" s="86" t="str">
        <f t="shared" si="2420"/>
        <v>PRE-09726</v>
      </c>
      <c r="C746" s="86" t="str">
        <f t="shared" si="2420"/>
        <v>SPP TAU - Circuit 230004</v>
      </c>
      <c r="D746" s="2" t="str">
        <f t="shared" si="2420"/>
        <v>PRE-09726.1</v>
      </c>
      <c r="E746" s="162" t="str">
        <f t="shared" si="2420"/>
        <v>SPP TAU - Circuit 230004</v>
      </c>
      <c r="I746" s="205">
        <v>0</v>
      </c>
      <c r="J746" s="116">
        <f t="shared" ref="J746" si="2480">J545+I746</f>
        <v>0</v>
      </c>
      <c r="K746" s="116">
        <f t="shared" ref="K746" si="2481">K545+J746</f>
        <v>0</v>
      </c>
      <c r="L746" s="116">
        <f t="shared" ref="L746" si="2482">L545+K746</f>
        <v>0</v>
      </c>
      <c r="M746" s="116">
        <f t="shared" ref="M746" si="2483">M545+L746</f>
        <v>0</v>
      </c>
      <c r="N746" s="116">
        <f t="shared" ref="N746" si="2484">N545+M746</f>
        <v>0</v>
      </c>
      <c r="O746" s="116">
        <f t="shared" ref="O746" si="2485">O545+N746</f>
        <v>0</v>
      </c>
      <c r="P746" s="116">
        <f t="shared" ref="P746" si="2486">P545+O746</f>
        <v>0</v>
      </c>
      <c r="Q746" s="116">
        <f t="shared" ref="Q746" si="2487">Q545+P746</f>
        <v>0</v>
      </c>
      <c r="R746" s="116">
        <f t="shared" ref="R746" si="2488">R545+Q746</f>
        <v>0</v>
      </c>
      <c r="S746" s="116">
        <f t="shared" ref="S746" si="2489">S545+R746</f>
        <v>0</v>
      </c>
      <c r="T746" s="116">
        <f t="shared" ref="T746" si="2490">T545+S746</f>
        <v>0</v>
      </c>
      <c r="U746" s="116">
        <f t="shared" ref="U746" si="2491">U545+T746</f>
        <v>0</v>
      </c>
      <c r="V746" s="163"/>
      <c r="W746" s="116">
        <f t="shared" si="2428"/>
        <v>0</v>
      </c>
      <c r="X746" s="116">
        <f t="shared" ref="X746" si="2492">X545+W746</f>
        <v>0</v>
      </c>
      <c r="Y746" s="116">
        <f t="shared" ref="Y746" si="2493">Y545+X746</f>
        <v>0</v>
      </c>
      <c r="Z746" s="116">
        <f t="shared" ref="Z746" si="2494">Z545+Y746</f>
        <v>0</v>
      </c>
      <c r="AA746" s="116">
        <f t="shared" ref="AA746" si="2495">AA545+Z746</f>
        <v>0</v>
      </c>
      <c r="AB746" s="116">
        <f t="shared" ref="AB746" si="2496">AB545+AA746</f>
        <v>0</v>
      </c>
      <c r="AC746" s="116">
        <f t="shared" ref="AC746" si="2497">AC545+AB746</f>
        <v>0</v>
      </c>
      <c r="AD746" s="116">
        <f t="shared" ref="AD746" si="2498">AD545+AC746</f>
        <v>0</v>
      </c>
      <c r="AE746" s="116">
        <f t="shared" ref="AE746" si="2499">AE545+AD746</f>
        <v>0</v>
      </c>
      <c r="AF746" s="116">
        <f t="shared" ref="AF746" si="2500">AF545+AE746</f>
        <v>0</v>
      </c>
      <c r="AG746" s="116">
        <f t="shared" ref="AG746" si="2501">AG545+AF746</f>
        <v>0</v>
      </c>
      <c r="AH746" s="116">
        <f t="shared" ref="AH746" si="2502">AH545+AG746</f>
        <v>0</v>
      </c>
      <c r="AI746" s="163"/>
      <c r="AJ746" s="116">
        <f t="shared" si="2430"/>
        <v>195.28</v>
      </c>
      <c r="AK746" s="116">
        <f t="shared" ref="AK746" si="2503">AK545+AJ746</f>
        <v>390.56</v>
      </c>
      <c r="AL746" s="116">
        <f t="shared" ref="AL746" si="2504">AL545+AK746</f>
        <v>585.84</v>
      </c>
      <c r="AM746" s="116">
        <f t="shared" ref="AM746" si="2505">AM545+AL746</f>
        <v>781.12</v>
      </c>
      <c r="AN746" s="116">
        <f t="shared" ref="AN746" si="2506">AN545+AM746</f>
        <v>976.4</v>
      </c>
      <c r="AO746" s="116">
        <f t="shared" ref="AO746" si="2507">AO545+AN746</f>
        <v>1171.68</v>
      </c>
      <c r="AP746" s="116">
        <f t="shared" ref="AP746" si="2508">AP545+AO746</f>
        <v>1366.96</v>
      </c>
      <c r="AQ746" s="116">
        <f t="shared" ref="AQ746" si="2509">AQ545+AP746</f>
        <v>1562.24</v>
      </c>
      <c r="AR746" s="116">
        <f t="shared" ref="AR746" si="2510">AR545+AQ746</f>
        <v>1757.52</v>
      </c>
      <c r="AS746" s="116">
        <f t="shared" ref="AS746" si="2511">AS545+AR746</f>
        <v>1952.8</v>
      </c>
      <c r="AT746" s="116">
        <f t="shared" ref="AT746" si="2512">AT545+AS746</f>
        <v>2148.08</v>
      </c>
      <c r="AU746" s="116">
        <f t="shared" ref="AU746" si="2513">AU545+AT746</f>
        <v>2343.36</v>
      </c>
      <c r="AV746" s="163"/>
      <c r="AW746" s="116">
        <f t="shared" si="2432"/>
        <v>2538.6400000000003</v>
      </c>
      <c r="AX746" s="116">
        <f t="shared" ref="AX746" si="2514">AX545+AW746</f>
        <v>2733.9200000000005</v>
      </c>
      <c r="AY746" s="116">
        <f t="shared" ref="AY746" si="2515">AY545+AX746</f>
        <v>2929.2000000000007</v>
      </c>
      <c r="AZ746" s="116">
        <f t="shared" ref="AZ746" si="2516">AZ545+AY746</f>
        <v>3124.4800000000009</v>
      </c>
      <c r="BA746" s="116">
        <f t="shared" ref="BA746" si="2517">BA545+AZ746</f>
        <v>3319.7600000000011</v>
      </c>
      <c r="BB746" s="116">
        <f t="shared" ref="BB746" si="2518">BB545+BA746</f>
        <v>3515.0400000000013</v>
      </c>
      <c r="BC746" s="116">
        <f t="shared" ref="BC746" si="2519">BC545+BB746</f>
        <v>3710.3200000000015</v>
      </c>
      <c r="BD746" s="116">
        <f t="shared" ref="BD746" si="2520">BD545+BC746</f>
        <v>3905.6000000000017</v>
      </c>
      <c r="BE746" s="116">
        <f t="shared" ref="BE746" si="2521">BE545+BD746</f>
        <v>4100.8800000000019</v>
      </c>
      <c r="BF746" s="116">
        <f t="shared" ref="BF746" si="2522">BF545+BE746</f>
        <v>4296.1600000000017</v>
      </c>
      <c r="BG746" s="116">
        <f t="shared" ref="BG746" si="2523">BG545+BF746</f>
        <v>4491.4400000000014</v>
      </c>
      <c r="BH746" s="116">
        <f t="shared" ref="BH746" si="2524">BH545+BG746</f>
        <v>4686.7200000000012</v>
      </c>
      <c r="BI746" s="163"/>
      <c r="BV746" s="163"/>
      <c r="CI746" s="163"/>
      <c r="CV746" s="163"/>
      <c r="DI746" s="163"/>
      <c r="DV746" s="163"/>
      <c r="EI746" s="163"/>
    </row>
    <row r="747" spans="1:139" ht="15.75" outlineLevel="1" x14ac:dyDescent="0.25">
      <c r="A747" s="2">
        <f t="shared" si="2420"/>
        <v>16</v>
      </c>
      <c r="B747" s="86" t="str">
        <f t="shared" si="2420"/>
        <v>PRE-09727</v>
      </c>
      <c r="C747" s="86" t="str">
        <f t="shared" si="2420"/>
        <v>SPP TAU - Circuit 230625</v>
      </c>
      <c r="D747" s="2" t="str">
        <f t="shared" si="2420"/>
        <v>PRE-09727.1</v>
      </c>
      <c r="E747" s="162" t="str">
        <f t="shared" si="2420"/>
        <v>SPP TAU - Circuit 230625</v>
      </c>
      <c r="I747" s="205">
        <v>0</v>
      </c>
      <c r="J747" s="116">
        <f t="shared" ref="J747:U747" si="2525">J546+I747</f>
        <v>0</v>
      </c>
      <c r="K747" s="116">
        <f t="shared" si="2525"/>
        <v>0</v>
      </c>
      <c r="L747" s="116">
        <f t="shared" si="2525"/>
        <v>0</v>
      </c>
      <c r="M747" s="116">
        <f t="shared" si="2525"/>
        <v>0</v>
      </c>
      <c r="N747" s="116">
        <f t="shared" si="2525"/>
        <v>0</v>
      </c>
      <c r="O747" s="116">
        <f t="shared" si="2525"/>
        <v>0</v>
      </c>
      <c r="P747" s="116">
        <f t="shared" si="2525"/>
        <v>0</v>
      </c>
      <c r="Q747" s="116">
        <f t="shared" si="2525"/>
        <v>0</v>
      </c>
      <c r="R747" s="116">
        <f t="shared" si="2525"/>
        <v>0</v>
      </c>
      <c r="S747" s="116">
        <f t="shared" si="2525"/>
        <v>0</v>
      </c>
      <c r="T747" s="116">
        <f t="shared" si="2525"/>
        <v>0</v>
      </c>
      <c r="U747" s="116">
        <f t="shared" si="2525"/>
        <v>0</v>
      </c>
      <c r="V747" s="163"/>
      <c r="W747" s="116">
        <f t="shared" si="2428"/>
        <v>0</v>
      </c>
      <c r="X747" s="116">
        <f t="shared" ref="X747:AH747" si="2526">X546+W747</f>
        <v>0</v>
      </c>
      <c r="Y747" s="116">
        <f t="shared" si="2526"/>
        <v>0</v>
      </c>
      <c r="Z747" s="116">
        <f t="shared" si="2526"/>
        <v>0</v>
      </c>
      <c r="AA747" s="116">
        <f t="shared" si="2526"/>
        <v>0</v>
      </c>
      <c r="AB747" s="116">
        <f t="shared" si="2526"/>
        <v>0</v>
      </c>
      <c r="AC747" s="116">
        <f t="shared" si="2526"/>
        <v>0</v>
      </c>
      <c r="AD747" s="116">
        <f t="shared" si="2526"/>
        <v>0</v>
      </c>
      <c r="AE747" s="116">
        <f t="shared" si="2526"/>
        <v>0</v>
      </c>
      <c r="AF747" s="116">
        <f t="shared" si="2526"/>
        <v>0</v>
      </c>
      <c r="AG747" s="116">
        <f t="shared" si="2526"/>
        <v>0</v>
      </c>
      <c r="AH747" s="116">
        <f t="shared" si="2526"/>
        <v>721.93</v>
      </c>
      <c r="AI747" s="163"/>
      <c r="AJ747" s="116">
        <f t="shared" si="2430"/>
        <v>1283.4299999999998</v>
      </c>
      <c r="AK747" s="116">
        <f t="shared" ref="AK747:AU747" si="2527">AK546+AJ747</f>
        <v>1844.9299999999998</v>
      </c>
      <c r="AL747" s="116">
        <f t="shared" si="2527"/>
        <v>2406.4299999999998</v>
      </c>
      <c r="AM747" s="116">
        <f t="shared" si="2527"/>
        <v>2967.93</v>
      </c>
      <c r="AN747" s="116">
        <f t="shared" si="2527"/>
        <v>3529.43</v>
      </c>
      <c r="AO747" s="116">
        <f t="shared" si="2527"/>
        <v>4090.93</v>
      </c>
      <c r="AP747" s="116">
        <f t="shared" si="2527"/>
        <v>4652.43</v>
      </c>
      <c r="AQ747" s="116">
        <f t="shared" si="2527"/>
        <v>5213.93</v>
      </c>
      <c r="AR747" s="116">
        <f t="shared" si="2527"/>
        <v>5775.43</v>
      </c>
      <c r="AS747" s="116">
        <f t="shared" si="2527"/>
        <v>6336.93</v>
      </c>
      <c r="AT747" s="116">
        <f t="shared" si="2527"/>
        <v>6898.43</v>
      </c>
      <c r="AU747" s="116">
        <f t="shared" si="2527"/>
        <v>7459.93</v>
      </c>
      <c r="AV747" s="163"/>
      <c r="AW747" s="116">
        <f t="shared" si="2432"/>
        <v>8021.43</v>
      </c>
      <c r="AX747" s="116">
        <f t="shared" ref="AX747:BH747" si="2528">AX546+AW747</f>
        <v>8582.93</v>
      </c>
      <c r="AY747" s="116">
        <f t="shared" si="2528"/>
        <v>9144.43</v>
      </c>
      <c r="AZ747" s="116">
        <f t="shared" si="2528"/>
        <v>9705.93</v>
      </c>
      <c r="BA747" s="116">
        <f t="shared" si="2528"/>
        <v>10267.43</v>
      </c>
      <c r="BB747" s="116">
        <f t="shared" si="2528"/>
        <v>10828.93</v>
      </c>
      <c r="BC747" s="116">
        <f t="shared" si="2528"/>
        <v>11390.43</v>
      </c>
      <c r="BD747" s="116">
        <f t="shared" si="2528"/>
        <v>11951.93</v>
      </c>
      <c r="BE747" s="116">
        <f t="shared" si="2528"/>
        <v>12513.43</v>
      </c>
      <c r="BF747" s="116">
        <f t="shared" si="2528"/>
        <v>13074.93</v>
      </c>
      <c r="BG747" s="116">
        <f t="shared" si="2528"/>
        <v>13636.43</v>
      </c>
      <c r="BH747" s="116">
        <f t="shared" si="2528"/>
        <v>14197.93</v>
      </c>
      <c r="BI747" s="163"/>
      <c r="BV747" s="163"/>
      <c r="CI747" s="163"/>
      <c r="CV747" s="163"/>
      <c r="DI747" s="163"/>
      <c r="DV747" s="163"/>
      <c r="EI747" s="163"/>
    </row>
    <row r="748" spans="1:139" ht="15.75" outlineLevel="1" x14ac:dyDescent="0.25">
      <c r="A748" s="2">
        <f t="shared" si="2420"/>
        <v>16</v>
      </c>
      <c r="B748" s="86" t="str">
        <f t="shared" si="2420"/>
        <v>PRE-09727</v>
      </c>
      <c r="C748" s="86" t="str">
        <f t="shared" si="2420"/>
        <v>SPP TAU - Circuit 230625</v>
      </c>
      <c r="D748" s="2" t="str">
        <f t="shared" si="2420"/>
        <v>PRE-09727.1</v>
      </c>
      <c r="E748" s="162" t="str">
        <f t="shared" si="2420"/>
        <v>SPP TAU - Circuit 230625</v>
      </c>
      <c r="I748" s="205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63"/>
      <c r="W748" s="116">
        <f t="shared" si="2428"/>
        <v>0</v>
      </c>
      <c r="X748" s="116">
        <f t="shared" ref="X748" si="2529">X547+W748</f>
        <v>0</v>
      </c>
      <c r="Y748" s="116">
        <f t="shared" ref="Y748:AH748" si="2530">Y547+X748</f>
        <v>0</v>
      </c>
      <c r="Z748" s="116">
        <f t="shared" si="2530"/>
        <v>0</v>
      </c>
      <c r="AA748" s="116">
        <f t="shared" si="2530"/>
        <v>0</v>
      </c>
      <c r="AB748" s="116">
        <f t="shared" si="2530"/>
        <v>0</v>
      </c>
      <c r="AC748" s="116">
        <f t="shared" si="2530"/>
        <v>0</v>
      </c>
      <c r="AD748" s="116">
        <f t="shared" si="2530"/>
        <v>0</v>
      </c>
      <c r="AE748" s="116">
        <f t="shared" si="2530"/>
        <v>0</v>
      </c>
      <c r="AF748" s="116">
        <f t="shared" si="2530"/>
        <v>0</v>
      </c>
      <c r="AG748" s="116">
        <f t="shared" si="2530"/>
        <v>0</v>
      </c>
      <c r="AH748" s="116">
        <f t="shared" si="2530"/>
        <v>29.77</v>
      </c>
      <c r="AI748" s="163"/>
      <c r="AJ748" s="116">
        <f t="shared" si="2430"/>
        <v>60.599999999999994</v>
      </c>
      <c r="AK748" s="116">
        <f t="shared" ref="AK748:AU748" si="2531">AK547+AJ748</f>
        <v>91.429999999999993</v>
      </c>
      <c r="AL748" s="116">
        <f t="shared" si="2531"/>
        <v>122.25999999999999</v>
      </c>
      <c r="AM748" s="116">
        <f t="shared" si="2531"/>
        <v>153.08999999999997</v>
      </c>
      <c r="AN748" s="116">
        <f t="shared" si="2531"/>
        <v>183.91999999999996</v>
      </c>
      <c r="AO748" s="116">
        <f t="shared" si="2531"/>
        <v>214.74999999999994</v>
      </c>
      <c r="AP748" s="116">
        <f t="shared" si="2531"/>
        <v>245.57999999999993</v>
      </c>
      <c r="AQ748" s="116">
        <f t="shared" si="2531"/>
        <v>276.40999999999991</v>
      </c>
      <c r="AR748" s="116">
        <f t="shared" si="2531"/>
        <v>307.2399999999999</v>
      </c>
      <c r="AS748" s="116">
        <f t="shared" si="2531"/>
        <v>338.06999999999988</v>
      </c>
      <c r="AT748" s="116">
        <f t="shared" si="2531"/>
        <v>368.89999999999986</v>
      </c>
      <c r="AU748" s="116">
        <f t="shared" si="2531"/>
        <v>399.72999999999985</v>
      </c>
      <c r="AV748" s="163"/>
      <c r="AW748" s="116">
        <f t="shared" si="2432"/>
        <v>430.55999999999983</v>
      </c>
      <c r="AX748" s="116">
        <f t="shared" ref="AX748" si="2532">AX547+AW748</f>
        <v>461.38999999999982</v>
      </c>
      <c r="AY748" s="116">
        <f t="shared" ref="AY748" si="2533">AY547+AX748</f>
        <v>492.2199999999998</v>
      </c>
      <c r="AZ748" s="116">
        <f t="shared" ref="AZ748" si="2534">AZ547+AY748</f>
        <v>523.04999999999984</v>
      </c>
      <c r="BA748" s="116">
        <f t="shared" ref="BA748" si="2535">BA547+AZ748</f>
        <v>553.87999999999988</v>
      </c>
      <c r="BB748" s="116">
        <f t="shared" ref="BB748" si="2536">BB547+BA748</f>
        <v>584.70999999999992</v>
      </c>
      <c r="BC748" s="116">
        <f t="shared" ref="BC748" si="2537">BC547+BB748</f>
        <v>615.54</v>
      </c>
      <c r="BD748" s="116">
        <f t="shared" ref="BD748" si="2538">BD547+BC748</f>
        <v>646.37</v>
      </c>
      <c r="BE748" s="116">
        <f t="shared" ref="BE748" si="2539">BE547+BD748</f>
        <v>677.2</v>
      </c>
      <c r="BF748" s="116">
        <f t="shared" ref="BF748" si="2540">BF547+BE748</f>
        <v>708.03000000000009</v>
      </c>
      <c r="BG748" s="116">
        <f t="shared" ref="BG748" si="2541">BG547+BF748</f>
        <v>738.86000000000013</v>
      </c>
      <c r="BH748" s="116">
        <f t="shared" ref="BH748" si="2542">BH547+BG748</f>
        <v>769.69000000000017</v>
      </c>
      <c r="BI748" s="163"/>
      <c r="BV748" s="163"/>
      <c r="CI748" s="163"/>
      <c r="CV748" s="163"/>
      <c r="DI748" s="163"/>
      <c r="DV748" s="163"/>
      <c r="EI748" s="163"/>
    </row>
    <row r="749" spans="1:139" ht="15.75" outlineLevel="1" x14ac:dyDescent="0.25">
      <c r="A749" s="2">
        <f t="shared" ref="A749:E750" si="2543">A548</f>
        <v>17</v>
      </c>
      <c r="B749" s="86" t="str">
        <f t="shared" si="2543"/>
        <v>PRE-09728</v>
      </c>
      <c r="C749" s="86" t="str">
        <f t="shared" si="2543"/>
        <v>SPP TAU - Circuit 230021</v>
      </c>
      <c r="D749" s="2" t="str">
        <f t="shared" si="2543"/>
        <v>PRE-09728.1</v>
      </c>
      <c r="E749" s="162" t="str">
        <f t="shared" si="2543"/>
        <v>SPP TAU - Circuit 230021</v>
      </c>
      <c r="I749" s="205">
        <v>0</v>
      </c>
      <c r="J749" s="116">
        <f t="shared" ref="J749:U749" si="2544">J548+I749</f>
        <v>0</v>
      </c>
      <c r="K749" s="116">
        <f t="shared" si="2544"/>
        <v>0</v>
      </c>
      <c r="L749" s="116">
        <f t="shared" si="2544"/>
        <v>0</v>
      </c>
      <c r="M749" s="116">
        <f t="shared" si="2544"/>
        <v>0</v>
      </c>
      <c r="N749" s="116">
        <f t="shared" si="2544"/>
        <v>0</v>
      </c>
      <c r="O749" s="116">
        <f t="shared" si="2544"/>
        <v>0</v>
      </c>
      <c r="P749" s="116">
        <f t="shared" si="2544"/>
        <v>0</v>
      </c>
      <c r="Q749" s="116">
        <f t="shared" si="2544"/>
        <v>0</v>
      </c>
      <c r="R749" s="116">
        <f t="shared" si="2544"/>
        <v>0</v>
      </c>
      <c r="S749" s="116">
        <f t="shared" si="2544"/>
        <v>0</v>
      </c>
      <c r="T749" s="116">
        <f t="shared" si="2544"/>
        <v>0</v>
      </c>
      <c r="U749" s="116">
        <f t="shared" si="2544"/>
        <v>0</v>
      </c>
      <c r="V749" s="163"/>
      <c r="W749" s="116">
        <f t="shared" si="2428"/>
        <v>0</v>
      </c>
      <c r="X749" s="116">
        <f t="shared" ref="X749:AH749" si="2545">X548+W749</f>
        <v>0</v>
      </c>
      <c r="Y749" s="116">
        <f t="shared" si="2545"/>
        <v>0</v>
      </c>
      <c r="Z749" s="116">
        <f t="shared" si="2545"/>
        <v>0</v>
      </c>
      <c r="AA749" s="116">
        <f t="shared" si="2545"/>
        <v>0</v>
      </c>
      <c r="AB749" s="116">
        <f t="shared" si="2545"/>
        <v>0</v>
      </c>
      <c r="AC749" s="116">
        <f t="shared" si="2545"/>
        <v>0</v>
      </c>
      <c r="AD749" s="116">
        <f t="shared" si="2545"/>
        <v>0</v>
      </c>
      <c r="AE749" s="116">
        <f t="shared" si="2545"/>
        <v>0</v>
      </c>
      <c r="AF749" s="116">
        <f t="shared" si="2545"/>
        <v>986.68</v>
      </c>
      <c r="AG749" s="116">
        <f t="shared" si="2545"/>
        <v>1973.36</v>
      </c>
      <c r="AH749" s="116">
        <f t="shared" si="2545"/>
        <v>2960.04</v>
      </c>
      <c r="AI749" s="163"/>
      <c r="AJ749" s="116">
        <f t="shared" si="2430"/>
        <v>3721.36</v>
      </c>
      <c r="AK749" s="116">
        <f t="shared" ref="AK749:AU749" si="2546">AK548+AJ749</f>
        <v>4482.68</v>
      </c>
      <c r="AL749" s="116">
        <f t="shared" si="2546"/>
        <v>5244</v>
      </c>
      <c r="AM749" s="116">
        <f t="shared" si="2546"/>
        <v>6005.32</v>
      </c>
      <c r="AN749" s="116">
        <f t="shared" si="2546"/>
        <v>6766.6399999999994</v>
      </c>
      <c r="AO749" s="116">
        <f t="shared" si="2546"/>
        <v>7527.9599999999991</v>
      </c>
      <c r="AP749" s="116">
        <f t="shared" si="2546"/>
        <v>8289.2799999999988</v>
      </c>
      <c r="AQ749" s="116">
        <f t="shared" si="2546"/>
        <v>9050.5999999999985</v>
      </c>
      <c r="AR749" s="116">
        <f t="shared" si="2546"/>
        <v>9811.9199999999983</v>
      </c>
      <c r="AS749" s="116">
        <f t="shared" si="2546"/>
        <v>10573.239999999998</v>
      </c>
      <c r="AT749" s="116">
        <f t="shared" si="2546"/>
        <v>11334.559999999998</v>
      </c>
      <c r="AU749" s="116">
        <f t="shared" si="2546"/>
        <v>12095.879999999997</v>
      </c>
      <c r="AV749" s="163"/>
      <c r="AW749" s="116">
        <f t="shared" si="2432"/>
        <v>12857.199999999997</v>
      </c>
      <c r="AX749" s="116">
        <f t="shared" ref="AX749:BH749" si="2547">AX548+AW749</f>
        <v>13618.519999999997</v>
      </c>
      <c r="AY749" s="116">
        <f t="shared" si="2547"/>
        <v>14379.839999999997</v>
      </c>
      <c r="AZ749" s="116">
        <f t="shared" si="2547"/>
        <v>15141.159999999996</v>
      </c>
      <c r="BA749" s="116">
        <f t="shared" si="2547"/>
        <v>15902.479999999996</v>
      </c>
      <c r="BB749" s="116">
        <f t="shared" si="2547"/>
        <v>16663.799999999996</v>
      </c>
      <c r="BC749" s="116">
        <f t="shared" si="2547"/>
        <v>17425.119999999995</v>
      </c>
      <c r="BD749" s="116">
        <f t="shared" si="2547"/>
        <v>18186.439999999995</v>
      </c>
      <c r="BE749" s="116">
        <f t="shared" si="2547"/>
        <v>18947.759999999995</v>
      </c>
      <c r="BF749" s="116">
        <f t="shared" si="2547"/>
        <v>19709.079999999994</v>
      </c>
      <c r="BG749" s="116">
        <f t="shared" si="2547"/>
        <v>20470.399999999994</v>
      </c>
      <c r="BH749" s="116">
        <f t="shared" si="2547"/>
        <v>21231.719999999994</v>
      </c>
      <c r="BI749" s="163"/>
      <c r="BV749" s="163"/>
      <c r="CI749" s="163"/>
      <c r="CV749" s="163"/>
      <c r="DI749" s="163"/>
      <c r="DV749" s="163"/>
      <c r="EI749" s="163"/>
    </row>
    <row r="750" spans="1:139" ht="15.75" outlineLevel="1" x14ac:dyDescent="0.25">
      <c r="A750" s="2">
        <f t="shared" si="2543"/>
        <v>17</v>
      </c>
      <c r="B750" s="86" t="str">
        <f t="shared" si="2543"/>
        <v>PRE-09728</v>
      </c>
      <c r="C750" s="86" t="str">
        <f t="shared" si="2543"/>
        <v>SPP TAU - Circuit 230021</v>
      </c>
      <c r="D750" s="2" t="str">
        <f t="shared" si="2543"/>
        <v>PRE-09728.1</v>
      </c>
      <c r="E750" s="162" t="str">
        <f t="shared" si="2543"/>
        <v>SPP TAU - Circuit 230021</v>
      </c>
      <c r="I750" s="205">
        <v>0</v>
      </c>
      <c r="J750" s="116">
        <f t="shared" ref="J750" si="2548">J549+I750</f>
        <v>0</v>
      </c>
      <c r="K750" s="116">
        <f t="shared" ref="K750" si="2549">K549+J750</f>
        <v>0</v>
      </c>
      <c r="L750" s="116">
        <f t="shared" ref="L750" si="2550">L549+K750</f>
        <v>0</v>
      </c>
      <c r="M750" s="116">
        <f t="shared" ref="M750" si="2551">M549+L750</f>
        <v>0</v>
      </c>
      <c r="N750" s="116">
        <f t="shared" ref="N750" si="2552">N549+M750</f>
        <v>0</v>
      </c>
      <c r="O750" s="116">
        <f t="shared" ref="O750" si="2553">O549+N750</f>
        <v>0</v>
      </c>
      <c r="P750" s="116">
        <f t="shared" ref="P750" si="2554">P549+O750</f>
        <v>0</v>
      </c>
      <c r="Q750" s="116">
        <f t="shared" ref="Q750" si="2555">Q549+P750</f>
        <v>0</v>
      </c>
      <c r="R750" s="116">
        <f t="shared" ref="R750" si="2556">R549+Q750</f>
        <v>0</v>
      </c>
      <c r="S750" s="116">
        <f t="shared" ref="S750" si="2557">S549+R750</f>
        <v>0</v>
      </c>
      <c r="T750" s="116">
        <f t="shared" ref="T750" si="2558">T549+S750</f>
        <v>0</v>
      </c>
      <c r="U750" s="116">
        <f t="shared" ref="U750" si="2559">U549+T750</f>
        <v>0</v>
      </c>
      <c r="V750" s="163"/>
      <c r="W750" s="116">
        <f t="shared" si="2428"/>
        <v>0</v>
      </c>
      <c r="X750" s="116">
        <f t="shared" ref="X750" si="2560">X549+W750</f>
        <v>0</v>
      </c>
      <c r="Y750" s="116">
        <f t="shared" ref="Y750" si="2561">Y549+X750</f>
        <v>0</v>
      </c>
      <c r="Z750" s="116">
        <f t="shared" ref="Z750" si="2562">Z549+Y750</f>
        <v>0</v>
      </c>
      <c r="AA750" s="116">
        <f t="shared" ref="AA750" si="2563">AA549+Z750</f>
        <v>0</v>
      </c>
      <c r="AB750" s="116">
        <f t="shared" ref="AB750" si="2564">AB549+AA750</f>
        <v>0</v>
      </c>
      <c r="AC750" s="116">
        <f t="shared" ref="AC750" si="2565">AC549+AB750</f>
        <v>0</v>
      </c>
      <c r="AD750" s="116">
        <f t="shared" ref="AD750" si="2566">AD549+AC750</f>
        <v>0</v>
      </c>
      <c r="AE750" s="116">
        <f t="shared" ref="AE750" si="2567">AE549+AD750</f>
        <v>0</v>
      </c>
      <c r="AF750" s="116">
        <f t="shared" ref="AF750" si="2568">AF549+AE750</f>
        <v>170.53</v>
      </c>
      <c r="AG750" s="116">
        <f t="shared" ref="AG750" si="2569">AG549+AF750</f>
        <v>341.06</v>
      </c>
      <c r="AH750" s="116">
        <f t="shared" ref="AH750" si="2570">AH549+AG750</f>
        <v>511.59000000000003</v>
      </c>
      <c r="AI750" s="163"/>
      <c r="AJ750" s="116">
        <f t="shared" si="2430"/>
        <v>694.52</v>
      </c>
      <c r="AK750" s="116">
        <f t="shared" ref="AK750" si="2571">AK549+AJ750</f>
        <v>877.45</v>
      </c>
      <c r="AL750" s="116">
        <f t="shared" ref="AL750" si="2572">AL549+AK750</f>
        <v>1060.3800000000001</v>
      </c>
      <c r="AM750" s="116">
        <f t="shared" ref="AM750" si="2573">AM549+AL750</f>
        <v>1243.3100000000002</v>
      </c>
      <c r="AN750" s="116">
        <f t="shared" ref="AN750" si="2574">AN549+AM750</f>
        <v>1426.2400000000002</v>
      </c>
      <c r="AO750" s="116">
        <f t="shared" ref="AO750" si="2575">AO549+AN750</f>
        <v>1609.1700000000003</v>
      </c>
      <c r="AP750" s="116">
        <f t="shared" ref="AP750" si="2576">AP549+AO750</f>
        <v>1792.1000000000004</v>
      </c>
      <c r="AQ750" s="116">
        <f t="shared" ref="AQ750" si="2577">AQ549+AP750</f>
        <v>1975.0300000000004</v>
      </c>
      <c r="AR750" s="116">
        <f t="shared" ref="AR750" si="2578">AR549+AQ750</f>
        <v>2157.9600000000005</v>
      </c>
      <c r="AS750" s="116">
        <f t="shared" ref="AS750" si="2579">AS549+AR750</f>
        <v>2340.8900000000003</v>
      </c>
      <c r="AT750" s="116">
        <f t="shared" ref="AT750" si="2580">AT549+AS750</f>
        <v>2523.8200000000002</v>
      </c>
      <c r="AU750" s="116">
        <f t="shared" ref="AU750" si="2581">AU549+AT750</f>
        <v>2706.75</v>
      </c>
      <c r="AV750" s="163"/>
      <c r="AW750" s="116">
        <f t="shared" si="2432"/>
        <v>2889.68</v>
      </c>
      <c r="AX750" s="116">
        <f t="shared" ref="AX750:BH750" si="2582">AX549+AW750</f>
        <v>3072.6099999999997</v>
      </c>
      <c r="AY750" s="116">
        <f t="shared" si="2582"/>
        <v>3255.5399999999995</v>
      </c>
      <c r="AZ750" s="116">
        <f t="shared" si="2582"/>
        <v>3438.4699999999993</v>
      </c>
      <c r="BA750" s="116">
        <f t="shared" si="2582"/>
        <v>3621.3999999999992</v>
      </c>
      <c r="BB750" s="116">
        <f t="shared" si="2582"/>
        <v>3804.329999999999</v>
      </c>
      <c r="BC750" s="116">
        <f t="shared" si="2582"/>
        <v>3987.2599999999989</v>
      </c>
      <c r="BD750" s="116">
        <f t="shared" si="2582"/>
        <v>4170.1899999999987</v>
      </c>
      <c r="BE750" s="116">
        <f t="shared" si="2582"/>
        <v>4353.119999999999</v>
      </c>
      <c r="BF750" s="116">
        <f t="shared" si="2582"/>
        <v>4536.0499999999993</v>
      </c>
      <c r="BG750" s="116">
        <f t="shared" si="2582"/>
        <v>4718.9799999999996</v>
      </c>
      <c r="BH750" s="116">
        <f t="shared" si="2582"/>
        <v>4901.91</v>
      </c>
      <c r="BI750" s="163"/>
      <c r="BV750" s="163"/>
      <c r="CI750" s="163"/>
      <c r="CV750" s="163"/>
      <c r="DI750" s="163"/>
      <c r="DV750" s="163"/>
      <c r="EI750" s="163"/>
    </row>
    <row r="751" spans="1:139" ht="15.75" outlineLevel="1" x14ac:dyDescent="0.25">
      <c r="A751" s="2">
        <f t="shared" ref="A751:E751" si="2583">A550</f>
        <v>18</v>
      </c>
      <c r="B751" s="86" t="str">
        <f t="shared" si="2583"/>
        <v>PRE-09729</v>
      </c>
      <c r="C751" s="86" t="str">
        <f t="shared" si="2583"/>
        <v>SPP TAU - Circuit 230052</v>
      </c>
      <c r="D751" s="2" t="str">
        <f t="shared" si="2583"/>
        <v>PRE-09729.1</v>
      </c>
      <c r="E751" s="162" t="str">
        <f t="shared" si="2583"/>
        <v>SPP TAU - Circuit 230052</v>
      </c>
      <c r="I751" s="205">
        <v>0</v>
      </c>
      <c r="J751" s="116">
        <f t="shared" ref="J751:U751" si="2584">J550+I751</f>
        <v>0</v>
      </c>
      <c r="K751" s="116">
        <f t="shared" si="2584"/>
        <v>0</v>
      </c>
      <c r="L751" s="116">
        <f t="shared" si="2584"/>
        <v>0</v>
      </c>
      <c r="M751" s="116">
        <f t="shared" si="2584"/>
        <v>0</v>
      </c>
      <c r="N751" s="116">
        <f t="shared" si="2584"/>
        <v>0</v>
      </c>
      <c r="O751" s="116">
        <f t="shared" si="2584"/>
        <v>0</v>
      </c>
      <c r="P751" s="116">
        <f t="shared" si="2584"/>
        <v>0</v>
      </c>
      <c r="Q751" s="116">
        <f t="shared" si="2584"/>
        <v>0</v>
      </c>
      <c r="R751" s="116">
        <f t="shared" si="2584"/>
        <v>0</v>
      </c>
      <c r="S751" s="116">
        <f t="shared" si="2584"/>
        <v>0</v>
      </c>
      <c r="T751" s="116">
        <f t="shared" si="2584"/>
        <v>0</v>
      </c>
      <c r="U751" s="116">
        <f t="shared" si="2584"/>
        <v>0</v>
      </c>
      <c r="V751" s="163"/>
      <c r="W751" s="116">
        <f t="shared" si="2428"/>
        <v>0</v>
      </c>
      <c r="X751" s="116">
        <f t="shared" ref="X751:AH751" si="2585">X550+W751</f>
        <v>0</v>
      </c>
      <c r="Y751" s="116">
        <f t="shared" si="2585"/>
        <v>0</v>
      </c>
      <c r="Z751" s="116">
        <f t="shared" si="2585"/>
        <v>0</v>
      </c>
      <c r="AA751" s="116">
        <f t="shared" si="2585"/>
        <v>0</v>
      </c>
      <c r="AB751" s="116">
        <f t="shared" si="2585"/>
        <v>0</v>
      </c>
      <c r="AC751" s="116">
        <f t="shared" si="2585"/>
        <v>412.13</v>
      </c>
      <c r="AD751" s="116">
        <f t="shared" si="2585"/>
        <v>824.22</v>
      </c>
      <c r="AE751" s="116">
        <f t="shared" si="2585"/>
        <v>1236.49</v>
      </c>
      <c r="AF751" s="116">
        <f t="shared" si="2585"/>
        <v>1648.85</v>
      </c>
      <c r="AG751" s="116">
        <f t="shared" si="2585"/>
        <v>2057.67</v>
      </c>
      <c r="AH751" s="116">
        <f t="shared" si="2585"/>
        <v>2466.4900000000002</v>
      </c>
      <c r="AI751" s="163"/>
      <c r="AJ751" s="116">
        <f t="shared" si="2430"/>
        <v>2784.46</v>
      </c>
      <c r="AK751" s="116">
        <f t="shared" ref="AK751:AU751" si="2586">AK550+AJ751</f>
        <v>3102.4300000000003</v>
      </c>
      <c r="AL751" s="116">
        <f t="shared" si="2586"/>
        <v>3420.4000000000005</v>
      </c>
      <c r="AM751" s="116">
        <f t="shared" si="2586"/>
        <v>3738.3700000000008</v>
      </c>
      <c r="AN751" s="116">
        <f t="shared" si="2586"/>
        <v>4056.3400000000011</v>
      </c>
      <c r="AO751" s="116">
        <f t="shared" si="2586"/>
        <v>4374.3100000000013</v>
      </c>
      <c r="AP751" s="116">
        <f t="shared" si="2586"/>
        <v>4692.2800000000016</v>
      </c>
      <c r="AQ751" s="116">
        <f t="shared" si="2586"/>
        <v>5010.2500000000018</v>
      </c>
      <c r="AR751" s="116">
        <f t="shared" si="2586"/>
        <v>5328.2200000000021</v>
      </c>
      <c r="AS751" s="116">
        <f t="shared" si="2586"/>
        <v>5646.1900000000023</v>
      </c>
      <c r="AT751" s="116">
        <f t="shared" si="2586"/>
        <v>5964.1600000000026</v>
      </c>
      <c r="AU751" s="116">
        <f t="shared" si="2586"/>
        <v>6282.1300000000028</v>
      </c>
      <c r="AV751" s="163"/>
      <c r="AW751" s="116">
        <f t="shared" si="2432"/>
        <v>6600.1000000000031</v>
      </c>
      <c r="AX751" s="116">
        <f t="shared" ref="AX751:BH751" si="2587">AX550+AW751</f>
        <v>6918.0700000000033</v>
      </c>
      <c r="AY751" s="116">
        <f t="shared" si="2587"/>
        <v>7236.0400000000036</v>
      </c>
      <c r="AZ751" s="116">
        <f t="shared" si="2587"/>
        <v>7554.0100000000039</v>
      </c>
      <c r="BA751" s="116">
        <f t="shared" si="2587"/>
        <v>7871.9800000000041</v>
      </c>
      <c r="BB751" s="116">
        <f t="shared" si="2587"/>
        <v>8189.9500000000044</v>
      </c>
      <c r="BC751" s="116">
        <f t="shared" si="2587"/>
        <v>8507.9200000000037</v>
      </c>
      <c r="BD751" s="116">
        <f t="shared" si="2587"/>
        <v>8825.8900000000031</v>
      </c>
      <c r="BE751" s="116">
        <f t="shared" si="2587"/>
        <v>9143.8600000000024</v>
      </c>
      <c r="BF751" s="116">
        <f t="shared" si="2587"/>
        <v>9461.8300000000017</v>
      </c>
      <c r="BG751" s="116">
        <f t="shared" si="2587"/>
        <v>9779.8000000000011</v>
      </c>
      <c r="BH751" s="116">
        <f t="shared" si="2587"/>
        <v>10097.77</v>
      </c>
      <c r="BI751" s="163"/>
      <c r="BV751" s="163"/>
      <c r="CI751" s="163"/>
      <c r="CV751" s="163"/>
      <c r="DI751" s="163"/>
      <c r="DV751" s="163"/>
      <c r="EI751" s="163"/>
    </row>
    <row r="752" spans="1:139" ht="15.75" outlineLevel="1" x14ac:dyDescent="0.25">
      <c r="A752" s="2">
        <f t="shared" ref="A752:E763" si="2588">A551</f>
        <v>18</v>
      </c>
      <c r="B752" s="86" t="str">
        <f t="shared" si="2588"/>
        <v>PRE-09729</v>
      </c>
      <c r="C752" s="86" t="str">
        <f t="shared" si="2588"/>
        <v>SPP TAU - Circuit 230052</v>
      </c>
      <c r="D752" s="2" t="str">
        <f t="shared" si="2588"/>
        <v>PRE-09729.1</v>
      </c>
      <c r="E752" s="162" t="str">
        <f t="shared" si="2588"/>
        <v>SPP TAU - Circuit 230052</v>
      </c>
      <c r="I752" s="205">
        <v>0</v>
      </c>
      <c r="J752" s="116">
        <f t="shared" ref="J752" si="2589">J551+I752</f>
        <v>0</v>
      </c>
      <c r="K752" s="116">
        <f t="shared" ref="K752" si="2590">K551+J752</f>
        <v>0</v>
      </c>
      <c r="L752" s="116">
        <f t="shared" ref="L752" si="2591">L551+K752</f>
        <v>0</v>
      </c>
      <c r="M752" s="116">
        <f t="shared" ref="M752" si="2592">M551+L752</f>
        <v>0</v>
      </c>
      <c r="N752" s="116">
        <f t="shared" ref="N752" si="2593">N551+M752</f>
        <v>0</v>
      </c>
      <c r="O752" s="116">
        <f t="shared" ref="O752" si="2594">O551+N752</f>
        <v>0</v>
      </c>
      <c r="P752" s="116">
        <f t="shared" ref="P752" si="2595">P551+O752</f>
        <v>0</v>
      </c>
      <c r="Q752" s="116">
        <f t="shared" ref="Q752" si="2596">Q551+P752</f>
        <v>0</v>
      </c>
      <c r="R752" s="116">
        <f t="shared" ref="R752" si="2597">R551+Q752</f>
        <v>0</v>
      </c>
      <c r="S752" s="116">
        <f t="shared" ref="S752" si="2598">S551+R752</f>
        <v>0</v>
      </c>
      <c r="T752" s="116">
        <f t="shared" ref="T752" si="2599">T551+S752</f>
        <v>0</v>
      </c>
      <c r="U752" s="116">
        <f t="shared" ref="U752" si="2600">U551+T752</f>
        <v>0</v>
      </c>
      <c r="V752" s="163"/>
      <c r="W752" s="116">
        <f t="shared" si="2428"/>
        <v>0</v>
      </c>
      <c r="X752" s="116">
        <f t="shared" ref="X752" si="2601">X551+W752</f>
        <v>0</v>
      </c>
      <c r="Y752" s="116">
        <f t="shared" ref="Y752" si="2602">Y551+X752</f>
        <v>0</v>
      </c>
      <c r="Z752" s="116">
        <f t="shared" ref="Z752" si="2603">Z551+Y752</f>
        <v>0</v>
      </c>
      <c r="AA752" s="116">
        <f t="shared" ref="AA752" si="2604">AA551+Z752</f>
        <v>0</v>
      </c>
      <c r="AB752" s="116">
        <f t="shared" ref="AB752" si="2605">AB551+AA752</f>
        <v>0</v>
      </c>
      <c r="AC752" s="116">
        <f t="shared" ref="AC752" si="2606">AC551+AB752</f>
        <v>19.84</v>
      </c>
      <c r="AD752" s="116">
        <f t="shared" ref="AD752" si="2607">AD551+AC752</f>
        <v>39.68</v>
      </c>
      <c r="AE752" s="116">
        <f t="shared" ref="AE752" si="2608">AE551+AD752</f>
        <v>59.53</v>
      </c>
      <c r="AF752" s="116">
        <f t="shared" ref="AF752" si="2609">AF551+AE752</f>
        <v>79.38</v>
      </c>
      <c r="AG752" s="116">
        <f t="shared" ref="AG752" si="2610">AG551+AF752</f>
        <v>101.97999999999999</v>
      </c>
      <c r="AH752" s="116">
        <f t="shared" ref="AH752" si="2611">AH551+AG752</f>
        <v>124.57999999999998</v>
      </c>
      <c r="AI752" s="163"/>
      <c r="AJ752" s="116">
        <f t="shared" si="2430"/>
        <v>147.98999999999998</v>
      </c>
      <c r="AK752" s="116">
        <f t="shared" ref="AK752" si="2612">AK551+AJ752</f>
        <v>171.39999999999998</v>
      </c>
      <c r="AL752" s="116">
        <f t="shared" ref="AL752" si="2613">AL551+AK752</f>
        <v>194.80999999999997</v>
      </c>
      <c r="AM752" s="116">
        <f t="shared" ref="AM752" si="2614">AM551+AL752</f>
        <v>218.21999999999997</v>
      </c>
      <c r="AN752" s="116">
        <f t="shared" ref="AN752" si="2615">AN551+AM752</f>
        <v>241.62999999999997</v>
      </c>
      <c r="AO752" s="116">
        <f t="shared" ref="AO752" si="2616">AO551+AN752</f>
        <v>265.03999999999996</v>
      </c>
      <c r="AP752" s="116">
        <f t="shared" ref="AP752" si="2617">AP551+AO752</f>
        <v>288.45</v>
      </c>
      <c r="AQ752" s="116">
        <f t="shared" ref="AQ752" si="2618">AQ551+AP752</f>
        <v>311.86</v>
      </c>
      <c r="AR752" s="116">
        <f t="shared" ref="AR752" si="2619">AR551+AQ752</f>
        <v>335.27000000000004</v>
      </c>
      <c r="AS752" s="116">
        <f t="shared" ref="AS752" si="2620">AS551+AR752</f>
        <v>358.68000000000006</v>
      </c>
      <c r="AT752" s="116">
        <f t="shared" ref="AT752" si="2621">AT551+AS752</f>
        <v>382.09000000000009</v>
      </c>
      <c r="AU752" s="116">
        <f t="shared" ref="AU752" si="2622">AU551+AT752</f>
        <v>405.50000000000011</v>
      </c>
      <c r="AV752" s="163"/>
      <c r="AW752" s="116">
        <f t="shared" si="2432"/>
        <v>428.91000000000014</v>
      </c>
      <c r="AX752" s="116">
        <f t="shared" ref="AX752:BH752" si="2623">AX551+AW752</f>
        <v>452.32000000000016</v>
      </c>
      <c r="AY752" s="116">
        <f t="shared" si="2623"/>
        <v>475.73000000000019</v>
      </c>
      <c r="AZ752" s="116">
        <f t="shared" si="2623"/>
        <v>499.14000000000021</v>
      </c>
      <c r="BA752" s="116">
        <f t="shared" si="2623"/>
        <v>522.55000000000018</v>
      </c>
      <c r="BB752" s="116">
        <f t="shared" si="2623"/>
        <v>545.96000000000015</v>
      </c>
      <c r="BC752" s="116">
        <f t="shared" si="2623"/>
        <v>569.37000000000012</v>
      </c>
      <c r="BD752" s="116">
        <f t="shared" si="2623"/>
        <v>592.78000000000009</v>
      </c>
      <c r="BE752" s="116">
        <f t="shared" si="2623"/>
        <v>616.19000000000005</v>
      </c>
      <c r="BF752" s="116">
        <f t="shared" si="2623"/>
        <v>639.6</v>
      </c>
      <c r="BG752" s="116">
        <f t="shared" si="2623"/>
        <v>663.01</v>
      </c>
      <c r="BH752" s="116">
        <f t="shared" si="2623"/>
        <v>686.42</v>
      </c>
      <c r="BI752" s="163"/>
      <c r="BV752" s="163"/>
      <c r="CI752" s="163"/>
      <c r="CV752" s="163"/>
      <c r="DI752" s="163"/>
      <c r="DV752" s="163"/>
      <c r="EI752" s="163"/>
    </row>
    <row r="753" spans="1:139" ht="15.75" outlineLevel="1" x14ac:dyDescent="0.25">
      <c r="A753" s="2">
        <f t="shared" si="2588"/>
        <v>19</v>
      </c>
      <c r="B753" s="86" t="str">
        <f t="shared" si="2588"/>
        <v>PRE-09730</v>
      </c>
      <c r="C753" s="86" t="str">
        <f t="shared" si="2588"/>
        <v>SPP TAU - Circuit 66024</v>
      </c>
      <c r="D753" s="2" t="str">
        <f t="shared" si="2588"/>
        <v>PRE-09730.1</v>
      </c>
      <c r="E753" s="162" t="str">
        <f t="shared" si="2588"/>
        <v>SPP TAU - Circuit 66024</v>
      </c>
      <c r="I753" s="205">
        <v>0</v>
      </c>
      <c r="J753" s="116">
        <f t="shared" ref="J753:U753" si="2624">J552+I753</f>
        <v>0</v>
      </c>
      <c r="K753" s="116">
        <f t="shared" si="2624"/>
        <v>0</v>
      </c>
      <c r="L753" s="116">
        <f t="shared" si="2624"/>
        <v>0</v>
      </c>
      <c r="M753" s="116">
        <f t="shared" si="2624"/>
        <v>0</v>
      </c>
      <c r="N753" s="116">
        <f t="shared" si="2624"/>
        <v>0</v>
      </c>
      <c r="O753" s="116">
        <f t="shared" si="2624"/>
        <v>0</v>
      </c>
      <c r="P753" s="116">
        <f t="shared" si="2624"/>
        <v>0</v>
      </c>
      <c r="Q753" s="116">
        <f t="shared" si="2624"/>
        <v>0</v>
      </c>
      <c r="R753" s="116">
        <f t="shared" si="2624"/>
        <v>0</v>
      </c>
      <c r="S753" s="116">
        <f t="shared" si="2624"/>
        <v>0</v>
      </c>
      <c r="T753" s="116">
        <f t="shared" si="2624"/>
        <v>0</v>
      </c>
      <c r="U753" s="116">
        <f t="shared" si="2624"/>
        <v>0</v>
      </c>
      <c r="V753" s="163"/>
      <c r="W753" s="116">
        <f t="shared" si="2428"/>
        <v>0</v>
      </c>
      <c r="X753" s="116">
        <f t="shared" ref="X753:AH753" si="2625">X552+W753</f>
        <v>0</v>
      </c>
      <c r="Y753" s="116">
        <f t="shared" si="2625"/>
        <v>0</v>
      </c>
      <c r="Z753" s="116">
        <f t="shared" si="2625"/>
        <v>0</v>
      </c>
      <c r="AA753" s="116">
        <f t="shared" si="2625"/>
        <v>0</v>
      </c>
      <c r="AB753" s="116">
        <f t="shared" si="2625"/>
        <v>0</v>
      </c>
      <c r="AC753" s="116">
        <f t="shared" si="2625"/>
        <v>0</v>
      </c>
      <c r="AD753" s="116">
        <f t="shared" si="2625"/>
        <v>0</v>
      </c>
      <c r="AE753" s="116">
        <f t="shared" si="2625"/>
        <v>0</v>
      </c>
      <c r="AF753" s="116">
        <f t="shared" si="2625"/>
        <v>0</v>
      </c>
      <c r="AG753" s="116">
        <f t="shared" si="2625"/>
        <v>0</v>
      </c>
      <c r="AH753" s="116">
        <f t="shared" si="2625"/>
        <v>0</v>
      </c>
      <c r="AI753" s="163"/>
      <c r="AJ753" s="116">
        <f t="shared" si="2430"/>
        <v>0</v>
      </c>
      <c r="AK753" s="116">
        <f t="shared" ref="AK753:AU753" si="2626">AK552+AJ753</f>
        <v>0</v>
      </c>
      <c r="AL753" s="116">
        <f t="shared" si="2626"/>
        <v>1663.43</v>
      </c>
      <c r="AM753" s="116">
        <f t="shared" si="2626"/>
        <v>3326.86</v>
      </c>
      <c r="AN753" s="116">
        <f t="shared" si="2626"/>
        <v>4990.29</v>
      </c>
      <c r="AO753" s="116">
        <f t="shared" si="2626"/>
        <v>6653.72</v>
      </c>
      <c r="AP753" s="116">
        <f t="shared" si="2626"/>
        <v>8317.15</v>
      </c>
      <c r="AQ753" s="116">
        <f t="shared" si="2626"/>
        <v>9980.58</v>
      </c>
      <c r="AR753" s="116">
        <f t="shared" si="2626"/>
        <v>11644.01</v>
      </c>
      <c r="AS753" s="116">
        <f t="shared" si="2626"/>
        <v>13307.44</v>
      </c>
      <c r="AT753" s="116">
        <f t="shared" si="2626"/>
        <v>14970.87</v>
      </c>
      <c r="AU753" s="116">
        <f t="shared" si="2626"/>
        <v>16634.3</v>
      </c>
      <c r="AV753" s="163"/>
      <c r="AW753" s="116">
        <f t="shared" si="2432"/>
        <v>18297.73</v>
      </c>
      <c r="AX753" s="116">
        <f t="shared" ref="AX753:BH753" si="2627">AX552+AW753</f>
        <v>19961.16</v>
      </c>
      <c r="AY753" s="116">
        <f t="shared" si="2627"/>
        <v>21624.59</v>
      </c>
      <c r="AZ753" s="116">
        <f t="shared" si="2627"/>
        <v>23288.02</v>
      </c>
      <c r="BA753" s="116">
        <f t="shared" si="2627"/>
        <v>24951.45</v>
      </c>
      <c r="BB753" s="116">
        <f t="shared" si="2627"/>
        <v>26614.880000000001</v>
      </c>
      <c r="BC753" s="116">
        <f t="shared" si="2627"/>
        <v>28278.31</v>
      </c>
      <c r="BD753" s="116">
        <f t="shared" si="2627"/>
        <v>29941.74</v>
      </c>
      <c r="BE753" s="116">
        <f t="shared" si="2627"/>
        <v>31605.170000000002</v>
      </c>
      <c r="BF753" s="116">
        <f t="shared" si="2627"/>
        <v>33268.6</v>
      </c>
      <c r="BG753" s="116">
        <f t="shared" si="2627"/>
        <v>34932.03</v>
      </c>
      <c r="BH753" s="116">
        <f t="shared" si="2627"/>
        <v>36595.46</v>
      </c>
      <c r="BI753" s="163"/>
      <c r="BV753" s="163"/>
      <c r="CI753" s="163"/>
      <c r="CV753" s="163"/>
      <c r="DI753" s="163"/>
      <c r="DV753" s="163"/>
      <c r="EI753" s="163"/>
    </row>
    <row r="754" spans="1:139" ht="15.75" outlineLevel="1" x14ac:dyDescent="0.25">
      <c r="A754" s="2">
        <f t="shared" si="2588"/>
        <v>20</v>
      </c>
      <c r="B754" s="86" t="str">
        <f t="shared" si="2588"/>
        <v>PRE-09731</v>
      </c>
      <c r="C754" s="86" t="str">
        <f t="shared" si="2588"/>
        <v>SPP TAU - Circuit 230608</v>
      </c>
      <c r="D754" s="2" t="str">
        <f t="shared" si="2588"/>
        <v>PRE-09731.1</v>
      </c>
      <c r="E754" s="162" t="str">
        <f t="shared" si="2588"/>
        <v>SPP TAU - Circuit 230608</v>
      </c>
      <c r="I754" s="205">
        <v>0</v>
      </c>
      <c r="J754" s="116">
        <f t="shared" ref="J754:U754" si="2628">J553+I754</f>
        <v>0</v>
      </c>
      <c r="K754" s="116">
        <f t="shared" si="2628"/>
        <v>0</v>
      </c>
      <c r="L754" s="116">
        <f t="shared" si="2628"/>
        <v>0</v>
      </c>
      <c r="M754" s="116">
        <f t="shared" si="2628"/>
        <v>0</v>
      </c>
      <c r="N754" s="116">
        <f t="shared" si="2628"/>
        <v>0</v>
      </c>
      <c r="O754" s="116">
        <f t="shared" si="2628"/>
        <v>0</v>
      </c>
      <c r="P754" s="116">
        <f t="shared" si="2628"/>
        <v>0</v>
      </c>
      <c r="Q754" s="116">
        <f t="shared" si="2628"/>
        <v>0</v>
      </c>
      <c r="R754" s="116">
        <f t="shared" si="2628"/>
        <v>0</v>
      </c>
      <c r="S754" s="116">
        <f t="shared" si="2628"/>
        <v>0</v>
      </c>
      <c r="T754" s="116">
        <f t="shared" si="2628"/>
        <v>0</v>
      </c>
      <c r="U754" s="116">
        <f t="shared" si="2628"/>
        <v>0</v>
      </c>
      <c r="V754" s="163"/>
      <c r="W754" s="116">
        <f t="shared" si="2428"/>
        <v>0</v>
      </c>
      <c r="X754" s="116">
        <f t="shared" ref="X754:AH754" si="2629">X553+W754</f>
        <v>0</v>
      </c>
      <c r="Y754" s="116">
        <f t="shared" si="2629"/>
        <v>0</v>
      </c>
      <c r="Z754" s="116">
        <f t="shared" si="2629"/>
        <v>0</v>
      </c>
      <c r="AA754" s="116">
        <f t="shared" si="2629"/>
        <v>0</v>
      </c>
      <c r="AB754" s="116">
        <f t="shared" si="2629"/>
        <v>0</v>
      </c>
      <c r="AC754" s="116">
        <f t="shared" si="2629"/>
        <v>0</v>
      </c>
      <c r="AD754" s="116">
        <f t="shared" si="2629"/>
        <v>0</v>
      </c>
      <c r="AE754" s="116">
        <f t="shared" si="2629"/>
        <v>0</v>
      </c>
      <c r="AF754" s="116">
        <f t="shared" si="2629"/>
        <v>991.89</v>
      </c>
      <c r="AG754" s="116">
        <f t="shared" si="2629"/>
        <v>1983.92</v>
      </c>
      <c r="AH754" s="116">
        <f t="shared" si="2629"/>
        <v>2976.2400000000002</v>
      </c>
      <c r="AI754" s="163"/>
      <c r="AJ754" s="116">
        <f t="shared" si="2430"/>
        <v>3747.82</v>
      </c>
      <c r="AK754" s="116">
        <f t="shared" ref="AK754:AU754" si="2630">AK553+AJ754</f>
        <v>4519.4000000000005</v>
      </c>
      <c r="AL754" s="116">
        <f t="shared" si="2630"/>
        <v>5290.9800000000005</v>
      </c>
      <c r="AM754" s="116">
        <f t="shared" si="2630"/>
        <v>6062.56</v>
      </c>
      <c r="AN754" s="116">
        <f t="shared" si="2630"/>
        <v>6834.14</v>
      </c>
      <c r="AO754" s="116">
        <f t="shared" si="2630"/>
        <v>7605.72</v>
      </c>
      <c r="AP754" s="116">
        <f t="shared" si="2630"/>
        <v>8377.3000000000011</v>
      </c>
      <c r="AQ754" s="116">
        <f t="shared" si="2630"/>
        <v>9148.880000000001</v>
      </c>
      <c r="AR754" s="116">
        <f t="shared" si="2630"/>
        <v>9920.4600000000009</v>
      </c>
      <c r="AS754" s="116">
        <f t="shared" si="2630"/>
        <v>10692.04</v>
      </c>
      <c r="AT754" s="116">
        <f t="shared" si="2630"/>
        <v>11463.62</v>
      </c>
      <c r="AU754" s="116">
        <f t="shared" si="2630"/>
        <v>12235.2</v>
      </c>
      <c r="AV754" s="163"/>
      <c r="AW754" s="116">
        <f t="shared" si="2432"/>
        <v>13006.78</v>
      </c>
      <c r="AX754" s="116">
        <f t="shared" ref="AX754:BH754" si="2631">AX553+AW754</f>
        <v>13778.36</v>
      </c>
      <c r="AY754" s="116">
        <f t="shared" si="2631"/>
        <v>14549.94</v>
      </c>
      <c r="AZ754" s="116">
        <f t="shared" si="2631"/>
        <v>15321.52</v>
      </c>
      <c r="BA754" s="116">
        <f t="shared" si="2631"/>
        <v>16093.1</v>
      </c>
      <c r="BB754" s="116">
        <f t="shared" si="2631"/>
        <v>16864.68</v>
      </c>
      <c r="BC754" s="116">
        <f t="shared" si="2631"/>
        <v>17636.260000000002</v>
      </c>
      <c r="BD754" s="116">
        <f t="shared" si="2631"/>
        <v>18407.840000000004</v>
      </c>
      <c r="BE754" s="116">
        <f t="shared" si="2631"/>
        <v>19179.420000000006</v>
      </c>
      <c r="BF754" s="116">
        <f t="shared" si="2631"/>
        <v>19951.000000000007</v>
      </c>
      <c r="BG754" s="116">
        <f t="shared" si="2631"/>
        <v>20722.580000000009</v>
      </c>
      <c r="BH754" s="116">
        <f t="shared" si="2631"/>
        <v>21494.160000000011</v>
      </c>
      <c r="BI754" s="163"/>
      <c r="BV754" s="163"/>
      <c r="CI754" s="163"/>
      <c r="CV754" s="163"/>
      <c r="DI754" s="163"/>
      <c r="DV754" s="163"/>
      <c r="EI754" s="163"/>
    </row>
    <row r="755" spans="1:139" ht="15.75" outlineLevel="1" x14ac:dyDescent="0.25">
      <c r="A755" s="2">
        <f t="shared" si="2588"/>
        <v>20</v>
      </c>
      <c r="B755" s="86" t="str">
        <f t="shared" si="2588"/>
        <v>PRE-09731</v>
      </c>
      <c r="C755" s="86" t="str">
        <f t="shared" si="2588"/>
        <v>SPP TAU - Circuit 230608</v>
      </c>
      <c r="D755" s="2" t="str">
        <f t="shared" si="2588"/>
        <v>PRE-09731.1</v>
      </c>
      <c r="E755" s="162" t="str">
        <f t="shared" si="2588"/>
        <v>SPP TAU - Circuit 230608</v>
      </c>
      <c r="I755" s="205">
        <v>0</v>
      </c>
      <c r="J755" s="116">
        <f t="shared" ref="J755" si="2632">J554+I755</f>
        <v>0</v>
      </c>
      <c r="K755" s="116">
        <f t="shared" ref="K755" si="2633">K554+J755</f>
        <v>0</v>
      </c>
      <c r="L755" s="116">
        <f t="shared" ref="L755" si="2634">L554+K755</f>
        <v>0</v>
      </c>
      <c r="M755" s="116">
        <f t="shared" ref="M755" si="2635">M554+L755</f>
        <v>0</v>
      </c>
      <c r="N755" s="116">
        <f t="shared" ref="N755" si="2636">N554+M755</f>
        <v>0</v>
      </c>
      <c r="O755" s="116">
        <f t="shared" ref="O755" si="2637">O554+N755</f>
        <v>0</v>
      </c>
      <c r="P755" s="116">
        <f t="shared" ref="P755" si="2638">P554+O755</f>
        <v>0</v>
      </c>
      <c r="Q755" s="116">
        <f t="shared" ref="Q755" si="2639">Q554+P755</f>
        <v>0</v>
      </c>
      <c r="R755" s="116">
        <f t="shared" ref="R755" si="2640">R554+Q755</f>
        <v>0</v>
      </c>
      <c r="S755" s="116">
        <f t="shared" ref="S755" si="2641">S554+R755</f>
        <v>0</v>
      </c>
      <c r="T755" s="116">
        <f t="shared" ref="T755" si="2642">T554+S755</f>
        <v>0</v>
      </c>
      <c r="U755" s="116">
        <f t="shared" ref="U755" si="2643">U554+T755</f>
        <v>0</v>
      </c>
      <c r="V755" s="163"/>
      <c r="W755" s="116">
        <f t="shared" si="2428"/>
        <v>0</v>
      </c>
      <c r="X755" s="116">
        <f t="shared" ref="X755" si="2644">X554+W755</f>
        <v>0</v>
      </c>
      <c r="Y755" s="116">
        <f t="shared" ref="Y755" si="2645">Y554+X755</f>
        <v>0</v>
      </c>
      <c r="Z755" s="116">
        <f t="shared" ref="Z755" si="2646">Z554+Y755</f>
        <v>0</v>
      </c>
      <c r="AA755" s="116">
        <f t="shared" ref="AA755" si="2647">AA554+Z755</f>
        <v>0</v>
      </c>
      <c r="AB755" s="116">
        <f t="shared" ref="AB755" si="2648">AB554+AA755</f>
        <v>0</v>
      </c>
      <c r="AC755" s="116">
        <f t="shared" ref="AC755" si="2649">AC554+AB755</f>
        <v>0</v>
      </c>
      <c r="AD755" s="116">
        <f t="shared" ref="AD755" si="2650">AD554+AC755</f>
        <v>0</v>
      </c>
      <c r="AE755" s="116">
        <f t="shared" ref="AE755" si="2651">AE554+AD755</f>
        <v>0</v>
      </c>
      <c r="AF755" s="116">
        <f t="shared" ref="AF755" si="2652">AF554+AE755</f>
        <v>144.27000000000001</v>
      </c>
      <c r="AG755" s="116">
        <f t="shared" ref="AG755" si="2653">AG554+AF755</f>
        <v>288.56</v>
      </c>
      <c r="AH755" s="116">
        <f t="shared" ref="AH755" si="2654">AH554+AG755</f>
        <v>432.89</v>
      </c>
      <c r="AI755" s="163"/>
      <c r="AJ755" s="116">
        <f t="shared" si="2430"/>
        <v>582.33999999999992</v>
      </c>
      <c r="AK755" s="116">
        <f t="shared" ref="AK755" si="2655">AK554+AJ755</f>
        <v>731.79</v>
      </c>
      <c r="AL755" s="116">
        <f t="shared" ref="AL755" si="2656">AL554+AK755</f>
        <v>881.24</v>
      </c>
      <c r="AM755" s="116">
        <f t="shared" ref="AM755" si="2657">AM554+AL755</f>
        <v>1030.69</v>
      </c>
      <c r="AN755" s="116">
        <f t="shared" ref="AN755" si="2658">AN554+AM755</f>
        <v>1180.1400000000001</v>
      </c>
      <c r="AO755" s="116">
        <f t="shared" ref="AO755" si="2659">AO554+AN755</f>
        <v>1329.5900000000001</v>
      </c>
      <c r="AP755" s="116">
        <f t="shared" ref="AP755" si="2660">AP554+AO755</f>
        <v>1479.0400000000002</v>
      </c>
      <c r="AQ755" s="116">
        <f t="shared" ref="AQ755" si="2661">AQ554+AP755</f>
        <v>1628.4900000000002</v>
      </c>
      <c r="AR755" s="116">
        <f t="shared" ref="AR755" si="2662">AR554+AQ755</f>
        <v>1777.9400000000003</v>
      </c>
      <c r="AS755" s="116">
        <f t="shared" ref="AS755" si="2663">AS554+AR755</f>
        <v>1927.3900000000003</v>
      </c>
      <c r="AT755" s="116">
        <f t="shared" ref="AT755" si="2664">AT554+AS755</f>
        <v>2076.84</v>
      </c>
      <c r="AU755" s="116">
        <f t="shared" ref="AU755" si="2665">AU554+AT755</f>
        <v>2226.29</v>
      </c>
      <c r="AV755" s="163"/>
      <c r="AW755" s="116">
        <f t="shared" si="2432"/>
        <v>2375.7399999999998</v>
      </c>
      <c r="AX755" s="116">
        <f t="shared" ref="AX755:BH755" si="2666">AX554+AW755</f>
        <v>2525.1899999999996</v>
      </c>
      <c r="AY755" s="116">
        <f t="shared" si="2666"/>
        <v>2674.6399999999994</v>
      </c>
      <c r="AZ755" s="116">
        <f t="shared" si="2666"/>
        <v>2824.0899999999992</v>
      </c>
      <c r="BA755" s="116">
        <f t="shared" si="2666"/>
        <v>2973.5399999999991</v>
      </c>
      <c r="BB755" s="116">
        <f t="shared" si="2666"/>
        <v>3122.9899999999989</v>
      </c>
      <c r="BC755" s="116">
        <f t="shared" si="2666"/>
        <v>3272.4399999999987</v>
      </c>
      <c r="BD755" s="116">
        <f t="shared" si="2666"/>
        <v>3421.8899999999985</v>
      </c>
      <c r="BE755" s="116">
        <f t="shared" si="2666"/>
        <v>3571.3399999999983</v>
      </c>
      <c r="BF755" s="116">
        <f t="shared" si="2666"/>
        <v>3720.7899999999981</v>
      </c>
      <c r="BG755" s="116">
        <f t="shared" si="2666"/>
        <v>3870.239999999998</v>
      </c>
      <c r="BH755" s="116">
        <f t="shared" si="2666"/>
        <v>4019.6899999999978</v>
      </c>
      <c r="BI755" s="163"/>
      <c r="BV755" s="163"/>
      <c r="CI755" s="163"/>
      <c r="CV755" s="163"/>
      <c r="DI755" s="163"/>
      <c r="DV755" s="163"/>
      <c r="EI755" s="163"/>
    </row>
    <row r="756" spans="1:139" ht="15.75" outlineLevel="1" x14ac:dyDescent="0.25">
      <c r="A756" s="2">
        <f t="shared" si="2588"/>
        <v>21</v>
      </c>
      <c r="B756" s="86" t="str">
        <f t="shared" si="2588"/>
        <v>PRE-09732</v>
      </c>
      <c r="C756" s="86" t="str">
        <f t="shared" si="2588"/>
        <v>SPP TAU - Circuit 230603</v>
      </c>
      <c r="D756" s="2" t="str">
        <f t="shared" si="2588"/>
        <v>PRE-09732.1</v>
      </c>
      <c r="E756" s="162" t="str">
        <f t="shared" si="2588"/>
        <v>SPP TAU - Circuit 230603</v>
      </c>
      <c r="I756" s="205">
        <v>0</v>
      </c>
      <c r="J756" s="116">
        <f t="shared" ref="J756:U756" si="2667">J555+I756</f>
        <v>0</v>
      </c>
      <c r="K756" s="116">
        <f t="shared" si="2667"/>
        <v>0</v>
      </c>
      <c r="L756" s="116">
        <f t="shared" si="2667"/>
        <v>0</v>
      </c>
      <c r="M756" s="116">
        <f t="shared" si="2667"/>
        <v>0</v>
      </c>
      <c r="N756" s="116">
        <f t="shared" si="2667"/>
        <v>0</v>
      </c>
      <c r="O756" s="116">
        <f t="shared" si="2667"/>
        <v>0</v>
      </c>
      <c r="P756" s="116">
        <f t="shared" si="2667"/>
        <v>0</v>
      </c>
      <c r="Q756" s="116">
        <f t="shared" si="2667"/>
        <v>0</v>
      </c>
      <c r="R756" s="116">
        <f t="shared" si="2667"/>
        <v>0</v>
      </c>
      <c r="S756" s="116">
        <f t="shared" si="2667"/>
        <v>0</v>
      </c>
      <c r="T756" s="116">
        <f t="shared" si="2667"/>
        <v>0</v>
      </c>
      <c r="U756" s="116">
        <f t="shared" si="2667"/>
        <v>0</v>
      </c>
      <c r="V756" s="163"/>
      <c r="W756" s="116">
        <f t="shared" si="2428"/>
        <v>0</v>
      </c>
      <c r="X756" s="116">
        <f t="shared" ref="X756:AH756" si="2668">X555+W756</f>
        <v>0</v>
      </c>
      <c r="Y756" s="116">
        <f t="shared" si="2668"/>
        <v>0</v>
      </c>
      <c r="Z756" s="116">
        <f t="shared" si="2668"/>
        <v>0</v>
      </c>
      <c r="AA756" s="116">
        <f t="shared" si="2668"/>
        <v>0</v>
      </c>
      <c r="AB756" s="116">
        <f t="shared" si="2668"/>
        <v>0</v>
      </c>
      <c r="AC756" s="116">
        <f t="shared" si="2668"/>
        <v>0</v>
      </c>
      <c r="AD756" s="116">
        <f t="shared" si="2668"/>
        <v>0</v>
      </c>
      <c r="AE756" s="116">
        <f t="shared" si="2668"/>
        <v>0</v>
      </c>
      <c r="AF756" s="116">
        <f t="shared" si="2668"/>
        <v>717.19</v>
      </c>
      <c r="AG756" s="116">
        <f t="shared" si="2668"/>
        <v>1434.38</v>
      </c>
      <c r="AH756" s="116">
        <f t="shared" si="2668"/>
        <v>2151.5700000000002</v>
      </c>
      <c r="AI756" s="163"/>
      <c r="AJ756" s="116">
        <f t="shared" si="2430"/>
        <v>2713.8100000000004</v>
      </c>
      <c r="AK756" s="116">
        <f t="shared" ref="AK756:AU756" si="2669">AK555+AJ756</f>
        <v>3276.05</v>
      </c>
      <c r="AL756" s="116">
        <f t="shared" si="2669"/>
        <v>3838.29</v>
      </c>
      <c r="AM756" s="116">
        <f t="shared" si="2669"/>
        <v>4400.53</v>
      </c>
      <c r="AN756" s="116">
        <f t="shared" si="2669"/>
        <v>4962.7699999999995</v>
      </c>
      <c r="AO756" s="116">
        <f t="shared" si="2669"/>
        <v>5525.0099999999993</v>
      </c>
      <c r="AP756" s="116">
        <f t="shared" si="2669"/>
        <v>6087.2499999999991</v>
      </c>
      <c r="AQ756" s="116">
        <f t="shared" si="2669"/>
        <v>6649.4899999999989</v>
      </c>
      <c r="AR756" s="116">
        <f t="shared" si="2669"/>
        <v>7211.7299999999987</v>
      </c>
      <c r="AS756" s="116">
        <f t="shared" si="2669"/>
        <v>7773.9699999999984</v>
      </c>
      <c r="AT756" s="116">
        <f t="shared" si="2669"/>
        <v>8336.2099999999991</v>
      </c>
      <c r="AU756" s="116">
        <f t="shared" si="2669"/>
        <v>8898.4499999999989</v>
      </c>
      <c r="AV756" s="163"/>
      <c r="AW756" s="116">
        <f t="shared" si="2432"/>
        <v>9460.6899999999987</v>
      </c>
      <c r="AX756" s="116">
        <f t="shared" ref="AX756:BH756" si="2670">AX555+AW756</f>
        <v>10022.929999999998</v>
      </c>
      <c r="AY756" s="116">
        <f t="shared" si="2670"/>
        <v>10585.169999999998</v>
      </c>
      <c r="AZ756" s="116">
        <f t="shared" si="2670"/>
        <v>11147.409999999998</v>
      </c>
      <c r="BA756" s="116">
        <f t="shared" si="2670"/>
        <v>11709.649999999998</v>
      </c>
      <c r="BB756" s="116">
        <f t="shared" si="2670"/>
        <v>12271.889999999998</v>
      </c>
      <c r="BC756" s="116">
        <f t="shared" si="2670"/>
        <v>12834.129999999997</v>
      </c>
      <c r="BD756" s="116">
        <f t="shared" si="2670"/>
        <v>13396.369999999997</v>
      </c>
      <c r="BE756" s="116">
        <f t="shared" si="2670"/>
        <v>13958.609999999997</v>
      </c>
      <c r="BF756" s="116">
        <f t="shared" si="2670"/>
        <v>14520.849999999997</v>
      </c>
      <c r="BG756" s="116">
        <f t="shared" si="2670"/>
        <v>15083.089999999997</v>
      </c>
      <c r="BH756" s="116">
        <f t="shared" si="2670"/>
        <v>15645.329999999996</v>
      </c>
      <c r="BI756" s="163"/>
      <c r="BV756" s="163"/>
      <c r="CI756" s="163"/>
      <c r="CV756" s="163"/>
      <c r="DI756" s="163"/>
      <c r="DV756" s="163"/>
      <c r="EI756" s="163"/>
    </row>
    <row r="757" spans="1:139" ht="15.75" outlineLevel="1" x14ac:dyDescent="0.25">
      <c r="A757" s="2">
        <f t="shared" si="2588"/>
        <v>21</v>
      </c>
      <c r="B757" s="86" t="str">
        <f t="shared" si="2588"/>
        <v>PRE-09732</v>
      </c>
      <c r="C757" s="86" t="str">
        <f t="shared" si="2588"/>
        <v>SPP TAU - Circuit 230603</v>
      </c>
      <c r="D757" s="2" t="str">
        <f t="shared" si="2588"/>
        <v>PRE-09732.1</v>
      </c>
      <c r="E757" s="162" t="str">
        <f t="shared" si="2588"/>
        <v>SPP TAU - Circuit 230603</v>
      </c>
      <c r="I757" s="205">
        <v>0</v>
      </c>
      <c r="J757" s="116">
        <f t="shared" ref="J757" si="2671">J556+I757</f>
        <v>0</v>
      </c>
      <c r="K757" s="116">
        <f t="shared" ref="K757" si="2672">K556+J757</f>
        <v>0</v>
      </c>
      <c r="L757" s="116">
        <f t="shared" ref="L757" si="2673">L556+K757</f>
        <v>0</v>
      </c>
      <c r="M757" s="116">
        <f t="shared" ref="M757" si="2674">M556+L757</f>
        <v>0</v>
      </c>
      <c r="N757" s="116">
        <f t="shared" ref="N757" si="2675">N556+M757</f>
        <v>0</v>
      </c>
      <c r="O757" s="116">
        <f t="shared" ref="O757" si="2676">O556+N757</f>
        <v>0</v>
      </c>
      <c r="P757" s="116">
        <f t="shared" ref="P757" si="2677">P556+O757</f>
        <v>0</v>
      </c>
      <c r="Q757" s="116">
        <f t="shared" ref="Q757" si="2678">Q556+P757</f>
        <v>0</v>
      </c>
      <c r="R757" s="116">
        <f t="shared" ref="R757" si="2679">R556+Q757</f>
        <v>0</v>
      </c>
      <c r="S757" s="116">
        <f t="shared" ref="S757" si="2680">S556+R757</f>
        <v>0</v>
      </c>
      <c r="T757" s="116">
        <f t="shared" ref="T757" si="2681">T556+S757</f>
        <v>0</v>
      </c>
      <c r="U757" s="116">
        <f t="shared" ref="U757" si="2682">U556+T757</f>
        <v>0</v>
      </c>
      <c r="V757" s="163"/>
      <c r="W757" s="116">
        <f t="shared" si="2428"/>
        <v>0</v>
      </c>
      <c r="X757" s="116">
        <f t="shared" ref="X757" si="2683">X556+W757</f>
        <v>0</v>
      </c>
      <c r="Y757" s="116">
        <f t="shared" ref="Y757" si="2684">Y556+X757</f>
        <v>0</v>
      </c>
      <c r="Z757" s="116">
        <f t="shared" ref="Z757" si="2685">Z556+Y757</f>
        <v>0</v>
      </c>
      <c r="AA757" s="116">
        <f t="shared" ref="AA757" si="2686">AA556+Z757</f>
        <v>0</v>
      </c>
      <c r="AB757" s="116">
        <f t="shared" ref="AB757" si="2687">AB556+AA757</f>
        <v>0</v>
      </c>
      <c r="AC757" s="116">
        <f t="shared" ref="AC757" si="2688">AC556+AB757</f>
        <v>0</v>
      </c>
      <c r="AD757" s="116">
        <f t="shared" ref="AD757" si="2689">AD556+AC757</f>
        <v>0</v>
      </c>
      <c r="AE757" s="116">
        <f t="shared" ref="AE757" si="2690">AE556+AD757</f>
        <v>0</v>
      </c>
      <c r="AF757" s="116">
        <f t="shared" ref="AF757" si="2691">AF556+AE757</f>
        <v>47.94</v>
      </c>
      <c r="AG757" s="116">
        <f t="shared" ref="AG757" si="2692">AG556+AF757</f>
        <v>95.88</v>
      </c>
      <c r="AH757" s="116">
        <f t="shared" ref="AH757" si="2693">AH556+AG757</f>
        <v>143.82</v>
      </c>
      <c r="AI757" s="163"/>
      <c r="AJ757" s="116">
        <f t="shared" si="2430"/>
        <v>188.89</v>
      </c>
      <c r="AK757" s="116">
        <f t="shared" ref="AK757" si="2694">AK556+AJ757</f>
        <v>233.95999999999998</v>
      </c>
      <c r="AL757" s="116">
        <f t="shared" ref="AL757" si="2695">AL556+AK757</f>
        <v>279.02999999999997</v>
      </c>
      <c r="AM757" s="116">
        <f t="shared" ref="AM757" si="2696">AM556+AL757</f>
        <v>324.09999999999997</v>
      </c>
      <c r="AN757" s="116">
        <f t="shared" ref="AN757" si="2697">AN556+AM757</f>
        <v>369.16999999999996</v>
      </c>
      <c r="AO757" s="116">
        <f t="shared" ref="AO757" si="2698">AO556+AN757</f>
        <v>414.23999999999995</v>
      </c>
      <c r="AP757" s="116">
        <f t="shared" ref="AP757" si="2699">AP556+AO757</f>
        <v>459.30999999999995</v>
      </c>
      <c r="AQ757" s="116">
        <f t="shared" ref="AQ757" si="2700">AQ556+AP757</f>
        <v>504.37999999999994</v>
      </c>
      <c r="AR757" s="116">
        <f t="shared" ref="AR757" si="2701">AR556+AQ757</f>
        <v>549.44999999999993</v>
      </c>
      <c r="AS757" s="116">
        <f t="shared" ref="AS757" si="2702">AS556+AR757</f>
        <v>594.52</v>
      </c>
      <c r="AT757" s="116">
        <f t="shared" ref="AT757" si="2703">AT556+AS757</f>
        <v>639.59</v>
      </c>
      <c r="AU757" s="116">
        <f t="shared" ref="AU757" si="2704">AU556+AT757</f>
        <v>684.66000000000008</v>
      </c>
      <c r="AV757" s="163"/>
      <c r="AW757" s="116">
        <f t="shared" si="2432"/>
        <v>729.73000000000013</v>
      </c>
      <c r="AX757" s="116">
        <f t="shared" ref="AX757:BH757" si="2705">AX556+AW757</f>
        <v>774.80000000000018</v>
      </c>
      <c r="AY757" s="116">
        <f t="shared" si="2705"/>
        <v>819.87000000000023</v>
      </c>
      <c r="AZ757" s="116">
        <f t="shared" si="2705"/>
        <v>864.94000000000028</v>
      </c>
      <c r="BA757" s="116">
        <f t="shared" si="2705"/>
        <v>910.01000000000033</v>
      </c>
      <c r="BB757" s="116">
        <f t="shared" si="2705"/>
        <v>955.08000000000038</v>
      </c>
      <c r="BC757" s="116">
        <f t="shared" si="2705"/>
        <v>1000.1500000000004</v>
      </c>
      <c r="BD757" s="116">
        <f t="shared" si="2705"/>
        <v>1045.2200000000005</v>
      </c>
      <c r="BE757" s="116">
        <f t="shared" si="2705"/>
        <v>1090.2900000000004</v>
      </c>
      <c r="BF757" s="116">
        <f t="shared" si="2705"/>
        <v>1135.3600000000004</v>
      </c>
      <c r="BG757" s="116">
        <f t="shared" si="2705"/>
        <v>1180.4300000000003</v>
      </c>
      <c r="BH757" s="116">
        <f t="shared" si="2705"/>
        <v>1225.5000000000002</v>
      </c>
      <c r="BI757" s="163"/>
      <c r="BV757" s="163"/>
      <c r="CI757" s="163"/>
      <c r="CV757" s="163"/>
      <c r="DI757" s="163"/>
      <c r="DV757" s="163"/>
      <c r="EI757" s="163"/>
    </row>
    <row r="758" spans="1:139" ht="15.75" outlineLevel="1" x14ac:dyDescent="0.25">
      <c r="A758" s="2">
        <f t="shared" si="2588"/>
        <v>22</v>
      </c>
      <c r="B758" s="86" t="str">
        <f t="shared" si="2588"/>
        <v>PRE-09752</v>
      </c>
      <c r="C758" s="86" t="str">
        <f t="shared" si="2588"/>
        <v>SPP TAU - Circuit 66407</v>
      </c>
      <c r="D758" s="2" t="str">
        <f t="shared" si="2588"/>
        <v>PRE-09752.1</v>
      </c>
      <c r="E758" s="162" t="str">
        <f t="shared" si="2588"/>
        <v>SPP TAU - Circuit 66407</v>
      </c>
      <c r="I758" s="205">
        <v>0</v>
      </c>
      <c r="J758" s="116">
        <f t="shared" ref="J758:U758" si="2706">J557+I758</f>
        <v>0</v>
      </c>
      <c r="K758" s="116">
        <f t="shared" si="2706"/>
        <v>0</v>
      </c>
      <c r="L758" s="116">
        <f t="shared" si="2706"/>
        <v>0</v>
      </c>
      <c r="M758" s="116">
        <f t="shared" si="2706"/>
        <v>0</v>
      </c>
      <c r="N758" s="116">
        <f t="shared" si="2706"/>
        <v>0</v>
      </c>
      <c r="O758" s="116">
        <f t="shared" si="2706"/>
        <v>0</v>
      </c>
      <c r="P758" s="116">
        <f t="shared" si="2706"/>
        <v>0</v>
      </c>
      <c r="Q758" s="116">
        <f t="shared" si="2706"/>
        <v>0</v>
      </c>
      <c r="R758" s="116">
        <f t="shared" si="2706"/>
        <v>0</v>
      </c>
      <c r="S758" s="116">
        <f t="shared" si="2706"/>
        <v>0</v>
      </c>
      <c r="T758" s="116">
        <f t="shared" si="2706"/>
        <v>0</v>
      </c>
      <c r="U758" s="116">
        <f t="shared" si="2706"/>
        <v>0</v>
      </c>
      <c r="V758" s="163"/>
      <c r="W758" s="116">
        <f t="shared" si="2428"/>
        <v>0</v>
      </c>
      <c r="X758" s="116">
        <f t="shared" ref="X758:AH758" si="2707">X557+W758</f>
        <v>0</v>
      </c>
      <c r="Y758" s="116">
        <f t="shared" si="2707"/>
        <v>0</v>
      </c>
      <c r="Z758" s="116">
        <f t="shared" si="2707"/>
        <v>0</v>
      </c>
      <c r="AA758" s="116">
        <f t="shared" si="2707"/>
        <v>0</v>
      </c>
      <c r="AB758" s="116">
        <f t="shared" si="2707"/>
        <v>0</v>
      </c>
      <c r="AC758" s="116">
        <f t="shared" si="2707"/>
        <v>0</v>
      </c>
      <c r="AD758" s="116">
        <f t="shared" si="2707"/>
        <v>0</v>
      </c>
      <c r="AE758" s="116">
        <f t="shared" si="2707"/>
        <v>0</v>
      </c>
      <c r="AF758" s="116">
        <f t="shared" si="2707"/>
        <v>0</v>
      </c>
      <c r="AG758" s="116">
        <f t="shared" si="2707"/>
        <v>0</v>
      </c>
      <c r="AH758" s="116">
        <f t="shared" si="2707"/>
        <v>0</v>
      </c>
      <c r="AI758" s="163"/>
      <c r="AJ758" s="116">
        <f t="shared" si="2430"/>
        <v>0</v>
      </c>
      <c r="AK758" s="116">
        <f t="shared" ref="AK758:AU758" si="2708">AK557+AJ758</f>
        <v>0</v>
      </c>
      <c r="AL758" s="116">
        <f t="shared" si="2708"/>
        <v>0</v>
      </c>
      <c r="AM758" s="116">
        <f t="shared" si="2708"/>
        <v>1985.23</v>
      </c>
      <c r="AN758" s="116">
        <f t="shared" si="2708"/>
        <v>3970.46</v>
      </c>
      <c r="AO758" s="116">
        <f t="shared" si="2708"/>
        <v>5955.6900000000005</v>
      </c>
      <c r="AP758" s="116">
        <f t="shared" si="2708"/>
        <v>7940.92</v>
      </c>
      <c r="AQ758" s="116">
        <f t="shared" si="2708"/>
        <v>9926.15</v>
      </c>
      <c r="AR758" s="116">
        <f t="shared" si="2708"/>
        <v>11911.38</v>
      </c>
      <c r="AS758" s="116">
        <f t="shared" si="2708"/>
        <v>13896.609999999999</v>
      </c>
      <c r="AT758" s="116">
        <f t="shared" si="2708"/>
        <v>15881.839999999998</v>
      </c>
      <c r="AU758" s="116">
        <f t="shared" si="2708"/>
        <v>17867.07</v>
      </c>
      <c r="AV758" s="163"/>
      <c r="AW758" s="116">
        <f t="shared" si="2432"/>
        <v>19852.3</v>
      </c>
      <c r="AX758" s="116">
        <f t="shared" ref="AX758:BH758" si="2709">AX557+AW758</f>
        <v>21837.53</v>
      </c>
      <c r="AY758" s="116">
        <f t="shared" si="2709"/>
        <v>23822.76</v>
      </c>
      <c r="AZ758" s="116">
        <f t="shared" si="2709"/>
        <v>25807.989999999998</v>
      </c>
      <c r="BA758" s="116">
        <f t="shared" si="2709"/>
        <v>27793.219999999998</v>
      </c>
      <c r="BB758" s="116">
        <f t="shared" si="2709"/>
        <v>29778.449999999997</v>
      </c>
      <c r="BC758" s="116">
        <f t="shared" si="2709"/>
        <v>31763.679999999997</v>
      </c>
      <c r="BD758" s="116">
        <f t="shared" si="2709"/>
        <v>33748.909999999996</v>
      </c>
      <c r="BE758" s="116">
        <f t="shared" si="2709"/>
        <v>35734.14</v>
      </c>
      <c r="BF758" s="116">
        <f t="shared" si="2709"/>
        <v>37719.370000000003</v>
      </c>
      <c r="BG758" s="116">
        <f t="shared" si="2709"/>
        <v>39704.600000000006</v>
      </c>
      <c r="BH758" s="116">
        <f t="shared" si="2709"/>
        <v>41689.830000000009</v>
      </c>
      <c r="BI758" s="163"/>
      <c r="BV758" s="163"/>
      <c r="CI758" s="163"/>
      <c r="CV758" s="163"/>
      <c r="DI758" s="163"/>
      <c r="DV758" s="163"/>
      <c r="EI758" s="163"/>
    </row>
    <row r="759" spans="1:139" ht="15.75" outlineLevel="1" x14ac:dyDescent="0.25">
      <c r="A759" s="2">
        <f t="shared" si="2588"/>
        <v>23</v>
      </c>
      <c r="B759" s="86" t="str">
        <f t="shared" si="2588"/>
        <v>PRE-09753</v>
      </c>
      <c r="C759" s="86" t="str">
        <f t="shared" si="2588"/>
        <v>SPP TAU - Circuit 66033</v>
      </c>
      <c r="D759" s="2" t="str">
        <f t="shared" si="2588"/>
        <v>PRE-09753.1</v>
      </c>
      <c r="E759" s="162" t="str">
        <f t="shared" si="2588"/>
        <v>SPP TAU - Circuit 66033</v>
      </c>
      <c r="I759" s="205">
        <v>0</v>
      </c>
      <c r="J759" s="116">
        <f t="shared" ref="J759:U759" si="2710">J558+I759</f>
        <v>0</v>
      </c>
      <c r="K759" s="116">
        <f t="shared" si="2710"/>
        <v>0</v>
      </c>
      <c r="L759" s="116">
        <f t="shared" si="2710"/>
        <v>0</v>
      </c>
      <c r="M759" s="116">
        <f t="shared" si="2710"/>
        <v>0</v>
      </c>
      <c r="N759" s="116">
        <f t="shared" si="2710"/>
        <v>0</v>
      </c>
      <c r="O759" s="116">
        <f t="shared" si="2710"/>
        <v>0</v>
      </c>
      <c r="P759" s="116">
        <f t="shared" si="2710"/>
        <v>0</v>
      </c>
      <c r="Q759" s="116">
        <f t="shared" si="2710"/>
        <v>0</v>
      </c>
      <c r="R759" s="116">
        <f t="shared" si="2710"/>
        <v>0</v>
      </c>
      <c r="S759" s="116">
        <f t="shared" si="2710"/>
        <v>0</v>
      </c>
      <c r="T759" s="116">
        <f t="shared" si="2710"/>
        <v>0</v>
      </c>
      <c r="U759" s="116">
        <f t="shared" si="2710"/>
        <v>0</v>
      </c>
      <c r="V759" s="163"/>
      <c r="W759" s="116">
        <f t="shared" si="2428"/>
        <v>0</v>
      </c>
      <c r="X759" s="116">
        <f t="shared" ref="X759:AH759" si="2711">X558+W759</f>
        <v>0</v>
      </c>
      <c r="Y759" s="116">
        <f t="shared" si="2711"/>
        <v>0</v>
      </c>
      <c r="Z759" s="116">
        <f t="shared" si="2711"/>
        <v>0</v>
      </c>
      <c r="AA759" s="116">
        <f t="shared" si="2711"/>
        <v>0</v>
      </c>
      <c r="AB759" s="116">
        <f t="shared" si="2711"/>
        <v>0</v>
      </c>
      <c r="AC759" s="116">
        <f t="shared" si="2711"/>
        <v>0</v>
      </c>
      <c r="AD759" s="116">
        <f t="shared" si="2711"/>
        <v>0</v>
      </c>
      <c r="AE759" s="116">
        <f t="shared" si="2711"/>
        <v>0</v>
      </c>
      <c r="AF759" s="116">
        <f t="shared" si="2711"/>
        <v>0</v>
      </c>
      <c r="AG759" s="116">
        <f t="shared" si="2711"/>
        <v>0</v>
      </c>
      <c r="AH759" s="116">
        <f t="shared" si="2711"/>
        <v>0</v>
      </c>
      <c r="AI759" s="163"/>
      <c r="AJ759" s="116">
        <f t="shared" si="2430"/>
        <v>0</v>
      </c>
      <c r="AK759" s="116">
        <f t="shared" ref="AK759:AU759" si="2712">AK558+AJ759</f>
        <v>0</v>
      </c>
      <c r="AL759" s="116">
        <f t="shared" si="2712"/>
        <v>0</v>
      </c>
      <c r="AM759" s="116">
        <f t="shared" si="2712"/>
        <v>0</v>
      </c>
      <c r="AN759" s="116">
        <f t="shared" si="2712"/>
        <v>0</v>
      </c>
      <c r="AO759" s="116">
        <f t="shared" si="2712"/>
        <v>1465.85</v>
      </c>
      <c r="AP759" s="116">
        <f t="shared" si="2712"/>
        <v>2931.7</v>
      </c>
      <c r="AQ759" s="116">
        <f t="shared" si="2712"/>
        <v>4397.5499999999993</v>
      </c>
      <c r="AR759" s="116">
        <f t="shared" si="2712"/>
        <v>5863.4</v>
      </c>
      <c r="AS759" s="116">
        <f t="shared" si="2712"/>
        <v>7329.25</v>
      </c>
      <c r="AT759" s="116">
        <f t="shared" si="2712"/>
        <v>8795.1</v>
      </c>
      <c r="AU759" s="116">
        <f t="shared" si="2712"/>
        <v>10260.950000000001</v>
      </c>
      <c r="AV759" s="163"/>
      <c r="AW759" s="116">
        <f t="shared" si="2432"/>
        <v>11726.800000000001</v>
      </c>
      <c r="AX759" s="116">
        <f t="shared" ref="AX759:BH759" si="2713">AX558+AW759</f>
        <v>13192.650000000001</v>
      </c>
      <c r="AY759" s="116">
        <f t="shared" si="2713"/>
        <v>14658.500000000002</v>
      </c>
      <c r="AZ759" s="116">
        <f t="shared" si="2713"/>
        <v>16124.350000000002</v>
      </c>
      <c r="BA759" s="116">
        <f t="shared" si="2713"/>
        <v>17590.2</v>
      </c>
      <c r="BB759" s="116">
        <f t="shared" si="2713"/>
        <v>19056.05</v>
      </c>
      <c r="BC759" s="116">
        <f t="shared" si="2713"/>
        <v>20521.899999999998</v>
      </c>
      <c r="BD759" s="116">
        <f t="shared" si="2713"/>
        <v>21987.749999999996</v>
      </c>
      <c r="BE759" s="116">
        <f t="shared" si="2713"/>
        <v>23453.599999999995</v>
      </c>
      <c r="BF759" s="116">
        <f t="shared" si="2713"/>
        <v>24919.449999999993</v>
      </c>
      <c r="BG759" s="116">
        <f t="shared" si="2713"/>
        <v>26385.299999999992</v>
      </c>
      <c r="BH759" s="116">
        <f t="shared" si="2713"/>
        <v>27851.149999999991</v>
      </c>
      <c r="BI759" s="163"/>
      <c r="BV759" s="163"/>
      <c r="CI759" s="163"/>
      <c r="CV759" s="163"/>
      <c r="DI759" s="163"/>
      <c r="DV759" s="163"/>
      <c r="EI759" s="163"/>
    </row>
    <row r="760" spans="1:139" ht="15.75" outlineLevel="1" x14ac:dyDescent="0.25">
      <c r="A760" s="2">
        <f t="shared" si="2588"/>
        <v>24</v>
      </c>
      <c r="B760" s="86" t="str">
        <f t="shared" si="2588"/>
        <v>PRE-09754</v>
      </c>
      <c r="C760" s="86" t="str">
        <f t="shared" si="2588"/>
        <v>SPP TAU - Circuit 66016</v>
      </c>
      <c r="D760" s="2" t="str">
        <f t="shared" si="2588"/>
        <v>PRE-09754.1</v>
      </c>
      <c r="E760" s="162" t="str">
        <f t="shared" si="2588"/>
        <v>SPP TAU - Circuit 66016</v>
      </c>
      <c r="I760" s="205">
        <v>0</v>
      </c>
      <c r="J760" s="116">
        <f t="shared" ref="J760:U760" si="2714">J559+I760</f>
        <v>0</v>
      </c>
      <c r="K760" s="116">
        <f t="shared" si="2714"/>
        <v>0</v>
      </c>
      <c r="L760" s="116">
        <f t="shared" si="2714"/>
        <v>0</v>
      </c>
      <c r="M760" s="116">
        <f t="shared" si="2714"/>
        <v>0</v>
      </c>
      <c r="N760" s="116">
        <f t="shared" si="2714"/>
        <v>0</v>
      </c>
      <c r="O760" s="116">
        <f t="shared" si="2714"/>
        <v>0</v>
      </c>
      <c r="P760" s="116">
        <f t="shared" si="2714"/>
        <v>0</v>
      </c>
      <c r="Q760" s="116">
        <f t="shared" si="2714"/>
        <v>0</v>
      </c>
      <c r="R760" s="116">
        <f t="shared" si="2714"/>
        <v>0</v>
      </c>
      <c r="S760" s="116">
        <f t="shared" si="2714"/>
        <v>0</v>
      </c>
      <c r="T760" s="116">
        <f t="shared" si="2714"/>
        <v>0</v>
      </c>
      <c r="U760" s="116">
        <f t="shared" si="2714"/>
        <v>0</v>
      </c>
      <c r="V760" s="163"/>
      <c r="W760" s="116">
        <f t="shared" si="2428"/>
        <v>0</v>
      </c>
      <c r="X760" s="116">
        <f t="shared" ref="X760:AH760" si="2715">X559+W760</f>
        <v>0</v>
      </c>
      <c r="Y760" s="116">
        <f t="shared" si="2715"/>
        <v>0</v>
      </c>
      <c r="Z760" s="116">
        <f t="shared" si="2715"/>
        <v>0</v>
      </c>
      <c r="AA760" s="116">
        <f t="shared" si="2715"/>
        <v>0</v>
      </c>
      <c r="AB760" s="116">
        <f t="shared" si="2715"/>
        <v>0</v>
      </c>
      <c r="AC760" s="116">
        <f t="shared" si="2715"/>
        <v>0</v>
      </c>
      <c r="AD760" s="116">
        <f t="shared" si="2715"/>
        <v>0</v>
      </c>
      <c r="AE760" s="116">
        <f t="shared" si="2715"/>
        <v>0</v>
      </c>
      <c r="AF760" s="116">
        <f t="shared" si="2715"/>
        <v>0</v>
      </c>
      <c r="AG760" s="116">
        <f t="shared" si="2715"/>
        <v>0</v>
      </c>
      <c r="AH760" s="116">
        <f t="shared" si="2715"/>
        <v>0</v>
      </c>
      <c r="AI760" s="163"/>
      <c r="AJ760" s="116">
        <f t="shared" si="2430"/>
        <v>0</v>
      </c>
      <c r="AK760" s="116">
        <f t="shared" ref="AK760:AU760" si="2716">AK559+AJ760</f>
        <v>0</v>
      </c>
      <c r="AL760" s="116">
        <f t="shared" si="2716"/>
        <v>0</v>
      </c>
      <c r="AM760" s="116">
        <f t="shared" si="2716"/>
        <v>0</v>
      </c>
      <c r="AN760" s="116">
        <f t="shared" si="2716"/>
        <v>0</v>
      </c>
      <c r="AO760" s="116">
        <f t="shared" si="2716"/>
        <v>0</v>
      </c>
      <c r="AP760" s="116">
        <f t="shared" si="2716"/>
        <v>4380.78</v>
      </c>
      <c r="AQ760" s="116">
        <f t="shared" si="2716"/>
        <v>8761.56</v>
      </c>
      <c r="AR760" s="116">
        <f t="shared" si="2716"/>
        <v>13142.34</v>
      </c>
      <c r="AS760" s="116">
        <f t="shared" si="2716"/>
        <v>17523.12</v>
      </c>
      <c r="AT760" s="116">
        <f t="shared" si="2716"/>
        <v>21903.899999999998</v>
      </c>
      <c r="AU760" s="116">
        <f t="shared" si="2716"/>
        <v>26284.679999999997</v>
      </c>
      <c r="AV760" s="163"/>
      <c r="AW760" s="116">
        <f t="shared" si="2432"/>
        <v>30665.459999999995</v>
      </c>
      <c r="AX760" s="116">
        <f t="shared" ref="AX760:BH760" si="2717">AX559+AW760</f>
        <v>35046.239999999998</v>
      </c>
      <c r="AY760" s="116">
        <f t="shared" si="2717"/>
        <v>39427.019999999997</v>
      </c>
      <c r="AZ760" s="116">
        <f t="shared" si="2717"/>
        <v>43807.799999999996</v>
      </c>
      <c r="BA760" s="116">
        <f t="shared" si="2717"/>
        <v>48188.579999999994</v>
      </c>
      <c r="BB760" s="116">
        <f t="shared" si="2717"/>
        <v>52569.359999999993</v>
      </c>
      <c r="BC760" s="116">
        <f t="shared" si="2717"/>
        <v>56950.139999999992</v>
      </c>
      <c r="BD760" s="116">
        <f t="shared" si="2717"/>
        <v>61330.919999999991</v>
      </c>
      <c r="BE760" s="116">
        <f t="shared" si="2717"/>
        <v>65711.7</v>
      </c>
      <c r="BF760" s="116">
        <f t="shared" si="2717"/>
        <v>70092.479999999996</v>
      </c>
      <c r="BG760" s="116">
        <f t="shared" si="2717"/>
        <v>74473.259999999995</v>
      </c>
      <c r="BH760" s="116">
        <f t="shared" si="2717"/>
        <v>78854.039999999994</v>
      </c>
      <c r="BI760" s="163"/>
      <c r="BV760" s="163"/>
      <c r="CI760" s="163"/>
      <c r="CV760" s="163"/>
      <c r="DI760" s="163"/>
      <c r="DV760" s="163"/>
      <c r="EI760" s="163"/>
    </row>
    <row r="761" spans="1:139" ht="15.75" outlineLevel="1" x14ac:dyDescent="0.25">
      <c r="A761" s="2">
        <f t="shared" si="2588"/>
        <v>25</v>
      </c>
      <c r="B761" s="86" t="str">
        <f t="shared" si="2588"/>
        <v>PRE-09755</v>
      </c>
      <c r="C761" s="86" t="str">
        <f t="shared" si="2588"/>
        <v>SPP TAU - Circuit 66427</v>
      </c>
      <c r="D761" s="2" t="str">
        <f t="shared" si="2588"/>
        <v>PRE-09755.1</v>
      </c>
      <c r="E761" s="162" t="str">
        <f t="shared" si="2588"/>
        <v>SPP TAU - Circuit 66427</v>
      </c>
      <c r="I761" s="205">
        <v>0</v>
      </c>
      <c r="J761" s="116">
        <f t="shared" ref="J761:U761" si="2718">J560+I761</f>
        <v>0</v>
      </c>
      <c r="K761" s="116">
        <f t="shared" si="2718"/>
        <v>0</v>
      </c>
      <c r="L761" s="116">
        <f t="shared" si="2718"/>
        <v>0</v>
      </c>
      <c r="M761" s="116">
        <f t="shared" si="2718"/>
        <v>0</v>
      </c>
      <c r="N761" s="116">
        <f t="shared" si="2718"/>
        <v>0</v>
      </c>
      <c r="O761" s="116">
        <f t="shared" si="2718"/>
        <v>0</v>
      </c>
      <c r="P761" s="116">
        <f t="shared" si="2718"/>
        <v>0</v>
      </c>
      <c r="Q761" s="116">
        <f t="shared" si="2718"/>
        <v>0</v>
      </c>
      <c r="R761" s="116">
        <f t="shared" si="2718"/>
        <v>0</v>
      </c>
      <c r="S761" s="116">
        <f t="shared" si="2718"/>
        <v>0</v>
      </c>
      <c r="T761" s="116">
        <f t="shared" si="2718"/>
        <v>0</v>
      </c>
      <c r="U761" s="116">
        <f t="shared" si="2718"/>
        <v>0</v>
      </c>
      <c r="V761" s="163"/>
      <c r="W761" s="116">
        <f t="shared" si="2428"/>
        <v>0</v>
      </c>
      <c r="X761" s="116">
        <f t="shared" ref="X761:AH761" si="2719">X560+W761</f>
        <v>0</v>
      </c>
      <c r="Y761" s="116">
        <f t="shared" si="2719"/>
        <v>0</v>
      </c>
      <c r="Z761" s="116">
        <f t="shared" si="2719"/>
        <v>0</v>
      </c>
      <c r="AA761" s="116">
        <f t="shared" si="2719"/>
        <v>0</v>
      </c>
      <c r="AB761" s="116">
        <f t="shared" si="2719"/>
        <v>0</v>
      </c>
      <c r="AC761" s="116">
        <f t="shared" si="2719"/>
        <v>0</v>
      </c>
      <c r="AD761" s="116">
        <f t="shared" si="2719"/>
        <v>0</v>
      </c>
      <c r="AE761" s="116">
        <f t="shared" si="2719"/>
        <v>0</v>
      </c>
      <c r="AF761" s="116">
        <f t="shared" si="2719"/>
        <v>0</v>
      </c>
      <c r="AG761" s="116">
        <f t="shared" si="2719"/>
        <v>0</v>
      </c>
      <c r="AH761" s="116">
        <f t="shared" si="2719"/>
        <v>0</v>
      </c>
      <c r="AI761" s="163"/>
      <c r="AJ761" s="116">
        <f t="shared" si="2430"/>
        <v>0</v>
      </c>
      <c r="AK761" s="116">
        <f t="shared" ref="AK761:AU761" si="2720">AK560+AJ761</f>
        <v>0</v>
      </c>
      <c r="AL761" s="116">
        <f t="shared" si="2720"/>
        <v>0</v>
      </c>
      <c r="AM761" s="116">
        <f t="shared" si="2720"/>
        <v>23.33</v>
      </c>
      <c r="AN761" s="116">
        <f t="shared" si="2720"/>
        <v>46.66</v>
      </c>
      <c r="AO761" s="116">
        <f t="shared" si="2720"/>
        <v>69.989999999999995</v>
      </c>
      <c r="AP761" s="116">
        <f t="shared" si="2720"/>
        <v>93.32</v>
      </c>
      <c r="AQ761" s="116">
        <f t="shared" si="2720"/>
        <v>116.64999999999999</v>
      </c>
      <c r="AR761" s="116">
        <f t="shared" si="2720"/>
        <v>139.97999999999999</v>
      </c>
      <c r="AS761" s="116">
        <f t="shared" si="2720"/>
        <v>163.31</v>
      </c>
      <c r="AT761" s="116">
        <f t="shared" si="2720"/>
        <v>186.64</v>
      </c>
      <c r="AU761" s="116">
        <f t="shared" si="2720"/>
        <v>209.96999999999997</v>
      </c>
      <c r="AV761" s="163"/>
      <c r="AW761" s="116">
        <f t="shared" si="2432"/>
        <v>233.29999999999995</v>
      </c>
      <c r="AX761" s="116">
        <f t="shared" ref="AX761:BH761" si="2721">AX560+AW761</f>
        <v>256.62999999999994</v>
      </c>
      <c r="AY761" s="116">
        <f t="shared" si="2721"/>
        <v>279.95999999999992</v>
      </c>
      <c r="AZ761" s="116">
        <f t="shared" si="2721"/>
        <v>303.28999999999991</v>
      </c>
      <c r="BA761" s="116">
        <f t="shared" si="2721"/>
        <v>326.61999999999989</v>
      </c>
      <c r="BB761" s="116">
        <f t="shared" si="2721"/>
        <v>349.94999999999987</v>
      </c>
      <c r="BC761" s="116">
        <f t="shared" si="2721"/>
        <v>373.27999999999986</v>
      </c>
      <c r="BD761" s="116">
        <f t="shared" si="2721"/>
        <v>396.60999999999984</v>
      </c>
      <c r="BE761" s="116">
        <f t="shared" si="2721"/>
        <v>419.93999999999983</v>
      </c>
      <c r="BF761" s="116">
        <f t="shared" si="2721"/>
        <v>443.26999999999981</v>
      </c>
      <c r="BG761" s="116">
        <f t="shared" si="2721"/>
        <v>466.5999999999998</v>
      </c>
      <c r="BH761" s="116">
        <f t="shared" si="2721"/>
        <v>489.92999999999978</v>
      </c>
      <c r="BI761" s="163"/>
      <c r="BV761" s="163"/>
      <c r="CI761" s="163"/>
      <c r="CV761" s="163"/>
      <c r="DI761" s="163"/>
      <c r="DV761" s="163"/>
      <c r="EI761" s="163"/>
    </row>
    <row r="762" spans="1:139" ht="15.75" outlineLevel="1" x14ac:dyDescent="0.25">
      <c r="A762" s="2">
        <f t="shared" si="2588"/>
        <v>26</v>
      </c>
      <c r="B762" s="86" t="str">
        <f t="shared" si="2588"/>
        <v>PRE-09756</v>
      </c>
      <c r="C762" s="86" t="str">
        <f t="shared" si="2588"/>
        <v>SPP TAU - Circuit 66415</v>
      </c>
      <c r="D762" s="2" t="str">
        <f t="shared" si="2588"/>
        <v>PRE-09756.1</v>
      </c>
      <c r="E762" s="162" t="str">
        <f t="shared" si="2588"/>
        <v>SPP TAU - Circuit 66415</v>
      </c>
      <c r="I762" s="205">
        <v>0</v>
      </c>
      <c r="J762" s="116">
        <f t="shared" ref="J762:U762" si="2722">J561+I762</f>
        <v>0</v>
      </c>
      <c r="K762" s="116">
        <f t="shared" si="2722"/>
        <v>0</v>
      </c>
      <c r="L762" s="116">
        <f t="shared" si="2722"/>
        <v>0</v>
      </c>
      <c r="M762" s="116">
        <f t="shared" si="2722"/>
        <v>0</v>
      </c>
      <c r="N762" s="116">
        <f t="shared" si="2722"/>
        <v>0</v>
      </c>
      <c r="O762" s="116">
        <f t="shared" si="2722"/>
        <v>0</v>
      </c>
      <c r="P762" s="116">
        <f t="shared" si="2722"/>
        <v>0</v>
      </c>
      <c r="Q762" s="116">
        <f t="shared" si="2722"/>
        <v>0</v>
      </c>
      <c r="R762" s="116">
        <f t="shared" si="2722"/>
        <v>0</v>
      </c>
      <c r="S762" s="116">
        <f t="shared" si="2722"/>
        <v>0</v>
      </c>
      <c r="T762" s="116">
        <f t="shared" si="2722"/>
        <v>0</v>
      </c>
      <c r="U762" s="116">
        <f t="shared" si="2722"/>
        <v>0</v>
      </c>
      <c r="V762" s="163"/>
      <c r="W762" s="116">
        <f t="shared" si="2428"/>
        <v>0</v>
      </c>
      <c r="X762" s="116">
        <f t="shared" ref="X762:AH762" si="2723">X561+W762</f>
        <v>0</v>
      </c>
      <c r="Y762" s="116">
        <f t="shared" si="2723"/>
        <v>0</v>
      </c>
      <c r="Z762" s="116">
        <f t="shared" si="2723"/>
        <v>0</v>
      </c>
      <c r="AA762" s="116">
        <f t="shared" si="2723"/>
        <v>0</v>
      </c>
      <c r="AB762" s="116">
        <f t="shared" si="2723"/>
        <v>0</v>
      </c>
      <c r="AC762" s="116">
        <f t="shared" si="2723"/>
        <v>0</v>
      </c>
      <c r="AD762" s="116">
        <f t="shared" si="2723"/>
        <v>0</v>
      </c>
      <c r="AE762" s="116">
        <f t="shared" si="2723"/>
        <v>0</v>
      </c>
      <c r="AF762" s="116">
        <f t="shared" si="2723"/>
        <v>0</v>
      </c>
      <c r="AG762" s="116">
        <f t="shared" si="2723"/>
        <v>0</v>
      </c>
      <c r="AH762" s="116">
        <f t="shared" si="2723"/>
        <v>0</v>
      </c>
      <c r="AI762" s="163"/>
      <c r="AJ762" s="116">
        <f t="shared" si="2430"/>
        <v>0</v>
      </c>
      <c r="AK762" s="116">
        <f t="shared" ref="AK762:AU762" si="2724">AK561+AJ762</f>
        <v>0</v>
      </c>
      <c r="AL762" s="116">
        <f t="shared" si="2724"/>
        <v>0</v>
      </c>
      <c r="AM762" s="116">
        <f t="shared" si="2724"/>
        <v>0</v>
      </c>
      <c r="AN762" s="116">
        <f t="shared" si="2724"/>
        <v>0</v>
      </c>
      <c r="AO762" s="116">
        <f t="shared" si="2724"/>
        <v>1576.27</v>
      </c>
      <c r="AP762" s="116">
        <f t="shared" si="2724"/>
        <v>3152.54</v>
      </c>
      <c r="AQ762" s="116">
        <f t="shared" si="2724"/>
        <v>4728.8099999999995</v>
      </c>
      <c r="AR762" s="116">
        <f t="shared" si="2724"/>
        <v>6305.08</v>
      </c>
      <c r="AS762" s="116">
        <f t="shared" si="2724"/>
        <v>7881.35</v>
      </c>
      <c r="AT762" s="116">
        <f t="shared" si="2724"/>
        <v>9457.6200000000008</v>
      </c>
      <c r="AU762" s="116">
        <f t="shared" si="2724"/>
        <v>11033.890000000001</v>
      </c>
      <c r="AV762" s="163"/>
      <c r="AW762" s="116">
        <f t="shared" si="2432"/>
        <v>12610.160000000002</v>
      </c>
      <c r="AX762" s="116">
        <f t="shared" ref="AX762:BH762" si="2725">AX561+AW762</f>
        <v>14186.430000000002</v>
      </c>
      <c r="AY762" s="116">
        <f t="shared" si="2725"/>
        <v>15762.700000000003</v>
      </c>
      <c r="AZ762" s="116">
        <f t="shared" si="2725"/>
        <v>17338.97</v>
      </c>
      <c r="BA762" s="116">
        <f t="shared" si="2725"/>
        <v>18915.240000000002</v>
      </c>
      <c r="BB762" s="116">
        <f t="shared" si="2725"/>
        <v>20491.510000000002</v>
      </c>
      <c r="BC762" s="116">
        <f t="shared" si="2725"/>
        <v>22067.780000000002</v>
      </c>
      <c r="BD762" s="116">
        <f t="shared" si="2725"/>
        <v>23644.050000000003</v>
      </c>
      <c r="BE762" s="116">
        <f t="shared" si="2725"/>
        <v>25220.320000000003</v>
      </c>
      <c r="BF762" s="116">
        <f t="shared" si="2725"/>
        <v>26796.590000000004</v>
      </c>
      <c r="BG762" s="116">
        <f t="shared" si="2725"/>
        <v>28372.860000000004</v>
      </c>
      <c r="BH762" s="116">
        <f t="shared" si="2725"/>
        <v>29949.130000000005</v>
      </c>
      <c r="BI762" s="163"/>
      <c r="BV762" s="163"/>
      <c r="CI762" s="163"/>
      <c r="CV762" s="163"/>
      <c r="DI762" s="163"/>
      <c r="DV762" s="163"/>
      <c r="EI762" s="163"/>
    </row>
    <row r="763" spans="1:139" ht="15.75" outlineLevel="1" x14ac:dyDescent="0.25">
      <c r="A763" s="2">
        <f t="shared" si="2588"/>
        <v>27</v>
      </c>
      <c r="B763" s="86" t="str">
        <f t="shared" si="2588"/>
        <v>PRE-09757</v>
      </c>
      <c r="C763" s="86" t="str">
        <f t="shared" si="2588"/>
        <v>SPP TAU - Circuit 66834</v>
      </c>
      <c r="D763" s="2" t="str">
        <f t="shared" si="2588"/>
        <v>PRE-09757.1</v>
      </c>
      <c r="E763" s="162" t="str">
        <f t="shared" si="2588"/>
        <v>SPP TAU - Circuit 66834</v>
      </c>
      <c r="I763" s="205">
        <v>0</v>
      </c>
      <c r="J763" s="116">
        <f t="shared" ref="J763:U763" si="2726">J562+I763</f>
        <v>0</v>
      </c>
      <c r="K763" s="116">
        <f t="shared" si="2726"/>
        <v>0</v>
      </c>
      <c r="L763" s="116">
        <f t="shared" si="2726"/>
        <v>0</v>
      </c>
      <c r="M763" s="116">
        <f t="shared" si="2726"/>
        <v>0</v>
      </c>
      <c r="N763" s="116">
        <f t="shared" si="2726"/>
        <v>0</v>
      </c>
      <c r="O763" s="116">
        <f t="shared" si="2726"/>
        <v>0</v>
      </c>
      <c r="P763" s="116">
        <f t="shared" si="2726"/>
        <v>0</v>
      </c>
      <c r="Q763" s="116">
        <f t="shared" si="2726"/>
        <v>0</v>
      </c>
      <c r="R763" s="116">
        <f t="shared" si="2726"/>
        <v>0</v>
      </c>
      <c r="S763" s="116">
        <f t="shared" si="2726"/>
        <v>0</v>
      </c>
      <c r="T763" s="116">
        <f t="shared" si="2726"/>
        <v>0</v>
      </c>
      <c r="U763" s="116">
        <f t="shared" si="2726"/>
        <v>0</v>
      </c>
      <c r="V763" s="163"/>
      <c r="W763" s="116">
        <f t="shared" si="2428"/>
        <v>0</v>
      </c>
      <c r="X763" s="116">
        <f t="shared" ref="X763:AH763" si="2727">X562+W763</f>
        <v>0</v>
      </c>
      <c r="Y763" s="116">
        <f t="shared" si="2727"/>
        <v>0</v>
      </c>
      <c r="Z763" s="116">
        <f t="shared" si="2727"/>
        <v>0</v>
      </c>
      <c r="AA763" s="116">
        <f t="shared" si="2727"/>
        <v>0</v>
      </c>
      <c r="AB763" s="116">
        <f t="shared" si="2727"/>
        <v>0</v>
      </c>
      <c r="AC763" s="116">
        <f t="shared" si="2727"/>
        <v>0</v>
      </c>
      <c r="AD763" s="116">
        <f t="shared" si="2727"/>
        <v>0</v>
      </c>
      <c r="AE763" s="116">
        <f t="shared" si="2727"/>
        <v>0</v>
      </c>
      <c r="AF763" s="116">
        <f t="shared" si="2727"/>
        <v>0</v>
      </c>
      <c r="AG763" s="116">
        <f t="shared" si="2727"/>
        <v>0</v>
      </c>
      <c r="AH763" s="116">
        <f t="shared" si="2727"/>
        <v>0</v>
      </c>
      <c r="AI763" s="163"/>
      <c r="AJ763" s="116">
        <f t="shared" si="2430"/>
        <v>1201.48</v>
      </c>
      <c r="AK763" s="116">
        <f t="shared" ref="AK763:AU763" si="2728">AK562+AJ763</f>
        <v>2402.96</v>
      </c>
      <c r="AL763" s="116">
        <f t="shared" si="2728"/>
        <v>3604.44</v>
      </c>
      <c r="AM763" s="116">
        <f t="shared" si="2728"/>
        <v>4805.92</v>
      </c>
      <c r="AN763" s="116">
        <f t="shared" si="2728"/>
        <v>6007.4</v>
      </c>
      <c r="AO763" s="116">
        <f t="shared" si="2728"/>
        <v>7208.8799999999992</v>
      </c>
      <c r="AP763" s="116">
        <f t="shared" si="2728"/>
        <v>8410.3599999999988</v>
      </c>
      <c r="AQ763" s="116">
        <f t="shared" si="2728"/>
        <v>9611.8399999999983</v>
      </c>
      <c r="AR763" s="116">
        <f t="shared" si="2728"/>
        <v>10813.319999999998</v>
      </c>
      <c r="AS763" s="116">
        <f t="shared" si="2728"/>
        <v>12014.799999999997</v>
      </c>
      <c r="AT763" s="116">
        <f t="shared" si="2728"/>
        <v>13216.279999999997</v>
      </c>
      <c r="AU763" s="116">
        <f t="shared" si="2728"/>
        <v>14417.759999999997</v>
      </c>
      <c r="AV763" s="163"/>
      <c r="AW763" s="116">
        <f t="shared" si="2432"/>
        <v>15619.239999999996</v>
      </c>
      <c r="AX763" s="116">
        <f t="shared" ref="AX763:BH763" si="2729">AX562+AW763</f>
        <v>16820.719999999998</v>
      </c>
      <c r="AY763" s="116">
        <f t="shared" si="2729"/>
        <v>18022.199999999997</v>
      </c>
      <c r="AZ763" s="116">
        <f t="shared" si="2729"/>
        <v>19223.679999999997</v>
      </c>
      <c r="BA763" s="116">
        <f t="shared" si="2729"/>
        <v>20425.159999999996</v>
      </c>
      <c r="BB763" s="116">
        <f t="shared" si="2729"/>
        <v>21626.639999999996</v>
      </c>
      <c r="BC763" s="116">
        <f t="shared" si="2729"/>
        <v>22828.119999999995</v>
      </c>
      <c r="BD763" s="116">
        <f t="shared" si="2729"/>
        <v>24029.599999999995</v>
      </c>
      <c r="BE763" s="116">
        <f t="shared" si="2729"/>
        <v>25231.079999999994</v>
      </c>
      <c r="BF763" s="116">
        <f t="shared" si="2729"/>
        <v>26432.559999999994</v>
      </c>
      <c r="BG763" s="116">
        <f t="shared" si="2729"/>
        <v>27634.039999999994</v>
      </c>
      <c r="BH763" s="116">
        <f t="shared" si="2729"/>
        <v>28835.519999999993</v>
      </c>
      <c r="BI763" s="163"/>
      <c r="BV763" s="163"/>
      <c r="CI763" s="163"/>
      <c r="CV763" s="163"/>
      <c r="DI763" s="163"/>
      <c r="DV763" s="163"/>
      <c r="EI763" s="163"/>
    </row>
    <row r="764" spans="1:139" ht="15.75" outlineLevel="1" x14ac:dyDescent="0.25">
      <c r="A764" s="2">
        <f t="shared" ref="A764:E764" si="2730">A563</f>
        <v>27</v>
      </c>
      <c r="B764" s="86" t="str">
        <f t="shared" si="2730"/>
        <v>PRE-09757</v>
      </c>
      <c r="C764" s="86" t="str">
        <f t="shared" si="2730"/>
        <v>SPP TAU - Circuit 66834</v>
      </c>
      <c r="D764" s="2" t="str">
        <f t="shared" si="2730"/>
        <v>PRE-09757.1</v>
      </c>
      <c r="E764" s="162" t="str">
        <f t="shared" si="2730"/>
        <v>SPP TAU - Circuit 66834</v>
      </c>
      <c r="I764" s="205">
        <v>0</v>
      </c>
      <c r="J764" s="116">
        <f t="shared" ref="J764:U764" si="2731">J563+I764</f>
        <v>0</v>
      </c>
      <c r="K764" s="116">
        <f t="shared" si="2731"/>
        <v>0</v>
      </c>
      <c r="L764" s="116">
        <f t="shared" si="2731"/>
        <v>0</v>
      </c>
      <c r="M764" s="116">
        <f t="shared" si="2731"/>
        <v>0</v>
      </c>
      <c r="N764" s="116">
        <f t="shared" si="2731"/>
        <v>0</v>
      </c>
      <c r="O764" s="116">
        <f t="shared" si="2731"/>
        <v>0</v>
      </c>
      <c r="P764" s="116">
        <f t="shared" si="2731"/>
        <v>0</v>
      </c>
      <c r="Q764" s="116">
        <f t="shared" si="2731"/>
        <v>0</v>
      </c>
      <c r="R764" s="116">
        <f t="shared" si="2731"/>
        <v>0</v>
      </c>
      <c r="S764" s="116">
        <f t="shared" si="2731"/>
        <v>0</v>
      </c>
      <c r="T764" s="116">
        <f t="shared" si="2731"/>
        <v>0</v>
      </c>
      <c r="U764" s="116">
        <f t="shared" si="2731"/>
        <v>0</v>
      </c>
      <c r="V764" s="163"/>
      <c r="W764" s="116">
        <f t="shared" si="2428"/>
        <v>0</v>
      </c>
      <c r="X764" s="116">
        <f t="shared" ref="X764:AH764" si="2732">X563+W764</f>
        <v>0</v>
      </c>
      <c r="Y764" s="116">
        <f t="shared" si="2732"/>
        <v>0</v>
      </c>
      <c r="Z764" s="116">
        <f t="shared" si="2732"/>
        <v>0</v>
      </c>
      <c r="AA764" s="116">
        <f t="shared" si="2732"/>
        <v>0</v>
      </c>
      <c r="AB764" s="116">
        <f t="shared" si="2732"/>
        <v>0</v>
      </c>
      <c r="AC764" s="116">
        <f t="shared" si="2732"/>
        <v>0</v>
      </c>
      <c r="AD764" s="116">
        <f t="shared" si="2732"/>
        <v>0</v>
      </c>
      <c r="AE764" s="116">
        <f t="shared" si="2732"/>
        <v>0</v>
      </c>
      <c r="AF764" s="116">
        <f t="shared" si="2732"/>
        <v>0</v>
      </c>
      <c r="AG764" s="116">
        <f t="shared" si="2732"/>
        <v>0</v>
      </c>
      <c r="AH764" s="116">
        <f t="shared" si="2732"/>
        <v>0</v>
      </c>
      <c r="AI764" s="163"/>
      <c r="AJ764" s="116">
        <f t="shared" si="2430"/>
        <v>141.54</v>
      </c>
      <c r="AK764" s="116">
        <f t="shared" ref="AK764:AU764" si="2733">AK563+AJ764</f>
        <v>283.08</v>
      </c>
      <c r="AL764" s="116">
        <f t="shared" si="2733"/>
        <v>424.62</v>
      </c>
      <c r="AM764" s="116">
        <f t="shared" si="2733"/>
        <v>566.16</v>
      </c>
      <c r="AN764" s="116">
        <f t="shared" si="2733"/>
        <v>707.69999999999993</v>
      </c>
      <c r="AO764" s="116">
        <f t="shared" si="2733"/>
        <v>849.2399999999999</v>
      </c>
      <c r="AP764" s="116">
        <f t="shared" si="2733"/>
        <v>990.77999999999986</v>
      </c>
      <c r="AQ764" s="116">
        <f t="shared" si="2733"/>
        <v>1132.32</v>
      </c>
      <c r="AR764" s="116">
        <f t="shared" si="2733"/>
        <v>1273.8599999999999</v>
      </c>
      <c r="AS764" s="116">
        <f t="shared" si="2733"/>
        <v>1415.3999999999999</v>
      </c>
      <c r="AT764" s="116">
        <f t="shared" si="2733"/>
        <v>1556.9399999999998</v>
      </c>
      <c r="AU764" s="116">
        <f t="shared" si="2733"/>
        <v>1698.4799999999998</v>
      </c>
      <c r="AV764" s="163"/>
      <c r="AW764" s="116">
        <f t="shared" si="2432"/>
        <v>1840.0199999999998</v>
      </c>
      <c r="AX764" s="116">
        <f t="shared" ref="AX764:BH764" si="2734">AX563+AW764</f>
        <v>1981.5599999999997</v>
      </c>
      <c r="AY764" s="116">
        <f t="shared" si="2734"/>
        <v>2123.1</v>
      </c>
      <c r="AZ764" s="116">
        <f t="shared" si="2734"/>
        <v>2264.64</v>
      </c>
      <c r="BA764" s="116">
        <f t="shared" si="2734"/>
        <v>2406.1799999999998</v>
      </c>
      <c r="BB764" s="116">
        <f t="shared" si="2734"/>
        <v>2547.7199999999998</v>
      </c>
      <c r="BC764" s="116">
        <f t="shared" si="2734"/>
        <v>2689.2599999999998</v>
      </c>
      <c r="BD764" s="116">
        <f t="shared" si="2734"/>
        <v>2830.7999999999997</v>
      </c>
      <c r="BE764" s="116">
        <f t="shared" si="2734"/>
        <v>2972.3399999999997</v>
      </c>
      <c r="BF764" s="116">
        <f t="shared" si="2734"/>
        <v>3113.8799999999997</v>
      </c>
      <c r="BG764" s="116">
        <f t="shared" si="2734"/>
        <v>3255.4199999999996</v>
      </c>
      <c r="BH764" s="116">
        <f t="shared" si="2734"/>
        <v>3396.9599999999996</v>
      </c>
      <c r="BI764" s="163"/>
      <c r="BV764" s="163"/>
      <c r="CI764" s="163"/>
      <c r="CV764" s="163"/>
      <c r="DI764" s="163"/>
      <c r="DV764" s="163"/>
      <c r="EI764" s="163"/>
    </row>
    <row r="765" spans="1:139" ht="15.75" outlineLevel="1" x14ac:dyDescent="0.25">
      <c r="A765" s="2">
        <f t="shared" ref="A765:E765" si="2735">A564</f>
        <v>27</v>
      </c>
      <c r="B765" s="86" t="str">
        <f t="shared" si="2735"/>
        <v>PRE-09757</v>
      </c>
      <c r="C765" s="86" t="str">
        <f t="shared" si="2735"/>
        <v>SPP TAU - Circuit 66834</v>
      </c>
      <c r="D765" s="2" t="str">
        <f t="shared" si="2735"/>
        <v>PRE-09757.1</v>
      </c>
      <c r="E765" s="162" t="str">
        <f t="shared" si="2735"/>
        <v>SPP TAU - Circuit 66834</v>
      </c>
      <c r="I765" s="205">
        <v>0</v>
      </c>
      <c r="J765" s="116">
        <f t="shared" ref="J765:U765" si="2736">J564+I765</f>
        <v>0</v>
      </c>
      <c r="K765" s="116">
        <f t="shared" si="2736"/>
        <v>0</v>
      </c>
      <c r="L765" s="116">
        <f t="shared" si="2736"/>
        <v>0</v>
      </c>
      <c r="M765" s="116">
        <f t="shared" si="2736"/>
        <v>0</v>
      </c>
      <c r="N765" s="116">
        <f t="shared" si="2736"/>
        <v>0</v>
      </c>
      <c r="O765" s="116">
        <f t="shared" si="2736"/>
        <v>0</v>
      </c>
      <c r="P765" s="116">
        <f t="shared" si="2736"/>
        <v>0</v>
      </c>
      <c r="Q765" s="116">
        <f t="shared" si="2736"/>
        <v>0</v>
      </c>
      <c r="R765" s="116">
        <f t="shared" si="2736"/>
        <v>0</v>
      </c>
      <c r="S765" s="116">
        <f t="shared" si="2736"/>
        <v>0</v>
      </c>
      <c r="T765" s="116">
        <f t="shared" si="2736"/>
        <v>0</v>
      </c>
      <c r="U765" s="116">
        <f t="shared" si="2736"/>
        <v>0</v>
      </c>
      <c r="V765" s="163"/>
      <c r="W765" s="116">
        <f t="shared" si="2428"/>
        <v>0</v>
      </c>
      <c r="X765" s="116">
        <f t="shared" ref="X765:AH765" si="2737">X564+W765</f>
        <v>0</v>
      </c>
      <c r="Y765" s="116">
        <f t="shared" si="2737"/>
        <v>0</v>
      </c>
      <c r="Z765" s="116">
        <f t="shared" si="2737"/>
        <v>0</v>
      </c>
      <c r="AA765" s="116">
        <f t="shared" si="2737"/>
        <v>0</v>
      </c>
      <c r="AB765" s="116">
        <f t="shared" si="2737"/>
        <v>0</v>
      </c>
      <c r="AC765" s="116">
        <f t="shared" si="2737"/>
        <v>0</v>
      </c>
      <c r="AD765" s="116">
        <f t="shared" si="2737"/>
        <v>0</v>
      </c>
      <c r="AE765" s="116">
        <f t="shared" si="2737"/>
        <v>0</v>
      </c>
      <c r="AF765" s="116">
        <f t="shared" si="2737"/>
        <v>0</v>
      </c>
      <c r="AG765" s="116">
        <f t="shared" si="2737"/>
        <v>0</v>
      </c>
      <c r="AH765" s="116">
        <f t="shared" si="2737"/>
        <v>0</v>
      </c>
      <c r="AI765" s="163"/>
      <c r="AJ765" s="116">
        <f t="shared" si="2430"/>
        <v>36.5</v>
      </c>
      <c r="AK765" s="116">
        <f t="shared" ref="AK765:AU765" si="2738">AK564+AJ765</f>
        <v>73</v>
      </c>
      <c r="AL765" s="116">
        <f t="shared" si="2738"/>
        <v>109.5</v>
      </c>
      <c r="AM765" s="116">
        <f t="shared" si="2738"/>
        <v>146</v>
      </c>
      <c r="AN765" s="116">
        <f t="shared" si="2738"/>
        <v>182.5</v>
      </c>
      <c r="AO765" s="116">
        <f t="shared" si="2738"/>
        <v>219</v>
      </c>
      <c r="AP765" s="116">
        <f t="shared" si="2738"/>
        <v>255.5</v>
      </c>
      <c r="AQ765" s="116">
        <f t="shared" si="2738"/>
        <v>292</v>
      </c>
      <c r="AR765" s="116">
        <f t="shared" si="2738"/>
        <v>328.5</v>
      </c>
      <c r="AS765" s="116">
        <f t="shared" si="2738"/>
        <v>365</v>
      </c>
      <c r="AT765" s="116">
        <f t="shared" si="2738"/>
        <v>401.5</v>
      </c>
      <c r="AU765" s="116">
        <f t="shared" si="2738"/>
        <v>438</v>
      </c>
      <c r="AV765" s="163"/>
      <c r="AW765" s="116">
        <f t="shared" si="2432"/>
        <v>474.5</v>
      </c>
      <c r="AX765" s="116">
        <f t="shared" ref="AX765:BH765" si="2739">AX564+AW765</f>
        <v>511</v>
      </c>
      <c r="AY765" s="116">
        <f t="shared" si="2739"/>
        <v>547.5</v>
      </c>
      <c r="AZ765" s="116">
        <f t="shared" si="2739"/>
        <v>584</v>
      </c>
      <c r="BA765" s="116">
        <f t="shared" si="2739"/>
        <v>620.5</v>
      </c>
      <c r="BB765" s="116">
        <f t="shared" si="2739"/>
        <v>657</v>
      </c>
      <c r="BC765" s="116">
        <f t="shared" si="2739"/>
        <v>693.5</v>
      </c>
      <c r="BD765" s="116">
        <f t="shared" si="2739"/>
        <v>730</v>
      </c>
      <c r="BE765" s="116">
        <f t="shared" si="2739"/>
        <v>766.5</v>
      </c>
      <c r="BF765" s="116">
        <f t="shared" si="2739"/>
        <v>803</v>
      </c>
      <c r="BG765" s="116">
        <f t="shared" si="2739"/>
        <v>839.5</v>
      </c>
      <c r="BH765" s="116">
        <f t="shared" si="2739"/>
        <v>876</v>
      </c>
      <c r="BI765" s="163"/>
      <c r="BV765" s="163"/>
      <c r="CI765" s="163"/>
      <c r="CV765" s="163"/>
      <c r="DI765" s="163"/>
      <c r="DV765" s="163"/>
      <c r="EI765" s="163"/>
    </row>
    <row r="766" spans="1:139" ht="15.75" outlineLevel="1" x14ac:dyDescent="0.25">
      <c r="A766" s="2">
        <f t="shared" ref="A766:E766" si="2740">A565</f>
        <v>27</v>
      </c>
      <c r="B766" s="86" t="str">
        <f t="shared" si="2740"/>
        <v>PRE-09757</v>
      </c>
      <c r="C766" s="86" t="str">
        <f t="shared" si="2740"/>
        <v>SPP TAU - Circuit 66834</v>
      </c>
      <c r="D766" s="2" t="str">
        <f t="shared" si="2740"/>
        <v>PRE-09757.1</v>
      </c>
      <c r="E766" s="162" t="str">
        <f t="shared" si="2740"/>
        <v>SPP TAU - Circuit 66834</v>
      </c>
      <c r="I766" s="205">
        <v>0</v>
      </c>
      <c r="J766" s="116">
        <f t="shared" ref="J766:U766" si="2741">J565+I766</f>
        <v>0</v>
      </c>
      <c r="K766" s="116">
        <f t="shared" si="2741"/>
        <v>0</v>
      </c>
      <c r="L766" s="116">
        <f t="shared" si="2741"/>
        <v>0</v>
      </c>
      <c r="M766" s="116">
        <f t="shared" si="2741"/>
        <v>0</v>
      </c>
      <c r="N766" s="116">
        <f t="shared" si="2741"/>
        <v>0</v>
      </c>
      <c r="O766" s="116">
        <f t="shared" si="2741"/>
        <v>0</v>
      </c>
      <c r="P766" s="116">
        <f t="shared" si="2741"/>
        <v>0</v>
      </c>
      <c r="Q766" s="116">
        <f t="shared" si="2741"/>
        <v>0</v>
      </c>
      <c r="R766" s="116">
        <f t="shared" si="2741"/>
        <v>0</v>
      </c>
      <c r="S766" s="116">
        <f t="shared" si="2741"/>
        <v>0</v>
      </c>
      <c r="T766" s="116">
        <f t="shared" si="2741"/>
        <v>0</v>
      </c>
      <c r="U766" s="116">
        <f t="shared" si="2741"/>
        <v>0</v>
      </c>
      <c r="V766" s="163"/>
      <c r="W766" s="116">
        <f t="shared" si="2428"/>
        <v>0</v>
      </c>
      <c r="X766" s="116">
        <f t="shared" ref="X766:AH766" si="2742">X565+W766</f>
        <v>0</v>
      </c>
      <c r="Y766" s="116">
        <f t="shared" si="2742"/>
        <v>0</v>
      </c>
      <c r="Z766" s="116">
        <f t="shared" si="2742"/>
        <v>0</v>
      </c>
      <c r="AA766" s="116">
        <f t="shared" si="2742"/>
        <v>0</v>
      </c>
      <c r="AB766" s="116">
        <f t="shared" si="2742"/>
        <v>0</v>
      </c>
      <c r="AC766" s="116">
        <f t="shared" si="2742"/>
        <v>0</v>
      </c>
      <c r="AD766" s="116">
        <f t="shared" si="2742"/>
        <v>0</v>
      </c>
      <c r="AE766" s="116">
        <f t="shared" si="2742"/>
        <v>0</v>
      </c>
      <c r="AF766" s="116">
        <f t="shared" si="2742"/>
        <v>0</v>
      </c>
      <c r="AG766" s="116">
        <f t="shared" si="2742"/>
        <v>0</v>
      </c>
      <c r="AH766" s="116">
        <f t="shared" si="2742"/>
        <v>0</v>
      </c>
      <c r="AI766" s="163"/>
      <c r="AJ766" s="116">
        <f t="shared" si="2430"/>
        <v>13.64</v>
      </c>
      <c r="AK766" s="116">
        <f t="shared" ref="AK766:AU766" si="2743">AK565+AJ766</f>
        <v>27.28</v>
      </c>
      <c r="AL766" s="116">
        <f t="shared" si="2743"/>
        <v>40.92</v>
      </c>
      <c r="AM766" s="116">
        <f t="shared" si="2743"/>
        <v>54.56</v>
      </c>
      <c r="AN766" s="116">
        <f t="shared" si="2743"/>
        <v>68.2</v>
      </c>
      <c r="AO766" s="116">
        <f t="shared" si="2743"/>
        <v>81.84</v>
      </c>
      <c r="AP766" s="116">
        <f t="shared" si="2743"/>
        <v>95.48</v>
      </c>
      <c r="AQ766" s="116">
        <f t="shared" si="2743"/>
        <v>109.12</v>
      </c>
      <c r="AR766" s="116">
        <f t="shared" si="2743"/>
        <v>122.76</v>
      </c>
      <c r="AS766" s="116">
        <f t="shared" si="2743"/>
        <v>136.4</v>
      </c>
      <c r="AT766" s="116">
        <f t="shared" si="2743"/>
        <v>150.04000000000002</v>
      </c>
      <c r="AU766" s="116">
        <f t="shared" si="2743"/>
        <v>163.68</v>
      </c>
      <c r="AV766" s="163"/>
      <c r="AW766" s="116">
        <f t="shared" si="2432"/>
        <v>177.32</v>
      </c>
      <c r="AX766" s="116">
        <f t="shared" ref="AX766:BH766" si="2744">AX565+AW766</f>
        <v>190.95999999999998</v>
      </c>
      <c r="AY766" s="116">
        <f t="shared" si="2744"/>
        <v>204.59999999999997</v>
      </c>
      <c r="AZ766" s="116">
        <f t="shared" si="2744"/>
        <v>218.23999999999995</v>
      </c>
      <c r="BA766" s="116">
        <f t="shared" si="2744"/>
        <v>231.87999999999994</v>
      </c>
      <c r="BB766" s="116">
        <f t="shared" si="2744"/>
        <v>245.51999999999992</v>
      </c>
      <c r="BC766" s="116">
        <f t="shared" si="2744"/>
        <v>259.15999999999991</v>
      </c>
      <c r="BD766" s="116">
        <f t="shared" si="2744"/>
        <v>272.7999999999999</v>
      </c>
      <c r="BE766" s="116">
        <f t="shared" si="2744"/>
        <v>286.43999999999988</v>
      </c>
      <c r="BF766" s="116">
        <f t="shared" si="2744"/>
        <v>300.07999999999987</v>
      </c>
      <c r="BG766" s="116">
        <f t="shared" si="2744"/>
        <v>313.71999999999986</v>
      </c>
      <c r="BH766" s="116">
        <f t="shared" si="2744"/>
        <v>327.35999999999984</v>
      </c>
      <c r="BI766" s="163"/>
      <c r="BV766" s="163"/>
      <c r="CI766" s="163"/>
      <c r="CV766" s="163"/>
      <c r="DI766" s="163"/>
      <c r="DV766" s="163"/>
      <c r="EI766" s="163"/>
    </row>
    <row r="767" spans="1:139" ht="15.75" outlineLevel="1" x14ac:dyDescent="0.25">
      <c r="A767" s="2">
        <f t="shared" ref="A767:E767" si="2745">A566</f>
        <v>27</v>
      </c>
      <c r="B767" s="86" t="str">
        <f t="shared" si="2745"/>
        <v>PRE-09757</v>
      </c>
      <c r="C767" s="86" t="str">
        <f t="shared" si="2745"/>
        <v>SPP TAU - Circuit 66834</v>
      </c>
      <c r="D767" s="2" t="str">
        <f t="shared" si="2745"/>
        <v>PRE-09757.1</v>
      </c>
      <c r="E767" s="162" t="str">
        <f t="shared" si="2745"/>
        <v>SPP TAU - Circuit 66834</v>
      </c>
      <c r="I767" s="205">
        <v>0</v>
      </c>
      <c r="J767" s="116">
        <f t="shared" ref="J767:U767" si="2746">J566+I767</f>
        <v>0</v>
      </c>
      <c r="K767" s="116">
        <f t="shared" si="2746"/>
        <v>0</v>
      </c>
      <c r="L767" s="116">
        <f t="shared" si="2746"/>
        <v>0</v>
      </c>
      <c r="M767" s="116">
        <f t="shared" si="2746"/>
        <v>0</v>
      </c>
      <c r="N767" s="116">
        <f t="shared" si="2746"/>
        <v>0</v>
      </c>
      <c r="O767" s="116">
        <f t="shared" si="2746"/>
        <v>0</v>
      </c>
      <c r="P767" s="116">
        <f t="shared" si="2746"/>
        <v>0</v>
      </c>
      <c r="Q767" s="116">
        <f t="shared" si="2746"/>
        <v>0</v>
      </c>
      <c r="R767" s="116">
        <f t="shared" si="2746"/>
        <v>0</v>
      </c>
      <c r="S767" s="116">
        <f t="shared" si="2746"/>
        <v>0</v>
      </c>
      <c r="T767" s="116">
        <f t="shared" si="2746"/>
        <v>0</v>
      </c>
      <c r="U767" s="116">
        <f t="shared" si="2746"/>
        <v>0</v>
      </c>
      <c r="V767" s="163"/>
      <c r="W767" s="116">
        <f t="shared" si="2428"/>
        <v>0</v>
      </c>
      <c r="X767" s="116">
        <f t="shared" ref="X767:AH767" si="2747">X566+W767</f>
        <v>0</v>
      </c>
      <c r="Y767" s="116">
        <f t="shared" si="2747"/>
        <v>0</v>
      </c>
      <c r="Z767" s="116">
        <f t="shared" si="2747"/>
        <v>0</v>
      </c>
      <c r="AA767" s="116">
        <f t="shared" si="2747"/>
        <v>0</v>
      </c>
      <c r="AB767" s="116">
        <f t="shared" si="2747"/>
        <v>0</v>
      </c>
      <c r="AC767" s="116">
        <f t="shared" si="2747"/>
        <v>0</v>
      </c>
      <c r="AD767" s="116">
        <f t="shared" si="2747"/>
        <v>0</v>
      </c>
      <c r="AE767" s="116">
        <f t="shared" si="2747"/>
        <v>0</v>
      </c>
      <c r="AF767" s="116">
        <f t="shared" si="2747"/>
        <v>0</v>
      </c>
      <c r="AG767" s="116">
        <f t="shared" si="2747"/>
        <v>0</v>
      </c>
      <c r="AH767" s="116">
        <f t="shared" si="2747"/>
        <v>0</v>
      </c>
      <c r="AI767" s="163"/>
      <c r="AJ767" s="116">
        <f t="shared" si="2430"/>
        <v>5.45</v>
      </c>
      <c r="AK767" s="116">
        <f t="shared" ref="AK767:AU767" si="2748">AK566+AJ767</f>
        <v>10.9</v>
      </c>
      <c r="AL767" s="116">
        <f t="shared" si="2748"/>
        <v>16.350000000000001</v>
      </c>
      <c r="AM767" s="116">
        <f t="shared" si="2748"/>
        <v>21.8</v>
      </c>
      <c r="AN767" s="116">
        <f t="shared" si="2748"/>
        <v>27.25</v>
      </c>
      <c r="AO767" s="116">
        <f t="shared" si="2748"/>
        <v>32.700000000000003</v>
      </c>
      <c r="AP767" s="116">
        <f t="shared" si="2748"/>
        <v>38.150000000000006</v>
      </c>
      <c r="AQ767" s="116">
        <f t="shared" si="2748"/>
        <v>43.600000000000009</v>
      </c>
      <c r="AR767" s="116">
        <f t="shared" si="2748"/>
        <v>49.050000000000011</v>
      </c>
      <c r="AS767" s="116">
        <f t="shared" si="2748"/>
        <v>54.500000000000014</v>
      </c>
      <c r="AT767" s="116">
        <f t="shared" si="2748"/>
        <v>59.950000000000017</v>
      </c>
      <c r="AU767" s="116">
        <f t="shared" si="2748"/>
        <v>65.40000000000002</v>
      </c>
      <c r="AV767" s="163"/>
      <c r="AW767" s="116">
        <f t="shared" si="2432"/>
        <v>70.850000000000023</v>
      </c>
      <c r="AX767" s="116">
        <f t="shared" ref="AX767:BH767" si="2749">AX566+AW767</f>
        <v>76.300000000000026</v>
      </c>
      <c r="AY767" s="116">
        <f t="shared" si="2749"/>
        <v>81.750000000000028</v>
      </c>
      <c r="AZ767" s="116">
        <f t="shared" si="2749"/>
        <v>87.200000000000031</v>
      </c>
      <c r="BA767" s="116">
        <f t="shared" si="2749"/>
        <v>92.650000000000034</v>
      </c>
      <c r="BB767" s="116">
        <f t="shared" si="2749"/>
        <v>98.100000000000037</v>
      </c>
      <c r="BC767" s="116">
        <f t="shared" si="2749"/>
        <v>103.55000000000004</v>
      </c>
      <c r="BD767" s="116">
        <f t="shared" si="2749"/>
        <v>109.00000000000004</v>
      </c>
      <c r="BE767" s="116">
        <f t="shared" si="2749"/>
        <v>114.45000000000005</v>
      </c>
      <c r="BF767" s="116">
        <f t="shared" si="2749"/>
        <v>119.90000000000005</v>
      </c>
      <c r="BG767" s="116">
        <f t="shared" si="2749"/>
        <v>125.35000000000005</v>
      </c>
      <c r="BH767" s="116">
        <f t="shared" si="2749"/>
        <v>130.80000000000004</v>
      </c>
      <c r="BI767" s="163"/>
      <c r="BV767" s="163"/>
      <c r="CI767" s="163"/>
      <c r="CV767" s="163"/>
      <c r="DI767" s="163"/>
      <c r="DV767" s="163"/>
      <c r="EI767" s="163"/>
    </row>
    <row r="768" spans="1:139" ht="15.75" outlineLevel="1" x14ac:dyDescent="0.25">
      <c r="A768" s="2">
        <f t="shared" ref="A768:E768" si="2750">A567</f>
        <v>27</v>
      </c>
      <c r="B768" s="86" t="str">
        <f t="shared" si="2750"/>
        <v>PRE-09757</v>
      </c>
      <c r="C768" s="86" t="str">
        <f t="shared" si="2750"/>
        <v>SPP TAU - Circuit 66834</v>
      </c>
      <c r="D768" s="2" t="str">
        <f t="shared" si="2750"/>
        <v>PRE-09757.1</v>
      </c>
      <c r="E768" s="162" t="str">
        <f t="shared" si="2750"/>
        <v>SPP TAU - Circuit 66834</v>
      </c>
      <c r="I768" s="205">
        <v>0</v>
      </c>
      <c r="J768" s="116">
        <f t="shared" ref="J768:U768" si="2751">J567+I768</f>
        <v>0</v>
      </c>
      <c r="K768" s="116">
        <f t="shared" si="2751"/>
        <v>0</v>
      </c>
      <c r="L768" s="116">
        <f t="shared" si="2751"/>
        <v>0</v>
      </c>
      <c r="M768" s="116">
        <f t="shared" si="2751"/>
        <v>0</v>
      </c>
      <c r="N768" s="116">
        <f t="shared" si="2751"/>
        <v>0</v>
      </c>
      <c r="O768" s="116">
        <f t="shared" si="2751"/>
        <v>0</v>
      </c>
      <c r="P768" s="116">
        <f t="shared" si="2751"/>
        <v>0</v>
      </c>
      <c r="Q768" s="116">
        <f t="shared" si="2751"/>
        <v>0</v>
      </c>
      <c r="R768" s="116">
        <f t="shared" si="2751"/>
        <v>0</v>
      </c>
      <c r="S768" s="116">
        <f t="shared" si="2751"/>
        <v>0</v>
      </c>
      <c r="T768" s="116">
        <f t="shared" si="2751"/>
        <v>0</v>
      </c>
      <c r="U768" s="116">
        <f t="shared" si="2751"/>
        <v>0</v>
      </c>
      <c r="V768" s="163"/>
      <c r="W768" s="116">
        <f t="shared" si="2428"/>
        <v>0</v>
      </c>
      <c r="X768" s="116">
        <f t="shared" ref="X768:AH768" si="2752">X567+W768</f>
        <v>0</v>
      </c>
      <c r="Y768" s="116">
        <f t="shared" si="2752"/>
        <v>0</v>
      </c>
      <c r="Z768" s="116">
        <f t="shared" si="2752"/>
        <v>0</v>
      </c>
      <c r="AA768" s="116">
        <f t="shared" si="2752"/>
        <v>0</v>
      </c>
      <c r="AB768" s="116">
        <f t="shared" si="2752"/>
        <v>0</v>
      </c>
      <c r="AC768" s="116">
        <f t="shared" si="2752"/>
        <v>0</v>
      </c>
      <c r="AD768" s="116">
        <f t="shared" si="2752"/>
        <v>0</v>
      </c>
      <c r="AE768" s="116">
        <f t="shared" si="2752"/>
        <v>0</v>
      </c>
      <c r="AF768" s="116">
        <f t="shared" si="2752"/>
        <v>0</v>
      </c>
      <c r="AG768" s="116">
        <f t="shared" si="2752"/>
        <v>0</v>
      </c>
      <c r="AH768" s="116">
        <f t="shared" si="2752"/>
        <v>0</v>
      </c>
      <c r="AI768" s="163"/>
      <c r="AJ768" s="116">
        <f t="shared" si="2430"/>
        <v>79.260000000000005</v>
      </c>
      <c r="AK768" s="116">
        <f t="shared" ref="AK768:AU768" si="2753">AK567+AJ768</f>
        <v>158.52000000000001</v>
      </c>
      <c r="AL768" s="116">
        <f t="shared" si="2753"/>
        <v>237.78000000000003</v>
      </c>
      <c r="AM768" s="116">
        <f t="shared" si="2753"/>
        <v>317.04000000000002</v>
      </c>
      <c r="AN768" s="116">
        <f t="shared" si="2753"/>
        <v>396.3</v>
      </c>
      <c r="AO768" s="116">
        <f t="shared" si="2753"/>
        <v>475.56</v>
      </c>
      <c r="AP768" s="116">
        <f t="shared" si="2753"/>
        <v>554.82000000000005</v>
      </c>
      <c r="AQ768" s="116">
        <f t="shared" si="2753"/>
        <v>634.08000000000004</v>
      </c>
      <c r="AR768" s="116">
        <f t="shared" si="2753"/>
        <v>713.34</v>
      </c>
      <c r="AS768" s="116">
        <f t="shared" si="2753"/>
        <v>792.6</v>
      </c>
      <c r="AT768" s="116">
        <f t="shared" si="2753"/>
        <v>871.86</v>
      </c>
      <c r="AU768" s="116">
        <f t="shared" si="2753"/>
        <v>951.12</v>
      </c>
      <c r="AV768" s="163"/>
      <c r="AW768" s="116">
        <f t="shared" si="2432"/>
        <v>1030.3800000000001</v>
      </c>
      <c r="AX768" s="116">
        <f t="shared" ref="AX768:BH768" si="2754">AX567+AW768</f>
        <v>1109.6400000000001</v>
      </c>
      <c r="AY768" s="116">
        <f t="shared" si="2754"/>
        <v>1188.9000000000001</v>
      </c>
      <c r="AZ768" s="116">
        <f t="shared" si="2754"/>
        <v>1268.1600000000001</v>
      </c>
      <c r="BA768" s="116">
        <f t="shared" si="2754"/>
        <v>1347.42</v>
      </c>
      <c r="BB768" s="116">
        <f t="shared" si="2754"/>
        <v>1426.68</v>
      </c>
      <c r="BC768" s="116">
        <f t="shared" si="2754"/>
        <v>1505.94</v>
      </c>
      <c r="BD768" s="116">
        <f t="shared" si="2754"/>
        <v>1585.2</v>
      </c>
      <c r="BE768" s="116">
        <f t="shared" si="2754"/>
        <v>1664.46</v>
      </c>
      <c r="BF768" s="116">
        <f t="shared" si="2754"/>
        <v>1743.72</v>
      </c>
      <c r="BG768" s="116">
        <f t="shared" si="2754"/>
        <v>1822.98</v>
      </c>
      <c r="BH768" s="116">
        <f t="shared" si="2754"/>
        <v>1902.24</v>
      </c>
      <c r="BI768" s="163"/>
      <c r="BV768" s="163"/>
      <c r="CI768" s="163"/>
      <c r="CV768" s="163"/>
      <c r="DI768" s="163"/>
      <c r="DV768" s="163"/>
      <c r="EI768" s="163"/>
    </row>
    <row r="769" spans="1:139" ht="15.75" outlineLevel="1" x14ac:dyDescent="0.25">
      <c r="A769" s="2">
        <f t="shared" ref="A769:E769" si="2755">A568</f>
        <v>27</v>
      </c>
      <c r="B769" s="86" t="str">
        <f t="shared" si="2755"/>
        <v>PRE-09757</v>
      </c>
      <c r="C769" s="86" t="str">
        <f t="shared" si="2755"/>
        <v>SPP TAU - Circuit 66834</v>
      </c>
      <c r="D769" s="2" t="str">
        <f t="shared" si="2755"/>
        <v>PRE-09757.1</v>
      </c>
      <c r="E769" s="162" t="str">
        <f t="shared" si="2755"/>
        <v>SPP TAU - Circuit 66834</v>
      </c>
      <c r="I769" s="205">
        <v>0</v>
      </c>
      <c r="J769" s="116">
        <f t="shared" ref="J769:U769" si="2756">J568+I769</f>
        <v>0</v>
      </c>
      <c r="K769" s="116">
        <f t="shared" si="2756"/>
        <v>0</v>
      </c>
      <c r="L769" s="116">
        <f t="shared" si="2756"/>
        <v>0</v>
      </c>
      <c r="M769" s="116">
        <f t="shared" si="2756"/>
        <v>0</v>
      </c>
      <c r="N769" s="116">
        <f t="shared" si="2756"/>
        <v>0</v>
      </c>
      <c r="O769" s="116">
        <f t="shared" si="2756"/>
        <v>0</v>
      </c>
      <c r="P769" s="116">
        <f t="shared" si="2756"/>
        <v>0</v>
      </c>
      <c r="Q769" s="116">
        <f t="shared" si="2756"/>
        <v>0</v>
      </c>
      <c r="R769" s="116">
        <f t="shared" si="2756"/>
        <v>0</v>
      </c>
      <c r="S769" s="116">
        <f t="shared" si="2756"/>
        <v>0</v>
      </c>
      <c r="T769" s="116">
        <f t="shared" si="2756"/>
        <v>0</v>
      </c>
      <c r="U769" s="116">
        <f t="shared" si="2756"/>
        <v>0</v>
      </c>
      <c r="V769" s="163"/>
      <c r="W769" s="116">
        <f t="shared" si="2428"/>
        <v>0</v>
      </c>
      <c r="X769" s="116">
        <f t="shared" ref="X769:AH769" si="2757">X568+W769</f>
        <v>0</v>
      </c>
      <c r="Y769" s="116">
        <f t="shared" si="2757"/>
        <v>0</v>
      </c>
      <c r="Z769" s="116">
        <f t="shared" si="2757"/>
        <v>0</v>
      </c>
      <c r="AA769" s="116">
        <f t="shared" si="2757"/>
        <v>0</v>
      </c>
      <c r="AB769" s="116">
        <f t="shared" si="2757"/>
        <v>0</v>
      </c>
      <c r="AC769" s="116">
        <f t="shared" si="2757"/>
        <v>0</v>
      </c>
      <c r="AD769" s="116">
        <f t="shared" si="2757"/>
        <v>0</v>
      </c>
      <c r="AE769" s="116">
        <f t="shared" si="2757"/>
        <v>0</v>
      </c>
      <c r="AF769" s="116">
        <f t="shared" si="2757"/>
        <v>0</v>
      </c>
      <c r="AG769" s="116">
        <f t="shared" si="2757"/>
        <v>0</v>
      </c>
      <c r="AH769" s="116">
        <f t="shared" si="2757"/>
        <v>0</v>
      </c>
      <c r="AI769" s="163"/>
      <c r="AJ769" s="116">
        <f t="shared" si="2430"/>
        <v>1.34</v>
      </c>
      <c r="AK769" s="116">
        <f t="shared" ref="AK769:AU769" si="2758">AK568+AJ769</f>
        <v>2.68</v>
      </c>
      <c r="AL769" s="116">
        <f t="shared" si="2758"/>
        <v>4.0200000000000005</v>
      </c>
      <c r="AM769" s="116">
        <f t="shared" si="2758"/>
        <v>5.36</v>
      </c>
      <c r="AN769" s="116">
        <f t="shared" si="2758"/>
        <v>6.7</v>
      </c>
      <c r="AO769" s="116">
        <f t="shared" si="2758"/>
        <v>8.0400000000000009</v>
      </c>
      <c r="AP769" s="116">
        <f t="shared" si="2758"/>
        <v>9.3800000000000008</v>
      </c>
      <c r="AQ769" s="116">
        <f t="shared" si="2758"/>
        <v>10.72</v>
      </c>
      <c r="AR769" s="116">
        <f t="shared" si="2758"/>
        <v>12.06</v>
      </c>
      <c r="AS769" s="116">
        <f t="shared" si="2758"/>
        <v>13.4</v>
      </c>
      <c r="AT769" s="116">
        <f t="shared" si="2758"/>
        <v>14.74</v>
      </c>
      <c r="AU769" s="116">
        <f t="shared" si="2758"/>
        <v>16.080000000000002</v>
      </c>
      <c r="AV769" s="163"/>
      <c r="AW769" s="116">
        <f t="shared" si="2432"/>
        <v>17.420000000000002</v>
      </c>
      <c r="AX769" s="116">
        <f t="shared" ref="AX769:BH769" si="2759">AX568+AW769</f>
        <v>18.760000000000002</v>
      </c>
      <c r="AY769" s="116">
        <f t="shared" si="2759"/>
        <v>20.100000000000001</v>
      </c>
      <c r="AZ769" s="116">
        <f t="shared" si="2759"/>
        <v>21.44</v>
      </c>
      <c r="BA769" s="116">
        <f t="shared" si="2759"/>
        <v>22.78</v>
      </c>
      <c r="BB769" s="116">
        <f t="shared" si="2759"/>
        <v>24.12</v>
      </c>
      <c r="BC769" s="116">
        <f t="shared" si="2759"/>
        <v>25.46</v>
      </c>
      <c r="BD769" s="116">
        <f t="shared" si="2759"/>
        <v>26.8</v>
      </c>
      <c r="BE769" s="116">
        <f t="shared" si="2759"/>
        <v>28.14</v>
      </c>
      <c r="BF769" s="116">
        <f t="shared" si="2759"/>
        <v>29.48</v>
      </c>
      <c r="BG769" s="116">
        <f t="shared" si="2759"/>
        <v>30.82</v>
      </c>
      <c r="BH769" s="116">
        <f t="shared" si="2759"/>
        <v>32.160000000000004</v>
      </c>
      <c r="BI769" s="163"/>
      <c r="BV769" s="163"/>
      <c r="CI769" s="163"/>
      <c r="CV769" s="163"/>
      <c r="DI769" s="163"/>
      <c r="DV769" s="163"/>
      <c r="EI769" s="163"/>
    </row>
    <row r="770" spans="1:139" ht="15.75" outlineLevel="1" x14ac:dyDescent="0.25">
      <c r="A770" s="2">
        <f t="shared" ref="A770:E770" si="2760">A569</f>
        <v>27</v>
      </c>
      <c r="B770" s="86" t="str">
        <f t="shared" si="2760"/>
        <v>PRE-09757</v>
      </c>
      <c r="C770" s="86" t="str">
        <f t="shared" si="2760"/>
        <v>SPP TAU - Circuit 66834</v>
      </c>
      <c r="D770" s="2" t="str">
        <f t="shared" si="2760"/>
        <v>PRE-09757.1</v>
      </c>
      <c r="E770" s="162" t="str">
        <f t="shared" si="2760"/>
        <v>SPP TAU - Circuit 66834</v>
      </c>
      <c r="I770" s="205">
        <v>0</v>
      </c>
      <c r="J770" s="116">
        <f t="shared" ref="J770:U770" si="2761">J569+I770</f>
        <v>0</v>
      </c>
      <c r="K770" s="116">
        <f t="shared" si="2761"/>
        <v>0</v>
      </c>
      <c r="L770" s="116">
        <f t="shared" si="2761"/>
        <v>0</v>
      </c>
      <c r="M770" s="116">
        <f t="shared" si="2761"/>
        <v>0</v>
      </c>
      <c r="N770" s="116">
        <f t="shared" si="2761"/>
        <v>0</v>
      </c>
      <c r="O770" s="116">
        <f t="shared" si="2761"/>
        <v>0</v>
      </c>
      <c r="P770" s="116">
        <f t="shared" si="2761"/>
        <v>0</v>
      </c>
      <c r="Q770" s="116">
        <f t="shared" si="2761"/>
        <v>0</v>
      </c>
      <c r="R770" s="116">
        <f t="shared" si="2761"/>
        <v>0</v>
      </c>
      <c r="S770" s="116">
        <f t="shared" si="2761"/>
        <v>0</v>
      </c>
      <c r="T770" s="116">
        <f t="shared" si="2761"/>
        <v>0</v>
      </c>
      <c r="U770" s="116">
        <f t="shared" si="2761"/>
        <v>0</v>
      </c>
      <c r="V770" s="163"/>
      <c r="W770" s="116">
        <f t="shared" si="2428"/>
        <v>0</v>
      </c>
      <c r="X770" s="116">
        <f t="shared" ref="X770:AH770" si="2762">X569+W770</f>
        <v>0</v>
      </c>
      <c r="Y770" s="116">
        <f t="shared" si="2762"/>
        <v>0</v>
      </c>
      <c r="Z770" s="116">
        <f t="shared" si="2762"/>
        <v>0</v>
      </c>
      <c r="AA770" s="116">
        <f t="shared" si="2762"/>
        <v>0</v>
      </c>
      <c r="AB770" s="116">
        <f t="shared" si="2762"/>
        <v>0</v>
      </c>
      <c r="AC770" s="116">
        <f t="shared" si="2762"/>
        <v>0</v>
      </c>
      <c r="AD770" s="116">
        <f t="shared" si="2762"/>
        <v>0</v>
      </c>
      <c r="AE770" s="116">
        <f t="shared" si="2762"/>
        <v>0</v>
      </c>
      <c r="AF770" s="116">
        <f t="shared" si="2762"/>
        <v>0</v>
      </c>
      <c r="AG770" s="116">
        <f t="shared" si="2762"/>
        <v>0</v>
      </c>
      <c r="AH770" s="116">
        <f t="shared" si="2762"/>
        <v>0</v>
      </c>
      <c r="AI770" s="163"/>
      <c r="AJ770" s="116">
        <f t="shared" si="2430"/>
        <v>2.6</v>
      </c>
      <c r="AK770" s="116">
        <f t="shared" ref="AK770:AU770" si="2763">AK569+AJ770</f>
        <v>5.2</v>
      </c>
      <c r="AL770" s="116">
        <f t="shared" si="2763"/>
        <v>7.8000000000000007</v>
      </c>
      <c r="AM770" s="116">
        <f t="shared" si="2763"/>
        <v>10.4</v>
      </c>
      <c r="AN770" s="116">
        <f t="shared" si="2763"/>
        <v>13</v>
      </c>
      <c r="AO770" s="116">
        <f t="shared" si="2763"/>
        <v>15.6</v>
      </c>
      <c r="AP770" s="116">
        <f t="shared" si="2763"/>
        <v>18.2</v>
      </c>
      <c r="AQ770" s="116">
        <f t="shared" si="2763"/>
        <v>20.8</v>
      </c>
      <c r="AR770" s="116">
        <f t="shared" si="2763"/>
        <v>23.400000000000002</v>
      </c>
      <c r="AS770" s="116">
        <f t="shared" si="2763"/>
        <v>26.000000000000004</v>
      </c>
      <c r="AT770" s="116">
        <f t="shared" si="2763"/>
        <v>28.600000000000005</v>
      </c>
      <c r="AU770" s="116">
        <f t="shared" si="2763"/>
        <v>31.200000000000006</v>
      </c>
      <c r="AV770" s="163"/>
      <c r="AW770" s="116">
        <f t="shared" si="2432"/>
        <v>33.800000000000004</v>
      </c>
      <c r="AX770" s="116">
        <f t="shared" ref="AX770:BH770" si="2764">AX569+AW770</f>
        <v>36.400000000000006</v>
      </c>
      <c r="AY770" s="116">
        <f t="shared" si="2764"/>
        <v>39.000000000000007</v>
      </c>
      <c r="AZ770" s="116">
        <f t="shared" si="2764"/>
        <v>41.600000000000009</v>
      </c>
      <c r="BA770" s="116">
        <f t="shared" si="2764"/>
        <v>44.20000000000001</v>
      </c>
      <c r="BB770" s="116">
        <f t="shared" si="2764"/>
        <v>46.800000000000011</v>
      </c>
      <c r="BC770" s="116">
        <f t="shared" si="2764"/>
        <v>49.400000000000013</v>
      </c>
      <c r="BD770" s="116">
        <f t="shared" si="2764"/>
        <v>52.000000000000014</v>
      </c>
      <c r="BE770" s="116">
        <f t="shared" si="2764"/>
        <v>54.600000000000016</v>
      </c>
      <c r="BF770" s="116">
        <f t="shared" si="2764"/>
        <v>57.200000000000017</v>
      </c>
      <c r="BG770" s="116">
        <f t="shared" si="2764"/>
        <v>59.800000000000018</v>
      </c>
      <c r="BH770" s="116">
        <f t="shared" si="2764"/>
        <v>62.40000000000002</v>
      </c>
      <c r="BI770" s="163"/>
      <c r="BV770" s="163"/>
      <c r="CI770" s="163"/>
      <c r="CV770" s="163"/>
      <c r="DI770" s="163"/>
      <c r="DV770" s="163"/>
      <c r="EI770" s="163"/>
    </row>
    <row r="771" spans="1:139" ht="15.75" outlineLevel="1" x14ac:dyDescent="0.25">
      <c r="A771" s="2">
        <f t="shared" ref="A771:E771" si="2765">A570</f>
        <v>27</v>
      </c>
      <c r="B771" s="86" t="str">
        <f t="shared" si="2765"/>
        <v>PRE-09757</v>
      </c>
      <c r="C771" s="86" t="str">
        <f t="shared" si="2765"/>
        <v>SPP TAU - Circuit 66834</v>
      </c>
      <c r="D771" s="2" t="str">
        <f t="shared" si="2765"/>
        <v>PRE-09757.1</v>
      </c>
      <c r="E771" s="162" t="str">
        <f t="shared" si="2765"/>
        <v>SPP TAU - Circuit 66834</v>
      </c>
      <c r="I771" s="205">
        <v>0</v>
      </c>
      <c r="J771" s="116">
        <f t="shared" ref="J771:U771" si="2766">J570+I771</f>
        <v>0</v>
      </c>
      <c r="K771" s="116">
        <f t="shared" si="2766"/>
        <v>0</v>
      </c>
      <c r="L771" s="116">
        <f t="shared" si="2766"/>
        <v>0</v>
      </c>
      <c r="M771" s="116">
        <f t="shared" si="2766"/>
        <v>0</v>
      </c>
      <c r="N771" s="116">
        <f t="shared" si="2766"/>
        <v>0</v>
      </c>
      <c r="O771" s="116">
        <f t="shared" si="2766"/>
        <v>0</v>
      </c>
      <c r="P771" s="116">
        <f t="shared" si="2766"/>
        <v>0</v>
      </c>
      <c r="Q771" s="116">
        <f t="shared" si="2766"/>
        <v>0</v>
      </c>
      <c r="R771" s="116">
        <f t="shared" si="2766"/>
        <v>0</v>
      </c>
      <c r="S771" s="116">
        <f t="shared" si="2766"/>
        <v>0</v>
      </c>
      <c r="T771" s="116">
        <f t="shared" si="2766"/>
        <v>0</v>
      </c>
      <c r="U771" s="116">
        <f t="shared" si="2766"/>
        <v>0</v>
      </c>
      <c r="V771" s="163"/>
      <c r="W771" s="116">
        <f t="shared" si="2428"/>
        <v>0</v>
      </c>
      <c r="X771" s="116">
        <f t="shared" ref="X771:AH771" si="2767">X570+W771</f>
        <v>0</v>
      </c>
      <c r="Y771" s="116">
        <f t="shared" si="2767"/>
        <v>0</v>
      </c>
      <c r="Z771" s="116">
        <f t="shared" si="2767"/>
        <v>0</v>
      </c>
      <c r="AA771" s="116">
        <f t="shared" si="2767"/>
        <v>0</v>
      </c>
      <c r="AB771" s="116">
        <f t="shared" si="2767"/>
        <v>0</v>
      </c>
      <c r="AC771" s="116">
        <f t="shared" si="2767"/>
        <v>0</v>
      </c>
      <c r="AD771" s="116">
        <f t="shared" si="2767"/>
        <v>0</v>
      </c>
      <c r="AE771" s="116">
        <f t="shared" si="2767"/>
        <v>0</v>
      </c>
      <c r="AF771" s="116">
        <f t="shared" si="2767"/>
        <v>0</v>
      </c>
      <c r="AG771" s="116">
        <f t="shared" si="2767"/>
        <v>0</v>
      </c>
      <c r="AH771" s="116">
        <f t="shared" si="2767"/>
        <v>0</v>
      </c>
      <c r="AI771" s="163"/>
      <c r="AJ771" s="116">
        <f t="shared" si="2430"/>
        <v>0.21</v>
      </c>
      <c r="AK771" s="116">
        <f t="shared" ref="AK771:AU771" si="2768">AK570+AJ771</f>
        <v>0.42</v>
      </c>
      <c r="AL771" s="116">
        <f t="shared" si="2768"/>
        <v>0.63</v>
      </c>
      <c r="AM771" s="116">
        <f t="shared" si="2768"/>
        <v>0.84</v>
      </c>
      <c r="AN771" s="116">
        <f t="shared" si="2768"/>
        <v>1.05</v>
      </c>
      <c r="AO771" s="116">
        <f t="shared" si="2768"/>
        <v>1.26</v>
      </c>
      <c r="AP771" s="116">
        <f t="shared" si="2768"/>
        <v>1.47</v>
      </c>
      <c r="AQ771" s="116">
        <f t="shared" si="2768"/>
        <v>1.68</v>
      </c>
      <c r="AR771" s="116">
        <f t="shared" si="2768"/>
        <v>1.89</v>
      </c>
      <c r="AS771" s="116">
        <f t="shared" si="2768"/>
        <v>2.1</v>
      </c>
      <c r="AT771" s="116">
        <f t="shared" si="2768"/>
        <v>2.31</v>
      </c>
      <c r="AU771" s="116">
        <f t="shared" si="2768"/>
        <v>2.52</v>
      </c>
      <c r="AV771" s="163"/>
      <c r="AW771" s="116">
        <f t="shared" si="2432"/>
        <v>2.73</v>
      </c>
      <c r="AX771" s="116">
        <f t="shared" ref="AX771:BH771" si="2769">AX570+AW771</f>
        <v>2.94</v>
      </c>
      <c r="AY771" s="116">
        <f t="shared" si="2769"/>
        <v>3.15</v>
      </c>
      <c r="AZ771" s="116">
        <f t="shared" si="2769"/>
        <v>3.36</v>
      </c>
      <c r="BA771" s="116">
        <f t="shared" si="2769"/>
        <v>3.57</v>
      </c>
      <c r="BB771" s="116">
        <f t="shared" si="2769"/>
        <v>3.78</v>
      </c>
      <c r="BC771" s="116">
        <f t="shared" si="2769"/>
        <v>3.9899999999999998</v>
      </c>
      <c r="BD771" s="116">
        <f t="shared" si="2769"/>
        <v>4.2</v>
      </c>
      <c r="BE771" s="116">
        <f t="shared" si="2769"/>
        <v>4.41</v>
      </c>
      <c r="BF771" s="116">
        <f t="shared" si="2769"/>
        <v>4.62</v>
      </c>
      <c r="BG771" s="116">
        <f t="shared" si="2769"/>
        <v>4.83</v>
      </c>
      <c r="BH771" s="116">
        <f t="shared" si="2769"/>
        <v>5.04</v>
      </c>
      <c r="BI771" s="163"/>
      <c r="BV771" s="163"/>
      <c r="CI771" s="163"/>
      <c r="CV771" s="163"/>
      <c r="DI771" s="163"/>
      <c r="DV771" s="163"/>
      <c r="EI771" s="163"/>
    </row>
    <row r="772" spans="1:139" ht="15.75" outlineLevel="1" x14ac:dyDescent="0.25">
      <c r="A772" s="2">
        <f t="shared" ref="A772:E773" si="2770">A571</f>
        <v>28</v>
      </c>
      <c r="B772" s="86" t="str">
        <f t="shared" si="2770"/>
        <v>PRE-09758</v>
      </c>
      <c r="C772" s="86" t="str">
        <f t="shared" si="2770"/>
        <v>SPP TAU - Circuit 66022</v>
      </c>
      <c r="D772" s="2" t="str">
        <f t="shared" si="2770"/>
        <v>PRE-09758.1</v>
      </c>
      <c r="E772" s="162" t="str">
        <f t="shared" si="2770"/>
        <v>SPP TAU - Circuit 66022</v>
      </c>
      <c r="I772" s="205">
        <v>0</v>
      </c>
      <c r="J772" s="116">
        <f t="shared" ref="J772:U772" si="2771">J571+I772</f>
        <v>0</v>
      </c>
      <c r="K772" s="116">
        <f t="shared" si="2771"/>
        <v>0</v>
      </c>
      <c r="L772" s="116">
        <f t="shared" si="2771"/>
        <v>0</v>
      </c>
      <c r="M772" s="116">
        <f t="shared" si="2771"/>
        <v>0</v>
      </c>
      <c r="N772" s="116">
        <f t="shared" si="2771"/>
        <v>0</v>
      </c>
      <c r="O772" s="116">
        <f t="shared" si="2771"/>
        <v>0</v>
      </c>
      <c r="P772" s="116">
        <f t="shared" si="2771"/>
        <v>0</v>
      </c>
      <c r="Q772" s="116">
        <f t="shared" si="2771"/>
        <v>0</v>
      </c>
      <c r="R772" s="116">
        <f t="shared" si="2771"/>
        <v>0</v>
      </c>
      <c r="S772" s="116">
        <f t="shared" si="2771"/>
        <v>0</v>
      </c>
      <c r="T772" s="116">
        <f t="shared" si="2771"/>
        <v>0</v>
      </c>
      <c r="U772" s="116">
        <f t="shared" si="2771"/>
        <v>0</v>
      </c>
      <c r="V772" s="163"/>
      <c r="W772" s="116">
        <f t="shared" si="2428"/>
        <v>0</v>
      </c>
      <c r="X772" s="116">
        <f t="shared" ref="X772:AH772" si="2772">X571+W772</f>
        <v>0</v>
      </c>
      <c r="Y772" s="116">
        <f t="shared" si="2772"/>
        <v>0</v>
      </c>
      <c r="Z772" s="116">
        <f t="shared" si="2772"/>
        <v>0</v>
      </c>
      <c r="AA772" s="116">
        <f t="shared" si="2772"/>
        <v>0</v>
      </c>
      <c r="AB772" s="116">
        <f t="shared" si="2772"/>
        <v>0</v>
      </c>
      <c r="AC772" s="116">
        <f t="shared" si="2772"/>
        <v>0</v>
      </c>
      <c r="AD772" s="116">
        <f t="shared" si="2772"/>
        <v>0</v>
      </c>
      <c r="AE772" s="116">
        <f t="shared" si="2772"/>
        <v>0</v>
      </c>
      <c r="AF772" s="116">
        <f t="shared" si="2772"/>
        <v>0</v>
      </c>
      <c r="AG772" s="116">
        <f t="shared" si="2772"/>
        <v>0</v>
      </c>
      <c r="AH772" s="116">
        <f t="shared" si="2772"/>
        <v>0</v>
      </c>
      <c r="AI772" s="163"/>
      <c r="AJ772" s="116">
        <f t="shared" si="2430"/>
        <v>0</v>
      </c>
      <c r="AK772" s="116">
        <f t="shared" ref="AK772:AU772" si="2773">AK571+AJ772</f>
        <v>0</v>
      </c>
      <c r="AL772" s="116">
        <f t="shared" si="2773"/>
        <v>0</v>
      </c>
      <c r="AM772" s="116">
        <f t="shared" si="2773"/>
        <v>5103.45</v>
      </c>
      <c r="AN772" s="116">
        <f t="shared" si="2773"/>
        <v>10206.9</v>
      </c>
      <c r="AO772" s="116">
        <f t="shared" si="2773"/>
        <v>15310.349999999999</v>
      </c>
      <c r="AP772" s="116">
        <f t="shared" si="2773"/>
        <v>20413.8</v>
      </c>
      <c r="AQ772" s="116">
        <f t="shared" si="2773"/>
        <v>25517.25</v>
      </c>
      <c r="AR772" s="116">
        <f t="shared" si="2773"/>
        <v>30620.7</v>
      </c>
      <c r="AS772" s="116">
        <f t="shared" si="2773"/>
        <v>35724.15</v>
      </c>
      <c r="AT772" s="116">
        <f t="shared" si="2773"/>
        <v>40827.599999999999</v>
      </c>
      <c r="AU772" s="116">
        <f t="shared" si="2773"/>
        <v>45931.049999999996</v>
      </c>
      <c r="AV772" s="163"/>
      <c r="AW772" s="116">
        <f t="shared" si="2432"/>
        <v>51034.499999999993</v>
      </c>
      <c r="AX772" s="116">
        <f t="shared" ref="AX772:BH772" si="2774">AX571+AW772</f>
        <v>56137.94999999999</v>
      </c>
      <c r="AY772" s="116">
        <f t="shared" si="2774"/>
        <v>61241.399999999987</v>
      </c>
      <c r="AZ772" s="116">
        <f t="shared" si="2774"/>
        <v>66344.849999999991</v>
      </c>
      <c r="BA772" s="116">
        <f t="shared" si="2774"/>
        <v>71448.299999999988</v>
      </c>
      <c r="BB772" s="116">
        <f t="shared" si="2774"/>
        <v>76551.749999999985</v>
      </c>
      <c r="BC772" s="116">
        <f t="shared" si="2774"/>
        <v>81655.199999999983</v>
      </c>
      <c r="BD772" s="116">
        <f t="shared" si="2774"/>
        <v>86758.64999999998</v>
      </c>
      <c r="BE772" s="116">
        <f t="shared" si="2774"/>
        <v>91862.099999999977</v>
      </c>
      <c r="BF772" s="116">
        <f t="shared" si="2774"/>
        <v>96965.549999999974</v>
      </c>
      <c r="BG772" s="116">
        <f t="shared" si="2774"/>
        <v>102068.99999999997</v>
      </c>
      <c r="BH772" s="116">
        <f t="shared" si="2774"/>
        <v>107172.44999999997</v>
      </c>
      <c r="BI772" s="163"/>
      <c r="BV772" s="163"/>
      <c r="CI772" s="163"/>
      <c r="CV772" s="163"/>
      <c r="DI772" s="163"/>
      <c r="DV772" s="163"/>
      <c r="EI772" s="163"/>
    </row>
    <row r="773" spans="1:139" ht="15.75" outlineLevel="1" x14ac:dyDescent="0.25">
      <c r="A773" s="2">
        <f t="shared" si="2770"/>
        <v>29</v>
      </c>
      <c r="B773" s="86" t="str">
        <f t="shared" si="2770"/>
        <v>PRE-09759</v>
      </c>
      <c r="C773" s="86" t="str">
        <f t="shared" si="2770"/>
        <v>SPP TAU - Circuit 66060</v>
      </c>
      <c r="D773" s="2" t="str">
        <f t="shared" si="2770"/>
        <v>PRE-09759.1</v>
      </c>
      <c r="E773" s="162" t="str">
        <f t="shared" si="2770"/>
        <v>SPP TAU - Circuit 66060</v>
      </c>
      <c r="I773" s="205">
        <v>0</v>
      </c>
      <c r="J773" s="116">
        <f t="shared" ref="J773:U773" si="2775">J572+I773</f>
        <v>0</v>
      </c>
      <c r="K773" s="116">
        <f t="shared" si="2775"/>
        <v>0</v>
      </c>
      <c r="L773" s="116">
        <f t="shared" si="2775"/>
        <v>0</v>
      </c>
      <c r="M773" s="116">
        <f t="shared" si="2775"/>
        <v>0</v>
      </c>
      <c r="N773" s="116">
        <f t="shared" si="2775"/>
        <v>0</v>
      </c>
      <c r="O773" s="116">
        <f t="shared" si="2775"/>
        <v>0</v>
      </c>
      <c r="P773" s="116">
        <f t="shared" si="2775"/>
        <v>0</v>
      </c>
      <c r="Q773" s="116">
        <f t="shared" si="2775"/>
        <v>0</v>
      </c>
      <c r="R773" s="116">
        <f t="shared" si="2775"/>
        <v>0</v>
      </c>
      <c r="S773" s="116">
        <f t="shared" si="2775"/>
        <v>0</v>
      </c>
      <c r="T773" s="116">
        <f t="shared" si="2775"/>
        <v>0</v>
      </c>
      <c r="U773" s="116">
        <f t="shared" si="2775"/>
        <v>0</v>
      </c>
      <c r="V773" s="163"/>
      <c r="W773" s="116">
        <f t="shared" ref="W773:W804" si="2776">W572+U773</f>
        <v>0</v>
      </c>
      <c r="X773" s="116">
        <f t="shared" ref="X773:AH773" si="2777">X572+W773</f>
        <v>0</v>
      </c>
      <c r="Y773" s="116">
        <f t="shared" si="2777"/>
        <v>0</v>
      </c>
      <c r="Z773" s="116">
        <f t="shared" si="2777"/>
        <v>0</v>
      </c>
      <c r="AA773" s="116">
        <f t="shared" si="2777"/>
        <v>0</v>
      </c>
      <c r="AB773" s="116">
        <f t="shared" si="2777"/>
        <v>0</v>
      </c>
      <c r="AC773" s="116">
        <f t="shared" si="2777"/>
        <v>0</v>
      </c>
      <c r="AD773" s="116">
        <f t="shared" si="2777"/>
        <v>0</v>
      </c>
      <c r="AE773" s="116">
        <f t="shared" si="2777"/>
        <v>0</v>
      </c>
      <c r="AF773" s="116">
        <f t="shared" si="2777"/>
        <v>0</v>
      </c>
      <c r="AG773" s="116">
        <f t="shared" si="2777"/>
        <v>0</v>
      </c>
      <c r="AH773" s="116">
        <f t="shared" si="2777"/>
        <v>0</v>
      </c>
      <c r="AI773" s="163"/>
      <c r="AJ773" s="116">
        <f t="shared" ref="AJ773:AJ804" si="2778">AJ572+AH773</f>
        <v>345.08</v>
      </c>
      <c r="AK773" s="116">
        <f t="shared" ref="AK773:AU773" si="2779">AK572+AJ773</f>
        <v>713.49</v>
      </c>
      <c r="AL773" s="116">
        <f t="shared" si="2779"/>
        <v>1081.9000000000001</v>
      </c>
      <c r="AM773" s="116">
        <f t="shared" si="2779"/>
        <v>1450.3100000000002</v>
      </c>
      <c r="AN773" s="116">
        <f t="shared" si="2779"/>
        <v>1818.7200000000003</v>
      </c>
      <c r="AO773" s="116">
        <f t="shared" si="2779"/>
        <v>2187.13</v>
      </c>
      <c r="AP773" s="116">
        <f t="shared" si="2779"/>
        <v>2555.54</v>
      </c>
      <c r="AQ773" s="116">
        <f t="shared" si="2779"/>
        <v>2923.95</v>
      </c>
      <c r="AR773" s="116">
        <f t="shared" si="2779"/>
        <v>3292.3599999999997</v>
      </c>
      <c r="AS773" s="116">
        <f t="shared" si="2779"/>
        <v>3660.7699999999995</v>
      </c>
      <c r="AT773" s="116">
        <f t="shared" si="2779"/>
        <v>4029.1799999999994</v>
      </c>
      <c r="AU773" s="116">
        <f t="shared" si="2779"/>
        <v>4397.5899999999992</v>
      </c>
      <c r="AV773" s="163"/>
      <c r="AW773" s="116">
        <f t="shared" ref="AW773:AW804" si="2780">AW572+AU773</f>
        <v>4765.9999999999991</v>
      </c>
      <c r="AX773" s="116">
        <f t="shared" ref="AX773:BH773" si="2781">AX572+AW773</f>
        <v>5134.4099999999989</v>
      </c>
      <c r="AY773" s="116">
        <f t="shared" si="2781"/>
        <v>5502.8199999999988</v>
      </c>
      <c r="AZ773" s="116">
        <f t="shared" si="2781"/>
        <v>5871.2299999999987</v>
      </c>
      <c r="BA773" s="116">
        <f t="shared" si="2781"/>
        <v>6239.6399999999985</v>
      </c>
      <c r="BB773" s="116">
        <f t="shared" si="2781"/>
        <v>6608.0499999999984</v>
      </c>
      <c r="BC773" s="116">
        <f t="shared" si="2781"/>
        <v>6976.4599999999982</v>
      </c>
      <c r="BD773" s="116">
        <f t="shared" si="2781"/>
        <v>7344.8699999999981</v>
      </c>
      <c r="BE773" s="116">
        <f t="shared" si="2781"/>
        <v>7713.2799999999979</v>
      </c>
      <c r="BF773" s="116">
        <f t="shared" si="2781"/>
        <v>8081.6899999999978</v>
      </c>
      <c r="BG773" s="116">
        <f t="shared" si="2781"/>
        <v>8450.0999999999985</v>
      </c>
      <c r="BH773" s="116">
        <f t="shared" si="2781"/>
        <v>8818.5099999999984</v>
      </c>
      <c r="BI773" s="163"/>
      <c r="BV773" s="163"/>
      <c r="CI773" s="163"/>
      <c r="CV773" s="163"/>
      <c r="DI773" s="163"/>
      <c r="DV773" s="163"/>
      <c r="EI773" s="163"/>
    </row>
    <row r="774" spans="1:139" ht="15.75" outlineLevel="1" x14ac:dyDescent="0.25">
      <c r="A774" s="2">
        <f t="shared" ref="A774:E774" si="2782">A573</f>
        <v>29</v>
      </c>
      <c r="B774" s="86" t="str">
        <f t="shared" si="2782"/>
        <v>PRE-09759</v>
      </c>
      <c r="C774" s="86" t="str">
        <f t="shared" si="2782"/>
        <v>SPP TAU - Circuit 66060</v>
      </c>
      <c r="D774" s="2" t="str">
        <f t="shared" si="2782"/>
        <v>PRE-09759.1</v>
      </c>
      <c r="E774" s="162" t="str">
        <f t="shared" si="2782"/>
        <v>SPP TAU - Circuit 66060</v>
      </c>
      <c r="I774" s="205">
        <v>0</v>
      </c>
      <c r="J774" s="116">
        <f t="shared" ref="J774:U774" si="2783">J573+I774</f>
        <v>0</v>
      </c>
      <c r="K774" s="116">
        <f t="shared" si="2783"/>
        <v>0</v>
      </c>
      <c r="L774" s="116">
        <f t="shared" si="2783"/>
        <v>0</v>
      </c>
      <c r="M774" s="116">
        <f t="shared" si="2783"/>
        <v>0</v>
      </c>
      <c r="N774" s="116">
        <f t="shared" si="2783"/>
        <v>0</v>
      </c>
      <c r="O774" s="116">
        <f t="shared" si="2783"/>
        <v>0</v>
      </c>
      <c r="P774" s="116">
        <f t="shared" si="2783"/>
        <v>0</v>
      </c>
      <c r="Q774" s="116">
        <f t="shared" si="2783"/>
        <v>0</v>
      </c>
      <c r="R774" s="116">
        <f t="shared" si="2783"/>
        <v>0</v>
      </c>
      <c r="S774" s="116">
        <f t="shared" si="2783"/>
        <v>0</v>
      </c>
      <c r="T774" s="116">
        <f t="shared" si="2783"/>
        <v>0</v>
      </c>
      <c r="U774" s="116">
        <f t="shared" si="2783"/>
        <v>0</v>
      </c>
      <c r="V774" s="163"/>
      <c r="W774" s="116">
        <f t="shared" si="2776"/>
        <v>0</v>
      </c>
      <c r="X774" s="116">
        <f t="shared" ref="X774:AH774" si="2784">X573+W774</f>
        <v>0</v>
      </c>
      <c r="Y774" s="116">
        <f t="shared" si="2784"/>
        <v>0</v>
      </c>
      <c r="Z774" s="116">
        <f t="shared" si="2784"/>
        <v>0</v>
      </c>
      <c r="AA774" s="116">
        <f t="shared" si="2784"/>
        <v>0</v>
      </c>
      <c r="AB774" s="116">
        <f t="shared" si="2784"/>
        <v>0</v>
      </c>
      <c r="AC774" s="116">
        <f t="shared" si="2784"/>
        <v>0</v>
      </c>
      <c r="AD774" s="116">
        <f t="shared" si="2784"/>
        <v>0</v>
      </c>
      <c r="AE774" s="116">
        <f t="shared" si="2784"/>
        <v>0</v>
      </c>
      <c r="AF774" s="116">
        <f t="shared" si="2784"/>
        <v>0</v>
      </c>
      <c r="AG774" s="116">
        <f t="shared" si="2784"/>
        <v>0</v>
      </c>
      <c r="AH774" s="116">
        <f t="shared" si="2784"/>
        <v>0</v>
      </c>
      <c r="AI774" s="163"/>
      <c r="AJ774" s="116">
        <f t="shared" si="2778"/>
        <v>69.63</v>
      </c>
      <c r="AK774" s="116">
        <f t="shared" ref="AK774:AU774" si="2785">AK573+AJ774</f>
        <v>139.26</v>
      </c>
      <c r="AL774" s="116">
        <f t="shared" si="2785"/>
        <v>208.89</v>
      </c>
      <c r="AM774" s="116">
        <f t="shared" si="2785"/>
        <v>278.52</v>
      </c>
      <c r="AN774" s="116">
        <f t="shared" si="2785"/>
        <v>348.15</v>
      </c>
      <c r="AO774" s="116">
        <f t="shared" si="2785"/>
        <v>417.78</v>
      </c>
      <c r="AP774" s="116">
        <f t="shared" si="2785"/>
        <v>487.40999999999997</v>
      </c>
      <c r="AQ774" s="116">
        <f t="shared" si="2785"/>
        <v>557.04</v>
      </c>
      <c r="AR774" s="116">
        <f t="shared" si="2785"/>
        <v>626.66999999999996</v>
      </c>
      <c r="AS774" s="116">
        <f t="shared" si="2785"/>
        <v>696.3</v>
      </c>
      <c r="AT774" s="116">
        <f t="shared" si="2785"/>
        <v>765.93</v>
      </c>
      <c r="AU774" s="116">
        <f t="shared" si="2785"/>
        <v>835.56</v>
      </c>
      <c r="AV774" s="163"/>
      <c r="AW774" s="116">
        <f t="shared" si="2780"/>
        <v>905.18999999999994</v>
      </c>
      <c r="AX774" s="116">
        <f t="shared" ref="AX774:BH774" si="2786">AX573+AW774</f>
        <v>974.81999999999994</v>
      </c>
      <c r="AY774" s="116">
        <f t="shared" si="2786"/>
        <v>1044.4499999999998</v>
      </c>
      <c r="AZ774" s="116">
        <f t="shared" si="2786"/>
        <v>1114.08</v>
      </c>
      <c r="BA774" s="116">
        <f t="shared" si="2786"/>
        <v>1183.71</v>
      </c>
      <c r="BB774" s="116">
        <f t="shared" si="2786"/>
        <v>1253.3400000000001</v>
      </c>
      <c r="BC774" s="116">
        <f t="shared" si="2786"/>
        <v>1322.9700000000003</v>
      </c>
      <c r="BD774" s="116">
        <f t="shared" si="2786"/>
        <v>1392.6000000000004</v>
      </c>
      <c r="BE774" s="116">
        <f t="shared" si="2786"/>
        <v>1462.2300000000005</v>
      </c>
      <c r="BF774" s="116">
        <f t="shared" si="2786"/>
        <v>1531.8600000000006</v>
      </c>
      <c r="BG774" s="116">
        <f t="shared" si="2786"/>
        <v>1601.4900000000007</v>
      </c>
      <c r="BH774" s="116">
        <f t="shared" si="2786"/>
        <v>1671.1200000000008</v>
      </c>
      <c r="BI774" s="163"/>
      <c r="BV774" s="163"/>
      <c r="CI774" s="163"/>
      <c r="CV774" s="163"/>
      <c r="DI774" s="163"/>
      <c r="DV774" s="163"/>
      <c r="EI774" s="163"/>
    </row>
    <row r="775" spans="1:139" ht="15.75" outlineLevel="1" x14ac:dyDescent="0.25">
      <c r="A775" s="2">
        <f t="shared" ref="A775:E775" si="2787">A574</f>
        <v>29</v>
      </c>
      <c r="B775" s="86" t="str">
        <f t="shared" si="2787"/>
        <v>PRE-09759</v>
      </c>
      <c r="C775" s="86" t="str">
        <f t="shared" si="2787"/>
        <v>SPP TAU - Circuit 66060</v>
      </c>
      <c r="D775" s="2" t="str">
        <f t="shared" si="2787"/>
        <v>PRE-09759.1</v>
      </c>
      <c r="E775" s="162" t="str">
        <f t="shared" si="2787"/>
        <v>SPP TAU - Circuit 66060</v>
      </c>
      <c r="I775" s="205">
        <v>0</v>
      </c>
      <c r="J775" s="116">
        <f t="shared" ref="J775:U775" si="2788">J574+I775</f>
        <v>0</v>
      </c>
      <c r="K775" s="116">
        <f t="shared" si="2788"/>
        <v>0</v>
      </c>
      <c r="L775" s="116">
        <f t="shared" si="2788"/>
        <v>0</v>
      </c>
      <c r="M775" s="116">
        <f t="shared" si="2788"/>
        <v>0</v>
      </c>
      <c r="N775" s="116">
        <f t="shared" si="2788"/>
        <v>0</v>
      </c>
      <c r="O775" s="116">
        <f t="shared" si="2788"/>
        <v>0</v>
      </c>
      <c r="P775" s="116">
        <f t="shared" si="2788"/>
        <v>0</v>
      </c>
      <c r="Q775" s="116">
        <f t="shared" si="2788"/>
        <v>0</v>
      </c>
      <c r="R775" s="116">
        <f t="shared" si="2788"/>
        <v>0</v>
      </c>
      <c r="S775" s="116">
        <f t="shared" si="2788"/>
        <v>0</v>
      </c>
      <c r="T775" s="116">
        <f t="shared" si="2788"/>
        <v>0</v>
      </c>
      <c r="U775" s="116">
        <f t="shared" si="2788"/>
        <v>0</v>
      </c>
      <c r="V775" s="163"/>
      <c r="W775" s="116">
        <f t="shared" si="2776"/>
        <v>0</v>
      </c>
      <c r="X775" s="116">
        <f t="shared" ref="X775:AH775" si="2789">X574+W775</f>
        <v>0</v>
      </c>
      <c r="Y775" s="116">
        <f t="shared" si="2789"/>
        <v>0</v>
      </c>
      <c r="Z775" s="116">
        <f t="shared" si="2789"/>
        <v>0</v>
      </c>
      <c r="AA775" s="116">
        <f t="shared" si="2789"/>
        <v>0</v>
      </c>
      <c r="AB775" s="116">
        <f t="shared" si="2789"/>
        <v>0</v>
      </c>
      <c r="AC775" s="116">
        <f t="shared" si="2789"/>
        <v>0</v>
      </c>
      <c r="AD775" s="116">
        <f t="shared" si="2789"/>
        <v>0</v>
      </c>
      <c r="AE775" s="116">
        <f t="shared" si="2789"/>
        <v>0</v>
      </c>
      <c r="AF775" s="116">
        <f t="shared" si="2789"/>
        <v>0</v>
      </c>
      <c r="AG775" s="116">
        <f t="shared" si="2789"/>
        <v>0</v>
      </c>
      <c r="AH775" s="116">
        <f t="shared" si="2789"/>
        <v>0</v>
      </c>
      <c r="AI775" s="163"/>
      <c r="AJ775" s="116">
        <f t="shared" si="2778"/>
        <v>10.15</v>
      </c>
      <c r="AK775" s="116">
        <f t="shared" ref="AK775:AU775" si="2790">AK574+AJ775</f>
        <v>20.3</v>
      </c>
      <c r="AL775" s="116">
        <f t="shared" si="2790"/>
        <v>30.450000000000003</v>
      </c>
      <c r="AM775" s="116">
        <f t="shared" si="2790"/>
        <v>40.6</v>
      </c>
      <c r="AN775" s="116">
        <f t="shared" si="2790"/>
        <v>50.75</v>
      </c>
      <c r="AO775" s="116">
        <f t="shared" si="2790"/>
        <v>60.9</v>
      </c>
      <c r="AP775" s="116">
        <f t="shared" si="2790"/>
        <v>71.05</v>
      </c>
      <c r="AQ775" s="116">
        <f t="shared" si="2790"/>
        <v>81.2</v>
      </c>
      <c r="AR775" s="116">
        <f t="shared" si="2790"/>
        <v>91.350000000000009</v>
      </c>
      <c r="AS775" s="116">
        <f t="shared" si="2790"/>
        <v>101.50000000000001</v>
      </c>
      <c r="AT775" s="116">
        <f t="shared" si="2790"/>
        <v>111.65000000000002</v>
      </c>
      <c r="AU775" s="116">
        <f t="shared" si="2790"/>
        <v>121.80000000000003</v>
      </c>
      <c r="AV775" s="163"/>
      <c r="AW775" s="116">
        <f t="shared" si="2780"/>
        <v>131.95000000000002</v>
      </c>
      <c r="AX775" s="116">
        <f t="shared" ref="AX775:BH775" si="2791">AX574+AW775</f>
        <v>142.10000000000002</v>
      </c>
      <c r="AY775" s="116">
        <f t="shared" si="2791"/>
        <v>152.25000000000003</v>
      </c>
      <c r="AZ775" s="116">
        <f t="shared" si="2791"/>
        <v>162.40000000000003</v>
      </c>
      <c r="BA775" s="116">
        <f t="shared" si="2791"/>
        <v>172.55000000000004</v>
      </c>
      <c r="BB775" s="116">
        <f t="shared" si="2791"/>
        <v>182.70000000000005</v>
      </c>
      <c r="BC775" s="116">
        <f t="shared" si="2791"/>
        <v>192.85000000000005</v>
      </c>
      <c r="BD775" s="116">
        <f t="shared" si="2791"/>
        <v>203.00000000000006</v>
      </c>
      <c r="BE775" s="116">
        <f t="shared" si="2791"/>
        <v>213.15000000000006</v>
      </c>
      <c r="BF775" s="116">
        <f t="shared" si="2791"/>
        <v>223.30000000000007</v>
      </c>
      <c r="BG775" s="116">
        <f t="shared" si="2791"/>
        <v>233.45000000000007</v>
      </c>
      <c r="BH775" s="116">
        <f t="shared" si="2791"/>
        <v>243.60000000000008</v>
      </c>
      <c r="BI775" s="163"/>
      <c r="BV775" s="163"/>
      <c r="CI775" s="163"/>
      <c r="CV775" s="163"/>
      <c r="DI775" s="163"/>
      <c r="DV775" s="163"/>
      <c r="EI775" s="163"/>
    </row>
    <row r="776" spans="1:139" ht="15.75" outlineLevel="1" x14ac:dyDescent="0.25">
      <c r="A776" s="2">
        <f t="shared" ref="A776:E776" si="2792">A575</f>
        <v>29</v>
      </c>
      <c r="B776" s="86" t="str">
        <f t="shared" si="2792"/>
        <v>PRE-09759</v>
      </c>
      <c r="C776" s="86" t="str">
        <f t="shared" si="2792"/>
        <v>SPP TAU - Circuit 66060</v>
      </c>
      <c r="D776" s="2" t="str">
        <f t="shared" si="2792"/>
        <v>PRE-09759.1</v>
      </c>
      <c r="E776" s="162" t="str">
        <f t="shared" si="2792"/>
        <v>SPP TAU - Circuit 66060</v>
      </c>
      <c r="I776" s="205">
        <v>0</v>
      </c>
      <c r="J776" s="116">
        <f t="shared" ref="J776:U776" si="2793">J575+I776</f>
        <v>0</v>
      </c>
      <c r="K776" s="116">
        <f t="shared" si="2793"/>
        <v>0</v>
      </c>
      <c r="L776" s="116">
        <f t="shared" si="2793"/>
        <v>0</v>
      </c>
      <c r="M776" s="116">
        <f t="shared" si="2793"/>
        <v>0</v>
      </c>
      <c r="N776" s="116">
        <f t="shared" si="2793"/>
        <v>0</v>
      </c>
      <c r="O776" s="116">
        <f t="shared" si="2793"/>
        <v>0</v>
      </c>
      <c r="P776" s="116">
        <f t="shared" si="2793"/>
        <v>0</v>
      </c>
      <c r="Q776" s="116">
        <f t="shared" si="2793"/>
        <v>0</v>
      </c>
      <c r="R776" s="116">
        <f t="shared" si="2793"/>
        <v>0</v>
      </c>
      <c r="S776" s="116">
        <f t="shared" si="2793"/>
        <v>0</v>
      </c>
      <c r="T776" s="116">
        <f t="shared" si="2793"/>
        <v>0</v>
      </c>
      <c r="U776" s="116">
        <f t="shared" si="2793"/>
        <v>0</v>
      </c>
      <c r="V776" s="163"/>
      <c r="W776" s="116">
        <f t="shared" si="2776"/>
        <v>0</v>
      </c>
      <c r="X776" s="116">
        <f t="shared" ref="X776:AH776" si="2794">X575+W776</f>
        <v>0</v>
      </c>
      <c r="Y776" s="116">
        <f t="shared" si="2794"/>
        <v>0</v>
      </c>
      <c r="Z776" s="116">
        <f t="shared" si="2794"/>
        <v>0</v>
      </c>
      <c r="AA776" s="116">
        <f t="shared" si="2794"/>
        <v>0</v>
      </c>
      <c r="AB776" s="116">
        <f t="shared" si="2794"/>
        <v>0</v>
      </c>
      <c r="AC776" s="116">
        <f t="shared" si="2794"/>
        <v>0</v>
      </c>
      <c r="AD776" s="116">
        <f t="shared" si="2794"/>
        <v>0</v>
      </c>
      <c r="AE776" s="116">
        <f t="shared" si="2794"/>
        <v>0</v>
      </c>
      <c r="AF776" s="116">
        <f t="shared" si="2794"/>
        <v>0</v>
      </c>
      <c r="AG776" s="116">
        <f t="shared" si="2794"/>
        <v>0</v>
      </c>
      <c r="AH776" s="116">
        <f t="shared" si="2794"/>
        <v>0</v>
      </c>
      <c r="AI776" s="163"/>
      <c r="AJ776" s="116">
        <f t="shared" si="2778"/>
        <v>25.83</v>
      </c>
      <c r="AK776" s="116">
        <f t="shared" ref="AK776:AU776" si="2795">AK575+AJ776</f>
        <v>51.66</v>
      </c>
      <c r="AL776" s="116">
        <f t="shared" si="2795"/>
        <v>77.489999999999995</v>
      </c>
      <c r="AM776" s="116">
        <f t="shared" si="2795"/>
        <v>103.32</v>
      </c>
      <c r="AN776" s="116">
        <f t="shared" si="2795"/>
        <v>129.14999999999998</v>
      </c>
      <c r="AO776" s="116">
        <f t="shared" si="2795"/>
        <v>154.97999999999996</v>
      </c>
      <c r="AP776" s="116">
        <f t="shared" si="2795"/>
        <v>180.80999999999995</v>
      </c>
      <c r="AQ776" s="116">
        <f t="shared" si="2795"/>
        <v>206.63999999999993</v>
      </c>
      <c r="AR776" s="116">
        <f t="shared" si="2795"/>
        <v>232.46999999999991</v>
      </c>
      <c r="AS776" s="116">
        <f t="shared" si="2795"/>
        <v>258.2999999999999</v>
      </c>
      <c r="AT776" s="116">
        <f t="shared" si="2795"/>
        <v>284.12999999999988</v>
      </c>
      <c r="AU776" s="116">
        <f t="shared" si="2795"/>
        <v>309.95999999999987</v>
      </c>
      <c r="AV776" s="163"/>
      <c r="AW776" s="116">
        <f t="shared" si="2780"/>
        <v>335.78999999999985</v>
      </c>
      <c r="AX776" s="116">
        <f t="shared" ref="AX776:BH776" si="2796">AX575+AW776</f>
        <v>361.61999999999983</v>
      </c>
      <c r="AY776" s="116">
        <f t="shared" si="2796"/>
        <v>387.44999999999982</v>
      </c>
      <c r="AZ776" s="116">
        <f t="shared" si="2796"/>
        <v>413.2799999999998</v>
      </c>
      <c r="BA776" s="116">
        <f t="shared" si="2796"/>
        <v>439.10999999999979</v>
      </c>
      <c r="BB776" s="116">
        <f t="shared" si="2796"/>
        <v>464.93999999999977</v>
      </c>
      <c r="BC776" s="116">
        <f t="shared" si="2796"/>
        <v>490.76999999999975</v>
      </c>
      <c r="BD776" s="116">
        <f t="shared" si="2796"/>
        <v>516.5999999999998</v>
      </c>
      <c r="BE776" s="116">
        <f t="shared" si="2796"/>
        <v>542.42999999999984</v>
      </c>
      <c r="BF776" s="116">
        <f t="shared" si="2796"/>
        <v>568.25999999999988</v>
      </c>
      <c r="BG776" s="116">
        <f t="shared" si="2796"/>
        <v>594.08999999999992</v>
      </c>
      <c r="BH776" s="116">
        <f t="shared" si="2796"/>
        <v>619.91999999999996</v>
      </c>
      <c r="BI776" s="163"/>
      <c r="BV776" s="163"/>
      <c r="CI776" s="163"/>
      <c r="CV776" s="163"/>
      <c r="DI776" s="163"/>
      <c r="DV776" s="163"/>
      <c r="EI776" s="163"/>
    </row>
    <row r="777" spans="1:139" ht="15.75" outlineLevel="1" x14ac:dyDescent="0.25">
      <c r="A777" s="2">
        <f t="shared" ref="A777:E777" si="2797">A576</f>
        <v>29</v>
      </c>
      <c r="B777" s="86" t="str">
        <f t="shared" si="2797"/>
        <v>PRE-09759</v>
      </c>
      <c r="C777" s="86" t="str">
        <f t="shared" si="2797"/>
        <v>SPP TAU - Circuit 66060</v>
      </c>
      <c r="D777" s="2" t="str">
        <f t="shared" si="2797"/>
        <v>PRE-09759.1</v>
      </c>
      <c r="E777" s="162" t="str">
        <f t="shared" si="2797"/>
        <v>SPP TAU - Circuit 66060</v>
      </c>
      <c r="I777" s="205">
        <v>0</v>
      </c>
      <c r="J777" s="116">
        <f t="shared" ref="J777:U777" si="2798">J576+I777</f>
        <v>0</v>
      </c>
      <c r="K777" s="116">
        <f t="shared" si="2798"/>
        <v>0</v>
      </c>
      <c r="L777" s="116">
        <f t="shared" si="2798"/>
        <v>0</v>
      </c>
      <c r="M777" s="116">
        <f t="shared" si="2798"/>
        <v>0</v>
      </c>
      <c r="N777" s="116">
        <f t="shared" si="2798"/>
        <v>0</v>
      </c>
      <c r="O777" s="116">
        <f t="shared" si="2798"/>
        <v>0</v>
      </c>
      <c r="P777" s="116">
        <f t="shared" si="2798"/>
        <v>0</v>
      </c>
      <c r="Q777" s="116">
        <f t="shared" si="2798"/>
        <v>0</v>
      </c>
      <c r="R777" s="116">
        <f t="shared" si="2798"/>
        <v>0</v>
      </c>
      <c r="S777" s="116">
        <f t="shared" si="2798"/>
        <v>0</v>
      </c>
      <c r="T777" s="116">
        <f t="shared" si="2798"/>
        <v>0</v>
      </c>
      <c r="U777" s="116">
        <f t="shared" si="2798"/>
        <v>0</v>
      </c>
      <c r="V777" s="163"/>
      <c r="W777" s="116">
        <f t="shared" si="2776"/>
        <v>0</v>
      </c>
      <c r="X777" s="116">
        <f t="shared" ref="X777:AH777" si="2799">X576+W777</f>
        <v>0</v>
      </c>
      <c r="Y777" s="116">
        <f t="shared" si="2799"/>
        <v>0</v>
      </c>
      <c r="Z777" s="116">
        <f t="shared" si="2799"/>
        <v>0</v>
      </c>
      <c r="AA777" s="116">
        <f t="shared" si="2799"/>
        <v>0</v>
      </c>
      <c r="AB777" s="116">
        <f t="shared" si="2799"/>
        <v>0</v>
      </c>
      <c r="AC777" s="116">
        <f t="shared" si="2799"/>
        <v>0</v>
      </c>
      <c r="AD777" s="116">
        <f t="shared" si="2799"/>
        <v>0</v>
      </c>
      <c r="AE777" s="116">
        <f t="shared" si="2799"/>
        <v>0</v>
      </c>
      <c r="AF777" s="116">
        <f t="shared" si="2799"/>
        <v>0</v>
      </c>
      <c r="AG777" s="116">
        <f t="shared" si="2799"/>
        <v>0</v>
      </c>
      <c r="AH777" s="116">
        <f t="shared" si="2799"/>
        <v>0</v>
      </c>
      <c r="AI777" s="163"/>
      <c r="AJ777" s="116">
        <f t="shared" si="2778"/>
        <v>0.26</v>
      </c>
      <c r="AK777" s="116">
        <f t="shared" ref="AK777:AU777" si="2800">AK576+AJ777</f>
        <v>0.52</v>
      </c>
      <c r="AL777" s="116">
        <f t="shared" si="2800"/>
        <v>0.78</v>
      </c>
      <c r="AM777" s="116">
        <f t="shared" si="2800"/>
        <v>1.04</v>
      </c>
      <c r="AN777" s="116">
        <f t="shared" si="2800"/>
        <v>1.3</v>
      </c>
      <c r="AO777" s="116">
        <f t="shared" si="2800"/>
        <v>1.56</v>
      </c>
      <c r="AP777" s="116">
        <f t="shared" si="2800"/>
        <v>1.82</v>
      </c>
      <c r="AQ777" s="116">
        <f t="shared" si="2800"/>
        <v>2.08</v>
      </c>
      <c r="AR777" s="116">
        <f t="shared" si="2800"/>
        <v>2.34</v>
      </c>
      <c r="AS777" s="116">
        <f t="shared" si="2800"/>
        <v>2.5999999999999996</v>
      </c>
      <c r="AT777" s="116">
        <f t="shared" si="2800"/>
        <v>2.8599999999999994</v>
      </c>
      <c r="AU777" s="116">
        <f t="shared" si="2800"/>
        <v>3.1199999999999992</v>
      </c>
      <c r="AV777" s="163"/>
      <c r="AW777" s="116">
        <f t="shared" si="2780"/>
        <v>3.379999999999999</v>
      </c>
      <c r="AX777" s="116">
        <f t="shared" ref="AX777:BH777" si="2801">AX576+AW777</f>
        <v>3.6399999999999988</v>
      </c>
      <c r="AY777" s="116">
        <f t="shared" si="2801"/>
        <v>3.8999999999999986</v>
      </c>
      <c r="AZ777" s="116">
        <f t="shared" si="2801"/>
        <v>4.1599999999999984</v>
      </c>
      <c r="BA777" s="116">
        <f t="shared" si="2801"/>
        <v>4.4199999999999982</v>
      </c>
      <c r="BB777" s="116">
        <f t="shared" si="2801"/>
        <v>4.6799999999999979</v>
      </c>
      <c r="BC777" s="116">
        <f t="shared" si="2801"/>
        <v>4.9399999999999977</v>
      </c>
      <c r="BD777" s="116">
        <f t="shared" si="2801"/>
        <v>5.1999999999999975</v>
      </c>
      <c r="BE777" s="116">
        <f t="shared" si="2801"/>
        <v>5.4599999999999973</v>
      </c>
      <c r="BF777" s="116">
        <f t="shared" si="2801"/>
        <v>5.7199999999999971</v>
      </c>
      <c r="BG777" s="116">
        <f t="shared" si="2801"/>
        <v>5.9799999999999969</v>
      </c>
      <c r="BH777" s="116">
        <f t="shared" si="2801"/>
        <v>6.2399999999999967</v>
      </c>
      <c r="BI777" s="163"/>
      <c r="BV777" s="163"/>
      <c r="CI777" s="163"/>
      <c r="CV777" s="163"/>
      <c r="DI777" s="163"/>
      <c r="DV777" s="163"/>
      <c r="EI777" s="163"/>
    </row>
    <row r="778" spans="1:139" ht="15.75" outlineLevel="1" x14ac:dyDescent="0.25">
      <c r="A778" s="2">
        <f t="shared" ref="A778:E787" si="2802">A577</f>
        <v>30</v>
      </c>
      <c r="B778" s="86" t="str">
        <f t="shared" si="2802"/>
        <v>PRE-09760</v>
      </c>
      <c r="C778" s="86" t="str">
        <f t="shared" si="2802"/>
        <v>SPP TAU - Circuit 66048</v>
      </c>
      <c r="D778" s="2" t="str">
        <f t="shared" si="2802"/>
        <v>PRE-09760.1</v>
      </c>
      <c r="E778" s="162" t="str">
        <f t="shared" si="2802"/>
        <v>SPP TAU - Circuit 66048</v>
      </c>
      <c r="I778" s="205">
        <v>0</v>
      </c>
      <c r="J778" s="116">
        <f t="shared" ref="J778:U778" si="2803">J577+I778</f>
        <v>0</v>
      </c>
      <c r="K778" s="116">
        <f t="shared" si="2803"/>
        <v>0</v>
      </c>
      <c r="L778" s="116">
        <f t="shared" si="2803"/>
        <v>0</v>
      </c>
      <c r="M778" s="116">
        <f t="shared" si="2803"/>
        <v>0</v>
      </c>
      <c r="N778" s="116">
        <f t="shared" si="2803"/>
        <v>0</v>
      </c>
      <c r="O778" s="116">
        <f t="shared" si="2803"/>
        <v>0</v>
      </c>
      <c r="P778" s="116">
        <f t="shared" si="2803"/>
        <v>0</v>
      </c>
      <c r="Q778" s="116">
        <f t="shared" si="2803"/>
        <v>0</v>
      </c>
      <c r="R778" s="116">
        <f t="shared" si="2803"/>
        <v>0</v>
      </c>
      <c r="S778" s="116">
        <f t="shared" si="2803"/>
        <v>0</v>
      </c>
      <c r="T778" s="116">
        <f t="shared" si="2803"/>
        <v>0</v>
      </c>
      <c r="U778" s="116">
        <f t="shared" si="2803"/>
        <v>0</v>
      </c>
      <c r="V778" s="163"/>
      <c r="W778" s="116">
        <f t="shared" si="2776"/>
        <v>0</v>
      </c>
      <c r="X778" s="116">
        <f t="shared" ref="X778:AH778" si="2804">X577+W778</f>
        <v>0</v>
      </c>
      <c r="Y778" s="116">
        <f t="shared" si="2804"/>
        <v>0</v>
      </c>
      <c r="Z778" s="116">
        <f t="shared" si="2804"/>
        <v>0</v>
      </c>
      <c r="AA778" s="116">
        <f t="shared" si="2804"/>
        <v>0</v>
      </c>
      <c r="AB778" s="116">
        <f t="shared" si="2804"/>
        <v>0</v>
      </c>
      <c r="AC778" s="116">
        <f t="shared" si="2804"/>
        <v>0</v>
      </c>
      <c r="AD778" s="116">
        <f t="shared" si="2804"/>
        <v>0</v>
      </c>
      <c r="AE778" s="116">
        <f t="shared" si="2804"/>
        <v>0</v>
      </c>
      <c r="AF778" s="116">
        <f t="shared" si="2804"/>
        <v>0</v>
      </c>
      <c r="AG778" s="116">
        <f t="shared" si="2804"/>
        <v>0</v>
      </c>
      <c r="AH778" s="116">
        <f t="shared" si="2804"/>
        <v>0</v>
      </c>
      <c r="AI778" s="163"/>
      <c r="AJ778" s="116">
        <f t="shared" si="2778"/>
        <v>0</v>
      </c>
      <c r="AK778" s="116">
        <f t="shared" ref="AK778:AU778" si="2805">AK577+AJ778</f>
        <v>0</v>
      </c>
      <c r="AL778" s="116">
        <f t="shared" si="2805"/>
        <v>0</v>
      </c>
      <c r="AM778" s="116">
        <f t="shared" si="2805"/>
        <v>186.72</v>
      </c>
      <c r="AN778" s="116">
        <f t="shared" si="2805"/>
        <v>373.44</v>
      </c>
      <c r="AO778" s="116">
        <f t="shared" si="2805"/>
        <v>560.16</v>
      </c>
      <c r="AP778" s="116">
        <f t="shared" si="2805"/>
        <v>746.88</v>
      </c>
      <c r="AQ778" s="116">
        <f t="shared" si="2805"/>
        <v>933.6</v>
      </c>
      <c r="AR778" s="116">
        <f t="shared" si="2805"/>
        <v>1120.32</v>
      </c>
      <c r="AS778" s="116">
        <f t="shared" si="2805"/>
        <v>1307.04</v>
      </c>
      <c r="AT778" s="116">
        <f t="shared" si="2805"/>
        <v>1493.76</v>
      </c>
      <c r="AU778" s="116">
        <f t="shared" si="2805"/>
        <v>1680.48</v>
      </c>
      <c r="AV778" s="163"/>
      <c r="AW778" s="116">
        <f t="shared" si="2780"/>
        <v>1867.2</v>
      </c>
      <c r="AX778" s="116">
        <f t="shared" ref="AX778:BH778" si="2806">AX577+AW778</f>
        <v>2053.92</v>
      </c>
      <c r="AY778" s="116">
        <f t="shared" si="2806"/>
        <v>2240.64</v>
      </c>
      <c r="AZ778" s="116">
        <f t="shared" si="2806"/>
        <v>2427.3599999999997</v>
      </c>
      <c r="BA778" s="116">
        <f t="shared" si="2806"/>
        <v>2614.0799999999995</v>
      </c>
      <c r="BB778" s="116">
        <f t="shared" si="2806"/>
        <v>2800.7999999999993</v>
      </c>
      <c r="BC778" s="116">
        <f t="shared" si="2806"/>
        <v>2987.5199999999991</v>
      </c>
      <c r="BD778" s="116">
        <f t="shared" si="2806"/>
        <v>3174.2399999999989</v>
      </c>
      <c r="BE778" s="116">
        <f t="shared" si="2806"/>
        <v>3360.9599999999987</v>
      </c>
      <c r="BF778" s="116">
        <f t="shared" si="2806"/>
        <v>3547.6799999999985</v>
      </c>
      <c r="BG778" s="116">
        <f t="shared" si="2806"/>
        <v>3734.3999999999983</v>
      </c>
      <c r="BH778" s="116">
        <f t="shared" si="2806"/>
        <v>3921.1199999999981</v>
      </c>
      <c r="BI778" s="163"/>
      <c r="BV778" s="163"/>
      <c r="CI778" s="163"/>
      <c r="CV778" s="163"/>
      <c r="DI778" s="163"/>
      <c r="DV778" s="163"/>
      <c r="EI778" s="163"/>
    </row>
    <row r="779" spans="1:139" ht="15.75" outlineLevel="1" x14ac:dyDescent="0.25">
      <c r="A779" s="2">
        <f t="shared" si="2802"/>
        <v>31</v>
      </c>
      <c r="B779" s="86" t="str">
        <f t="shared" si="2802"/>
        <v>PRE-09761</v>
      </c>
      <c r="C779" s="86" t="str">
        <f t="shared" si="2802"/>
        <v>SPP TAU - Circuit 66031</v>
      </c>
      <c r="D779" s="2" t="str">
        <f t="shared" si="2802"/>
        <v>PRE-09761.1</v>
      </c>
      <c r="E779" s="162" t="str">
        <f t="shared" si="2802"/>
        <v>SPP TAU - Circuit 66031</v>
      </c>
      <c r="I779" s="205">
        <v>0</v>
      </c>
      <c r="J779" s="116">
        <f t="shared" ref="J779:U779" si="2807">J578+I779</f>
        <v>0</v>
      </c>
      <c r="K779" s="116">
        <f t="shared" si="2807"/>
        <v>0</v>
      </c>
      <c r="L779" s="116">
        <f t="shared" si="2807"/>
        <v>0</v>
      </c>
      <c r="M779" s="116">
        <f t="shared" si="2807"/>
        <v>0</v>
      </c>
      <c r="N779" s="116">
        <f t="shared" si="2807"/>
        <v>0</v>
      </c>
      <c r="O779" s="116">
        <f t="shared" si="2807"/>
        <v>0</v>
      </c>
      <c r="P779" s="116">
        <f t="shared" si="2807"/>
        <v>0</v>
      </c>
      <c r="Q779" s="116">
        <f t="shared" si="2807"/>
        <v>0</v>
      </c>
      <c r="R779" s="116">
        <f t="shared" si="2807"/>
        <v>0</v>
      </c>
      <c r="S779" s="116">
        <f t="shared" si="2807"/>
        <v>0</v>
      </c>
      <c r="T779" s="116">
        <f t="shared" si="2807"/>
        <v>0</v>
      </c>
      <c r="U779" s="116">
        <f t="shared" si="2807"/>
        <v>0</v>
      </c>
      <c r="V779" s="163"/>
      <c r="W779" s="116">
        <f t="shared" si="2776"/>
        <v>0</v>
      </c>
      <c r="X779" s="116">
        <f t="shared" ref="X779:AH779" si="2808">X578+W779</f>
        <v>0</v>
      </c>
      <c r="Y779" s="116">
        <f t="shared" si="2808"/>
        <v>0</v>
      </c>
      <c r="Z779" s="116">
        <f t="shared" si="2808"/>
        <v>0</v>
      </c>
      <c r="AA779" s="116">
        <f t="shared" si="2808"/>
        <v>0</v>
      </c>
      <c r="AB779" s="116">
        <f t="shared" si="2808"/>
        <v>0</v>
      </c>
      <c r="AC779" s="116">
        <f t="shared" si="2808"/>
        <v>0</v>
      </c>
      <c r="AD779" s="116">
        <f t="shared" si="2808"/>
        <v>0</v>
      </c>
      <c r="AE779" s="116">
        <f t="shared" si="2808"/>
        <v>0</v>
      </c>
      <c r="AF779" s="116">
        <f t="shared" si="2808"/>
        <v>0</v>
      </c>
      <c r="AG779" s="116">
        <f t="shared" si="2808"/>
        <v>107.27</v>
      </c>
      <c r="AH779" s="116">
        <f t="shared" si="2808"/>
        <v>214.54</v>
      </c>
      <c r="AI779" s="163"/>
      <c r="AJ779" s="116">
        <f t="shared" si="2778"/>
        <v>297.97000000000003</v>
      </c>
      <c r="AK779" s="116">
        <f t="shared" ref="AK779:AU779" si="2809">AK578+AJ779</f>
        <v>381.40000000000003</v>
      </c>
      <c r="AL779" s="116">
        <f t="shared" si="2809"/>
        <v>464.83000000000004</v>
      </c>
      <c r="AM779" s="116">
        <f t="shared" si="2809"/>
        <v>548.26</v>
      </c>
      <c r="AN779" s="116">
        <f t="shared" si="2809"/>
        <v>631.69000000000005</v>
      </c>
      <c r="AO779" s="116">
        <f t="shared" si="2809"/>
        <v>715.12000000000012</v>
      </c>
      <c r="AP779" s="116">
        <f t="shared" si="2809"/>
        <v>798.55000000000018</v>
      </c>
      <c r="AQ779" s="116">
        <f t="shared" si="2809"/>
        <v>881.98000000000025</v>
      </c>
      <c r="AR779" s="116">
        <f t="shared" si="2809"/>
        <v>965.41000000000031</v>
      </c>
      <c r="AS779" s="116">
        <f t="shared" si="2809"/>
        <v>1048.8400000000004</v>
      </c>
      <c r="AT779" s="116">
        <f t="shared" si="2809"/>
        <v>1132.2700000000004</v>
      </c>
      <c r="AU779" s="116">
        <f t="shared" si="2809"/>
        <v>1215.7000000000005</v>
      </c>
      <c r="AV779" s="163"/>
      <c r="AW779" s="116">
        <f t="shared" si="2780"/>
        <v>1299.1300000000006</v>
      </c>
      <c r="AX779" s="116">
        <f t="shared" ref="AX779:BH779" si="2810">AX578+AW779</f>
        <v>1382.5600000000006</v>
      </c>
      <c r="AY779" s="116">
        <f t="shared" si="2810"/>
        <v>1465.9900000000007</v>
      </c>
      <c r="AZ779" s="116">
        <f t="shared" si="2810"/>
        <v>1549.4200000000008</v>
      </c>
      <c r="BA779" s="116">
        <f t="shared" si="2810"/>
        <v>1632.8500000000008</v>
      </c>
      <c r="BB779" s="116">
        <f t="shared" si="2810"/>
        <v>1716.2800000000009</v>
      </c>
      <c r="BC779" s="116">
        <f t="shared" si="2810"/>
        <v>1799.7100000000009</v>
      </c>
      <c r="BD779" s="116">
        <f t="shared" si="2810"/>
        <v>1883.140000000001</v>
      </c>
      <c r="BE779" s="116">
        <f t="shared" si="2810"/>
        <v>1966.5700000000011</v>
      </c>
      <c r="BF779" s="116">
        <f t="shared" si="2810"/>
        <v>2050.0000000000009</v>
      </c>
      <c r="BG779" s="116">
        <f t="shared" si="2810"/>
        <v>2133.4300000000007</v>
      </c>
      <c r="BH779" s="116">
        <f t="shared" si="2810"/>
        <v>2216.8600000000006</v>
      </c>
      <c r="BI779" s="163"/>
      <c r="BV779" s="163"/>
      <c r="CI779" s="163"/>
      <c r="CV779" s="163"/>
      <c r="DI779" s="163"/>
      <c r="DV779" s="163"/>
      <c r="EI779" s="163"/>
    </row>
    <row r="780" spans="1:139" ht="15.75" outlineLevel="1" x14ac:dyDescent="0.25">
      <c r="A780" s="2">
        <f t="shared" si="2802"/>
        <v>31</v>
      </c>
      <c r="B780" s="86" t="str">
        <f t="shared" si="2802"/>
        <v>PRE-09761</v>
      </c>
      <c r="C780" s="86" t="str">
        <f t="shared" si="2802"/>
        <v>SPP TAU - Circuit 66031</v>
      </c>
      <c r="D780" s="2" t="str">
        <f t="shared" si="2802"/>
        <v>PRE-09761.1</v>
      </c>
      <c r="E780" s="162" t="str">
        <f t="shared" si="2802"/>
        <v>SPP TAU - Circuit 66031</v>
      </c>
      <c r="I780" s="205">
        <v>0</v>
      </c>
      <c r="J780" s="116">
        <f t="shared" ref="J780:U780" si="2811">J579+I780</f>
        <v>0</v>
      </c>
      <c r="K780" s="116">
        <f t="shared" si="2811"/>
        <v>0</v>
      </c>
      <c r="L780" s="116">
        <f t="shared" si="2811"/>
        <v>0</v>
      </c>
      <c r="M780" s="116">
        <f t="shared" si="2811"/>
        <v>0</v>
      </c>
      <c r="N780" s="116">
        <f t="shared" si="2811"/>
        <v>0</v>
      </c>
      <c r="O780" s="116">
        <f t="shared" si="2811"/>
        <v>0</v>
      </c>
      <c r="P780" s="116">
        <f t="shared" si="2811"/>
        <v>0</v>
      </c>
      <c r="Q780" s="116">
        <f t="shared" si="2811"/>
        <v>0</v>
      </c>
      <c r="R780" s="116">
        <f t="shared" si="2811"/>
        <v>0</v>
      </c>
      <c r="S780" s="116">
        <f t="shared" si="2811"/>
        <v>0</v>
      </c>
      <c r="T780" s="116">
        <f t="shared" si="2811"/>
        <v>0</v>
      </c>
      <c r="U780" s="116">
        <f t="shared" si="2811"/>
        <v>0</v>
      </c>
      <c r="V780" s="163"/>
      <c r="W780" s="116">
        <f t="shared" si="2776"/>
        <v>0</v>
      </c>
      <c r="X780" s="116">
        <f t="shared" ref="X780:AH780" si="2812">X579+W780</f>
        <v>0</v>
      </c>
      <c r="Y780" s="116">
        <f t="shared" si="2812"/>
        <v>0</v>
      </c>
      <c r="Z780" s="116">
        <f t="shared" si="2812"/>
        <v>0</v>
      </c>
      <c r="AA780" s="116">
        <f t="shared" si="2812"/>
        <v>0</v>
      </c>
      <c r="AB780" s="116">
        <f t="shared" si="2812"/>
        <v>0</v>
      </c>
      <c r="AC780" s="116">
        <f t="shared" si="2812"/>
        <v>0</v>
      </c>
      <c r="AD780" s="116">
        <f t="shared" si="2812"/>
        <v>0</v>
      </c>
      <c r="AE780" s="116">
        <f t="shared" si="2812"/>
        <v>0</v>
      </c>
      <c r="AF780" s="116">
        <f t="shared" si="2812"/>
        <v>0</v>
      </c>
      <c r="AG780" s="116">
        <f t="shared" si="2812"/>
        <v>19.55</v>
      </c>
      <c r="AH780" s="116">
        <f t="shared" si="2812"/>
        <v>39.1</v>
      </c>
      <c r="AI780" s="163"/>
      <c r="AJ780" s="116">
        <f t="shared" si="2778"/>
        <v>59.35</v>
      </c>
      <c r="AK780" s="116">
        <f t="shared" ref="AK780:AU780" si="2813">AK579+AJ780</f>
        <v>79.599999999999994</v>
      </c>
      <c r="AL780" s="116">
        <f t="shared" si="2813"/>
        <v>99.85</v>
      </c>
      <c r="AM780" s="116">
        <f t="shared" si="2813"/>
        <v>120.1</v>
      </c>
      <c r="AN780" s="116">
        <f t="shared" si="2813"/>
        <v>140.35</v>
      </c>
      <c r="AO780" s="116">
        <f t="shared" si="2813"/>
        <v>160.6</v>
      </c>
      <c r="AP780" s="116">
        <f t="shared" si="2813"/>
        <v>180.85</v>
      </c>
      <c r="AQ780" s="116">
        <f t="shared" si="2813"/>
        <v>201.1</v>
      </c>
      <c r="AR780" s="116">
        <f t="shared" si="2813"/>
        <v>221.35</v>
      </c>
      <c r="AS780" s="116">
        <f t="shared" si="2813"/>
        <v>241.6</v>
      </c>
      <c r="AT780" s="116">
        <f t="shared" si="2813"/>
        <v>261.85000000000002</v>
      </c>
      <c r="AU780" s="116">
        <f t="shared" si="2813"/>
        <v>282.10000000000002</v>
      </c>
      <c r="AV780" s="163"/>
      <c r="AW780" s="116">
        <f t="shared" si="2780"/>
        <v>302.35000000000002</v>
      </c>
      <c r="AX780" s="116">
        <f t="shared" ref="AX780:BH780" si="2814">AX579+AW780</f>
        <v>322.60000000000002</v>
      </c>
      <c r="AY780" s="116">
        <f t="shared" si="2814"/>
        <v>342.85</v>
      </c>
      <c r="AZ780" s="116">
        <f t="shared" si="2814"/>
        <v>363.1</v>
      </c>
      <c r="BA780" s="116">
        <f t="shared" si="2814"/>
        <v>383.35</v>
      </c>
      <c r="BB780" s="116">
        <f t="shared" si="2814"/>
        <v>403.6</v>
      </c>
      <c r="BC780" s="116">
        <f t="shared" si="2814"/>
        <v>423.85</v>
      </c>
      <c r="BD780" s="116">
        <f t="shared" si="2814"/>
        <v>444.1</v>
      </c>
      <c r="BE780" s="116">
        <f t="shared" si="2814"/>
        <v>464.35</v>
      </c>
      <c r="BF780" s="116">
        <f t="shared" si="2814"/>
        <v>484.6</v>
      </c>
      <c r="BG780" s="116">
        <f t="shared" si="2814"/>
        <v>504.85</v>
      </c>
      <c r="BH780" s="116">
        <f t="shared" si="2814"/>
        <v>525.1</v>
      </c>
      <c r="BI780" s="163"/>
      <c r="BV780" s="163"/>
      <c r="CI780" s="163"/>
      <c r="CV780" s="163"/>
      <c r="DI780" s="163"/>
      <c r="DV780" s="163"/>
      <c r="EI780" s="163"/>
    </row>
    <row r="781" spans="1:139" ht="15.75" outlineLevel="1" x14ac:dyDescent="0.25">
      <c r="A781" s="2">
        <f t="shared" si="2802"/>
        <v>32</v>
      </c>
      <c r="B781" s="86" t="str">
        <f t="shared" si="2802"/>
        <v>PRE-09762</v>
      </c>
      <c r="C781" s="86" t="str">
        <f t="shared" si="2802"/>
        <v>SPP TAU - Circuit 66036</v>
      </c>
      <c r="D781" s="2" t="str">
        <f t="shared" si="2802"/>
        <v>PRE-09762.1</v>
      </c>
      <c r="E781" s="162" t="str">
        <f t="shared" si="2802"/>
        <v>SPP TAU - Circuit 66036</v>
      </c>
      <c r="I781" s="205">
        <v>0</v>
      </c>
      <c r="J781" s="116">
        <f t="shared" ref="J781:U781" si="2815">J580+I781</f>
        <v>0</v>
      </c>
      <c r="K781" s="116">
        <f t="shared" si="2815"/>
        <v>0</v>
      </c>
      <c r="L781" s="116">
        <f t="shared" si="2815"/>
        <v>0</v>
      </c>
      <c r="M781" s="116">
        <f t="shared" si="2815"/>
        <v>0</v>
      </c>
      <c r="N781" s="116">
        <f t="shared" si="2815"/>
        <v>0</v>
      </c>
      <c r="O781" s="116">
        <f t="shared" si="2815"/>
        <v>0</v>
      </c>
      <c r="P781" s="116">
        <f t="shared" si="2815"/>
        <v>0</v>
      </c>
      <c r="Q781" s="116">
        <f t="shared" si="2815"/>
        <v>0</v>
      </c>
      <c r="R781" s="116">
        <f t="shared" si="2815"/>
        <v>0</v>
      </c>
      <c r="S781" s="116">
        <f t="shared" si="2815"/>
        <v>0</v>
      </c>
      <c r="T781" s="116">
        <f t="shared" si="2815"/>
        <v>0</v>
      </c>
      <c r="U781" s="116">
        <f t="shared" si="2815"/>
        <v>0</v>
      </c>
      <c r="V781" s="163"/>
      <c r="W781" s="116">
        <f t="shared" si="2776"/>
        <v>0</v>
      </c>
      <c r="X781" s="116">
        <f t="shared" ref="X781:AH781" si="2816">X580+W781</f>
        <v>0</v>
      </c>
      <c r="Y781" s="116">
        <f t="shared" si="2816"/>
        <v>0</v>
      </c>
      <c r="Z781" s="116">
        <f t="shared" si="2816"/>
        <v>0</v>
      </c>
      <c r="AA781" s="116">
        <f t="shared" si="2816"/>
        <v>0</v>
      </c>
      <c r="AB781" s="116">
        <f t="shared" si="2816"/>
        <v>0</v>
      </c>
      <c r="AC781" s="116">
        <f t="shared" si="2816"/>
        <v>0</v>
      </c>
      <c r="AD781" s="116">
        <f t="shared" si="2816"/>
        <v>0</v>
      </c>
      <c r="AE781" s="116">
        <f t="shared" si="2816"/>
        <v>0</v>
      </c>
      <c r="AF781" s="116">
        <f t="shared" si="2816"/>
        <v>0</v>
      </c>
      <c r="AG781" s="116">
        <f t="shared" si="2816"/>
        <v>0</v>
      </c>
      <c r="AH781" s="116">
        <f t="shared" si="2816"/>
        <v>0</v>
      </c>
      <c r="AI781" s="163"/>
      <c r="AJ781" s="116">
        <f t="shared" si="2778"/>
        <v>0</v>
      </c>
      <c r="AK781" s="116">
        <f t="shared" ref="AK781:AU781" si="2817">AK580+AJ781</f>
        <v>0</v>
      </c>
      <c r="AL781" s="116">
        <f t="shared" si="2817"/>
        <v>0</v>
      </c>
      <c r="AM781" s="116">
        <f t="shared" si="2817"/>
        <v>0</v>
      </c>
      <c r="AN781" s="116">
        <f t="shared" si="2817"/>
        <v>0</v>
      </c>
      <c r="AO781" s="116">
        <f t="shared" si="2817"/>
        <v>2079.83</v>
      </c>
      <c r="AP781" s="116">
        <f t="shared" si="2817"/>
        <v>4159.66</v>
      </c>
      <c r="AQ781" s="116">
        <f t="shared" si="2817"/>
        <v>6239.49</v>
      </c>
      <c r="AR781" s="116">
        <f t="shared" si="2817"/>
        <v>8319.32</v>
      </c>
      <c r="AS781" s="116">
        <f t="shared" si="2817"/>
        <v>10399.15</v>
      </c>
      <c r="AT781" s="116">
        <f t="shared" si="2817"/>
        <v>12478.98</v>
      </c>
      <c r="AU781" s="116">
        <f t="shared" si="2817"/>
        <v>14558.81</v>
      </c>
      <c r="AV781" s="163"/>
      <c r="AW781" s="116">
        <f t="shared" si="2780"/>
        <v>16638.64</v>
      </c>
      <c r="AX781" s="116">
        <f t="shared" ref="AX781:BH781" si="2818">AX580+AW781</f>
        <v>18718.47</v>
      </c>
      <c r="AY781" s="116">
        <f t="shared" si="2818"/>
        <v>20798.300000000003</v>
      </c>
      <c r="AZ781" s="116">
        <f t="shared" si="2818"/>
        <v>22878.130000000005</v>
      </c>
      <c r="BA781" s="116">
        <f t="shared" si="2818"/>
        <v>24957.960000000006</v>
      </c>
      <c r="BB781" s="116">
        <f t="shared" si="2818"/>
        <v>27037.790000000008</v>
      </c>
      <c r="BC781" s="116">
        <f t="shared" si="2818"/>
        <v>29117.62000000001</v>
      </c>
      <c r="BD781" s="116">
        <f t="shared" si="2818"/>
        <v>31197.450000000012</v>
      </c>
      <c r="BE781" s="116">
        <f t="shared" si="2818"/>
        <v>33277.280000000013</v>
      </c>
      <c r="BF781" s="116">
        <f t="shared" si="2818"/>
        <v>35357.110000000015</v>
      </c>
      <c r="BG781" s="116">
        <f t="shared" si="2818"/>
        <v>37436.940000000017</v>
      </c>
      <c r="BH781" s="116">
        <f t="shared" si="2818"/>
        <v>39516.770000000019</v>
      </c>
      <c r="BI781" s="163"/>
      <c r="BV781" s="163"/>
      <c r="CI781" s="163"/>
      <c r="CV781" s="163"/>
      <c r="DI781" s="163"/>
      <c r="DV781" s="163"/>
      <c r="EI781" s="163"/>
    </row>
    <row r="782" spans="1:139" ht="15.75" outlineLevel="1" x14ac:dyDescent="0.25">
      <c r="A782" s="2">
        <f t="shared" si="2802"/>
        <v>32</v>
      </c>
      <c r="B782" s="86" t="str">
        <f t="shared" si="2802"/>
        <v>PRE-09762</v>
      </c>
      <c r="C782" s="86" t="str">
        <f t="shared" si="2802"/>
        <v>SPP TAU - Circuit 66036</v>
      </c>
      <c r="D782" s="2" t="str">
        <f t="shared" si="2802"/>
        <v>A2786432</v>
      </c>
      <c r="E782" s="162" t="str">
        <f t="shared" si="2802"/>
        <v>SPP TAU - Circuit 66036 - EH&amp;S</v>
      </c>
      <c r="I782" s="205">
        <v>0</v>
      </c>
      <c r="J782" s="116">
        <f t="shared" ref="J782:U782" si="2819">J581+I782</f>
        <v>0</v>
      </c>
      <c r="K782" s="116">
        <f t="shared" si="2819"/>
        <v>0</v>
      </c>
      <c r="L782" s="116">
        <f t="shared" si="2819"/>
        <v>0</v>
      </c>
      <c r="M782" s="116">
        <f t="shared" si="2819"/>
        <v>0</v>
      </c>
      <c r="N782" s="116">
        <f t="shared" si="2819"/>
        <v>0</v>
      </c>
      <c r="O782" s="116">
        <f t="shared" si="2819"/>
        <v>0</v>
      </c>
      <c r="P782" s="116">
        <f t="shared" si="2819"/>
        <v>0</v>
      </c>
      <c r="Q782" s="116">
        <f t="shared" si="2819"/>
        <v>0</v>
      </c>
      <c r="R782" s="116">
        <f t="shared" si="2819"/>
        <v>0</v>
      </c>
      <c r="S782" s="116">
        <f t="shared" si="2819"/>
        <v>0</v>
      </c>
      <c r="T782" s="116">
        <f t="shared" si="2819"/>
        <v>0</v>
      </c>
      <c r="U782" s="116">
        <f t="shared" si="2819"/>
        <v>0</v>
      </c>
      <c r="V782" s="163"/>
      <c r="W782" s="116">
        <f t="shared" si="2776"/>
        <v>0</v>
      </c>
      <c r="X782" s="116">
        <f t="shared" ref="X782:AH782" si="2820">X581+W782</f>
        <v>0</v>
      </c>
      <c r="Y782" s="116">
        <f t="shared" si="2820"/>
        <v>0</v>
      </c>
      <c r="Z782" s="116">
        <f t="shared" si="2820"/>
        <v>0</v>
      </c>
      <c r="AA782" s="116">
        <f t="shared" si="2820"/>
        <v>0</v>
      </c>
      <c r="AB782" s="116">
        <f t="shared" si="2820"/>
        <v>0</v>
      </c>
      <c r="AC782" s="116">
        <f t="shared" si="2820"/>
        <v>0</v>
      </c>
      <c r="AD782" s="116">
        <f t="shared" si="2820"/>
        <v>0</v>
      </c>
      <c r="AE782" s="116">
        <f t="shared" si="2820"/>
        <v>0</v>
      </c>
      <c r="AF782" s="116">
        <f t="shared" si="2820"/>
        <v>0</v>
      </c>
      <c r="AG782" s="116">
        <f t="shared" si="2820"/>
        <v>0</v>
      </c>
      <c r="AH782" s="116">
        <f t="shared" si="2820"/>
        <v>0</v>
      </c>
      <c r="AI782" s="163"/>
      <c r="AJ782" s="116">
        <f t="shared" si="2778"/>
        <v>0</v>
      </c>
      <c r="AK782" s="116">
        <f t="shared" ref="AK782:AU782" si="2821">AK581+AJ782</f>
        <v>20</v>
      </c>
      <c r="AL782" s="116">
        <f t="shared" si="2821"/>
        <v>40</v>
      </c>
      <c r="AM782" s="116">
        <f t="shared" si="2821"/>
        <v>60</v>
      </c>
      <c r="AN782" s="116">
        <f t="shared" si="2821"/>
        <v>80</v>
      </c>
      <c r="AO782" s="116">
        <f t="shared" si="2821"/>
        <v>100</v>
      </c>
      <c r="AP782" s="116">
        <f t="shared" si="2821"/>
        <v>120</v>
      </c>
      <c r="AQ782" s="116">
        <f t="shared" si="2821"/>
        <v>140</v>
      </c>
      <c r="AR782" s="116">
        <f t="shared" si="2821"/>
        <v>160</v>
      </c>
      <c r="AS782" s="116">
        <f t="shared" si="2821"/>
        <v>180</v>
      </c>
      <c r="AT782" s="116">
        <f t="shared" si="2821"/>
        <v>200</v>
      </c>
      <c r="AU782" s="116">
        <f t="shared" si="2821"/>
        <v>220</v>
      </c>
      <c r="AV782" s="163"/>
      <c r="AW782" s="116">
        <f t="shared" si="2780"/>
        <v>240</v>
      </c>
      <c r="AX782" s="116">
        <f t="shared" ref="AX782:BH782" si="2822">AX581+AW782</f>
        <v>260</v>
      </c>
      <c r="AY782" s="116">
        <f t="shared" si="2822"/>
        <v>280</v>
      </c>
      <c r="AZ782" s="116">
        <f t="shared" si="2822"/>
        <v>300</v>
      </c>
      <c r="BA782" s="116">
        <f t="shared" si="2822"/>
        <v>320</v>
      </c>
      <c r="BB782" s="116">
        <f t="shared" si="2822"/>
        <v>340</v>
      </c>
      <c r="BC782" s="116">
        <f t="shared" si="2822"/>
        <v>360</v>
      </c>
      <c r="BD782" s="116">
        <f t="shared" si="2822"/>
        <v>380</v>
      </c>
      <c r="BE782" s="116">
        <f t="shared" si="2822"/>
        <v>400</v>
      </c>
      <c r="BF782" s="116">
        <f t="shared" si="2822"/>
        <v>420</v>
      </c>
      <c r="BG782" s="116">
        <f t="shared" si="2822"/>
        <v>440</v>
      </c>
      <c r="BH782" s="116">
        <f t="shared" si="2822"/>
        <v>460</v>
      </c>
      <c r="BI782" s="163"/>
      <c r="BV782" s="163"/>
      <c r="CI782" s="163"/>
      <c r="CV782" s="163"/>
      <c r="DI782" s="163"/>
      <c r="DV782" s="163"/>
      <c r="EI782" s="163"/>
    </row>
    <row r="783" spans="1:139" ht="15.75" outlineLevel="1" x14ac:dyDescent="0.25">
      <c r="A783" s="2">
        <f t="shared" si="2802"/>
        <v>33</v>
      </c>
      <c r="B783" s="86" t="str">
        <f t="shared" si="2802"/>
        <v>PRE-09763</v>
      </c>
      <c r="C783" s="86" t="str">
        <f t="shared" si="2802"/>
        <v>SPP TAU - Circuit 230402</v>
      </c>
      <c r="D783" s="2" t="str">
        <f t="shared" si="2802"/>
        <v>PRE-09763.1</v>
      </c>
      <c r="E783" s="162" t="str">
        <f t="shared" si="2802"/>
        <v>SPP TAU - Circuit 230402</v>
      </c>
      <c r="I783" s="205">
        <v>0</v>
      </c>
      <c r="J783" s="116">
        <f t="shared" ref="J783:U783" si="2823">J582+I783</f>
        <v>0</v>
      </c>
      <c r="K783" s="116">
        <f t="shared" si="2823"/>
        <v>0</v>
      </c>
      <c r="L783" s="116">
        <f t="shared" si="2823"/>
        <v>0</v>
      </c>
      <c r="M783" s="116">
        <f t="shared" si="2823"/>
        <v>0</v>
      </c>
      <c r="N783" s="116">
        <f t="shared" si="2823"/>
        <v>0</v>
      </c>
      <c r="O783" s="116">
        <f t="shared" si="2823"/>
        <v>0</v>
      </c>
      <c r="P783" s="116">
        <f t="shared" si="2823"/>
        <v>0</v>
      </c>
      <c r="Q783" s="116">
        <f t="shared" si="2823"/>
        <v>0</v>
      </c>
      <c r="R783" s="116">
        <f t="shared" si="2823"/>
        <v>0</v>
      </c>
      <c r="S783" s="116">
        <f t="shared" si="2823"/>
        <v>0</v>
      </c>
      <c r="T783" s="116">
        <f t="shared" si="2823"/>
        <v>0</v>
      </c>
      <c r="U783" s="116">
        <f t="shared" si="2823"/>
        <v>0</v>
      </c>
      <c r="V783" s="163"/>
      <c r="W783" s="116">
        <f t="shared" si="2776"/>
        <v>0</v>
      </c>
      <c r="X783" s="116">
        <f t="shared" ref="X783:AH783" si="2824">X582+W783</f>
        <v>0</v>
      </c>
      <c r="Y783" s="116">
        <f t="shared" si="2824"/>
        <v>0</v>
      </c>
      <c r="Z783" s="116">
        <f t="shared" si="2824"/>
        <v>0</v>
      </c>
      <c r="AA783" s="116">
        <f t="shared" si="2824"/>
        <v>0</v>
      </c>
      <c r="AB783" s="116">
        <f t="shared" si="2824"/>
        <v>0</v>
      </c>
      <c r="AC783" s="116">
        <f t="shared" si="2824"/>
        <v>0</v>
      </c>
      <c r="AD783" s="116">
        <f t="shared" si="2824"/>
        <v>0</v>
      </c>
      <c r="AE783" s="116">
        <f t="shared" si="2824"/>
        <v>0</v>
      </c>
      <c r="AF783" s="116">
        <f t="shared" si="2824"/>
        <v>0</v>
      </c>
      <c r="AG783" s="116">
        <f t="shared" si="2824"/>
        <v>0</v>
      </c>
      <c r="AH783" s="116">
        <f t="shared" si="2824"/>
        <v>0</v>
      </c>
      <c r="AI783" s="163"/>
      <c r="AJ783" s="116">
        <f t="shared" si="2778"/>
        <v>0</v>
      </c>
      <c r="AK783" s="116">
        <f t="shared" ref="AK783:AU783" si="2825">AK582+AJ783</f>
        <v>0</v>
      </c>
      <c r="AL783" s="116">
        <f t="shared" si="2825"/>
        <v>0</v>
      </c>
      <c r="AM783" s="116">
        <f t="shared" si="2825"/>
        <v>0</v>
      </c>
      <c r="AN783" s="116">
        <f t="shared" si="2825"/>
        <v>0</v>
      </c>
      <c r="AO783" s="116">
        <f t="shared" si="2825"/>
        <v>0</v>
      </c>
      <c r="AP783" s="116">
        <f t="shared" si="2825"/>
        <v>0</v>
      </c>
      <c r="AQ783" s="116">
        <f t="shared" si="2825"/>
        <v>0</v>
      </c>
      <c r="AR783" s="116">
        <f t="shared" si="2825"/>
        <v>0</v>
      </c>
      <c r="AS783" s="116">
        <f t="shared" si="2825"/>
        <v>0</v>
      </c>
      <c r="AT783" s="116">
        <f t="shared" si="2825"/>
        <v>0</v>
      </c>
      <c r="AU783" s="116">
        <f t="shared" si="2825"/>
        <v>0</v>
      </c>
      <c r="AV783" s="163"/>
      <c r="AW783" s="116">
        <f t="shared" si="2780"/>
        <v>703.61</v>
      </c>
      <c r="AX783" s="116">
        <f t="shared" ref="AX783:BH783" si="2826">AX582+AW783</f>
        <v>1407.22</v>
      </c>
      <c r="AY783" s="116">
        <f t="shared" si="2826"/>
        <v>2110.83</v>
      </c>
      <c r="AZ783" s="116">
        <f t="shared" si="2826"/>
        <v>2814.44</v>
      </c>
      <c r="BA783" s="116">
        <f t="shared" si="2826"/>
        <v>3518.05</v>
      </c>
      <c r="BB783" s="116">
        <f t="shared" si="2826"/>
        <v>4221.66</v>
      </c>
      <c r="BC783" s="116">
        <f t="shared" si="2826"/>
        <v>4925.2699999999995</v>
      </c>
      <c r="BD783" s="116">
        <f t="shared" si="2826"/>
        <v>5628.8799999999992</v>
      </c>
      <c r="BE783" s="116">
        <f t="shared" si="2826"/>
        <v>6332.4899999999989</v>
      </c>
      <c r="BF783" s="116">
        <f t="shared" si="2826"/>
        <v>7036.0999999999985</v>
      </c>
      <c r="BG783" s="116">
        <f t="shared" si="2826"/>
        <v>7739.7099999999982</v>
      </c>
      <c r="BH783" s="116">
        <f t="shared" si="2826"/>
        <v>8443.3199999999979</v>
      </c>
      <c r="BI783" s="163"/>
      <c r="BV783" s="163"/>
      <c r="CI783" s="163"/>
      <c r="CV783" s="163"/>
      <c r="DI783" s="163"/>
      <c r="DV783" s="163"/>
      <c r="EI783" s="163"/>
    </row>
    <row r="784" spans="1:139" ht="15.75" outlineLevel="1" x14ac:dyDescent="0.25">
      <c r="A784" s="2">
        <f t="shared" si="2802"/>
        <v>34</v>
      </c>
      <c r="B784" s="86" t="str">
        <f t="shared" si="2802"/>
        <v>PRE-09764</v>
      </c>
      <c r="C784" s="86" t="str">
        <f t="shared" si="2802"/>
        <v>SPP TAU - Circuit 230401</v>
      </c>
      <c r="D784" s="2" t="str">
        <f t="shared" si="2802"/>
        <v>PRE-09764.1</v>
      </c>
      <c r="E784" s="162" t="str">
        <f t="shared" si="2802"/>
        <v>SPP TAU - Circuit 230412</v>
      </c>
      <c r="I784" s="205">
        <v>0</v>
      </c>
      <c r="J784" s="116">
        <f t="shared" ref="J784:U784" si="2827">J583+I784</f>
        <v>0</v>
      </c>
      <c r="K784" s="116">
        <f t="shared" si="2827"/>
        <v>0</v>
      </c>
      <c r="L784" s="116">
        <f t="shared" si="2827"/>
        <v>0</v>
      </c>
      <c r="M784" s="116">
        <f t="shared" si="2827"/>
        <v>0</v>
      </c>
      <c r="N784" s="116">
        <f t="shared" si="2827"/>
        <v>0</v>
      </c>
      <c r="O784" s="116">
        <f t="shared" si="2827"/>
        <v>0</v>
      </c>
      <c r="P784" s="116">
        <f t="shared" si="2827"/>
        <v>0</v>
      </c>
      <c r="Q784" s="116">
        <f t="shared" si="2827"/>
        <v>0</v>
      </c>
      <c r="R784" s="116">
        <f t="shared" si="2827"/>
        <v>0</v>
      </c>
      <c r="S784" s="116">
        <f t="shared" si="2827"/>
        <v>0</v>
      </c>
      <c r="T784" s="116">
        <f t="shared" si="2827"/>
        <v>0</v>
      </c>
      <c r="U784" s="116">
        <f t="shared" si="2827"/>
        <v>0</v>
      </c>
      <c r="V784" s="163"/>
      <c r="W784" s="116">
        <f t="shared" si="2776"/>
        <v>0</v>
      </c>
      <c r="X784" s="116">
        <f t="shared" ref="X784:AH784" si="2828">X583+W784</f>
        <v>0</v>
      </c>
      <c r="Y784" s="116">
        <f t="shared" si="2828"/>
        <v>0</v>
      </c>
      <c r="Z784" s="116">
        <f t="shared" si="2828"/>
        <v>0</v>
      </c>
      <c r="AA784" s="116">
        <f t="shared" si="2828"/>
        <v>0</v>
      </c>
      <c r="AB784" s="116">
        <f t="shared" si="2828"/>
        <v>0</v>
      </c>
      <c r="AC784" s="116">
        <f t="shared" si="2828"/>
        <v>0</v>
      </c>
      <c r="AD784" s="116">
        <f t="shared" si="2828"/>
        <v>0</v>
      </c>
      <c r="AE784" s="116">
        <f t="shared" si="2828"/>
        <v>0</v>
      </c>
      <c r="AF784" s="116">
        <f t="shared" si="2828"/>
        <v>0</v>
      </c>
      <c r="AG784" s="116">
        <f t="shared" si="2828"/>
        <v>0</v>
      </c>
      <c r="AH784" s="116">
        <f t="shared" si="2828"/>
        <v>0</v>
      </c>
      <c r="AI784" s="163"/>
      <c r="AJ784" s="116">
        <f t="shared" si="2778"/>
        <v>0</v>
      </c>
      <c r="AK784" s="116">
        <f t="shared" ref="AK784:AU784" si="2829">AK583+AJ784</f>
        <v>4086.6</v>
      </c>
      <c r="AL784" s="116">
        <f t="shared" si="2829"/>
        <v>8173.2</v>
      </c>
      <c r="AM784" s="116">
        <f t="shared" si="2829"/>
        <v>12259.8</v>
      </c>
      <c r="AN784" s="116">
        <f t="shared" si="2829"/>
        <v>16346.4</v>
      </c>
      <c r="AO784" s="116">
        <f t="shared" si="2829"/>
        <v>20433</v>
      </c>
      <c r="AP784" s="116">
        <f t="shared" si="2829"/>
        <v>24519.599999999999</v>
      </c>
      <c r="AQ784" s="116">
        <f t="shared" si="2829"/>
        <v>28606.199999999997</v>
      </c>
      <c r="AR784" s="116">
        <f t="shared" si="2829"/>
        <v>32692.799999999996</v>
      </c>
      <c r="AS784" s="116">
        <f t="shared" si="2829"/>
        <v>36779.399999999994</v>
      </c>
      <c r="AT784" s="116">
        <f t="shared" si="2829"/>
        <v>40865.999999999993</v>
      </c>
      <c r="AU784" s="116">
        <f t="shared" si="2829"/>
        <v>44952.599999999991</v>
      </c>
      <c r="AV784" s="163"/>
      <c r="AW784" s="116">
        <f t="shared" si="2780"/>
        <v>49039.19999999999</v>
      </c>
      <c r="AX784" s="116">
        <f t="shared" ref="AX784:BH784" si="2830">AX583+AW784</f>
        <v>53125.799999999988</v>
      </c>
      <c r="AY784" s="116">
        <f t="shared" si="2830"/>
        <v>57212.399999999987</v>
      </c>
      <c r="AZ784" s="116">
        <f t="shared" si="2830"/>
        <v>61298.999999999985</v>
      </c>
      <c r="BA784" s="116">
        <f t="shared" si="2830"/>
        <v>65385.599999999984</v>
      </c>
      <c r="BB784" s="116">
        <f t="shared" si="2830"/>
        <v>69472.199999999983</v>
      </c>
      <c r="BC784" s="116">
        <f t="shared" si="2830"/>
        <v>73558.799999999988</v>
      </c>
      <c r="BD784" s="116">
        <f t="shared" si="2830"/>
        <v>77645.399999999994</v>
      </c>
      <c r="BE784" s="116">
        <f t="shared" si="2830"/>
        <v>81732</v>
      </c>
      <c r="BF784" s="116">
        <f t="shared" si="2830"/>
        <v>85818.6</v>
      </c>
      <c r="BG784" s="116">
        <f t="shared" si="2830"/>
        <v>89905.200000000012</v>
      </c>
      <c r="BH784" s="116">
        <f t="shared" si="2830"/>
        <v>93991.800000000017</v>
      </c>
      <c r="BI784" s="163"/>
      <c r="BV784" s="163"/>
      <c r="CI784" s="163"/>
      <c r="CV784" s="163"/>
      <c r="DI784" s="163"/>
      <c r="DV784" s="163"/>
      <c r="EI784" s="163"/>
    </row>
    <row r="785" spans="1:139" ht="15.75" outlineLevel="1" x14ac:dyDescent="0.25">
      <c r="A785" s="2">
        <f t="shared" si="2802"/>
        <v>35</v>
      </c>
      <c r="B785" s="86" t="str">
        <f t="shared" si="2802"/>
        <v>PRE-09824</v>
      </c>
      <c r="C785" s="86" t="str">
        <f t="shared" si="2802"/>
        <v>SPP TAU - Circuit 230602</v>
      </c>
      <c r="D785" s="2" t="str">
        <f t="shared" si="2802"/>
        <v>PRE-09824.1</v>
      </c>
      <c r="E785" s="162" t="str">
        <f t="shared" si="2802"/>
        <v>SPP TAU - Circuit 230602</v>
      </c>
      <c r="I785" s="205">
        <v>0</v>
      </c>
      <c r="J785" s="116">
        <f t="shared" ref="J785:U785" si="2831">J584+I785</f>
        <v>0</v>
      </c>
      <c r="K785" s="116">
        <f t="shared" si="2831"/>
        <v>0</v>
      </c>
      <c r="L785" s="116">
        <f t="shared" si="2831"/>
        <v>0</v>
      </c>
      <c r="M785" s="116">
        <f t="shared" si="2831"/>
        <v>0</v>
      </c>
      <c r="N785" s="116">
        <f t="shared" si="2831"/>
        <v>0</v>
      </c>
      <c r="O785" s="116">
        <f t="shared" si="2831"/>
        <v>0</v>
      </c>
      <c r="P785" s="116">
        <f t="shared" si="2831"/>
        <v>0</v>
      </c>
      <c r="Q785" s="116">
        <f t="shared" si="2831"/>
        <v>0</v>
      </c>
      <c r="R785" s="116">
        <f t="shared" si="2831"/>
        <v>0</v>
      </c>
      <c r="S785" s="116">
        <f t="shared" si="2831"/>
        <v>0</v>
      </c>
      <c r="T785" s="116">
        <f t="shared" si="2831"/>
        <v>0</v>
      </c>
      <c r="U785" s="116">
        <f t="shared" si="2831"/>
        <v>0</v>
      </c>
      <c r="V785" s="163"/>
      <c r="W785" s="116">
        <f t="shared" si="2776"/>
        <v>0</v>
      </c>
      <c r="X785" s="116">
        <f t="shared" ref="X785:AH785" si="2832">X584+W785</f>
        <v>0</v>
      </c>
      <c r="Y785" s="116">
        <f t="shared" si="2832"/>
        <v>0</v>
      </c>
      <c r="Z785" s="116">
        <f t="shared" si="2832"/>
        <v>0</v>
      </c>
      <c r="AA785" s="116">
        <f t="shared" si="2832"/>
        <v>0</v>
      </c>
      <c r="AB785" s="116">
        <f t="shared" si="2832"/>
        <v>0</v>
      </c>
      <c r="AC785" s="116">
        <f t="shared" si="2832"/>
        <v>0</v>
      </c>
      <c r="AD785" s="116">
        <f t="shared" si="2832"/>
        <v>0</v>
      </c>
      <c r="AE785" s="116">
        <f t="shared" si="2832"/>
        <v>0</v>
      </c>
      <c r="AF785" s="116">
        <f t="shared" si="2832"/>
        <v>0</v>
      </c>
      <c r="AG785" s="116">
        <f t="shared" si="2832"/>
        <v>0</v>
      </c>
      <c r="AH785" s="116">
        <f t="shared" si="2832"/>
        <v>0</v>
      </c>
      <c r="AI785" s="163"/>
      <c r="AJ785" s="116">
        <f t="shared" si="2778"/>
        <v>0</v>
      </c>
      <c r="AK785" s="116">
        <f t="shared" ref="AK785:AU785" si="2833">AK584+AJ785</f>
        <v>0</v>
      </c>
      <c r="AL785" s="116">
        <f t="shared" si="2833"/>
        <v>0</v>
      </c>
      <c r="AM785" s="116">
        <f t="shared" si="2833"/>
        <v>4682.96</v>
      </c>
      <c r="AN785" s="116">
        <f t="shared" si="2833"/>
        <v>9365.92</v>
      </c>
      <c r="AO785" s="116">
        <f t="shared" si="2833"/>
        <v>14048.880000000001</v>
      </c>
      <c r="AP785" s="116">
        <f t="shared" si="2833"/>
        <v>18731.84</v>
      </c>
      <c r="AQ785" s="116">
        <f t="shared" si="2833"/>
        <v>23414.799999999999</v>
      </c>
      <c r="AR785" s="116">
        <f t="shared" si="2833"/>
        <v>28097.759999999998</v>
      </c>
      <c r="AS785" s="116">
        <f t="shared" si="2833"/>
        <v>32780.720000000001</v>
      </c>
      <c r="AT785" s="116">
        <f t="shared" si="2833"/>
        <v>37463.68</v>
      </c>
      <c r="AU785" s="116">
        <f t="shared" si="2833"/>
        <v>42146.64</v>
      </c>
      <c r="AV785" s="163"/>
      <c r="AW785" s="116">
        <f t="shared" si="2780"/>
        <v>46829.599999999999</v>
      </c>
      <c r="AX785" s="116">
        <f t="shared" ref="AX785:BH785" si="2834">AX584+AW785</f>
        <v>51512.56</v>
      </c>
      <c r="AY785" s="116">
        <f t="shared" si="2834"/>
        <v>56195.519999999997</v>
      </c>
      <c r="AZ785" s="116">
        <f t="shared" si="2834"/>
        <v>60878.479999999996</v>
      </c>
      <c r="BA785" s="116">
        <f t="shared" si="2834"/>
        <v>65561.440000000002</v>
      </c>
      <c r="BB785" s="116">
        <f t="shared" si="2834"/>
        <v>70244.400000000009</v>
      </c>
      <c r="BC785" s="116">
        <f t="shared" si="2834"/>
        <v>74927.360000000015</v>
      </c>
      <c r="BD785" s="116">
        <f t="shared" si="2834"/>
        <v>79610.320000000022</v>
      </c>
      <c r="BE785" s="116">
        <f t="shared" si="2834"/>
        <v>84293.280000000028</v>
      </c>
      <c r="BF785" s="116">
        <f t="shared" si="2834"/>
        <v>88976.240000000034</v>
      </c>
      <c r="BG785" s="116">
        <f t="shared" si="2834"/>
        <v>93659.200000000041</v>
      </c>
      <c r="BH785" s="116">
        <f t="shared" si="2834"/>
        <v>98342.160000000047</v>
      </c>
      <c r="BI785" s="163"/>
      <c r="BV785" s="163"/>
      <c r="CI785" s="163"/>
      <c r="CV785" s="163"/>
      <c r="DI785" s="163"/>
      <c r="DV785" s="163"/>
      <c r="EI785" s="163"/>
    </row>
    <row r="786" spans="1:139" ht="15.75" outlineLevel="1" x14ac:dyDescent="0.25">
      <c r="A786" s="2">
        <f t="shared" si="2802"/>
        <v>36</v>
      </c>
      <c r="B786" s="86" t="str">
        <f t="shared" si="2802"/>
        <v>PRE-09825</v>
      </c>
      <c r="C786" s="86" t="str">
        <f t="shared" si="2802"/>
        <v>SPP TAU - Circuit 230012</v>
      </c>
      <c r="D786" s="2" t="str">
        <f t="shared" si="2802"/>
        <v>PRE-09825.1</v>
      </c>
      <c r="E786" s="162" t="str">
        <f t="shared" si="2802"/>
        <v>SPP TAU - Circuit 230012</v>
      </c>
      <c r="I786" s="205">
        <v>0</v>
      </c>
      <c r="J786" s="116">
        <f t="shared" ref="J786:U786" si="2835">J585+I786</f>
        <v>0</v>
      </c>
      <c r="K786" s="116">
        <f t="shared" si="2835"/>
        <v>0</v>
      </c>
      <c r="L786" s="116">
        <f t="shared" si="2835"/>
        <v>0</v>
      </c>
      <c r="M786" s="116">
        <f t="shared" si="2835"/>
        <v>0</v>
      </c>
      <c r="N786" s="116">
        <f t="shared" si="2835"/>
        <v>0</v>
      </c>
      <c r="O786" s="116">
        <f t="shared" si="2835"/>
        <v>0</v>
      </c>
      <c r="P786" s="116">
        <f t="shared" si="2835"/>
        <v>0</v>
      </c>
      <c r="Q786" s="116">
        <f t="shared" si="2835"/>
        <v>0</v>
      </c>
      <c r="R786" s="116">
        <f t="shared" si="2835"/>
        <v>0</v>
      </c>
      <c r="S786" s="116">
        <f t="shared" si="2835"/>
        <v>0</v>
      </c>
      <c r="T786" s="116">
        <f t="shared" si="2835"/>
        <v>0</v>
      </c>
      <c r="U786" s="116">
        <f t="shared" si="2835"/>
        <v>0</v>
      </c>
      <c r="V786" s="163"/>
      <c r="W786" s="116">
        <f t="shared" si="2776"/>
        <v>0</v>
      </c>
      <c r="X786" s="116">
        <f t="shared" ref="X786:AH786" si="2836">X585+W786</f>
        <v>0</v>
      </c>
      <c r="Y786" s="116">
        <f t="shared" si="2836"/>
        <v>0</v>
      </c>
      <c r="Z786" s="116">
        <f t="shared" si="2836"/>
        <v>0</v>
      </c>
      <c r="AA786" s="116">
        <f t="shared" si="2836"/>
        <v>0</v>
      </c>
      <c r="AB786" s="116">
        <f t="shared" si="2836"/>
        <v>0</v>
      </c>
      <c r="AC786" s="116">
        <f t="shared" si="2836"/>
        <v>0</v>
      </c>
      <c r="AD786" s="116">
        <f t="shared" si="2836"/>
        <v>0</v>
      </c>
      <c r="AE786" s="116">
        <f t="shared" si="2836"/>
        <v>0</v>
      </c>
      <c r="AF786" s="116">
        <f t="shared" si="2836"/>
        <v>0</v>
      </c>
      <c r="AG786" s="116">
        <f t="shared" si="2836"/>
        <v>0</v>
      </c>
      <c r="AH786" s="116">
        <f t="shared" si="2836"/>
        <v>0</v>
      </c>
      <c r="AI786" s="163"/>
      <c r="AJ786" s="116">
        <f t="shared" si="2778"/>
        <v>0</v>
      </c>
      <c r="AK786" s="116">
        <f t="shared" ref="AK786:AU786" si="2837">AK585+AJ786</f>
        <v>0</v>
      </c>
      <c r="AL786" s="116">
        <f t="shared" si="2837"/>
        <v>0</v>
      </c>
      <c r="AM786" s="116">
        <f t="shared" si="2837"/>
        <v>718.44</v>
      </c>
      <c r="AN786" s="116">
        <f t="shared" si="2837"/>
        <v>1436.88</v>
      </c>
      <c r="AO786" s="116">
        <f t="shared" si="2837"/>
        <v>2155.3200000000002</v>
      </c>
      <c r="AP786" s="116">
        <f t="shared" si="2837"/>
        <v>2873.76</v>
      </c>
      <c r="AQ786" s="116">
        <f t="shared" si="2837"/>
        <v>3592.2000000000003</v>
      </c>
      <c r="AR786" s="116">
        <f t="shared" si="2837"/>
        <v>4310.6400000000003</v>
      </c>
      <c r="AS786" s="116">
        <f t="shared" si="2837"/>
        <v>5029.08</v>
      </c>
      <c r="AT786" s="116">
        <f t="shared" si="2837"/>
        <v>5747.52</v>
      </c>
      <c r="AU786" s="116">
        <f t="shared" si="2837"/>
        <v>6465.9600000000009</v>
      </c>
      <c r="AV786" s="163"/>
      <c r="AW786" s="116">
        <f t="shared" si="2780"/>
        <v>7184.4000000000015</v>
      </c>
      <c r="AX786" s="116">
        <f t="shared" ref="AX786:BH786" si="2838">AX585+AW786</f>
        <v>7902.840000000002</v>
      </c>
      <c r="AY786" s="116">
        <f t="shared" si="2838"/>
        <v>8621.2800000000025</v>
      </c>
      <c r="AZ786" s="116">
        <f t="shared" si="2838"/>
        <v>9339.720000000003</v>
      </c>
      <c r="BA786" s="116">
        <f t="shared" si="2838"/>
        <v>10058.160000000003</v>
      </c>
      <c r="BB786" s="116">
        <f t="shared" si="2838"/>
        <v>10776.600000000004</v>
      </c>
      <c r="BC786" s="116">
        <f t="shared" si="2838"/>
        <v>11495.040000000005</v>
      </c>
      <c r="BD786" s="116">
        <f t="shared" si="2838"/>
        <v>12213.480000000005</v>
      </c>
      <c r="BE786" s="116">
        <f t="shared" si="2838"/>
        <v>12931.920000000006</v>
      </c>
      <c r="BF786" s="116">
        <f t="shared" si="2838"/>
        <v>13650.360000000006</v>
      </c>
      <c r="BG786" s="116">
        <f t="shared" si="2838"/>
        <v>14368.800000000007</v>
      </c>
      <c r="BH786" s="116">
        <f t="shared" si="2838"/>
        <v>15087.240000000007</v>
      </c>
      <c r="BI786" s="163"/>
      <c r="BV786" s="163"/>
      <c r="CI786" s="163"/>
      <c r="CV786" s="163"/>
      <c r="DI786" s="163"/>
      <c r="DV786" s="163"/>
      <c r="EI786" s="163"/>
    </row>
    <row r="787" spans="1:139" ht="15.75" outlineLevel="1" x14ac:dyDescent="0.25">
      <c r="A787" s="2">
        <f t="shared" si="2802"/>
        <v>37</v>
      </c>
      <c r="B787" s="86" t="str">
        <f t="shared" si="2802"/>
        <v>PRE-09826</v>
      </c>
      <c r="C787" s="86" t="str">
        <f t="shared" si="2802"/>
        <v>SPP TAU - Circuit 230606</v>
      </c>
      <c r="D787" s="2" t="str">
        <f t="shared" si="2802"/>
        <v>PRE-09826.1</v>
      </c>
      <c r="E787" s="162" t="str">
        <f t="shared" si="2802"/>
        <v>SPP TAU - Circuit 230606</v>
      </c>
      <c r="I787" s="205">
        <v>0</v>
      </c>
      <c r="J787" s="116">
        <f t="shared" ref="J787:U787" si="2839">J586+I787</f>
        <v>0</v>
      </c>
      <c r="K787" s="116">
        <f t="shared" si="2839"/>
        <v>0</v>
      </c>
      <c r="L787" s="116">
        <f t="shared" si="2839"/>
        <v>0</v>
      </c>
      <c r="M787" s="116">
        <f t="shared" si="2839"/>
        <v>0</v>
      </c>
      <c r="N787" s="116">
        <f t="shared" si="2839"/>
        <v>0</v>
      </c>
      <c r="O787" s="116">
        <f t="shared" si="2839"/>
        <v>0</v>
      </c>
      <c r="P787" s="116">
        <f t="shared" si="2839"/>
        <v>0</v>
      </c>
      <c r="Q787" s="116">
        <f t="shared" si="2839"/>
        <v>0</v>
      </c>
      <c r="R787" s="116">
        <f t="shared" si="2839"/>
        <v>0</v>
      </c>
      <c r="S787" s="116">
        <f t="shared" si="2839"/>
        <v>0</v>
      </c>
      <c r="T787" s="116">
        <f t="shared" si="2839"/>
        <v>0</v>
      </c>
      <c r="U787" s="116">
        <f t="shared" si="2839"/>
        <v>0</v>
      </c>
      <c r="V787" s="163"/>
      <c r="W787" s="116">
        <f t="shared" si="2776"/>
        <v>0</v>
      </c>
      <c r="X787" s="116">
        <f t="shared" ref="X787:AH787" si="2840">X586+W787</f>
        <v>0</v>
      </c>
      <c r="Y787" s="116">
        <f t="shared" si="2840"/>
        <v>0</v>
      </c>
      <c r="Z787" s="116">
        <f t="shared" si="2840"/>
        <v>0</v>
      </c>
      <c r="AA787" s="116">
        <f t="shared" si="2840"/>
        <v>0</v>
      </c>
      <c r="AB787" s="116">
        <f t="shared" si="2840"/>
        <v>0</v>
      </c>
      <c r="AC787" s="116">
        <f t="shared" si="2840"/>
        <v>0</v>
      </c>
      <c r="AD787" s="116">
        <f t="shared" si="2840"/>
        <v>0</v>
      </c>
      <c r="AE787" s="116">
        <f t="shared" si="2840"/>
        <v>0</v>
      </c>
      <c r="AF787" s="116">
        <f t="shared" si="2840"/>
        <v>0</v>
      </c>
      <c r="AG787" s="116">
        <f t="shared" si="2840"/>
        <v>0</v>
      </c>
      <c r="AH787" s="116">
        <f t="shared" si="2840"/>
        <v>0</v>
      </c>
      <c r="AI787" s="163"/>
      <c r="AJ787" s="116">
        <f t="shared" si="2778"/>
        <v>0</v>
      </c>
      <c r="AK787" s="116">
        <f t="shared" ref="AK787:AU787" si="2841">AK586+AJ787</f>
        <v>0</v>
      </c>
      <c r="AL787" s="116">
        <f t="shared" si="2841"/>
        <v>0</v>
      </c>
      <c r="AM787" s="116">
        <f t="shared" si="2841"/>
        <v>0</v>
      </c>
      <c r="AN787" s="116">
        <f t="shared" si="2841"/>
        <v>2114.89</v>
      </c>
      <c r="AO787" s="116">
        <f t="shared" si="2841"/>
        <v>4229.78</v>
      </c>
      <c r="AP787" s="116">
        <f t="shared" si="2841"/>
        <v>6344.67</v>
      </c>
      <c r="AQ787" s="116">
        <f t="shared" si="2841"/>
        <v>8459.56</v>
      </c>
      <c r="AR787" s="116">
        <f t="shared" si="2841"/>
        <v>10574.449999999999</v>
      </c>
      <c r="AS787" s="116">
        <f t="shared" si="2841"/>
        <v>12689.339999999998</v>
      </c>
      <c r="AT787" s="116">
        <f t="shared" si="2841"/>
        <v>14804.229999999998</v>
      </c>
      <c r="AU787" s="116">
        <f t="shared" si="2841"/>
        <v>16919.12</v>
      </c>
      <c r="AV787" s="163"/>
      <c r="AW787" s="116">
        <f t="shared" si="2780"/>
        <v>19034.009999999998</v>
      </c>
      <c r="AX787" s="116">
        <f t="shared" ref="AX787:BH787" si="2842">AX586+AW787</f>
        <v>21148.899999999998</v>
      </c>
      <c r="AY787" s="116">
        <f t="shared" si="2842"/>
        <v>23263.789999999997</v>
      </c>
      <c r="AZ787" s="116">
        <f t="shared" si="2842"/>
        <v>25378.679999999997</v>
      </c>
      <c r="BA787" s="116">
        <f t="shared" si="2842"/>
        <v>27493.569999999996</v>
      </c>
      <c r="BB787" s="116">
        <f t="shared" si="2842"/>
        <v>29608.459999999995</v>
      </c>
      <c r="BC787" s="116">
        <f t="shared" si="2842"/>
        <v>31723.349999999995</v>
      </c>
      <c r="BD787" s="116">
        <f t="shared" si="2842"/>
        <v>33838.239999999998</v>
      </c>
      <c r="BE787" s="116">
        <f t="shared" si="2842"/>
        <v>35953.129999999997</v>
      </c>
      <c r="BF787" s="116">
        <f t="shared" si="2842"/>
        <v>38068.019999999997</v>
      </c>
      <c r="BG787" s="116">
        <f t="shared" si="2842"/>
        <v>40182.909999999996</v>
      </c>
      <c r="BH787" s="116">
        <f t="shared" si="2842"/>
        <v>42297.799999999996</v>
      </c>
      <c r="BI787" s="163"/>
      <c r="BV787" s="163"/>
      <c r="CI787" s="163"/>
      <c r="CV787" s="163"/>
      <c r="DI787" s="163"/>
      <c r="DV787" s="163"/>
      <c r="EI787" s="163"/>
    </row>
    <row r="788" spans="1:139" ht="15.75" outlineLevel="1" x14ac:dyDescent="0.25">
      <c r="A788" s="2">
        <f t="shared" ref="A788:E797" si="2843">A587</f>
        <v>38</v>
      </c>
      <c r="B788" s="86" t="str">
        <f t="shared" si="2843"/>
        <v>PRE-09827</v>
      </c>
      <c r="C788" s="86" t="str">
        <f t="shared" si="2843"/>
        <v>SPP TAU - Circuit 230033</v>
      </c>
      <c r="D788" s="2" t="str">
        <f t="shared" si="2843"/>
        <v>PRE-09827.1</v>
      </c>
      <c r="E788" s="162" t="str">
        <f t="shared" si="2843"/>
        <v>SPP TAU - Circuit 230033</v>
      </c>
      <c r="I788" s="205">
        <v>0</v>
      </c>
      <c r="J788" s="116">
        <f t="shared" ref="J788:U788" si="2844">J587+I788</f>
        <v>0</v>
      </c>
      <c r="K788" s="116">
        <f t="shared" si="2844"/>
        <v>0</v>
      </c>
      <c r="L788" s="116">
        <f t="shared" si="2844"/>
        <v>0</v>
      </c>
      <c r="M788" s="116">
        <f t="shared" si="2844"/>
        <v>0</v>
      </c>
      <c r="N788" s="116">
        <f t="shared" si="2844"/>
        <v>0</v>
      </c>
      <c r="O788" s="116">
        <f t="shared" si="2844"/>
        <v>0</v>
      </c>
      <c r="P788" s="116">
        <f t="shared" si="2844"/>
        <v>0</v>
      </c>
      <c r="Q788" s="116">
        <f t="shared" si="2844"/>
        <v>0</v>
      </c>
      <c r="R788" s="116">
        <f t="shared" si="2844"/>
        <v>0</v>
      </c>
      <c r="S788" s="116">
        <f t="shared" si="2844"/>
        <v>0</v>
      </c>
      <c r="T788" s="116">
        <f t="shared" si="2844"/>
        <v>0</v>
      </c>
      <c r="U788" s="116">
        <f t="shared" si="2844"/>
        <v>0</v>
      </c>
      <c r="V788" s="163"/>
      <c r="W788" s="116">
        <f t="shared" si="2776"/>
        <v>0</v>
      </c>
      <c r="X788" s="116">
        <f t="shared" ref="X788:AH788" si="2845">X587+W788</f>
        <v>0</v>
      </c>
      <c r="Y788" s="116">
        <f t="shared" si="2845"/>
        <v>0</v>
      </c>
      <c r="Z788" s="116">
        <f t="shared" si="2845"/>
        <v>0</v>
      </c>
      <c r="AA788" s="116">
        <f t="shared" si="2845"/>
        <v>0</v>
      </c>
      <c r="AB788" s="116">
        <f t="shared" si="2845"/>
        <v>0</v>
      </c>
      <c r="AC788" s="116">
        <f t="shared" si="2845"/>
        <v>0</v>
      </c>
      <c r="AD788" s="116">
        <f t="shared" si="2845"/>
        <v>0</v>
      </c>
      <c r="AE788" s="116">
        <f t="shared" si="2845"/>
        <v>0</v>
      </c>
      <c r="AF788" s="116">
        <f t="shared" si="2845"/>
        <v>0</v>
      </c>
      <c r="AG788" s="116">
        <f t="shared" si="2845"/>
        <v>0</v>
      </c>
      <c r="AH788" s="116">
        <f t="shared" si="2845"/>
        <v>0</v>
      </c>
      <c r="AI788" s="163"/>
      <c r="AJ788" s="116">
        <f t="shared" si="2778"/>
        <v>0</v>
      </c>
      <c r="AK788" s="116">
        <f t="shared" ref="AK788:AU788" si="2846">AK587+AJ788</f>
        <v>0</v>
      </c>
      <c r="AL788" s="116">
        <f t="shared" si="2846"/>
        <v>0</v>
      </c>
      <c r="AM788" s="116">
        <f t="shared" si="2846"/>
        <v>0</v>
      </c>
      <c r="AN788" s="116">
        <f t="shared" si="2846"/>
        <v>705.22</v>
      </c>
      <c r="AO788" s="116">
        <f t="shared" si="2846"/>
        <v>1410.44</v>
      </c>
      <c r="AP788" s="116">
        <f t="shared" si="2846"/>
        <v>2115.66</v>
      </c>
      <c r="AQ788" s="116">
        <f t="shared" si="2846"/>
        <v>2820.88</v>
      </c>
      <c r="AR788" s="116">
        <f t="shared" si="2846"/>
        <v>3526.1000000000004</v>
      </c>
      <c r="AS788" s="116">
        <f t="shared" si="2846"/>
        <v>4231.3200000000006</v>
      </c>
      <c r="AT788" s="116">
        <f t="shared" si="2846"/>
        <v>4936.5400000000009</v>
      </c>
      <c r="AU788" s="116">
        <f t="shared" si="2846"/>
        <v>5641.7600000000011</v>
      </c>
      <c r="AV788" s="163"/>
      <c r="AW788" s="116">
        <f t="shared" si="2780"/>
        <v>6346.9800000000014</v>
      </c>
      <c r="AX788" s="116">
        <f t="shared" ref="AX788:BH788" si="2847">AX587+AW788</f>
        <v>7052.2000000000016</v>
      </c>
      <c r="AY788" s="116">
        <f t="shared" si="2847"/>
        <v>7757.4200000000019</v>
      </c>
      <c r="AZ788" s="116">
        <f t="shared" si="2847"/>
        <v>8462.6400000000012</v>
      </c>
      <c r="BA788" s="116">
        <f t="shared" si="2847"/>
        <v>9167.86</v>
      </c>
      <c r="BB788" s="116">
        <f t="shared" si="2847"/>
        <v>9873.08</v>
      </c>
      <c r="BC788" s="116">
        <f t="shared" si="2847"/>
        <v>10578.3</v>
      </c>
      <c r="BD788" s="116">
        <f t="shared" si="2847"/>
        <v>11283.519999999999</v>
      </c>
      <c r="BE788" s="116">
        <f t="shared" si="2847"/>
        <v>11988.739999999998</v>
      </c>
      <c r="BF788" s="116">
        <f t="shared" si="2847"/>
        <v>12693.959999999997</v>
      </c>
      <c r="BG788" s="116">
        <f t="shared" si="2847"/>
        <v>13399.179999999997</v>
      </c>
      <c r="BH788" s="116">
        <f t="shared" si="2847"/>
        <v>14104.399999999996</v>
      </c>
      <c r="BI788" s="163"/>
      <c r="BV788" s="163"/>
      <c r="CI788" s="163"/>
      <c r="CV788" s="163"/>
      <c r="DI788" s="163"/>
      <c r="DV788" s="163"/>
      <c r="EI788" s="163"/>
    </row>
    <row r="789" spans="1:139" ht="15.75" outlineLevel="1" x14ac:dyDescent="0.25">
      <c r="A789" s="2">
        <f t="shared" si="2843"/>
        <v>39</v>
      </c>
      <c r="B789" s="86" t="str">
        <f t="shared" si="2843"/>
        <v>PRE-09828</v>
      </c>
      <c r="C789" s="86" t="str">
        <f t="shared" si="2843"/>
        <v>SPP TAU - Circuit 230609</v>
      </c>
      <c r="D789" s="2" t="str">
        <f t="shared" si="2843"/>
        <v>PRE-09828.1</v>
      </c>
      <c r="E789" s="162" t="str">
        <f t="shared" si="2843"/>
        <v>SPP TAU - Circuit 230609</v>
      </c>
      <c r="I789" s="205">
        <v>0</v>
      </c>
      <c r="J789" s="116">
        <f t="shared" ref="J789:U789" si="2848">J588+I789</f>
        <v>0</v>
      </c>
      <c r="K789" s="116">
        <f t="shared" si="2848"/>
        <v>0</v>
      </c>
      <c r="L789" s="116">
        <f t="shared" si="2848"/>
        <v>0</v>
      </c>
      <c r="M789" s="116">
        <f t="shared" si="2848"/>
        <v>0</v>
      </c>
      <c r="N789" s="116">
        <f t="shared" si="2848"/>
        <v>0</v>
      </c>
      <c r="O789" s="116">
        <f t="shared" si="2848"/>
        <v>0</v>
      </c>
      <c r="P789" s="116">
        <f t="shared" si="2848"/>
        <v>0</v>
      </c>
      <c r="Q789" s="116">
        <f t="shared" si="2848"/>
        <v>0</v>
      </c>
      <c r="R789" s="116">
        <f t="shared" si="2848"/>
        <v>0</v>
      </c>
      <c r="S789" s="116">
        <f t="shared" si="2848"/>
        <v>0</v>
      </c>
      <c r="T789" s="116">
        <f t="shared" si="2848"/>
        <v>0</v>
      </c>
      <c r="U789" s="116">
        <f t="shared" si="2848"/>
        <v>0</v>
      </c>
      <c r="V789" s="163"/>
      <c r="W789" s="116">
        <f t="shared" si="2776"/>
        <v>0</v>
      </c>
      <c r="X789" s="116">
        <f t="shared" ref="X789:AH789" si="2849">X588+W789</f>
        <v>0</v>
      </c>
      <c r="Y789" s="116">
        <f t="shared" si="2849"/>
        <v>0</v>
      </c>
      <c r="Z789" s="116">
        <f t="shared" si="2849"/>
        <v>0</v>
      </c>
      <c r="AA789" s="116">
        <f t="shared" si="2849"/>
        <v>0</v>
      </c>
      <c r="AB789" s="116">
        <f t="shared" si="2849"/>
        <v>0</v>
      </c>
      <c r="AC789" s="116">
        <f t="shared" si="2849"/>
        <v>0</v>
      </c>
      <c r="AD789" s="116">
        <f t="shared" si="2849"/>
        <v>0</v>
      </c>
      <c r="AE789" s="116">
        <f t="shared" si="2849"/>
        <v>0</v>
      </c>
      <c r="AF789" s="116">
        <f t="shared" si="2849"/>
        <v>0</v>
      </c>
      <c r="AG789" s="116">
        <f t="shared" si="2849"/>
        <v>0</v>
      </c>
      <c r="AH789" s="116">
        <f t="shared" si="2849"/>
        <v>0</v>
      </c>
      <c r="AI789" s="163"/>
      <c r="AJ789" s="116">
        <f t="shared" si="2778"/>
        <v>0</v>
      </c>
      <c r="AK789" s="116">
        <f t="shared" ref="AK789:AU789" si="2850">AK588+AJ789</f>
        <v>0</v>
      </c>
      <c r="AL789" s="116">
        <f t="shared" si="2850"/>
        <v>0</v>
      </c>
      <c r="AM789" s="116">
        <f t="shared" si="2850"/>
        <v>0</v>
      </c>
      <c r="AN789" s="116">
        <f t="shared" si="2850"/>
        <v>663.39</v>
      </c>
      <c r="AO789" s="116">
        <f t="shared" si="2850"/>
        <v>1326.78</v>
      </c>
      <c r="AP789" s="116">
        <f t="shared" si="2850"/>
        <v>1990.17</v>
      </c>
      <c r="AQ789" s="116">
        <f t="shared" si="2850"/>
        <v>2653.56</v>
      </c>
      <c r="AR789" s="116">
        <f t="shared" si="2850"/>
        <v>3316.95</v>
      </c>
      <c r="AS789" s="116">
        <f t="shared" si="2850"/>
        <v>3980.3399999999997</v>
      </c>
      <c r="AT789" s="116">
        <f t="shared" si="2850"/>
        <v>4643.7299999999996</v>
      </c>
      <c r="AU789" s="116">
        <f t="shared" si="2850"/>
        <v>5307.12</v>
      </c>
      <c r="AV789" s="163"/>
      <c r="AW789" s="116">
        <f t="shared" si="2780"/>
        <v>5970.51</v>
      </c>
      <c r="AX789" s="116">
        <f t="shared" ref="AX789:BH789" si="2851">AX588+AW789</f>
        <v>6633.9000000000005</v>
      </c>
      <c r="AY789" s="116">
        <f t="shared" si="2851"/>
        <v>7297.2900000000009</v>
      </c>
      <c r="AZ789" s="116">
        <f t="shared" si="2851"/>
        <v>7960.6800000000012</v>
      </c>
      <c r="BA789" s="116">
        <f t="shared" si="2851"/>
        <v>8624.0700000000015</v>
      </c>
      <c r="BB789" s="116">
        <f t="shared" si="2851"/>
        <v>9287.4600000000009</v>
      </c>
      <c r="BC789" s="116">
        <f t="shared" si="2851"/>
        <v>9950.85</v>
      </c>
      <c r="BD789" s="116">
        <f t="shared" si="2851"/>
        <v>10614.24</v>
      </c>
      <c r="BE789" s="116">
        <f t="shared" si="2851"/>
        <v>11277.63</v>
      </c>
      <c r="BF789" s="116">
        <f t="shared" si="2851"/>
        <v>11941.019999999999</v>
      </c>
      <c r="BG789" s="116">
        <f t="shared" si="2851"/>
        <v>12604.409999999998</v>
      </c>
      <c r="BH789" s="116">
        <f t="shared" si="2851"/>
        <v>13267.799999999997</v>
      </c>
      <c r="BI789" s="163"/>
      <c r="BV789" s="163"/>
      <c r="CI789" s="163"/>
      <c r="CV789" s="163"/>
      <c r="DI789" s="163"/>
      <c r="DV789" s="163"/>
      <c r="EI789" s="163"/>
    </row>
    <row r="790" spans="1:139" ht="15.75" outlineLevel="1" x14ac:dyDescent="0.25">
      <c r="A790" s="2">
        <f t="shared" si="2843"/>
        <v>40</v>
      </c>
      <c r="B790" s="86" t="str">
        <f t="shared" si="2843"/>
        <v>PRE-09829</v>
      </c>
      <c r="C790" s="86" t="str">
        <f t="shared" si="2843"/>
        <v>SPP TAU - Circuit 230013</v>
      </c>
      <c r="D790" s="2" t="str">
        <f t="shared" si="2843"/>
        <v>PRE-09829.1</v>
      </c>
      <c r="E790" s="162" t="str">
        <f t="shared" si="2843"/>
        <v>SPP TAU - Circuit 230013</v>
      </c>
      <c r="I790" s="205">
        <v>0</v>
      </c>
      <c r="J790" s="116">
        <f t="shared" ref="J790:U790" si="2852">J589+I790</f>
        <v>0</v>
      </c>
      <c r="K790" s="116">
        <f t="shared" si="2852"/>
        <v>0</v>
      </c>
      <c r="L790" s="116">
        <f t="shared" si="2852"/>
        <v>0</v>
      </c>
      <c r="M790" s="116">
        <f t="shared" si="2852"/>
        <v>0</v>
      </c>
      <c r="N790" s="116">
        <f t="shared" si="2852"/>
        <v>0</v>
      </c>
      <c r="O790" s="116">
        <f t="shared" si="2852"/>
        <v>0</v>
      </c>
      <c r="P790" s="116">
        <f t="shared" si="2852"/>
        <v>0</v>
      </c>
      <c r="Q790" s="116">
        <f t="shared" si="2852"/>
        <v>0</v>
      </c>
      <c r="R790" s="116">
        <f t="shared" si="2852"/>
        <v>0</v>
      </c>
      <c r="S790" s="116">
        <f t="shared" si="2852"/>
        <v>0</v>
      </c>
      <c r="T790" s="116">
        <f t="shared" si="2852"/>
        <v>0</v>
      </c>
      <c r="U790" s="116">
        <f t="shared" si="2852"/>
        <v>0</v>
      </c>
      <c r="V790" s="163"/>
      <c r="W790" s="116">
        <f t="shared" si="2776"/>
        <v>0</v>
      </c>
      <c r="X790" s="116">
        <f t="shared" ref="X790:AH790" si="2853">X589+W790</f>
        <v>0</v>
      </c>
      <c r="Y790" s="116">
        <f t="shared" si="2853"/>
        <v>0</v>
      </c>
      <c r="Z790" s="116">
        <f t="shared" si="2853"/>
        <v>0</v>
      </c>
      <c r="AA790" s="116">
        <f t="shared" si="2853"/>
        <v>0</v>
      </c>
      <c r="AB790" s="116">
        <f t="shared" si="2853"/>
        <v>0</v>
      </c>
      <c r="AC790" s="116">
        <f t="shared" si="2853"/>
        <v>0</v>
      </c>
      <c r="AD790" s="116">
        <f t="shared" si="2853"/>
        <v>0</v>
      </c>
      <c r="AE790" s="116">
        <f t="shared" si="2853"/>
        <v>0</v>
      </c>
      <c r="AF790" s="116">
        <f t="shared" si="2853"/>
        <v>0</v>
      </c>
      <c r="AG790" s="116">
        <f t="shared" si="2853"/>
        <v>0</v>
      </c>
      <c r="AH790" s="116">
        <f t="shared" si="2853"/>
        <v>0</v>
      </c>
      <c r="AI790" s="163"/>
      <c r="AJ790" s="116">
        <f t="shared" si="2778"/>
        <v>0</v>
      </c>
      <c r="AK790" s="116">
        <f t="shared" ref="AK790:AU790" si="2854">AK589+AJ790</f>
        <v>0</v>
      </c>
      <c r="AL790" s="116">
        <f t="shared" si="2854"/>
        <v>0</v>
      </c>
      <c r="AM790" s="116">
        <f t="shared" si="2854"/>
        <v>0</v>
      </c>
      <c r="AN790" s="116">
        <f t="shared" si="2854"/>
        <v>0</v>
      </c>
      <c r="AO790" s="116">
        <f t="shared" si="2854"/>
        <v>1000.21</v>
      </c>
      <c r="AP790" s="116">
        <f t="shared" si="2854"/>
        <v>2000.42</v>
      </c>
      <c r="AQ790" s="116">
        <f t="shared" si="2854"/>
        <v>3000.63</v>
      </c>
      <c r="AR790" s="116">
        <f t="shared" si="2854"/>
        <v>4000.84</v>
      </c>
      <c r="AS790" s="116">
        <f t="shared" si="2854"/>
        <v>5001.05</v>
      </c>
      <c r="AT790" s="116">
        <f t="shared" si="2854"/>
        <v>6001.26</v>
      </c>
      <c r="AU790" s="116">
        <f t="shared" si="2854"/>
        <v>7001.47</v>
      </c>
      <c r="AV790" s="163"/>
      <c r="AW790" s="116">
        <f t="shared" si="2780"/>
        <v>8001.68</v>
      </c>
      <c r="AX790" s="116">
        <f t="shared" ref="AX790:BH790" si="2855">AX589+AW790</f>
        <v>9001.89</v>
      </c>
      <c r="AY790" s="116">
        <f t="shared" si="2855"/>
        <v>10002.099999999999</v>
      </c>
      <c r="AZ790" s="116">
        <f t="shared" si="2855"/>
        <v>11002.309999999998</v>
      </c>
      <c r="BA790" s="116">
        <f t="shared" si="2855"/>
        <v>12002.519999999997</v>
      </c>
      <c r="BB790" s="116">
        <f t="shared" si="2855"/>
        <v>13002.729999999996</v>
      </c>
      <c r="BC790" s="116">
        <f t="shared" si="2855"/>
        <v>14002.939999999995</v>
      </c>
      <c r="BD790" s="116">
        <f t="shared" si="2855"/>
        <v>15003.149999999994</v>
      </c>
      <c r="BE790" s="116">
        <f t="shared" si="2855"/>
        <v>16003.359999999993</v>
      </c>
      <c r="BF790" s="116">
        <f t="shared" si="2855"/>
        <v>17003.569999999992</v>
      </c>
      <c r="BG790" s="116">
        <f t="shared" si="2855"/>
        <v>18003.779999999992</v>
      </c>
      <c r="BH790" s="116">
        <f t="shared" si="2855"/>
        <v>19003.989999999991</v>
      </c>
      <c r="BI790" s="163"/>
      <c r="BV790" s="163"/>
      <c r="CI790" s="163"/>
      <c r="CV790" s="163"/>
      <c r="DI790" s="163"/>
      <c r="DV790" s="163"/>
      <c r="EI790" s="163"/>
    </row>
    <row r="791" spans="1:139" ht="15.75" outlineLevel="1" x14ac:dyDescent="0.25">
      <c r="A791" s="2">
        <f t="shared" si="2843"/>
        <v>41</v>
      </c>
      <c r="B791" s="86" t="str">
        <f t="shared" si="2843"/>
        <v>PRE-09830</v>
      </c>
      <c r="C791" s="86" t="str">
        <f t="shared" si="2843"/>
        <v>SPP TAU - Circuit 66030</v>
      </c>
      <c r="D791" s="2" t="str">
        <f t="shared" si="2843"/>
        <v>PRE-09830.1</v>
      </c>
      <c r="E791" s="162" t="str">
        <f t="shared" si="2843"/>
        <v>SPP TAU - Circuit 66030</v>
      </c>
      <c r="I791" s="205">
        <v>0</v>
      </c>
      <c r="J791" s="116">
        <f t="shared" ref="J791:U791" si="2856">J590+I791</f>
        <v>0</v>
      </c>
      <c r="K791" s="116">
        <f t="shared" si="2856"/>
        <v>0</v>
      </c>
      <c r="L791" s="116">
        <f t="shared" si="2856"/>
        <v>0</v>
      </c>
      <c r="M791" s="116">
        <f t="shared" si="2856"/>
        <v>0</v>
      </c>
      <c r="N791" s="116">
        <f t="shared" si="2856"/>
        <v>0</v>
      </c>
      <c r="O791" s="116">
        <f t="shared" si="2856"/>
        <v>0</v>
      </c>
      <c r="P791" s="116">
        <f t="shared" si="2856"/>
        <v>0</v>
      </c>
      <c r="Q791" s="116">
        <f t="shared" si="2856"/>
        <v>0</v>
      </c>
      <c r="R791" s="116">
        <f t="shared" si="2856"/>
        <v>0</v>
      </c>
      <c r="S791" s="116">
        <f t="shared" si="2856"/>
        <v>0</v>
      </c>
      <c r="T791" s="116">
        <f t="shared" si="2856"/>
        <v>0</v>
      </c>
      <c r="U791" s="116">
        <f t="shared" si="2856"/>
        <v>0</v>
      </c>
      <c r="V791" s="163"/>
      <c r="W791" s="116">
        <f t="shared" si="2776"/>
        <v>0</v>
      </c>
      <c r="X791" s="116">
        <f t="shared" ref="X791:AH791" si="2857">X590+W791</f>
        <v>0</v>
      </c>
      <c r="Y791" s="116">
        <f t="shared" si="2857"/>
        <v>0</v>
      </c>
      <c r="Z791" s="116">
        <f t="shared" si="2857"/>
        <v>0</v>
      </c>
      <c r="AA791" s="116">
        <f t="shared" si="2857"/>
        <v>0</v>
      </c>
      <c r="AB791" s="116">
        <f t="shared" si="2857"/>
        <v>0</v>
      </c>
      <c r="AC791" s="116">
        <f t="shared" si="2857"/>
        <v>0</v>
      </c>
      <c r="AD791" s="116">
        <f t="shared" si="2857"/>
        <v>0</v>
      </c>
      <c r="AE791" s="116">
        <f t="shared" si="2857"/>
        <v>0</v>
      </c>
      <c r="AF791" s="116">
        <f t="shared" si="2857"/>
        <v>0</v>
      </c>
      <c r="AG791" s="116">
        <f t="shared" si="2857"/>
        <v>0</v>
      </c>
      <c r="AH791" s="116">
        <f t="shared" si="2857"/>
        <v>0</v>
      </c>
      <c r="AI791" s="163"/>
      <c r="AJ791" s="116">
        <f t="shared" si="2778"/>
        <v>0</v>
      </c>
      <c r="AK791" s="116">
        <f t="shared" ref="AK791:AU791" si="2858">AK590+AJ791</f>
        <v>0</v>
      </c>
      <c r="AL791" s="116">
        <f t="shared" si="2858"/>
        <v>0</v>
      </c>
      <c r="AM791" s="116">
        <f t="shared" si="2858"/>
        <v>0</v>
      </c>
      <c r="AN791" s="116">
        <f t="shared" si="2858"/>
        <v>0</v>
      </c>
      <c r="AO791" s="116">
        <f t="shared" si="2858"/>
        <v>0</v>
      </c>
      <c r="AP791" s="116">
        <f t="shared" si="2858"/>
        <v>3537.24</v>
      </c>
      <c r="AQ791" s="116">
        <f t="shared" si="2858"/>
        <v>7074.48</v>
      </c>
      <c r="AR791" s="116">
        <f t="shared" si="2858"/>
        <v>10611.72</v>
      </c>
      <c r="AS791" s="116">
        <f t="shared" si="2858"/>
        <v>14148.96</v>
      </c>
      <c r="AT791" s="116">
        <f t="shared" si="2858"/>
        <v>17686.199999999997</v>
      </c>
      <c r="AU791" s="116">
        <f t="shared" si="2858"/>
        <v>21223.439999999995</v>
      </c>
      <c r="AV791" s="163"/>
      <c r="AW791" s="116">
        <f t="shared" si="2780"/>
        <v>24760.679999999993</v>
      </c>
      <c r="AX791" s="116">
        <f t="shared" ref="AX791:BH791" si="2859">AX590+AW791</f>
        <v>28297.919999999991</v>
      </c>
      <c r="AY791" s="116">
        <f t="shared" si="2859"/>
        <v>31835.159999999989</v>
      </c>
      <c r="AZ791" s="116">
        <f t="shared" si="2859"/>
        <v>35372.399999999987</v>
      </c>
      <c r="BA791" s="116">
        <f t="shared" si="2859"/>
        <v>38909.639999999985</v>
      </c>
      <c r="BB791" s="116">
        <f t="shared" si="2859"/>
        <v>42446.879999999983</v>
      </c>
      <c r="BC791" s="116">
        <f t="shared" si="2859"/>
        <v>45984.119999999981</v>
      </c>
      <c r="BD791" s="116">
        <f t="shared" si="2859"/>
        <v>49521.359999999979</v>
      </c>
      <c r="BE791" s="116">
        <f t="shared" si="2859"/>
        <v>53058.599999999977</v>
      </c>
      <c r="BF791" s="116">
        <f t="shared" si="2859"/>
        <v>56595.839999999975</v>
      </c>
      <c r="BG791" s="116">
        <f t="shared" si="2859"/>
        <v>60133.079999999973</v>
      </c>
      <c r="BH791" s="116">
        <f t="shared" si="2859"/>
        <v>63670.319999999971</v>
      </c>
      <c r="BI791" s="163"/>
      <c r="BV791" s="163"/>
      <c r="CI791" s="163"/>
      <c r="CV791" s="163"/>
      <c r="DI791" s="163"/>
      <c r="DV791" s="163"/>
      <c r="EI791" s="163"/>
    </row>
    <row r="792" spans="1:139" ht="15.75" outlineLevel="1" x14ac:dyDescent="0.25">
      <c r="A792" s="2">
        <f t="shared" si="2843"/>
        <v>42</v>
      </c>
      <c r="B792" s="86" t="str">
        <f t="shared" si="2843"/>
        <v>PRE-09831</v>
      </c>
      <c r="C792" s="86" t="str">
        <f t="shared" si="2843"/>
        <v>SPP TAU - Circuit 66025</v>
      </c>
      <c r="D792" s="2" t="str">
        <f t="shared" si="2843"/>
        <v>PRE-09831.1</v>
      </c>
      <c r="E792" s="162" t="str">
        <f t="shared" si="2843"/>
        <v>SPP TAU - Circuit 66025</v>
      </c>
      <c r="I792" s="205">
        <v>0</v>
      </c>
      <c r="J792" s="116">
        <f t="shared" ref="J792:U792" si="2860">J591+I792</f>
        <v>0</v>
      </c>
      <c r="K792" s="116">
        <f t="shared" si="2860"/>
        <v>0</v>
      </c>
      <c r="L792" s="116">
        <f t="shared" si="2860"/>
        <v>0</v>
      </c>
      <c r="M792" s="116">
        <f t="shared" si="2860"/>
        <v>0</v>
      </c>
      <c r="N792" s="116">
        <f t="shared" si="2860"/>
        <v>0</v>
      </c>
      <c r="O792" s="116">
        <f t="shared" si="2860"/>
        <v>0</v>
      </c>
      <c r="P792" s="116">
        <f t="shared" si="2860"/>
        <v>0</v>
      </c>
      <c r="Q792" s="116">
        <f t="shared" si="2860"/>
        <v>0</v>
      </c>
      <c r="R792" s="116">
        <f t="shared" si="2860"/>
        <v>0</v>
      </c>
      <c r="S792" s="116">
        <f t="shared" si="2860"/>
        <v>0</v>
      </c>
      <c r="T792" s="116">
        <f t="shared" si="2860"/>
        <v>0</v>
      </c>
      <c r="U792" s="116">
        <f t="shared" si="2860"/>
        <v>0</v>
      </c>
      <c r="V792" s="163"/>
      <c r="W792" s="116">
        <f t="shared" si="2776"/>
        <v>0</v>
      </c>
      <c r="X792" s="116">
        <f t="shared" ref="X792:AH792" si="2861">X591+W792</f>
        <v>0</v>
      </c>
      <c r="Y792" s="116">
        <f t="shared" si="2861"/>
        <v>0</v>
      </c>
      <c r="Z792" s="116">
        <f t="shared" si="2861"/>
        <v>0</v>
      </c>
      <c r="AA792" s="116">
        <f t="shared" si="2861"/>
        <v>0</v>
      </c>
      <c r="AB792" s="116">
        <f t="shared" si="2861"/>
        <v>0</v>
      </c>
      <c r="AC792" s="116">
        <f t="shared" si="2861"/>
        <v>0</v>
      </c>
      <c r="AD792" s="116">
        <f t="shared" si="2861"/>
        <v>0</v>
      </c>
      <c r="AE792" s="116">
        <f t="shared" si="2861"/>
        <v>0</v>
      </c>
      <c r="AF792" s="116">
        <f t="shared" si="2861"/>
        <v>0</v>
      </c>
      <c r="AG792" s="116">
        <f t="shared" si="2861"/>
        <v>0</v>
      </c>
      <c r="AH792" s="116">
        <f t="shared" si="2861"/>
        <v>0</v>
      </c>
      <c r="AI792" s="163"/>
      <c r="AJ792" s="116">
        <f t="shared" si="2778"/>
        <v>0</v>
      </c>
      <c r="AK792" s="116">
        <f t="shared" ref="AK792:AU792" si="2862">AK591+AJ792</f>
        <v>0</v>
      </c>
      <c r="AL792" s="116">
        <f t="shared" si="2862"/>
        <v>0</v>
      </c>
      <c r="AM792" s="116">
        <f t="shared" si="2862"/>
        <v>0</v>
      </c>
      <c r="AN792" s="116">
        <f t="shared" si="2862"/>
        <v>0</v>
      </c>
      <c r="AO792" s="116">
        <f t="shared" si="2862"/>
        <v>0</v>
      </c>
      <c r="AP792" s="116">
        <f t="shared" si="2862"/>
        <v>0</v>
      </c>
      <c r="AQ792" s="116">
        <f t="shared" si="2862"/>
        <v>0</v>
      </c>
      <c r="AR792" s="116">
        <f t="shared" si="2862"/>
        <v>9544</v>
      </c>
      <c r="AS792" s="116">
        <f t="shared" si="2862"/>
        <v>19088</v>
      </c>
      <c r="AT792" s="116">
        <f t="shared" si="2862"/>
        <v>28632</v>
      </c>
      <c r="AU792" s="116">
        <f t="shared" si="2862"/>
        <v>38176</v>
      </c>
      <c r="AV792" s="163"/>
      <c r="AW792" s="116">
        <f t="shared" si="2780"/>
        <v>47720</v>
      </c>
      <c r="AX792" s="116">
        <f t="shared" ref="AX792:BH792" si="2863">AX591+AW792</f>
        <v>57264</v>
      </c>
      <c r="AY792" s="116">
        <f t="shared" si="2863"/>
        <v>66808</v>
      </c>
      <c r="AZ792" s="116">
        <f t="shared" si="2863"/>
        <v>76352</v>
      </c>
      <c r="BA792" s="116">
        <f t="shared" si="2863"/>
        <v>85896</v>
      </c>
      <c r="BB792" s="116">
        <f t="shared" si="2863"/>
        <v>95440</v>
      </c>
      <c r="BC792" s="116">
        <f t="shared" si="2863"/>
        <v>104984</v>
      </c>
      <c r="BD792" s="116">
        <f t="shared" si="2863"/>
        <v>114528</v>
      </c>
      <c r="BE792" s="116">
        <f t="shared" si="2863"/>
        <v>124072</v>
      </c>
      <c r="BF792" s="116">
        <f t="shared" si="2863"/>
        <v>133616</v>
      </c>
      <c r="BG792" s="116">
        <f t="shared" si="2863"/>
        <v>143160</v>
      </c>
      <c r="BH792" s="116">
        <f t="shared" si="2863"/>
        <v>152704</v>
      </c>
      <c r="BI792" s="163"/>
      <c r="BV792" s="163"/>
      <c r="CI792" s="163"/>
      <c r="CV792" s="163"/>
      <c r="DI792" s="163"/>
      <c r="DV792" s="163"/>
      <c r="EI792" s="163"/>
    </row>
    <row r="793" spans="1:139" ht="15.75" outlineLevel="1" x14ac:dyDescent="0.25">
      <c r="A793" s="2">
        <f t="shared" si="2843"/>
        <v>43</v>
      </c>
      <c r="B793" s="86" t="str">
        <f t="shared" si="2843"/>
        <v>PRE-09832</v>
      </c>
      <c r="C793" s="86" t="str">
        <f t="shared" si="2843"/>
        <v>SPP TAU - Circuit 66020</v>
      </c>
      <c r="D793" s="2" t="str">
        <f t="shared" si="2843"/>
        <v>PRE-09832.1</v>
      </c>
      <c r="E793" s="162" t="str">
        <f t="shared" si="2843"/>
        <v>SPP TAU - Circuit 66020</v>
      </c>
      <c r="I793" s="205">
        <v>0</v>
      </c>
      <c r="J793" s="116">
        <f t="shared" ref="J793:U793" si="2864">J592+I793</f>
        <v>0</v>
      </c>
      <c r="K793" s="116">
        <f t="shared" si="2864"/>
        <v>0</v>
      </c>
      <c r="L793" s="116">
        <f t="shared" si="2864"/>
        <v>0</v>
      </c>
      <c r="M793" s="116">
        <f t="shared" si="2864"/>
        <v>0</v>
      </c>
      <c r="N793" s="116">
        <f t="shared" si="2864"/>
        <v>0</v>
      </c>
      <c r="O793" s="116">
        <f t="shared" si="2864"/>
        <v>0</v>
      </c>
      <c r="P793" s="116">
        <f t="shared" si="2864"/>
        <v>0</v>
      </c>
      <c r="Q793" s="116">
        <f t="shared" si="2864"/>
        <v>0</v>
      </c>
      <c r="R793" s="116">
        <f t="shared" si="2864"/>
        <v>0</v>
      </c>
      <c r="S793" s="116">
        <f t="shared" si="2864"/>
        <v>0</v>
      </c>
      <c r="T793" s="116">
        <f t="shared" si="2864"/>
        <v>0</v>
      </c>
      <c r="U793" s="116">
        <f t="shared" si="2864"/>
        <v>0</v>
      </c>
      <c r="V793" s="163"/>
      <c r="W793" s="116">
        <f t="shared" si="2776"/>
        <v>0</v>
      </c>
      <c r="X793" s="116">
        <f t="shared" ref="X793:AH793" si="2865">X592+W793</f>
        <v>0</v>
      </c>
      <c r="Y793" s="116">
        <f t="shared" si="2865"/>
        <v>0</v>
      </c>
      <c r="Z793" s="116">
        <f t="shared" si="2865"/>
        <v>0</v>
      </c>
      <c r="AA793" s="116">
        <f t="shared" si="2865"/>
        <v>0</v>
      </c>
      <c r="AB793" s="116">
        <f t="shared" si="2865"/>
        <v>0</v>
      </c>
      <c r="AC793" s="116">
        <f t="shared" si="2865"/>
        <v>0</v>
      </c>
      <c r="AD793" s="116">
        <f t="shared" si="2865"/>
        <v>0</v>
      </c>
      <c r="AE793" s="116">
        <f t="shared" si="2865"/>
        <v>0</v>
      </c>
      <c r="AF793" s="116">
        <f t="shared" si="2865"/>
        <v>0</v>
      </c>
      <c r="AG793" s="116">
        <f t="shared" si="2865"/>
        <v>0</v>
      </c>
      <c r="AH793" s="116">
        <f t="shared" si="2865"/>
        <v>0</v>
      </c>
      <c r="AI793" s="163"/>
      <c r="AJ793" s="116">
        <f t="shared" si="2778"/>
        <v>0</v>
      </c>
      <c r="AK793" s="116">
        <f t="shared" ref="AK793:AU793" si="2866">AK592+AJ793</f>
        <v>0</v>
      </c>
      <c r="AL793" s="116">
        <f t="shared" si="2866"/>
        <v>0</v>
      </c>
      <c r="AM793" s="116">
        <f t="shared" si="2866"/>
        <v>0</v>
      </c>
      <c r="AN793" s="116">
        <f t="shared" si="2866"/>
        <v>0</v>
      </c>
      <c r="AO793" s="116">
        <f t="shared" si="2866"/>
        <v>0</v>
      </c>
      <c r="AP793" s="116">
        <f t="shared" si="2866"/>
        <v>0</v>
      </c>
      <c r="AQ793" s="116">
        <f t="shared" si="2866"/>
        <v>0</v>
      </c>
      <c r="AR793" s="116">
        <f t="shared" si="2866"/>
        <v>723.37</v>
      </c>
      <c r="AS793" s="116">
        <f t="shared" si="2866"/>
        <v>1446.74</v>
      </c>
      <c r="AT793" s="116">
        <f t="shared" si="2866"/>
        <v>2170.11</v>
      </c>
      <c r="AU793" s="116">
        <f t="shared" si="2866"/>
        <v>2893.48</v>
      </c>
      <c r="AV793" s="163"/>
      <c r="AW793" s="116">
        <f t="shared" si="2780"/>
        <v>3616.85</v>
      </c>
      <c r="AX793" s="116">
        <f t="shared" ref="AX793:BH793" si="2867">AX592+AW793</f>
        <v>4340.22</v>
      </c>
      <c r="AY793" s="116">
        <f t="shared" si="2867"/>
        <v>5063.59</v>
      </c>
      <c r="AZ793" s="116">
        <f t="shared" si="2867"/>
        <v>5786.96</v>
      </c>
      <c r="BA793" s="116">
        <f t="shared" si="2867"/>
        <v>6510.33</v>
      </c>
      <c r="BB793" s="116">
        <f t="shared" si="2867"/>
        <v>7233.7</v>
      </c>
      <c r="BC793" s="116">
        <f t="shared" si="2867"/>
        <v>7957.07</v>
      </c>
      <c r="BD793" s="116">
        <f t="shared" si="2867"/>
        <v>8680.44</v>
      </c>
      <c r="BE793" s="116">
        <f t="shared" si="2867"/>
        <v>9403.8100000000013</v>
      </c>
      <c r="BF793" s="116">
        <f t="shared" si="2867"/>
        <v>10127.180000000002</v>
      </c>
      <c r="BG793" s="116">
        <f t="shared" si="2867"/>
        <v>10850.550000000003</v>
      </c>
      <c r="BH793" s="116">
        <f t="shared" si="2867"/>
        <v>11573.920000000004</v>
      </c>
      <c r="BI793" s="163"/>
      <c r="BV793" s="163"/>
      <c r="CI793" s="163"/>
      <c r="CV793" s="163"/>
      <c r="DI793" s="163"/>
      <c r="DV793" s="163"/>
      <c r="EI793" s="163"/>
    </row>
    <row r="794" spans="1:139" ht="15.75" outlineLevel="1" x14ac:dyDescent="0.25">
      <c r="A794" s="2">
        <f t="shared" si="2843"/>
        <v>44</v>
      </c>
      <c r="B794" s="86" t="str">
        <f t="shared" si="2843"/>
        <v>PRE-09833</v>
      </c>
      <c r="C794" s="86" t="str">
        <f t="shared" si="2843"/>
        <v>SPP TAU - Circuit 66027</v>
      </c>
      <c r="D794" s="2" t="str">
        <f t="shared" si="2843"/>
        <v>PRE-09833.1</v>
      </c>
      <c r="E794" s="162" t="str">
        <f t="shared" si="2843"/>
        <v>SPP TAU - Circuit 66027</v>
      </c>
      <c r="I794" s="205">
        <v>0</v>
      </c>
      <c r="J794" s="116">
        <f t="shared" ref="J794:U794" si="2868">J593+I794</f>
        <v>0</v>
      </c>
      <c r="K794" s="116">
        <f t="shared" si="2868"/>
        <v>0</v>
      </c>
      <c r="L794" s="116">
        <f t="shared" si="2868"/>
        <v>0</v>
      </c>
      <c r="M794" s="116">
        <f t="shared" si="2868"/>
        <v>0</v>
      </c>
      <c r="N794" s="116">
        <f t="shared" si="2868"/>
        <v>0</v>
      </c>
      <c r="O794" s="116">
        <f t="shared" si="2868"/>
        <v>0</v>
      </c>
      <c r="P794" s="116">
        <f t="shared" si="2868"/>
        <v>0</v>
      </c>
      <c r="Q794" s="116">
        <f t="shared" si="2868"/>
        <v>0</v>
      </c>
      <c r="R794" s="116">
        <f t="shared" si="2868"/>
        <v>0</v>
      </c>
      <c r="S794" s="116">
        <f t="shared" si="2868"/>
        <v>0</v>
      </c>
      <c r="T794" s="116">
        <f t="shared" si="2868"/>
        <v>0</v>
      </c>
      <c r="U794" s="116">
        <f t="shared" si="2868"/>
        <v>0</v>
      </c>
      <c r="V794" s="163"/>
      <c r="W794" s="116">
        <f t="shared" si="2776"/>
        <v>0</v>
      </c>
      <c r="X794" s="116">
        <f t="shared" ref="X794:AH794" si="2869">X593+W794</f>
        <v>0</v>
      </c>
      <c r="Y794" s="116">
        <f t="shared" si="2869"/>
        <v>0</v>
      </c>
      <c r="Z794" s="116">
        <f t="shared" si="2869"/>
        <v>0</v>
      </c>
      <c r="AA794" s="116">
        <f t="shared" si="2869"/>
        <v>0</v>
      </c>
      <c r="AB794" s="116">
        <f t="shared" si="2869"/>
        <v>0</v>
      </c>
      <c r="AC794" s="116">
        <f t="shared" si="2869"/>
        <v>0</v>
      </c>
      <c r="AD794" s="116">
        <f t="shared" si="2869"/>
        <v>0</v>
      </c>
      <c r="AE794" s="116">
        <f t="shared" si="2869"/>
        <v>0</v>
      </c>
      <c r="AF794" s="116">
        <f t="shared" si="2869"/>
        <v>0</v>
      </c>
      <c r="AG794" s="116">
        <f t="shared" si="2869"/>
        <v>0</v>
      </c>
      <c r="AH794" s="116">
        <f t="shared" si="2869"/>
        <v>0</v>
      </c>
      <c r="AI794" s="163"/>
      <c r="AJ794" s="116">
        <f t="shared" si="2778"/>
        <v>0</v>
      </c>
      <c r="AK794" s="116">
        <f t="shared" ref="AK794:AU794" si="2870">AK593+AJ794</f>
        <v>0</v>
      </c>
      <c r="AL794" s="116">
        <f t="shared" si="2870"/>
        <v>0</v>
      </c>
      <c r="AM794" s="116">
        <f t="shared" si="2870"/>
        <v>0</v>
      </c>
      <c r="AN794" s="116">
        <f t="shared" si="2870"/>
        <v>0</v>
      </c>
      <c r="AO794" s="116">
        <f t="shared" si="2870"/>
        <v>0</v>
      </c>
      <c r="AP794" s="116">
        <f t="shared" si="2870"/>
        <v>0</v>
      </c>
      <c r="AQ794" s="116">
        <f t="shared" si="2870"/>
        <v>0</v>
      </c>
      <c r="AR794" s="116">
        <f t="shared" si="2870"/>
        <v>0</v>
      </c>
      <c r="AS794" s="116">
        <f t="shared" si="2870"/>
        <v>1295.73</v>
      </c>
      <c r="AT794" s="116">
        <f t="shared" si="2870"/>
        <v>2591.46</v>
      </c>
      <c r="AU794" s="116">
        <f t="shared" si="2870"/>
        <v>3887.19</v>
      </c>
      <c r="AV794" s="163"/>
      <c r="AW794" s="116">
        <f t="shared" si="2780"/>
        <v>5182.92</v>
      </c>
      <c r="AX794" s="116">
        <f t="shared" ref="AX794:BH794" si="2871">AX593+AW794</f>
        <v>6478.65</v>
      </c>
      <c r="AY794" s="116">
        <f t="shared" si="2871"/>
        <v>7774.3799999999992</v>
      </c>
      <c r="AZ794" s="116">
        <f t="shared" si="2871"/>
        <v>9070.1099999999988</v>
      </c>
      <c r="BA794" s="116">
        <f t="shared" si="2871"/>
        <v>10365.839999999998</v>
      </c>
      <c r="BB794" s="116">
        <f t="shared" si="2871"/>
        <v>11661.569999999998</v>
      </c>
      <c r="BC794" s="116">
        <f t="shared" si="2871"/>
        <v>12957.299999999997</v>
      </c>
      <c r="BD794" s="116">
        <f t="shared" si="2871"/>
        <v>14253.029999999997</v>
      </c>
      <c r="BE794" s="116">
        <f t="shared" si="2871"/>
        <v>15548.759999999997</v>
      </c>
      <c r="BF794" s="116">
        <f t="shared" si="2871"/>
        <v>16844.489999999998</v>
      </c>
      <c r="BG794" s="116">
        <f t="shared" si="2871"/>
        <v>18140.219999999998</v>
      </c>
      <c r="BH794" s="116">
        <f t="shared" si="2871"/>
        <v>19435.949999999997</v>
      </c>
      <c r="BI794" s="163"/>
      <c r="BV794" s="163"/>
      <c r="CI794" s="163"/>
      <c r="CV794" s="163"/>
      <c r="DI794" s="163"/>
      <c r="DV794" s="163"/>
      <c r="EI794" s="163"/>
    </row>
    <row r="795" spans="1:139" ht="15.75" outlineLevel="1" x14ac:dyDescent="0.25">
      <c r="A795" s="2">
        <f t="shared" si="2843"/>
        <v>45</v>
      </c>
      <c r="B795" s="86" t="str">
        <f t="shared" si="2843"/>
        <v>PRE-09834</v>
      </c>
      <c r="C795" s="86" t="str">
        <f t="shared" si="2843"/>
        <v>SPP TAU - Circuit 66008</v>
      </c>
      <c r="D795" s="2" t="str">
        <f t="shared" si="2843"/>
        <v>PRE-09834.1</v>
      </c>
      <c r="E795" s="162" t="str">
        <f t="shared" si="2843"/>
        <v>SPP TAU - Circuit 66008</v>
      </c>
      <c r="I795" s="205">
        <v>0</v>
      </c>
      <c r="J795" s="116">
        <f t="shared" ref="J795:U795" si="2872">J594+I795</f>
        <v>0</v>
      </c>
      <c r="K795" s="116">
        <f t="shared" si="2872"/>
        <v>0</v>
      </c>
      <c r="L795" s="116">
        <f t="shared" si="2872"/>
        <v>0</v>
      </c>
      <c r="M795" s="116">
        <f t="shared" si="2872"/>
        <v>0</v>
      </c>
      <c r="N795" s="116">
        <f t="shared" si="2872"/>
        <v>0</v>
      </c>
      <c r="O795" s="116">
        <f t="shared" si="2872"/>
        <v>0</v>
      </c>
      <c r="P795" s="116">
        <f t="shared" si="2872"/>
        <v>0</v>
      </c>
      <c r="Q795" s="116">
        <f t="shared" si="2872"/>
        <v>0</v>
      </c>
      <c r="R795" s="116">
        <f t="shared" si="2872"/>
        <v>0</v>
      </c>
      <c r="S795" s="116">
        <f t="shared" si="2872"/>
        <v>0</v>
      </c>
      <c r="T795" s="116">
        <f t="shared" si="2872"/>
        <v>0</v>
      </c>
      <c r="U795" s="116">
        <f t="shared" si="2872"/>
        <v>0</v>
      </c>
      <c r="V795" s="163"/>
      <c r="W795" s="116">
        <f t="shared" si="2776"/>
        <v>0</v>
      </c>
      <c r="X795" s="116">
        <f t="shared" ref="X795:AH795" si="2873">X594+W795</f>
        <v>0</v>
      </c>
      <c r="Y795" s="116">
        <f t="shared" si="2873"/>
        <v>0</v>
      </c>
      <c r="Z795" s="116">
        <f t="shared" si="2873"/>
        <v>0</v>
      </c>
      <c r="AA795" s="116">
        <f t="shared" si="2873"/>
        <v>0</v>
      </c>
      <c r="AB795" s="116">
        <f t="shared" si="2873"/>
        <v>0</v>
      </c>
      <c r="AC795" s="116">
        <f t="shared" si="2873"/>
        <v>0</v>
      </c>
      <c r="AD795" s="116">
        <f t="shared" si="2873"/>
        <v>0</v>
      </c>
      <c r="AE795" s="116">
        <f t="shared" si="2873"/>
        <v>0</v>
      </c>
      <c r="AF795" s="116">
        <f t="shared" si="2873"/>
        <v>0</v>
      </c>
      <c r="AG795" s="116">
        <f t="shared" si="2873"/>
        <v>0</v>
      </c>
      <c r="AH795" s="116">
        <f t="shared" si="2873"/>
        <v>0</v>
      </c>
      <c r="AI795" s="163"/>
      <c r="AJ795" s="116">
        <f t="shared" si="2778"/>
        <v>0</v>
      </c>
      <c r="AK795" s="116">
        <f t="shared" ref="AK795:AU795" si="2874">AK594+AJ795</f>
        <v>0</v>
      </c>
      <c r="AL795" s="116">
        <f t="shared" si="2874"/>
        <v>0</v>
      </c>
      <c r="AM795" s="116">
        <f t="shared" si="2874"/>
        <v>0</v>
      </c>
      <c r="AN795" s="116">
        <f t="shared" si="2874"/>
        <v>0</v>
      </c>
      <c r="AO795" s="116">
        <f t="shared" si="2874"/>
        <v>0</v>
      </c>
      <c r="AP795" s="116">
        <f t="shared" si="2874"/>
        <v>0</v>
      </c>
      <c r="AQ795" s="116">
        <f t="shared" si="2874"/>
        <v>0</v>
      </c>
      <c r="AR795" s="116">
        <f t="shared" si="2874"/>
        <v>0</v>
      </c>
      <c r="AS795" s="116">
        <f t="shared" si="2874"/>
        <v>663.26</v>
      </c>
      <c r="AT795" s="116">
        <f t="shared" si="2874"/>
        <v>1326.52</v>
      </c>
      <c r="AU795" s="116">
        <f t="shared" si="2874"/>
        <v>1989.78</v>
      </c>
      <c r="AV795" s="163"/>
      <c r="AW795" s="116">
        <f t="shared" si="2780"/>
        <v>2653.04</v>
      </c>
      <c r="AX795" s="116">
        <f t="shared" ref="AX795:BH795" si="2875">AX594+AW795</f>
        <v>3316.3</v>
      </c>
      <c r="AY795" s="116">
        <f t="shared" si="2875"/>
        <v>3979.5600000000004</v>
      </c>
      <c r="AZ795" s="116">
        <f t="shared" si="2875"/>
        <v>4642.8200000000006</v>
      </c>
      <c r="BA795" s="116">
        <f t="shared" si="2875"/>
        <v>5306.0800000000008</v>
      </c>
      <c r="BB795" s="116">
        <f t="shared" si="2875"/>
        <v>5969.3400000000011</v>
      </c>
      <c r="BC795" s="116">
        <f t="shared" si="2875"/>
        <v>6632.6000000000013</v>
      </c>
      <c r="BD795" s="116">
        <f t="shared" si="2875"/>
        <v>7295.8600000000015</v>
      </c>
      <c r="BE795" s="116">
        <f t="shared" si="2875"/>
        <v>7959.1200000000017</v>
      </c>
      <c r="BF795" s="116">
        <f t="shared" si="2875"/>
        <v>8622.380000000001</v>
      </c>
      <c r="BG795" s="116">
        <f t="shared" si="2875"/>
        <v>9285.6400000000012</v>
      </c>
      <c r="BH795" s="116">
        <f t="shared" si="2875"/>
        <v>9948.9000000000015</v>
      </c>
      <c r="BI795" s="163"/>
      <c r="BV795" s="163"/>
      <c r="CI795" s="163"/>
      <c r="CV795" s="163"/>
      <c r="DI795" s="163"/>
      <c r="DV795" s="163"/>
      <c r="EI795" s="163"/>
    </row>
    <row r="796" spans="1:139" ht="15.75" outlineLevel="1" x14ac:dyDescent="0.25">
      <c r="A796" s="2">
        <f t="shared" si="2843"/>
        <v>46</v>
      </c>
      <c r="B796" s="86" t="str">
        <f t="shared" si="2843"/>
        <v>PRE-09835</v>
      </c>
      <c r="C796" s="86" t="str">
        <f t="shared" si="2843"/>
        <v>SPP TAU - Circuit 66001</v>
      </c>
      <c r="D796" s="2" t="str">
        <f t="shared" si="2843"/>
        <v>PRE-09835.1</v>
      </c>
      <c r="E796" s="162" t="str">
        <f t="shared" si="2843"/>
        <v>SPP TAU - Circuit 66001</v>
      </c>
      <c r="I796" s="205">
        <v>0</v>
      </c>
      <c r="J796" s="116">
        <f t="shared" ref="J796:U796" si="2876">J595+I796</f>
        <v>0</v>
      </c>
      <c r="K796" s="116">
        <f t="shared" si="2876"/>
        <v>0</v>
      </c>
      <c r="L796" s="116">
        <f t="shared" si="2876"/>
        <v>0</v>
      </c>
      <c r="M796" s="116">
        <f t="shared" si="2876"/>
        <v>0</v>
      </c>
      <c r="N796" s="116">
        <f t="shared" si="2876"/>
        <v>0</v>
      </c>
      <c r="O796" s="116">
        <f t="shared" si="2876"/>
        <v>0</v>
      </c>
      <c r="P796" s="116">
        <f t="shared" si="2876"/>
        <v>0</v>
      </c>
      <c r="Q796" s="116">
        <f t="shared" si="2876"/>
        <v>0</v>
      </c>
      <c r="R796" s="116">
        <f t="shared" si="2876"/>
        <v>0</v>
      </c>
      <c r="S796" s="116">
        <f t="shared" si="2876"/>
        <v>0</v>
      </c>
      <c r="T796" s="116">
        <f t="shared" si="2876"/>
        <v>0</v>
      </c>
      <c r="U796" s="116">
        <f t="shared" si="2876"/>
        <v>0</v>
      </c>
      <c r="V796" s="163"/>
      <c r="W796" s="116">
        <f t="shared" si="2776"/>
        <v>0</v>
      </c>
      <c r="X796" s="116">
        <f t="shared" ref="X796:AH796" si="2877">X595+W796</f>
        <v>0</v>
      </c>
      <c r="Y796" s="116">
        <f t="shared" si="2877"/>
        <v>0</v>
      </c>
      <c r="Z796" s="116">
        <f t="shared" si="2877"/>
        <v>0</v>
      </c>
      <c r="AA796" s="116">
        <f t="shared" si="2877"/>
        <v>0</v>
      </c>
      <c r="AB796" s="116">
        <f t="shared" si="2877"/>
        <v>0</v>
      </c>
      <c r="AC796" s="116">
        <f t="shared" si="2877"/>
        <v>0</v>
      </c>
      <c r="AD796" s="116">
        <f t="shared" si="2877"/>
        <v>0</v>
      </c>
      <c r="AE796" s="116">
        <f t="shared" si="2877"/>
        <v>0</v>
      </c>
      <c r="AF796" s="116">
        <f t="shared" si="2877"/>
        <v>0</v>
      </c>
      <c r="AG796" s="116">
        <f t="shared" si="2877"/>
        <v>0</v>
      </c>
      <c r="AH796" s="116">
        <f t="shared" si="2877"/>
        <v>0</v>
      </c>
      <c r="AI796" s="163"/>
      <c r="AJ796" s="116">
        <f t="shared" si="2778"/>
        <v>0</v>
      </c>
      <c r="AK796" s="116">
        <f t="shared" ref="AK796:AU796" si="2878">AK595+AJ796</f>
        <v>0</v>
      </c>
      <c r="AL796" s="116">
        <f t="shared" si="2878"/>
        <v>0</v>
      </c>
      <c r="AM796" s="116">
        <f t="shared" si="2878"/>
        <v>0</v>
      </c>
      <c r="AN796" s="116">
        <f t="shared" si="2878"/>
        <v>0</v>
      </c>
      <c r="AO796" s="116">
        <f t="shared" si="2878"/>
        <v>0</v>
      </c>
      <c r="AP796" s="116">
        <f t="shared" si="2878"/>
        <v>0</v>
      </c>
      <c r="AQ796" s="116">
        <f t="shared" si="2878"/>
        <v>0</v>
      </c>
      <c r="AR796" s="116">
        <f t="shared" si="2878"/>
        <v>0</v>
      </c>
      <c r="AS796" s="116">
        <f t="shared" si="2878"/>
        <v>0</v>
      </c>
      <c r="AT796" s="116">
        <f t="shared" si="2878"/>
        <v>0</v>
      </c>
      <c r="AU796" s="116">
        <f t="shared" si="2878"/>
        <v>5723.57</v>
      </c>
      <c r="AV796" s="163"/>
      <c r="AW796" s="116">
        <f t="shared" si="2780"/>
        <v>11447.14</v>
      </c>
      <c r="AX796" s="116">
        <f t="shared" ref="AX796:BH796" si="2879">AX595+AW796</f>
        <v>17170.71</v>
      </c>
      <c r="AY796" s="116">
        <f t="shared" si="2879"/>
        <v>22894.28</v>
      </c>
      <c r="AZ796" s="116">
        <f t="shared" si="2879"/>
        <v>28617.85</v>
      </c>
      <c r="BA796" s="116">
        <f t="shared" si="2879"/>
        <v>34341.42</v>
      </c>
      <c r="BB796" s="116">
        <f t="shared" si="2879"/>
        <v>40064.99</v>
      </c>
      <c r="BC796" s="116">
        <f t="shared" si="2879"/>
        <v>45788.56</v>
      </c>
      <c r="BD796" s="116">
        <f t="shared" si="2879"/>
        <v>51512.13</v>
      </c>
      <c r="BE796" s="116">
        <f t="shared" si="2879"/>
        <v>57235.7</v>
      </c>
      <c r="BF796" s="116">
        <f t="shared" si="2879"/>
        <v>62959.27</v>
      </c>
      <c r="BG796" s="116">
        <f t="shared" si="2879"/>
        <v>68682.84</v>
      </c>
      <c r="BH796" s="116">
        <f t="shared" si="2879"/>
        <v>74406.41</v>
      </c>
      <c r="BI796" s="163"/>
      <c r="BV796" s="163"/>
      <c r="CI796" s="163"/>
      <c r="CV796" s="163"/>
      <c r="DI796" s="163"/>
      <c r="DV796" s="163"/>
      <c r="EI796" s="163"/>
    </row>
    <row r="797" spans="1:139" ht="15.75" customHeight="1" outlineLevel="1" x14ac:dyDescent="0.25">
      <c r="A797" s="2">
        <f t="shared" si="2843"/>
        <v>47</v>
      </c>
      <c r="B797" s="86" t="str">
        <f t="shared" si="2843"/>
        <v>PRE-10042</v>
      </c>
      <c r="C797" s="86" t="str">
        <f t="shared" si="2843"/>
        <v>SPP TAU - Circuit 66045</v>
      </c>
      <c r="D797" s="2" t="str">
        <f t="shared" si="2843"/>
        <v>PRE-10042.1</v>
      </c>
      <c r="E797" s="162" t="str">
        <f t="shared" si="2843"/>
        <v>SPP TAU - Circuit 66045</v>
      </c>
      <c r="I797" s="205">
        <v>0</v>
      </c>
      <c r="J797" s="116">
        <f t="shared" ref="J797:U797" si="2880">J596+I797</f>
        <v>0</v>
      </c>
      <c r="K797" s="116">
        <f t="shared" si="2880"/>
        <v>0</v>
      </c>
      <c r="L797" s="116">
        <f t="shared" si="2880"/>
        <v>0</v>
      </c>
      <c r="M797" s="116">
        <f t="shared" si="2880"/>
        <v>0</v>
      </c>
      <c r="N797" s="116">
        <f t="shared" si="2880"/>
        <v>0</v>
      </c>
      <c r="O797" s="116">
        <f t="shared" si="2880"/>
        <v>0</v>
      </c>
      <c r="P797" s="116">
        <f t="shared" si="2880"/>
        <v>0</v>
      </c>
      <c r="Q797" s="116">
        <f t="shared" si="2880"/>
        <v>0</v>
      </c>
      <c r="R797" s="116">
        <f t="shared" si="2880"/>
        <v>0</v>
      </c>
      <c r="S797" s="116">
        <f t="shared" si="2880"/>
        <v>0</v>
      </c>
      <c r="T797" s="116">
        <f t="shared" si="2880"/>
        <v>0</v>
      </c>
      <c r="U797" s="116">
        <f t="shared" si="2880"/>
        <v>0</v>
      </c>
      <c r="V797" s="163"/>
      <c r="W797" s="116">
        <f t="shared" si="2776"/>
        <v>0</v>
      </c>
      <c r="X797" s="116">
        <f t="shared" ref="X797:AH797" si="2881">X596+W797</f>
        <v>0</v>
      </c>
      <c r="Y797" s="116">
        <f t="shared" si="2881"/>
        <v>0</v>
      </c>
      <c r="Z797" s="116">
        <f t="shared" si="2881"/>
        <v>0</v>
      </c>
      <c r="AA797" s="116">
        <f t="shared" si="2881"/>
        <v>0</v>
      </c>
      <c r="AB797" s="116">
        <f t="shared" si="2881"/>
        <v>0</v>
      </c>
      <c r="AC797" s="116">
        <f t="shared" si="2881"/>
        <v>0</v>
      </c>
      <c r="AD797" s="116">
        <f t="shared" si="2881"/>
        <v>0</v>
      </c>
      <c r="AE797" s="116">
        <f t="shared" si="2881"/>
        <v>0</v>
      </c>
      <c r="AF797" s="116">
        <f t="shared" si="2881"/>
        <v>0</v>
      </c>
      <c r="AG797" s="116">
        <f t="shared" si="2881"/>
        <v>0</v>
      </c>
      <c r="AH797" s="116">
        <f t="shared" si="2881"/>
        <v>0</v>
      </c>
      <c r="AI797" s="163"/>
      <c r="AJ797" s="116">
        <f t="shared" si="2778"/>
        <v>0</v>
      </c>
      <c r="AK797" s="116">
        <f t="shared" ref="AK797:AU797" si="2882">AK596+AJ797</f>
        <v>0</v>
      </c>
      <c r="AL797" s="116">
        <f t="shared" si="2882"/>
        <v>0</v>
      </c>
      <c r="AM797" s="116">
        <f t="shared" si="2882"/>
        <v>0</v>
      </c>
      <c r="AN797" s="116">
        <f t="shared" si="2882"/>
        <v>0</v>
      </c>
      <c r="AO797" s="116">
        <f t="shared" si="2882"/>
        <v>0</v>
      </c>
      <c r="AP797" s="116">
        <f t="shared" si="2882"/>
        <v>0</v>
      </c>
      <c r="AQ797" s="116">
        <f t="shared" si="2882"/>
        <v>0</v>
      </c>
      <c r="AR797" s="116">
        <f t="shared" si="2882"/>
        <v>0</v>
      </c>
      <c r="AS797" s="116">
        <f t="shared" si="2882"/>
        <v>0</v>
      </c>
      <c r="AT797" s="116">
        <f t="shared" si="2882"/>
        <v>0</v>
      </c>
      <c r="AU797" s="116">
        <f t="shared" si="2882"/>
        <v>0</v>
      </c>
      <c r="AV797" s="163"/>
      <c r="AW797" s="116">
        <f t="shared" si="2780"/>
        <v>4025.03</v>
      </c>
      <c r="AX797" s="116">
        <f t="shared" ref="AX797:BH797" si="2883">AX596+AW797</f>
        <v>8050.06</v>
      </c>
      <c r="AY797" s="116">
        <f t="shared" si="2883"/>
        <v>12075.09</v>
      </c>
      <c r="AZ797" s="116">
        <f t="shared" si="2883"/>
        <v>16100.12</v>
      </c>
      <c r="BA797" s="116">
        <f t="shared" si="2883"/>
        <v>20125.150000000001</v>
      </c>
      <c r="BB797" s="116">
        <f t="shared" si="2883"/>
        <v>24150.18</v>
      </c>
      <c r="BC797" s="116">
        <f t="shared" si="2883"/>
        <v>28175.21</v>
      </c>
      <c r="BD797" s="116">
        <f t="shared" si="2883"/>
        <v>32200.239999999998</v>
      </c>
      <c r="BE797" s="116">
        <f t="shared" si="2883"/>
        <v>36225.269999999997</v>
      </c>
      <c r="BF797" s="116">
        <f t="shared" si="2883"/>
        <v>40250.299999999996</v>
      </c>
      <c r="BG797" s="116">
        <f t="shared" si="2883"/>
        <v>44275.329999999994</v>
      </c>
      <c r="BH797" s="116">
        <f t="shared" si="2883"/>
        <v>48300.359999999993</v>
      </c>
      <c r="BI797" s="163"/>
      <c r="BV797" s="163"/>
      <c r="CI797" s="163"/>
      <c r="CV797" s="163"/>
      <c r="DI797" s="163"/>
      <c r="DV797" s="163"/>
      <c r="EI797" s="163"/>
    </row>
    <row r="798" spans="1:139" ht="15.75" customHeight="1" outlineLevel="1" x14ac:dyDescent="0.25">
      <c r="A798" s="2">
        <f t="shared" ref="A798:E807" si="2884">A597</f>
        <v>48</v>
      </c>
      <c r="B798" s="86" t="str">
        <f t="shared" si="2884"/>
        <v>PRE-10043</v>
      </c>
      <c r="C798" s="86" t="str">
        <f t="shared" si="2884"/>
        <v>SPP TAU - Circuit 66026</v>
      </c>
      <c r="D798" s="2" t="str">
        <f t="shared" si="2884"/>
        <v>PRE-10043.1</v>
      </c>
      <c r="E798" s="162" t="str">
        <f t="shared" si="2884"/>
        <v>SPP TAU - Circuit 66026</v>
      </c>
      <c r="I798" s="205">
        <v>0</v>
      </c>
      <c r="J798" s="116">
        <f t="shared" ref="J798:U798" si="2885">J597+I798</f>
        <v>0</v>
      </c>
      <c r="K798" s="116">
        <f t="shared" si="2885"/>
        <v>0</v>
      </c>
      <c r="L798" s="116">
        <f t="shared" si="2885"/>
        <v>0</v>
      </c>
      <c r="M798" s="116">
        <f t="shared" si="2885"/>
        <v>0</v>
      </c>
      <c r="N798" s="116">
        <f t="shared" si="2885"/>
        <v>0</v>
      </c>
      <c r="O798" s="116">
        <f t="shared" si="2885"/>
        <v>0</v>
      </c>
      <c r="P798" s="116">
        <f t="shared" si="2885"/>
        <v>0</v>
      </c>
      <c r="Q798" s="116">
        <f t="shared" si="2885"/>
        <v>0</v>
      </c>
      <c r="R798" s="116">
        <f t="shared" si="2885"/>
        <v>0</v>
      </c>
      <c r="S798" s="116">
        <f t="shared" si="2885"/>
        <v>0</v>
      </c>
      <c r="T798" s="116">
        <f t="shared" si="2885"/>
        <v>0</v>
      </c>
      <c r="U798" s="116">
        <f t="shared" si="2885"/>
        <v>0</v>
      </c>
      <c r="V798" s="163"/>
      <c r="W798" s="116">
        <f t="shared" si="2776"/>
        <v>0</v>
      </c>
      <c r="X798" s="116">
        <f t="shared" ref="X798:AH798" si="2886">X597+W798</f>
        <v>0</v>
      </c>
      <c r="Y798" s="116">
        <f t="shared" si="2886"/>
        <v>0</v>
      </c>
      <c r="Z798" s="116">
        <f t="shared" si="2886"/>
        <v>0</v>
      </c>
      <c r="AA798" s="116">
        <f t="shared" si="2886"/>
        <v>0</v>
      </c>
      <c r="AB798" s="116">
        <f t="shared" si="2886"/>
        <v>0</v>
      </c>
      <c r="AC798" s="116">
        <f t="shared" si="2886"/>
        <v>0</v>
      </c>
      <c r="AD798" s="116">
        <f t="shared" si="2886"/>
        <v>0</v>
      </c>
      <c r="AE798" s="116">
        <f t="shared" si="2886"/>
        <v>0</v>
      </c>
      <c r="AF798" s="116">
        <f t="shared" si="2886"/>
        <v>0</v>
      </c>
      <c r="AG798" s="116">
        <f t="shared" si="2886"/>
        <v>0</v>
      </c>
      <c r="AH798" s="116">
        <f t="shared" si="2886"/>
        <v>0</v>
      </c>
      <c r="AI798" s="163"/>
      <c r="AJ798" s="116">
        <f t="shared" si="2778"/>
        <v>0</v>
      </c>
      <c r="AK798" s="116">
        <f t="shared" ref="AK798:AU798" si="2887">AK597+AJ798</f>
        <v>0</v>
      </c>
      <c r="AL798" s="116">
        <f t="shared" si="2887"/>
        <v>0</v>
      </c>
      <c r="AM798" s="116">
        <f t="shared" si="2887"/>
        <v>0</v>
      </c>
      <c r="AN798" s="116">
        <f t="shared" si="2887"/>
        <v>0</v>
      </c>
      <c r="AO798" s="116">
        <f t="shared" si="2887"/>
        <v>0</v>
      </c>
      <c r="AP798" s="116">
        <f t="shared" si="2887"/>
        <v>0</v>
      </c>
      <c r="AQ798" s="116">
        <f t="shared" si="2887"/>
        <v>0</v>
      </c>
      <c r="AR798" s="116">
        <f t="shared" si="2887"/>
        <v>0</v>
      </c>
      <c r="AS798" s="116">
        <f t="shared" si="2887"/>
        <v>0</v>
      </c>
      <c r="AT798" s="116">
        <f t="shared" si="2887"/>
        <v>0</v>
      </c>
      <c r="AU798" s="116">
        <f t="shared" si="2887"/>
        <v>0</v>
      </c>
      <c r="AV798" s="163"/>
      <c r="AW798" s="116">
        <f t="shared" si="2780"/>
        <v>0</v>
      </c>
      <c r="AX798" s="116">
        <f t="shared" ref="AX798:BH798" si="2888">AX597+AW798</f>
        <v>0</v>
      </c>
      <c r="AY798" s="116">
        <f t="shared" si="2888"/>
        <v>6028.18</v>
      </c>
      <c r="AZ798" s="116">
        <f t="shared" si="2888"/>
        <v>12056.36</v>
      </c>
      <c r="BA798" s="116">
        <f t="shared" si="2888"/>
        <v>18084.54</v>
      </c>
      <c r="BB798" s="116">
        <f t="shared" si="2888"/>
        <v>24112.720000000001</v>
      </c>
      <c r="BC798" s="116">
        <f t="shared" si="2888"/>
        <v>30140.9</v>
      </c>
      <c r="BD798" s="116">
        <f t="shared" si="2888"/>
        <v>36169.08</v>
      </c>
      <c r="BE798" s="116">
        <f t="shared" si="2888"/>
        <v>42197.26</v>
      </c>
      <c r="BF798" s="116">
        <f t="shared" si="2888"/>
        <v>48225.440000000002</v>
      </c>
      <c r="BG798" s="116">
        <f t="shared" si="2888"/>
        <v>54253.62</v>
      </c>
      <c r="BH798" s="116">
        <f t="shared" si="2888"/>
        <v>60281.8</v>
      </c>
      <c r="BI798" s="163"/>
      <c r="BV798" s="163"/>
      <c r="CI798" s="163"/>
      <c r="CV798" s="163"/>
      <c r="DI798" s="163"/>
      <c r="DV798" s="163"/>
      <c r="EI798" s="163"/>
    </row>
    <row r="799" spans="1:139" ht="15.75" customHeight="1" outlineLevel="1" x14ac:dyDescent="0.25">
      <c r="A799" s="2">
        <f t="shared" si="2884"/>
        <v>49</v>
      </c>
      <c r="B799" s="86" t="str">
        <f t="shared" si="2884"/>
        <v xml:space="preserve">PRE-10044 </v>
      </c>
      <c r="C799" s="86" t="str">
        <f t="shared" si="2884"/>
        <v>SPP TAU - Circuit 230006</v>
      </c>
      <c r="D799" s="2" t="str">
        <f t="shared" si="2884"/>
        <v>PRE-10044.1</v>
      </c>
      <c r="E799" s="162" t="str">
        <f t="shared" si="2884"/>
        <v>SPP TAU - Circuit 230006</v>
      </c>
      <c r="I799" s="205">
        <v>0</v>
      </c>
      <c r="J799" s="116">
        <f t="shared" ref="J799:U799" si="2889">J598+I799</f>
        <v>0</v>
      </c>
      <c r="K799" s="116">
        <f t="shared" si="2889"/>
        <v>0</v>
      </c>
      <c r="L799" s="116">
        <f t="shared" si="2889"/>
        <v>0</v>
      </c>
      <c r="M799" s="116">
        <f t="shared" si="2889"/>
        <v>0</v>
      </c>
      <c r="N799" s="116">
        <f t="shared" si="2889"/>
        <v>0</v>
      </c>
      <c r="O799" s="116">
        <f t="shared" si="2889"/>
        <v>0</v>
      </c>
      <c r="P799" s="116">
        <f t="shared" si="2889"/>
        <v>0</v>
      </c>
      <c r="Q799" s="116">
        <f t="shared" si="2889"/>
        <v>0</v>
      </c>
      <c r="R799" s="116">
        <f t="shared" si="2889"/>
        <v>0</v>
      </c>
      <c r="S799" s="116">
        <f t="shared" si="2889"/>
        <v>0</v>
      </c>
      <c r="T799" s="116">
        <f t="shared" si="2889"/>
        <v>0</v>
      </c>
      <c r="U799" s="116">
        <f t="shared" si="2889"/>
        <v>0</v>
      </c>
      <c r="V799" s="163"/>
      <c r="W799" s="116">
        <f t="shared" si="2776"/>
        <v>0</v>
      </c>
      <c r="X799" s="116">
        <f t="shared" ref="X799:AH799" si="2890">X598+W799</f>
        <v>0</v>
      </c>
      <c r="Y799" s="116">
        <f t="shared" si="2890"/>
        <v>0</v>
      </c>
      <c r="Z799" s="116">
        <f t="shared" si="2890"/>
        <v>0</v>
      </c>
      <c r="AA799" s="116">
        <f t="shared" si="2890"/>
        <v>0</v>
      </c>
      <c r="AB799" s="116">
        <f t="shared" si="2890"/>
        <v>0</v>
      </c>
      <c r="AC799" s="116">
        <f t="shared" si="2890"/>
        <v>0</v>
      </c>
      <c r="AD799" s="116">
        <f t="shared" si="2890"/>
        <v>0</v>
      </c>
      <c r="AE799" s="116">
        <f t="shared" si="2890"/>
        <v>0</v>
      </c>
      <c r="AF799" s="116">
        <f t="shared" si="2890"/>
        <v>0</v>
      </c>
      <c r="AG799" s="116">
        <f t="shared" si="2890"/>
        <v>0</v>
      </c>
      <c r="AH799" s="116">
        <f t="shared" si="2890"/>
        <v>0</v>
      </c>
      <c r="AI799" s="163"/>
      <c r="AJ799" s="116">
        <f t="shared" si="2778"/>
        <v>0</v>
      </c>
      <c r="AK799" s="116">
        <f t="shared" ref="AK799:AU799" si="2891">AK598+AJ799</f>
        <v>0</v>
      </c>
      <c r="AL799" s="116">
        <f t="shared" si="2891"/>
        <v>0</v>
      </c>
      <c r="AM799" s="116">
        <f t="shared" si="2891"/>
        <v>0</v>
      </c>
      <c r="AN799" s="116">
        <f t="shared" si="2891"/>
        <v>0</v>
      </c>
      <c r="AO799" s="116">
        <f t="shared" si="2891"/>
        <v>0</v>
      </c>
      <c r="AP799" s="116">
        <f t="shared" si="2891"/>
        <v>0</v>
      </c>
      <c r="AQ799" s="116">
        <f t="shared" si="2891"/>
        <v>0</v>
      </c>
      <c r="AR799" s="116">
        <f t="shared" si="2891"/>
        <v>0</v>
      </c>
      <c r="AS799" s="116">
        <f t="shared" si="2891"/>
        <v>0</v>
      </c>
      <c r="AT799" s="116">
        <f t="shared" si="2891"/>
        <v>0</v>
      </c>
      <c r="AU799" s="116">
        <f t="shared" si="2891"/>
        <v>0</v>
      </c>
      <c r="AV799" s="163"/>
      <c r="AW799" s="116">
        <f t="shared" si="2780"/>
        <v>0</v>
      </c>
      <c r="AX799" s="116">
        <f t="shared" ref="AX799:BH799" si="2892">AX598+AW799</f>
        <v>0</v>
      </c>
      <c r="AY799" s="116">
        <f t="shared" si="2892"/>
        <v>0</v>
      </c>
      <c r="AZ799" s="116">
        <f t="shared" si="2892"/>
        <v>0</v>
      </c>
      <c r="BA799" s="116">
        <f t="shared" si="2892"/>
        <v>4925.8900000000003</v>
      </c>
      <c r="BB799" s="116">
        <f t="shared" si="2892"/>
        <v>9851.7800000000007</v>
      </c>
      <c r="BC799" s="116">
        <f t="shared" si="2892"/>
        <v>14777.670000000002</v>
      </c>
      <c r="BD799" s="116">
        <f t="shared" si="2892"/>
        <v>19703.560000000001</v>
      </c>
      <c r="BE799" s="116">
        <f t="shared" si="2892"/>
        <v>24629.45</v>
      </c>
      <c r="BF799" s="116">
        <f t="shared" si="2892"/>
        <v>29555.34</v>
      </c>
      <c r="BG799" s="116">
        <f t="shared" si="2892"/>
        <v>34481.230000000003</v>
      </c>
      <c r="BH799" s="116">
        <f t="shared" si="2892"/>
        <v>39407.120000000003</v>
      </c>
      <c r="BI799" s="163"/>
      <c r="BV799" s="163"/>
      <c r="CI799" s="163"/>
      <c r="CV799" s="163"/>
      <c r="DI799" s="163"/>
      <c r="DV799" s="163"/>
      <c r="EI799" s="163"/>
    </row>
    <row r="800" spans="1:139" ht="15.75" customHeight="1" outlineLevel="1" x14ac:dyDescent="0.25">
      <c r="A800" s="2">
        <f t="shared" si="2884"/>
        <v>50</v>
      </c>
      <c r="B800" s="86" t="str">
        <f t="shared" si="2884"/>
        <v>TAU-TBD42</v>
      </c>
      <c r="C800" s="86" t="str">
        <f t="shared" si="2884"/>
        <v>SPP TAU - Circuit 66021</v>
      </c>
      <c r="D800" s="2" t="str">
        <f t="shared" si="2884"/>
        <v>TAU-TBD42.1</v>
      </c>
      <c r="E800" s="162" t="str">
        <f t="shared" si="2884"/>
        <v>SPP TAU - Circuit 66021</v>
      </c>
      <c r="I800" s="205">
        <v>0</v>
      </c>
      <c r="J800" s="116">
        <f t="shared" ref="J800:U800" si="2893">J599+I800</f>
        <v>0</v>
      </c>
      <c r="K800" s="116">
        <f t="shared" si="2893"/>
        <v>0</v>
      </c>
      <c r="L800" s="116">
        <f t="shared" si="2893"/>
        <v>0</v>
      </c>
      <c r="M800" s="116">
        <f t="shared" si="2893"/>
        <v>0</v>
      </c>
      <c r="N800" s="116">
        <f t="shared" si="2893"/>
        <v>0</v>
      </c>
      <c r="O800" s="116">
        <f t="shared" si="2893"/>
        <v>0</v>
      </c>
      <c r="P800" s="116">
        <f t="shared" si="2893"/>
        <v>0</v>
      </c>
      <c r="Q800" s="116">
        <f t="shared" si="2893"/>
        <v>0</v>
      </c>
      <c r="R800" s="116">
        <f t="shared" si="2893"/>
        <v>0</v>
      </c>
      <c r="S800" s="116">
        <f t="shared" si="2893"/>
        <v>0</v>
      </c>
      <c r="T800" s="116">
        <f t="shared" si="2893"/>
        <v>0</v>
      </c>
      <c r="U800" s="116">
        <f t="shared" si="2893"/>
        <v>0</v>
      </c>
      <c r="V800" s="163"/>
      <c r="W800" s="116">
        <f t="shared" si="2776"/>
        <v>0</v>
      </c>
      <c r="X800" s="116">
        <f t="shared" ref="X800:AH800" si="2894">X599+W800</f>
        <v>0</v>
      </c>
      <c r="Y800" s="116">
        <f t="shared" si="2894"/>
        <v>0</v>
      </c>
      <c r="Z800" s="116">
        <f t="shared" si="2894"/>
        <v>0</v>
      </c>
      <c r="AA800" s="116">
        <f t="shared" si="2894"/>
        <v>0</v>
      </c>
      <c r="AB800" s="116">
        <f t="shared" si="2894"/>
        <v>0</v>
      </c>
      <c r="AC800" s="116">
        <f t="shared" si="2894"/>
        <v>0</v>
      </c>
      <c r="AD800" s="116">
        <f t="shared" si="2894"/>
        <v>0</v>
      </c>
      <c r="AE800" s="116">
        <f t="shared" si="2894"/>
        <v>0</v>
      </c>
      <c r="AF800" s="116">
        <f t="shared" si="2894"/>
        <v>0</v>
      </c>
      <c r="AG800" s="116">
        <f t="shared" si="2894"/>
        <v>0</v>
      </c>
      <c r="AH800" s="116">
        <f t="shared" si="2894"/>
        <v>0</v>
      </c>
      <c r="AI800" s="163"/>
      <c r="AJ800" s="116">
        <f t="shared" si="2778"/>
        <v>0</v>
      </c>
      <c r="AK800" s="116">
        <f t="shared" ref="AK800:AU800" si="2895">AK599+AJ800</f>
        <v>0</v>
      </c>
      <c r="AL800" s="116">
        <f t="shared" si="2895"/>
        <v>0</v>
      </c>
      <c r="AM800" s="116">
        <f t="shared" si="2895"/>
        <v>0</v>
      </c>
      <c r="AN800" s="116">
        <f t="shared" si="2895"/>
        <v>0</v>
      </c>
      <c r="AO800" s="116">
        <f t="shared" si="2895"/>
        <v>0</v>
      </c>
      <c r="AP800" s="116">
        <f t="shared" si="2895"/>
        <v>0</v>
      </c>
      <c r="AQ800" s="116">
        <f t="shared" si="2895"/>
        <v>0</v>
      </c>
      <c r="AR800" s="116">
        <f t="shared" si="2895"/>
        <v>0</v>
      </c>
      <c r="AS800" s="116">
        <f t="shared" si="2895"/>
        <v>0</v>
      </c>
      <c r="AT800" s="116">
        <f t="shared" si="2895"/>
        <v>0</v>
      </c>
      <c r="AU800" s="116">
        <f t="shared" si="2895"/>
        <v>0</v>
      </c>
      <c r="AV800" s="163"/>
      <c r="AW800" s="116">
        <f t="shared" si="2780"/>
        <v>0</v>
      </c>
      <c r="AX800" s="116">
        <f t="shared" ref="AX800:BH800" si="2896">AX599+AW800</f>
        <v>0</v>
      </c>
      <c r="AY800" s="116">
        <f t="shared" si="2896"/>
        <v>0</v>
      </c>
      <c r="AZ800" s="116">
        <f t="shared" si="2896"/>
        <v>0</v>
      </c>
      <c r="BA800" s="116">
        <f t="shared" si="2896"/>
        <v>0</v>
      </c>
      <c r="BB800" s="116">
        <f t="shared" si="2896"/>
        <v>3335.16</v>
      </c>
      <c r="BC800" s="116">
        <f t="shared" si="2896"/>
        <v>6670.32</v>
      </c>
      <c r="BD800" s="116">
        <f t="shared" si="2896"/>
        <v>10005.48</v>
      </c>
      <c r="BE800" s="116">
        <f t="shared" si="2896"/>
        <v>13340.64</v>
      </c>
      <c r="BF800" s="116">
        <f t="shared" si="2896"/>
        <v>16675.8</v>
      </c>
      <c r="BG800" s="116">
        <f t="shared" si="2896"/>
        <v>20010.96</v>
      </c>
      <c r="BH800" s="116">
        <f t="shared" si="2896"/>
        <v>23346.12</v>
      </c>
      <c r="BI800" s="163"/>
      <c r="BV800" s="163"/>
      <c r="CI800" s="163"/>
      <c r="CV800" s="163"/>
      <c r="DI800" s="163"/>
      <c r="DV800" s="163"/>
      <c r="EI800" s="163"/>
    </row>
    <row r="801" spans="1:139" ht="15.75" customHeight="1" outlineLevel="1" x14ac:dyDescent="0.25">
      <c r="A801" s="2">
        <f t="shared" si="2884"/>
        <v>51</v>
      </c>
      <c r="B801" s="86" t="str">
        <f t="shared" si="2884"/>
        <v>TAU-TBD43</v>
      </c>
      <c r="C801" s="86" t="str">
        <f t="shared" si="2884"/>
        <v>SPP TAU - Circuit 66028</v>
      </c>
      <c r="D801" s="2" t="str">
        <f t="shared" si="2884"/>
        <v>TAU-TBD43.1</v>
      </c>
      <c r="E801" s="162" t="str">
        <f t="shared" si="2884"/>
        <v>SPP TAU - Circuit 66028</v>
      </c>
      <c r="I801" s="205">
        <v>0</v>
      </c>
      <c r="J801" s="116">
        <f t="shared" ref="J801:U801" si="2897">J600+I801</f>
        <v>0</v>
      </c>
      <c r="K801" s="116">
        <f t="shared" si="2897"/>
        <v>0</v>
      </c>
      <c r="L801" s="116">
        <f t="shared" si="2897"/>
        <v>0</v>
      </c>
      <c r="M801" s="116">
        <f t="shared" si="2897"/>
        <v>0</v>
      </c>
      <c r="N801" s="116">
        <f t="shared" si="2897"/>
        <v>0</v>
      </c>
      <c r="O801" s="116">
        <f t="shared" si="2897"/>
        <v>0</v>
      </c>
      <c r="P801" s="116">
        <f t="shared" si="2897"/>
        <v>0</v>
      </c>
      <c r="Q801" s="116">
        <f t="shared" si="2897"/>
        <v>0</v>
      </c>
      <c r="R801" s="116">
        <f t="shared" si="2897"/>
        <v>0</v>
      </c>
      <c r="S801" s="116">
        <f t="shared" si="2897"/>
        <v>0</v>
      </c>
      <c r="T801" s="116">
        <f t="shared" si="2897"/>
        <v>0</v>
      </c>
      <c r="U801" s="116">
        <f t="shared" si="2897"/>
        <v>0</v>
      </c>
      <c r="V801" s="163"/>
      <c r="W801" s="116">
        <f t="shared" si="2776"/>
        <v>0</v>
      </c>
      <c r="X801" s="116">
        <f t="shared" ref="X801:AH801" si="2898">X600+W801</f>
        <v>0</v>
      </c>
      <c r="Y801" s="116">
        <f t="shared" si="2898"/>
        <v>0</v>
      </c>
      <c r="Z801" s="116">
        <f t="shared" si="2898"/>
        <v>0</v>
      </c>
      <c r="AA801" s="116">
        <f t="shared" si="2898"/>
        <v>0</v>
      </c>
      <c r="AB801" s="116">
        <f t="shared" si="2898"/>
        <v>0</v>
      </c>
      <c r="AC801" s="116">
        <f t="shared" si="2898"/>
        <v>0</v>
      </c>
      <c r="AD801" s="116">
        <f t="shared" si="2898"/>
        <v>0</v>
      </c>
      <c r="AE801" s="116">
        <f t="shared" si="2898"/>
        <v>0</v>
      </c>
      <c r="AF801" s="116">
        <f t="shared" si="2898"/>
        <v>0</v>
      </c>
      <c r="AG801" s="116">
        <f t="shared" si="2898"/>
        <v>0</v>
      </c>
      <c r="AH801" s="116">
        <f t="shared" si="2898"/>
        <v>0</v>
      </c>
      <c r="AI801" s="163"/>
      <c r="AJ801" s="116">
        <f t="shared" si="2778"/>
        <v>0</v>
      </c>
      <c r="AK801" s="116">
        <f t="shared" ref="AK801:AU801" si="2899">AK600+AJ801</f>
        <v>0</v>
      </c>
      <c r="AL801" s="116">
        <f t="shared" si="2899"/>
        <v>0</v>
      </c>
      <c r="AM801" s="116">
        <f t="shared" si="2899"/>
        <v>0</v>
      </c>
      <c r="AN801" s="116">
        <f t="shared" si="2899"/>
        <v>0</v>
      </c>
      <c r="AO801" s="116">
        <f t="shared" si="2899"/>
        <v>0</v>
      </c>
      <c r="AP801" s="116">
        <f t="shared" si="2899"/>
        <v>0</v>
      </c>
      <c r="AQ801" s="116">
        <f t="shared" si="2899"/>
        <v>0</v>
      </c>
      <c r="AR801" s="116">
        <f t="shared" si="2899"/>
        <v>0</v>
      </c>
      <c r="AS801" s="116">
        <f t="shared" si="2899"/>
        <v>0</v>
      </c>
      <c r="AT801" s="116">
        <f t="shared" si="2899"/>
        <v>0</v>
      </c>
      <c r="AU801" s="116">
        <f t="shared" si="2899"/>
        <v>0</v>
      </c>
      <c r="AV801" s="163"/>
      <c r="AW801" s="116">
        <f t="shared" si="2780"/>
        <v>0</v>
      </c>
      <c r="AX801" s="116">
        <f t="shared" ref="AX801:BH801" si="2900">AX600+AW801</f>
        <v>0</v>
      </c>
      <c r="AY801" s="116">
        <f t="shared" si="2900"/>
        <v>0</v>
      </c>
      <c r="AZ801" s="116">
        <f t="shared" si="2900"/>
        <v>0</v>
      </c>
      <c r="BA801" s="116">
        <f t="shared" si="2900"/>
        <v>0</v>
      </c>
      <c r="BB801" s="116">
        <f t="shared" si="2900"/>
        <v>0</v>
      </c>
      <c r="BC801" s="116">
        <f t="shared" si="2900"/>
        <v>3597.88</v>
      </c>
      <c r="BD801" s="116">
        <f t="shared" si="2900"/>
        <v>7195.76</v>
      </c>
      <c r="BE801" s="116">
        <f t="shared" si="2900"/>
        <v>10793.64</v>
      </c>
      <c r="BF801" s="116">
        <f t="shared" si="2900"/>
        <v>14391.52</v>
      </c>
      <c r="BG801" s="116">
        <f t="shared" si="2900"/>
        <v>17989.400000000001</v>
      </c>
      <c r="BH801" s="116">
        <f t="shared" si="2900"/>
        <v>21587.280000000002</v>
      </c>
      <c r="BI801" s="163"/>
      <c r="BV801" s="163"/>
      <c r="CI801" s="163"/>
      <c r="CV801" s="163"/>
      <c r="DI801" s="163"/>
      <c r="DV801" s="163"/>
      <c r="EI801" s="163"/>
    </row>
    <row r="802" spans="1:139" ht="15.75" customHeight="1" outlineLevel="1" x14ac:dyDescent="0.25">
      <c r="A802" s="2">
        <f t="shared" si="2884"/>
        <v>52</v>
      </c>
      <c r="B802" s="86" t="str">
        <f t="shared" si="2884"/>
        <v>TAU-TBD44</v>
      </c>
      <c r="C802" s="86" t="str">
        <f t="shared" si="2884"/>
        <v>SPP TAU - Circuit 66032</v>
      </c>
      <c r="D802" s="2" t="str">
        <f t="shared" si="2884"/>
        <v>TAU-TBD44.1</v>
      </c>
      <c r="E802" s="162" t="str">
        <f t="shared" si="2884"/>
        <v>SPP TAU - Circuit 66032</v>
      </c>
      <c r="I802" s="205">
        <v>0</v>
      </c>
      <c r="J802" s="116">
        <f t="shared" ref="J802:U802" si="2901">J601+I802</f>
        <v>0</v>
      </c>
      <c r="K802" s="116">
        <f t="shared" si="2901"/>
        <v>0</v>
      </c>
      <c r="L802" s="116">
        <f t="shared" si="2901"/>
        <v>0</v>
      </c>
      <c r="M802" s="116">
        <f t="shared" si="2901"/>
        <v>0</v>
      </c>
      <c r="N802" s="116">
        <f t="shared" si="2901"/>
        <v>0</v>
      </c>
      <c r="O802" s="116">
        <f t="shared" si="2901"/>
        <v>0</v>
      </c>
      <c r="P802" s="116">
        <f t="shared" si="2901"/>
        <v>0</v>
      </c>
      <c r="Q802" s="116">
        <f t="shared" si="2901"/>
        <v>0</v>
      </c>
      <c r="R802" s="116">
        <f t="shared" si="2901"/>
        <v>0</v>
      </c>
      <c r="S802" s="116">
        <f t="shared" si="2901"/>
        <v>0</v>
      </c>
      <c r="T802" s="116">
        <f t="shared" si="2901"/>
        <v>0</v>
      </c>
      <c r="U802" s="116">
        <f t="shared" si="2901"/>
        <v>0</v>
      </c>
      <c r="V802" s="163"/>
      <c r="W802" s="116">
        <f t="shared" si="2776"/>
        <v>0</v>
      </c>
      <c r="X802" s="116">
        <f t="shared" ref="X802:AH802" si="2902">X601+W802</f>
        <v>0</v>
      </c>
      <c r="Y802" s="116">
        <f t="shared" si="2902"/>
        <v>0</v>
      </c>
      <c r="Z802" s="116">
        <f t="shared" si="2902"/>
        <v>0</v>
      </c>
      <c r="AA802" s="116">
        <f t="shared" si="2902"/>
        <v>0</v>
      </c>
      <c r="AB802" s="116">
        <f t="shared" si="2902"/>
        <v>0</v>
      </c>
      <c r="AC802" s="116">
        <f t="shared" si="2902"/>
        <v>0</v>
      </c>
      <c r="AD802" s="116">
        <f t="shared" si="2902"/>
        <v>0</v>
      </c>
      <c r="AE802" s="116">
        <f t="shared" si="2902"/>
        <v>0</v>
      </c>
      <c r="AF802" s="116">
        <f t="shared" si="2902"/>
        <v>0</v>
      </c>
      <c r="AG802" s="116">
        <f t="shared" si="2902"/>
        <v>0</v>
      </c>
      <c r="AH802" s="116">
        <f t="shared" si="2902"/>
        <v>0</v>
      </c>
      <c r="AI802" s="163"/>
      <c r="AJ802" s="116">
        <f t="shared" si="2778"/>
        <v>0</v>
      </c>
      <c r="AK802" s="116">
        <f t="shared" ref="AK802:AU802" si="2903">AK601+AJ802</f>
        <v>0</v>
      </c>
      <c r="AL802" s="116">
        <f t="shared" si="2903"/>
        <v>0</v>
      </c>
      <c r="AM802" s="116">
        <f t="shared" si="2903"/>
        <v>0</v>
      </c>
      <c r="AN802" s="116">
        <f t="shared" si="2903"/>
        <v>0</v>
      </c>
      <c r="AO802" s="116">
        <f t="shared" si="2903"/>
        <v>0</v>
      </c>
      <c r="AP802" s="116">
        <f t="shared" si="2903"/>
        <v>0</v>
      </c>
      <c r="AQ802" s="116">
        <f t="shared" si="2903"/>
        <v>0</v>
      </c>
      <c r="AR802" s="116">
        <f t="shared" si="2903"/>
        <v>0</v>
      </c>
      <c r="AS802" s="116">
        <f t="shared" si="2903"/>
        <v>0</v>
      </c>
      <c r="AT802" s="116">
        <f t="shared" si="2903"/>
        <v>0</v>
      </c>
      <c r="AU802" s="116">
        <f t="shared" si="2903"/>
        <v>0</v>
      </c>
      <c r="AV802" s="163"/>
      <c r="AW802" s="116">
        <f t="shared" si="2780"/>
        <v>0</v>
      </c>
      <c r="AX802" s="116">
        <f t="shared" ref="AX802:BH802" si="2904">AX601+AW802</f>
        <v>0</v>
      </c>
      <c r="AY802" s="116">
        <f t="shared" si="2904"/>
        <v>0</v>
      </c>
      <c r="AZ802" s="116">
        <f t="shared" si="2904"/>
        <v>0</v>
      </c>
      <c r="BA802" s="116">
        <f t="shared" si="2904"/>
        <v>0</v>
      </c>
      <c r="BB802" s="116">
        <f t="shared" si="2904"/>
        <v>0</v>
      </c>
      <c r="BC802" s="116">
        <f t="shared" si="2904"/>
        <v>0</v>
      </c>
      <c r="BD802" s="116">
        <f t="shared" si="2904"/>
        <v>2964.58</v>
      </c>
      <c r="BE802" s="116">
        <f t="shared" si="2904"/>
        <v>5929.16</v>
      </c>
      <c r="BF802" s="116">
        <f t="shared" si="2904"/>
        <v>8893.74</v>
      </c>
      <c r="BG802" s="116">
        <f t="shared" si="2904"/>
        <v>11858.32</v>
      </c>
      <c r="BH802" s="116">
        <f t="shared" si="2904"/>
        <v>14822.9</v>
      </c>
      <c r="BI802" s="163"/>
      <c r="BV802" s="163"/>
      <c r="CI802" s="163"/>
      <c r="CV802" s="163"/>
      <c r="DI802" s="163"/>
      <c r="DV802" s="163"/>
      <c r="EI802" s="163"/>
    </row>
    <row r="803" spans="1:139" ht="15.75" customHeight="1" outlineLevel="1" x14ac:dyDescent="0.25">
      <c r="A803" s="2">
        <f t="shared" si="2884"/>
        <v>53</v>
      </c>
      <c r="B803" s="86" t="str">
        <f t="shared" si="2884"/>
        <v>TAU-TBD45</v>
      </c>
      <c r="C803" s="86" t="str">
        <f t="shared" si="2884"/>
        <v>SPP TAU - Circuit 66017</v>
      </c>
      <c r="D803" s="2" t="str">
        <f t="shared" si="2884"/>
        <v>TAU-TBD45.1</v>
      </c>
      <c r="E803" s="162" t="str">
        <f t="shared" si="2884"/>
        <v>SPP TAU - Circuit 66017</v>
      </c>
      <c r="I803" s="205">
        <v>0</v>
      </c>
      <c r="J803" s="116">
        <f t="shared" ref="J803:U803" si="2905">J602+I803</f>
        <v>0</v>
      </c>
      <c r="K803" s="116">
        <f t="shared" si="2905"/>
        <v>0</v>
      </c>
      <c r="L803" s="116">
        <f t="shared" si="2905"/>
        <v>0</v>
      </c>
      <c r="M803" s="116">
        <f t="shared" si="2905"/>
        <v>0</v>
      </c>
      <c r="N803" s="116">
        <f t="shared" si="2905"/>
        <v>0</v>
      </c>
      <c r="O803" s="116">
        <f t="shared" si="2905"/>
        <v>0</v>
      </c>
      <c r="P803" s="116">
        <f t="shared" si="2905"/>
        <v>0</v>
      </c>
      <c r="Q803" s="116">
        <f t="shared" si="2905"/>
        <v>0</v>
      </c>
      <c r="R803" s="116">
        <f t="shared" si="2905"/>
        <v>0</v>
      </c>
      <c r="S803" s="116">
        <f t="shared" si="2905"/>
        <v>0</v>
      </c>
      <c r="T803" s="116">
        <f t="shared" si="2905"/>
        <v>0</v>
      </c>
      <c r="U803" s="116">
        <f t="shared" si="2905"/>
        <v>0</v>
      </c>
      <c r="V803" s="163"/>
      <c r="W803" s="116">
        <f t="shared" si="2776"/>
        <v>0</v>
      </c>
      <c r="X803" s="116">
        <f t="shared" ref="X803:AH803" si="2906">X602+W803</f>
        <v>0</v>
      </c>
      <c r="Y803" s="116">
        <f t="shared" si="2906"/>
        <v>0</v>
      </c>
      <c r="Z803" s="116">
        <f t="shared" si="2906"/>
        <v>0</v>
      </c>
      <c r="AA803" s="116">
        <f t="shared" si="2906"/>
        <v>0</v>
      </c>
      <c r="AB803" s="116">
        <f t="shared" si="2906"/>
        <v>0</v>
      </c>
      <c r="AC803" s="116">
        <f t="shared" si="2906"/>
        <v>0</v>
      </c>
      <c r="AD803" s="116">
        <f t="shared" si="2906"/>
        <v>0</v>
      </c>
      <c r="AE803" s="116">
        <f t="shared" si="2906"/>
        <v>0</v>
      </c>
      <c r="AF803" s="116">
        <f t="shared" si="2906"/>
        <v>0</v>
      </c>
      <c r="AG803" s="116">
        <f t="shared" si="2906"/>
        <v>0</v>
      </c>
      <c r="AH803" s="116">
        <f t="shared" si="2906"/>
        <v>0</v>
      </c>
      <c r="AI803" s="163"/>
      <c r="AJ803" s="116">
        <f t="shared" si="2778"/>
        <v>0</v>
      </c>
      <c r="AK803" s="116">
        <f t="shared" ref="AK803:AU803" si="2907">AK602+AJ803</f>
        <v>0</v>
      </c>
      <c r="AL803" s="116">
        <f t="shared" si="2907"/>
        <v>0</v>
      </c>
      <c r="AM803" s="116">
        <f t="shared" si="2907"/>
        <v>0</v>
      </c>
      <c r="AN803" s="116">
        <f t="shared" si="2907"/>
        <v>0</v>
      </c>
      <c r="AO803" s="116">
        <f t="shared" si="2907"/>
        <v>0</v>
      </c>
      <c r="AP803" s="116">
        <f t="shared" si="2907"/>
        <v>0</v>
      </c>
      <c r="AQ803" s="116">
        <f t="shared" si="2907"/>
        <v>0</v>
      </c>
      <c r="AR803" s="116">
        <f t="shared" si="2907"/>
        <v>0</v>
      </c>
      <c r="AS803" s="116">
        <f t="shared" si="2907"/>
        <v>0</v>
      </c>
      <c r="AT803" s="116">
        <f t="shared" si="2907"/>
        <v>0</v>
      </c>
      <c r="AU803" s="116">
        <f t="shared" si="2907"/>
        <v>0</v>
      </c>
      <c r="AV803" s="163"/>
      <c r="AW803" s="116">
        <f t="shared" si="2780"/>
        <v>0</v>
      </c>
      <c r="AX803" s="116">
        <f t="shared" ref="AX803:BH803" si="2908">AX602+AW803</f>
        <v>0</v>
      </c>
      <c r="AY803" s="116">
        <f t="shared" si="2908"/>
        <v>0</v>
      </c>
      <c r="AZ803" s="116">
        <f t="shared" si="2908"/>
        <v>0</v>
      </c>
      <c r="BA803" s="116">
        <f t="shared" si="2908"/>
        <v>0</v>
      </c>
      <c r="BB803" s="116">
        <f t="shared" si="2908"/>
        <v>0</v>
      </c>
      <c r="BC803" s="116">
        <f t="shared" si="2908"/>
        <v>0</v>
      </c>
      <c r="BD803" s="116">
        <f t="shared" si="2908"/>
        <v>0</v>
      </c>
      <c r="BE803" s="116">
        <f t="shared" si="2908"/>
        <v>0</v>
      </c>
      <c r="BF803" s="116">
        <f t="shared" si="2908"/>
        <v>7099.02</v>
      </c>
      <c r="BG803" s="116">
        <f t="shared" si="2908"/>
        <v>14198.04</v>
      </c>
      <c r="BH803" s="116">
        <f t="shared" si="2908"/>
        <v>21297.06</v>
      </c>
      <c r="BI803" s="163"/>
      <c r="BV803" s="163"/>
      <c r="CI803" s="163"/>
      <c r="CV803" s="163"/>
      <c r="DI803" s="163"/>
      <c r="DV803" s="163"/>
      <c r="EI803" s="163"/>
    </row>
    <row r="804" spans="1:139" ht="15.75" customHeight="1" outlineLevel="1" x14ac:dyDescent="0.25">
      <c r="A804" s="2">
        <f t="shared" si="2884"/>
        <v>54</v>
      </c>
      <c r="B804" s="86" t="str">
        <f t="shared" si="2884"/>
        <v>PRE-10049</v>
      </c>
      <c r="C804" s="86" t="str">
        <f t="shared" si="2884"/>
        <v>SPP TAU - Circuit 66011</v>
      </c>
      <c r="D804" s="2" t="str">
        <f t="shared" si="2884"/>
        <v>PRE-10049.1</v>
      </c>
      <c r="E804" s="162" t="str">
        <f t="shared" si="2884"/>
        <v>SPP TAU - Circuit 66011</v>
      </c>
      <c r="I804" s="205">
        <v>0</v>
      </c>
      <c r="J804" s="116">
        <f t="shared" ref="J804:U804" si="2909">J603+I804</f>
        <v>0</v>
      </c>
      <c r="K804" s="116">
        <f t="shared" si="2909"/>
        <v>0</v>
      </c>
      <c r="L804" s="116">
        <f t="shared" si="2909"/>
        <v>0</v>
      </c>
      <c r="M804" s="116">
        <f t="shared" si="2909"/>
        <v>0</v>
      </c>
      <c r="N804" s="116">
        <f t="shared" si="2909"/>
        <v>0</v>
      </c>
      <c r="O804" s="116">
        <f t="shared" si="2909"/>
        <v>0</v>
      </c>
      <c r="P804" s="116">
        <f t="shared" si="2909"/>
        <v>0</v>
      </c>
      <c r="Q804" s="116">
        <f t="shared" si="2909"/>
        <v>0</v>
      </c>
      <c r="R804" s="116">
        <f t="shared" si="2909"/>
        <v>0</v>
      </c>
      <c r="S804" s="116">
        <f t="shared" si="2909"/>
        <v>0</v>
      </c>
      <c r="T804" s="116">
        <f t="shared" si="2909"/>
        <v>0</v>
      </c>
      <c r="U804" s="116">
        <f t="shared" si="2909"/>
        <v>0</v>
      </c>
      <c r="V804" s="163"/>
      <c r="W804" s="116">
        <f t="shared" si="2776"/>
        <v>0</v>
      </c>
      <c r="X804" s="116">
        <f t="shared" ref="X804:AH804" si="2910">X603+W804</f>
        <v>0</v>
      </c>
      <c r="Y804" s="116">
        <f t="shared" si="2910"/>
        <v>0</v>
      </c>
      <c r="Z804" s="116">
        <f t="shared" si="2910"/>
        <v>0</v>
      </c>
      <c r="AA804" s="116">
        <f t="shared" si="2910"/>
        <v>0</v>
      </c>
      <c r="AB804" s="116">
        <f t="shared" si="2910"/>
        <v>0</v>
      </c>
      <c r="AC804" s="116">
        <f t="shared" si="2910"/>
        <v>0</v>
      </c>
      <c r="AD804" s="116">
        <f t="shared" si="2910"/>
        <v>0</v>
      </c>
      <c r="AE804" s="116">
        <f t="shared" si="2910"/>
        <v>0</v>
      </c>
      <c r="AF804" s="116">
        <f t="shared" si="2910"/>
        <v>0</v>
      </c>
      <c r="AG804" s="116">
        <f t="shared" si="2910"/>
        <v>0</v>
      </c>
      <c r="AH804" s="116">
        <f t="shared" si="2910"/>
        <v>0</v>
      </c>
      <c r="AI804" s="163"/>
      <c r="AJ804" s="116">
        <f t="shared" si="2778"/>
        <v>0</v>
      </c>
      <c r="AK804" s="116">
        <f t="shared" ref="AK804:AU804" si="2911">AK603+AJ804</f>
        <v>0</v>
      </c>
      <c r="AL804" s="116">
        <f t="shared" si="2911"/>
        <v>0</v>
      </c>
      <c r="AM804" s="116">
        <f t="shared" si="2911"/>
        <v>0</v>
      </c>
      <c r="AN804" s="116">
        <f t="shared" si="2911"/>
        <v>0</v>
      </c>
      <c r="AO804" s="116">
        <f t="shared" si="2911"/>
        <v>0</v>
      </c>
      <c r="AP804" s="116">
        <f t="shared" si="2911"/>
        <v>0</v>
      </c>
      <c r="AQ804" s="116">
        <f t="shared" si="2911"/>
        <v>0</v>
      </c>
      <c r="AR804" s="116">
        <f t="shared" si="2911"/>
        <v>0</v>
      </c>
      <c r="AS804" s="116">
        <f t="shared" si="2911"/>
        <v>0</v>
      </c>
      <c r="AT804" s="116">
        <f t="shared" si="2911"/>
        <v>0</v>
      </c>
      <c r="AU804" s="116">
        <f t="shared" si="2911"/>
        <v>0</v>
      </c>
      <c r="AV804" s="163"/>
      <c r="AW804" s="116">
        <f t="shared" si="2780"/>
        <v>0</v>
      </c>
      <c r="AX804" s="116">
        <f t="shared" ref="AX804:BH804" si="2912">AX603+AW804</f>
        <v>0</v>
      </c>
      <c r="AY804" s="116">
        <f t="shared" si="2912"/>
        <v>0</v>
      </c>
      <c r="AZ804" s="116">
        <f t="shared" si="2912"/>
        <v>0</v>
      </c>
      <c r="BA804" s="116">
        <f t="shared" si="2912"/>
        <v>0</v>
      </c>
      <c r="BB804" s="116">
        <f t="shared" si="2912"/>
        <v>0</v>
      </c>
      <c r="BC804" s="116">
        <f t="shared" si="2912"/>
        <v>0</v>
      </c>
      <c r="BD804" s="116">
        <f t="shared" si="2912"/>
        <v>0</v>
      </c>
      <c r="BE804" s="116">
        <f t="shared" si="2912"/>
        <v>0</v>
      </c>
      <c r="BF804" s="116">
        <f t="shared" si="2912"/>
        <v>1763.97</v>
      </c>
      <c r="BG804" s="116">
        <f t="shared" si="2912"/>
        <v>3527.94</v>
      </c>
      <c r="BH804" s="116">
        <f t="shared" si="2912"/>
        <v>5291.91</v>
      </c>
      <c r="BI804" s="163"/>
      <c r="BV804" s="163"/>
      <c r="CI804" s="163"/>
      <c r="CV804" s="163"/>
      <c r="DI804" s="163"/>
      <c r="DV804" s="163"/>
      <c r="EI804" s="163"/>
    </row>
    <row r="805" spans="1:139" ht="15.75" customHeight="1" outlineLevel="1" x14ac:dyDescent="0.25">
      <c r="A805" s="2">
        <f t="shared" si="2884"/>
        <v>55</v>
      </c>
      <c r="B805" s="86" t="str">
        <f t="shared" si="2884"/>
        <v>TAU-TBD47</v>
      </c>
      <c r="C805" s="86" t="str">
        <f t="shared" si="2884"/>
        <v>SPP TAU - Circuit 66047</v>
      </c>
      <c r="D805" s="2" t="str">
        <f t="shared" si="2884"/>
        <v>TAU-TBD47.1</v>
      </c>
      <c r="E805" s="162" t="str">
        <f t="shared" si="2884"/>
        <v>SPP TAU - Circuit 66047</v>
      </c>
      <c r="I805" s="205">
        <v>0</v>
      </c>
      <c r="J805" s="116">
        <f t="shared" ref="J805:U805" si="2913">J604+I805</f>
        <v>0</v>
      </c>
      <c r="K805" s="116">
        <f t="shared" si="2913"/>
        <v>0</v>
      </c>
      <c r="L805" s="116">
        <f t="shared" si="2913"/>
        <v>0</v>
      </c>
      <c r="M805" s="116">
        <f t="shared" si="2913"/>
        <v>0</v>
      </c>
      <c r="N805" s="116">
        <f t="shared" si="2913"/>
        <v>0</v>
      </c>
      <c r="O805" s="116">
        <f t="shared" si="2913"/>
        <v>0</v>
      </c>
      <c r="P805" s="116">
        <f t="shared" si="2913"/>
        <v>0</v>
      </c>
      <c r="Q805" s="116">
        <f t="shared" si="2913"/>
        <v>0</v>
      </c>
      <c r="R805" s="116">
        <f t="shared" si="2913"/>
        <v>0</v>
      </c>
      <c r="S805" s="116">
        <f t="shared" si="2913"/>
        <v>0</v>
      </c>
      <c r="T805" s="116">
        <f t="shared" si="2913"/>
        <v>0</v>
      </c>
      <c r="U805" s="116">
        <f t="shared" si="2913"/>
        <v>0</v>
      </c>
      <c r="V805" s="163"/>
      <c r="W805" s="116">
        <f t="shared" ref="W805:W836" si="2914">W604+U805</f>
        <v>0</v>
      </c>
      <c r="X805" s="116">
        <f t="shared" ref="X805:AH805" si="2915">X604+W805</f>
        <v>0</v>
      </c>
      <c r="Y805" s="116">
        <f t="shared" si="2915"/>
        <v>0</v>
      </c>
      <c r="Z805" s="116">
        <f t="shared" si="2915"/>
        <v>0</v>
      </c>
      <c r="AA805" s="116">
        <f t="shared" si="2915"/>
        <v>0</v>
      </c>
      <c r="AB805" s="116">
        <f t="shared" si="2915"/>
        <v>0</v>
      </c>
      <c r="AC805" s="116">
        <f t="shared" si="2915"/>
        <v>0</v>
      </c>
      <c r="AD805" s="116">
        <f t="shared" si="2915"/>
        <v>0</v>
      </c>
      <c r="AE805" s="116">
        <f t="shared" si="2915"/>
        <v>0</v>
      </c>
      <c r="AF805" s="116">
        <f t="shared" si="2915"/>
        <v>0</v>
      </c>
      <c r="AG805" s="116">
        <f t="shared" si="2915"/>
        <v>0</v>
      </c>
      <c r="AH805" s="116">
        <f t="shared" si="2915"/>
        <v>0</v>
      </c>
      <c r="AI805" s="163"/>
      <c r="AJ805" s="116">
        <f t="shared" ref="AJ805:AJ836" si="2916">AJ604+AH805</f>
        <v>0</v>
      </c>
      <c r="AK805" s="116">
        <f t="shared" ref="AK805:AU805" si="2917">AK604+AJ805</f>
        <v>0</v>
      </c>
      <c r="AL805" s="116">
        <f t="shared" si="2917"/>
        <v>0</v>
      </c>
      <c r="AM805" s="116">
        <f t="shared" si="2917"/>
        <v>0</v>
      </c>
      <c r="AN805" s="116">
        <f t="shared" si="2917"/>
        <v>0</v>
      </c>
      <c r="AO805" s="116">
        <f t="shared" si="2917"/>
        <v>0</v>
      </c>
      <c r="AP805" s="116">
        <f t="shared" si="2917"/>
        <v>0</v>
      </c>
      <c r="AQ805" s="116">
        <f t="shared" si="2917"/>
        <v>0</v>
      </c>
      <c r="AR805" s="116">
        <f t="shared" si="2917"/>
        <v>0</v>
      </c>
      <c r="AS805" s="116">
        <f t="shared" si="2917"/>
        <v>0</v>
      </c>
      <c r="AT805" s="116">
        <f t="shared" si="2917"/>
        <v>0</v>
      </c>
      <c r="AU805" s="116">
        <f t="shared" si="2917"/>
        <v>0</v>
      </c>
      <c r="AV805" s="163"/>
      <c r="AW805" s="116">
        <f t="shared" ref="AW805:AW836" si="2918">AW604+AU805</f>
        <v>0</v>
      </c>
      <c r="AX805" s="116">
        <f t="shared" ref="AX805:BH805" si="2919">AX604+AW805</f>
        <v>0</v>
      </c>
      <c r="AY805" s="116">
        <f t="shared" si="2919"/>
        <v>0</v>
      </c>
      <c r="AZ805" s="116">
        <f t="shared" si="2919"/>
        <v>0</v>
      </c>
      <c r="BA805" s="116">
        <f t="shared" si="2919"/>
        <v>0</v>
      </c>
      <c r="BB805" s="116">
        <f t="shared" si="2919"/>
        <v>0</v>
      </c>
      <c r="BC805" s="116">
        <f t="shared" si="2919"/>
        <v>0</v>
      </c>
      <c r="BD805" s="116">
        <f t="shared" si="2919"/>
        <v>0</v>
      </c>
      <c r="BE805" s="116">
        <f t="shared" si="2919"/>
        <v>0</v>
      </c>
      <c r="BF805" s="116">
        <f t="shared" si="2919"/>
        <v>74.11</v>
      </c>
      <c r="BG805" s="116">
        <f t="shared" si="2919"/>
        <v>148.22</v>
      </c>
      <c r="BH805" s="116">
        <f t="shared" si="2919"/>
        <v>222.32999999999998</v>
      </c>
      <c r="BI805" s="163"/>
      <c r="BV805" s="163"/>
      <c r="CI805" s="163"/>
      <c r="CV805" s="163"/>
      <c r="DI805" s="163"/>
      <c r="DV805" s="163"/>
      <c r="EI805" s="163"/>
    </row>
    <row r="806" spans="1:139" ht="15.75" customHeight="1" outlineLevel="1" x14ac:dyDescent="0.25">
      <c r="A806" s="2">
        <f t="shared" si="2884"/>
        <v>56</v>
      </c>
      <c r="B806" s="86" t="str">
        <f t="shared" si="2884"/>
        <v>TAU-TBD48</v>
      </c>
      <c r="C806" s="86" t="str">
        <f t="shared" si="2884"/>
        <v>SPP TAU - Circuit 66436</v>
      </c>
      <c r="D806" s="2" t="str">
        <f t="shared" si="2884"/>
        <v>TAU-TBD48.1</v>
      </c>
      <c r="E806" s="162" t="str">
        <f t="shared" si="2884"/>
        <v>SPP TAU - Circuit 66436</v>
      </c>
      <c r="I806" s="205">
        <v>0</v>
      </c>
      <c r="J806" s="116">
        <f t="shared" ref="J806:U806" si="2920">J605+I806</f>
        <v>0</v>
      </c>
      <c r="K806" s="116">
        <f t="shared" si="2920"/>
        <v>0</v>
      </c>
      <c r="L806" s="116">
        <f t="shared" si="2920"/>
        <v>0</v>
      </c>
      <c r="M806" s="116">
        <f t="shared" si="2920"/>
        <v>0</v>
      </c>
      <c r="N806" s="116">
        <f t="shared" si="2920"/>
        <v>0</v>
      </c>
      <c r="O806" s="116">
        <f t="shared" si="2920"/>
        <v>0</v>
      </c>
      <c r="P806" s="116">
        <f t="shared" si="2920"/>
        <v>0</v>
      </c>
      <c r="Q806" s="116">
        <f t="shared" si="2920"/>
        <v>0</v>
      </c>
      <c r="R806" s="116">
        <f t="shared" si="2920"/>
        <v>0</v>
      </c>
      <c r="S806" s="116">
        <f t="shared" si="2920"/>
        <v>0</v>
      </c>
      <c r="T806" s="116">
        <f t="shared" si="2920"/>
        <v>0</v>
      </c>
      <c r="U806" s="116">
        <f t="shared" si="2920"/>
        <v>0</v>
      </c>
      <c r="V806" s="163"/>
      <c r="W806" s="116">
        <f t="shared" si="2914"/>
        <v>0</v>
      </c>
      <c r="X806" s="116">
        <f t="shared" ref="X806:AH806" si="2921">X605+W806</f>
        <v>0</v>
      </c>
      <c r="Y806" s="116">
        <f t="shared" si="2921"/>
        <v>0</v>
      </c>
      <c r="Z806" s="116">
        <f t="shared" si="2921"/>
        <v>0</v>
      </c>
      <c r="AA806" s="116">
        <f t="shared" si="2921"/>
        <v>0</v>
      </c>
      <c r="AB806" s="116">
        <f t="shared" si="2921"/>
        <v>0</v>
      </c>
      <c r="AC806" s="116">
        <f t="shared" si="2921"/>
        <v>0</v>
      </c>
      <c r="AD806" s="116">
        <f t="shared" si="2921"/>
        <v>0</v>
      </c>
      <c r="AE806" s="116">
        <f t="shared" si="2921"/>
        <v>0</v>
      </c>
      <c r="AF806" s="116">
        <f t="shared" si="2921"/>
        <v>0</v>
      </c>
      <c r="AG806" s="116">
        <f t="shared" si="2921"/>
        <v>0</v>
      </c>
      <c r="AH806" s="116">
        <f t="shared" si="2921"/>
        <v>0</v>
      </c>
      <c r="AI806" s="163"/>
      <c r="AJ806" s="116">
        <f t="shared" si="2916"/>
        <v>0</v>
      </c>
      <c r="AK806" s="116">
        <f t="shared" ref="AK806:AU806" si="2922">AK605+AJ806</f>
        <v>0</v>
      </c>
      <c r="AL806" s="116">
        <f t="shared" si="2922"/>
        <v>0</v>
      </c>
      <c r="AM806" s="116">
        <f t="shared" si="2922"/>
        <v>0</v>
      </c>
      <c r="AN806" s="116">
        <f t="shared" si="2922"/>
        <v>0</v>
      </c>
      <c r="AO806" s="116">
        <f t="shared" si="2922"/>
        <v>0</v>
      </c>
      <c r="AP806" s="116">
        <f t="shared" si="2922"/>
        <v>0</v>
      </c>
      <c r="AQ806" s="116">
        <f t="shared" si="2922"/>
        <v>0</v>
      </c>
      <c r="AR806" s="116">
        <f t="shared" si="2922"/>
        <v>0</v>
      </c>
      <c r="AS806" s="116">
        <f t="shared" si="2922"/>
        <v>0</v>
      </c>
      <c r="AT806" s="116">
        <f t="shared" si="2922"/>
        <v>0</v>
      </c>
      <c r="AU806" s="116">
        <f t="shared" si="2922"/>
        <v>0</v>
      </c>
      <c r="AV806" s="163"/>
      <c r="AW806" s="116">
        <f t="shared" si="2918"/>
        <v>0</v>
      </c>
      <c r="AX806" s="116">
        <f t="shared" ref="AX806:BH806" si="2923">AX605+AW806</f>
        <v>0</v>
      </c>
      <c r="AY806" s="116">
        <f t="shared" si="2923"/>
        <v>0</v>
      </c>
      <c r="AZ806" s="116">
        <f t="shared" si="2923"/>
        <v>0</v>
      </c>
      <c r="BA806" s="116">
        <f t="shared" si="2923"/>
        <v>0</v>
      </c>
      <c r="BB806" s="116">
        <f t="shared" si="2923"/>
        <v>0</v>
      </c>
      <c r="BC806" s="116">
        <f t="shared" si="2923"/>
        <v>0</v>
      </c>
      <c r="BD806" s="116">
        <f t="shared" si="2923"/>
        <v>0</v>
      </c>
      <c r="BE806" s="116">
        <f t="shared" si="2923"/>
        <v>0</v>
      </c>
      <c r="BF806" s="116">
        <f t="shared" si="2923"/>
        <v>0</v>
      </c>
      <c r="BG806" s="116">
        <f t="shared" si="2923"/>
        <v>2519.9</v>
      </c>
      <c r="BH806" s="116">
        <f t="shared" si="2923"/>
        <v>5039.8</v>
      </c>
      <c r="BI806" s="163"/>
      <c r="BV806" s="163"/>
      <c r="CI806" s="163"/>
      <c r="CV806" s="163"/>
      <c r="DI806" s="163"/>
      <c r="DV806" s="163"/>
      <c r="EI806" s="163"/>
    </row>
    <row r="807" spans="1:139" ht="15.75" customHeight="1" outlineLevel="1" x14ac:dyDescent="0.25">
      <c r="A807" s="2">
        <f t="shared" si="2884"/>
        <v>57</v>
      </c>
      <c r="B807" s="86" t="str">
        <f t="shared" si="2884"/>
        <v>TAU-TBD49</v>
      </c>
      <c r="C807" s="86" t="str">
        <f t="shared" si="2884"/>
        <v>SPP TAU - Circuit 66098</v>
      </c>
      <c r="D807" s="2" t="str">
        <f t="shared" si="2884"/>
        <v>TAU-TBD49.1</v>
      </c>
      <c r="E807" s="162" t="str">
        <f t="shared" si="2884"/>
        <v>SPP TAU - Circuit 66098</v>
      </c>
      <c r="I807" s="205">
        <v>0</v>
      </c>
      <c r="J807" s="116">
        <f t="shared" ref="J807:U807" si="2924">J606+I807</f>
        <v>0</v>
      </c>
      <c r="K807" s="116">
        <f t="shared" si="2924"/>
        <v>0</v>
      </c>
      <c r="L807" s="116">
        <f t="shared" si="2924"/>
        <v>0</v>
      </c>
      <c r="M807" s="116">
        <f t="shared" si="2924"/>
        <v>0</v>
      </c>
      <c r="N807" s="116">
        <f t="shared" si="2924"/>
        <v>0</v>
      </c>
      <c r="O807" s="116">
        <f t="shared" si="2924"/>
        <v>0</v>
      </c>
      <c r="P807" s="116">
        <f t="shared" si="2924"/>
        <v>0</v>
      </c>
      <c r="Q807" s="116">
        <f t="shared" si="2924"/>
        <v>0</v>
      </c>
      <c r="R807" s="116">
        <f t="shared" si="2924"/>
        <v>0</v>
      </c>
      <c r="S807" s="116">
        <f t="shared" si="2924"/>
        <v>0</v>
      </c>
      <c r="T807" s="116">
        <f t="shared" si="2924"/>
        <v>0</v>
      </c>
      <c r="U807" s="116">
        <f t="shared" si="2924"/>
        <v>0</v>
      </c>
      <c r="V807" s="163"/>
      <c r="W807" s="116">
        <f t="shared" si="2914"/>
        <v>0</v>
      </c>
      <c r="X807" s="116">
        <f t="shared" ref="X807:AH807" si="2925">X606+W807</f>
        <v>0</v>
      </c>
      <c r="Y807" s="116">
        <f t="shared" si="2925"/>
        <v>0</v>
      </c>
      <c r="Z807" s="116">
        <f t="shared" si="2925"/>
        <v>0</v>
      </c>
      <c r="AA807" s="116">
        <f t="shared" si="2925"/>
        <v>0</v>
      </c>
      <c r="AB807" s="116">
        <f t="shared" si="2925"/>
        <v>0</v>
      </c>
      <c r="AC807" s="116">
        <f t="shared" si="2925"/>
        <v>0</v>
      </c>
      <c r="AD807" s="116">
        <f t="shared" si="2925"/>
        <v>0</v>
      </c>
      <c r="AE807" s="116">
        <f t="shared" si="2925"/>
        <v>0</v>
      </c>
      <c r="AF807" s="116">
        <f t="shared" si="2925"/>
        <v>0</v>
      </c>
      <c r="AG807" s="116">
        <f t="shared" si="2925"/>
        <v>0</v>
      </c>
      <c r="AH807" s="116">
        <f t="shared" si="2925"/>
        <v>0</v>
      </c>
      <c r="AI807" s="163"/>
      <c r="AJ807" s="116">
        <f t="shared" si="2916"/>
        <v>0</v>
      </c>
      <c r="AK807" s="116">
        <f t="shared" ref="AK807:AU807" si="2926">AK606+AJ807</f>
        <v>0</v>
      </c>
      <c r="AL807" s="116">
        <f t="shared" si="2926"/>
        <v>0</v>
      </c>
      <c r="AM807" s="116">
        <f t="shared" si="2926"/>
        <v>0</v>
      </c>
      <c r="AN807" s="116">
        <f t="shared" si="2926"/>
        <v>0</v>
      </c>
      <c r="AO807" s="116">
        <f t="shared" si="2926"/>
        <v>0</v>
      </c>
      <c r="AP807" s="116">
        <f t="shared" si="2926"/>
        <v>0</v>
      </c>
      <c r="AQ807" s="116">
        <f t="shared" si="2926"/>
        <v>0</v>
      </c>
      <c r="AR807" s="116">
        <f t="shared" si="2926"/>
        <v>0</v>
      </c>
      <c r="AS807" s="116">
        <f t="shared" si="2926"/>
        <v>0</v>
      </c>
      <c r="AT807" s="116">
        <f t="shared" si="2926"/>
        <v>0</v>
      </c>
      <c r="AU807" s="116">
        <f t="shared" si="2926"/>
        <v>0</v>
      </c>
      <c r="AV807" s="163"/>
      <c r="AW807" s="116">
        <f t="shared" si="2918"/>
        <v>0</v>
      </c>
      <c r="AX807" s="116">
        <f t="shared" ref="AX807:BH807" si="2927">AX606+AW807</f>
        <v>0</v>
      </c>
      <c r="AY807" s="116">
        <f t="shared" si="2927"/>
        <v>0</v>
      </c>
      <c r="AZ807" s="116">
        <f t="shared" si="2927"/>
        <v>0</v>
      </c>
      <c r="BA807" s="116">
        <f t="shared" si="2927"/>
        <v>0</v>
      </c>
      <c r="BB807" s="116">
        <f t="shared" si="2927"/>
        <v>0</v>
      </c>
      <c r="BC807" s="116">
        <f t="shared" si="2927"/>
        <v>0</v>
      </c>
      <c r="BD807" s="116">
        <f t="shared" si="2927"/>
        <v>0</v>
      </c>
      <c r="BE807" s="116">
        <f t="shared" si="2927"/>
        <v>0</v>
      </c>
      <c r="BF807" s="116">
        <f t="shared" si="2927"/>
        <v>0</v>
      </c>
      <c r="BG807" s="116">
        <f t="shared" si="2927"/>
        <v>1622.74</v>
      </c>
      <c r="BH807" s="116">
        <f t="shared" si="2927"/>
        <v>3245.48</v>
      </c>
      <c r="BI807" s="163"/>
      <c r="BV807" s="163"/>
      <c r="CI807" s="163"/>
      <c r="CV807" s="163"/>
      <c r="DI807" s="163"/>
      <c r="DV807" s="163"/>
      <c r="EI807" s="163"/>
    </row>
    <row r="808" spans="1:139" ht="15.75" customHeight="1" outlineLevel="1" x14ac:dyDescent="0.25">
      <c r="A808" s="2">
        <f t="shared" ref="A808:E817" si="2928">A607</f>
        <v>58</v>
      </c>
      <c r="B808" s="86" t="str">
        <f t="shared" si="2928"/>
        <v>TAU-TBD50</v>
      </c>
      <c r="C808" s="86" t="str">
        <f t="shared" si="2928"/>
        <v>SPP TAU - Circuit 230020</v>
      </c>
      <c r="D808" s="2" t="str">
        <f t="shared" si="2928"/>
        <v>TAU-TBD50.1</v>
      </c>
      <c r="E808" s="162" t="str">
        <f t="shared" si="2928"/>
        <v>SPP TAU - Circuit 230020</v>
      </c>
      <c r="I808" s="205">
        <v>0</v>
      </c>
      <c r="J808" s="116">
        <f t="shared" ref="J808:U808" si="2929">J607+I808</f>
        <v>0</v>
      </c>
      <c r="K808" s="116">
        <f t="shared" si="2929"/>
        <v>0</v>
      </c>
      <c r="L808" s="116">
        <f t="shared" si="2929"/>
        <v>0</v>
      </c>
      <c r="M808" s="116">
        <f t="shared" si="2929"/>
        <v>0</v>
      </c>
      <c r="N808" s="116">
        <f t="shared" si="2929"/>
        <v>0</v>
      </c>
      <c r="O808" s="116">
        <f t="shared" si="2929"/>
        <v>0</v>
      </c>
      <c r="P808" s="116">
        <f t="shared" si="2929"/>
        <v>0</v>
      </c>
      <c r="Q808" s="116">
        <f t="shared" si="2929"/>
        <v>0</v>
      </c>
      <c r="R808" s="116">
        <f t="shared" si="2929"/>
        <v>0</v>
      </c>
      <c r="S808" s="116">
        <f t="shared" si="2929"/>
        <v>0</v>
      </c>
      <c r="T808" s="116">
        <f t="shared" si="2929"/>
        <v>0</v>
      </c>
      <c r="U808" s="116">
        <f t="shared" si="2929"/>
        <v>0</v>
      </c>
      <c r="V808" s="163"/>
      <c r="W808" s="116">
        <f t="shared" si="2914"/>
        <v>0</v>
      </c>
      <c r="X808" s="116">
        <f t="shared" ref="X808:AH808" si="2930">X607+W808</f>
        <v>0</v>
      </c>
      <c r="Y808" s="116">
        <f t="shared" si="2930"/>
        <v>0</v>
      </c>
      <c r="Z808" s="116">
        <f t="shared" si="2930"/>
        <v>0</v>
      </c>
      <c r="AA808" s="116">
        <f t="shared" si="2930"/>
        <v>0</v>
      </c>
      <c r="AB808" s="116">
        <f t="shared" si="2930"/>
        <v>0</v>
      </c>
      <c r="AC808" s="116">
        <f t="shared" si="2930"/>
        <v>0</v>
      </c>
      <c r="AD808" s="116">
        <f t="shared" si="2930"/>
        <v>0</v>
      </c>
      <c r="AE808" s="116">
        <f t="shared" si="2930"/>
        <v>0</v>
      </c>
      <c r="AF808" s="116">
        <f t="shared" si="2930"/>
        <v>0</v>
      </c>
      <c r="AG808" s="116">
        <f t="shared" si="2930"/>
        <v>0</v>
      </c>
      <c r="AH808" s="116">
        <f t="shared" si="2930"/>
        <v>0</v>
      </c>
      <c r="AI808" s="163"/>
      <c r="AJ808" s="116">
        <f t="shared" si="2916"/>
        <v>0</v>
      </c>
      <c r="AK808" s="116">
        <f t="shared" ref="AK808:AU808" si="2931">AK607+AJ808</f>
        <v>0</v>
      </c>
      <c r="AL808" s="116">
        <f t="shared" si="2931"/>
        <v>0</v>
      </c>
      <c r="AM808" s="116">
        <f t="shared" si="2931"/>
        <v>0</v>
      </c>
      <c r="AN808" s="116">
        <f t="shared" si="2931"/>
        <v>0</v>
      </c>
      <c r="AO808" s="116">
        <f t="shared" si="2931"/>
        <v>0</v>
      </c>
      <c r="AP808" s="116">
        <f t="shared" si="2931"/>
        <v>0</v>
      </c>
      <c r="AQ808" s="116">
        <f t="shared" si="2931"/>
        <v>0</v>
      </c>
      <c r="AR808" s="116">
        <f t="shared" si="2931"/>
        <v>0</v>
      </c>
      <c r="AS808" s="116">
        <f t="shared" si="2931"/>
        <v>0</v>
      </c>
      <c r="AT808" s="116">
        <f t="shared" si="2931"/>
        <v>0</v>
      </c>
      <c r="AU808" s="116">
        <f t="shared" si="2931"/>
        <v>0</v>
      </c>
      <c r="AV808" s="163"/>
      <c r="AW808" s="116">
        <f t="shared" si="2918"/>
        <v>0</v>
      </c>
      <c r="AX808" s="116">
        <f t="shared" ref="AX808:BH808" si="2932">AX607+AW808</f>
        <v>0</v>
      </c>
      <c r="AY808" s="116">
        <f t="shared" si="2932"/>
        <v>0</v>
      </c>
      <c r="AZ808" s="116">
        <f t="shared" si="2932"/>
        <v>0</v>
      </c>
      <c r="BA808" s="116">
        <f t="shared" si="2932"/>
        <v>0</v>
      </c>
      <c r="BB808" s="116">
        <f t="shared" si="2932"/>
        <v>0</v>
      </c>
      <c r="BC808" s="116">
        <f t="shared" si="2932"/>
        <v>0</v>
      </c>
      <c r="BD808" s="116">
        <f t="shared" si="2932"/>
        <v>0</v>
      </c>
      <c r="BE808" s="116">
        <f t="shared" si="2932"/>
        <v>0</v>
      </c>
      <c r="BF808" s="116">
        <f t="shared" si="2932"/>
        <v>0</v>
      </c>
      <c r="BG808" s="116">
        <f t="shared" si="2932"/>
        <v>0</v>
      </c>
      <c r="BH808" s="116">
        <f t="shared" si="2932"/>
        <v>0</v>
      </c>
      <c r="BI808" s="163"/>
      <c r="BV808" s="163"/>
      <c r="CI808" s="163"/>
      <c r="CV808" s="163"/>
      <c r="DI808" s="163"/>
      <c r="DV808" s="163"/>
      <c r="EI808" s="163"/>
    </row>
    <row r="809" spans="1:139" ht="15.75" customHeight="1" outlineLevel="1" x14ac:dyDescent="0.25">
      <c r="A809" s="2">
        <f t="shared" si="2928"/>
        <v>59</v>
      </c>
      <c r="B809" s="86" t="str">
        <f t="shared" si="2928"/>
        <v>TAU-TBD51</v>
      </c>
      <c r="C809" s="86" t="str">
        <f t="shared" si="2928"/>
        <v>SPP TAU - Circuit 230623</v>
      </c>
      <c r="D809" s="2" t="str">
        <f t="shared" si="2928"/>
        <v>TAU-TBD51.1</v>
      </c>
      <c r="E809" s="162" t="str">
        <f t="shared" si="2928"/>
        <v>SPP TAU - Circuit 230623</v>
      </c>
      <c r="I809" s="205">
        <v>0</v>
      </c>
      <c r="J809" s="116">
        <f t="shared" ref="J809:U809" si="2933">J608+I809</f>
        <v>0</v>
      </c>
      <c r="K809" s="116">
        <f t="shared" si="2933"/>
        <v>0</v>
      </c>
      <c r="L809" s="116">
        <f t="shared" si="2933"/>
        <v>0</v>
      </c>
      <c r="M809" s="116">
        <f t="shared" si="2933"/>
        <v>0</v>
      </c>
      <c r="N809" s="116">
        <f t="shared" si="2933"/>
        <v>0</v>
      </c>
      <c r="O809" s="116">
        <f t="shared" si="2933"/>
        <v>0</v>
      </c>
      <c r="P809" s="116">
        <f t="shared" si="2933"/>
        <v>0</v>
      </c>
      <c r="Q809" s="116">
        <f t="shared" si="2933"/>
        <v>0</v>
      </c>
      <c r="R809" s="116">
        <f t="shared" si="2933"/>
        <v>0</v>
      </c>
      <c r="S809" s="116">
        <f t="shared" si="2933"/>
        <v>0</v>
      </c>
      <c r="T809" s="116">
        <f t="shared" si="2933"/>
        <v>0</v>
      </c>
      <c r="U809" s="116">
        <f t="shared" si="2933"/>
        <v>0</v>
      </c>
      <c r="V809" s="163"/>
      <c r="W809" s="116">
        <f t="shared" si="2914"/>
        <v>0</v>
      </c>
      <c r="X809" s="116">
        <f t="shared" ref="X809:AH809" si="2934">X608+W809</f>
        <v>0</v>
      </c>
      <c r="Y809" s="116">
        <f t="shared" si="2934"/>
        <v>0</v>
      </c>
      <c r="Z809" s="116">
        <f t="shared" si="2934"/>
        <v>0</v>
      </c>
      <c r="AA809" s="116">
        <f t="shared" si="2934"/>
        <v>0</v>
      </c>
      <c r="AB809" s="116">
        <f t="shared" si="2934"/>
        <v>0</v>
      </c>
      <c r="AC809" s="116">
        <f t="shared" si="2934"/>
        <v>0</v>
      </c>
      <c r="AD809" s="116">
        <f t="shared" si="2934"/>
        <v>0</v>
      </c>
      <c r="AE809" s="116">
        <f t="shared" si="2934"/>
        <v>0</v>
      </c>
      <c r="AF809" s="116">
        <f t="shared" si="2934"/>
        <v>0</v>
      </c>
      <c r="AG809" s="116">
        <f t="shared" si="2934"/>
        <v>0</v>
      </c>
      <c r="AH809" s="116">
        <f t="shared" si="2934"/>
        <v>0</v>
      </c>
      <c r="AI809" s="163"/>
      <c r="AJ809" s="116">
        <f t="shared" si="2916"/>
        <v>0</v>
      </c>
      <c r="AK809" s="116">
        <f t="shared" ref="AK809:AU809" si="2935">AK608+AJ809</f>
        <v>0</v>
      </c>
      <c r="AL809" s="116">
        <f t="shared" si="2935"/>
        <v>0</v>
      </c>
      <c r="AM809" s="116">
        <f t="shared" si="2935"/>
        <v>0</v>
      </c>
      <c r="AN809" s="116">
        <f t="shared" si="2935"/>
        <v>0</v>
      </c>
      <c r="AO809" s="116">
        <f t="shared" si="2935"/>
        <v>0</v>
      </c>
      <c r="AP809" s="116">
        <f t="shared" si="2935"/>
        <v>0</v>
      </c>
      <c r="AQ809" s="116">
        <f t="shared" si="2935"/>
        <v>0</v>
      </c>
      <c r="AR809" s="116">
        <f t="shared" si="2935"/>
        <v>0</v>
      </c>
      <c r="AS809" s="116">
        <f t="shared" si="2935"/>
        <v>0</v>
      </c>
      <c r="AT809" s="116">
        <f t="shared" si="2935"/>
        <v>0</v>
      </c>
      <c r="AU809" s="116">
        <f t="shared" si="2935"/>
        <v>0</v>
      </c>
      <c r="AV809" s="163"/>
      <c r="AW809" s="116">
        <f t="shared" si="2918"/>
        <v>0</v>
      </c>
      <c r="AX809" s="116">
        <f t="shared" ref="AX809:BH809" si="2936">AX608+AW809</f>
        <v>0</v>
      </c>
      <c r="AY809" s="116">
        <f t="shared" si="2936"/>
        <v>0</v>
      </c>
      <c r="AZ809" s="116">
        <f t="shared" si="2936"/>
        <v>0</v>
      </c>
      <c r="BA809" s="116">
        <f t="shared" si="2936"/>
        <v>0</v>
      </c>
      <c r="BB809" s="116">
        <f t="shared" si="2936"/>
        <v>0</v>
      </c>
      <c r="BC809" s="116">
        <f t="shared" si="2936"/>
        <v>0</v>
      </c>
      <c r="BD809" s="116">
        <f t="shared" si="2936"/>
        <v>0</v>
      </c>
      <c r="BE809" s="116">
        <f t="shared" si="2936"/>
        <v>0</v>
      </c>
      <c r="BF809" s="116">
        <f t="shared" si="2936"/>
        <v>0</v>
      </c>
      <c r="BG809" s="116">
        <f t="shared" si="2936"/>
        <v>0</v>
      </c>
      <c r="BH809" s="116">
        <f t="shared" si="2936"/>
        <v>0</v>
      </c>
      <c r="BI809" s="163"/>
      <c r="BV809" s="163"/>
      <c r="CI809" s="163"/>
      <c r="CV809" s="163"/>
      <c r="DI809" s="163"/>
      <c r="DV809" s="163"/>
      <c r="EI809" s="163"/>
    </row>
    <row r="810" spans="1:139" ht="15.75" customHeight="1" outlineLevel="1" x14ac:dyDescent="0.25">
      <c r="A810" s="2">
        <f t="shared" si="2928"/>
        <v>60</v>
      </c>
      <c r="B810" s="86" t="str">
        <f t="shared" si="2928"/>
        <v>TAU-TBD52</v>
      </c>
      <c r="C810" s="86" t="str">
        <f t="shared" si="2928"/>
        <v>SPP TAU - Circuit 230604</v>
      </c>
      <c r="D810" s="2" t="str">
        <f t="shared" si="2928"/>
        <v>TAU-TBD52.1</v>
      </c>
      <c r="E810" s="162" t="str">
        <f t="shared" si="2928"/>
        <v>SPP TAU - Circuit 230604</v>
      </c>
      <c r="I810" s="205">
        <v>0</v>
      </c>
      <c r="J810" s="116">
        <f t="shared" ref="J810:U810" si="2937">J609+I810</f>
        <v>0</v>
      </c>
      <c r="K810" s="116">
        <f t="shared" si="2937"/>
        <v>0</v>
      </c>
      <c r="L810" s="116">
        <f t="shared" si="2937"/>
        <v>0</v>
      </c>
      <c r="M810" s="116">
        <f t="shared" si="2937"/>
        <v>0</v>
      </c>
      <c r="N810" s="116">
        <f t="shared" si="2937"/>
        <v>0</v>
      </c>
      <c r="O810" s="116">
        <f t="shared" si="2937"/>
        <v>0</v>
      </c>
      <c r="P810" s="116">
        <f t="shared" si="2937"/>
        <v>0</v>
      </c>
      <c r="Q810" s="116">
        <f t="shared" si="2937"/>
        <v>0</v>
      </c>
      <c r="R810" s="116">
        <f t="shared" si="2937"/>
        <v>0</v>
      </c>
      <c r="S810" s="116">
        <f t="shared" si="2937"/>
        <v>0</v>
      </c>
      <c r="T810" s="116">
        <f t="shared" si="2937"/>
        <v>0</v>
      </c>
      <c r="U810" s="116">
        <f t="shared" si="2937"/>
        <v>0</v>
      </c>
      <c r="V810" s="163"/>
      <c r="W810" s="116">
        <f t="shared" si="2914"/>
        <v>0</v>
      </c>
      <c r="X810" s="116">
        <f t="shared" ref="X810:AH810" si="2938">X609+W810</f>
        <v>0</v>
      </c>
      <c r="Y810" s="116">
        <f t="shared" si="2938"/>
        <v>0</v>
      </c>
      <c r="Z810" s="116">
        <f t="shared" si="2938"/>
        <v>0</v>
      </c>
      <c r="AA810" s="116">
        <f t="shared" si="2938"/>
        <v>0</v>
      </c>
      <c r="AB810" s="116">
        <f t="shared" si="2938"/>
        <v>0</v>
      </c>
      <c r="AC810" s="116">
        <f t="shared" si="2938"/>
        <v>0</v>
      </c>
      <c r="AD810" s="116">
        <f t="shared" si="2938"/>
        <v>0</v>
      </c>
      <c r="AE810" s="116">
        <f t="shared" si="2938"/>
        <v>0</v>
      </c>
      <c r="AF810" s="116">
        <f t="shared" si="2938"/>
        <v>0</v>
      </c>
      <c r="AG810" s="116">
        <f t="shared" si="2938"/>
        <v>0</v>
      </c>
      <c r="AH810" s="116">
        <f t="shared" si="2938"/>
        <v>0</v>
      </c>
      <c r="AI810" s="163"/>
      <c r="AJ810" s="116">
        <f t="shared" si="2916"/>
        <v>0</v>
      </c>
      <c r="AK810" s="116">
        <f t="shared" ref="AK810:AU810" si="2939">AK609+AJ810</f>
        <v>0</v>
      </c>
      <c r="AL810" s="116">
        <f t="shared" si="2939"/>
        <v>0</v>
      </c>
      <c r="AM810" s="116">
        <f t="shared" si="2939"/>
        <v>0</v>
      </c>
      <c r="AN810" s="116">
        <f t="shared" si="2939"/>
        <v>0</v>
      </c>
      <c r="AO810" s="116">
        <f t="shared" si="2939"/>
        <v>0</v>
      </c>
      <c r="AP810" s="116">
        <f t="shared" si="2939"/>
        <v>0</v>
      </c>
      <c r="AQ810" s="116">
        <f t="shared" si="2939"/>
        <v>0</v>
      </c>
      <c r="AR810" s="116">
        <f t="shared" si="2939"/>
        <v>0</v>
      </c>
      <c r="AS810" s="116">
        <f t="shared" si="2939"/>
        <v>0</v>
      </c>
      <c r="AT810" s="116">
        <f t="shared" si="2939"/>
        <v>0</v>
      </c>
      <c r="AU810" s="116">
        <f t="shared" si="2939"/>
        <v>0</v>
      </c>
      <c r="AV810" s="163"/>
      <c r="AW810" s="116">
        <f t="shared" si="2918"/>
        <v>0</v>
      </c>
      <c r="AX810" s="116">
        <f t="shared" ref="AX810:BH810" si="2940">AX609+AW810</f>
        <v>0</v>
      </c>
      <c r="AY810" s="116">
        <f t="shared" si="2940"/>
        <v>0</v>
      </c>
      <c r="AZ810" s="116">
        <f t="shared" si="2940"/>
        <v>0</v>
      </c>
      <c r="BA810" s="116">
        <f t="shared" si="2940"/>
        <v>0</v>
      </c>
      <c r="BB810" s="116">
        <f t="shared" si="2940"/>
        <v>0</v>
      </c>
      <c r="BC810" s="116">
        <f t="shared" si="2940"/>
        <v>0</v>
      </c>
      <c r="BD810" s="116">
        <f t="shared" si="2940"/>
        <v>0</v>
      </c>
      <c r="BE810" s="116">
        <f t="shared" si="2940"/>
        <v>0</v>
      </c>
      <c r="BF810" s="116">
        <f t="shared" si="2940"/>
        <v>0</v>
      </c>
      <c r="BG810" s="116">
        <f t="shared" si="2940"/>
        <v>0</v>
      </c>
      <c r="BH810" s="116">
        <f t="shared" si="2940"/>
        <v>0</v>
      </c>
      <c r="BI810" s="163"/>
      <c r="BV810" s="163"/>
      <c r="CI810" s="163"/>
      <c r="CV810" s="163"/>
      <c r="DI810" s="163"/>
      <c r="DV810" s="163"/>
      <c r="EI810" s="163"/>
    </row>
    <row r="811" spans="1:139" ht="15.75" customHeight="1" outlineLevel="1" x14ac:dyDescent="0.25">
      <c r="A811" s="2">
        <f t="shared" si="2928"/>
        <v>61</v>
      </c>
      <c r="B811" s="86" t="str">
        <f t="shared" si="2928"/>
        <v>TAU-TBD53</v>
      </c>
      <c r="C811" s="86" t="str">
        <f t="shared" si="2928"/>
        <v>SPP TAU - Circuit 66035</v>
      </c>
      <c r="D811" s="2" t="str">
        <f t="shared" si="2928"/>
        <v>TAU-TBD53.1</v>
      </c>
      <c r="E811" s="162" t="str">
        <f t="shared" si="2928"/>
        <v>SPP TAU - Circuit 66035</v>
      </c>
      <c r="I811" s="205">
        <v>0</v>
      </c>
      <c r="J811" s="116">
        <f t="shared" ref="J811:U811" si="2941">J610+I811</f>
        <v>0</v>
      </c>
      <c r="K811" s="116">
        <f t="shared" si="2941"/>
        <v>0</v>
      </c>
      <c r="L811" s="116">
        <f t="shared" si="2941"/>
        <v>0</v>
      </c>
      <c r="M811" s="116">
        <f t="shared" si="2941"/>
        <v>0</v>
      </c>
      <c r="N811" s="116">
        <f t="shared" si="2941"/>
        <v>0</v>
      </c>
      <c r="O811" s="116">
        <f t="shared" si="2941"/>
        <v>0</v>
      </c>
      <c r="P811" s="116">
        <f t="shared" si="2941"/>
        <v>0</v>
      </c>
      <c r="Q811" s="116">
        <f t="shared" si="2941"/>
        <v>0</v>
      </c>
      <c r="R811" s="116">
        <f t="shared" si="2941"/>
        <v>0</v>
      </c>
      <c r="S811" s="116">
        <f t="shared" si="2941"/>
        <v>0</v>
      </c>
      <c r="T811" s="116">
        <f t="shared" si="2941"/>
        <v>0</v>
      </c>
      <c r="U811" s="116">
        <f t="shared" si="2941"/>
        <v>0</v>
      </c>
      <c r="V811" s="163"/>
      <c r="W811" s="116">
        <f t="shared" si="2914"/>
        <v>0</v>
      </c>
      <c r="X811" s="116">
        <f t="shared" ref="X811:AH811" si="2942">X610+W811</f>
        <v>0</v>
      </c>
      <c r="Y811" s="116">
        <f t="shared" si="2942"/>
        <v>0</v>
      </c>
      <c r="Z811" s="116">
        <f t="shared" si="2942"/>
        <v>0</v>
      </c>
      <c r="AA811" s="116">
        <f t="shared" si="2942"/>
        <v>0</v>
      </c>
      <c r="AB811" s="116">
        <f t="shared" si="2942"/>
        <v>0</v>
      </c>
      <c r="AC811" s="116">
        <f t="shared" si="2942"/>
        <v>0</v>
      </c>
      <c r="AD811" s="116">
        <f t="shared" si="2942"/>
        <v>0</v>
      </c>
      <c r="AE811" s="116">
        <f t="shared" si="2942"/>
        <v>0</v>
      </c>
      <c r="AF811" s="116">
        <f t="shared" si="2942"/>
        <v>0</v>
      </c>
      <c r="AG811" s="116">
        <f t="shared" si="2942"/>
        <v>0</v>
      </c>
      <c r="AH811" s="116">
        <f t="shared" si="2942"/>
        <v>0</v>
      </c>
      <c r="AI811" s="163"/>
      <c r="AJ811" s="116">
        <f t="shared" si="2916"/>
        <v>0</v>
      </c>
      <c r="AK811" s="116">
        <f t="shared" ref="AK811:AU811" si="2943">AK610+AJ811</f>
        <v>0</v>
      </c>
      <c r="AL811" s="116">
        <f t="shared" si="2943"/>
        <v>0</v>
      </c>
      <c r="AM811" s="116">
        <f t="shared" si="2943"/>
        <v>0</v>
      </c>
      <c r="AN811" s="116">
        <f t="shared" si="2943"/>
        <v>0</v>
      </c>
      <c r="AO811" s="116">
        <f t="shared" si="2943"/>
        <v>0</v>
      </c>
      <c r="AP811" s="116">
        <f t="shared" si="2943"/>
        <v>0</v>
      </c>
      <c r="AQ811" s="116">
        <f t="shared" si="2943"/>
        <v>0</v>
      </c>
      <c r="AR811" s="116">
        <f t="shared" si="2943"/>
        <v>0</v>
      </c>
      <c r="AS811" s="116">
        <f t="shared" si="2943"/>
        <v>0</v>
      </c>
      <c r="AT811" s="116">
        <f t="shared" si="2943"/>
        <v>0</v>
      </c>
      <c r="AU811" s="116">
        <f t="shared" si="2943"/>
        <v>0</v>
      </c>
      <c r="AV811" s="163"/>
      <c r="AW811" s="116">
        <f t="shared" si="2918"/>
        <v>0</v>
      </c>
      <c r="AX811" s="116">
        <f t="shared" ref="AX811:BH811" si="2944">AX610+AW811</f>
        <v>0</v>
      </c>
      <c r="AY811" s="116">
        <f t="shared" si="2944"/>
        <v>0</v>
      </c>
      <c r="AZ811" s="116">
        <f t="shared" si="2944"/>
        <v>0</v>
      </c>
      <c r="BA811" s="116">
        <f t="shared" si="2944"/>
        <v>0</v>
      </c>
      <c r="BB811" s="116">
        <f t="shared" si="2944"/>
        <v>0</v>
      </c>
      <c r="BC811" s="116">
        <f t="shared" si="2944"/>
        <v>0</v>
      </c>
      <c r="BD811" s="116">
        <f t="shared" si="2944"/>
        <v>0</v>
      </c>
      <c r="BE811" s="116">
        <f t="shared" si="2944"/>
        <v>0</v>
      </c>
      <c r="BF811" s="116">
        <f t="shared" si="2944"/>
        <v>0</v>
      </c>
      <c r="BG811" s="116">
        <f t="shared" si="2944"/>
        <v>0</v>
      </c>
      <c r="BH811" s="116">
        <f t="shared" si="2944"/>
        <v>0</v>
      </c>
      <c r="BI811" s="163"/>
      <c r="BV811" s="163"/>
      <c r="CI811" s="163"/>
      <c r="CV811" s="163"/>
      <c r="DI811" s="163"/>
      <c r="DV811" s="163"/>
      <c r="EI811" s="163"/>
    </row>
    <row r="812" spans="1:139" ht="15.75" customHeight="1" outlineLevel="1" x14ac:dyDescent="0.25">
      <c r="A812" s="2">
        <f t="shared" si="2928"/>
        <v>62</v>
      </c>
      <c r="B812" s="86" t="str">
        <f t="shared" si="2928"/>
        <v>TAU-TBD54</v>
      </c>
      <c r="C812" s="86" t="str">
        <f t="shared" si="2928"/>
        <v>SPP TAU - Circuit 66067</v>
      </c>
      <c r="D812" s="2" t="str">
        <f t="shared" si="2928"/>
        <v>TAU-TBD54.1</v>
      </c>
      <c r="E812" s="162" t="str">
        <f t="shared" si="2928"/>
        <v>SPP TAU - Circuit 66067</v>
      </c>
      <c r="I812" s="205">
        <v>0</v>
      </c>
      <c r="J812" s="116">
        <f t="shared" ref="J812:U812" si="2945">J611+I812</f>
        <v>0</v>
      </c>
      <c r="K812" s="116">
        <f t="shared" si="2945"/>
        <v>0</v>
      </c>
      <c r="L812" s="116">
        <f t="shared" si="2945"/>
        <v>0</v>
      </c>
      <c r="M812" s="116">
        <f t="shared" si="2945"/>
        <v>0</v>
      </c>
      <c r="N812" s="116">
        <f t="shared" si="2945"/>
        <v>0</v>
      </c>
      <c r="O812" s="116">
        <f t="shared" si="2945"/>
        <v>0</v>
      </c>
      <c r="P812" s="116">
        <f t="shared" si="2945"/>
        <v>0</v>
      </c>
      <c r="Q812" s="116">
        <f t="shared" si="2945"/>
        <v>0</v>
      </c>
      <c r="R812" s="116">
        <f t="shared" si="2945"/>
        <v>0</v>
      </c>
      <c r="S812" s="116">
        <f t="shared" si="2945"/>
        <v>0</v>
      </c>
      <c r="T812" s="116">
        <f t="shared" si="2945"/>
        <v>0</v>
      </c>
      <c r="U812" s="116">
        <f t="shared" si="2945"/>
        <v>0</v>
      </c>
      <c r="V812" s="163"/>
      <c r="W812" s="116">
        <f t="shared" si="2914"/>
        <v>0</v>
      </c>
      <c r="X812" s="116">
        <f t="shared" ref="X812:AH812" si="2946">X611+W812</f>
        <v>0</v>
      </c>
      <c r="Y812" s="116">
        <f t="shared" si="2946"/>
        <v>0</v>
      </c>
      <c r="Z812" s="116">
        <f t="shared" si="2946"/>
        <v>0</v>
      </c>
      <c r="AA812" s="116">
        <f t="shared" si="2946"/>
        <v>0</v>
      </c>
      <c r="AB812" s="116">
        <f t="shared" si="2946"/>
        <v>0</v>
      </c>
      <c r="AC812" s="116">
        <f t="shared" si="2946"/>
        <v>0</v>
      </c>
      <c r="AD812" s="116">
        <f t="shared" si="2946"/>
        <v>0</v>
      </c>
      <c r="AE812" s="116">
        <f t="shared" si="2946"/>
        <v>0</v>
      </c>
      <c r="AF812" s="116">
        <f t="shared" si="2946"/>
        <v>0</v>
      </c>
      <c r="AG812" s="116">
        <f t="shared" si="2946"/>
        <v>0</v>
      </c>
      <c r="AH812" s="116">
        <f t="shared" si="2946"/>
        <v>0</v>
      </c>
      <c r="AI812" s="163"/>
      <c r="AJ812" s="116">
        <f t="shared" si="2916"/>
        <v>0</v>
      </c>
      <c r="AK812" s="116">
        <f t="shared" ref="AK812:AU812" si="2947">AK611+AJ812</f>
        <v>0</v>
      </c>
      <c r="AL812" s="116">
        <f t="shared" si="2947"/>
        <v>0</v>
      </c>
      <c r="AM812" s="116">
        <f t="shared" si="2947"/>
        <v>0</v>
      </c>
      <c r="AN812" s="116">
        <f t="shared" si="2947"/>
        <v>0</v>
      </c>
      <c r="AO812" s="116">
        <f t="shared" si="2947"/>
        <v>0</v>
      </c>
      <c r="AP812" s="116">
        <f t="shared" si="2947"/>
        <v>0</v>
      </c>
      <c r="AQ812" s="116">
        <f t="shared" si="2947"/>
        <v>0</v>
      </c>
      <c r="AR812" s="116">
        <f t="shared" si="2947"/>
        <v>0</v>
      </c>
      <c r="AS812" s="116">
        <f t="shared" si="2947"/>
        <v>0</v>
      </c>
      <c r="AT812" s="116">
        <f t="shared" si="2947"/>
        <v>0</v>
      </c>
      <c r="AU812" s="116">
        <f t="shared" si="2947"/>
        <v>0</v>
      </c>
      <c r="AV812" s="163"/>
      <c r="AW812" s="116">
        <f t="shared" si="2918"/>
        <v>0</v>
      </c>
      <c r="AX812" s="116">
        <f t="shared" ref="AX812:BH812" si="2948">AX611+AW812</f>
        <v>0</v>
      </c>
      <c r="AY812" s="116">
        <f t="shared" si="2948"/>
        <v>0</v>
      </c>
      <c r="AZ812" s="116">
        <f t="shared" si="2948"/>
        <v>0</v>
      </c>
      <c r="BA812" s="116">
        <f t="shared" si="2948"/>
        <v>0</v>
      </c>
      <c r="BB812" s="116">
        <f t="shared" si="2948"/>
        <v>0</v>
      </c>
      <c r="BC812" s="116">
        <f t="shared" si="2948"/>
        <v>0</v>
      </c>
      <c r="BD812" s="116">
        <f t="shared" si="2948"/>
        <v>0</v>
      </c>
      <c r="BE812" s="116">
        <f t="shared" si="2948"/>
        <v>0</v>
      </c>
      <c r="BF812" s="116">
        <f t="shared" si="2948"/>
        <v>0</v>
      </c>
      <c r="BG812" s="116">
        <f t="shared" si="2948"/>
        <v>0</v>
      </c>
      <c r="BH812" s="116">
        <f t="shared" si="2948"/>
        <v>0</v>
      </c>
      <c r="BI812" s="163"/>
      <c r="BV812" s="163"/>
      <c r="CI812" s="163"/>
      <c r="CV812" s="163"/>
      <c r="DI812" s="163"/>
      <c r="DV812" s="163"/>
      <c r="EI812" s="163"/>
    </row>
    <row r="813" spans="1:139" ht="15.75" customHeight="1" outlineLevel="1" x14ac:dyDescent="0.25">
      <c r="A813" s="2">
        <f t="shared" si="2928"/>
        <v>63</v>
      </c>
      <c r="B813" s="86" t="str">
        <f t="shared" si="2928"/>
        <v>TAU-TBD55</v>
      </c>
      <c r="C813" s="86" t="str">
        <f t="shared" si="2928"/>
        <v>SPP TAU - Circuit 66042</v>
      </c>
      <c r="D813" s="2" t="str">
        <f t="shared" si="2928"/>
        <v>TAU-TBD55.1</v>
      </c>
      <c r="E813" s="162" t="str">
        <f t="shared" si="2928"/>
        <v>SPP TAU - Circuit 66042</v>
      </c>
      <c r="I813" s="205">
        <v>0</v>
      </c>
      <c r="J813" s="116">
        <f t="shared" ref="J813:U813" si="2949">J612+I813</f>
        <v>0</v>
      </c>
      <c r="K813" s="116">
        <f t="shared" si="2949"/>
        <v>0</v>
      </c>
      <c r="L813" s="116">
        <f t="shared" si="2949"/>
        <v>0</v>
      </c>
      <c r="M813" s="116">
        <f t="shared" si="2949"/>
        <v>0</v>
      </c>
      <c r="N813" s="116">
        <f t="shared" si="2949"/>
        <v>0</v>
      </c>
      <c r="O813" s="116">
        <f t="shared" si="2949"/>
        <v>0</v>
      </c>
      <c r="P813" s="116">
        <f t="shared" si="2949"/>
        <v>0</v>
      </c>
      <c r="Q813" s="116">
        <f t="shared" si="2949"/>
        <v>0</v>
      </c>
      <c r="R813" s="116">
        <f t="shared" si="2949"/>
        <v>0</v>
      </c>
      <c r="S813" s="116">
        <f t="shared" si="2949"/>
        <v>0</v>
      </c>
      <c r="T813" s="116">
        <f t="shared" si="2949"/>
        <v>0</v>
      </c>
      <c r="U813" s="116">
        <f t="shared" si="2949"/>
        <v>0</v>
      </c>
      <c r="V813" s="163"/>
      <c r="W813" s="116">
        <f t="shared" si="2914"/>
        <v>0</v>
      </c>
      <c r="X813" s="116">
        <f t="shared" ref="X813:AH813" si="2950">X612+W813</f>
        <v>0</v>
      </c>
      <c r="Y813" s="116">
        <f t="shared" si="2950"/>
        <v>0</v>
      </c>
      <c r="Z813" s="116">
        <f t="shared" si="2950"/>
        <v>0</v>
      </c>
      <c r="AA813" s="116">
        <f t="shared" si="2950"/>
        <v>0</v>
      </c>
      <c r="AB813" s="116">
        <f t="shared" si="2950"/>
        <v>0</v>
      </c>
      <c r="AC813" s="116">
        <f t="shared" si="2950"/>
        <v>0</v>
      </c>
      <c r="AD813" s="116">
        <f t="shared" si="2950"/>
        <v>0</v>
      </c>
      <c r="AE813" s="116">
        <f t="shared" si="2950"/>
        <v>0</v>
      </c>
      <c r="AF813" s="116">
        <f t="shared" si="2950"/>
        <v>0</v>
      </c>
      <c r="AG813" s="116">
        <f t="shared" si="2950"/>
        <v>0</v>
      </c>
      <c r="AH813" s="116">
        <f t="shared" si="2950"/>
        <v>0</v>
      </c>
      <c r="AI813" s="163"/>
      <c r="AJ813" s="116">
        <f t="shared" si="2916"/>
        <v>0</v>
      </c>
      <c r="AK813" s="116">
        <f t="shared" ref="AK813:AU813" si="2951">AK612+AJ813</f>
        <v>0</v>
      </c>
      <c r="AL813" s="116">
        <f t="shared" si="2951"/>
        <v>0</v>
      </c>
      <c r="AM813" s="116">
        <f t="shared" si="2951"/>
        <v>0</v>
      </c>
      <c r="AN813" s="116">
        <f t="shared" si="2951"/>
        <v>0</v>
      </c>
      <c r="AO813" s="116">
        <f t="shared" si="2951"/>
        <v>0</v>
      </c>
      <c r="AP813" s="116">
        <f t="shared" si="2951"/>
        <v>0</v>
      </c>
      <c r="AQ813" s="116">
        <f t="shared" si="2951"/>
        <v>0</v>
      </c>
      <c r="AR813" s="116">
        <f t="shared" si="2951"/>
        <v>0</v>
      </c>
      <c r="AS813" s="116">
        <f t="shared" si="2951"/>
        <v>0</v>
      </c>
      <c r="AT813" s="116">
        <f t="shared" si="2951"/>
        <v>0</v>
      </c>
      <c r="AU813" s="116">
        <f t="shared" si="2951"/>
        <v>0</v>
      </c>
      <c r="AV813" s="163"/>
      <c r="AW813" s="116">
        <f t="shared" si="2918"/>
        <v>0</v>
      </c>
      <c r="AX813" s="116">
        <f t="shared" ref="AX813:BH813" si="2952">AX612+AW813</f>
        <v>0</v>
      </c>
      <c r="AY813" s="116">
        <f t="shared" si="2952"/>
        <v>0</v>
      </c>
      <c r="AZ813" s="116">
        <f t="shared" si="2952"/>
        <v>0</v>
      </c>
      <c r="BA813" s="116">
        <f t="shared" si="2952"/>
        <v>0</v>
      </c>
      <c r="BB813" s="116">
        <f t="shared" si="2952"/>
        <v>0</v>
      </c>
      <c r="BC813" s="116">
        <f t="shared" si="2952"/>
        <v>0</v>
      </c>
      <c r="BD813" s="116">
        <f t="shared" si="2952"/>
        <v>0</v>
      </c>
      <c r="BE813" s="116">
        <f t="shared" si="2952"/>
        <v>0</v>
      </c>
      <c r="BF813" s="116">
        <f t="shared" si="2952"/>
        <v>0</v>
      </c>
      <c r="BG813" s="116">
        <f t="shared" si="2952"/>
        <v>0</v>
      </c>
      <c r="BH813" s="116">
        <f t="shared" si="2952"/>
        <v>0</v>
      </c>
      <c r="BI813" s="163"/>
      <c r="BV813" s="163"/>
      <c r="CI813" s="163"/>
      <c r="CV813" s="163"/>
      <c r="DI813" s="163"/>
      <c r="DV813" s="163"/>
      <c r="EI813" s="163"/>
    </row>
    <row r="814" spans="1:139" ht="15.75" customHeight="1" outlineLevel="1" x14ac:dyDescent="0.25">
      <c r="A814" s="2">
        <f t="shared" si="2928"/>
        <v>64</v>
      </c>
      <c r="B814" s="86" t="str">
        <f t="shared" si="2928"/>
        <v>TAU-TBD56</v>
      </c>
      <c r="C814" s="86" t="str">
        <f t="shared" si="2928"/>
        <v>SPP TAU - Circuit 66652</v>
      </c>
      <c r="D814" s="2" t="str">
        <f t="shared" si="2928"/>
        <v>TAU-TBD56.1</v>
      </c>
      <c r="E814" s="162" t="str">
        <f t="shared" si="2928"/>
        <v>SPP TAU - Circuit 66652</v>
      </c>
      <c r="I814" s="205">
        <v>0</v>
      </c>
      <c r="J814" s="116">
        <f t="shared" ref="J814:U814" si="2953">J613+I814</f>
        <v>0</v>
      </c>
      <c r="K814" s="116">
        <f t="shared" si="2953"/>
        <v>0</v>
      </c>
      <c r="L814" s="116">
        <f t="shared" si="2953"/>
        <v>0</v>
      </c>
      <c r="M814" s="116">
        <f t="shared" si="2953"/>
        <v>0</v>
      </c>
      <c r="N814" s="116">
        <f t="shared" si="2953"/>
        <v>0</v>
      </c>
      <c r="O814" s="116">
        <f t="shared" si="2953"/>
        <v>0</v>
      </c>
      <c r="P814" s="116">
        <f t="shared" si="2953"/>
        <v>0</v>
      </c>
      <c r="Q814" s="116">
        <f t="shared" si="2953"/>
        <v>0</v>
      </c>
      <c r="R814" s="116">
        <f t="shared" si="2953"/>
        <v>0</v>
      </c>
      <c r="S814" s="116">
        <f t="shared" si="2953"/>
        <v>0</v>
      </c>
      <c r="T814" s="116">
        <f t="shared" si="2953"/>
        <v>0</v>
      </c>
      <c r="U814" s="116">
        <f t="shared" si="2953"/>
        <v>0</v>
      </c>
      <c r="V814" s="163"/>
      <c r="W814" s="116">
        <f t="shared" si="2914"/>
        <v>0</v>
      </c>
      <c r="X814" s="116">
        <f t="shared" ref="X814:AH814" si="2954">X613+W814</f>
        <v>0</v>
      </c>
      <c r="Y814" s="116">
        <f t="shared" si="2954"/>
        <v>0</v>
      </c>
      <c r="Z814" s="116">
        <f t="shared" si="2954"/>
        <v>0</v>
      </c>
      <c r="AA814" s="116">
        <f t="shared" si="2954"/>
        <v>0</v>
      </c>
      <c r="AB814" s="116">
        <f t="shared" si="2954"/>
        <v>0</v>
      </c>
      <c r="AC814" s="116">
        <f t="shared" si="2954"/>
        <v>0</v>
      </c>
      <c r="AD814" s="116">
        <f t="shared" si="2954"/>
        <v>0</v>
      </c>
      <c r="AE814" s="116">
        <f t="shared" si="2954"/>
        <v>0</v>
      </c>
      <c r="AF814" s="116">
        <f t="shared" si="2954"/>
        <v>0</v>
      </c>
      <c r="AG814" s="116">
        <f t="shared" si="2954"/>
        <v>0</v>
      </c>
      <c r="AH814" s="116">
        <f t="shared" si="2954"/>
        <v>0</v>
      </c>
      <c r="AI814" s="163"/>
      <c r="AJ814" s="116">
        <f t="shared" si="2916"/>
        <v>0</v>
      </c>
      <c r="AK814" s="116">
        <f t="shared" ref="AK814:AU814" si="2955">AK613+AJ814</f>
        <v>0</v>
      </c>
      <c r="AL814" s="116">
        <f t="shared" si="2955"/>
        <v>0</v>
      </c>
      <c r="AM814" s="116">
        <f t="shared" si="2955"/>
        <v>0</v>
      </c>
      <c r="AN814" s="116">
        <f t="shared" si="2955"/>
        <v>0</v>
      </c>
      <c r="AO814" s="116">
        <f t="shared" si="2955"/>
        <v>0</v>
      </c>
      <c r="AP814" s="116">
        <f t="shared" si="2955"/>
        <v>0</v>
      </c>
      <c r="AQ814" s="116">
        <f t="shared" si="2955"/>
        <v>0</v>
      </c>
      <c r="AR814" s="116">
        <f t="shared" si="2955"/>
        <v>0</v>
      </c>
      <c r="AS814" s="116">
        <f t="shared" si="2955"/>
        <v>0</v>
      </c>
      <c r="AT814" s="116">
        <f t="shared" si="2955"/>
        <v>0</v>
      </c>
      <c r="AU814" s="116">
        <f t="shared" si="2955"/>
        <v>0</v>
      </c>
      <c r="AV814" s="163"/>
      <c r="AW814" s="116">
        <f t="shared" si="2918"/>
        <v>0</v>
      </c>
      <c r="AX814" s="116">
        <f t="shared" ref="AX814:BH814" si="2956">AX613+AW814</f>
        <v>0</v>
      </c>
      <c r="AY814" s="116">
        <f t="shared" si="2956"/>
        <v>0</v>
      </c>
      <c r="AZ814" s="116">
        <f t="shared" si="2956"/>
        <v>0</v>
      </c>
      <c r="BA814" s="116">
        <f t="shared" si="2956"/>
        <v>0</v>
      </c>
      <c r="BB814" s="116">
        <f t="shared" si="2956"/>
        <v>0</v>
      </c>
      <c r="BC814" s="116">
        <f t="shared" si="2956"/>
        <v>0</v>
      </c>
      <c r="BD814" s="116">
        <f t="shared" si="2956"/>
        <v>0</v>
      </c>
      <c r="BE814" s="116">
        <f t="shared" si="2956"/>
        <v>0</v>
      </c>
      <c r="BF814" s="116">
        <f t="shared" si="2956"/>
        <v>0</v>
      </c>
      <c r="BG814" s="116">
        <f t="shared" si="2956"/>
        <v>0</v>
      </c>
      <c r="BH814" s="116">
        <f t="shared" si="2956"/>
        <v>0</v>
      </c>
      <c r="BI814" s="163"/>
      <c r="BV814" s="163"/>
      <c r="CI814" s="163"/>
      <c r="CV814" s="163"/>
      <c r="DI814" s="163"/>
      <c r="DV814" s="163"/>
      <c r="EI814" s="163"/>
    </row>
    <row r="815" spans="1:139" ht="15.75" customHeight="1" outlineLevel="1" x14ac:dyDescent="0.25">
      <c r="A815" s="2">
        <f t="shared" si="2928"/>
        <v>65</v>
      </c>
      <c r="B815" s="86" t="str">
        <f t="shared" si="2928"/>
        <v>TAU-TBD57</v>
      </c>
      <c r="C815" s="86" t="str">
        <f t="shared" si="2928"/>
        <v>SPP TAU - Circuit 66034</v>
      </c>
      <c r="D815" s="2" t="str">
        <f t="shared" si="2928"/>
        <v>TAU-TBD57.1</v>
      </c>
      <c r="E815" s="162" t="str">
        <f t="shared" si="2928"/>
        <v>SPP TAU - Circuit 66034</v>
      </c>
      <c r="I815" s="205">
        <v>0</v>
      </c>
      <c r="J815" s="116">
        <f t="shared" ref="J815:U815" si="2957">J614+I815</f>
        <v>0</v>
      </c>
      <c r="K815" s="116">
        <f t="shared" si="2957"/>
        <v>0</v>
      </c>
      <c r="L815" s="116">
        <f t="shared" si="2957"/>
        <v>0</v>
      </c>
      <c r="M815" s="116">
        <f t="shared" si="2957"/>
        <v>0</v>
      </c>
      <c r="N815" s="116">
        <f t="shared" si="2957"/>
        <v>0</v>
      </c>
      <c r="O815" s="116">
        <f t="shared" si="2957"/>
        <v>0</v>
      </c>
      <c r="P815" s="116">
        <f t="shared" si="2957"/>
        <v>0</v>
      </c>
      <c r="Q815" s="116">
        <f t="shared" si="2957"/>
        <v>0</v>
      </c>
      <c r="R815" s="116">
        <f t="shared" si="2957"/>
        <v>0</v>
      </c>
      <c r="S815" s="116">
        <f t="shared" si="2957"/>
        <v>0</v>
      </c>
      <c r="T815" s="116">
        <f t="shared" si="2957"/>
        <v>0</v>
      </c>
      <c r="U815" s="116">
        <f t="shared" si="2957"/>
        <v>0</v>
      </c>
      <c r="V815" s="163"/>
      <c r="W815" s="116">
        <f t="shared" si="2914"/>
        <v>0</v>
      </c>
      <c r="X815" s="116">
        <f t="shared" ref="X815:AH815" si="2958">X614+W815</f>
        <v>0</v>
      </c>
      <c r="Y815" s="116">
        <f t="shared" si="2958"/>
        <v>0</v>
      </c>
      <c r="Z815" s="116">
        <f t="shared" si="2958"/>
        <v>0</v>
      </c>
      <c r="AA815" s="116">
        <f t="shared" si="2958"/>
        <v>0</v>
      </c>
      <c r="AB815" s="116">
        <f t="shared" si="2958"/>
        <v>0</v>
      </c>
      <c r="AC815" s="116">
        <f t="shared" si="2958"/>
        <v>0</v>
      </c>
      <c r="AD815" s="116">
        <f t="shared" si="2958"/>
        <v>0</v>
      </c>
      <c r="AE815" s="116">
        <f t="shared" si="2958"/>
        <v>0</v>
      </c>
      <c r="AF815" s="116">
        <f t="shared" si="2958"/>
        <v>0</v>
      </c>
      <c r="AG815" s="116">
        <f t="shared" si="2958"/>
        <v>0</v>
      </c>
      <c r="AH815" s="116">
        <f t="shared" si="2958"/>
        <v>0</v>
      </c>
      <c r="AI815" s="163"/>
      <c r="AJ815" s="116">
        <f t="shared" si="2916"/>
        <v>0</v>
      </c>
      <c r="AK815" s="116">
        <f t="shared" ref="AK815:AU815" si="2959">AK614+AJ815</f>
        <v>0</v>
      </c>
      <c r="AL815" s="116">
        <f t="shared" si="2959"/>
        <v>0</v>
      </c>
      <c r="AM815" s="116">
        <f t="shared" si="2959"/>
        <v>0</v>
      </c>
      <c r="AN815" s="116">
        <f t="shared" si="2959"/>
        <v>0</v>
      </c>
      <c r="AO815" s="116">
        <f t="shared" si="2959"/>
        <v>0</v>
      </c>
      <c r="AP815" s="116">
        <f t="shared" si="2959"/>
        <v>0</v>
      </c>
      <c r="AQ815" s="116">
        <f t="shared" si="2959"/>
        <v>0</v>
      </c>
      <c r="AR815" s="116">
        <f t="shared" si="2959"/>
        <v>0</v>
      </c>
      <c r="AS815" s="116">
        <f t="shared" si="2959"/>
        <v>0</v>
      </c>
      <c r="AT815" s="116">
        <f t="shared" si="2959"/>
        <v>0</v>
      </c>
      <c r="AU815" s="116">
        <f t="shared" si="2959"/>
        <v>0</v>
      </c>
      <c r="AV815" s="163"/>
      <c r="AW815" s="116">
        <f t="shared" si="2918"/>
        <v>0</v>
      </c>
      <c r="AX815" s="116">
        <f t="shared" ref="AX815:BH815" si="2960">AX614+AW815</f>
        <v>0</v>
      </c>
      <c r="AY815" s="116">
        <f t="shared" si="2960"/>
        <v>0</v>
      </c>
      <c r="AZ815" s="116">
        <f t="shared" si="2960"/>
        <v>0</v>
      </c>
      <c r="BA815" s="116">
        <f t="shared" si="2960"/>
        <v>0</v>
      </c>
      <c r="BB815" s="116">
        <f t="shared" si="2960"/>
        <v>0</v>
      </c>
      <c r="BC815" s="116">
        <f t="shared" si="2960"/>
        <v>0</v>
      </c>
      <c r="BD815" s="116">
        <f t="shared" si="2960"/>
        <v>0</v>
      </c>
      <c r="BE815" s="116">
        <f t="shared" si="2960"/>
        <v>0</v>
      </c>
      <c r="BF815" s="116">
        <f t="shared" si="2960"/>
        <v>0</v>
      </c>
      <c r="BG815" s="116">
        <f t="shared" si="2960"/>
        <v>0</v>
      </c>
      <c r="BH815" s="116">
        <f t="shared" si="2960"/>
        <v>0</v>
      </c>
      <c r="BI815" s="163"/>
      <c r="BV815" s="163"/>
      <c r="CI815" s="163"/>
      <c r="CV815" s="163"/>
      <c r="DI815" s="163"/>
      <c r="DV815" s="163"/>
      <c r="EI815" s="163"/>
    </row>
    <row r="816" spans="1:139" ht="15.75" customHeight="1" outlineLevel="1" x14ac:dyDescent="0.25">
      <c r="A816" s="2">
        <f t="shared" si="2928"/>
        <v>66</v>
      </c>
      <c r="B816" s="86" t="str">
        <f t="shared" si="2928"/>
        <v>TAU-TBD58</v>
      </c>
      <c r="C816" s="86" t="str">
        <f t="shared" si="2928"/>
        <v>SPP TAU - Circuit 66838</v>
      </c>
      <c r="D816" s="2" t="str">
        <f t="shared" si="2928"/>
        <v>TAU-TBD58.1</v>
      </c>
      <c r="E816" s="162" t="str">
        <f t="shared" si="2928"/>
        <v>SPP TAU - Circuit 66838</v>
      </c>
      <c r="I816" s="205">
        <v>0</v>
      </c>
      <c r="J816" s="116">
        <f t="shared" ref="J816:U816" si="2961">J615+I816</f>
        <v>0</v>
      </c>
      <c r="K816" s="116">
        <f t="shared" si="2961"/>
        <v>0</v>
      </c>
      <c r="L816" s="116">
        <f t="shared" si="2961"/>
        <v>0</v>
      </c>
      <c r="M816" s="116">
        <f t="shared" si="2961"/>
        <v>0</v>
      </c>
      <c r="N816" s="116">
        <f t="shared" si="2961"/>
        <v>0</v>
      </c>
      <c r="O816" s="116">
        <f t="shared" si="2961"/>
        <v>0</v>
      </c>
      <c r="P816" s="116">
        <f t="shared" si="2961"/>
        <v>0</v>
      </c>
      <c r="Q816" s="116">
        <f t="shared" si="2961"/>
        <v>0</v>
      </c>
      <c r="R816" s="116">
        <f t="shared" si="2961"/>
        <v>0</v>
      </c>
      <c r="S816" s="116">
        <f t="shared" si="2961"/>
        <v>0</v>
      </c>
      <c r="T816" s="116">
        <f t="shared" si="2961"/>
        <v>0</v>
      </c>
      <c r="U816" s="116">
        <f t="shared" si="2961"/>
        <v>0</v>
      </c>
      <c r="V816" s="163"/>
      <c r="W816" s="116">
        <f t="shared" si="2914"/>
        <v>0</v>
      </c>
      <c r="X816" s="116">
        <f t="shared" ref="X816:AH816" si="2962">X615+W816</f>
        <v>0</v>
      </c>
      <c r="Y816" s="116">
        <f t="shared" si="2962"/>
        <v>0</v>
      </c>
      <c r="Z816" s="116">
        <f t="shared" si="2962"/>
        <v>0</v>
      </c>
      <c r="AA816" s="116">
        <f t="shared" si="2962"/>
        <v>0</v>
      </c>
      <c r="AB816" s="116">
        <f t="shared" si="2962"/>
        <v>0</v>
      </c>
      <c r="AC816" s="116">
        <f t="shared" si="2962"/>
        <v>0</v>
      </c>
      <c r="AD816" s="116">
        <f t="shared" si="2962"/>
        <v>0</v>
      </c>
      <c r="AE816" s="116">
        <f t="shared" si="2962"/>
        <v>0</v>
      </c>
      <c r="AF816" s="116">
        <f t="shared" si="2962"/>
        <v>0</v>
      </c>
      <c r="AG816" s="116">
        <f t="shared" si="2962"/>
        <v>0</v>
      </c>
      <c r="AH816" s="116">
        <f t="shared" si="2962"/>
        <v>0</v>
      </c>
      <c r="AI816" s="163"/>
      <c r="AJ816" s="116">
        <f t="shared" si="2916"/>
        <v>0</v>
      </c>
      <c r="AK816" s="116">
        <f t="shared" ref="AK816:AU816" si="2963">AK615+AJ816</f>
        <v>0</v>
      </c>
      <c r="AL816" s="116">
        <f t="shared" si="2963"/>
        <v>0</v>
      </c>
      <c r="AM816" s="116">
        <f t="shared" si="2963"/>
        <v>0</v>
      </c>
      <c r="AN816" s="116">
        <f t="shared" si="2963"/>
        <v>0</v>
      </c>
      <c r="AO816" s="116">
        <f t="shared" si="2963"/>
        <v>0</v>
      </c>
      <c r="AP816" s="116">
        <f t="shared" si="2963"/>
        <v>0</v>
      </c>
      <c r="AQ816" s="116">
        <f t="shared" si="2963"/>
        <v>0</v>
      </c>
      <c r="AR816" s="116">
        <f t="shared" si="2963"/>
        <v>0</v>
      </c>
      <c r="AS816" s="116">
        <f t="shared" si="2963"/>
        <v>0</v>
      </c>
      <c r="AT816" s="116">
        <f t="shared" si="2963"/>
        <v>0</v>
      </c>
      <c r="AU816" s="116">
        <f t="shared" si="2963"/>
        <v>0</v>
      </c>
      <c r="AV816" s="163"/>
      <c r="AW816" s="116">
        <f t="shared" si="2918"/>
        <v>0</v>
      </c>
      <c r="AX816" s="116">
        <f t="shared" ref="AX816:BH816" si="2964">AX615+AW816</f>
        <v>0</v>
      </c>
      <c r="AY816" s="116">
        <f t="shared" si="2964"/>
        <v>0</v>
      </c>
      <c r="AZ816" s="116">
        <f t="shared" si="2964"/>
        <v>0</v>
      </c>
      <c r="BA816" s="116">
        <f t="shared" si="2964"/>
        <v>0</v>
      </c>
      <c r="BB816" s="116">
        <f t="shared" si="2964"/>
        <v>0</v>
      </c>
      <c r="BC816" s="116">
        <f t="shared" si="2964"/>
        <v>0</v>
      </c>
      <c r="BD816" s="116">
        <f t="shared" si="2964"/>
        <v>0</v>
      </c>
      <c r="BE816" s="116">
        <f t="shared" si="2964"/>
        <v>0</v>
      </c>
      <c r="BF816" s="116">
        <f t="shared" si="2964"/>
        <v>0</v>
      </c>
      <c r="BG816" s="116">
        <f t="shared" si="2964"/>
        <v>0</v>
      </c>
      <c r="BH816" s="116">
        <f t="shared" si="2964"/>
        <v>0</v>
      </c>
      <c r="BI816" s="163"/>
      <c r="BV816" s="163"/>
      <c r="CI816" s="163"/>
      <c r="CV816" s="163"/>
      <c r="DI816" s="163"/>
      <c r="DV816" s="163"/>
      <c r="EI816" s="163"/>
    </row>
    <row r="817" spans="1:139" ht="15.75" customHeight="1" outlineLevel="1" x14ac:dyDescent="0.25">
      <c r="A817" s="2">
        <f t="shared" si="2928"/>
        <v>67</v>
      </c>
      <c r="B817" s="86" t="str">
        <f t="shared" si="2928"/>
        <v>TAU-TBD59</v>
      </c>
      <c r="C817" s="86" t="str">
        <f t="shared" si="2928"/>
        <v>SPP TAU - Circuit 66040</v>
      </c>
      <c r="D817" s="2" t="str">
        <f t="shared" si="2928"/>
        <v>TAU-TBD59.1</v>
      </c>
      <c r="E817" s="162" t="str">
        <f t="shared" si="2928"/>
        <v>SPP TAU - Circuit 66040</v>
      </c>
      <c r="I817" s="205">
        <v>0</v>
      </c>
      <c r="J817" s="116">
        <f t="shared" ref="J817:U817" si="2965">J616+I817</f>
        <v>0</v>
      </c>
      <c r="K817" s="116">
        <f t="shared" si="2965"/>
        <v>0</v>
      </c>
      <c r="L817" s="116">
        <f t="shared" si="2965"/>
        <v>0</v>
      </c>
      <c r="M817" s="116">
        <f t="shared" si="2965"/>
        <v>0</v>
      </c>
      <c r="N817" s="116">
        <f t="shared" si="2965"/>
        <v>0</v>
      </c>
      <c r="O817" s="116">
        <f t="shared" si="2965"/>
        <v>0</v>
      </c>
      <c r="P817" s="116">
        <f t="shared" si="2965"/>
        <v>0</v>
      </c>
      <c r="Q817" s="116">
        <f t="shared" si="2965"/>
        <v>0</v>
      </c>
      <c r="R817" s="116">
        <f t="shared" si="2965"/>
        <v>0</v>
      </c>
      <c r="S817" s="116">
        <f t="shared" si="2965"/>
        <v>0</v>
      </c>
      <c r="T817" s="116">
        <f t="shared" si="2965"/>
        <v>0</v>
      </c>
      <c r="U817" s="116">
        <f t="shared" si="2965"/>
        <v>0</v>
      </c>
      <c r="V817" s="163"/>
      <c r="W817" s="116">
        <f t="shared" si="2914"/>
        <v>0</v>
      </c>
      <c r="X817" s="116">
        <f t="shared" ref="X817:AH817" si="2966">X616+W817</f>
        <v>0</v>
      </c>
      <c r="Y817" s="116">
        <f t="shared" si="2966"/>
        <v>0</v>
      </c>
      <c r="Z817" s="116">
        <f t="shared" si="2966"/>
        <v>0</v>
      </c>
      <c r="AA817" s="116">
        <f t="shared" si="2966"/>
        <v>0</v>
      </c>
      <c r="AB817" s="116">
        <f t="shared" si="2966"/>
        <v>0</v>
      </c>
      <c r="AC817" s="116">
        <f t="shared" si="2966"/>
        <v>0</v>
      </c>
      <c r="AD817" s="116">
        <f t="shared" si="2966"/>
        <v>0</v>
      </c>
      <c r="AE817" s="116">
        <f t="shared" si="2966"/>
        <v>0</v>
      </c>
      <c r="AF817" s="116">
        <f t="shared" si="2966"/>
        <v>0</v>
      </c>
      <c r="AG817" s="116">
        <f t="shared" si="2966"/>
        <v>0</v>
      </c>
      <c r="AH817" s="116">
        <f t="shared" si="2966"/>
        <v>0</v>
      </c>
      <c r="AI817" s="163"/>
      <c r="AJ817" s="116">
        <f t="shared" si="2916"/>
        <v>0</v>
      </c>
      <c r="AK817" s="116">
        <f t="shared" ref="AK817:AU817" si="2967">AK616+AJ817</f>
        <v>0</v>
      </c>
      <c r="AL817" s="116">
        <f t="shared" si="2967"/>
        <v>0</v>
      </c>
      <c r="AM817" s="116">
        <f t="shared" si="2967"/>
        <v>0</v>
      </c>
      <c r="AN817" s="116">
        <f t="shared" si="2967"/>
        <v>0</v>
      </c>
      <c r="AO817" s="116">
        <f t="shared" si="2967"/>
        <v>0</v>
      </c>
      <c r="AP817" s="116">
        <f t="shared" si="2967"/>
        <v>0</v>
      </c>
      <c r="AQ817" s="116">
        <f t="shared" si="2967"/>
        <v>0</v>
      </c>
      <c r="AR817" s="116">
        <f t="shared" si="2967"/>
        <v>0</v>
      </c>
      <c r="AS817" s="116">
        <f t="shared" si="2967"/>
        <v>0</v>
      </c>
      <c r="AT817" s="116">
        <f t="shared" si="2967"/>
        <v>0</v>
      </c>
      <c r="AU817" s="116">
        <f t="shared" si="2967"/>
        <v>0</v>
      </c>
      <c r="AV817" s="163"/>
      <c r="AW817" s="116">
        <f t="shared" si="2918"/>
        <v>0</v>
      </c>
      <c r="AX817" s="116">
        <f t="shared" ref="AX817:BH817" si="2968">AX616+AW817</f>
        <v>0</v>
      </c>
      <c r="AY817" s="116">
        <f t="shared" si="2968"/>
        <v>0</v>
      </c>
      <c r="AZ817" s="116">
        <f t="shared" si="2968"/>
        <v>0</v>
      </c>
      <c r="BA817" s="116">
        <f t="shared" si="2968"/>
        <v>0</v>
      </c>
      <c r="BB817" s="116">
        <f t="shared" si="2968"/>
        <v>0</v>
      </c>
      <c r="BC817" s="116">
        <f t="shared" si="2968"/>
        <v>0</v>
      </c>
      <c r="BD817" s="116">
        <f t="shared" si="2968"/>
        <v>0</v>
      </c>
      <c r="BE817" s="116">
        <f t="shared" si="2968"/>
        <v>0</v>
      </c>
      <c r="BF817" s="116">
        <f t="shared" si="2968"/>
        <v>0</v>
      </c>
      <c r="BG817" s="116">
        <f t="shared" si="2968"/>
        <v>0</v>
      </c>
      <c r="BH817" s="116">
        <f t="shared" si="2968"/>
        <v>0</v>
      </c>
      <c r="BI817" s="163"/>
      <c r="BV817" s="163"/>
      <c r="CI817" s="163"/>
      <c r="CV817" s="163"/>
      <c r="DI817" s="163"/>
      <c r="DV817" s="163"/>
      <c r="EI817" s="163"/>
    </row>
    <row r="818" spans="1:139" ht="15.75" customHeight="1" outlineLevel="1" x14ac:dyDescent="0.25">
      <c r="A818" s="2">
        <f t="shared" ref="A818:E827" si="2969">A617</f>
        <v>68</v>
      </c>
      <c r="B818" s="86" t="str">
        <f t="shared" si="2969"/>
        <v>TAU-TBD60</v>
      </c>
      <c r="C818" s="86" t="str">
        <f t="shared" si="2969"/>
        <v>SPP TAU -  Circuit 66656</v>
      </c>
      <c r="D818" s="2" t="str">
        <f t="shared" si="2969"/>
        <v>TAU-TBD60.1</v>
      </c>
      <c r="E818" s="162" t="str">
        <f t="shared" si="2969"/>
        <v>SPP TAU -  Circuit 66656</v>
      </c>
      <c r="I818" s="205">
        <v>0</v>
      </c>
      <c r="J818" s="116">
        <f t="shared" ref="J818:U818" si="2970">J617+I818</f>
        <v>0</v>
      </c>
      <c r="K818" s="116">
        <f t="shared" si="2970"/>
        <v>0</v>
      </c>
      <c r="L818" s="116">
        <f t="shared" si="2970"/>
        <v>0</v>
      </c>
      <c r="M818" s="116">
        <f t="shared" si="2970"/>
        <v>0</v>
      </c>
      <c r="N818" s="116">
        <f t="shared" si="2970"/>
        <v>0</v>
      </c>
      <c r="O818" s="116">
        <f t="shared" si="2970"/>
        <v>0</v>
      </c>
      <c r="P818" s="116">
        <f t="shared" si="2970"/>
        <v>0</v>
      </c>
      <c r="Q818" s="116">
        <f t="shared" si="2970"/>
        <v>0</v>
      </c>
      <c r="R818" s="116">
        <f t="shared" si="2970"/>
        <v>0</v>
      </c>
      <c r="S818" s="116">
        <f t="shared" si="2970"/>
        <v>0</v>
      </c>
      <c r="T818" s="116">
        <f t="shared" si="2970"/>
        <v>0</v>
      </c>
      <c r="U818" s="116">
        <f t="shared" si="2970"/>
        <v>0</v>
      </c>
      <c r="V818" s="163"/>
      <c r="W818" s="116">
        <f t="shared" si="2914"/>
        <v>0</v>
      </c>
      <c r="X818" s="116">
        <f t="shared" ref="X818:AH818" si="2971">X617+W818</f>
        <v>0</v>
      </c>
      <c r="Y818" s="116">
        <f t="shared" si="2971"/>
        <v>0</v>
      </c>
      <c r="Z818" s="116">
        <f t="shared" si="2971"/>
        <v>0</v>
      </c>
      <c r="AA818" s="116">
        <f t="shared" si="2971"/>
        <v>0</v>
      </c>
      <c r="AB818" s="116">
        <f t="shared" si="2971"/>
        <v>0</v>
      </c>
      <c r="AC818" s="116">
        <f t="shared" si="2971"/>
        <v>0</v>
      </c>
      <c r="AD818" s="116">
        <f t="shared" si="2971"/>
        <v>0</v>
      </c>
      <c r="AE818" s="116">
        <f t="shared" si="2971"/>
        <v>0</v>
      </c>
      <c r="AF818" s="116">
        <f t="shared" si="2971"/>
        <v>0</v>
      </c>
      <c r="AG818" s="116">
        <f t="shared" si="2971"/>
        <v>0</v>
      </c>
      <c r="AH818" s="116">
        <f t="shared" si="2971"/>
        <v>0</v>
      </c>
      <c r="AI818" s="163"/>
      <c r="AJ818" s="116">
        <f t="shared" si="2916"/>
        <v>0</v>
      </c>
      <c r="AK818" s="116">
        <f t="shared" ref="AK818:AU818" si="2972">AK617+AJ818</f>
        <v>0</v>
      </c>
      <c r="AL818" s="116">
        <f t="shared" si="2972"/>
        <v>0</v>
      </c>
      <c r="AM818" s="116">
        <f t="shared" si="2972"/>
        <v>0</v>
      </c>
      <c r="AN818" s="116">
        <f t="shared" si="2972"/>
        <v>0</v>
      </c>
      <c r="AO818" s="116">
        <f t="shared" si="2972"/>
        <v>0</v>
      </c>
      <c r="AP818" s="116">
        <f t="shared" si="2972"/>
        <v>0</v>
      </c>
      <c r="AQ818" s="116">
        <f t="shared" si="2972"/>
        <v>0</v>
      </c>
      <c r="AR818" s="116">
        <f t="shared" si="2972"/>
        <v>0</v>
      </c>
      <c r="AS818" s="116">
        <f t="shared" si="2972"/>
        <v>0</v>
      </c>
      <c r="AT818" s="116">
        <f t="shared" si="2972"/>
        <v>0</v>
      </c>
      <c r="AU818" s="116">
        <f t="shared" si="2972"/>
        <v>0</v>
      </c>
      <c r="AV818" s="163"/>
      <c r="AW818" s="116">
        <f t="shared" si="2918"/>
        <v>0</v>
      </c>
      <c r="AX818" s="116">
        <f t="shared" ref="AX818:BH818" si="2973">AX617+AW818</f>
        <v>0</v>
      </c>
      <c r="AY818" s="116">
        <f t="shared" si="2973"/>
        <v>0</v>
      </c>
      <c r="AZ818" s="116">
        <f t="shared" si="2973"/>
        <v>0</v>
      </c>
      <c r="BA818" s="116">
        <f t="shared" si="2973"/>
        <v>0</v>
      </c>
      <c r="BB818" s="116">
        <f t="shared" si="2973"/>
        <v>0</v>
      </c>
      <c r="BC818" s="116">
        <f t="shared" si="2973"/>
        <v>0</v>
      </c>
      <c r="BD818" s="116">
        <f t="shared" si="2973"/>
        <v>0</v>
      </c>
      <c r="BE818" s="116">
        <f t="shared" si="2973"/>
        <v>0</v>
      </c>
      <c r="BF818" s="116">
        <f t="shared" si="2973"/>
        <v>0</v>
      </c>
      <c r="BG818" s="116">
        <f t="shared" si="2973"/>
        <v>0</v>
      </c>
      <c r="BH818" s="116">
        <f t="shared" si="2973"/>
        <v>0</v>
      </c>
      <c r="BI818" s="163"/>
      <c r="BV818" s="163"/>
      <c r="CI818" s="163"/>
      <c r="CV818" s="163"/>
      <c r="DI818" s="163"/>
      <c r="DV818" s="163"/>
      <c r="EI818" s="163"/>
    </row>
    <row r="819" spans="1:139" ht="15.75" customHeight="1" outlineLevel="1" x14ac:dyDescent="0.25">
      <c r="A819" s="2">
        <f t="shared" si="2969"/>
        <v>69</v>
      </c>
      <c r="B819" s="86" t="str">
        <f t="shared" si="2969"/>
        <v>TAU-TBD61</v>
      </c>
      <c r="C819" s="86" t="str">
        <f t="shared" si="2969"/>
        <v>SPP TAU - Circuit 66412</v>
      </c>
      <c r="D819" s="2" t="str">
        <f t="shared" si="2969"/>
        <v>TAU-TBD61.1</v>
      </c>
      <c r="E819" s="162" t="str">
        <f t="shared" si="2969"/>
        <v>SPP TAU - Circuit 66412</v>
      </c>
      <c r="I819" s="205">
        <v>0</v>
      </c>
      <c r="J819" s="116">
        <f t="shared" ref="J819:U819" si="2974">J618+I819</f>
        <v>0</v>
      </c>
      <c r="K819" s="116">
        <f t="shared" si="2974"/>
        <v>0</v>
      </c>
      <c r="L819" s="116">
        <f t="shared" si="2974"/>
        <v>0</v>
      </c>
      <c r="M819" s="116">
        <f t="shared" si="2974"/>
        <v>0</v>
      </c>
      <c r="N819" s="116">
        <f t="shared" si="2974"/>
        <v>0</v>
      </c>
      <c r="O819" s="116">
        <f t="shared" si="2974"/>
        <v>0</v>
      </c>
      <c r="P819" s="116">
        <f t="shared" si="2974"/>
        <v>0</v>
      </c>
      <c r="Q819" s="116">
        <f t="shared" si="2974"/>
        <v>0</v>
      </c>
      <c r="R819" s="116">
        <f t="shared" si="2974"/>
        <v>0</v>
      </c>
      <c r="S819" s="116">
        <f t="shared" si="2974"/>
        <v>0</v>
      </c>
      <c r="T819" s="116">
        <f t="shared" si="2974"/>
        <v>0</v>
      </c>
      <c r="U819" s="116">
        <f t="shared" si="2974"/>
        <v>0</v>
      </c>
      <c r="V819" s="163"/>
      <c r="W819" s="116">
        <f t="shared" si="2914"/>
        <v>0</v>
      </c>
      <c r="X819" s="116">
        <f t="shared" ref="X819:AH819" si="2975">X618+W819</f>
        <v>0</v>
      </c>
      <c r="Y819" s="116">
        <f t="shared" si="2975"/>
        <v>0</v>
      </c>
      <c r="Z819" s="116">
        <f t="shared" si="2975"/>
        <v>0</v>
      </c>
      <c r="AA819" s="116">
        <f t="shared" si="2975"/>
        <v>0</v>
      </c>
      <c r="AB819" s="116">
        <f t="shared" si="2975"/>
        <v>0</v>
      </c>
      <c r="AC819" s="116">
        <f t="shared" si="2975"/>
        <v>0</v>
      </c>
      <c r="AD819" s="116">
        <f t="shared" si="2975"/>
        <v>0</v>
      </c>
      <c r="AE819" s="116">
        <f t="shared" si="2975"/>
        <v>0</v>
      </c>
      <c r="AF819" s="116">
        <f t="shared" si="2975"/>
        <v>0</v>
      </c>
      <c r="AG819" s="116">
        <f t="shared" si="2975"/>
        <v>0</v>
      </c>
      <c r="AH819" s="116">
        <f t="shared" si="2975"/>
        <v>0</v>
      </c>
      <c r="AI819" s="163"/>
      <c r="AJ819" s="116">
        <f t="shared" si="2916"/>
        <v>0</v>
      </c>
      <c r="AK819" s="116">
        <f t="shared" ref="AK819:AU819" si="2976">AK618+AJ819</f>
        <v>0</v>
      </c>
      <c r="AL819" s="116">
        <f t="shared" si="2976"/>
        <v>0</v>
      </c>
      <c r="AM819" s="116">
        <f t="shared" si="2976"/>
        <v>0</v>
      </c>
      <c r="AN819" s="116">
        <f t="shared" si="2976"/>
        <v>0</v>
      </c>
      <c r="AO819" s="116">
        <f t="shared" si="2976"/>
        <v>0</v>
      </c>
      <c r="AP819" s="116">
        <f t="shared" si="2976"/>
        <v>0</v>
      </c>
      <c r="AQ819" s="116">
        <f t="shared" si="2976"/>
        <v>0</v>
      </c>
      <c r="AR819" s="116">
        <f t="shared" si="2976"/>
        <v>0</v>
      </c>
      <c r="AS819" s="116">
        <f t="shared" si="2976"/>
        <v>0</v>
      </c>
      <c r="AT819" s="116">
        <f t="shared" si="2976"/>
        <v>0</v>
      </c>
      <c r="AU819" s="116">
        <f t="shared" si="2976"/>
        <v>0</v>
      </c>
      <c r="AV819" s="163"/>
      <c r="AW819" s="116">
        <f t="shared" si="2918"/>
        <v>0</v>
      </c>
      <c r="AX819" s="116">
        <f t="shared" ref="AX819:BH819" si="2977">AX618+AW819</f>
        <v>0</v>
      </c>
      <c r="AY819" s="116">
        <f t="shared" si="2977"/>
        <v>0</v>
      </c>
      <c r="AZ819" s="116">
        <f t="shared" si="2977"/>
        <v>0</v>
      </c>
      <c r="BA819" s="116">
        <f t="shared" si="2977"/>
        <v>0</v>
      </c>
      <c r="BB819" s="116">
        <f t="shared" si="2977"/>
        <v>0</v>
      </c>
      <c r="BC819" s="116">
        <f t="shared" si="2977"/>
        <v>0</v>
      </c>
      <c r="BD819" s="116">
        <f t="shared" si="2977"/>
        <v>0</v>
      </c>
      <c r="BE819" s="116">
        <f t="shared" si="2977"/>
        <v>0</v>
      </c>
      <c r="BF819" s="116">
        <f t="shared" si="2977"/>
        <v>0</v>
      </c>
      <c r="BG819" s="116">
        <f t="shared" si="2977"/>
        <v>0</v>
      </c>
      <c r="BH819" s="116">
        <f t="shared" si="2977"/>
        <v>0</v>
      </c>
      <c r="BI819" s="163"/>
      <c r="BV819" s="163"/>
      <c r="CI819" s="163"/>
      <c r="CV819" s="163"/>
      <c r="DI819" s="163"/>
      <c r="DV819" s="163"/>
      <c r="EI819" s="163"/>
    </row>
    <row r="820" spans="1:139" ht="15.75" customHeight="1" outlineLevel="1" x14ac:dyDescent="0.25">
      <c r="A820" s="2">
        <f t="shared" si="2969"/>
        <v>70</v>
      </c>
      <c r="B820" s="86" t="str">
        <f t="shared" si="2969"/>
        <v>TAU-TBD62</v>
      </c>
      <c r="C820" s="86" t="str">
        <f t="shared" si="2969"/>
        <v>SPP TAU - Circuit 66830</v>
      </c>
      <c r="D820" s="2" t="str">
        <f t="shared" si="2969"/>
        <v>TAU-TBD62.1</v>
      </c>
      <c r="E820" s="162" t="str">
        <f t="shared" si="2969"/>
        <v>SPP TAU - Circuit 66830</v>
      </c>
      <c r="I820" s="205">
        <v>0</v>
      </c>
      <c r="J820" s="116">
        <f t="shared" ref="J820:U820" si="2978">J619+I820</f>
        <v>0</v>
      </c>
      <c r="K820" s="116">
        <f t="shared" si="2978"/>
        <v>0</v>
      </c>
      <c r="L820" s="116">
        <f t="shared" si="2978"/>
        <v>0</v>
      </c>
      <c r="M820" s="116">
        <f t="shared" si="2978"/>
        <v>0</v>
      </c>
      <c r="N820" s="116">
        <f t="shared" si="2978"/>
        <v>0</v>
      </c>
      <c r="O820" s="116">
        <f t="shared" si="2978"/>
        <v>0</v>
      </c>
      <c r="P820" s="116">
        <f t="shared" si="2978"/>
        <v>0</v>
      </c>
      <c r="Q820" s="116">
        <f t="shared" si="2978"/>
        <v>0</v>
      </c>
      <c r="R820" s="116">
        <f t="shared" si="2978"/>
        <v>0</v>
      </c>
      <c r="S820" s="116">
        <f t="shared" si="2978"/>
        <v>0</v>
      </c>
      <c r="T820" s="116">
        <f t="shared" si="2978"/>
        <v>0</v>
      </c>
      <c r="U820" s="116">
        <f t="shared" si="2978"/>
        <v>0</v>
      </c>
      <c r="V820" s="163"/>
      <c r="W820" s="116">
        <f t="shared" si="2914"/>
        <v>0</v>
      </c>
      <c r="X820" s="116">
        <f t="shared" ref="X820:AH820" si="2979">X619+W820</f>
        <v>0</v>
      </c>
      <c r="Y820" s="116">
        <f t="shared" si="2979"/>
        <v>0</v>
      </c>
      <c r="Z820" s="116">
        <f t="shared" si="2979"/>
        <v>0</v>
      </c>
      <c r="AA820" s="116">
        <f t="shared" si="2979"/>
        <v>0</v>
      </c>
      <c r="AB820" s="116">
        <f t="shared" si="2979"/>
        <v>0</v>
      </c>
      <c r="AC820" s="116">
        <f t="shared" si="2979"/>
        <v>0</v>
      </c>
      <c r="AD820" s="116">
        <f t="shared" si="2979"/>
        <v>0</v>
      </c>
      <c r="AE820" s="116">
        <f t="shared" si="2979"/>
        <v>0</v>
      </c>
      <c r="AF820" s="116">
        <f t="shared" si="2979"/>
        <v>0</v>
      </c>
      <c r="AG820" s="116">
        <f t="shared" si="2979"/>
        <v>0</v>
      </c>
      <c r="AH820" s="116">
        <f t="shared" si="2979"/>
        <v>0</v>
      </c>
      <c r="AI820" s="163"/>
      <c r="AJ820" s="116">
        <f t="shared" si="2916"/>
        <v>0</v>
      </c>
      <c r="AK820" s="116">
        <f t="shared" ref="AK820:AU820" si="2980">AK619+AJ820</f>
        <v>0</v>
      </c>
      <c r="AL820" s="116">
        <f t="shared" si="2980"/>
        <v>0</v>
      </c>
      <c r="AM820" s="116">
        <f t="shared" si="2980"/>
        <v>0</v>
      </c>
      <c r="AN820" s="116">
        <f t="shared" si="2980"/>
        <v>0</v>
      </c>
      <c r="AO820" s="116">
        <f t="shared" si="2980"/>
        <v>0</v>
      </c>
      <c r="AP820" s="116">
        <f t="shared" si="2980"/>
        <v>0</v>
      </c>
      <c r="AQ820" s="116">
        <f t="shared" si="2980"/>
        <v>0</v>
      </c>
      <c r="AR820" s="116">
        <f t="shared" si="2980"/>
        <v>0</v>
      </c>
      <c r="AS820" s="116">
        <f t="shared" si="2980"/>
        <v>0</v>
      </c>
      <c r="AT820" s="116">
        <f t="shared" si="2980"/>
        <v>0</v>
      </c>
      <c r="AU820" s="116">
        <f t="shared" si="2980"/>
        <v>0</v>
      </c>
      <c r="AV820" s="163"/>
      <c r="AW820" s="116">
        <f t="shared" si="2918"/>
        <v>0</v>
      </c>
      <c r="AX820" s="116">
        <f t="shared" ref="AX820:BH820" si="2981">AX619+AW820</f>
        <v>0</v>
      </c>
      <c r="AY820" s="116">
        <f t="shared" si="2981"/>
        <v>0</v>
      </c>
      <c r="AZ820" s="116">
        <f t="shared" si="2981"/>
        <v>0</v>
      </c>
      <c r="BA820" s="116">
        <f t="shared" si="2981"/>
        <v>0</v>
      </c>
      <c r="BB820" s="116">
        <f t="shared" si="2981"/>
        <v>0</v>
      </c>
      <c r="BC820" s="116">
        <f t="shared" si="2981"/>
        <v>0</v>
      </c>
      <c r="BD820" s="116">
        <f t="shared" si="2981"/>
        <v>0</v>
      </c>
      <c r="BE820" s="116">
        <f t="shared" si="2981"/>
        <v>0</v>
      </c>
      <c r="BF820" s="116">
        <f t="shared" si="2981"/>
        <v>0</v>
      </c>
      <c r="BG820" s="116">
        <f t="shared" si="2981"/>
        <v>0</v>
      </c>
      <c r="BH820" s="116">
        <f t="shared" si="2981"/>
        <v>0</v>
      </c>
      <c r="BI820" s="163"/>
      <c r="BV820" s="163"/>
      <c r="CI820" s="163"/>
      <c r="CV820" s="163"/>
      <c r="DI820" s="163"/>
      <c r="DV820" s="163"/>
      <c r="EI820" s="163"/>
    </row>
    <row r="821" spans="1:139" ht="15.75" customHeight="1" outlineLevel="1" x14ac:dyDescent="0.25">
      <c r="A821" s="2">
        <f t="shared" si="2969"/>
        <v>71</v>
      </c>
      <c r="B821" s="86" t="str">
        <f t="shared" si="2969"/>
        <v>TAU-TBD63</v>
      </c>
      <c r="C821" s="86" t="str">
        <f t="shared" si="2969"/>
        <v>SPP TAU - Circuit 66650</v>
      </c>
      <c r="D821" s="2" t="str">
        <f t="shared" si="2969"/>
        <v>TAU-TBD63.1</v>
      </c>
      <c r="E821" s="162" t="str">
        <f t="shared" si="2969"/>
        <v>SPP TAU - Circuit 66650</v>
      </c>
      <c r="I821" s="205">
        <v>0</v>
      </c>
      <c r="J821" s="116">
        <f t="shared" ref="J821:U821" si="2982">J620+I821</f>
        <v>0</v>
      </c>
      <c r="K821" s="116">
        <f t="shared" si="2982"/>
        <v>0</v>
      </c>
      <c r="L821" s="116">
        <f t="shared" si="2982"/>
        <v>0</v>
      </c>
      <c r="M821" s="116">
        <f t="shared" si="2982"/>
        <v>0</v>
      </c>
      <c r="N821" s="116">
        <f t="shared" si="2982"/>
        <v>0</v>
      </c>
      <c r="O821" s="116">
        <f t="shared" si="2982"/>
        <v>0</v>
      </c>
      <c r="P821" s="116">
        <f t="shared" si="2982"/>
        <v>0</v>
      </c>
      <c r="Q821" s="116">
        <f t="shared" si="2982"/>
        <v>0</v>
      </c>
      <c r="R821" s="116">
        <f t="shared" si="2982"/>
        <v>0</v>
      </c>
      <c r="S821" s="116">
        <f t="shared" si="2982"/>
        <v>0</v>
      </c>
      <c r="T821" s="116">
        <f t="shared" si="2982"/>
        <v>0</v>
      </c>
      <c r="U821" s="116">
        <f t="shared" si="2982"/>
        <v>0</v>
      </c>
      <c r="V821" s="163"/>
      <c r="W821" s="116">
        <f t="shared" si="2914"/>
        <v>0</v>
      </c>
      <c r="X821" s="116">
        <f t="shared" ref="X821:AH821" si="2983">X620+W821</f>
        <v>0</v>
      </c>
      <c r="Y821" s="116">
        <f t="shared" si="2983"/>
        <v>0</v>
      </c>
      <c r="Z821" s="116">
        <f t="shared" si="2983"/>
        <v>0</v>
      </c>
      <c r="AA821" s="116">
        <f t="shared" si="2983"/>
        <v>0</v>
      </c>
      <c r="AB821" s="116">
        <f t="shared" si="2983"/>
        <v>0</v>
      </c>
      <c r="AC821" s="116">
        <f t="shared" si="2983"/>
        <v>0</v>
      </c>
      <c r="AD821" s="116">
        <f t="shared" si="2983"/>
        <v>0</v>
      </c>
      <c r="AE821" s="116">
        <f t="shared" si="2983"/>
        <v>0</v>
      </c>
      <c r="AF821" s="116">
        <f t="shared" si="2983"/>
        <v>0</v>
      </c>
      <c r="AG821" s="116">
        <f t="shared" si="2983"/>
        <v>0</v>
      </c>
      <c r="AH821" s="116">
        <f t="shared" si="2983"/>
        <v>0</v>
      </c>
      <c r="AI821" s="163"/>
      <c r="AJ821" s="116">
        <f t="shared" si="2916"/>
        <v>0</v>
      </c>
      <c r="AK821" s="116">
        <f t="shared" ref="AK821:AU821" si="2984">AK620+AJ821</f>
        <v>0</v>
      </c>
      <c r="AL821" s="116">
        <f t="shared" si="2984"/>
        <v>0</v>
      </c>
      <c r="AM821" s="116">
        <f t="shared" si="2984"/>
        <v>0</v>
      </c>
      <c r="AN821" s="116">
        <f t="shared" si="2984"/>
        <v>0</v>
      </c>
      <c r="AO821" s="116">
        <f t="shared" si="2984"/>
        <v>0</v>
      </c>
      <c r="AP821" s="116">
        <f t="shared" si="2984"/>
        <v>0</v>
      </c>
      <c r="AQ821" s="116">
        <f t="shared" si="2984"/>
        <v>0</v>
      </c>
      <c r="AR821" s="116">
        <f t="shared" si="2984"/>
        <v>0</v>
      </c>
      <c r="AS821" s="116">
        <f t="shared" si="2984"/>
        <v>0</v>
      </c>
      <c r="AT821" s="116">
        <f t="shared" si="2984"/>
        <v>0</v>
      </c>
      <c r="AU821" s="116">
        <f t="shared" si="2984"/>
        <v>0</v>
      </c>
      <c r="AV821" s="163"/>
      <c r="AW821" s="116">
        <f t="shared" si="2918"/>
        <v>0</v>
      </c>
      <c r="AX821" s="116">
        <f t="shared" ref="AX821:BH821" si="2985">AX620+AW821</f>
        <v>0</v>
      </c>
      <c r="AY821" s="116">
        <f t="shared" si="2985"/>
        <v>0</v>
      </c>
      <c r="AZ821" s="116">
        <f t="shared" si="2985"/>
        <v>0</v>
      </c>
      <c r="BA821" s="116">
        <f t="shared" si="2985"/>
        <v>0</v>
      </c>
      <c r="BB821" s="116">
        <f t="shared" si="2985"/>
        <v>0</v>
      </c>
      <c r="BC821" s="116">
        <f t="shared" si="2985"/>
        <v>0</v>
      </c>
      <c r="BD821" s="116">
        <f t="shared" si="2985"/>
        <v>0</v>
      </c>
      <c r="BE821" s="116">
        <f t="shared" si="2985"/>
        <v>0</v>
      </c>
      <c r="BF821" s="116">
        <f t="shared" si="2985"/>
        <v>0</v>
      </c>
      <c r="BG821" s="116">
        <f t="shared" si="2985"/>
        <v>0</v>
      </c>
      <c r="BH821" s="116">
        <f t="shared" si="2985"/>
        <v>0</v>
      </c>
      <c r="BI821" s="163"/>
      <c r="BV821" s="163"/>
      <c r="CI821" s="163"/>
      <c r="CV821" s="163"/>
      <c r="DI821" s="163"/>
      <c r="DV821" s="163"/>
      <c r="EI821" s="163"/>
    </row>
    <row r="822" spans="1:139" ht="15.75" customHeight="1" outlineLevel="1" x14ac:dyDescent="0.25">
      <c r="A822" s="2">
        <f t="shared" si="2969"/>
        <v>72</v>
      </c>
      <c r="B822" s="86" t="str">
        <f t="shared" si="2969"/>
        <v>TAU-TBD64</v>
      </c>
      <c r="C822" s="86" t="str">
        <f t="shared" si="2969"/>
        <v>SPP TAU - Circuit 66657</v>
      </c>
      <c r="D822" s="2" t="str">
        <f t="shared" si="2969"/>
        <v>TAU-TBD64.1</v>
      </c>
      <c r="E822" s="162" t="str">
        <f t="shared" si="2969"/>
        <v>SPP TAU - Circuit 66657</v>
      </c>
      <c r="I822" s="205">
        <v>0</v>
      </c>
      <c r="J822" s="116">
        <f t="shared" ref="J822:U822" si="2986">J621+I822</f>
        <v>0</v>
      </c>
      <c r="K822" s="116">
        <f t="shared" si="2986"/>
        <v>0</v>
      </c>
      <c r="L822" s="116">
        <f t="shared" si="2986"/>
        <v>0</v>
      </c>
      <c r="M822" s="116">
        <f t="shared" si="2986"/>
        <v>0</v>
      </c>
      <c r="N822" s="116">
        <f t="shared" si="2986"/>
        <v>0</v>
      </c>
      <c r="O822" s="116">
        <f t="shared" si="2986"/>
        <v>0</v>
      </c>
      <c r="P822" s="116">
        <f t="shared" si="2986"/>
        <v>0</v>
      </c>
      <c r="Q822" s="116">
        <f t="shared" si="2986"/>
        <v>0</v>
      </c>
      <c r="R822" s="116">
        <f t="shared" si="2986"/>
        <v>0</v>
      </c>
      <c r="S822" s="116">
        <f t="shared" si="2986"/>
        <v>0</v>
      </c>
      <c r="T822" s="116">
        <f t="shared" si="2986"/>
        <v>0</v>
      </c>
      <c r="U822" s="116">
        <f t="shared" si="2986"/>
        <v>0</v>
      </c>
      <c r="V822" s="163"/>
      <c r="W822" s="116">
        <f t="shared" si="2914"/>
        <v>0</v>
      </c>
      <c r="X822" s="116">
        <f t="shared" ref="X822:AH822" si="2987">X621+W822</f>
        <v>0</v>
      </c>
      <c r="Y822" s="116">
        <f t="shared" si="2987"/>
        <v>0</v>
      </c>
      <c r="Z822" s="116">
        <f t="shared" si="2987"/>
        <v>0</v>
      </c>
      <c r="AA822" s="116">
        <f t="shared" si="2987"/>
        <v>0</v>
      </c>
      <c r="AB822" s="116">
        <f t="shared" si="2987"/>
        <v>0</v>
      </c>
      <c r="AC822" s="116">
        <f t="shared" si="2987"/>
        <v>0</v>
      </c>
      <c r="AD822" s="116">
        <f t="shared" si="2987"/>
        <v>0</v>
      </c>
      <c r="AE822" s="116">
        <f t="shared" si="2987"/>
        <v>0</v>
      </c>
      <c r="AF822" s="116">
        <f t="shared" si="2987"/>
        <v>0</v>
      </c>
      <c r="AG822" s="116">
        <f t="shared" si="2987"/>
        <v>0</v>
      </c>
      <c r="AH822" s="116">
        <f t="shared" si="2987"/>
        <v>0</v>
      </c>
      <c r="AI822" s="163"/>
      <c r="AJ822" s="116">
        <f t="shared" si="2916"/>
        <v>0</v>
      </c>
      <c r="AK822" s="116">
        <f t="shared" ref="AK822:AU822" si="2988">AK621+AJ822</f>
        <v>0</v>
      </c>
      <c r="AL822" s="116">
        <f t="shared" si="2988"/>
        <v>0</v>
      </c>
      <c r="AM822" s="116">
        <f t="shared" si="2988"/>
        <v>0</v>
      </c>
      <c r="AN822" s="116">
        <f t="shared" si="2988"/>
        <v>0</v>
      </c>
      <c r="AO822" s="116">
        <f t="shared" si="2988"/>
        <v>0</v>
      </c>
      <c r="AP822" s="116">
        <f t="shared" si="2988"/>
        <v>0</v>
      </c>
      <c r="AQ822" s="116">
        <f t="shared" si="2988"/>
        <v>0</v>
      </c>
      <c r="AR822" s="116">
        <f t="shared" si="2988"/>
        <v>0</v>
      </c>
      <c r="AS822" s="116">
        <f t="shared" si="2988"/>
        <v>0</v>
      </c>
      <c r="AT822" s="116">
        <f t="shared" si="2988"/>
        <v>0</v>
      </c>
      <c r="AU822" s="116">
        <f t="shared" si="2988"/>
        <v>0</v>
      </c>
      <c r="AV822" s="163"/>
      <c r="AW822" s="116">
        <f t="shared" si="2918"/>
        <v>0</v>
      </c>
      <c r="AX822" s="116">
        <f t="shared" ref="AX822:BH822" si="2989">AX621+AW822</f>
        <v>0</v>
      </c>
      <c r="AY822" s="116">
        <f t="shared" si="2989"/>
        <v>0</v>
      </c>
      <c r="AZ822" s="116">
        <f t="shared" si="2989"/>
        <v>0</v>
      </c>
      <c r="BA822" s="116">
        <f t="shared" si="2989"/>
        <v>0</v>
      </c>
      <c r="BB822" s="116">
        <f t="shared" si="2989"/>
        <v>0</v>
      </c>
      <c r="BC822" s="116">
        <f t="shared" si="2989"/>
        <v>0</v>
      </c>
      <c r="BD822" s="116">
        <f t="shared" si="2989"/>
        <v>0</v>
      </c>
      <c r="BE822" s="116">
        <f t="shared" si="2989"/>
        <v>0</v>
      </c>
      <c r="BF822" s="116">
        <f t="shared" si="2989"/>
        <v>0</v>
      </c>
      <c r="BG822" s="116">
        <f t="shared" si="2989"/>
        <v>0</v>
      </c>
      <c r="BH822" s="116">
        <f t="shared" si="2989"/>
        <v>0</v>
      </c>
      <c r="BI822" s="163"/>
      <c r="BV822" s="163"/>
      <c r="CI822" s="163"/>
      <c r="CV822" s="163"/>
      <c r="DI822" s="163"/>
      <c r="DV822" s="163"/>
      <c r="EI822" s="163"/>
    </row>
    <row r="823" spans="1:139" ht="15.75" customHeight="1" outlineLevel="1" x14ac:dyDescent="0.25">
      <c r="A823" s="2">
        <f t="shared" si="2969"/>
        <v>73</v>
      </c>
      <c r="B823" s="86" t="str">
        <f t="shared" si="2969"/>
        <v>TAU-TBD65</v>
      </c>
      <c r="C823" s="86" t="str">
        <f t="shared" si="2969"/>
        <v>SPP TAU - Circuit 66043</v>
      </c>
      <c r="D823" s="2" t="str">
        <f t="shared" si="2969"/>
        <v>TAU-TBD65.1</v>
      </c>
      <c r="E823" s="162" t="str">
        <f t="shared" si="2969"/>
        <v>SPP TAU - Circuit 66043</v>
      </c>
      <c r="I823" s="205">
        <v>0</v>
      </c>
      <c r="J823" s="116">
        <f t="shared" ref="J823:U823" si="2990">J622+I823</f>
        <v>0</v>
      </c>
      <c r="K823" s="116">
        <f t="shared" si="2990"/>
        <v>0</v>
      </c>
      <c r="L823" s="116">
        <f t="shared" si="2990"/>
        <v>0</v>
      </c>
      <c r="M823" s="116">
        <f t="shared" si="2990"/>
        <v>0</v>
      </c>
      <c r="N823" s="116">
        <f t="shared" si="2990"/>
        <v>0</v>
      </c>
      <c r="O823" s="116">
        <f t="shared" si="2990"/>
        <v>0</v>
      </c>
      <c r="P823" s="116">
        <f t="shared" si="2990"/>
        <v>0</v>
      </c>
      <c r="Q823" s="116">
        <f t="shared" si="2990"/>
        <v>0</v>
      </c>
      <c r="R823" s="116">
        <f t="shared" si="2990"/>
        <v>0</v>
      </c>
      <c r="S823" s="116">
        <f t="shared" si="2990"/>
        <v>0</v>
      </c>
      <c r="T823" s="116">
        <f t="shared" si="2990"/>
        <v>0</v>
      </c>
      <c r="U823" s="116">
        <f t="shared" si="2990"/>
        <v>0</v>
      </c>
      <c r="V823" s="163"/>
      <c r="W823" s="116">
        <f t="shared" si="2914"/>
        <v>0</v>
      </c>
      <c r="X823" s="116">
        <f t="shared" ref="X823:AH823" si="2991">X622+W823</f>
        <v>0</v>
      </c>
      <c r="Y823" s="116">
        <f t="shared" si="2991"/>
        <v>0</v>
      </c>
      <c r="Z823" s="116">
        <f t="shared" si="2991"/>
        <v>0</v>
      </c>
      <c r="AA823" s="116">
        <f t="shared" si="2991"/>
        <v>0</v>
      </c>
      <c r="AB823" s="116">
        <f t="shared" si="2991"/>
        <v>0</v>
      </c>
      <c r="AC823" s="116">
        <f t="shared" si="2991"/>
        <v>0</v>
      </c>
      <c r="AD823" s="116">
        <f t="shared" si="2991"/>
        <v>0</v>
      </c>
      <c r="AE823" s="116">
        <f t="shared" si="2991"/>
        <v>0</v>
      </c>
      <c r="AF823" s="116">
        <f t="shared" si="2991"/>
        <v>0</v>
      </c>
      <c r="AG823" s="116">
        <f t="shared" si="2991"/>
        <v>0</v>
      </c>
      <c r="AH823" s="116">
        <f t="shared" si="2991"/>
        <v>0</v>
      </c>
      <c r="AI823" s="163"/>
      <c r="AJ823" s="116">
        <f t="shared" si="2916"/>
        <v>0</v>
      </c>
      <c r="AK823" s="116">
        <f t="shared" ref="AK823:AU823" si="2992">AK622+AJ823</f>
        <v>0</v>
      </c>
      <c r="AL823" s="116">
        <f t="shared" si="2992"/>
        <v>0</v>
      </c>
      <c r="AM823" s="116">
        <f t="shared" si="2992"/>
        <v>0</v>
      </c>
      <c r="AN823" s="116">
        <f t="shared" si="2992"/>
        <v>0</v>
      </c>
      <c r="AO823" s="116">
        <f t="shared" si="2992"/>
        <v>0</v>
      </c>
      <c r="AP823" s="116">
        <f t="shared" si="2992"/>
        <v>0</v>
      </c>
      <c r="AQ823" s="116">
        <f t="shared" si="2992"/>
        <v>0</v>
      </c>
      <c r="AR823" s="116">
        <f t="shared" si="2992"/>
        <v>0</v>
      </c>
      <c r="AS823" s="116">
        <f t="shared" si="2992"/>
        <v>0</v>
      </c>
      <c r="AT823" s="116">
        <f t="shared" si="2992"/>
        <v>0</v>
      </c>
      <c r="AU823" s="116">
        <f t="shared" si="2992"/>
        <v>0</v>
      </c>
      <c r="AV823" s="163"/>
      <c r="AW823" s="116">
        <f t="shared" si="2918"/>
        <v>0</v>
      </c>
      <c r="AX823" s="116">
        <f t="shared" ref="AX823:BH823" si="2993">AX622+AW823</f>
        <v>0</v>
      </c>
      <c r="AY823" s="116">
        <f t="shared" si="2993"/>
        <v>0</v>
      </c>
      <c r="AZ823" s="116">
        <f t="shared" si="2993"/>
        <v>0</v>
      </c>
      <c r="BA823" s="116">
        <f t="shared" si="2993"/>
        <v>0</v>
      </c>
      <c r="BB823" s="116">
        <f t="shared" si="2993"/>
        <v>0</v>
      </c>
      <c r="BC823" s="116">
        <f t="shared" si="2993"/>
        <v>0</v>
      </c>
      <c r="BD823" s="116">
        <f t="shared" si="2993"/>
        <v>0</v>
      </c>
      <c r="BE823" s="116">
        <f t="shared" si="2993"/>
        <v>0</v>
      </c>
      <c r="BF823" s="116">
        <f t="shared" si="2993"/>
        <v>0</v>
      </c>
      <c r="BG823" s="116">
        <f t="shared" si="2993"/>
        <v>0</v>
      </c>
      <c r="BH823" s="116">
        <f t="shared" si="2993"/>
        <v>0</v>
      </c>
      <c r="BI823" s="163"/>
      <c r="BV823" s="163"/>
      <c r="CI823" s="163"/>
      <c r="CV823" s="163"/>
      <c r="DI823" s="163"/>
      <c r="DV823" s="163"/>
      <c r="EI823" s="163"/>
    </row>
    <row r="824" spans="1:139" ht="15.75" customHeight="1" outlineLevel="1" x14ac:dyDescent="0.25">
      <c r="A824" s="2">
        <f t="shared" si="2969"/>
        <v>74</v>
      </c>
      <c r="B824" s="86" t="str">
        <f t="shared" si="2969"/>
        <v>TAU-TBD66</v>
      </c>
      <c r="C824" s="86" t="str">
        <f t="shared" si="2969"/>
        <v>SPP TAU - Circuit 66837</v>
      </c>
      <c r="D824" s="2" t="str">
        <f t="shared" si="2969"/>
        <v>TAU-TBD66.1</v>
      </c>
      <c r="E824" s="162" t="str">
        <f t="shared" si="2969"/>
        <v>SPP TAU - Circuit 66837</v>
      </c>
      <c r="I824" s="205">
        <v>0</v>
      </c>
      <c r="J824" s="116">
        <f t="shared" ref="J824:U824" si="2994">J623+I824</f>
        <v>0</v>
      </c>
      <c r="K824" s="116">
        <f t="shared" si="2994"/>
        <v>0</v>
      </c>
      <c r="L824" s="116">
        <f t="shared" si="2994"/>
        <v>0</v>
      </c>
      <c r="M824" s="116">
        <f t="shared" si="2994"/>
        <v>0</v>
      </c>
      <c r="N824" s="116">
        <f t="shared" si="2994"/>
        <v>0</v>
      </c>
      <c r="O824" s="116">
        <f t="shared" si="2994"/>
        <v>0</v>
      </c>
      <c r="P824" s="116">
        <f t="shared" si="2994"/>
        <v>0</v>
      </c>
      <c r="Q824" s="116">
        <f t="shared" si="2994"/>
        <v>0</v>
      </c>
      <c r="R824" s="116">
        <f t="shared" si="2994"/>
        <v>0</v>
      </c>
      <c r="S824" s="116">
        <f t="shared" si="2994"/>
        <v>0</v>
      </c>
      <c r="T824" s="116">
        <f t="shared" si="2994"/>
        <v>0</v>
      </c>
      <c r="U824" s="116">
        <f t="shared" si="2994"/>
        <v>0</v>
      </c>
      <c r="V824" s="163"/>
      <c r="W824" s="116">
        <f t="shared" si="2914"/>
        <v>0</v>
      </c>
      <c r="X824" s="116">
        <f t="shared" ref="X824:AH824" si="2995">X623+W824</f>
        <v>0</v>
      </c>
      <c r="Y824" s="116">
        <f t="shared" si="2995"/>
        <v>0</v>
      </c>
      <c r="Z824" s="116">
        <f t="shared" si="2995"/>
        <v>0</v>
      </c>
      <c r="AA824" s="116">
        <f t="shared" si="2995"/>
        <v>0</v>
      </c>
      <c r="AB824" s="116">
        <f t="shared" si="2995"/>
        <v>0</v>
      </c>
      <c r="AC824" s="116">
        <f t="shared" si="2995"/>
        <v>0</v>
      </c>
      <c r="AD824" s="116">
        <f t="shared" si="2995"/>
        <v>0</v>
      </c>
      <c r="AE824" s="116">
        <f t="shared" si="2995"/>
        <v>0</v>
      </c>
      <c r="AF824" s="116">
        <f t="shared" si="2995"/>
        <v>0</v>
      </c>
      <c r="AG824" s="116">
        <f t="shared" si="2995"/>
        <v>0</v>
      </c>
      <c r="AH824" s="116">
        <f t="shared" si="2995"/>
        <v>0</v>
      </c>
      <c r="AI824" s="163"/>
      <c r="AJ824" s="116">
        <f t="shared" si="2916"/>
        <v>0</v>
      </c>
      <c r="AK824" s="116">
        <f t="shared" ref="AK824:AU824" si="2996">AK623+AJ824</f>
        <v>0</v>
      </c>
      <c r="AL824" s="116">
        <f t="shared" si="2996"/>
        <v>0</v>
      </c>
      <c r="AM824" s="116">
        <f t="shared" si="2996"/>
        <v>0</v>
      </c>
      <c r="AN824" s="116">
        <f t="shared" si="2996"/>
        <v>0</v>
      </c>
      <c r="AO824" s="116">
        <f t="shared" si="2996"/>
        <v>0</v>
      </c>
      <c r="AP824" s="116">
        <f t="shared" si="2996"/>
        <v>0</v>
      </c>
      <c r="AQ824" s="116">
        <f t="shared" si="2996"/>
        <v>0</v>
      </c>
      <c r="AR824" s="116">
        <f t="shared" si="2996"/>
        <v>0</v>
      </c>
      <c r="AS824" s="116">
        <f t="shared" si="2996"/>
        <v>0</v>
      </c>
      <c r="AT824" s="116">
        <f t="shared" si="2996"/>
        <v>0</v>
      </c>
      <c r="AU824" s="116">
        <f t="shared" si="2996"/>
        <v>0</v>
      </c>
      <c r="AV824" s="163"/>
      <c r="AW824" s="116">
        <f t="shared" si="2918"/>
        <v>0</v>
      </c>
      <c r="AX824" s="116">
        <f t="shared" ref="AX824:BH824" si="2997">AX623+AW824</f>
        <v>0</v>
      </c>
      <c r="AY824" s="116">
        <f t="shared" si="2997"/>
        <v>0</v>
      </c>
      <c r="AZ824" s="116">
        <f t="shared" si="2997"/>
        <v>0</v>
      </c>
      <c r="BA824" s="116">
        <f t="shared" si="2997"/>
        <v>0</v>
      </c>
      <c r="BB824" s="116">
        <f t="shared" si="2997"/>
        <v>0</v>
      </c>
      <c r="BC824" s="116">
        <f t="shared" si="2997"/>
        <v>0</v>
      </c>
      <c r="BD824" s="116">
        <f t="shared" si="2997"/>
        <v>0</v>
      </c>
      <c r="BE824" s="116">
        <f t="shared" si="2997"/>
        <v>0</v>
      </c>
      <c r="BF824" s="116">
        <f t="shared" si="2997"/>
        <v>0</v>
      </c>
      <c r="BG824" s="116">
        <f t="shared" si="2997"/>
        <v>0</v>
      </c>
      <c r="BH824" s="116">
        <f t="shared" si="2997"/>
        <v>0</v>
      </c>
      <c r="BI824" s="163"/>
      <c r="BV824" s="163"/>
      <c r="CI824" s="163"/>
      <c r="CV824" s="163"/>
      <c r="DI824" s="163"/>
      <c r="DV824" s="163"/>
      <c r="EI824" s="163"/>
    </row>
    <row r="825" spans="1:139" ht="15.75" customHeight="1" outlineLevel="1" x14ac:dyDescent="0.25">
      <c r="A825" s="2">
        <f t="shared" si="2969"/>
        <v>75</v>
      </c>
      <c r="B825" s="86" t="str">
        <f t="shared" si="2969"/>
        <v>TAU-TBD67</v>
      </c>
      <c r="C825" s="86" t="str">
        <f t="shared" si="2969"/>
        <v>SPP TAU - Circuit 66603</v>
      </c>
      <c r="D825" s="2" t="str">
        <f t="shared" si="2969"/>
        <v>TAU-TBD67.1</v>
      </c>
      <c r="E825" s="162" t="str">
        <f t="shared" si="2969"/>
        <v>SPP TAU - Circuit 66603</v>
      </c>
      <c r="I825" s="205">
        <v>0</v>
      </c>
      <c r="J825" s="116">
        <f t="shared" ref="J825:U825" si="2998">J624+I825</f>
        <v>0</v>
      </c>
      <c r="K825" s="116">
        <f t="shared" si="2998"/>
        <v>0</v>
      </c>
      <c r="L825" s="116">
        <f t="shared" si="2998"/>
        <v>0</v>
      </c>
      <c r="M825" s="116">
        <f t="shared" si="2998"/>
        <v>0</v>
      </c>
      <c r="N825" s="116">
        <f t="shared" si="2998"/>
        <v>0</v>
      </c>
      <c r="O825" s="116">
        <f t="shared" si="2998"/>
        <v>0</v>
      </c>
      <c r="P825" s="116">
        <f t="shared" si="2998"/>
        <v>0</v>
      </c>
      <c r="Q825" s="116">
        <f t="shared" si="2998"/>
        <v>0</v>
      </c>
      <c r="R825" s="116">
        <f t="shared" si="2998"/>
        <v>0</v>
      </c>
      <c r="S825" s="116">
        <f t="shared" si="2998"/>
        <v>0</v>
      </c>
      <c r="T825" s="116">
        <f t="shared" si="2998"/>
        <v>0</v>
      </c>
      <c r="U825" s="116">
        <f t="shared" si="2998"/>
        <v>0</v>
      </c>
      <c r="V825" s="163"/>
      <c r="W825" s="116">
        <f t="shared" si="2914"/>
        <v>0</v>
      </c>
      <c r="X825" s="116">
        <f t="shared" ref="X825:AH825" si="2999">X624+W825</f>
        <v>0</v>
      </c>
      <c r="Y825" s="116">
        <f t="shared" si="2999"/>
        <v>0</v>
      </c>
      <c r="Z825" s="116">
        <f t="shared" si="2999"/>
        <v>0</v>
      </c>
      <c r="AA825" s="116">
        <f t="shared" si="2999"/>
        <v>0</v>
      </c>
      <c r="AB825" s="116">
        <f t="shared" si="2999"/>
        <v>0</v>
      </c>
      <c r="AC825" s="116">
        <f t="shared" si="2999"/>
        <v>0</v>
      </c>
      <c r="AD825" s="116">
        <f t="shared" si="2999"/>
        <v>0</v>
      </c>
      <c r="AE825" s="116">
        <f t="shared" si="2999"/>
        <v>0</v>
      </c>
      <c r="AF825" s="116">
        <f t="shared" si="2999"/>
        <v>0</v>
      </c>
      <c r="AG825" s="116">
        <f t="shared" si="2999"/>
        <v>0</v>
      </c>
      <c r="AH825" s="116">
        <f t="shared" si="2999"/>
        <v>0</v>
      </c>
      <c r="AI825" s="163"/>
      <c r="AJ825" s="116">
        <f t="shared" si="2916"/>
        <v>0</v>
      </c>
      <c r="AK825" s="116">
        <f t="shared" ref="AK825:AU825" si="3000">AK624+AJ825</f>
        <v>0</v>
      </c>
      <c r="AL825" s="116">
        <f t="shared" si="3000"/>
        <v>0</v>
      </c>
      <c r="AM825" s="116">
        <f t="shared" si="3000"/>
        <v>0</v>
      </c>
      <c r="AN825" s="116">
        <f t="shared" si="3000"/>
        <v>0</v>
      </c>
      <c r="AO825" s="116">
        <f t="shared" si="3000"/>
        <v>0</v>
      </c>
      <c r="AP825" s="116">
        <f t="shared" si="3000"/>
        <v>0</v>
      </c>
      <c r="AQ825" s="116">
        <f t="shared" si="3000"/>
        <v>0</v>
      </c>
      <c r="AR825" s="116">
        <f t="shared" si="3000"/>
        <v>0</v>
      </c>
      <c r="AS825" s="116">
        <f t="shared" si="3000"/>
        <v>0</v>
      </c>
      <c r="AT825" s="116">
        <f t="shared" si="3000"/>
        <v>0</v>
      </c>
      <c r="AU825" s="116">
        <f t="shared" si="3000"/>
        <v>0</v>
      </c>
      <c r="AV825" s="163"/>
      <c r="AW825" s="116">
        <f t="shared" si="2918"/>
        <v>0</v>
      </c>
      <c r="AX825" s="116">
        <f t="shared" ref="AX825:BH825" si="3001">AX624+AW825</f>
        <v>0</v>
      </c>
      <c r="AY825" s="116">
        <f t="shared" si="3001"/>
        <v>0</v>
      </c>
      <c r="AZ825" s="116">
        <f t="shared" si="3001"/>
        <v>0</v>
      </c>
      <c r="BA825" s="116">
        <f t="shared" si="3001"/>
        <v>0</v>
      </c>
      <c r="BB825" s="116">
        <f t="shared" si="3001"/>
        <v>0</v>
      </c>
      <c r="BC825" s="116">
        <f t="shared" si="3001"/>
        <v>0</v>
      </c>
      <c r="BD825" s="116">
        <f t="shared" si="3001"/>
        <v>0</v>
      </c>
      <c r="BE825" s="116">
        <f t="shared" si="3001"/>
        <v>0</v>
      </c>
      <c r="BF825" s="116">
        <f t="shared" si="3001"/>
        <v>0</v>
      </c>
      <c r="BG825" s="116">
        <f t="shared" si="3001"/>
        <v>0</v>
      </c>
      <c r="BH825" s="116">
        <f t="shared" si="3001"/>
        <v>0</v>
      </c>
      <c r="BI825" s="163"/>
      <c r="BV825" s="163"/>
      <c r="CI825" s="163"/>
      <c r="CV825" s="163"/>
      <c r="DI825" s="163"/>
      <c r="DV825" s="163"/>
      <c r="EI825" s="163"/>
    </row>
    <row r="826" spans="1:139" ht="15.75" hidden="1" customHeight="1" outlineLevel="1" x14ac:dyDescent="0.25">
      <c r="A826" s="2">
        <f t="shared" si="2969"/>
        <v>76</v>
      </c>
      <c r="B826" s="86">
        <f t="shared" si="2969"/>
        <v>0</v>
      </c>
      <c r="C826" s="86">
        <f t="shared" si="2969"/>
        <v>0</v>
      </c>
      <c r="D826" s="2">
        <f t="shared" si="2969"/>
        <v>0</v>
      </c>
      <c r="E826" s="162">
        <f t="shared" si="2969"/>
        <v>0</v>
      </c>
      <c r="I826" s="205">
        <v>0</v>
      </c>
      <c r="J826" s="116">
        <f t="shared" ref="J826:U826" si="3002">J625+I826</f>
        <v>0</v>
      </c>
      <c r="K826" s="116">
        <f t="shared" si="3002"/>
        <v>0</v>
      </c>
      <c r="L826" s="116">
        <f t="shared" si="3002"/>
        <v>0</v>
      </c>
      <c r="M826" s="116">
        <f t="shared" si="3002"/>
        <v>0</v>
      </c>
      <c r="N826" s="116">
        <f t="shared" si="3002"/>
        <v>0</v>
      </c>
      <c r="O826" s="116">
        <f t="shared" si="3002"/>
        <v>0</v>
      </c>
      <c r="P826" s="116">
        <f t="shared" si="3002"/>
        <v>0</v>
      </c>
      <c r="Q826" s="116">
        <f t="shared" si="3002"/>
        <v>0</v>
      </c>
      <c r="R826" s="116">
        <f t="shared" si="3002"/>
        <v>0</v>
      </c>
      <c r="S826" s="116">
        <f t="shared" si="3002"/>
        <v>0</v>
      </c>
      <c r="T826" s="116">
        <f t="shared" si="3002"/>
        <v>0</v>
      </c>
      <c r="U826" s="116">
        <f t="shared" si="3002"/>
        <v>0</v>
      </c>
      <c r="V826" s="163"/>
      <c r="W826" s="116">
        <f t="shared" si="2914"/>
        <v>0</v>
      </c>
      <c r="X826" s="116">
        <f t="shared" ref="X826:AH826" si="3003">X625+W826</f>
        <v>0</v>
      </c>
      <c r="Y826" s="116">
        <f t="shared" si="3003"/>
        <v>0</v>
      </c>
      <c r="Z826" s="116">
        <f t="shared" si="3003"/>
        <v>0</v>
      </c>
      <c r="AA826" s="116">
        <f t="shared" si="3003"/>
        <v>0</v>
      </c>
      <c r="AB826" s="116">
        <f t="shared" si="3003"/>
        <v>0</v>
      </c>
      <c r="AC826" s="116">
        <f t="shared" si="3003"/>
        <v>0</v>
      </c>
      <c r="AD826" s="116">
        <f t="shared" si="3003"/>
        <v>0</v>
      </c>
      <c r="AE826" s="116">
        <f t="shared" si="3003"/>
        <v>0</v>
      </c>
      <c r="AF826" s="116">
        <f t="shared" si="3003"/>
        <v>0</v>
      </c>
      <c r="AG826" s="116">
        <f t="shared" si="3003"/>
        <v>0</v>
      </c>
      <c r="AH826" s="116">
        <f t="shared" si="3003"/>
        <v>0</v>
      </c>
      <c r="AI826" s="163"/>
      <c r="AJ826" s="116">
        <f t="shared" si="2916"/>
        <v>0</v>
      </c>
      <c r="AK826" s="116">
        <f t="shared" ref="AK826:AU826" si="3004">AK625+AJ826</f>
        <v>0</v>
      </c>
      <c r="AL826" s="116">
        <f t="shared" si="3004"/>
        <v>0</v>
      </c>
      <c r="AM826" s="116">
        <f t="shared" si="3004"/>
        <v>0</v>
      </c>
      <c r="AN826" s="116">
        <f t="shared" si="3004"/>
        <v>0</v>
      </c>
      <c r="AO826" s="116">
        <f t="shared" si="3004"/>
        <v>0</v>
      </c>
      <c r="AP826" s="116">
        <f t="shared" si="3004"/>
        <v>0</v>
      </c>
      <c r="AQ826" s="116">
        <f t="shared" si="3004"/>
        <v>0</v>
      </c>
      <c r="AR826" s="116">
        <f t="shared" si="3004"/>
        <v>0</v>
      </c>
      <c r="AS826" s="116">
        <f t="shared" si="3004"/>
        <v>0</v>
      </c>
      <c r="AT826" s="116">
        <f t="shared" si="3004"/>
        <v>0</v>
      </c>
      <c r="AU826" s="116">
        <f t="shared" si="3004"/>
        <v>0</v>
      </c>
      <c r="AV826" s="163"/>
      <c r="AW826" s="116">
        <f t="shared" si="2918"/>
        <v>0</v>
      </c>
      <c r="AX826" s="116">
        <f t="shared" ref="AX826:BH826" si="3005">AX625+AW826</f>
        <v>0</v>
      </c>
      <c r="AY826" s="116">
        <f t="shared" si="3005"/>
        <v>0</v>
      </c>
      <c r="AZ826" s="116">
        <f t="shared" si="3005"/>
        <v>0</v>
      </c>
      <c r="BA826" s="116">
        <f t="shared" si="3005"/>
        <v>0</v>
      </c>
      <c r="BB826" s="116">
        <f t="shared" si="3005"/>
        <v>0</v>
      </c>
      <c r="BC826" s="116">
        <f t="shared" si="3005"/>
        <v>0</v>
      </c>
      <c r="BD826" s="116">
        <f t="shared" si="3005"/>
        <v>0</v>
      </c>
      <c r="BE826" s="116">
        <f t="shared" si="3005"/>
        <v>0</v>
      </c>
      <c r="BF826" s="116">
        <f t="shared" si="3005"/>
        <v>0</v>
      </c>
      <c r="BG826" s="116">
        <f t="shared" si="3005"/>
        <v>0</v>
      </c>
      <c r="BH826" s="116">
        <f t="shared" si="3005"/>
        <v>0</v>
      </c>
      <c r="BI826" s="163"/>
      <c r="BV826" s="163"/>
      <c r="CI826" s="163"/>
      <c r="CV826" s="163"/>
      <c r="DI826" s="163"/>
      <c r="DV826" s="163"/>
      <c r="EI826" s="163"/>
    </row>
    <row r="827" spans="1:139" ht="15.75" hidden="1" customHeight="1" outlineLevel="1" x14ac:dyDescent="0.25">
      <c r="A827" s="2">
        <f t="shared" si="2969"/>
        <v>77</v>
      </c>
      <c r="B827" s="86">
        <f t="shared" si="2969"/>
        <v>0</v>
      </c>
      <c r="C827" s="86">
        <f t="shared" si="2969"/>
        <v>0</v>
      </c>
      <c r="D827" s="2">
        <f t="shared" si="2969"/>
        <v>0</v>
      </c>
      <c r="E827" s="162">
        <f t="shared" si="2969"/>
        <v>0</v>
      </c>
      <c r="I827" s="205">
        <v>0</v>
      </c>
      <c r="J827" s="116">
        <f t="shared" ref="J827:U827" si="3006">J626+I827</f>
        <v>0</v>
      </c>
      <c r="K827" s="116">
        <f t="shared" si="3006"/>
        <v>0</v>
      </c>
      <c r="L827" s="116">
        <f t="shared" si="3006"/>
        <v>0</v>
      </c>
      <c r="M827" s="116">
        <f t="shared" si="3006"/>
        <v>0</v>
      </c>
      <c r="N827" s="116">
        <f t="shared" si="3006"/>
        <v>0</v>
      </c>
      <c r="O827" s="116">
        <f t="shared" si="3006"/>
        <v>0</v>
      </c>
      <c r="P827" s="116">
        <f t="shared" si="3006"/>
        <v>0</v>
      </c>
      <c r="Q827" s="116">
        <f t="shared" si="3006"/>
        <v>0</v>
      </c>
      <c r="R827" s="116">
        <f t="shared" si="3006"/>
        <v>0</v>
      </c>
      <c r="S827" s="116">
        <f t="shared" si="3006"/>
        <v>0</v>
      </c>
      <c r="T827" s="116">
        <f t="shared" si="3006"/>
        <v>0</v>
      </c>
      <c r="U827" s="116">
        <f t="shared" si="3006"/>
        <v>0</v>
      </c>
      <c r="V827" s="163"/>
      <c r="W827" s="116">
        <f t="shared" si="2914"/>
        <v>0</v>
      </c>
      <c r="X827" s="116">
        <f t="shared" ref="X827:AH827" si="3007">X626+W827</f>
        <v>0</v>
      </c>
      <c r="Y827" s="116">
        <f t="shared" si="3007"/>
        <v>0</v>
      </c>
      <c r="Z827" s="116">
        <f t="shared" si="3007"/>
        <v>0</v>
      </c>
      <c r="AA827" s="116">
        <f t="shared" si="3007"/>
        <v>0</v>
      </c>
      <c r="AB827" s="116">
        <f t="shared" si="3007"/>
        <v>0</v>
      </c>
      <c r="AC827" s="116">
        <f t="shared" si="3007"/>
        <v>0</v>
      </c>
      <c r="AD827" s="116">
        <f t="shared" si="3007"/>
        <v>0</v>
      </c>
      <c r="AE827" s="116">
        <f t="shared" si="3007"/>
        <v>0</v>
      </c>
      <c r="AF827" s="116">
        <f t="shared" si="3007"/>
        <v>0</v>
      </c>
      <c r="AG827" s="116">
        <f t="shared" si="3007"/>
        <v>0</v>
      </c>
      <c r="AH827" s="116">
        <f t="shared" si="3007"/>
        <v>0</v>
      </c>
      <c r="AI827" s="163"/>
      <c r="AJ827" s="116">
        <f t="shared" si="2916"/>
        <v>0</v>
      </c>
      <c r="AK827" s="116">
        <f t="shared" ref="AK827:AU827" si="3008">AK626+AJ827</f>
        <v>0</v>
      </c>
      <c r="AL827" s="116">
        <f t="shared" si="3008"/>
        <v>0</v>
      </c>
      <c r="AM827" s="116">
        <f t="shared" si="3008"/>
        <v>0</v>
      </c>
      <c r="AN827" s="116">
        <f t="shared" si="3008"/>
        <v>0</v>
      </c>
      <c r="AO827" s="116">
        <f t="shared" si="3008"/>
        <v>0</v>
      </c>
      <c r="AP827" s="116">
        <f t="shared" si="3008"/>
        <v>0</v>
      </c>
      <c r="AQ827" s="116">
        <f t="shared" si="3008"/>
        <v>0</v>
      </c>
      <c r="AR827" s="116">
        <f t="shared" si="3008"/>
        <v>0</v>
      </c>
      <c r="AS827" s="116">
        <f t="shared" si="3008"/>
        <v>0</v>
      </c>
      <c r="AT827" s="116">
        <f t="shared" si="3008"/>
        <v>0</v>
      </c>
      <c r="AU827" s="116">
        <f t="shared" si="3008"/>
        <v>0</v>
      </c>
      <c r="AV827" s="163"/>
      <c r="AW827" s="116">
        <f t="shared" si="2918"/>
        <v>0</v>
      </c>
      <c r="AX827" s="116">
        <f t="shared" ref="AX827:BH827" si="3009">AX626+AW827</f>
        <v>0</v>
      </c>
      <c r="AY827" s="116">
        <f t="shared" si="3009"/>
        <v>0</v>
      </c>
      <c r="AZ827" s="116">
        <f t="shared" si="3009"/>
        <v>0</v>
      </c>
      <c r="BA827" s="116">
        <f t="shared" si="3009"/>
        <v>0</v>
      </c>
      <c r="BB827" s="116">
        <f t="shared" si="3009"/>
        <v>0</v>
      </c>
      <c r="BC827" s="116">
        <f t="shared" si="3009"/>
        <v>0</v>
      </c>
      <c r="BD827" s="116">
        <f t="shared" si="3009"/>
        <v>0</v>
      </c>
      <c r="BE827" s="116">
        <f t="shared" si="3009"/>
        <v>0</v>
      </c>
      <c r="BF827" s="116">
        <f t="shared" si="3009"/>
        <v>0</v>
      </c>
      <c r="BG827" s="116">
        <f t="shared" si="3009"/>
        <v>0</v>
      </c>
      <c r="BH827" s="116">
        <f t="shared" si="3009"/>
        <v>0</v>
      </c>
      <c r="BI827" s="163"/>
      <c r="BV827" s="163"/>
      <c r="CI827" s="163"/>
      <c r="CV827" s="163"/>
      <c r="DI827" s="163"/>
      <c r="DV827" s="163"/>
      <c r="EI827" s="163"/>
    </row>
    <row r="828" spans="1:139" ht="15.75" hidden="1" customHeight="1" outlineLevel="1" x14ac:dyDescent="0.25">
      <c r="A828" s="2">
        <f t="shared" ref="A828:E837" si="3010">A627</f>
        <v>78</v>
      </c>
      <c r="B828" s="86">
        <f t="shared" si="3010"/>
        <v>0</v>
      </c>
      <c r="C828" s="86">
        <f t="shared" si="3010"/>
        <v>0</v>
      </c>
      <c r="D828" s="2">
        <f t="shared" si="3010"/>
        <v>0</v>
      </c>
      <c r="E828" s="162">
        <f t="shared" si="3010"/>
        <v>0</v>
      </c>
      <c r="I828" s="205">
        <v>0</v>
      </c>
      <c r="J828" s="116">
        <f t="shared" ref="J828:U828" si="3011">J627+I828</f>
        <v>0</v>
      </c>
      <c r="K828" s="116">
        <f t="shared" si="3011"/>
        <v>0</v>
      </c>
      <c r="L828" s="116">
        <f t="shared" si="3011"/>
        <v>0</v>
      </c>
      <c r="M828" s="116">
        <f t="shared" si="3011"/>
        <v>0</v>
      </c>
      <c r="N828" s="116">
        <f t="shared" si="3011"/>
        <v>0</v>
      </c>
      <c r="O828" s="116">
        <f t="shared" si="3011"/>
        <v>0</v>
      </c>
      <c r="P828" s="116">
        <f t="shared" si="3011"/>
        <v>0</v>
      </c>
      <c r="Q828" s="116">
        <f t="shared" si="3011"/>
        <v>0</v>
      </c>
      <c r="R828" s="116">
        <f t="shared" si="3011"/>
        <v>0</v>
      </c>
      <c r="S828" s="116">
        <f t="shared" si="3011"/>
        <v>0</v>
      </c>
      <c r="T828" s="116">
        <f t="shared" si="3011"/>
        <v>0</v>
      </c>
      <c r="U828" s="116">
        <f t="shared" si="3011"/>
        <v>0</v>
      </c>
      <c r="V828" s="163"/>
      <c r="W828" s="116">
        <f t="shared" si="2914"/>
        <v>0</v>
      </c>
      <c r="X828" s="116">
        <f t="shared" ref="X828:AH828" si="3012">X627+W828</f>
        <v>0</v>
      </c>
      <c r="Y828" s="116">
        <f t="shared" si="3012"/>
        <v>0</v>
      </c>
      <c r="Z828" s="116">
        <f t="shared" si="3012"/>
        <v>0</v>
      </c>
      <c r="AA828" s="116">
        <f t="shared" si="3012"/>
        <v>0</v>
      </c>
      <c r="AB828" s="116">
        <f t="shared" si="3012"/>
        <v>0</v>
      </c>
      <c r="AC828" s="116">
        <f t="shared" si="3012"/>
        <v>0</v>
      </c>
      <c r="AD828" s="116">
        <f t="shared" si="3012"/>
        <v>0</v>
      </c>
      <c r="AE828" s="116">
        <f t="shared" si="3012"/>
        <v>0</v>
      </c>
      <c r="AF828" s="116">
        <f t="shared" si="3012"/>
        <v>0</v>
      </c>
      <c r="AG828" s="116">
        <f t="shared" si="3012"/>
        <v>0</v>
      </c>
      <c r="AH828" s="116">
        <f t="shared" si="3012"/>
        <v>0</v>
      </c>
      <c r="AI828" s="163"/>
      <c r="AJ828" s="116">
        <f t="shared" si="2916"/>
        <v>0</v>
      </c>
      <c r="AK828" s="116">
        <f t="shared" ref="AK828:AU828" si="3013">AK627+AJ828</f>
        <v>0</v>
      </c>
      <c r="AL828" s="116">
        <f t="shared" si="3013"/>
        <v>0</v>
      </c>
      <c r="AM828" s="116">
        <f t="shared" si="3013"/>
        <v>0</v>
      </c>
      <c r="AN828" s="116">
        <f t="shared" si="3013"/>
        <v>0</v>
      </c>
      <c r="AO828" s="116">
        <f t="shared" si="3013"/>
        <v>0</v>
      </c>
      <c r="AP828" s="116">
        <f t="shared" si="3013"/>
        <v>0</v>
      </c>
      <c r="AQ828" s="116">
        <f t="shared" si="3013"/>
        <v>0</v>
      </c>
      <c r="AR828" s="116">
        <f t="shared" si="3013"/>
        <v>0</v>
      </c>
      <c r="AS828" s="116">
        <f t="shared" si="3013"/>
        <v>0</v>
      </c>
      <c r="AT828" s="116">
        <f t="shared" si="3013"/>
        <v>0</v>
      </c>
      <c r="AU828" s="116">
        <f t="shared" si="3013"/>
        <v>0</v>
      </c>
      <c r="AV828" s="163"/>
      <c r="AW828" s="116">
        <f t="shared" si="2918"/>
        <v>0</v>
      </c>
      <c r="AX828" s="116">
        <f t="shared" ref="AX828:BH828" si="3014">AX627+AW828</f>
        <v>0</v>
      </c>
      <c r="AY828" s="116">
        <f t="shared" si="3014"/>
        <v>0</v>
      </c>
      <c r="AZ828" s="116">
        <f t="shared" si="3014"/>
        <v>0</v>
      </c>
      <c r="BA828" s="116">
        <f t="shared" si="3014"/>
        <v>0</v>
      </c>
      <c r="BB828" s="116">
        <f t="shared" si="3014"/>
        <v>0</v>
      </c>
      <c r="BC828" s="116">
        <f t="shared" si="3014"/>
        <v>0</v>
      </c>
      <c r="BD828" s="116">
        <f t="shared" si="3014"/>
        <v>0</v>
      </c>
      <c r="BE828" s="116">
        <f t="shared" si="3014"/>
        <v>0</v>
      </c>
      <c r="BF828" s="116">
        <f t="shared" si="3014"/>
        <v>0</v>
      </c>
      <c r="BG828" s="116">
        <f t="shared" si="3014"/>
        <v>0</v>
      </c>
      <c r="BH828" s="116">
        <f t="shared" si="3014"/>
        <v>0</v>
      </c>
      <c r="BI828" s="163"/>
      <c r="BV828" s="163"/>
      <c r="CI828" s="163"/>
      <c r="CV828" s="163"/>
      <c r="DI828" s="163"/>
      <c r="DV828" s="163"/>
      <c r="EI828" s="163"/>
    </row>
    <row r="829" spans="1:139" ht="15.75" hidden="1" customHeight="1" outlineLevel="1" x14ac:dyDescent="0.25">
      <c r="A829" s="2">
        <f t="shared" si="3010"/>
        <v>79</v>
      </c>
      <c r="B829" s="86">
        <f t="shared" si="3010"/>
        <v>0</v>
      </c>
      <c r="C829" s="86">
        <f t="shared" si="3010"/>
        <v>0</v>
      </c>
      <c r="D829" s="2">
        <f t="shared" si="3010"/>
        <v>0</v>
      </c>
      <c r="E829" s="162">
        <f t="shared" si="3010"/>
        <v>0</v>
      </c>
      <c r="I829" s="205">
        <v>0</v>
      </c>
      <c r="J829" s="116">
        <f t="shared" ref="J829:U829" si="3015">J628+I829</f>
        <v>0</v>
      </c>
      <c r="K829" s="116">
        <f t="shared" si="3015"/>
        <v>0</v>
      </c>
      <c r="L829" s="116">
        <f t="shared" si="3015"/>
        <v>0</v>
      </c>
      <c r="M829" s="116">
        <f t="shared" si="3015"/>
        <v>0</v>
      </c>
      <c r="N829" s="116">
        <f t="shared" si="3015"/>
        <v>0</v>
      </c>
      <c r="O829" s="116">
        <f t="shared" si="3015"/>
        <v>0</v>
      </c>
      <c r="P829" s="116">
        <f t="shared" si="3015"/>
        <v>0</v>
      </c>
      <c r="Q829" s="116">
        <f t="shared" si="3015"/>
        <v>0</v>
      </c>
      <c r="R829" s="116">
        <f t="shared" si="3015"/>
        <v>0</v>
      </c>
      <c r="S829" s="116">
        <f t="shared" si="3015"/>
        <v>0</v>
      </c>
      <c r="T829" s="116">
        <f t="shared" si="3015"/>
        <v>0</v>
      </c>
      <c r="U829" s="116">
        <f t="shared" si="3015"/>
        <v>0</v>
      </c>
      <c r="V829" s="163"/>
      <c r="W829" s="116">
        <f t="shared" si="2914"/>
        <v>0</v>
      </c>
      <c r="X829" s="116">
        <f t="shared" ref="X829:AH829" si="3016">X628+W829</f>
        <v>0</v>
      </c>
      <c r="Y829" s="116">
        <f t="shared" si="3016"/>
        <v>0</v>
      </c>
      <c r="Z829" s="116">
        <f t="shared" si="3016"/>
        <v>0</v>
      </c>
      <c r="AA829" s="116">
        <f t="shared" si="3016"/>
        <v>0</v>
      </c>
      <c r="AB829" s="116">
        <f t="shared" si="3016"/>
        <v>0</v>
      </c>
      <c r="AC829" s="116">
        <f t="shared" si="3016"/>
        <v>0</v>
      </c>
      <c r="AD829" s="116">
        <f t="shared" si="3016"/>
        <v>0</v>
      </c>
      <c r="AE829" s="116">
        <f t="shared" si="3016"/>
        <v>0</v>
      </c>
      <c r="AF829" s="116">
        <f t="shared" si="3016"/>
        <v>0</v>
      </c>
      <c r="AG829" s="116">
        <f t="shared" si="3016"/>
        <v>0</v>
      </c>
      <c r="AH829" s="116">
        <f t="shared" si="3016"/>
        <v>0</v>
      </c>
      <c r="AI829" s="163"/>
      <c r="AJ829" s="116">
        <f t="shared" si="2916"/>
        <v>0</v>
      </c>
      <c r="AK829" s="116">
        <f t="shared" ref="AK829:AU829" si="3017">AK628+AJ829</f>
        <v>0</v>
      </c>
      <c r="AL829" s="116">
        <f t="shared" si="3017"/>
        <v>0</v>
      </c>
      <c r="AM829" s="116">
        <f t="shared" si="3017"/>
        <v>0</v>
      </c>
      <c r="AN829" s="116">
        <f t="shared" si="3017"/>
        <v>0</v>
      </c>
      <c r="AO829" s="116">
        <f t="shared" si="3017"/>
        <v>0</v>
      </c>
      <c r="AP829" s="116">
        <f t="shared" si="3017"/>
        <v>0</v>
      </c>
      <c r="AQ829" s="116">
        <f t="shared" si="3017"/>
        <v>0</v>
      </c>
      <c r="AR829" s="116">
        <f t="shared" si="3017"/>
        <v>0</v>
      </c>
      <c r="AS829" s="116">
        <f t="shared" si="3017"/>
        <v>0</v>
      </c>
      <c r="AT829" s="116">
        <f t="shared" si="3017"/>
        <v>0</v>
      </c>
      <c r="AU829" s="116">
        <f t="shared" si="3017"/>
        <v>0</v>
      </c>
      <c r="AV829" s="163"/>
      <c r="AW829" s="116">
        <f t="shared" si="2918"/>
        <v>0</v>
      </c>
      <c r="AX829" s="116">
        <f t="shared" ref="AX829:BH829" si="3018">AX628+AW829</f>
        <v>0</v>
      </c>
      <c r="AY829" s="116">
        <f t="shared" si="3018"/>
        <v>0</v>
      </c>
      <c r="AZ829" s="116">
        <f t="shared" si="3018"/>
        <v>0</v>
      </c>
      <c r="BA829" s="116">
        <f t="shared" si="3018"/>
        <v>0</v>
      </c>
      <c r="BB829" s="116">
        <f t="shared" si="3018"/>
        <v>0</v>
      </c>
      <c r="BC829" s="116">
        <f t="shared" si="3018"/>
        <v>0</v>
      </c>
      <c r="BD829" s="116">
        <f t="shared" si="3018"/>
        <v>0</v>
      </c>
      <c r="BE829" s="116">
        <f t="shared" si="3018"/>
        <v>0</v>
      </c>
      <c r="BF829" s="116">
        <f t="shared" si="3018"/>
        <v>0</v>
      </c>
      <c r="BG829" s="116">
        <f t="shared" si="3018"/>
        <v>0</v>
      </c>
      <c r="BH829" s="116">
        <f t="shared" si="3018"/>
        <v>0</v>
      </c>
      <c r="BI829" s="163"/>
      <c r="BV829" s="163"/>
      <c r="CI829" s="163"/>
      <c r="CV829" s="163"/>
      <c r="DI829" s="163"/>
      <c r="DV829" s="163"/>
      <c r="EI829" s="163"/>
    </row>
    <row r="830" spans="1:139" ht="15.75" hidden="1" customHeight="1" outlineLevel="1" x14ac:dyDescent="0.25">
      <c r="A830" s="2">
        <f t="shared" si="3010"/>
        <v>80</v>
      </c>
      <c r="B830" s="86">
        <f t="shared" si="3010"/>
        <v>0</v>
      </c>
      <c r="C830" s="86">
        <f t="shared" si="3010"/>
        <v>0</v>
      </c>
      <c r="D830" s="2">
        <f t="shared" si="3010"/>
        <v>0</v>
      </c>
      <c r="E830" s="162">
        <f t="shared" si="3010"/>
        <v>0</v>
      </c>
      <c r="I830" s="205">
        <v>0</v>
      </c>
      <c r="J830" s="116">
        <f t="shared" ref="J830:U830" si="3019">J629+I830</f>
        <v>0</v>
      </c>
      <c r="K830" s="116">
        <f t="shared" si="3019"/>
        <v>0</v>
      </c>
      <c r="L830" s="116">
        <f t="shared" si="3019"/>
        <v>0</v>
      </c>
      <c r="M830" s="116">
        <f t="shared" si="3019"/>
        <v>0</v>
      </c>
      <c r="N830" s="116">
        <f t="shared" si="3019"/>
        <v>0</v>
      </c>
      <c r="O830" s="116">
        <f t="shared" si="3019"/>
        <v>0</v>
      </c>
      <c r="P830" s="116">
        <f t="shared" si="3019"/>
        <v>0</v>
      </c>
      <c r="Q830" s="116">
        <f t="shared" si="3019"/>
        <v>0</v>
      </c>
      <c r="R830" s="116">
        <f t="shared" si="3019"/>
        <v>0</v>
      </c>
      <c r="S830" s="116">
        <f t="shared" si="3019"/>
        <v>0</v>
      </c>
      <c r="T830" s="116">
        <f t="shared" si="3019"/>
        <v>0</v>
      </c>
      <c r="U830" s="116">
        <f t="shared" si="3019"/>
        <v>0</v>
      </c>
      <c r="V830" s="163"/>
      <c r="W830" s="116">
        <f t="shared" si="2914"/>
        <v>0</v>
      </c>
      <c r="X830" s="116">
        <f t="shared" ref="X830:AH830" si="3020">X629+W830</f>
        <v>0</v>
      </c>
      <c r="Y830" s="116">
        <f t="shared" si="3020"/>
        <v>0</v>
      </c>
      <c r="Z830" s="116">
        <f t="shared" si="3020"/>
        <v>0</v>
      </c>
      <c r="AA830" s="116">
        <f t="shared" si="3020"/>
        <v>0</v>
      </c>
      <c r="AB830" s="116">
        <f t="shared" si="3020"/>
        <v>0</v>
      </c>
      <c r="AC830" s="116">
        <f t="shared" si="3020"/>
        <v>0</v>
      </c>
      <c r="AD830" s="116">
        <f t="shared" si="3020"/>
        <v>0</v>
      </c>
      <c r="AE830" s="116">
        <f t="shared" si="3020"/>
        <v>0</v>
      </c>
      <c r="AF830" s="116">
        <f t="shared" si="3020"/>
        <v>0</v>
      </c>
      <c r="AG830" s="116">
        <f t="shared" si="3020"/>
        <v>0</v>
      </c>
      <c r="AH830" s="116">
        <f t="shared" si="3020"/>
        <v>0</v>
      </c>
      <c r="AI830" s="163"/>
      <c r="AJ830" s="116">
        <f t="shared" si="2916"/>
        <v>0</v>
      </c>
      <c r="AK830" s="116">
        <f t="shared" ref="AK830:AU830" si="3021">AK629+AJ830</f>
        <v>0</v>
      </c>
      <c r="AL830" s="116">
        <f t="shared" si="3021"/>
        <v>0</v>
      </c>
      <c r="AM830" s="116">
        <f t="shared" si="3021"/>
        <v>0</v>
      </c>
      <c r="AN830" s="116">
        <f t="shared" si="3021"/>
        <v>0</v>
      </c>
      <c r="AO830" s="116">
        <f t="shared" si="3021"/>
        <v>0</v>
      </c>
      <c r="AP830" s="116">
        <f t="shared" si="3021"/>
        <v>0</v>
      </c>
      <c r="AQ830" s="116">
        <f t="shared" si="3021"/>
        <v>0</v>
      </c>
      <c r="AR830" s="116">
        <f t="shared" si="3021"/>
        <v>0</v>
      </c>
      <c r="AS830" s="116">
        <f t="shared" si="3021"/>
        <v>0</v>
      </c>
      <c r="AT830" s="116">
        <f t="shared" si="3021"/>
        <v>0</v>
      </c>
      <c r="AU830" s="116">
        <f t="shared" si="3021"/>
        <v>0</v>
      </c>
      <c r="AV830" s="163"/>
      <c r="AW830" s="116">
        <f t="shared" si="2918"/>
        <v>0</v>
      </c>
      <c r="AX830" s="116">
        <f t="shared" ref="AX830:BH830" si="3022">AX629+AW830</f>
        <v>0</v>
      </c>
      <c r="AY830" s="116">
        <f t="shared" si="3022"/>
        <v>0</v>
      </c>
      <c r="AZ830" s="116">
        <f t="shared" si="3022"/>
        <v>0</v>
      </c>
      <c r="BA830" s="116">
        <f t="shared" si="3022"/>
        <v>0</v>
      </c>
      <c r="BB830" s="116">
        <f t="shared" si="3022"/>
        <v>0</v>
      </c>
      <c r="BC830" s="116">
        <f t="shared" si="3022"/>
        <v>0</v>
      </c>
      <c r="BD830" s="116">
        <f t="shared" si="3022"/>
        <v>0</v>
      </c>
      <c r="BE830" s="116">
        <f t="shared" si="3022"/>
        <v>0</v>
      </c>
      <c r="BF830" s="116">
        <f t="shared" si="3022"/>
        <v>0</v>
      </c>
      <c r="BG830" s="116">
        <f t="shared" si="3022"/>
        <v>0</v>
      </c>
      <c r="BH830" s="116">
        <f t="shared" si="3022"/>
        <v>0</v>
      </c>
      <c r="BI830" s="163"/>
      <c r="BV830" s="163"/>
      <c r="CI830" s="163"/>
      <c r="CV830" s="163"/>
      <c r="DI830" s="163"/>
      <c r="DV830" s="163"/>
      <c r="EI830" s="163"/>
    </row>
    <row r="831" spans="1:139" ht="15.75" hidden="1" customHeight="1" outlineLevel="1" x14ac:dyDescent="0.25">
      <c r="A831" s="2">
        <f t="shared" si="3010"/>
        <v>81</v>
      </c>
      <c r="B831" s="86">
        <f t="shared" si="3010"/>
        <v>0</v>
      </c>
      <c r="C831" s="86">
        <f t="shared" si="3010"/>
        <v>0</v>
      </c>
      <c r="D831" s="2">
        <f t="shared" si="3010"/>
        <v>0</v>
      </c>
      <c r="E831" s="162">
        <f t="shared" si="3010"/>
        <v>0</v>
      </c>
      <c r="I831" s="205">
        <v>0</v>
      </c>
      <c r="J831" s="116">
        <f t="shared" ref="J831:U831" si="3023">J630+I831</f>
        <v>0</v>
      </c>
      <c r="K831" s="116">
        <f t="shared" si="3023"/>
        <v>0</v>
      </c>
      <c r="L831" s="116">
        <f t="shared" si="3023"/>
        <v>0</v>
      </c>
      <c r="M831" s="116">
        <f t="shared" si="3023"/>
        <v>0</v>
      </c>
      <c r="N831" s="116">
        <f t="shared" si="3023"/>
        <v>0</v>
      </c>
      <c r="O831" s="116">
        <f t="shared" si="3023"/>
        <v>0</v>
      </c>
      <c r="P831" s="116">
        <f t="shared" si="3023"/>
        <v>0</v>
      </c>
      <c r="Q831" s="116">
        <f t="shared" si="3023"/>
        <v>0</v>
      </c>
      <c r="R831" s="116">
        <f t="shared" si="3023"/>
        <v>0</v>
      </c>
      <c r="S831" s="116">
        <f t="shared" si="3023"/>
        <v>0</v>
      </c>
      <c r="T831" s="116">
        <f t="shared" si="3023"/>
        <v>0</v>
      </c>
      <c r="U831" s="116">
        <f t="shared" si="3023"/>
        <v>0</v>
      </c>
      <c r="V831" s="163"/>
      <c r="W831" s="116">
        <f t="shared" si="2914"/>
        <v>0</v>
      </c>
      <c r="X831" s="116">
        <f t="shared" ref="X831:AH831" si="3024">X630+W831</f>
        <v>0</v>
      </c>
      <c r="Y831" s="116">
        <f t="shared" si="3024"/>
        <v>0</v>
      </c>
      <c r="Z831" s="116">
        <f t="shared" si="3024"/>
        <v>0</v>
      </c>
      <c r="AA831" s="116">
        <f t="shared" si="3024"/>
        <v>0</v>
      </c>
      <c r="AB831" s="116">
        <f t="shared" si="3024"/>
        <v>0</v>
      </c>
      <c r="AC831" s="116">
        <f t="shared" si="3024"/>
        <v>0</v>
      </c>
      <c r="AD831" s="116">
        <f t="shared" si="3024"/>
        <v>0</v>
      </c>
      <c r="AE831" s="116">
        <f t="shared" si="3024"/>
        <v>0</v>
      </c>
      <c r="AF831" s="116">
        <f t="shared" si="3024"/>
        <v>0</v>
      </c>
      <c r="AG831" s="116">
        <f t="shared" si="3024"/>
        <v>0</v>
      </c>
      <c r="AH831" s="116">
        <f t="shared" si="3024"/>
        <v>0</v>
      </c>
      <c r="AI831" s="163"/>
      <c r="AJ831" s="116">
        <f t="shared" si="2916"/>
        <v>0</v>
      </c>
      <c r="AK831" s="116">
        <f t="shared" ref="AK831:AU831" si="3025">AK630+AJ831</f>
        <v>0</v>
      </c>
      <c r="AL831" s="116">
        <f t="shared" si="3025"/>
        <v>0</v>
      </c>
      <c r="AM831" s="116">
        <f t="shared" si="3025"/>
        <v>0</v>
      </c>
      <c r="AN831" s="116">
        <f t="shared" si="3025"/>
        <v>0</v>
      </c>
      <c r="AO831" s="116">
        <f t="shared" si="3025"/>
        <v>0</v>
      </c>
      <c r="AP831" s="116">
        <f t="shared" si="3025"/>
        <v>0</v>
      </c>
      <c r="AQ831" s="116">
        <f t="shared" si="3025"/>
        <v>0</v>
      </c>
      <c r="AR831" s="116">
        <f t="shared" si="3025"/>
        <v>0</v>
      </c>
      <c r="AS831" s="116">
        <f t="shared" si="3025"/>
        <v>0</v>
      </c>
      <c r="AT831" s="116">
        <f t="shared" si="3025"/>
        <v>0</v>
      </c>
      <c r="AU831" s="116">
        <f t="shared" si="3025"/>
        <v>0</v>
      </c>
      <c r="AV831" s="163"/>
      <c r="AW831" s="116">
        <f t="shared" si="2918"/>
        <v>0</v>
      </c>
      <c r="AX831" s="116">
        <f t="shared" ref="AX831:BH831" si="3026">AX630+AW831</f>
        <v>0</v>
      </c>
      <c r="AY831" s="116">
        <f t="shared" si="3026"/>
        <v>0</v>
      </c>
      <c r="AZ831" s="116">
        <f t="shared" si="3026"/>
        <v>0</v>
      </c>
      <c r="BA831" s="116">
        <f t="shared" si="3026"/>
        <v>0</v>
      </c>
      <c r="BB831" s="116">
        <f t="shared" si="3026"/>
        <v>0</v>
      </c>
      <c r="BC831" s="116">
        <f t="shared" si="3026"/>
        <v>0</v>
      </c>
      <c r="BD831" s="116">
        <f t="shared" si="3026"/>
        <v>0</v>
      </c>
      <c r="BE831" s="116">
        <f t="shared" si="3026"/>
        <v>0</v>
      </c>
      <c r="BF831" s="116">
        <f t="shared" si="3026"/>
        <v>0</v>
      </c>
      <c r="BG831" s="116">
        <f t="shared" si="3026"/>
        <v>0</v>
      </c>
      <c r="BH831" s="116">
        <f t="shared" si="3026"/>
        <v>0</v>
      </c>
      <c r="BI831" s="163"/>
      <c r="BV831" s="163"/>
      <c r="CI831" s="163"/>
      <c r="CV831" s="163"/>
      <c r="DI831" s="163"/>
      <c r="DV831" s="163"/>
      <c r="EI831" s="163"/>
    </row>
    <row r="832" spans="1:139" ht="15.75" hidden="1" customHeight="1" outlineLevel="1" x14ac:dyDescent="0.25">
      <c r="A832" s="2">
        <f t="shared" si="3010"/>
        <v>82</v>
      </c>
      <c r="B832" s="86">
        <f t="shared" si="3010"/>
        <v>0</v>
      </c>
      <c r="C832" s="86">
        <f t="shared" si="3010"/>
        <v>0</v>
      </c>
      <c r="D832" s="2">
        <f t="shared" si="3010"/>
        <v>0</v>
      </c>
      <c r="E832" s="162">
        <f t="shared" si="3010"/>
        <v>0</v>
      </c>
      <c r="I832" s="205">
        <v>0</v>
      </c>
      <c r="J832" s="116">
        <f t="shared" ref="J832:U832" si="3027">J631+I832</f>
        <v>0</v>
      </c>
      <c r="K832" s="116">
        <f t="shared" si="3027"/>
        <v>0</v>
      </c>
      <c r="L832" s="116">
        <f t="shared" si="3027"/>
        <v>0</v>
      </c>
      <c r="M832" s="116">
        <f t="shared" si="3027"/>
        <v>0</v>
      </c>
      <c r="N832" s="116">
        <f t="shared" si="3027"/>
        <v>0</v>
      </c>
      <c r="O832" s="116">
        <f t="shared" si="3027"/>
        <v>0</v>
      </c>
      <c r="P832" s="116">
        <f t="shared" si="3027"/>
        <v>0</v>
      </c>
      <c r="Q832" s="116">
        <f t="shared" si="3027"/>
        <v>0</v>
      </c>
      <c r="R832" s="116">
        <f t="shared" si="3027"/>
        <v>0</v>
      </c>
      <c r="S832" s="116">
        <f t="shared" si="3027"/>
        <v>0</v>
      </c>
      <c r="T832" s="116">
        <f t="shared" si="3027"/>
        <v>0</v>
      </c>
      <c r="U832" s="116">
        <f t="shared" si="3027"/>
        <v>0</v>
      </c>
      <c r="V832" s="163"/>
      <c r="W832" s="116">
        <f t="shared" si="2914"/>
        <v>0</v>
      </c>
      <c r="X832" s="116">
        <f t="shared" ref="X832:AH832" si="3028">X631+W832</f>
        <v>0</v>
      </c>
      <c r="Y832" s="116">
        <f t="shared" si="3028"/>
        <v>0</v>
      </c>
      <c r="Z832" s="116">
        <f t="shared" si="3028"/>
        <v>0</v>
      </c>
      <c r="AA832" s="116">
        <f t="shared" si="3028"/>
        <v>0</v>
      </c>
      <c r="AB832" s="116">
        <f t="shared" si="3028"/>
        <v>0</v>
      </c>
      <c r="AC832" s="116">
        <f t="shared" si="3028"/>
        <v>0</v>
      </c>
      <c r="AD832" s="116">
        <f t="shared" si="3028"/>
        <v>0</v>
      </c>
      <c r="AE832" s="116">
        <f t="shared" si="3028"/>
        <v>0</v>
      </c>
      <c r="AF832" s="116">
        <f t="shared" si="3028"/>
        <v>0</v>
      </c>
      <c r="AG832" s="116">
        <f t="shared" si="3028"/>
        <v>0</v>
      </c>
      <c r="AH832" s="116">
        <f t="shared" si="3028"/>
        <v>0</v>
      </c>
      <c r="AI832" s="163"/>
      <c r="AJ832" s="116">
        <f t="shared" si="2916"/>
        <v>0</v>
      </c>
      <c r="AK832" s="116">
        <f t="shared" ref="AK832:AU832" si="3029">AK631+AJ832</f>
        <v>0</v>
      </c>
      <c r="AL832" s="116">
        <f t="shared" si="3029"/>
        <v>0</v>
      </c>
      <c r="AM832" s="116">
        <f t="shared" si="3029"/>
        <v>0</v>
      </c>
      <c r="AN832" s="116">
        <f t="shared" si="3029"/>
        <v>0</v>
      </c>
      <c r="AO832" s="116">
        <f t="shared" si="3029"/>
        <v>0</v>
      </c>
      <c r="AP832" s="116">
        <f t="shared" si="3029"/>
        <v>0</v>
      </c>
      <c r="AQ832" s="116">
        <f t="shared" si="3029"/>
        <v>0</v>
      </c>
      <c r="AR832" s="116">
        <f t="shared" si="3029"/>
        <v>0</v>
      </c>
      <c r="AS832" s="116">
        <f t="shared" si="3029"/>
        <v>0</v>
      </c>
      <c r="AT832" s="116">
        <f t="shared" si="3029"/>
        <v>0</v>
      </c>
      <c r="AU832" s="116">
        <f t="shared" si="3029"/>
        <v>0</v>
      </c>
      <c r="AV832" s="163"/>
      <c r="AW832" s="116">
        <f t="shared" si="2918"/>
        <v>0</v>
      </c>
      <c r="AX832" s="116">
        <f t="shared" ref="AX832:BH832" si="3030">AX631+AW832</f>
        <v>0</v>
      </c>
      <c r="AY832" s="116">
        <f t="shared" si="3030"/>
        <v>0</v>
      </c>
      <c r="AZ832" s="116">
        <f t="shared" si="3030"/>
        <v>0</v>
      </c>
      <c r="BA832" s="116">
        <f t="shared" si="3030"/>
        <v>0</v>
      </c>
      <c r="BB832" s="116">
        <f t="shared" si="3030"/>
        <v>0</v>
      </c>
      <c r="BC832" s="116">
        <f t="shared" si="3030"/>
        <v>0</v>
      </c>
      <c r="BD832" s="116">
        <f t="shared" si="3030"/>
        <v>0</v>
      </c>
      <c r="BE832" s="116">
        <f t="shared" si="3030"/>
        <v>0</v>
      </c>
      <c r="BF832" s="116">
        <f t="shared" si="3030"/>
        <v>0</v>
      </c>
      <c r="BG832" s="116">
        <f t="shared" si="3030"/>
        <v>0</v>
      </c>
      <c r="BH832" s="116">
        <f t="shared" si="3030"/>
        <v>0</v>
      </c>
      <c r="BI832" s="163"/>
      <c r="BV832" s="163"/>
      <c r="CI832" s="163"/>
      <c r="CV832" s="163"/>
      <c r="DI832" s="163"/>
      <c r="DV832" s="163"/>
      <c r="EI832" s="163"/>
    </row>
    <row r="833" spans="1:139" ht="15.75" hidden="1" customHeight="1" outlineLevel="1" x14ac:dyDescent="0.25">
      <c r="A833" s="2">
        <f t="shared" si="3010"/>
        <v>83</v>
      </c>
      <c r="B833" s="86">
        <f t="shared" si="3010"/>
        <v>0</v>
      </c>
      <c r="C833" s="86">
        <f t="shared" si="3010"/>
        <v>0</v>
      </c>
      <c r="D833" s="2">
        <f t="shared" si="3010"/>
        <v>0</v>
      </c>
      <c r="E833" s="162">
        <f t="shared" si="3010"/>
        <v>0</v>
      </c>
      <c r="I833" s="205">
        <v>0</v>
      </c>
      <c r="J833" s="116">
        <f t="shared" ref="J833:U833" si="3031">J632+I833</f>
        <v>0</v>
      </c>
      <c r="K833" s="116">
        <f t="shared" si="3031"/>
        <v>0</v>
      </c>
      <c r="L833" s="116">
        <f t="shared" si="3031"/>
        <v>0</v>
      </c>
      <c r="M833" s="116">
        <f t="shared" si="3031"/>
        <v>0</v>
      </c>
      <c r="N833" s="116">
        <f t="shared" si="3031"/>
        <v>0</v>
      </c>
      <c r="O833" s="116">
        <f t="shared" si="3031"/>
        <v>0</v>
      </c>
      <c r="P833" s="116">
        <f t="shared" si="3031"/>
        <v>0</v>
      </c>
      <c r="Q833" s="116">
        <f t="shared" si="3031"/>
        <v>0</v>
      </c>
      <c r="R833" s="116">
        <f t="shared" si="3031"/>
        <v>0</v>
      </c>
      <c r="S833" s="116">
        <f t="shared" si="3031"/>
        <v>0</v>
      </c>
      <c r="T833" s="116">
        <f t="shared" si="3031"/>
        <v>0</v>
      </c>
      <c r="U833" s="116">
        <f t="shared" si="3031"/>
        <v>0</v>
      </c>
      <c r="V833" s="163"/>
      <c r="W833" s="116">
        <f t="shared" si="2914"/>
        <v>0</v>
      </c>
      <c r="X833" s="116">
        <f t="shared" ref="X833:AH833" si="3032">X632+W833</f>
        <v>0</v>
      </c>
      <c r="Y833" s="116">
        <f t="shared" si="3032"/>
        <v>0</v>
      </c>
      <c r="Z833" s="116">
        <f t="shared" si="3032"/>
        <v>0</v>
      </c>
      <c r="AA833" s="116">
        <f t="shared" si="3032"/>
        <v>0</v>
      </c>
      <c r="AB833" s="116">
        <f t="shared" si="3032"/>
        <v>0</v>
      </c>
      <c r="AC833" s="116">
        <f t="shared" si="3032"/>
        <v>0</v>
      </c>
      <c r="AD833" s="116">
        <f t="shared" si="3032"/>
        <v>0</v>
      </c>
      <c r="AE833" s="116">
        <f t="shared" si="3032"/>
        <v>0</v>
      </c>
      <c r="AF833" s="116">
        <f t="shared" si="3032"/>
        <v>0</v>
      </c>
      <c r="AG833" s="116">
        <f t="shared" si="3032"/>
        <v>0</v>
      </c>
      <c r="AH833" s="116">
        <f t="shared" si="3032"/>
        <v>0</v>
      </c>
      <c r="AI833" s="163"/>
      <c r="AJ833" s="116">
        <f t="shared" si="2916"/>
        <v>0</v>
      </c>
      <c r="AK833" s="116">
        <f t="shared" ref="AK833:AU833" si="3033">AK632+AJ833</f>
        <v>0</v>
      </c>
      <c r="AL833" s="116">
        <f t="shared" si="3033"/>
        <v>0</v>
      </c>
      <c r="AM833" s="116">
        <f t="shared" si="3033"/>
        <v>0</v>
      </c>
      <c r="AN833" s="116">
        <f t="shared" si="3033"/>
        <v>0</v>
      </c>
      <c r="AO833" s="116">
        <f t="shared" si="3033"/>
        <v>0</v>
      </c>
      <c r="AP833" s="116">
        <f t="shared" si="3033"/>
        <v>0</v>
      </c>
      <c r="AQ833" s="116">
        <f t="shared" si="3033"/>
        <v>0</v>
      </c>
      <c r="AR833" s="116">
        <f t="shared" si="3033"/>
        <v>0</v>
      </c>
      <c r="AS833" s="116">
        <f t="shared" si="3033"/>
        <v>0</v>
      </c>
      <c r="AT833" s="116">
        <f t="shared" si="3033"/>
        <v>0</v>
      </c>
      <c r="AU833" s="116">
        <f t="shared" si="3033"/>
        <v>0</v>
      </c>
      <c r="AV833" s="163"/>
      <c r="AW833" s="116">
        <f t="shared" si="2918"/>
        <v>0</v>
      </c>
      <c r="AX833" s="116">
        <f t="shared" ref="AX833:BH833" si="3034">AX632+AW833</f>
        <v>0</v>
      </c>
      <c r="AY833" s="116">
        <f t="shared" si="3034"/>
        <v>0</v>
      </c>
      <c r="AZ833" s="116">
        <f t="shared" si="3034"/>
        <v>0</v>
      </c>
      <c r="BA833" s="116">
        <f t="shared" si="3034"/>
        <v>0</v>
      </c>
      <c r="BB833" s="116">
        <f t="shared" si="3034"/>
        <v>0</v>
      </c>
      <c r="BC833" s="116">
        <f t="shared" si="3034"/>
        <v>0</v>
      </c>
      <c r="BD833" s="116">
        <f t="shared" si="3034"/>
        <v>0</v>
      </c>
      <c r="BE833" s="116">
        <f t="shared" si="3034"/>
        <v>0</v>
      </c>
      <c r="BF833" s="116">
        <f t="shared" si="3034"/>
        <v>0</v>
      </c>
      <c r="BG833" s="116">
        <f t="shared" si="3034"/>
        <v>0</v>
      </c>
      <c r="BH833" s="116">
        <f t="shared" si="3034"/>
        <v>0</v>
      </c>
      <c r="BI833" s="163"/>
      <c r="BV833" s="163"/>
      <c r="CI833" s="163"/>
      <c r="CV833" s="163"/>
      <c r="DI833" s="163"/>
      <c r="DV833" s="163"/>
      <c r="EI833" s="163"/>
    </row>
    <row r="834" spans="1:139" ht="15.75" hidden="1" customHeight="1" outlineLevel="1" x14ac:dyDescent="0.25">
      <c r="A834" s="2">
        <f t="shared" si="3010"/>
        <v>84</v>
      </c>
      <c r="B834" s="86">
        <f t="shared" si="3010"/>
        <v>0</v>
      </c>
      <c r="C834" s="86">
        <f t="shared" si="3010"/>
        <v>0</v>
      </c>
      <c r="D834" s="2">
        <f t="shared" si="3010"/>
        <v>0</v>
      </c>
      <c r="E834" s="162">
        <f t="shared" si="3010"/>
        <v>0</v>
      </c>
      <c r="I834" s="205">
        <v>0</v>
      </c>
      <c r="J834" s="116">
        <f t="shared" ref="J834:U834" si="3035">J633+I834</f>
        <v>0</v>
      </c>
      <c r="K834" s="116">
        <f t="shared" si="3035"/>
        <v>0</v>
      </c>
      <c r="L834" s="116">
        <f t="shared" si="3035"/>
        <v>0</v>
      </c>
      <c r="M834" s="116">
        <f t="shared" si="3035"/>
        <v>0</v>
      </c>
      <c r="N834" s="116">
        <f t="shared" si="3035"/>
        <v>0</v>
      </c>
      <c r="O834" s="116">
        <f t="shared" si="3035"/>
        <v>0</v>
      </c>
      <c r="P834" s="116">
        <f t="shared" si="3035"/>
        <v>0</v>
      </c>
      <c r="Q834" s="116">
        <f t="shared" si="3035"/>
        <v>0</v>
      </c>
      <c r="R834" s="116">
        <f t="shared" si="3035"/>
        <v>0</v>
      </c>
      <c r="S834" s="116">
        <f t="shared" si="3035"/>
        <v>0</v>
      </c>
      <c r="T834" s="116">
        <f t="shared" si="3035"/>
        <v>0</v>
      </c>
      <c r="U834" s="116">
        <f t="shared" si="3035"/>
        <v>0</v>
      </c>
      <c r="V834" s="163"/>
      <c r="W834" s="116">
        <f t="shared" si="2914"/>
        <v>0</v>
      </c>
      <c r="X834" s="116">
        <f t="shared" ref="X834:AH834" si="3036">X633+W834</f>
        <v>0</v>
      </c>
      <c r="Y834" s="116">
        <f t="shared" si="3036"/>
        <v>0</v>
      </c>
      <c r="Z834" s="116">
        <f t="shared" si="3036"/>
        <v>0</v>
      </c>
      <c r="AA834" s="116">
        <f t="shared" si="3036"/>
        <v>0</v>
      </c>
      <c r="AB834" s="116">
        <f t="shared" si="3036"/>
        <v>0</v>
      </c>
      <c r="AC834" s="116">
        <f t="shared" si="3036"/>
        <v>0</v>
      </c>
      <c r="AD834" s="116">
        <f t="shared" si="3036"/>
        <v>0</v>
      </c>
      <c r="AE834" s="116">
        <f t="shared" si="3036"/>
        <v>0</v>
      </c>
      <c r="AF834" s="116">
        <f t="shared" si="3036"/>
        <v>0</v>
      </c>
      <c r="AG834" s="116">
        <f t="shared" si="3036"/>
        <v>0</v>
      </c>
      <c r="AH834" s="116">
        <f t="shared" si="3036"/>
        <v>0</v>
      </c>
      <c r="AI834" s="163"/>
      <c r="AJ834" s="116">
        <f t="shared" si="2916"/>
        <v>0</v>
      </c>
      <c r="AK834" s="116">
        <f t="shared" ref="AK834:AU834" si="3037">AK633+AJ834</f>
        <v>0</v>
      </c>
      <c r="AL834" s="116">
        <f t="shared" si="3037"/>
        <v>0</v>
      </c>
      <c r="AM834" s="116">
        <f t="shared" si="3037"/>
        <v>0</v>
      </c>
      <c r="AN834" s="116">
        <f t="shared" si="3037"/>
        <v>0</v>
      </c>
      <c r="AO834" s="116">
        <f t="shared" si="3037"/>
        <v>0</v>
      </c>
      <c r="AP834" s="116">
        <f t="shared" si="3037"/>
        <v>0</v>
      </c>
      <c r="AQ834" s="116">
        <f t="shared" si="3037"/>
        <v>0</v>
      </c>
      <c r="AR834" s="116">
        <f t="shared" si="3037"/>
        <v>0</v>
      </c>
      <c r="AS834" s="116">
        <f t="shared" si="3037"/>
        <v>0</v>
      </c>
      <c r="AT834" s="116">
        <f t="shared" si="3037"/>
        <v>0</v>
      </c>
      <c r="AU834" s="116">
        <f t="shared" si="3037"/>
        <v>0</v>
      </c>
      <c r="AV834" s="163"/>
      <c r="AW834" s="116">
        <f t="shared" si="2918"/>
        <v>0</v>
      </c>
      <c r="AX834" s="116">
        <f t="shared" ref="AX834:BH834" si="3038">AX633+AW834</f>
        <v>0</v>
      </c>
      <c r="AY834" s="116">
        <f t="shared" si="3038"/>
        <v>0</v>
      </c>
      <c r="AZ834" s="116">
        <f t="shared" si="3038"/>
        <v>0</v>
      </c>
      <c r="BA834" s="116">
        <f t="shared" si="3038"/>
        <v>0</v>
      </c>
      <c r="BB834" s="116">
        <f t="shared" si="3038"/>
        <v>0</v>
      </c>
      <c r="BC834" s="116">
        <f t="shared" si="3038"/>
        <v>0</v>
      </c>
      <c r="BD834" s="116">
        <f t="shared" si="3038"/>
        <v>0</v>
      </c>
      <c r="BE834" s="116">
        <f t="shared" si="3038"/>
        <v>0</v>
      </c>
      <c r="BF834" s="116">
        <f t="shared" si="3038"/>
        <v>0</v>
      </c>
      <c r="BG834" s="116">
        <f t="shared" si="3038"/>
        <v>0</v>
      </c>
      <c r="BH834" s="116">
        <f t="shared" si="3038"/>
        <v>0</v>
      </c>
      <c r="BI834" s="163"/>
      <c r="BV834" s="163"/>
      <c r="CI834" s="163"/>
      <c r="CV834" s="163"/>
      <c r="DI834" s="163"/>
      <c r="DV834" s="163"/>
      <c r="EI834" s="163"/>
    </row>
    <row r="835" spans="1:139" ht="15.75" hidden="1" customHeight="1" outlineLevel="1" x14ac:dyDescent="0.25">
      <c r="A835" s="2">
        <f t="shared" si="3010"/>
        <v>85</v>
      </c>
      <c r="B835" s="86">
        <f t="shared" si="3010"/>
        <v>0</v>
      </c>
      <c r="C835" s="86">
        <f t="shared" si="3010"/>
        <v>0</v>
      </c>
      <c r="D835" s="2">
        <f t="shared" si="3010"/>
        <v>0</v>
      </c>
      <c r="E835" s="162">
        <f t="shared" si="3010"/>
        <v>0</v>
      </c>
      <c r="I835" s="205">
        <v>0</v>
      </c>
      <c r="J835" s="116">
        <f t="shared" ref="J835:U835" si="3039">J634+I835</f>
        <v>0</v>
      </c>
      <c r="K835" s="116">
        <f t="shared" si="3039"/>
        <v>0</v>
      </c>
      <c r="L835" s="116">
        <f t="shared" si="3039"/>
        <v>0</v>
      </c>
      <c r="M835" s="116">
        <f t="shared" si="3039"/>
        <v>0</v>
      </c>
      <c r="N835" s="116">
        <f t="shared" si="3039"/>
        <v>0</v>
      </c>
      <c r="O835" s="116">
        <f t="shared" si="3039"/>
        <v>0</v>
      </c>
      <c r="P835" s="116">
        <f t="shared" si="3039"/>
        <v>0</v>
      </c>
      <c r="Q835" s="116">
        <f t="shared" si="3039"/>
        <v>0</v>
      </c>
      <c r="R835" s="116">
        <f t="shared" si="3039"/>
        <v>0</v>
      </c>
      <c r="S835" s="116">
        <f t="shared" si="3039"/>
        <v>0</v>
      </c>
      <c r="T835" s="116">
        <f t="shared" si="3039"/>
        <v>0</v>
      </c>
      <c r="U835" s="116">
        <f t="shared" si="3039"/>
        <v>0</v>
      </c>
      <c r="V835" s="163"/>
      <c r="W835" s="116">
        <f t="shared" si="2914"/>
        <v>0</v>
      </c>
      <c r="X835" s="116">
        <f t="shared" ref="X835:AH835" si="3040">X634+W835</f>
        <v>0</v>
      </c>
      <c r="Y835" s="116">
        <f t="shared" si="3040"/>
        <v>0</v>
      </c>
      <c r="Z835" s="116">
        <f t="shared" si="3040"/>
        <v>0</v>
      </c>
      <c r="AA835" s="116">
        <f t="shared" si="3040"/>
        <v>0</v>
      </c>
      <c r="AB835" s="116">
        <f t="shared" si="3040"/>
        <v>0</v>
      </c>
      <c r="AC835" s="116">
        <f t="shared" si="3040"/>
        <v>0</v>
      </c>
      <c r="AD835" s="116">
        <f t="shared" si="3040"/>
        <v>0</v>
      </c>
      <c r="AE835" s="116">
        <f t="shared" si="3040"/>
        <v>0</v>
      </c>
      <c r="AF835" s="116">
        <f t="shared" si="3040"/>
        <v>0</v>
      </c>
      <c r="AG835" s="116">
        <f t="shared" si="3040"/>
        <v>0</v>
      </c>
      <c r="AH835" s="116">
        <f t="shared" si="3040"/>
        <v>0</v>
      </c>
      <c r="AI835" s="163"/>
      <c r="AJ835" s="116">
        <f t="shared" si="2916"/>
        <v>0</v>
      </c>
      <c r="AK835" s="116">
        <f t="shared" ref="AK835:AU835" si="3041">AK634+AJ835</f>
        <v>0</v>
      </c>
      <c r="AL835" s="116">
        <f t="shared" si="3041"/>
        <v>0</v>
      </c>
      <c r="AM835" s="116">
        <f t="shared" si="3041"/>
        <v>0</v>
      </c>
      <c r="AN835" s="116">
        <f t="shared" si="3041"/>
        <v>0</v>
      </c>
      <c r="AO835" s="116">
        <f t="shared" si="3041"/>
        <v>0</v>
      </c>
      <c r="AP835" s="116">
        <f t="shared" si="3041"/>
        <v>0</v>
      </c>
      <c r="AQ835" s="116">
        <f t="shared" si="3041"/>
        <v>0</v>
      </c>
      <c r="AR835" s="116">
        <f t="shared" si="3041"/>
        <v>0</v>
      </c>
      <c r="AS835" s="116">
        <f t="shared" si="3041"/>
        <v>0</v>
      </c>
      <c r="AT835" s="116">
        <f t="shared" si="3041"/>
        <v>0</v>
      </c>
      <c r="AU835" s="116">
        <f t="shared" si="3041"/>
        <v>0</v>
      </c>
      <c r="AV835" s="163"/>
      <c r="AW835" s="116">
        <f t="shared" si="2918"/>
        <v>0</v>
      </c>
      <c r="AX835" s="116">
        <f t="shared" ref="AX835:BH835" si="3042">AX634+AW835</f>
        <v>0</v>
      </c>
      <c r="AY835" s="116">
        <f t="shared" si="3042"/>
        <v>0</v>
      </c>
      <c r="AZ835" s="116">
        <f t="shared" si="3042"/>
        <v>0</v>
      </c>
      <c r="BA835" s="116">
        <f t="shared" si="3042"/>
        <v>0</v>
      </c>
      <c r="BB835" s="116">
        <f t="shared" si="3042"/>
        <v>0</v>
      </c>
      <c r="BC835" s="116">
        <f t="shared" si="3042"/>
        <v>0</v>
      </c>
      <c r="BD835" s="116">
        <f t="shared" si="3042"/>
        <v>0</v>
      </c>
      <c r="BE835" s="116">
        <f t="shared" si="3042"/>
        <v>0</v>
      </c>
      <c r="BF835" s="116">
        <f t="shared" si="3042"/>
        <v>0</v>
      </c>
      <c r="BG835" s="116">
        <f t="shared" si="3042"/>
        <v>0</v>
      </c>
      <c r="BH835" s="116">
        <f t="shared" si="3042"/>
        <v>0</v>
      </c>
      <c r="BI835" s="163"/>
      <c r="BV835" s="163"/>
      <c r="CI835" s="163"/>
      <c r="CV835" s="163"/>
      <c r="DI835" s="163"/>
      <c r="DV835" s="163"/>
      <c r="EI835" s="163"/>
    </row>
    <row r="836" spans="1:139" ht="15.75" hidden="1" customHeight="1" outlineLevel="1" x14ac:dyDescent="0.25">
      <c r="A836" s="2">
        <f t="shared" si="3010"/>
        <v>86</v>
      </c>
      <c r="B836" s="86">
        <f t="shared" si="3010"/>
        <v>0</v>
      </c>
      <c r="C836" s="86">
        <f t="shared" si="3010"/>
        <v>0</v>
      </c>
      <c r="D836" s="2">
        <f t="shared" si="3010"/>
        <v>0</v>
      </c>
      <c r="E836" s="162">
        <f t="shared" si="3010"/>
        <v>0</v>
      </c>
      <c r="I836" s="205">
        <v>0</v>
      </c>
      <c r="J836" s="116">
        <f t="shared" ref="J836:U836" si="3043">J635+I836</f>
        <v>0</v>
      </c>
      <c r="K836" s="116">
        <f t="shared" si="3043"/>
        <v>0</v>
      </c>
      <c r="L836" s="116">
        <f t="shared" si="3043"/>
        <v>0</v>
      </c>
      <c r="M836" s="116">
        <f t="shared" si="3043"/>
        <v>0</v>
      </c>
      <c r="N836" s="116">
        <f t="shared" si="3043"/>
        <v>0</v>
      </c>
      <c r="O836" s="116">
        <f t="shared" si="3043"/>
        <v>0</v>
      </c>
      <c r="P836" s="116">
        <f t="shared" si="3043"/>
        <v>0</v>
      </c>
      <c r="Q836" s="116">
        <f t="shared" si="3043"/>
        <v>0</v>
      </c>
      <c r="R836" s="116">
        <f t="shared" si="3043"/>
        <v>0</v>
      </c>
      <c r="S836" s="116">
        <f t="shared" si="3043"/>
        <v>0</v>
      </c>
      <c r="T836" s="116">
        <f t="shared" si="3043"/>
        <v>0</v>
      </c>
      <c r="U836" s="116">
        <f t="shared" si="3043"/>
        <v>0</v>
      </c>
      <c r="V836" s="163"/>
      <c r="W836" s="116">
        <f t="shared" si="2914"/>
        <v>0</v>
      </c>
      <c r="X836" s="116">
        <f t="shared" ref="X836:AH836" si="3044">X635+W836</f>
        <v>0</v>
      </c>
      <c r="Y836" s="116">
        <f t="shared" si="3044"/>
        <v>0</v>
      </c>
      <c r="Z836" s="116">
        <f t="shared" si="3044"/>
        <v>0</v>
      </c>
      <c r="AA836" s="116">
        <f t="shared" si="3044"/>
        <v>0</v>
      </c>
      <c r="AB836" s="116">
        <f t="shared" si="3044"/>
        <v>0</v>
      </c>
      <c r="AC836" s="116">
        <f t="shared" si="3044"/>
        <v>0</v>
      </c>
      <c r="AD836" s="116">
        <f t="shared" si="3044"/>
        <v>0</v>
      </c>
      <c r="AE836" s="116">
        <f t="shared" si="3044"/>
        <v>0</v>
      </c>
      <c r="AF836" s="116">
        <f t="shared" si="3044"/>
        <v>0</v>
      </c>
      <c r="AG836" s="116">
        <f t="shared" si="3044"/>
        <v>0</v>
      </c>
      <c r="AH836" s="116">
        <f t="shared" si="3044"/>
        <v>0</v>
      </c>
      <c r="AI836" s="163"/>
      <c r="AJ836" s="116">
        <f t="shared" si="2916"/>
        <v>0</v>
      </c>
      <c r="AK836" s="116">
        <f t="shared" ref="AK836:AU836" si="3045">AK635+AJ836</f>
        <v>0</v>
      </c>
      <c r="AL836" s="116">
        <f t="shared" si="3045"/>
        <v>0</v>
      </c>
      <c r="AM836" s="116">
        <f t="shared" si="3045"/>
        <v>0</v>
      </c>
      <c r="AN836" s="116">
        <f t="shared" si="3045"/>
        <v>0</v>
      </c>
      <c r="AO836" s="116">
        <f t="shared" si="3045"/>
        <v>0</v>
      </c>
      <c r="AP836" s="116">
        <f t="shared" si="3045"/>
        <v>0</v>
      </c>
      <c r="AQ836" s="116">
        <f t="shared" si="3045"/>
        <v>0</v>
      </c>
      <c r="AR836" s="116">
        <f t="shared" si="3045"/>
        <v>0</v>
      </c>
      <c r="AS836" s="116">
        <f t="shared" si="3045"/>
        <v>0</v>
      </c>
      <c r="AT836" s="116">
        <f t="shared" si="3045"/>
        <v>0</v>
      </c>
      <c r="AU836" s="116">
        <f t="shared" si="3045"/>
        <v>0</v>
      </c>
      <c r="AV836" s="163"/>
      <c r="AW836" s="116">
        <f t="shared" si="2918"/>
        <v>0</v>
      </c>
      <c r="AX836" s="116">
        <f t="shared" ref="AX836:BH836" si="3046">AX635+AW836</f>
        <v>0</v>
      </c>
      <c r="AY836" s="116">
        <f t="shared" si="3046"/>
        <v>0</v>
      </c>
      <c r="AZ836" s="116">
        <f t="shared" si="3046"/>
        <v>0</v>
      </c>
      <c r="BA836" s="116">
        <f t="shared" si="3046"/>
        <v>0</v>
      </c>
      <c r="BB836" s="116">
        <f t="shared" si="3046"/>
        <v>0</v>
      </c>
      <c r="BC836" s="116">
        <f t="shared" si="3046"/>
        <v>0</v>
      </c>
      <c r="BD836" s="116">
        <f t="shared" si="3046"/>
        <v>0</v>
      </c>
      <c r="BE836" s="116">
        <f t="shared" si="3046"/>
        <v>0</v>
      </c>
      <c r="BF836" s="116">
        <f t="shared" si="3046"/>
        <v>0</v>
      </c>
      <c r="BG836" s="116">
        <f t="shared" si="3046"/>
        <v>0</v>
      </c>
      <c r="BH836" s="116">
        <f t="shared" si="3046"/>
        <v>0</v>
      </c>
      <c r="BI836" s="163"/>
      <c r="BV836" s="163"/>
      <c r="CI836" s="163"/>
      <c r="CV836" s="163"/>
      <c r="DI836" s="163"/>
      <c r="DV836" s="163"/>
      <c r="EI836" s="163"/>
    </row>
    <row r="837" spans="1:139" ht="15.75" hidden="1" customHeight="1" outlineLevel="1" x14ac:dyDescent="0.25">
      <c r="A837" s="2">
        <f t="shared" si="3010"/>
        <v>87</v>
      </c>
      <c r="B837" s="86">
        <f t="shared" si="3010"/>
        <v>0</v>
      </c>
      <c r="C837" s="86">
        <f t="shared" si="3010"/>
        <v>0</v>
      </c>
      <c r="D837" s="2">
        <f t="shared" si="3010"/>
        <v>0</v>
      </c>
      <c r="E837" s="162">
        <f t="shared" si="3010"/>
        <v>0</v>
      </c>
      <c r="I837" s="205">
        <v>0</v>
      </c>
      <c r="J837" s="116">
        <f t="shared" ref="J837:U837" si="3047">J636+I837</f>
        <v>0</v>
      </c>
      <c r="K837" s="116">
        <f t="shared" si="3047"/>
        <v>0</v>
      </c>
      <c r="L837" s="116">
        <f t="shared" si="3047"/>
        <v>0</v>
      </c>
      <c r="M837" s="116">
        <f t="shared" si="3047"/>
        <v>0</v>
      </c>
      <c r="N837" s="116">
        <f t="shared" si="3047"/>
        <v>0</v>
      </c>
      <c r="O837" s="116">
        <f t="shared" si="3047"/>
        <v>0</v>
      </c>
      <c r="P837" s="116">
        <f t="shared" si="3047"/>
        <v>0</v>
      </c>
      <c r="Q837" s="116">
        <f t="shared" si="3047"/>
        <v>0</v>
      </c>
      <c r="R837" s="116">
        <f t="shared" si="3047"/>
        <v>0</v>
      </c>
      <c r="S837" s="116">
        <f t="shared" si="3047"/>
        <v>0</v>
      </c>
      <c r="T837" s="116">
        <f t="shared" si="3047"/>
        <v>0</v>
      </c>
      <c r="U837" s="116">
        <f t="shared" si="3047"/>
        <v>0</v>
      </c>
      <c r="V837" s="163"/>
      <c r="W837" s="116">
        <f t="shared" ref="W837:W868" si="3048">W636+U837</f>
        <v>0</v>
      </c>
      <c r="X837" s="116">
        <f t="shared" ref="X837:AH837" si="3049">X636+W837</f>
        <v>0</v>
      </c>
      <c r="Y837" s="116">
        <f t="shared" si="3049"/>
        <v>0</v>
      </c>
      <c r="Z837" s="116">
        <f t="shared" si="3049"/>
        <v>0</v>
      </c>
      <c r="AA837" s="116">
        <f t="shared" si="3049"/>
        <v>0</v>
      </c>
      <c r="AB837" s="116">
        <f t="shared" si="3049"/>
        <v>0</v>
      </c>
      <c r="AC837" s="116">
        <f t="shared" si="3049"/>
        <v>0</v>
      </c>
      <c r="AD837" s="116">
        <f t="shared" si="3049"/>
        <v>0</v>
      </c>
      <c r="AE837" s="116">
        <f t="shared" si="3049"/>
        <v>0</v>
      </c>
      <c r="AF837" s="116">
        <f t="shared" si="3049"/>
        <v>0</v>
      </c>
      <c r="AG837" s="116">
        <f t="shared" si="3049"/>
        <v>0</v>
      </c>
      <c r="AH837" s="116">
        <f t="shared" si="3049"/>
        <v>0</v>
      </c>
      <c r="AI837" s="163"/>
      <c r="AJ837" s="116">
        <f t="shared" ref="AJ837:AJ868" si="3050">AJ636+AH837</f>
        <v>0</v>
      </c>
      <c r="AK837" s="116">
        <f t="shared" ref="AK837:AU837" si="3051">AK636+AJ837</f>
        <v>0</v>
      </c>
      <c r="AL837" s="116">
        <f t="shared" si="3051"/>
        <v>0</v>
      </c>
      <c r="AM837" s="116">
        <f t="shared" si="3051"/>
        <v>0</v>
      </c>
      <c r="AN837" s="116">
        <f t="shared" si="3051"/>
        <v>0</v>
      </c>
      <c r="AO837" s="116">
        <f t="shared" si="3051"/>
        <v>0</v>
      </c>
      <c r="AP837" s="116">
        <f t="shared" si="3051"/>
        <v>0</v>
      </c>
      <c r="AQ837" s="116">
        <f t="shared" si="3051"/>
        <v>0</v>
      </c>
      <c r="AR837" s="116">
        <f t="shared" si="3051"/>
        <v>0</v>
      </c>
      <c r="AS837" s="116">
        <f t="shared" si="3051"/>
        <v>0</v>
      </c>
      <c r="AT837" s="116">
        <f t="shared" si="3051"/>
        <v>0</v>
      </c>
      <c r="AU837" s="116">
        <f t="shared" si="3051"/>
        <v>0</v>
      </c>
      <c r="AV837" s="163"/>
      <c r="AW837" s="116">
        <f t="shared" ref="AW837:AW868" si="3052">AW636+AU837</f>
        <v>0</v>
      </c>
      <c r="AX837" s="116">
        <f t="shared" ref="AX837:BH837" si="3053">AX636+AW837</f>
        <v>0</v>
      </c>
      <c r="AY837" s="116">
        <f t="shared" si="3053"/>
        <v>0</v>
      </c>
      <c r="AZ837" s="116">
        <f t="shared" si="3053"/>
        <v>0</v>
      </c>
      <c r="BA837" s="116">
        <f t="shared" si="3053"/>
        <v>0</v>
      </c>
      <c r="BB837" s="116">
        <f t="shared" si="3053"/>
        <v>0</v>
      </c>
      <c r="BC837" s="116">
        <f t="shared" si="3053"/>
        <v>0</v>
      </c>
      <c r="BD837" s="116">
        <f t="shared" si="3053"/>
        <v>0</v>
      </c>
      <c r="BE837" s="116">
        <f t="shared" si="3053"/>
        <v>0</v>
      </c>
      <c r="BF837" s="116">
        <f t="shared" si="3053"/>
        <v>0</v>
      </c>
      <c r="BG837" s="116">
        <f t="shared" si="3053"/>
        <v>0</v>
      </c>
      <c r="BH837" s="116">
        <f t="shared" si="3053"/>
        <v>0</v>
      </c>
      <c r="BI837" s="163"/>
      <c r="BV837" s="163"/>
      <c r="CI837" s="163"/>
      <c r="CV837" s="163"/>
      <c r="DI837" s="163"/>
      <c r="DV837" s="163"/>
      <c r="EI837" s="163"/>
    </row>
    <row r="838" spans="1:139" ht="15.75" hidden="1" customHeight="1" outlineLevel="1" x14ac:dyDescent="0.25">
      <c r="A838" s="2">
        <f t="shared" ref="A838:E847" si="3054">A637</f>
        <v>88</v>
      </c>
      <c r="B838" s="86">
        <f t="shared" si="3054"/>
        <v>0</v>
      </c>
      <c r="C838" s="86">
        <f t="shared" si="3054"/>
        <v>0</v>
      </c>
      <c r="D838" s="2">
        <f t="shared" si="3054"/>
        <v>0</v>
      </c>
      <c r="E838" s="162">
        <f t="shared" si="3054"/>
        <v>0</v>
      </c>
      <c r="I838" s="205">
        <v>0</v>
      </c>
      <c r="J838" s="116">
        <f t="shared" ref="J838:U838" si="3055">J637+I838</f>
        <v>0</v>
      </c>
      <c r="K838" s="116">
        <f t="shared" si="3055"/>
        <v>0</v>
      </c>
      <c r="L838" s="116">
        <f t="shared" si="3055"/>
        <v>0</v>
      </c>
      <c r="M838" s="116">
        <f t="shared" si="3055"/>
        <v>0</v>
      </c>
      <c r="N838" s="116">
        <f t="shared" si="3055"/>
        <v>0</v>
      </c>
      <c r="O838" s="116">
        <f t="shared" si="3055"/>
        <v>0</v>
      </c>
      <c r="P838" s="116">
        <f t="shared" si="3055"/>
        <v>0</v>
      </c>
      <c r="Q838" s="116">
        <f t="shared" si="3055"/>
        <v>0</v>
      </c>
      <c r="R838" s="116">
        <f t="shared" si="3055"/>
        <v>0</v>
      </c>
      <c r="S838" s="116">
        <f t="shared" si="3055"/>
        <v>0</v>
      </c>
      <c r="T838" s="116">
        <f t="shared" si="3055"/>
        <v>0</v>
      </c>
      <c r="U838" s="116">
        <f t="shared" si="3055"/>
        <v>0</v>
      </c>
      <c r="V838" s="163"/>
      <c r="W838" s="116">
        <f t="shared" si="3048"/>
        <v>0</v>
      </c>
      <c r="X838" s="116">
        <f t="shared" ref="X838:AH838" si="3056">X637+W838</f>
        <v>0</v>
      </c>
      <c r="Y838" s="116">
        <f t="shared" si="3056"/>
        <v>0</v>
      </c>
      <c r="Z838" s="116">
        <f t="shared" si="3056"/>
        <v>0</v>
      </c>
      <c r="AA838" s="116">
        <f t="shared" si="3056"/>
        <v>0</v>
      </c>
      <c r="AB838" s="116">
        <f t="shared" si="3056"/>
        <v>0</v>
      </c>
      <c r="AC838" s="116">
        <f t="shared" si="3056"/>
        <v>0</v>
      </c>
      <c r="AD838" s="116">
        <f t="shared" si="3056"/>
        <v>0</v>
      </c>
      <c r="AE838" s="116">
        <f t="shared" si="3056"/>
        <v>0</v>
      </c>
      <c r="AF838" s="116">
        <f t="shared" si="3056"/>
        <v>0</v>
      </c>
      <c r="AG838" s="116">
        <f t="shared" si="3056"/>
        <v>0</v>
      </c>
      <c r="AH838" s="116">
        <f t="shared" si="3056"/>
        <v>0</v>
      </c>
      <c r="AI838" s="163"/>
      <c r="AJ838" s="116">
        <f t="shared" si="3050"/>
        <v>0</v>
      </c>
      <c r="AK838" s="116">
        <f t="shared" ref="AK838:AU838" si="3057">AK637+AJ838</f>
        <v>0</v>
      </c>
      <c r="AL838" s="116">
        <f t="shared" si="3057"/>
        <v>0</v>
      </c>
      <c r="AM838" s="116">
        <f t="shared" si="3057"/>
        <v>0</v>
      </c>
      <c r="AN838" s="116">
        <f t="shared" si="3057"/>
        <v>0</v>
      </c>
      <c r="AO838" s="116">
        <f t="shared" si="3057"/>
        <v>0</v>
      </c>
      <c r="AP838" s="116">
        <f t="shared" si="3057"/>
        <v>0</v>
      </c>
      <c r="AQ838" s="116">
        <f t="shared" si="3057"/>
        <v>0</v>
      </c>
      <c r="AR838" s="116">
        <f t="shared" si="3057"/>
        <v>0</v>
      </c>
      <c r="AS838" s="116">
        <f t="shared" si="3057"/>
        <v>0</v>
      </c>
      <c r="AT838" s="116">
        <f t="shared" si="3057"/>
        <v>0</v>
      </c>
      <c r="AU838" s="116">
        <f t="shared" si="3057"/>
        <v>0</v>
      </c>
      <c r="AV838" s="163"/>
      <c r="AW838" s="116">
        <f t="shared" si="3052"/>
        <v>0</v>
      </c>
      <c r="AX838" s="116">
        <f t="shared" ref="AX838:BH838" si="3058">AX637+AW838</f>
        <v>0</v>
      </c>
      <c r="AY838" s="116">
        <f t="shared" si="3058"/>
        <v>0</v>
      </c>
      <c r="AZ838" s="116">
        <f t="shared" si="3058"/>
        <v>0</v>
      </c>
      <c r="BA838" s="116">
        <f t="shared" si="3058"/>
        <v>0</v>
      </c>
      <c r="BB838" s="116">
        <f t="shared" si="3058"/>
        <v>0</v>
      </c>
      <c r="BC838" s="116">
        <f t="shared" si="3058"/>
        <v>0</v>
      </c>
      <c r="BD838" s="116">
        <f t="shared" si="3058"/>
        <v>0</v>
      </c>
      <c r="BE838" s="116">
        <f t="shared" si="3058"/>
        <v>0</v>
      </c>
      <c r="BF838" s="116">
        <f t="shared" si="3058"/>
        <v>0</v>
      </c>
      <c r="BG838" s="116">
        <f t="shared" si="3058"/>
        <v>0</v>
      </c>
      <c r="BH838" s="116">
        <f t="shared" si="3058"/>
        <v>0</v>
      </c>
      <c r="BI838" s="163"/>
      <c r="BV838" s="163"/>
      <c r="CI838" s="163"/>
      <c r="CV838" s="163"/>
      <c r="DI838" s="163"/>
      <c r="DV838" s="163"/>
      <c r="EI838" s="163"/>
    </row>
    <row r="839" spans="1:139" ht="15.75" hidden="1" customHeight="1" outlineLevel="1" x14ac:dyDescent="0.25">
      <c r="A839" s="2">
        <f t="shared" si="3054"/>
        <v>89</v>
      </c>
      <c r="B839" s="86">
        <f t="shared" si="3054"/>
        <v>0</v>
      </c>
      <c r="C839" s="86">
        <f t="shared" si="3054"/>
        <v>0</v>
      </c>
      <c r="D839" s="2">
        <f t="shared" si="3054"/>
        <v>0</v>
      </c>
      <c r="E839" s="162">
        <f t="shared" si="3054"/>
        <v>0</v>
      </c>
      <c r="I839" s="205">
        <v>0</v>
      </c>
      <c r="J839" s="116">
        <f t="shared" ref="J839:U839" si="3059">J638+I839</f>
        <v>0</v>
      </c>
      <c r="K839" s="116">
        <f t="shared" si="3059"/>
        <v>0</v>
      </c>
      <c r="L839" s="116">
        <f t="shared" si="3059"/>
        <v>0</v>
      </c>
      <c r="M839" s="116">
        <f t="shared" si="3059"/>
        <v>0</v>
      </c>
      <c r="N839" s="116">
        <f t="shared" si="3059"/>
        <v>0</v>
      </c>
      <c r="O839" s="116">
        <f t="shared" si="3059"/>
        <v>0</v>
      </c>
      <c r="P839" s="116">
        <f t="shared" si="3059"/>
        <v>0</v>
      </c>
      <c r="Q839" s="116">
        <f t="shared" si="3059"/>
        <v>0</v>
      </c>
      <c r="R839" s="116">
        <f t="shared" si="3059"/>
        <v>0</v>
      </c>
      <c r="S839" s="116">
        <f t="shared" si="3059"/>
        <v>0</v>
      </c>
      <c r="T839" s="116">
        <f t="shared" si="3059"/>
        <v>0</v>
      </c>
      <c r="U839" s="116">
        <f t="shared" si="3059"/>
        <v>0</v>
      </c>
      <c r="V839" s="163"/>
      <c r="W839" s="116">
        <f t="shared" si="3048"/>
        <v>0</v>
      </c>
      <c r="X839" s="116">
        <f t="shared" ref="X839:AH839" si="3060">X638+W839</f>
        <v>0</v>
      </c>
      <c r="Y839" s="116">
        <f t="shared" si="3060"/>
        <v>0</v>
      </c>
      <c r="Z839" s="116">
        <f t="shared" si="3060"/>
        <v>0</v>
      </c>
      <c r="AA839" s="116">
        <f t="shared" si="3060"/>
        <v>0</v>
      </c>
      <c r="AB839" s="116">
        <f t="shared" si="3060"/>
        <v>0</v>
      </c>
      <c r="AC839" s="116">
        <f t="shared" si="3060"/>
        <v>0</v>
      </c>
      <c r="AD839" s="116">
        <f t="shared" si="3060"/>
        <v>0</v>
      </c>
      <c r="AE839" s="116">
        <f t="shared" si="3060"/>
        <v>0</v>
      </c>
      <c r="AF839" s="116">
        <f t="shared" si="3060"/>
        <v>0</v>
      </c>
      <c r="AG839" s="116">
        <f t="shared" si="3060"/>
        <v>0</v>
      </c>
      <c r="AH839" s="116">
        <f t="shared" si="3060"/>
        <v>0</v>
      </c>
      <c r="AI839" s="163"/>
      <c r="AJ839" s="116">
        <f t="shared" si="3050"/>
        <v>0</v>
      </c>
      <c r="AK839" s="116">
        <f t="shared" ref="AK839:AU839" si="3061">AK638+AJ839</f>
        <v>0</v>
      </c>
      <c r="AL839" s="116">
        <f t="shared" si="3061"/>
        <v>0</v>
      </c>
      <c r="AM839" s="116">
        <f t="shared" si="3061"/>
        <v>0</v>
      </c>
      <c r="AN839" s="116">
        <f t="shared" si="3061"/>
        <v>0</v>
      </c>
      <c r="AO839" s="116">
        <f t="shared" si="3061"/>
        <v>0</v>
      </c>
      <c r="AP839" s="116">
        <f t="shared" si="3061"/>
        <v>0</v>
      </c>
      <c r="AQ839" s="116">
        <f t="shared" si="3061"/>
        <v>0</v>
      </c>
      <c r="AR839" s="116">
        <f t="shared" si="3061"/>
        <v>0</v>
      </c>
      <c r="AS839" s="116">
        <f t="shared" si="3061"/>
        <v>0</v>
      </c>
      <c r="AT839" s="116">
        <f t="shared" si="3061"/>
        <v>0</v>
      </c>
      <c r="AU839" s="116">
        <f t="shared" si="3061"/>
        <v>0</v>
      </c>
      <c r="AV839" s="163"/>
      <c r="AW839" s="116">
        <f t="shared" si="3052"/>
        <v>0</v>
      </c>
      <c r="AX839" s="116">
        <f t="shared" ref="AX839:BH839" si="3062">AX638+AW839</f>
        <v>0</v>
      </c>
      <c r="AY839" s="116">
        <f t="shared" si="3062"/>
        <v>0</v>
      </c>
      <c r="AZ839" s="116">
        <f t="shared" si="3062"/>
        <v>0</v>
      </c>
      <c r="BA839" s="116">
        <f t="shared" si="3062"/>
        <v>0</v>
      </c>
      <c r="BB839" s="116">
        <f t="shared" si="3062"/>
        <v>0</v>
      </c>
      <c r="BC839" s="116">
        <f t="shared" si="3062"/>
        <v>0</v>
      </c>
      <c r="BD839" s="116">
        <f t="shared" si="3062"/>
        <v>0</v>
      </c>
      <c r="BE839" s="116">
        <f t="shared" si="3062"/>
        <v>0</v>
      </c>
      <c r="BF839" s="116">
        <f t="shared" si="3062"/>
        <v>0</v>
      </c>
      <c r="BG839" s="116">
        <f t="shared" si="3062"/>
        <v>0</v>
      </c>
      <c r="BH839" s="116">
        <f t="shared" si="3062"/>
        <v>0</v>
      </c>
      <c r="BI839" s="163"/>
      <c r="BV839" s="163"/>
      <c r="CI839" s="163"/>
      <c r="CV839" s="163"/>
      <c r="DI839" s="163"/>
      <c r="DV839" s="163"/>
      <c r="EI839" s="163"/>
    </row>
    <row r="840" spans="1:139" ht="15.75" hidden="1" customHeight="1" outlineLevel="1" x14ac:dyDescent="0.25">
      <c r="A840" s="2">
        <f t="shared" si="3054"/>
        <v>90</v>
      </c>
      <c r="B840" s="86">
        <f t="shared" si="3054"/>
        <v>0</v>
      </c>
      <c r="C840" s="86">
        <f t="shared" si="3054"/>
        <v>0</v>
      </c>
      <c r="D840" s="2">
        <f t="shared" si="3054"/>
        <v>0</v>
      </c>
      <c r="E840" s="162">
        <f t="shared" si="3054"/>
        <v>0</v>
      </c>
      <c r="I840" s="205">
        <v>0</v>
      </c>
      <c r="J840" s="116">
        <f t="shared" ref="J840:U840" si="3063">J639+I840</f>
        <v>0</v>
      </c>
      <c r="K840" s="116">
        <f t="shared" si="3063"/>
        <v>0</v>
      </c>
      <c r="L840" s="116">
        <f t="shared" si="3063"/>
        <v>0</v>
      </c>
      <c r="M840" s="116">
        <f t="shared" si="3063"/>
        <v>0</v>
      </c>
      <c r="N840" s="116">
        <f t="shared" si="3063"/>
        <v>0</v>
      </c>
      <c r="O840" s="116">
        <f t="shared" si="3063"/>
        <v>0</v>
      </c>
      <c r="P840" s="116">
        <f t="shared" si="3063"/>
        <v>0</v>
      </c>
      <c r="Q840" s="116">
        <f t="shared" si="3063"/>
        <v>0</v>
      </c>
      <c r="R840" s="116">
        <f t="shared" si="3063"/>
        <v>0</v>
      </c>
      <c r="S840" s="116">
        <f t="shared" si="3063"/>
        <v>0</v>
      </c>
      <c r="T840" s="116">
        <f t="shared" si="3063"/>
        <v>0</v>
      </c>
      <c r="U840" s="116">
        <f t="shared" si="3063"/>
        <v>0</v>
      </c>
      <c r="V840" s="163"/>
      <c r="W840" s="116">
        <f t="shared" si="3048"/>
        <v>0</v>
      </c>
      <c r="X840" s="116">
        <f t="shared" ref="X840:AH840" si="3064">X639+W840</f>
        <v>0</v>
      </c>
      <c r="Y840" s="116">
        <f t="shared" si="3064"/>
        <v>0</v>
      </c>
      <c r="Z840" s="116">
        <f t="shared" si="3064"/>
        <v>0</v>
      </c>
      <c r="AA840" s="116">
        <f t="shared" si="3064"/>
        <v>0</v>
      </c>
      <c r="AB840" s="116">
        <f t="shared" si="3064"/>
        <v>0</v>
      </c>
      <c r="AC840" s="116">
        <f t="shared" si="3064"/>
        <v>0</v>
      </c>
      <c r="AD840" s="116">
        <f t="shared" si="3064"/>
        <v>0</v>
      </c>
      <c r="AE840" s="116">
        <f t="shared" si="3064"/>
        <v>0</v>
      </c>
      <c r="AF840" s="116">
        <f t="shared" si="3064"/>
        <v>0</v>
      </c>
      <c r="AG840" s="116">
        <f t="shared" si="3064"/>
        <v>0</v>
      </c>
      <c r="AH840" s="116">
        <f t="shared" si="3064"/>
        <v>0</v>
      </c>
      <c r="AI840" s="163"/>
      <c r="AJ840" s="116">
        <f t="shared" si="3050"/>
        <v>0</v>
      </c>
      <c r="AK840" s="116">
        <f t="shared" ref="AK840:AU840" si="3065">AK639+AJ840</f>
        <v>0</v>
      </c>
      <c r="AL840" s="116">
        <f t="shared" si="3065"/>
        <v>0</v>
      </c>
      <c r="AM840" s="116">
        <f t="shared" si="3065"/>
        <v>0</v>
      </c>
      <c r="AN840" s="116">
        <f t="shared" si="3065"/>
        <v>0</v>
      </c>
      <c r="AO840" s="116">
        <f t="shared" si="3065"/>
        <v>0</v>
      </c>
      <c r="AP840" s="116">
        <f t="shared" si="3065"/>
        <v>0</v>
      </c>
      <c r="AQ840" s="116">
        <f t="shared" si="3065"/>
        <v>0</v>
      </c>
      <c r="AR840" s="116">
        <f t="shared" si="3065"/>
        <v>0</v>
      </c>
      <c r="AS840" s="116">
        <f t="shared" si="3065"/>
        <v>0</v>
      </c>
      <c r="AT840" s="116">
        <f t="shared" si="3065"/>
        <v>0</v>
      </c>
      <c r="AU840" s="116">
        <f t="shared" si="3065"/>
        <v>0</v>
      </c>
      <c r="AV840" s="163"/>
      <c r="AW840" s="116">
        <f t="shared" si="3052"/>
        <v>0</v>
      </c>
      <c r="AX840" s="116">
        <f t="shared" ref="AX840:BH840" si="3066">AX639+AW840</f>
        <v>0</v>
      </c>
      <c r="AY840" s="116">
        <f t="shared" si="3066"/>
        <v>0</v>
      </c>
      <c r="AZ840" s="116">
        <f t="shared" si="3066"/>
        <v>0</v>
      </c>
      <c r="BA840" s="116">
        <f t="shared" si="3066"/>
        <v>0</v>
      </c>
      <c r="BB840" s="116">
        <f t="shared" si="3066"/>
        <v>0</v>
      </c>
      <c r="BC840" s="116">
        <f t="shared" si="3066"/>
        <v>0</v>
      </c>
      <c r="BD840" s="116">
        <f t="shared" si="3066"/>
        <v>0</v>
      </c>
      <c r="BE840" s="116">
        <f t="shared" si="3066"/>
        <v>0</v>
      </c>
      <c r="BF840" s="116">
        <f t="shared" si="3066"/>
        <v>0</v>
      </c>
      <c r="BG840" s="116">
        <f t="shared" si="3066"/>
        <v>0</v>
      </c>
      <c r="BH840" s="116">
        <f t="shared" si="3066"/>
        <v>0</v>
      </c>
      <c r="BI840" s="163"/>
      <c r="BV840" s="163"/>
      <c r="CI840" s="163"/>
      <c r="CV840" s="163"/>
      <c r="DI840" s="163"/>
      <c r="DV840" s="163"/>
      <c r="EI840" s="163"/>
    </row>
    <row r="841" spans="1:139" ht="15.75" hidden="1" customHeight="1" outlineLevel="1" x14ac:dyDescent="0.25">
      <c r="A841" s="2">
        <f t="shared" si="3054"/>
        <v>91</v>
      </c>
      <c r="B841" s="86">
        <f t="shared" si="3054"/>
        <v>0</v>
      </c>
      <c r="C841" s="86">
        <f t="shared" si="3054"/>
        <v>0</v>
      </c>
      <c r="D841" s="2">
        <f t="shared" si="3054"/>
        <v>0</v>
      </c>
      <c r="E841" s="162">
        <f t="shared" si="3054"/>
        <v>0</v>
      </c>
      <c r="I841" s="205">
        <v>0</v>
      </c>
      <c r="J841" s="116">
        <f t="shared" ref="J841:U841" si="3067">J640+I841</f>
        <v>0</v>
      </c>
      <c r="K841" s="116">
        <f t="shared" si="3067"/>
        <v>0</v>
      </c>
      <c r="L841" s="116">
        <f t="shared" si="3067"/>
        <v>0</v>
      </c>
      <c r="M841" s="116">
        <f t="shared" si="3067"/>
        <v>0</v>
      </c>
      <c r="N841" s="116">
        <f t="shared" si="3067"/>
        <v>0</v>
      </c>
      <c r="O841" s="116">
        <f t="shared" si="3067"/>
        <v>0</v>
      </c>
      <c r="P841" s="116">
        <f t="shared" si="3067"/>
        <v>0</v>
      </c>
      <c r="Q841" s="116">
        <f t="shared" si="3067"/>
        <v>0</v>
      </c>
      <c r="R841" s="116">
        <f t="shared" si="3067"/>
        <v>0</v>
      </c>
      <c r="S841" s="116">
        <f t="shared" si="3067"/>
        <v>0</v>
      </c>
      <c r="T841" s="116">
        <f t="shared" si="3067"/>
        <v>0</v>
      </c>
      <c r="U841" s="116">
        <f t="shared" si="3067"/>
        <v>0</v>
      </c>
      <c r="V841" s="163"/>
      <c r="W841" s="116">
        <f t="shared" si="3048"/>
        <v>0</v>
      </c>
      <c r="X841" s="116">
        <f t="shared" ref="X841:AH841" si="3068">X640+W841</f>
        <v>0</v>
      </c>
      <c r="Y841" s="116">
        <f t="shared" si="3068"/>
        <v>0</v>
      </c>
      <c r="Z841" s="116">
        <f t="shared" si="3068"/>
        <v>0</v>
      </c>
      <c r="AA841" s="116">
        <f t="shared" si="3068"/>
        <v>0</v>
      </c>
      <c r="AB841" s="116">
        <f t="shared" si="3068"/>
        <v>0</v>
      </c>
      <c r="AC841" s="116">
        <f t="shared" si="3068"/>
        <v>0</v>
      </c>
      <c r="AD841" s="116">
        <f t="shared" si="3068"/>
        <v>0</v>
      </c>
      <c r="AE841" s="116">
        <f t="shared" si="3068"/>
        <v>0</v>
      </c>
      <c r="AF841" s="116">
        <f t="shared" si="3068"/>
        <v>0</v>
      </c>
      <c r="AG841" s="116">
        <f t="shared" si="3068"/>
        <v>0</v>
      </c>
      <c r="AH841" s="116">
        <f t="shared" si="3068"/>
        <v>0</v>
      </c>
      <c r="AI841" s="163"/>
      <c r="AJ841" s="116">
        <f t="shared" si="3050"/>
        <v>0</v>
      </c>
      <c r="AK841" s="116">
        <f t="shared" ref="AK841:AU841" si="3069">AK640+AJ841</f>
        <v>0</v>
      </c>
      <c r="AL841" s="116">
        <f t="shared" si="3069"/>
        <v>0</v>
      </c>
      <c r="AM841" s="116">
        <f t="shared" si="3069"/>
        <v>0</v>
      </c>
      <c r="AN841" s="116">
        <f t="shared" si="3069"/>
        <v>0</v>
      </c>
      <c r="AO841" s="116">
        <f t="shared" si="3069"/>
        <v>0</v>
      </c>
      <c r="AP841" s="116">
        <f t="shared" si="3069"/>
        <v>0</v>
      </c>
      <c r="AQ841" s="116">
        <f t="shared" si="3069"/>
        <v>0</v>
      </c>
      <c r="AR841" s="116">
        <f t="shared" si="3069"/>
        <v>0</v>
      </c>
      <c r="AS841" s="116">
        <f t="shared" si="3069"/>
        <v>0</v>
      </c>
      <c r="AT841" s="116">
        <f t="shared" si="3069"/>
        <v>0</v>
      </c>
      <c r="AU841" s="116">
        <f t="shared" si="3069"/>
        <v>0</v>
      </c>
      <c r="AV841" s="163"/>
      <c r="AW841" s="116">
        <f t="shared" si="3052"/>
        <v>0</v>
      </c>
      <c r="AX841" s="116">
        <f t="shared" ref="AX841:BH841" si="3070">AX640+AW841</f>
        <v>0</v>
      </c>
      <c r="AY841" s="116">
        <f t="shared" si="3070"/>
        <v>0</v>
      </c>
      <c r="AZ841" s="116">
        <f t="shared" si="3070"/>
        <v>0</v>
      </c>
      <c r="BA841" s="116">
        <f t="shared" si="3070"/>
        <v>0</v>
      </c>
      <c r="BB841" s="116">
        <f t="shared" si="3070"/>
        <v>0</v>
      </c>
      <c r="BC841" s="116">
        <f t="shared" si="3070"/>
        <v>0</v>
      </c>
      <c r="BD841" s="116">
        <f t="shared" si="3070"/>
        <v>0</v>
      </c>
      <c r="BE841" s="116">
        <f t="shared" si="3070"/>
        <v>0</v>
      </c>
      <c r="BF841" s="116">
        <f t="shared" si="3070"/>
        <v>0</v>
      </c>
      <c r="BG841" s="116">
        <f t="shared" si="3070"/>
        <v>0</v>
      </c>
      <c r="BH841" s="116">
        <f t="shared" si="3070"/>
        <v>0</v>
      </c>
      <c r="BI841" s="163"/>
      <c r="BV841" s="163"/>
      <c r="CI841" s="163"/>
      <c r="CV841" s="163"/>
      <c r="DI841" s="163"/>
      <c r="DV841" s="163"/>
      <c r="EI841" s="163"/>
    </row>
    <row r="842" spans="1:139" ht="15.75" hidden="1" customHeight="1" outlineLevel="1" x14ac:dyDescent="0.25">
      <c r="A842" s="2">
        <f t="shared" si="3054"/>
        <v>92</v>
      </c>
      <c r="B842" s="86">
        <f t="shared" si="3054"/>
        <v>0</v>
      </c>
      <c r="C842" s="86">
        <f t="shared" si="3054"/>
        <v>0</v>
      </c>
      <c r="D842" s="2">
        <f t="shared" si="3054"/>
        <v>0</v>
      </c>
      <c r="E842" s="162">
        <f t="shared" si="3054"/>
        <v>0</v>
      </c>
      <c r="I842" s="205">
        <v>0</v>
      </c>
      <c r="J842" s="116">
        <f t="shared" ref="J842:U842" si="3071">J641+I842</f>
        <v>0</v>
      </c>
      <c r="K842" s="116">
        <f t="shared" si="3071"/>
        <v>0</v>
      </c>
      <c r="L842" s="116">
        <f t="shared" si="3071"/>
        <v>0</v>
      </c>
      <c r="M842" s="116">
        <f t="shared" si="3071"/>
        <v>0</v>
      </c>
      <c r="N842" s="116">
        <f t="shared" si="3071"/>
        <v>0</v>
      </c>
      <c r="O842" s="116">
        <f t="shared" si="3071"/>
        <v>0</v>
      </c>
      <c r="P842" s="116">
        <f t="shared" si="3071"/>
        <v>0</v>
      </c>
      <c r="Q842" s="116">
        <f t="shared" si="3071"/>
        <v>0</v>
      </c>
      <c r="R842" s="116">
        <f t="shared" si="3071"/>
        <v>0</v>
      </c>
      <c r="S842" s="116">
        <f t="shared" si="3071"/>
        <v>0</v>
      </c>
      <c r="T842" s="116">
        <f t="shared" si="3071"/>
        <v>0</v>
      </c>
      <c r="U842" s="116">
        <f t="shared" si="3071"/>
        <v>0</v>
      </c>
      <c r="V842" s="163"/>
      <c r="W842" s="116">
        <f t="shared" si="3048"/>
        <v>0</v>
      </c>
      <c r="X842" s="116">
        <f t="shared" ref="X842:AH842" si="3072">X641+W842</f>
        <v>0</v>
      </c>
      <c r="Y842" s="116">
        <f t="shared" si="3072"/>
        <v>0</v>
      </c>
      <c r="Z842" s="116">
        <f t="shared" si="3072"/>
        <v>0</v>
      </c>
      <c r="AA842" s="116">
        <f t="shared" si="3072"/>
        <v>0</v>
      </c>
      <c r="AB842" s="116">
        <f t="shared" si="3072"/>
        <v>0</v>
      </c>
      <c r="AC842" s="116">
        <f t="shared" si="3072"/>
        <v>0</v>
      </c>
      <c r="AD842" s="116">
        <f t="shared" si="3072"/>
        <v>0</v>
      </c>
      <c r="AE842" s="116">
        <f t="shared" si="3072"/>
        <v>0</v>
      </c>
      <c r="AF842" s="116">
        <f t="shared" si="3072"/>
        <v>0</v>
      </c>
      <c r="AG842" s="116">
        <f t="shared" si="3072"/>
        <v>0</v>
      </c>
      <c r="AH842" s="116">
        <f t="shared" si="3072"/>
        <v>0</v>
      </c>
      <c r="AI842" s="163"/>
      <c r="AJ842" s="116">
        <f t="shared" si="3050"/>
        <v>0</v>
      </c>
      <c r="AK842" s="116">
        <f t="shared" ref="AK842:AU842" si="3073">AK641+AJ842</f>
        <v>0</v>
      </c>
      <c r="AL842" s="116">
        <f t="shared" si="3073"/>
        <v>0</v>
      </c>
      <c r="AM842" s="116">
        <f t="shared" si="3073"/>
        <v>0</v>
      </c>
      <c r="AN842" s="116">
        <f t="shared" si="3073"/>
        <v>0</v>
      </c>
      <c r="AO842" s="116">
        <f t="shared" si="3073"/>
        <v>0</v>
      </c>
      <c r="AP842" s="116">
        <f t="shared" si="3073"/>
        <v>0</v>
      </c>
      <c r="AQ842" s="116">
        <f t="shared" si="3073"/>
        <v>0</v>
      </c>
      <c r="AR842" s="116">
        <f t="shared" si="3073"/>
        <v>0</v>
      </c>
      <c r="AS842" s="116">
        <f t="shared" si="3073"/>
        <v>0</v>
      </c>
      <c r="AT842" s="116">
        <f t="shared" si="3073"/>
        <v>0</v>
      </c>
      <c r="AU842" s="116">
        <f t="shared" si="3073"/>
        <v>0</v>
      </c>
      <c r="AV842" s="163"/>
      <c r="AW842" s="116">
        <f t="shared" si="3052"/>
        <v>0</v>
      </c>
      <c r="AX842" s="116">
        <f t="shared" ref="AX842:BH842" si="3074">AX641+AW842</f>
        <v>0</v>
      </c>
      <c r="AY842" s="116">
        <f t="shared" si="3074"/>
        <v>0</v>
      </c>
      <c r="AZ842" s="116">
        <f t="shared" si="3074"/>
        <v>0</v>
      </c>
      <c r="BA842" s="116">
        <f t="shared" si="3074"/>
        <v>0</v>
      </c>
      <c r="BB842" s="116">
        <f t="shared" si="3074"/>
        <v>0</v>
      </c>
      <c r="BC842" s="116">
        <f t="shared" si="3074"/>
        <v>0</v>
      </c>
      <c r="BD842" s="116">
        <f t="shared" si="3074"/>
        <v>0</v>
      </c>
      <c r="BE842" s="116">
        <f t="shared" si="3074"/>
        <v>0</v>
      </c>
      <c r="BF842" s="116">
        <f t="shared" si="3074"/>
        <v>0</v>
      </c>
      <c r="BG842" s="116">
        <f t="shared" si="3074"/>
        <v>0</v>
      </c>
      <c r="BH842" s="116">
        <f t="shared" si="3074"/>
        <v>0</v>
      </c>
      <c r="BI842" s="163"/>
      <c r="BV842" s="163"/>
      <c r="CI842" s="163"/>
      <c r="CV842" s="163"/>
      <c r="DI842" s="163"/>
      <c r="DV842" s="163"/>
      <c r="EI842" s="163"/>
    </row>
    <row r="843" spans="1:139" ht="15.75" hidden="1" customHeight="1" outlineLevel="1" x14ac:dyDescent="0.25">
      <c r="A843" s="2">
        <f t="shared" si="3054"/>
        <v>93</v>
      </c>
      <c r="B843" s="86">
        <f t="shared" si="3054"/>
        <v>0</v>
      </c>
      <c r="C843" s="86">
        <f t="shared" si="3054"/>
        <v>0</v>
      </c>
      <c r="D843" s="2">
        <f t="shared" si="3054"/>
        <v>0</v>
      </c>
      <c r="E843" s="162">
        <f t="shared" si="3054"/>
        <v>0</v>
      </c>
      <c r="I843" s="205">
        <v>0</v>
      </c>
      <c r="J843" s="116">
        <f t="shared" ref="J843:U843" si="3075">J642+I843</f>
        <v>0</v>
      </c>
      <c r="K843" s="116">
        <f t="shared" si="3075"/>
        <v>0</v>
      </c>
      <c r="L843" s="116">
        <f t="shared" si="3075"/>
        <v>0</v>
      </c>
      <c r="M843" s="116">
        <f t="shared" si="3075"/>
        <v>0</v>
      </c>
      <c r="N843" s="116">
        <f t="shared" si="3075"/>
        <v>0</v>
      </c>
      <c r="O843" s="116">
        <f t="shared" si="3075"/>
        <v>0</v>
      </c>
      <c r="P843" s="116">
        <f t="shared" si="3075"/>
        <v>0</v>
      </c>
      <c r="Q843" s="116">
        <f t="shared" si="3075"/>
        <v>0</v>
      </c>
      <c r="R843" s="116">
        <f t="shared" si="3075"/>
        <v>0</v>
      </c>
      <c r="S843" s="116">
        <f t="shared" si="3075"/>
        <v>0</v>
      </c>
      <c r="T843" s="116">
        <f t="shared" si="3075"/>
        <v>0</v>
      </c>
      <c r="U843" s="116">
        <f t="shared" si="3075"/>
        <v>0</v>
      </c>
      <c r="V843" s="163"/>
      <c r="W843" s="116">
        <f t="shared" si="3048"/>
        <v>0</v>
      </c>
      <c r="X843" s="116">
        <f t="shared" ref="X843:AH843" si="3076">X642+W843</f>
        <v>0</v>
      </c>
      <c r="Y843" s="116">
        <f t="shared" si="3076"/>
        <v>0</v>
      </c>
      <c r="Z843" s="116">
        <f t="shared" si="3076"/>
        <v>0</v>
      </c>
      <c r="AA843" s="116">
        <f t="shared" si="3076"/>
        <v>0</v>
      </c>
      <c r="AB843" s="116">
        <f t="shared" si="3076"/>
        <v>0</v>
      </c>
      <c r="AC843" s="116">
        <f t="shared" si="3076"/>
        <v>0</v>
      </c>
      <c r="AD843" s="116">
        <f t="shared" si="3076"/>
        <v>0</v>
      </c>
      <c r="AE843" s="116">
        <f t="shared" si="3076"/>
        <v>0</v>
      </c>
      <c r="AF843" s="116">
        <f t="shared" si="3076"/>
        <v>0</v>
      </c>
      <c r="AG843" s="116">
        <f t="shared" si="3076"/>
        <v>0</v>
      </c>
      <c r="AH843" s="116">
        <f t="shared" si="3076"/>
        <v>0</v>
      </c>
      <c r="AI843" s="163"/>
      <c r="AJ843" s="116">
        <f t="shared" si="3050"/>
        <v>0</v>
      </c>
      <c r="AK843" s="116">
        <f t="shared" ref="AK843:AU843" si="3077">AK642+AJ843</f>
        <v>0</v>
      </c>
      <c r="AL843" s="116">
        <f t="shared" si="3077"/>
        <v>0</v>
      </c>
      <c r="AM843" s="116">
        <f t="shared" si="3077"/>
        <v>0</v>
      </c>
      <c r="AN843" s="116">
        <f t="shared" si="3077"/>
        <v>0</v>
      </c>
      <c r="AO843" s="116">
        <f t="shared" si="3077"/>
        <v>0</v>
      </c>
      <c r="AP843" s="116">
        <f t="shared" si="3077"/>
        <v>0</v>
      </c>
      <c r="AQ843" s="116">
        <f t="shared" si="3077"/>
        <v>0</v>
      </c>
      <c r="AR843" s="116">
        <f t="shared" si="3077"/>
        <v>0</v>
      </c>
      <c r="AS843" s="116">
        <f t="shared" si="3077"/>
        <v>0</v>
      </c>
      <c r="AT843" s="116">
        <f t="shared" si="3077"/>
        <v>0</v>
      </c>
      <c r="AU843" s="116">
        <f t="shared" si="3077"/>
        <v>0</v>
      </c>
      <c r="AV843" s="163"/>
      <c r="AW843" s="116">
        <f t="shared" si="3052"/>
        <v>0</v>
      </c>
      <c r="AX843" s="116">
        <f t="shared" ref="AX843:BH843" si="3078">AX642+AW843</f>
        <v>0</v>
      </c>
      <c r="AY843" s="116">
        <f t="shared" si="3078"/>
        <v>0</v>
      </c>
      <c r="AZ843" s="116">
        <f t="shared" si="3078"/>
        <v>0</v>
      </c>
      <c r="BA843" s="116">
        <f t="shared" si="3078"/>
        <v>0</v>
      </c>
      <c r="BB843" s="116">
        <f t="shared" si="3078"/>
        <v>0</v>
      </c>
      <c r="BC843" s="116">
        <f t="shared" si="3078"/>
        <v>0</v>
      </c>
      <c r="BD843" s="116">
        <f t="shared" si="3078"/>
        <v>0</v>
      </c>
      <c r="BE843" s="116">
        <f t="shared" si="3078"/>
        <v>0</v>
      </c>
      <c r="BF843" s="116">
        <f t="shared" si="3078"/>
        <v>0</v>
      </c>
      <c r="BG843" s="116">
        <f t="shared" si="3078"/>
        <v>0</v>
      </c>
      <c r="BH843" s="116">
        <f t="shared" si="3078"/>
        <v>0</v>
      </c>
      <c r="BI843" s="163"/>
      <c r="BV843" s="163"/>
      <c r="CI843" s="163"/>
      <c r="CV843" s="163"/>
      <c r="DI843" s="163"/>
      <c r="DV843" s="163"/>
      <c r="EI843" s="163"/>
    </row>
    <row r="844" spans="1:139" ht="15.75" hidden="1" customHeight="1" outlineLevel="1" x14ac:dyDescent="0.25">
      <c r="A844" s="2">
        <f t="shared" si="3054"/>
        <v>94</v>
      </c>
      <c r="B844" s="86">
        <f t="shared" si="3054"/>
        <v>0</v>
      </c>
      <c r="C844" s="86">
        <f t="shared" si="3054"/>
        <v>0</v>
      </c>
      <c r="D844" s="2">
        <f t="shared" si="3054"/>
        <v>0</v>
      </c>
      <c r="E844" s="162">
        <f t="shared" si="3054"/>
        <v>0</v>
      </c>
      <c r="I844" s="205">
        <v>0</v>
      </c>
      <c r="J844" s="116">
        <f t="shared" ref="J844:U844" si="3079">J643+I844</f>
        <v>0</v>
      </c>
      <c r="K844" s="116">
        <f t="shared" si="3079"/>
        <v>0</v>
      </c>
      <c r="L844" s="116">
        <f t="shared" si="3079"/>
        <v>0</v>
      </c>
      <c r="M844" s="116">
        <f t="shared" si="3079"/>
        <v>0</v>
      </c>
      <c r="N844" s="116">
        <f t="shared" si="3079"/>
        <v>0</v>
      </c>
      <c r="O844" s="116">
        <f t="shared" si="3079"/>
        <v>0</v>
      </c>
      <c r="P844" s="116">
        <f t="shared" si="3079"/>
        <v>0</v>
      </c>
      <c r="Q844" s="116">
        <f t="shared" si="3079"/>
        <v>0</v>
      </c>
      <c r="R844" s="116">
        <f t="shared" si="3079"/>
        <v>0</v>
      </c>
      <c r="S844" s="116">
        <f t="shared" si="3079"/>
        <v>0</v>
      </c>
      <c r="T844" s="116">
        <f t="shared" si="3079"/>
        <v>0</v>
      </c>
      <c r="U844" s="116">
        <f t="shared" si="3079"/>
        <v>0</v>
      </c>
      <c r="V844" s="163"/>
      <c r="W844" s="116">
        <f t="shared" si="3048"/>
        <v>0</v>
      </c>
      <c r="X844" s="116">
        <f t="shared" ref="X844:AH844" si="3080">X643+W844</f>
        <v>0</v>
      </c>
      <c r="Y844" s="116">
        <f t="shared" si="3080"/>
        <v>0</v>
      </c>
      <c r="Z844" s="116">
        <f t="shared" si="3080"/>
        <v>0</v>
      </c>
      <c r="AA844" s="116">
        <f t="shared" si="3080"/>
        <v>0</v>
      </c>
      <c r="AB844" s="116">
        <f t="shared" si="3080"/>
        <v>0</v>
      </c>
      <c r="AC844" s="116">
        <f t="shared" si="3080"/>
        <v>0</v>
      </c>
      <c r="AD844" s="116">
        <f t="shared" si="3080"/>
        <v>0</v>
      </c>
      <c r="AE844" s="116">
        <f t="shared" si="3080"/>
        <v>0</v>
      </c>
      <c r="AF844" s="116">
        <f t="shared" si="3080"/>
        <v>0</v>
      </c>
      <c r="AG844" s="116">
        <f t="shared" si="3080"/>
        <v>0</v>
      </c>
      <c r="AH844" s="116">
        <f t="shared" si="3080"/>
        <v>0</v>
      </c>
      <c r="AI844" s="163"/>
      <c r="AJ844" s="116">
        <f t="shared" si="3050"/>
        <v>0</v>
      </c>
      <c r="AK844" s="116">
        <f t="shared" ref="AK844:AU844" si="3081">AK643+AJ844</f>
        <v>0</v>
      </c>
      <c r="AL844" s="116">
        <f t="shared" si="3081"/>
        <v>0</v>
      </c>
      <c r="AM844" s="116">
        <f t="shared" si="3081"/>
        <v>0</v>
      </c>
      <c r="AN844" s="116">
        <f t="shared" si="3081"/>
        <v>0</v>
      </c>
      <c r="AO844" s="116">
        <f t="shared" si="3081"/>
        <v>0</v>
      </c>
      <c r="AP844" s="116">
        <f t="shared" si="3081"/>
        <v>0</v>
      </c>
      <c r="AQ844" s="116">
        <f t="shared" si="3081"/>
        <v>0</v>
      </c>
      <c r="AR844" s="116">
        <f t="shared" si="3081"/>
        <v>0</v>
      </c>
      <c r="AS844" s="116">
        <f t="shared" si="3081"/>
        <v>0</v>
      </c>
      <c r="AT844" s="116">
        <f t="shared" si="3081"/>
        <v>0</v>
      </c>
      <c r="AU844" s="116">
        <f t="shared" si="3081"/>
        <v>0</v>
      </c>
      <c r="AV844" s="163"/>
      <c r="AW844" s="116">
        <f t="shared" si="3052"/>
        <v>0</v>
      </c>
      <c r="AX844" s="116">
        <f t="shared" ref="AX844:BH844" si="3082">AX643+AW844</f>
        <v>0</v>
      </c>
      <c r="AY844" s="116">
        <f t="shared" si="3082"/>
        <v>0</v>
      </c>
      <c r="AZ844" s="116">
        <f t="shared" si="3082"/>
        <v>0</v>
      </c>
      <c r="BA844" s="116">
        <f t="shared" si="3082"/>
        <v>0</v>
      </c>
      <c r="BB844" s="116">
        <f t="shared" si="3082"/>
        <v>0</v>
      </c>
      <c r="BC844" s="116">
        <f t="shared" si="3082"/>
        <v>0</v>
      </c>
      <c r="BD844" s="116">
        <f t="shared" si="3082"/>
        <v>0</v>
      </c>
      <c r="BE844" s="116">
        <f t="shared" si="3082"/>
        <v>0</v>
      </c>
      <c r="BF844" s="116">
        <f t="shared" si="3082"/>
        <v>0</v>
      </c>
      <c r="BG844" s="116">
        <f t="shared" si="3082"/>
        <v>0</v>
      </c>
      <c r="BH844" s="116">
        <f t="shared" si="3082"/>
        <v>0</v>
      </c>
      <c r="BI844" s="163"/>
      <c r="BV844" s="163"/>
      <c r="CI844" s="163"/>
      <c r="CV844" s="163"/>
      <c r="DI844" s="163"/>
      <c r="DV844" s="163"/>
      <c r="EI844" s="163"/>
    </row>
    <row r="845" spans="1:139" ht="15.75" hidden="1" customHeight="1" outlineLevel="1" x14ac:dyDescent="0.25">
      <c r="A845" s="2">
        <f t="shared" si="3054"/>
        <v>95</v>
      </c>
      <c r="B845" s="86">
        <f t="shared" si="3054"/>
        <v>0</v>
      </c>
      <c r="C845" s="86">
        <f t="shared" si="3054"/>
        <v>0</v>
      </c>
      <c r="D845" s="2">
        <f t="shared" si="3054"/>
        <v>0</v>
      </c>
      <c r="E845" s="162">
        <f t="shared" si="3054"/>
        <v>0</v>
      </c>
      <c r="I845" s="205">
        <v>0</v>
      </c>
      <c r="J845" s="116">
        <f t="shared" ref="J845:U845" si="3083">J644+I845</f>
        <v>0</v>
      </c>
      <c r="K845" s="116">
        <f t="shared" si="3083"/>
        <v>0</v>
      </c>
      <c r="L845" s="116">
        <f t="shared" si="3083"/>
        <v>0</v>
      </c>
      <c r="M845" s="116">
        <f t="shared" si="3083"/>
        <v>0</v>
      </c>
      <c r="N845" s="116">
        <f t="shared" si="3083"/>
        <v>0</v>
      </c>
      <c r="O845" s="116">
        <f t="shared" si="3083"/>
        <v>0</v>
      </c>
      <c r="P845" s="116">
        <f t="shared" si="3083"/>
        <v>0</v>
      </c>
      <c r="Q845" s="116">
        <f t="shared" si="3083"/>
        <v>0</v>
      </c>
      <c r="R845" s="116">
        <f t="shared" si="3083"/>
        <v>0</v>
      </c>
      <c r="S845" s="116">
        <f t="shared" si="3083"/>
        <v>0</v>
      </c>
      <c r="T845" s="116">
        <f t="shared" si="3083"/>
        <v>0</v>
      </c>
      <c r="U845" s="116">
        <f t="shared" si="3083"/>
        <v>0</v>
      </c>
      <c r="V845" s="163"/>
      <c r="W845" s="116">
        <f t="shared" si="3048"/>
        <v>0</v>
      </c>
      <c r="X845" s="116">
        <f t="shared" ref="X845:AH845" si="3084">X644+W845</f>
        <v>0</v>
      </c>
      <c r="Y845" s="116">
        <f t="shared" si="3084"/>
        <v>0</v>
      </c>
      <c r="Z845" s="116">
        <f t="shared" si="3084"/>
        <v>0</v>
      </c>
      <c r="AA845" s="116">
        <f t="shared" si="3084"/>
        <v>0</v>
      </c>
      <c r="AB845" s="116">
        <f t="shared" si="3084"/>
        <v>0</v>
      </c>
      <c r="AC845" s="116">
        <f t="shared" si="3084"/>
        <v>0</v>
      </c>
      <c r="AD845" s="116">
        <f t="shared" si="3084"/>
        <v>0</v>
      </c>
      <c r="AE845" s="116">
        <f t="shared" si="3084"/>
        <v>0</v>
      </c>
      <c r="AF845" s="116">
        <f t="shared" si="3084"/>
        <v>0</v>
      </c>
      <c r="AG845" s="116">
        <f t="shared" si="3084"/>
        <v>0</v>
      </c>
      <c r="AH845" s="116">
        <f t="shared" si="3084"/>
        <v>0</v>
      </c>
      <c r="AI845" s="163"/>
      <c r="AJ845" s="116">
        <f t="shared" si="3050"/>
        <v>0</v>
      </c>
      <c r="AK845" s="116">
        <f t="shared" ref="AK845:AU845" si="3085">AK644+AJ845</f>
        <v>0</v>
      </c>
      <c r="AL845" s="116">
        <f t="shared" si="3085"/>
        <v>0</v>
      </c>
      <c r="AM845" s="116">
        <f t="shared" si="3085"/>
        <v>0</v>
      </c>
      <c r="AN845" s="116">
        <f t="shared" si="3085"/>
        <v>0</v>
      </c>
      <c r="AO845" s="116">
        <f t="shared" si="3085"/>
        <v>0</v>
      </c>
      <c r="AP845" s="116">
        <f t="shared" si="3085"/>
        <v>0</v>
      </c>
      <c r="AQ845" s="116">
        <f t="shared" si="3085"/>
        <v>0</v>
      </c>
      <c r="AR845" s="116">
        <f t="shared" si="3085"/>
        <v>0</v>
      </c>
      <c r="AS845" s="116">
        <f t="shared" si="3085"/>
        <v>0</v>
      </c>
      <c r="AT845" s="116">
        <f t="shared" si="3085"/>
        <v>0</v>
      </c>
      <c r="AU845" s="116">
        <f t="shared" si="3085"/>
        <v>0</v>
      </c>
      <c r="AV845" s="163"/>
      <c r="AW845" s="116">
        <f t="shared" si="3052"/>
        <v>0</v>
      </c>
      <c r="AX845" s="116">
        <f t="shared" ref="AX845:BH845" si="3086">AX644+AW845</f>
        <v>0</v>
      </c>
      <c r="AY845" s="116">
        <f t="shared" si="3086"/>
        <v>0</v>
      </c>
      <c r="AZ845" s="116">
        <f t="shared" si="3086"/>
        <v>0</v>
      </c>
      <c r="BA845" s="116">
        <f t="shared" si="3086"/>
        <v>0</v>
      </c>
      <c r="BB845" s="116">
        <f t="shared" si="3086"/>
        <v>0</v>
      </c>
      <c r="BC845" s="116">
        <f t="shared" si="3086"/>
        <v>0</v>
      </c>
      <c r="BD845" s="116">
        <f t="shared" si="3086"/>
        <v>0</v>
      </c>
      <c r="BE845" s="116">
        <f t="shared" si="3086"/>
        <v>0</v>
      </c>
      <c r="BF845" s="116">
        <f t="shared" si="3086"/>
        <v>0</v>
      </c>
      <c r="BG845" s="116">
        <f t="shared" si="3086"/>
        <v>0</v>
      </c>
      <c r="BH845" s="116">
        <f t="shared" si="3086"/>
        <v>0</v>
      </c>
      <c r="BI845" s="163"/>
      <c r="BV845" s="163"/>
      <c r="CI845" s="163"/>
      <c r="CV845" s="163"/>
      <c r="DI845" s="163"/>
      <c r="DV845" s="163"/>
      <c r="EI845" s="163"/>
    </row>
    <row r="846" spans="1:139" ht="15.75" hidden="1" customHeight="1" outlineLevel="1" x14ac:dyDescent="0.25">
      <c r="A846" s="2">
        <f t="shared" si="3054"/>
        <v>96</v>
      </c>
      <c r="B846" s="86">
        <f t="shared" si="3054"/>
        <v>0</v>
      </c>
      <c r="C846" s="86">
        <f t="shared" si="3054"/>
        <v>0</v>
      </c>
      <c r="D846" s="2">
        <f t="shared" si="3054"/>
        <v>0</v>
      </c>
      <c r="E846" s="162">
        <f t="shared" si="3054"/>
        <v>0</v>
      </c>
      <c r="I846" s="205">
        <v>0</v>
      </c>
      <c r="J846" s="116">
        <f t="shared" ref="J846:U846" si="3087">J645+I846</f>
        <v>0</v>
      </c>
      <c r="K846" s="116">
        <f t="shared" si="3087"/>
        <v>0</v>
      </c>
      <c r="L846" s="116">
        <f t="shared" si="3087"/>
        <v>0</v>
      </c>
      <c r="M846" s="116">
        <f t="shared" si="3087"/>
        <v>0</v>
      </c>
      <c r="N846" s="116">
        <f t="shared" si="3087"/>
        <v>0</v>
      </c>
      <c r="O846" s="116">
        <f t="shared" si="3087"/>
        <v>0</v>
      </c>
      <c r="P846" s="116">
        <f t="shared" si="3087"/>
        <v>0</v>
      </c>
      <c r="Q846" s="116">
        <f t="shared" si="3087"/>
        <v>0</v>
      </c>
      <c r="R846" s="116">
        <f t="shared" si="3087"/>
        <v>0</v>
      </c>
      <c r="S846" s="116">
        <f t="shared" si="3087"/>
        <v>0</v>
      </c>
      <c r="T846" s="116">
        <f t="shared" si="3087"/>
        <v>0</v>
      </c>
      <c r="U846" s="116">
        <f t="shared" si="3087"/>
        <v>0</v>
      </c>
      <c r="V846" s="163"/>
      <c r="W846" s="116">
        <f t="shared" si="3048"/>
        <v>0</v>
      </c>
      <c r="X846" s="116">
        <f t="shared" ref="X846:AH846" si="3088">X645+W846</f>
        <v>0</v>
      </c>
      <c r="Y846" s="116">
        <f t="shared" si="3088"/>
        <v>0</v>
      </c>
      <c r="Z846" s="116">
        <f t="shared" si="3088"/>
        <v>0</v>
      </c>
      <c r="AA846" s="116">
        <f t="shared" si="3088"/>
        <v>0</v>
      </c>
      <c r="AB846" s="116">
        <f t="shared" si="3088"/>
        <v>0</v>
      </c>
      <c r="AC846" s="116">
        <f t="shared" si="3088"/>
        <v>0</v>
      </c>
      <c r="AD846" s="116">
        <f t="shared" si="3088"/>
        <v>0</v>
      </c>
      <c r="AE846" s="116">
        <f t="shared" si="3088"/>
        <v>0</v>
      </c>
      <c r="AF846" s="116">
        <f t="shared" si="3088"/>
        <v>0</v>
      </c>
      <c r="AG846" s="116">
        <f t="shared" si="3088"/>
        <v>0</v>
      </c>
      <c r="AH846" s="116">
        <f t="shared" si="3088"/>
        <v>0</v>
      </c>
      <c r="AI846" s="163"/>
      <c r="AJ846" s="116">
        <f t="shared" si="3050"/>
        <v>0</v>
      </c>
      <c r="AK846" s="116">
        <f t="shared" ref="AK846:AU846" si="3089">AK645+AJ846</f>
        <v>0</v>
      </c>
      <c r="AL846" s="116">
        <f t="shared" si="3089"/>
        <v>0</v>
      </c>
      <c r="AM846" s="116">
        <f t="shared" si="3089"/>
        <v>0</v>
      </c>
      <c r="AN846" s="116">
        <f t="shared" si="3089"/>
        <v>0</v>
      </c>
      <c r="AO846" s="116">
        <f t="shared" si="3089"/>
        <v>0</v>
      </c>
      <c r="AP846" s="116">
        <f t="shared" si="3089"/>
        <v>0</v>
      </c>
      <c r="AQ846" s="116">
        <f t="shared" si="3089"/>
        <v>0</v>
      </c>
      <c r="AR846" s="116">
        <f t="shared" si="3089"/>
        <v>0</v>
      </c>
      <c r="AS846" s="116">
        <f t="shared" si="3089"/>
        <v>0</v>
      </c>
      <c r="AT846" s="116">
        <f t="shared" si="3089"/>
        <v>0</v>
      </c>
      <c r="AU846" s="116">
        <f t="shared" si="3089"/>
        <v>0</v>
      </c>
      <c r="AV846" s="163"/>
      <c r="AW846" s="116">
        <f t="shared" si="3052"/>
        <v>0</v>
      </c>
      <c r="AX846" s="116">
        <f t="shared" ref="AX846:BH846" si="3090">AX645+AW846</f>
        <v>0</v>
      </c>
      <c r="AY846" s="116">
        <f t="shared" si="3090"/>
        <v>0</v>
      </c>
      <c r="AZ846" s="116">
        <f t="shared" si="3090"/>
        <v>0</v>
      </c>
      <c r="BA846" s="116">
        <f t="shared" si="3090"/>
        <v>0</v>
      </c>
      <c r="BB846" s="116">
        <f t="shared" si="3090"/>
        <v>0</v>
      </c>
      <c r="BC846" s="116">
        <f t="shared" si="3090"/>
        <v>0</v>
      </c>
      <c r="BD846" s="116">
        <f t="shared" si="3090"/>
        <v>0</v>
      </c>
      <c r="BE846" s="116">
        <f t="shared" si="3090"/>
        <v>0</v>
      </c>
      <c r="BF846" s="116">
        <f t="shared" si="3090"/>
        <v>0</v>
      </c>
      <c r="BG846" s="116">
        <f t="shared" si="3090"/>
        <v>0</v>
      </c>
      <c r="BH846" s="116">
        <f t="shared" si="3090"/>
        <v>0</v>
      </c>
      <c r="BI846" s="163"/>
      <c r="BV846" s="163"/>
      <c r="CI846" s="163"/>
      <c r="CV846" s="163"/>
      <c r="DI846" s="163"/>
      <c r="DV846" s="163"/>
      <c r="EI846" s="163"/>
    </row>
    <row r="847" spans="1:139" ht="15.75" hidden="1" customHeight="1" outlineLevel="1" x14ac:dyDescent="0.25">
      <c r="A847" s="2">
        <f t="shared" si="3054"/>
        <v>97</v>
      </c>
      <c r="B847" s="86">
        <f t="shared" si="3054"/>
        <v>0</v>
      </c>
      <c r="C847" s="86">
        <f t="shared" si="3054"/>
        <v>0</v>
      </c>
      <c r="D847" s="2">
        <f t="shared" si="3054"/>
        <v>0</v>
      </c>
      <c r="E847" s="162">
        <f t="shared" si="3054"/>
        <v>0</v>
      </c>
      <c r="I847" s="205">
        <v>0</v>
      </c>
      <c r="J847" s="116">
        <f t="shared" ref="J847:U847" si="3091">J646+I847</f>
        <v>0</v>
      </c>
      <c r="K847" s="116">
        <f t="shared" si="3091"/>
        <v>0</v>
      </c>
      <c r="L847" s="116">
        <f t="shared" si="3091"/>
        <v>0</v>
      </c>
      <c r="M847" s="116">
        <f t="shared" si="3091"/>
        <v>0</v>
      </c>
      <c r="N847" s="116">
        <f t="shared" si="3091"/>
        <v>0</v>
      </c>
      <c r="O847" s="116">
        <f t="shared" si="3091"/>
        <v>0</v>
      </c>
      <c r="P847" s="116">
        <f t="shared" si="3091"/>
        <v>0</v>
      </c>
      <c r="Q847" s="116">
        <f t="shared" si="3091"/>
        <v>0</v>
      </c>
      <c r="R847" s="116">
        <f t="shared" si="3091"/>
        <v>0</v>
      </c>
      <c r="S847" s="116">
        <f t="shared" si="3091"/>
        <v>0</v>
      </c>
      <c r="T847" s="116">
        <f t="shared" si="3091"/>
        <v>0</v>
      </c>
      <c r="U847" s="116">
        <f t="shared" si="3091"/>
        <v>0</v>
      </c>
      <c r="V847" s="163"/>
      <c r="W847" s="116">
        <f t="shared" si="3048"/>
        <v>0</v>
      </c>
      <c r="X847" s="116">
        <f t="shared" ref="X847:AH847" si="3092">X646+W847</f>
        <v>0</v>
      </c>
      <c r="Y847" s="116">
        <f t="shared" si="3092"/>
        <v>0</v>
      </c>
      <c r="Z847" s="116">
        <f t="shared" si="3092"/>
        <v>0</v>
      </c>
      <c r="AA847" s="116">
        <f t="shared" si="3092"/>
        <v>0</v>
      </c>
      <c r="AB847" s="116">
        <f t="shared" si="3092"/>
        <v>0</v>
      </c>
      <c r="AC847" s="116">
        <f t="shared" si="3092"/>
        <v>0</v>
      </c>
      <c r="AD847" s="116">
        <f t="shared" si="3092"/>
        <v>0</v>
      </c>
      <c r="AE847" s="116">
        <f t="shared" si="3092"/>
        <v>0</v>
      </c>
      <c r="AF847" s="116">
        <f t="shared" si="3092"/>
        <v>0</v>
      </c>
      <c r="AG847" s="116">
        <f t="shared" si="3092"/>
        <v>0</v>
      </c>
      <c r="AH847" s="116">
        <f t="shared" si="3092"/>
        <v>0</v>
      </c>
      <c r="AI847" s="163"/>
      <c r="AJ847" s="116">
        <f t="shared" si="3050"/>
        <v>0</v>
      </c>
      <c r="AK847" s="116">
        <f t="shared" ref="AK847:AU847" si="3093">AK646+AJ847</f>
        <v>0</v>
      </c>
      <c r="AL847" s="116">
        <f t="shared" si="3093"/>
        <v>0</v>
      </c>
      <c r="AM847" s="116">
        <f t="shared" si="3093"/>
        <v>0</v>
      </c>
      <c r="AN847" s="116">
        <f t="shared" si="3093"/>
        <v>0</v>
      </c>
      <c r="AO847" s="116">
        <f t="shared" si="3093"/>
        <v>0</v>
      </c>
      <c r="AP847" s="116">
        <f t="shared" si="3093"/>
        <v>0</v>
      </c>
      <c r="AQ847" s="116">
        <f t="shared" si="3093"/>
        <v>0</v>
      </c>
      <c r="AR847" s="116">
        <f t="shared" si="3093"/>
        <v>0</v>
      </c>
      <c r="AS847" s="116">
        <f t="shared" si="3093"/>
        <v>0</v>
      </c>
      <c r="AT847" s="116">
        <f t="shared" si="3093"/>
        <v>0</v>
      </c>
      <c r="AU847" s="116">
        <f t="shared" si="3093"/>
        <v>0</v>
      </c>
      <c r="AV847" s="163"/>
      <c r="AW847" s="116">
        <f t="shared" si="3052"/>
        <v>0</v>
      </c>
      <c r="AX847" s="116">
        <f t="shared" ref="AX847:BH847" si="3094">AX646+AW847</f>
        <v>0</v>
      </c>
      <c r="AY847" s="116">
        <f t="shared" si="3094"/>
        <v>0</v>
      </c>
      <c r="AZ847" s="116">
        <f t="shared" si="3094"/>
        <v>0</v>
      </c>
      <c r="BA847" s="116">
        <f t="shared" si="3094"/>
        <v>0</v>
      </c>
      <c r="BB847" s="116">
        <f t="shared" si="3094"/>
        <v>0</v>
      </c>
      <c r="BC847" s="116">
        <f t="shared" si="3094"/>
        <v>0</v>
      </c>
      <c r="BD847" s="116">
        <f t="shared" si="3094"/>
        <v>0</v>
      </c>
      <c r="BE847" s="116">
        <f t="shared" si="3094"/>
        <v>0</v>
      </c>
      <c r="BF847" s="116">
        <f t="shared" si="3094"/>
        <v>0</v>
      </c>
      <c r="BG847" s="116">
        <f t="shared" si="3094"/>
        <v>0</v>
      </c>
      <c r="BH847" s="116">
        <f t="shared" si="3094"/>
        <v>0</v>
      </c>
      <c r="BI847" s="163"/>
      <c r="BV847" s="163"/>
      <c r="CI847" s="163"/>
      <c r="CV847" s="163"/>
      <c r="DI847" s="163"/>
      <c r="DV847" s="163"/>
      <c r="EI847" s="163"/>
    </row>
    <row r="848" spans="1:139" ht="15.75" hidden="1" customHeight="1" outlineLevel="1" x14ac:dyDescent="0.25">
      <c r="A848" s="2">
        <f t="shared" ref="A848:E857" si="3095">A647</f>
        <v>98</v>
      </c>
      <c r="B848" s="86">
        <f t="shared" si="3095"/>
        <v>0</v>
      </c>
      <c r="C848" s="86">
        <f t="shared" si="3095"/>
        <v>0</v>
      </c>
      <c r="D848" s="2">
        <f t="shared" si="3095"/>
        <v>0</v>
      </c>
      <c r="E848" s="162">
        <f t="shared" si="3095"/>
        <v>0</v>
      </c>
      <c r="I848" s="205">
        <v>0</v>
      </c>
      <c r="J848" s="116">
        <f t="shared" ref="J848:U848" si="3096">J647+I848</f>
        <v>0</v>
      </c>
      <c r="K848" s="116">
        <f t="shared" si="3096"/>
        <v>0</v>
      </c>
      <c r="L848" s="116">
        <f t="shared" si="3096"/>
        <v>0</v>
      </c>
      <c r="M848" s="116">
        <f t="shared" si="3096"/>
        <v>0</v>
      </c>
      <c r="N848" s="116">
        <f t="shared" si="3096"/>
        <v>0</v>
      </c>
      <c r="O848" s="116">
        <f t="shared" si="3096"/>
        <v>0</v>
      </c>
      <c r="P848" s="116">
        <f t="shared" si="3096"/>
        <v>0</v>
      </c>
      <c r="Q848" s="116">
        <f t="shared" si="3096"/>
        <v>0</v>
      </c>
      <c r="R848" s="116">
        <f t="shared" si="3096"/>
        <v>0</v>
      </c>
      <c r="S848" s="116">
        <f t="shared" si="3096"/>
        <v>0</v>
      </c>
      <c r="T848" s="116">
        <f t="shared" si="3096"/>
        <v>0</v>
      </c>
      <c r="U848" s="116">
        <f t="shared" si="3096"/>
        <v>0</v>
      </c>
      <c r="V848" s="163"/>
      <c r="W848" s="116">
        <f t="shared" si="3048"/>
        <v>0</v>
      </c>
      <c r="X848" s="116">
        <f t="shared" ref="X848:AH848" si="3097">X647+W848</f>
        <v>0</v>
      </c>
      <c r="Y848" s="116">
        <f t="shared" si="3097"/>
        <v>0</v>
      </c>
      <c r="Z848" s="116">
        <f t="shared" si="3097"/>
        <v>0</v>
      </c>
      <c r="AA848" s="116">
        <f t="shared" si="3097"/>
        <v>0</v>
      </c>
      <c r="AB848" s="116">
        <f t="shared" si="3097"/>
        <v>0</v>
      </c>
      <c r="AC848" s="116">
        <f t="shared" si="3097"/>
        <v>0</v>
      </c>
      <c r="AD848" s="116">
        <f t="shared" si="3097"/>
        <v>0</v>
      </c>
      <c r="AE848" s="116">
        <f t="shared" si="3097"/>
        <v>0</v>
      </c>
      <c r="AF848" s="116">
        <f t="shared" si="3097"/>
        <v>0</v>
      </c>
      <c r="AG848" s="116">
        <f t="shared" si="3097"/>
        <v>0</v>
      </c>
      <c r="AH848" s="116">
        <f t="shared" si="3097"/>
        <v>0</v>
      </c>
      <c r="AI848" s="163"/>
      <c r="AJ848" s="116">
        <f t="shared" si="3050"/>
        <v>0</v>
      </c>
      <c r="AK848" s="116">
        <f t="shared" ref="AK848:AU848" si="3098">AK647+AJ848</f>
        <v>0</v>
      </c>
      <c r="AL848" s="116">
        <f t="shared" si="3098"/>
        <v>0</v>
      </c>
      <c r="AM848" s="116">
        <f t="shared" si="3098"/>
        <v>0</v>
      </c>
      <c r="AN848" s="116">
        <f t="shared" si="3098"/>
        <v>0</v>
      </c>
      <c r="AO848" s="116">
        <f t="shared" si="3098"/>
        <v>0</v>
      </c>
      <c r="AP848" s="116">
        <f t="shared" si="3098"/>
        <v>0</v>
      </c>
      <c r="AQ848" s="116">
        <f t="shared" si="3098"/>
        <v>0</v>
      </c>
      <c r="AR848" s="116">
        <f t="shared" si="3098"/>
        <v>0</v>
      </c>
      <c r="AS848" s="116">
        <f t="shared" si="3098"/>
        <v>0</v>
      </c>
      <c r="AT848" s="116">
        <f t="shared" si="3098"/>
        <v>0</v>
      </c>
      <c r="AU848" s="116">
        <f t="shared" si="3098"/>
        <v>0</v>
      </c>
      <c r="AV848" s="163"/>
      <c r="AW848" s="116">
        <f t="shared" si="3052"/>
        <v>0</v>
      </c>
      <c r="AX848" s="116">
        <f t="shared" ref="AX848:BH848" si="3099">AX647+AW848</f>
        <v>0</v>
      </c>
      <c r="AY848" s="116">
        <f t="shared" si="3099"/>
        <v>0</v>
      </c>
      <c r="AZ848" s="116">
        <f t="shared" si="3099"/>
        <v>0</v>
      </c>
      <c r="BA848" s="116">
        <f t="shared" si="3099"/>
        <v>0</v>
      </c>
      <c r="BB848" s="116">
        <f t="shared" si="3099"/>
        <v>0</v>
      </c>
      <c r="BC848" s="116">
        <f t="shared" si="3099"/>
        <v>0</v>
      </c>
      <c r="BD848" s="116">
        <f t="shared" si="3099"/>
        <v>0</v>
      </c>
      <c r="BE848" s="116">
        <f t="shared" si="3099"/>
        <v>0</v>
      </c>
      <c r="BF848" s="116">
        <f t="shared" si="3099"/>
        <v>0</v>
      </c>
      <c r="BG848" s="116">
        <f t="shared" si="3099"/>
        <v>0</v>
      </c>
      <c r="BH848" s="116">
        <f t="shared" si="3099"/>
        <v>0</v>
      </c>
      <c r="BI848" s="163"/>
      <c r="BV848" s="163"/>
      <c r="CI848" s="163"/>
      <c r="CV848" s="163"/>
      <c r="DI848" s="163"/>
      <c r="DV848" s="163"/>
      <c r="EI848" s="163"/>
    </row>
    <row r="849" spans="1:139" ht="15.75" hidden="1" customHeight="1" outlineLevel="1" x14ac:dyDescent="0.25">
      <c r="A849" s="2">
        <f t="shared" si="3095"/>
        <v>99</v>
      </c>
      <c r="B849" s="86">
        <f t="shared" si="3095"/>
        <v>0</v>
      </c>
      <c r="C849" s="86">
        <f t="shared" si="3095"/>
        <v>0</v>
      </c>
      <c r="D849" s="2">
        <f t="shared" si="3095"/>
        <v>0</v>
      </c>
      <c r="E849" s="162">
        <f t="shared" si="3095"/>
        <v>0</v>
      </c>
      <c r="I849" s="205">
        <v>0</v>
      </c>
      <c r="J849" s="116">
        <f t="shared" ref="J849:U849" si="3100">J648+I849</f>
        <v>0</v>
      </c>
      <c r="K849" s="116">
        <f t="shared" si="3100"/>
        <v>0</v>
      </c>
      <c r="L849" s="116">
        <f t="shared" si="3100"/>
        <v>0</v>
      </c>
      <c r="M849" s="116">
        <f t="shared" si="3100"/>
        <v>0</v>
      </c>
      <c r="N849" s="116">
        <f t="shared" si="3100"/>
        <v>0</v>
      </c>
      <c r="O849" s="116">
        <f t="shared" si="3100"/>
        <v>0</v>
      </c>
      <c r="P849" s="116">
        <f t="shared" si="3100"/>
        <v>0</v>
      </c>
      <c r="Q849" s="116">
        <f t="shared" si="3100"/>
        <v>0</v>
      </c>
      <c r="R849" s="116">
        <f t="shared" si="3100"/>
        <v>0</v>
      </c>
      <c r="S849" s="116">
        <f t="shared" si="3100"/>
        <v>0</v>
      </c>
      <c r="T849" s="116">
        <f t="shared" si="3100"/>
        <v>0</v>
      </c>
      <c r="U849" s="116">
        <f t="shared" si="3100"/>
        <v>0</v>
      </c>
      <c r="V849" s="163"/>
      <c r="W849" s="116">
        <f t="shared" si="3048"/>
        <v>0</v>
      </c>
      <c r="X849" s="116">
        <f t="shared" ref="X849:AH849" si="3101">X648+W849</f>
        <v>0</v>
      </c>
      <c r="Y849" s="116">
        <f t="shared" si="3101"/>
        <v>0</v>
      </c>
      <c r="Z849" s="116">
        <f t="shared" si="3101"/>
        <v>0</v>
      </c>
      <c r="AA849" s="116">
        <f t="shared" si="3101"/>
        <v>0</v>
      </c>
      <c r="AB849" s="116">
        <f t="shared" si="3101"/>
        <v>0</v>
      </c>
      <c r="AC849" s="116">
        <f t="shared" si="3101"/>
        <v>0</v>
      </c>
      <c r="AD849" s="116">
        <f t="shared" si="3101"/>
        <v>0</v>
      </c>
      <c r="AE849" s="116">
        <f t="shared" si="3101"/>
        <v>0</v>
      </c>
      <c r="AF849" s="116">
        <f t="shared" si="3101"/>
        <v>0</v>
      </c>
      <c r="AG849" s="116">
        <f t="shared" si="3101"/>
        <v>0</v>
      </c>
      <c r="AH849" s="116">
        <f t="shared" si="3101"/>
        <v>0</v>
      </c>
      <c r="AI849" s="163"/>
      <c r="AJ849" s="116">
        <f t="shared" si="3050"/>
        <v>0</v>
      </c>
      <c r="AK849" s="116">
        <f t="shared" ref="AK849:AU849" si="3102">AK648+AJ849</f>
        <v>0</v>
      </c>
      <c r="AL849" s="116">
        <f t="shared" si="3102"/>
        <v>0</v>
      </c>
      <c r="AM849" s="116">
        <f t="shared" si="3102"/>
        <v>0</v>
      </c>
      <c r="AN849" s="116">
        <f t="shared" si="3102"/>
        <v>0</v>
      </c>
      <c r="AO849" s="116">
        <f t="shared" si="3102"/>
        <v>0</v>
      </c>
      <c r="AP849" s="116">
        <f t="shared" si="3102"/>
        <v>0</v>
      </c>
      <c r="AQ849" s="116">
        <f t="shared" si="3102"/>
        <v>0</v>
      </c>
      <c r="AR849" s="116">
        <f t="shared" si="3102"/>
        <v>0</v>
      </c>
      <c r="AS849" s="116">
        <f t="shared" si="3102"/>
        <v>0</v>
      </c>
      <c r="AT849" s="116">
        <f t="shared" si="3102"/>
        <v>0</v>
      </c>
      <c r="AU849" s="116">
        <f t="shared" si="3102"/>
        <v>0</v>
      </c>
      <c r="AV849" s="163"/>
      <c r="AW849" s="116">
        <f t="shared" si="3052"/>
        <v>0</v>
      </c>
      <c r="AX849" s="116">
        <f t="shared" ref="AX849:BH849" si="3103">AX648+AW849</f>
        <v>0</v>
      </c>
      <c r="AY849" s="116">
        <f t="shared" si="3103"/>
        <v>0</v>
      </c>
      <c r="AZ849" s="116">
        <f t="shared" si="3103"/>
        <v>0</v>
      </c>
      <c r="BA849" s="116">
        <f t="shared" si="3103"/>
        <v>0</v>
      </c>
      <c r="BB849" s="116">
        <f t="shared" si="3103"/>
        <v>0</v>
      </c>
      <c r="BC849" s="116">
        <f t="shared" si="3103"/>
        <v>0</v>
      </c>
      <c r="BD849" s="116">
        <f t="shared" si="3103"/>
        <v>0</v>
      </c>
      <c r="BE849" s="116">
        <f t="shared" si="3103"/>
        <v>0</v>
      </c>
      <c r="BF849" s="116">
        <f t="shared" si="3103"/>
        <v>0</v>
      </c>
      <c r="BG849" s="116">
        <f t="shared" si="3103"/>
        <v>0</v>
      </c>
      <c r="BH849" s="116">
        <f t="shared" si="3103"/>
        <v>0</v>
      </c>
      <c r="BI849" s="163"/>
      <c r="BV849" s="163"/>
      <c r="CI849" s="163"/>
      <c r="CV849" s="163"/>
      <c r="DI849" s="163"/>
      <c r="DV849" s="163"/>
      <c r="EI849" s="163"/>
    </row>
    <row r="850" spans="1:139" ht="15.75" hidden="1" customHeight="1" outlineLevel="1" x14ac:dyDescent="0.25">
      <c r="A850" s="2">
        <f t="shared" si="3095"/>
        <v>100</v>
      </c>
      <c r="B850" s="86">
        <f t="shared" si="3095"/>
        <v>0</v>
      </c>
      <c r="C850" s="86">
        <f t="shared" si="3095"/>
        <v>0</v>
      </c>
      <c r="D850" s="2">
        <f t="shared" si="3095"/>
        <v>0</v>
      </c>
      <c r="E850" s="162">
        <f t="shared" si="3095"/>
        <v>0</v>
      </c>
      <c r="I850" s="205">
        <v>0</v>
      </c>
      <c r="J850" s="116">
        <f t="shared" ref="J850:U850" si="3104">J649+I850</f>
        <v>0</v>
      </c>
      <c r="K850" s="116">
        <f t="shared" si="3104"/>
        <v>0</v>
      </c>
      <c r="L850" s="116">
        <f t="shared" si="3104"/>
        <v>0</v>
      </c>
      <c r="M850" s="116">
        <f t="shared" si="3104"/>
        <v>0</v>
      </c>
      <c r="N850" s="116">
        <f t="shared" si="3104"/>
        <v>0</v>
      </c>
      <c r="O850" s="116">
        <f t="shared" si="3104"/>
        <v>0</v>
      </c>
      <c r="P850" s="116">
        <f t="shared" si="3104"/>
        <v>0</v>
      </c>
      <c r="Q850" s="116">
        <f t="shared" si="3104"/>
        <v>0</v>
      </c>
      <c r="R850" s="116">
        <f t="shared" si="3104"/>
        <v>0</v>
      </c>
      <c r="S850" s="116">
        <f t="shared" si="3104"/>
        <v>0</v>
      </c>
      <c r="T850" s="116">
        <f t="shared" si="3104"/>
        <v>0</v>
      </c>
      <c r="U850" s="116">
        <f t="shared" si="3104"/>
        <v>0</v>
      </c>
      <c r="V850" s="163"/>
      <c r="W850" s="116">
        <f t="shared" si="3048"/>
        <v>0</v>
      </c>
      <c r="X850" s="116">
        <f t="shared" ref="X850:AH850" si="3105">X649+W850</f>
        <v>0</v>
      </c>
      <c r="Y850" s="116">
        <f t="shared" si="3105"/>
        <v>0</v>
      </c>
      <c r="Z850" s="116">
        <f t="shared" si="3105"/>
        <v>0</v>
      </c>
      <c r="AA850" s="116">
        <f t="shared" si="3105"/>
        <v>0</v>
      </c>
      <c r="AB850" s="116">
        <f t="shared" si="3105"/>
        <v>0</v>
      </c>
      <c r="AC850" s="116">
        <f t="shared" si="3105"/>
        <v>0</v>
      </c>
      <c r="AD850" s="116">
        <f t="shared" si="3105"/>
        <v>0</v>
      </c>
      <c r="AE850" s="116">
        <f t="shared" si="3105"/>
        <v>0</v>
      </c>
      <c r="AF850" s="116">
        <f t="shared" si="3105"/>
        <v>0</v>
      </c>
      <c r="AG850" s="116">
        <f t="shared" si="3105"/>
        <v>0</v>
      </c>
      <c r="AH850" s="116">
        <f t="shared" si="3105"/>
        <v>0</v>
      </c>
      <c r="AI850" s="163"/>
      <c r="AJ850" s="116">
        <f t="shared" si="3050"/>
        <v>0</v>
      </c>
      <c r="AK850" s="116">
        <f t="shared" ref="AK850:AU850" si="3106">AK649+AJ850</f>
        <v>0</v>
      </c>
      <c r="AL850" s="116">
        <f t="shared" si="3106"/>
        <v>0</v>
      </c>
      <c r="AM850" s="116">
        <f t="shared" si="3106"/>
        <v>0</v>
      </c>
      <c r="AN850" s="116">
        <f t="shared" si="3106"/>
        <v>0</v>
      </c>
      <c r="AO850" s="116">
        <f t="shared" si="3106"/>
        <v>0</v>
      </c>
      <c r="AP850" s="116">
        <f t="shared" si="3106"/>
        <v>0</v>
      </c>
      <c r="AQ850" s="116">
        <f t="shared" si="3106"/>
        <v>0</v>
      </c>
      <c r="AR850" s="116">
        <f t="shared" si="3106"/>
        <v>0</v>
      </c>
      <c r="AS850" s="116">
        <f t="shared" si="3106"/>
        <v>0</v>
      </c>
      <c r="AT850" s="116">
        <f t="shared" si="3106"/>
        <v>0</v>
      </c>
      <c r="AU850" s="116">
        <f t="shared" si="3106"/>
        <v>0</v>
      </c>
      <c r="AV850" s="163"/>
      <c r="AW850" s="116">
        <f t="shared" si="3052"/>
        <v>0</v>
      </c>
      <c r="AX850" s="116">
        <f t="shared" ref="AX850:BH850" si="3107">AX649+AW850</f>
        <v>0</v>
      </c>
      <c r="AY850" s="116">
        <f t="shared" si="3107"/>
        <v>0</v>
      </c>
      <c r="AZ850" s="116">
        <f t="shared" si="3107"/>
        <v>0</v>
      </c>
      <c r="BA850" s="116">
        <f t="shared" si="3107"/>
        <v>0</v>
      </c>
      <c r="BB850" s="116">
        <f t="shared" si="3107"/>
        <v>0</v>
      </c>
      <c r="BC850" s="116">
        <f t="shared" si="3107"/>
        <v>0</v>
      </c>
      <c r="BD850" s="116">
        <f t="shared" si="3107"/>
        <v>0</v>
      </c>
      <c r="BE850" s="116">
        <f t="shared" si="3107"/>
        <v>0</v>
      </c>
      <c r="BF850" s="116">
        <f t="shared" si="3107"/>
        <v>0</v>
      </c>
      <c r="BG850" s="116">
        <f t="shared" si="3107"/>
        <v>0</v>
      </c>
      <c r="BH850" s="116">
        <f t="shared" si="3107"/>
        <v>0</v>
      </c>
      <c r="BI850" s="163"/>
      <c r="BV850" s="163"/>
      <c r="CI850" s="163"/>
      <c r="CV850" s="163"/>
      <c r="DI850" s="163"/>
      <c r="DV850" s="163"/>
      <c r="EI850" s="163"/>
    </row>
    <row r="851" spans="1:139" ht="15.75" hidden="1" customHeight="1" outlineLevel="1" x14ac:dyDescent="0.25">
      <c r="A851" s="2">
        <f t="shared" si="3095"/>
        <v>101</v>
      </c>
      <c r="B851" s="86">
        <f t="shared" si="3095"/>
        <v>0</v>
      </c>
      <c r="C851" s="86">
        <f t="shared" si="3095"/>
        <v>0</v>
      </c>
      <c r="D851" s="2">
        <f t="shared" si="3095"/>
        <v>0</v>
      </c>
      <c r="E851" s="162">
        <f t="shared" si="3095"/>
        <v>0</v>
      </c>
      <c r="I851" s="205">
        <v>0</v>
      </c>
      <c r="J851" s="116">
        <f t="shared" ref="J851:U851" si="3108">J650+I851</f>
        <v>0</v>
      </c>
      <c r="K851" s="116">
        <f t="shared" si="3108"/>
        <v>0</v>
      </c>
      <c r="L851" s="116">
        <f t="shared" si="3108"/>
        <v>0</v>
      </c>
      <c r="M851" s="116">
        <f t="shared" si="3108"/>
        <v>0</v>
      </c>
      <c r="N851" s="116">
        <f t="shared" si="3108"/>
        <v>0</v>
      </c>
      <c r="O851" s="116">
        <f t="shared" si="3108"/>
        <v>0</v>
      </c>
      <c r="P851" s="116">
        <f t="shared" si="3108"/>
        <v>0</v>
      </c>
      <c r="Q851" s="116">
        <f t="shared" si="3108"/>
        <v>0</v>
      </c>
      <c r="R851" s="116">
        <f t="shared" si="3108"/>
        <v>0</v>
      </c>
      <c r="S851" s="116">
        <f t="shared" si="3108"/>
        <v>0</v>
      </c>
      <c r="T851" s="116">
        <f t="shared" si="3108"/>
        <v>0</v>
      </c>
      <c r="U851" s="116">
        <f t="shared" si="3108"/>
        <v>0</v>
      </c>
      <c r="V851" s="163"/>
      <c r="W851" s="116">
        <f t="shared" si="3048"/>
        <v>0</v>
      </c>
      <c r="X851" s="116">
        <f t="shared" ref="X851:AH851" si="3109">X650+W851</f>
        <v>0</v>
      </c>
      <c r="Y851" s="116">
        <f t="shared" si="3109"/>
        <v>0</v>
      </c>
      <c r="Z851" s="116">
        <f t="shared" si="3109"/>
        <v>0</v>
      </c>
      <c r="AA851" s="116">
        <f t="shared" si="3109"/>
        <v>0</v>
      </c>
      <c r="AB851" s="116">
        <f t="shared" si="3109"/>
        <v>0</v>
      </c>
      <c r="AC851" s="116">
        <f t="shared" si="3109"/>
        <v>0</v>
      </c>
      <c r="AD851" s="116">
        <f t="shared" si="3109"/>
        <v>0</v>
      </c>
      <c r="AE851" s="116">
        <f t="shared" si="3109"/>
        <v>0</v>
      </c>
      <c r="AF851" s="116">
        <f t="shared" si="3109"/>
        <v>0</v>
      </c>
      <c r="AG851" s="116">
        <f t="shared" si="3109"/>
        <v>0</v>
      </c>
      <c r="AH851" s="116">
        <f t="shared" si="3109"/>
        <v>0</v>
      </c>
      <c r="AI851" s="163"/>
      <c r="AJ851" s="116">
        <f t="shared" si="3050"/>
        <v>0</v>
      </c>
      <c r="AK851" s="116">
        <f t="shared" ref="AK851:AU851" si="3110">AK650+AJ851</f>
        <v>0</v>
      </c>
      <c r="AL851" s="116">
        <f t="shared" si="3110"/>
        <v>0</v>
      </c>
      <c r="AM851" s="116">
        <f t="shared" si="3110"/>
        <v>0</v>
      </c>
      <c r="AN851" s="116">
        <f t="shared" si="3110"/>
        <v>0</v>
      </c>
      <c r="AO851" s="116">
        <f t="shared" si="3110"/>
        <v>0</v>
      </c>
      <c r="AP851" s="116">
        <f t="shared" si="3110"/>
        <v>0</v>
      </c>
      <c r="AQ851" s="116">
        <f t="shared" si="3110"/>
        <v>0</v>
      </c>
      <c r="AR851" s="116">
        <f t="shared" si="3110"/>
        <v>0</v>
      </c>
      <c r="AS851" s="116">
        <f t="shared" si="3110"/>
        <v>0</v>
      </c>
      <c r="AT851" s="116">
        <f t="shared" si="3110"/>
        <v>0</v>
      </c>
      <c r="AU851" s="116">
        <f t="shared" si="3110"/>
        <v>0</v>
      </c>
      <c r="AV851" s="163"/>
      <c r="AW851" s="116">
        <f t="shared" si="3052"/>
        <v>0</v>
      </c>
      <c r="AX851" s="116">
        <f t="shared" ref="AX851:BH851" si="3111">AX650+AW851</f>
        <v>0</v>
      </c>
      <c r="AY851" s="116">
        <f t="shared" si="3111"/>
        <v>0</v>
      </c>
      <c r="AZ851" s="116">
        <f t="shared" si="3111"/>
        <v>0</v>
      </c>
      <c r="BA851" s="116">
        <f t="shared" si="3111"/>
        <v>0</v>
      </c>
      <c r="BB851" s="116">
        <f t="shared" si="3111"/>
        <v>0</v>
      </c>
      <c r="BC851" s="116">
        <f t="shared" si="3111"/>
        <v>0</v>
      </c>
      <c r="BD851" s="116">
        <f t="shared" si="3111"/>
        <v>0</v>
      </c>
      <c r="BE851" s="116">
        <f t="shared" si="3111"/>
        <v>0</v>
      </c>
      <c r="BF851" s="116">
        <f t="shared" si="3111"/>
        <v>0</v>
      </c>
      <c r="BG851" s="116">
        <f t="shared" si="3111"/>
        <v>0</v>
      </c>
      <c r="BH851" s="116">
        <f t="shared" si="3111"/>
        <v>0</v>
      </c>
      <c r="BI851" s="163"/>
      <c r="BV851" s="163"/>
      <c r="CI851" s="163"/>
      <c r="CV851" s="163"/>
      <c r="DI851" s="163"/>
      <c r="DV851" s="163"/>
      <c r="EI851" s="163"/>
    </row>
    <row r="852" spans="1:139" ht="15.75" hidden="1" customHeight="1" outlineLevel="1" x14ac:dyDescent="0.25">
      <c r="A852" s="2">
        <f t="shared" si="3095"/>
        <v>102</v>
      </c>
      <c r="B852" s="86">
        <f t="shared" si="3095"/>
        <v>0</v>
      </c>
      <c r="C852" s="86">
        <f t="shared" si="3095"/>
        <v>0</v>
      </c>
      <c r="D852" s="2">
        <f t="shared" si="3095"/>
        <v>0</v>
      </c>
      <c r="E852" s="162">
        <f t="shared" si="3095"/>
        <v>0</v>
      </c>
      <c r="I852" s="205">
        <v>0</v>
      </c>
      <c r="J852" s="116">
        <f t="shared" ref="J852:U852" si="3112">J651+I852</f>
        <v>0</v>
      </c>
      <c r="K852" s="116">
        <f t="shared" si="3112"/>
        <v>0</v>
      </c>
      <c r="L852" s="116">
        <f t="shared" si="3112"/>
        <v>0</v>
      </c>
      <c r="M852" s="116">
        <f t="shared" si="3112"/>
        <v>0</v>
      </c>
      <c r="N852" s="116">
        <f t="shared" si="3112"/>
        <v>0</v>
      </c>
      <c r="O852" s="116">
        <f t="shared" si="3112"/>
        <v>0</v>
      </c>
      <c r="P852" s="116">
        <f t="shared" si="3112"/>
        <v>0</v>
      </c>
      <c r="Q852" s="116">
        <f t="shared" si="3112"/>
        <v>0</v>
      </c>
      <c r="R852" s="116">
        <f t="shared" si="3112"/>
        <v>0</v>
      </c>
      <c r="S852" s="116">
        <f t="shared" si="3112"/>
        <v>0</v>
      </c>
      <c r="T852" s="116">
        <f t="shared" si="3112"/>
        <v>0</v>
      </c>
      <c r="U852" s="116">
        <f t="shared" si="3112"/>
        <v>0</v>
      </c>
      <c r="V852" s="163"/>
      <c r="W852" s="116">
        <f t="shared" si="3048"/>
        <v>0</v>
      </c>
      <c r="X852" s="116">
        <f t="shared" ref="X852:AH852" si="3113">X651+W852</f>
        <v>0</v>
      </c>
      <c r="Y852" s="116">
        <f t="shared" si="3113"/>
        <v>0</v>
      </c>
      <c r="Z852" s="116">
        <f t="shared" si="3113"/>
        <v>0</v>
      </c>
      <c r="AA852" s="116">
        <f t="shared" si="3113"/>
        <v>0</v>
      </c>
      <c r="AB852" s="116">
        <f t="shared" si="3113"/>
        <v>0</v>
      </c>
      <c r="AC852" s="116">
        <f t="shared" si="3113"/>
        <v>0</v>
      </c>
      <c r="AD852" s="116">
        <f t="shared" si="3113"/>
        <v>0</v>
      </c>
      <c r="AE852" s="116">
        <f t="shared" si="3113"/>
        <v>0</v>
      </c>
      <c r="AF852" s="116">
        <f t="shared" si="3113"/>
        <v>0</v>
      </c>
      <c r="AG852" s="116">
        <f t="shared" si="3113"/>
        <v>0</v>
      </c>
      <c r="AH852" s="116">
        <f t="shared" si="3113"/>
        <v>0</v>
      </c>
      <c r="AI852" s="163"/>
      <c r="AJ852" s="116">
        <f t="shared" si="3050"/>
        <v>0</v>
      </c>
      <c r="AK852" s="116">
        <f t="shared" ref="AK852:AU852" si="3114">AK651+AJ852</f>
        <v>0</v>
      </c>
      <c r="AL852" s="116">
        <f t="shared" si="3114"/>
        <v>0</v>
      </c>
      <c r="AM852" s="116">
        <f t="shared" si="3114"/>
        <v>0</v>
      </c>
      <c r="AN852" s="116">
        <f t="shared" si="3114"/>
        <v>0</v>
      </c>
      <c r="AO852" s="116">
        <f t="shared" si="3114"/>
        <v>0</v>
      </c>
      <c r="AP852" s="116">
        <f t="shared" si="3114"/>
        <v>0</v>
      </c>
      <c r="AQ852" s="116">
        <f t="shared" si="3114"/>
        <v>0</v>
      </c>
      <c r="AR852" s="116">
        <f t="shared" si="3114"/>
        <v>0</v>
      </c>
      <c r="AS852" s="116">
        <f t="shared" si="3114"/>
        <v>0</v>
      </c>
      <c r="AT852" s="116">
        <f t="shared" si="3114"/>
        <v>0</v>
      </c>
      <c r="AU852" s="116">
        <f t="shared" si="3114"/>
        <v>0</v>
      </c>
      <c r="AV852" s="163"/>
      <c r="AW852" s="116">
        <f t="shared" si="3052"/>
        <v>0</v>
      </c>
      <c r="AX852" s="116">
        <f t="shared" ref="AX852:BH852" si="3115">AX651+AW852</f>
        <v>0</v>
      </c>
      <c r="AY852" s="116">
        <f t="shared" si="3115"/>
        <v>0</v>
      </c>
      <c r="AZ852" s="116">
        <f t="shared" si="3115"/>
        <v>0</v>
      </c>
      <c r="BA852" s="116">
        <f t="shared" si="3115"/>
        <v>0</v>
      </c>
      <c r="BB852" s="116">
        <f t="shared" si="3115"/>
        <v>0</v>
      </c>
      <c r="BC852" s="116">
        <f t="shared" si="3115"/>
        <v>0</v>
      </c>
      <c r="BD852" s="116">
        <f t="shared" si="3115"/>
        <v>0</v>
      </c>
      <c r="BE852" s="116">
        <f t="shared" si="3115"/>
        <v>0</v>
      </c>
      <c r="BF852" s="116">
        <f t="shared" si="3115"/>
        <v>0</v>
      </c>
      <c r="BG852" s="116">
        <f t="shared" si="3115"/>
        <v>0</v>
      </c>
      <c r="BH852" s="116">
        <f t="shared" si="3115"/>
        <v>0</v>
      </c>
      <c r="BI852" s="163"/>
      <c r="BV852" s="163"/>
      <c r="CI852" s="163"/>
      <c r="CV852" s="163"/>
      <c r="DI852" s="163"/>
      <c r="DV852" s="163"/>
      <c r="EI852" s="163"/>
    </row>
    <row r="853" spans="1:139" ht="15.75" hidden="1" customHeight="1" outlineLevel="1" x14ac:dyDescent="0.25">
      <c r="A853" s="2">
        <f t="shared" si="3095"/>
        <v>103</v>
      </c>
      <c r="B853" s="86">
        <f t="shared" si="3095"/>
        <v>0</v>
      </c>
      <c r="C853" s="86">
        <f t="shared" si="3095"/>
        <v>0</v>
      </c>
      <c r="D853" s="2">
        <f t="shared" si="3095"/>
        <v>0</v>
      </c>
      <c r="E853" s="162">
        <f t="shared" si="3095"/>
        <v>0</v>
      </c>
      <c r="I853" s="205">
        <v>0</v>
      </c>
      <c r="J853" s="116">
        <f t="shared" ref="J853:U853" si="3116">J652+I853</f>
        <v>0</v>
      </c>
      <c r="K853" s="116">
        <f t="shared" si="3116"/>
        <v>0</v>
      </c>
      <c r="L853" s="116">
        <f t="shared" si="3116"/>
        <v>0</v>
      </c>
      <c r="M853" s="116">
        <f t="shared" si="3116"/>
        <v>0</v>
      </c>
      <c r="N853" s="116">
        <f t="shared" si="3116"/>
        <v>0</v>
      </c>
      <c r="O853" s="116">
        <f t="shared" si="3116"/>
        <v>0</v>
      </c>
      <c r="P853" s="116">
        <f t="shared" si="3116"/>
        <v>0</v>
      </c>
      <c r="Q853" s="116">
        <f t="shared" si="3116"/>
        <v>0</v>
      </c>
      <c r="R853" s="116">
        <f t="shared" si="3116"/>
        <v>0</v>
      </c>
      <c r="S853" s="116">
        <f t="shared" si="3116"/>
        <v>0</v>
      </c>
      <c r="T853" s="116">
        <f t="shared" si="3116"/>
        <v>0</v>
      </c>
      <c r="U853" s="116">
        <f t="shared" si="3116"/>
        <v>0</v>
      </c>
      <c r="V853" s="163"/>
      <c r="W853" s="116">
        <f t="shared" si="3048"/>
        <v>0</v>
      </c>
      <c r="X853" s="116">
        <f t="shared" ref="X853:AH853" si="3117">X652+W853</f>
        <v>0</v>
      </c>
      <c r="Y853" s="116">
        <f t="shared" si="3117"/>
        <v>0</v>
      </c>
      <c r="Z853" s="116">
        <f t="shared" si="3117"/>
        <v>0</v>
      </c>
      <c r="AA853" s="116">
        <f t="shared" si="3117"/>
        <v>0</v>
      </c>
      <c r="AB853" s="116">
        <f t="shared" si="3117"/>
        <v>0</v>
      </c>
      <c r="AC853" s="116">
        <f t="shared" si="3117"/>
        <v>0</v>
      </c>
      <c r="AD853" s="116">
        <f t="shared" si="3117"/>
        <v>0</v>
      </c>
      <c r="AE853" s="116">
        <f t="shared" si="3117"/>
        <v>0</v>
      </c>
      <c r="AF853" s="116">
        <f t="shared" si="3117"/>
        <v>0</v>
      </c>
      <c r="AG853" s="116">
        <f t="shared" si="3117"/>
        <v>0</v>
      </c>
      <c r="AH853" s="116">
        <f t="shared" si="3117"/>
        <v>0</v>
      </c>
      <c r="AI853" s="163"/>
      <c r="AJ853" s="116">
        <f t="shared" si="3050"/>
        <v>0</v>
      </c>
      <c r="AK853" s="116">
        <f t="shared" ref="AK853:AU853" si="3118">AK652+AJ853</f>
        <v>0</v>
      </c>
      <c r="AL853" s="116">
        <f t="shared" si="3118"/>
        <v>0</v>
      </c>
      <c r="AM853" s="116">
        <f t="shared" si="3118"/>
        <v>0</v>
      </c>
      <c r="AN853" s="116">
        <f t="shared" si="3118"/>
        <v>0</v>
      </c>
      <c r="AO853" s="116">
        <f t="shared" si="3118"/>
        <v>0</v>
      </c>
      <c r="AP853" s="116">
        <f t="shared" si="3118"/>
        <v>0</v>
      </c>
      <c r="AQ853" s="116">
        <f t="shared" si="3118"/>
        <v>0</v>
      </c>
      <c r="AR853" s="116">
        <f t="shared" si="3118"/>
        <v>0</v>
      </c>
      <c r="AS853" s="116">
        <f t="shared" si="3118"/>
        <v>0</v>
      </c>
      <c r="AT853" s="116">
        <f t="shared" si="3118"/>
        <v>0</v>
      </c>
      <c r="AU853" s="116">
        <f t="shared" si="3118"/>
        <v>0</v>
      </c>
      <c r="AV853" s="163"/>
      <c r="AW853" s="116">
        <f t="shared" si="3052"/>
        <v>0</v>
      </c>
      <c r="AX853" s="116">
        <f t="shared" ref="AX853:BH853" si="3119">AX652+AW853</f>
        <v>0</v>
      </c>
      <c r="AY853" s="116">
        <f t="shared" si="3119"/>
        <v>0</v>
      </c>
      <c r="AZ853" s="116">
        <f t="shared" si="3119"/>
        <v>0</v>
      </c>
      <c r="BA853" s="116">
        <f t="shared" si="3119"/>
        <v>0</v>
      </c>
      <c r="BB853" s="116">
        <f t="shared" si="3119"/>
        <v>0</v>
      </c>
      <c r="BC853" s="116">
        <f t="shared" si="3119"/>
        <v>0</v>
      </c>
      <c r="BD853" s="116">
        <f t="shared" si="3119"/>
        <v>0</v>
      </c>
      <c r="BE853" s="116">
        <f t="shared" si="3119"/>
        <v>0</v>
      </c>
      <c r="BF853" s="116">
        <f t="shared" si="3119"/>
        <v>0</v>
      </c>
      <c r="BG853" s="116">
        <f t="shared" si="3119"/>
        <v>0</v>
      </c>
      <c r="BH853" s="116">
        <f t="shared" si="3119"/>
        <v>0</v>
      </c>
      <c r="BI853" s="163"/>
      <c r="BV853" s="163"/>
      <c r="CI853" s="163"/>
      <c r="CV853" s="163"/>
      <c r="DI853" s="163"/>
      <c r="DV853" s="163"/>
      <c r="EI853" s="163"/>
    </row>
    <row r="854" spans="1:139" ht="15.75" hidden="1" customHeight="1" outlineLevel="1" x14ac:dyDescent="0.25">
      <c r="A854" s="2">
        <f t="shared" si="3095"/>
        <v>104</v>
      </c>
      <c r="B854" s="86">
        <f t="shared" si="3095"/>
        <v>0</v>
      </c>
      <c r="C854" s="86">
        <f t="shared" si="3095"/>
        <v>0</v>
      </c>
      <c r="D854" s="2">
        <f t="shared" si="3095"/>
        <v>0</v>
      </c>
      <c r="E854" s="162">
        <f t="shared" si="3095"/>
        <v>0</v>
      </c>
      <c r="I854" s="205">
        <v>0</v>
      </c>
      <c r="J854" s="116">
        <f t="shared" ref="J854:U854" si="3120">J653+I854</f>
        <v>0</v>
      </c>
      <c r="K854" s="116">
        <f t="shared" si="3120"/>
        <v>0</v>
      </c>
      <c r="L854" s="116">
        <f t="shared" si="3120"/>
        <v>0</v>
      </c>
      <c r="M854" s="116">
        <f t="shared" si="3120"/>
        <v>0</v>
      </c>
      <c r="N854" s="116">
        <f t="shared" si="3120"/>
        <v>0</v>
      </c>
      <c r="O854" s="116">
        <f t="shared" si="3120"/>
        <v>0</v>
      </c>
      <c r="P854" s="116">
        <f t="shared" si="3120"/>
        <v>0</v>
      </c>
      <c r="Q854" s="116">
        <f t="shared" si="3120"/>
        <v>0</v>
      </c>
      <c r="R854" s="116">
        <f t="shared" si="3120"/>
        <v>0</v>
      </c>
      <c r="S854" s="116">
        <f t="shared" si="3120"/>
        <v>0</v>
      </c>
      <c r="T854" s="116">
        <f t="shared" si="3120"/>
        <v>0</v>
      </c>
      <c r="U854" s="116">
        <f t="shared" si="3120"/>
        <v>0</v>
      </c>
      <c r="V854" s="163"/>
      <c r="W854" s="116">
        <f t="shared" si="3048"/>
        <v>0</v>
      </c>
      <c r="X854" s="116">
        <f t="shared" ref="X854:AH854" si="3121">X653+W854</f>
        <v>0</v>
      </c>
      <c r="Y854" s="116">
        <f t="shared" si="3121"/>
        <v>0</v>
      </c>
      <c r="Z854" s="116">
        <f t="shared" si="3121"/>
        <v>0</v>
      </c>
      <c r="AA854" s="116">
        <f t="shared" si="3121"/>
        <v>0</v>
      </c>
      <c r="AB854" s="116">
        <f t="shared" si="3121"/>
        <v>0</v>
      </c>
      <c r="AC854" s="116">
        <f t="shared" si="3121"/>
        <v>0</v>
      </c>
      <c r="AD854" s="116">
        <f t="shared" si="3121"/>
        <v>0</v>
      </c>
      <c r="AE854" s="116">
        <f t="shared" si="3121"/>
        <v>0</v>
      </c>
      <c r="AF854" s="116">
        <f t="shared" si="3121"/>
        <v>0</v>
      </c>
      <c r="AG854" s="116">
        <f t="shared" si="3121"/>
        <v>0</v>
      </c>
      <c r="AH854" s="116">
        <f t="shared" si="3121"/>
        <v>0</v>
      </c>
      <c r="AI854" s="163"/>
      <c r="AJ854" s="116">
        <f t="shared" si="3050"/>
        <v>0</v>
      </c>
      <c r="AK854" s="116">
        <f t="shared" ref="AK854:AU854" si="3122">AK653+AJ854</f>
        <v>0</v>
      </c>
      <c r="AL854" s="116">
        <f t="shared" si="3122"/>
        <v>0</v>
      </c>
      <c r="AM854" s="116">
        <f t="shared" si="3122"/>
        <v>0</v>
      </c>
      <c r="AN854" s="116">
        <f t="shared" si="3122"/>
        <v>0</v>
      </c>
      <c r="AO854" s="116">
        <f t="shared" si="3122"/>
        <v>0</v>
      </c>
      <c r="AP854" s="116">
        <f t="shared" si="3122"/>
        <v>0</v>
      </c>
      <c r="AQ854" s="116">
        <f t="shared" si="3122"/>
        <v>0</v>
      </c>
      <c r="AR854" s="116">
        <f t="shared" si="3122"/>
        <v>0</v>
      </c>
      <c r="AS854" s="116">
        <f t="shared" si="3122"/>
        <v>0</v>
      </c>
      <c r="AT854" s="116">
        <f t="shared" si="3122"/>
        <v>0</v>
      </c>
      <c r="AU854" s="116">
        <f t="shared" si="3122"/>
        <v>0</v>
      </c>
      <c r="AV854" s="163"/>
      <c r="AW854" s="116">
        <f t="shared" si="3052"/>
        <v>0</v>
      </c>
      <c r="AX854" s="116">
        <f t="shared" ref="AX854:BH854" si="3123">AX653+AW854</f>
        <v>0</v>
      </c>
      <c r="AY854" s="116">
        <f t="shared" si="3123"/>
        <v>0</v>
      </c>
      <c r="AZ854" s="116">
        <f t="shared" si="3123"/>
        <v>0</v>
      </c>
      <c r="BA854" s="116">
        <f t="shared" si="3123"/>
        <v>0</v>
      </c>
      <c r="BB854" s="116">
        <f t="shared" si="3123"/>
        <v>0</v>
      </c>
      <c r="BC854" s="116">
        <f t="shared" si="3123"/>
        <v>0</v>
      </c>
      <c r="BD854" s="116">
        <f t="shared" si="3123"/>
        <v>0</v>
      </c>
      <c r="BE854" s="116">
        <f t="shared" si="3123"/>
        <v>0</v>
      </c>
      <c r="BF854" s="116">
        <f t="shared" si="3123"/>
        <v>0</v>
      </c>
      <c r="BG854" s="116">
        <f t="shared" si="3123"/>
        <v>0</v>
      </c>
      <c r="BH854" s="116">
        <f t="shared" si="3123"/>
        <v>0</v>
      </c>
      <c r="BI854" s="163"/>
      <c r="BV854" s="163"/>
      <c r="CI854" s="163"/>
      <c r="CV854" s="163"/>
      <c r="DI854" s="163"/>
      <c r="DV854" s="163"/>
      <c r="EI854" s="163"/>
    </row>
    <row r="855" spans="1:139" ht="15.75" hidden="1" customHeight="1" outlineLevel="1" x14ac:dyDescent="0.25">
      <c r="A855" s="2">
        <f t="shared" si="3095"/>
        <v>105</v>
      </c>
      <c r="B855" s="86">
        <f t="shared" si="3095"/>
        <v>0</v>
      </c>
      <c r="C855" s="86">
        <f t="shared" si="3095"/>
        <v>0</v>
      </c>
      <c r="D855" s="2">
        <f t="shared" si="3095"/>
        <v>0</v>
      </c>
      <c r="E855" s="162">
        <f t="shared" si="3095"/>
        <v>0</v>
      </c>
      <c r="I855" s="205">
        <v>0</v>
      </c>
      <c r="J855" s="116">
        <f t="shared" ref="J855:U855" si="3124">J654+I855</f>
        <v>0</v>
      </c>
      <c r="K855" s="116">
        <f t="shared" si="3124"/>
        <v>0</v>
      </c>
      <c r="L855" s="116">
        <f t="shared" si="3124"/>
        <v>0</v>
      </c>
      <c r="M855" s="116">
        <f t="shared" si="3124"/>
        <v>0</v>
      </c>
      <c r="N855" s="116">
        <f t="shared" si="3124"/>
        <v>0</v>
      </c>
      <c r="O855" s="116">
        <f t="shared" si="3124"/>
        <v>0</v>
      </c>
      <c r="P855" s="116">
        <f t="shared" si="3124"/>
        <v>0</v>
      </c>
      <c r="Q855" s="116">
        <f t="shared" si="3124"/>
        <v>0</v>
      </c>
      <c r="R855" s="116">
        <f t="shared" si="3124"/>
        <v>0</v>
      </c>
      <c r="S855" s="116">
        <f t="shared" si="3124"/>
        <v>0</v>
      </c>
      <c r="T855" s="116">
        <f t="shared" si="3124"/>
        <v>0</v>
      </c>
      <c r="U855" s="116">
        <f t="shared" si="3124"/>
        <v>0</v>
      </c>
      <c r="V855" s="163"/>
      <c r="W855" s="116">
        <f t="shared" si="3048"/>
        <v>0</v>
      </c>
      <c r="X855" s="116">
        <f t="shared" ref="X855:AH855" si="3125">X654+W855</f>
        <v>0</v>
      </c>
      <c r="Y855" s="116">
        <f t="shared" si="3125"/>
        <v>0</v>
      </c>
      <c r="Z855" s="116">
        <f t="shared" si="3125"/>
        <v>0</v>
      </c>
      <c r="AA855" s="116">
        <f t="shared" si="3125"/>
        <v>0</v>
      </c>
      <c r="AB855" s="116">
        <f t="shared" si="3125"/>
        <v>0</v>
      </c>
      <c r="AC855" s="116">
        <f t="shared" si="3125"/>
        <v>0</v>
      </c>
      <c r="AD855" s="116">
        <f t="shared" si="3125"/>
        <v>0</v>
      </c>
      <c r="AE855" s="116">
        <f t="shared" si="3125"/>
        <v>0</v>
      </c>
      <c r="AF855" s="116">
        <f t="shared" si="3125"/>
        <v>0</v>
      </c>
      <c r="AG855" s="116">
        <f t="shared" si="3125"/>
        <v>0</v>
      </c>
      <c r="AH855" s="116">
        <f t="shared" si="3125"/>
        <v>0</v>
      </c>
      <c r="AI855" s="163"/>
      <c r="AJ855" s="116">
        <f t="shared" si="3050"/>
        <v>0</v>
      </c>
      <c r="AK855" s="116">
        <f t="shared" ref="AK855:AU855" si="3126">AK654+AJ855</f>
        <v>0</v>
      </c>
      <c r="AL855" s="116">
        <f t="shared" si="3126"/>
        <v>0</v>
      </c>
      <c r="AM855" s="116">
        <f t="shared" si="3126"/>
        <v>0</v>
      </c>
      <c r="AN855" s="116">
        <f t="shared" si="3126"/>
        <v>0</v>
      </c>
      <c r="AO855" s="116">
        <f t="shared" si="3126"/>
        <v>0</v>
      </c>
      <c r="AP855" s="116">
        <f t="shared" si="3126"/>
        <v>0</v>
      </c>
      <c r="AQ855" s="116">
        <f t="shared" si="3126"/>
        <v>0</v>
      </c>
      <c r="AR855" s="116">
        <f t="shared" si="3126"/>
        <v>0</v>
      </c>
      <c r="AS855" s="116">
        <f t="shared" si="3126"/>
        <v>0</v>
      </c>
      <c r="AT855" s="116">
        <f t="shared" si="3126"/>
        <v>0</v>
      </c>
      <c r="AU855" s="116">
        <f t="shared" si="3126"/>
        <v>0</v>
      </c>
      <c r="AV855" s="163"/>
      <c r="AW855" s="116">
        <f t="shared" si="3052"/>
        <v>0</v>
      </c>
      <c r="AX855" s="116">
        <f t="shared" ref="AX855:BH855" si="3127">AX654+AW855</f>
        <v>0</v>
      </c>
      <c r="AY855" s="116">
        <f t="shared" si="3127"/>
        <v>0</v>
      </c>
      <c r="AZ855" s="116">
        <f t="shared" si="3127"/>
        <v>0</v>
      </c>
      <c r="BA855" s="116">
        <f t="shared" si="3127"/>
        <v>0</v>
      </c>
      <c r="BB855" s="116">
        <f t="shared" si="3127"/>
        <v>0</v>
      </c>
      <c r="BC855" s="116">
        <f t="shared" si="3127"/>
        <v>0</v>
      </c>
      <c r="BD855" s="116">
        <f t="shared" si="3127"/>
        <v>0</v>
      </c>
      <c r="BE855" s="116">
        <f t="shared" si="3127"/>
        <v>0</v>
      </c>
      <c r="BF855" s="116">
        <f t="shared" si="3127"/>
        <v>0</v>
      </c>
      <c r="BG855" s="116">
        <f t="shared" si="3127"/>
        <v>0</v>
      </c>
      <c r="BH855" s="116">
        <f t="shared" si="3127"/>
        <v>0</v>
      </c>
      <c r="BI855" s="163"/>
      <c r="BV855" s="163"/>
      <c r="CI855" s="163"/>
      <c r="CV855" s="163"/>
      <c r="DI855" s="163"/>
      <c r="DV855" s="163"/>
      <c r="EI855" s="163"/>
    </row>
    <row r="856" spans="1:139" ht="15.75" hidden="1" customHeight="1" outlineLevel="1" x14ac:dyDescent="0.25">
      <c r="A856" s="2">
        <f t="shared" si="3095"/>
        <v>106</v>
      </c>
      <c r="B856" s="86">
        <f t="shared" si="3095"/>
        <v>0</v>
      </c>
      <c r="C856" s="86">
        <f t="shared" si="3095"/>
        <v>0</v>
      </c>
      <c r="D856" s="2">
        <f t="shared" si="3095"/>
        <v>0</v>
      </c>
      <c r="E856" s="162">
        <f t="shared" si="3095"/>
        <v>0</v>
      </c>
      <c r="I856" s="205">
        <v>0</v>
      </c>
      <c r="J856" s="116">
        <f t="shared" ref="J856:U856" si="3128">J655+I856</f>
        <v>0</v>
      </c>
      <c r="K856" s="116">
        <f t="shared" si="3128"/>
        <v>0</v>
      </c>
      <c r="L856" s="116">
        <f t="shared" si="3128"/>
        <v>0</v>
      </c>
      <c r="M856" s="116">
        <f t="shared" si="3128"/>
        <v>0</v>
      </c>
      <c r="N856" s="116">
        <f t="shared" si="3128"/>
        <v>0</v>
      </c>
      <c r="O856" s="116">
        <f t="shared" si="3128"/>
        <v>0</v>
      </c>
      <c r="P856" s="116">
        <f t="shared" si="3128"/>
        <v>0</v>
      </c>
      <c r="Q856" s="116">
        <f t="shared" si="3128"/>
        <v>0</v>
      </c>
      <c r="R856" s="116">
        <f t="shared" si="3128"/>
        <v>0</v>
      </c>
      <c r="S856" s="116">
        <f t="shared" si="3128"/>
        <v>0</v>
      </c>
      <c r="T856" s="116">
        <f t="shared" si="3128"/>
        <v>0</v>
      </c>
      <c r="U856" s="116">
        <f t="shared" si="3128"/>
        <v>0</v>
      </c>
      <c r="V856" s="163"/>
      <c r="W856" s="116">
        <f t="shared" si="3048"/>
        <v>0</v>
      </c>
      <c r="X856" s="116">
        <f t="shared" ref="X856:AH856" si="3129">X655+W856</f>
        <v>0</v>
      </c>
      <c r="Y856" s="116">
        <f t="shared" si="3129"/>
        <v>0</v>
      </c>
      <c r="Z856" s="116">
        <f t="shared" si="3129"/>
        <v>0</v>
      </c>
      <c r="AA856" s="116">
        <f t="shared" si="3129"/>
        <v>0</v>
      </c>
      <c r="AB856" s="116">
        <f t="shared" si="3129"/>
        <v>0</v>
      </c>
      <c r="AC856" s="116">
        <f t="shared" si="3129"/>
        <v>0</v>
      </c>
      <c r="AD856" s="116">
        <f t="shared" si="3129"/>
        <v>0</v>
      </c>
      <c r="AE856" s="116">
        <f t="shared" si="3129"/>
        <v>0</v>
      </c>
      <c r="AF856" s="116">
        <f t="shared" si="3129"/>
        <v>0</v>
      </c>
      <c r="AG856" s="116">
        <f t="shared" si="3129"/>
        <v>0</v>
      </c>
      <c r="AH856" s="116">
        <f t="shared" si="3129"/>
        <v>0</v>
      </c>
      <c r="AI856" s="163"/>
      <c r="AJ856" s="116">
        <f t="shared" si="3050"/>
        <v>0</v>
      </c>
      <c r="AK856" s="116">
        <f t="shared" ref="AK856:AU856" si="3130">AK655+AJ856</f>
        <v>0</v>
      </c>
      <c r="AL856" s="116">
        <f t="shared" si="3130"/>
        <v>0</v>
      </c>
      <c r="AM856" s="116">
        <f t="shared" si="3130"/>
        <v>0</v>
      </c>
      <c r="AN856" s="116">
        <f t="shared" si="3130"/>
        <v>0</v>
      </c>
      <c r="AO856" s="116">
        <f t="shared" si="3130"/>
        <v>0</v>
      </c>
      <c r="AP856" s="116">
        <f t="shared" si="3130"/>
        <v>0</v>
      </c>
      <c r="AQ856" s="116">
        <f t="shared" si="3130"/>
        <v>0</v>
      </c>
      <c r="AR856" s="116">
        <f t="shared" si="3130"/>
        <v>0</v>
      </c>
      <c r="AS856" s="116">
        <f t="shared" si="3130"/>
        <v>0</v>
      </c>
      <c r="AT856" s="116">
        <f t="shared" si="3130"/>
        <v>0</v>
      </c>
      <c r="AU856" s="116">
        <f t="shared" si="3130"/>
        <v>0</v>
      </c>
      <c r="AV856" s="163"/>
      <c r="AW856" s="116">
        <f t="shared" si="3052"/>
        <v>0</v>
      </c>
      <c r="AX856" s="116">
        <f t="shared" ref="AX856:BH856" si="3131">AX655+AW856</f>
        <v>0</v>
      </c>
      <c r="AY856" s="116">
        <f t="shared" si="3131"/>
        <v>0</v>
      </c>
      <c r="AZ856" s="116">
        <f t="shared" si="3131"/>
        <v>0</v>
      </c>
      <c r="BA856" s="116">
        <f t="shared" si="3131"/>
        <v>0</v>
      </c>
      <c r="BB856" s="116">
        <f t="shared" si="3131"/>
        <v>0</v>
      </c>
      <c r="BC856" s="116">
        <f t="shared" si="3131"/>
        <v>0</v>
      </c>
      <c r="BD856" s="116">
        <f t="shared" si="3131"/>
        <v>0</v>
      </c>
      <c r="BE856" s="116">
        <f t="shared" si="3131"/>
        <v>0</v>
      </c>
      <c r="BF856" s="116">
        <f t="shared" si="3131"/>
        <v>0</v>
      </c>
      <c r="BG856" s="116">
        <f t="shared" si="3131"/>
        <v>0</v>
      </c>
      <c r="BH856" s="116">
        <f t="shared" si="3131"/>
        <v>0</v>
      </c>
      <c r="BI856" s="163"/>
      <c r="BV856" s="163"/>
      <c r="CI856" s="163"/>
      <c r="CV856" s="163"/>
      <c r="DI856" s="163"/>
      <c r="DV856" s="163"/>
      <c r="EI856" s="163"/>
    </row>
    <row r="857" spans="1:139" ht="15.75" hidden="1" customHeight="1" outlineLevel="1" x14ac:dyDescent="0.25">
      <c r="A857" s="2">
        <f t="shared" si="3095"/>
        <v>107</v>
      </c>
      <c r="B857" s="86">
        <f t="shared" si="3095"/>
        <v>0</v>
      </c>
      <c r="C857" s="86">
        <f t="shared" si="3095"/>
        <v>0</v>
      </c>
      <c r="D857" s="2">
        <f t="shared" si="3095"/>
        <v>0</v>
      </c>
      <c r="E857" s="162">
        <f t="shared" si="3095"/>
        <v>0</v>
      </c>
      <c r="I857" s="205">
        <v>0</v>
      </c>
      <c r="J857" s="116">
        <f t="shared" ref="J857:U857" si="3132">J656+I857</f>
        <v>0</v>
      </c>
      <c r="K857" s="116">
        <f t="shared" si="3132"/>
        <v>0</v>
      </c>
      <c r="L857" s="116">
        <f t="shared" si="3132"/>
        <v>0</v>
      </c>
      <c r="M857" s="116">
        <f t="shared" si="3132"/>
        <v>0</v>
      </c>
      <c r="N857" s="116">
        <f t="shared" si="3132"/>
        <v>0</v>
      </c>
      <c r="O857" s="116">
        <f t="shared" si="3132"/>
        <v>0</v>
      </c>
      <c r="P857" s="116">
        <f t="shared" si="3132"/>
        <v>0</v>
      </c>
      <c r="Q857" s="116">
        <f t="shared" si="3132"/>
        <v>0</v>
      </c>
      <c r="R857" s="116">
        <f t="shared" si="3132"/>
        <v>0</v>
      </c>
      <c r="S857" s="116">
        <f t="shared" si="3132"/>
        <v>0</v>
      </c>
      <c r="T857" s="116">
        <f t="shared" si="3132"/>
        <v>0</v>
      </c>
      <c r="U857" s="116">
        <f t="shared" si="3132"/>
        <v>0</v>
      </c>
      <c r="V857" s="163"/>
      <c r="W857" s="116">
        <f t="shared" si="3048"/>
        <v>0</v>
      </c>
      <c r="X857" s="116">
        <f t="shared" ref="X857:AH857" si="3133">X656+W857</f>
        <v>0</v>
      </c>
      <c r="Y857" s="116">
        <f t="shared" si="3133"/>
        <v>0</v>
      </c>
      <c r="Z857" s="116">
        <f t="shared" si="3133"/>
        <v>0</v>
      </c>
      <c r="AA857" s="116">
        <f t="shared" si="3133"/>
        <v>0</v>
      </c>
      <c r="AB857" s="116">
        <f t="shared" si="3133"/>
        <v>0</v>
      </c>
      <c r="AC857" s="116">
        <f t="shared" si="3133"/>
        <v>0</v>
      </c>
      <c r="AD857" s="116">
        <f t="shared" si="3133"/>
        <v>0</v>
      </c>
      <c r="AE857" s="116">
        <f t="shared" si="3133"/>
        <v>0</v>
      </c>
      <c r="AF857" s="116">
        <f t="shared" si="3133"/>
        <v>0</v>
      </c>
      <c r="AG857" s="116">
        <f t="shared" si="3133"/>
        <v>0</v>
      </c>
      <c r="AH857" s="116">
        <f t="shared" si="3133"/>
        <v>0</v>
      </c>
      <c r="AI857" s="163"/>
      <c r="AJ857" s="116">
        <f t="shared" si="3050"/>
        <v>0</v>
      </c>
      <c r="AK857" s="116">
        <f t="shared" ref="AK857:AU857" si="3134">AK656+AJ857</f>
        <v>0</v>
      </c>
      <c r="AL857" s="116">
        <f t="shared" si="3134"/>
        <v>0</v>
      </c>
      <c r="AM857" s="116">
        <f t="shared" si="3134"/>
        <v>0</v>
      </c>
      <c r="AN857" s="116">
        <f t="shared" si="3134"/>
        <v>0</v>
      </c>
      <c r="AO857" s="116">
        <f t="shared" si="3134"/>
        <v>0</v>
      </c>
      <c r="AP857" s="116">
        <f t="shared" si="3134"/>
        <v>0</v>
      </c>
      <c r="AQ857" s="116">
        <f t="shared" si="3134"/>
        <v>0</v>
      </c>
      <c r="AR857" s="116">
        <f t="shared" si="3134"/>
        <v>0</v>
      </c>
      <c r="AS857" s="116">
        <f t="shared" si="3134"/>
        <v>0</v>
      </c>
      <c r="AT857" s="116">
        <f t="shared" si="3134"/>
        <v>0</v>
      </c>
      <c r="AU857" s="116">
        <f t="shared" si="3134"/>
        <v>0</v>
      </c>
      <c r="AV857" s="163"/>
      <c r="AW857" s="116">
        <f t="shared" si="3052"/>
        <v>0</v>
      </c>
      <c r="AX857" s="116">
        <f t="shared" ref="AX857:BH857" si="3135">AX656+AW857</f>
        <v>0</v>
      </c>
      <c r="AY857" s="116">
        <f t="shared" si="3135"/>
        <v>0</v>
      </c>
      <c r="AZ857" s="116">
        <f t="shared" si="3135"/>
        <v>0</v>
      </c>
      <c r="BA857" s="116">
        <f t="shared" si="3135"/>
        <v>0</v>
      </c>
      <c r="BB857" s="116">
        <f t="shared" si="3135"/>
        <v>0</v>
      </c>
      <c r="BC857" s="116">
        <f t="shared" si="3135"/>
        <v>0</v>
      </c>
      <c r="BD857" s="116">
        <f t="shared" si="3135"/>
        <v>0</v>
      </c>
      <c r="BE857" s="116">
        <f t="shared" si="3135"/>
        <v>0</v>
      </c>
      <c r="BF857" s="116">
        <f t="shared" si="3135"/>
        <v>0</v>
      </c>
      <c r="BG857" s="116">
        <f t="shared" si="3135"/>
        <v>0</v>
      </c>
      <c r="BH857" s="116">
        <f t="shared" si="3135"/>
        <v>0</v>
      </c>
      <c r="BI857" s="163"/>
      <c r="BV857" s="163"/>
      <c r="CI857" s="163"/>
      <c r="CV857" s="163"/>
      <c r="DI857" s="163"/>
      <c r="DV857" s="163"/>
      <c r="EI857" s="163"/>
    </row>
    <row r="858" spans="1:139" ht="15.75" hidden="1" customHeight="1" outlineLevel="1" x14ac:dyDescent="0.25">
      <c r="A858" s="2">
        <f t="shared" ref="A858:E867" si="3136">A657</f>
        <v>108</v>
      </c>
      <c r="B858" s="86">
        <f t="shared" si="3136"/>
        <v>0</v>
      </c>
      <c r="C858" s="86">
        <f t="shared" si="3136"/>
        <v>0</v>
      </c>
      <c r="D858" s="2">
        <f t="shared" si="3136"/>
        <v>0</v>
      </c>
      <c r="E858" s="162">
        <f t="shared" si="3136"/>
        <v>0</v>
      </c>
      <c r="I858" s="205">
        <v>0</v>
      </c>
      <c r="J858" s="116">
        <f t="shared" ref="J858:U858" si="3137">J657+I858</f>
        <v>0</v>
      </c>
      <c r="K858" s="116">
        <f t="shared" si="3137"/>
        <v>0</v>
      </c>
      <c r="L858" s="116">
        <f t="shared" si="3137"/>
        <v>0</v>
      </c>
      <c r="M858" s="116">
        <f t="shared" si="3137"/>
        <v>0</v>
      </c>
      <c r="N858" s="116">
        <f t="shared" si="3137"/>
        <v>0</v>
      </c>
      <c r="O858" s="116">
        <f t="shared" si="3137"/>
        <v>0</v>
      </c>
      <c r="P858" s="116">
        <f t="shared" si="3137"/>
        <v>0</v>
      </c>
      <c r="Q858" s="116">
        <f t="shared" si="3137"/>
        <v>0</v>
      </c>
      <c r="R858" s="116">
        <f t="shared" si="3137"/>
        <v>0</v>
      </c>
      <c r="S858" s="116">
        <f t="shared" si="3137"/>
        <v>0</v>
      </c>
      <c r="T858" s="116">
        <f t="shared" si="3137"/>
        <v>0</v>
      </c>
      <c r="U858" s="116">
        <f t="shared" si="3137"/>
        <v>0</v>
      </c>
      <c r="V858" s="163"/>
      <c r="W858" s="116">
        <f t="shared" si="3048"/>
        <v>0</v>
      </c>
      <c r="X858" s="116">
        <f t="shared" ref="X858:AH858" si="3138">X657+W858</f>
        <v>0</v>
      </c>
      <c r="Y858" s="116">
        <f t="shared" si="3138"/>
        <v>0</v>
      </c>
      <c r="Z858" s="116">
        <f t="shared" si="3138"/>
        <v>0</v>
      </c>
      <c r="AA858" s="116">
        <f t="shared" si="3138"/>
        <v>0</v>
      </c>
      <c r="AB858" s="116">
        <f t="shared" si="3138"/>
        <v>0</v>
      </c>
      <c r="AC858" s="116">
        <f t="shared" si="3138"/>
        <v>0</v>
      </c>
      <c r="AD858" s="116">
        <f t="shared" si="3138"/>
        <v>0</v>
      </c>
      <c r="AE858" s="116">
        <f t="shared" si="3138"/>
        <v>0</v>
      </c>
      <c r="AF858" s="116">
        <f t="shared" si="3138"/>
        <v>0</v>
      </c>
      <c r="AG858" s="116">
        <f t="shared" si="3138"/>
        <v>0</v>
      </c>
      <c r="AH858" s="116">
        <f t="shared" si="3138"/>
        <v>0</v>
      </c>
      <c r="AI858" s="163"/>
      <c r="AJ858" s="116">
        <f t="shared" si="3050"/>
        <v>0</v>
      </c>
      <c r="AK858" s="116">
        <f t="shared" ref="AK858:AU858" si="3139">AK657+AJ858</f>
        <v>0</v>
      </c>
      <c r="AL858" s="116">
        <f t="shared" si="3139"/>
        <v>0</v>
      </c>
      <c r="AM858" s="116">
        <f t="shared" si="3139"/>
        <v>0</v>
      </c>
      <c r="AN858" s="116">
        <f t="shared" si="3139"/>
        <v>0</v>
      </c>
      <c r="AO858" s="116">
        <f t="shared" si="3139"/>
        <v>0</v>
      </c>
      <c r="AP858" s="116">
        <f t="shared" si="3139"/>
        <v>0</v>
      </c>
      <c r="AQ858" s="116">
        <f t="shared" si="3139"/>
        <v>0</v>
      </c>
      <c r="AR858" s="116">
        <f t="shared" si="3139"/>
        <v>0</v>
      </c>
      <c r="AS858" s="116">
        <f t="shared" si="3139"/>
        <v>0</v>
      </c>
      <c r="AT858" s="116">
        <f t="shared" si="3139"/>
        <v>0</v>
      </c>
      <c r="AU858" s="116">
        <f t="shared" si="3139"/>
        <v>0</v>
      </c>
      <c r="AV858" s="163"/>
      <c r="AW858" s="116">
        <f t="shared" si="3052"/>
        <v>0</v>
      </c>
      <c r="AX858" s="116">
        <f t="shared" ref="AX858:BH858" si="3140">AX657+AW858</f>
        <v>0</v>
      </c>
      <c r="AY858" s="116">
        <f t="shared" si="3140"/>
        <v>0</v>
      </c>
      <c r="AZ858" s="116">
        <f t="shared" si="3140"/>
        <v>0</v>
      </c>
      <c r="BA858" s="116">
        <f t="shared" si="3140"/>
        <v>0</v>
      </c>
      <c r="BB858" s="116">
        <f t="shared" si="3140"/>
        <v>0</v>
      </c>
      <c r="BC858" s="116">
        <f t="shared" si="3140"/>
        <v>0</v>
      </c>
      <c r="BD858" s="116">
        <f t="shared" si="3140"/>
        <v>0</v>
      </c>
      <c r="BE858" s="116">
        <f t="shared" si="3140"/>
        <v>0</v>
      </c>
      <c r="BF858" s="116">
        <f t="shared" si="3140"/>
        <v>0</v>
      </c>
      <c r="BG858" s="116">
        <f t="shared" si="3140"/>
        <v>0</v>
      </c>
      <c r="BH858" s="116">
        <f t="shared" si="3140"/>
        <v>0</v>
      </c>
      <c r="BI858" s="163"/>
      <c r="BV858" s="163"/>
      <c r="CI858" s="163"/>
      <c r="CV858" s="163"/>
      <c r="DI858" s="163"/>
      <c r="DV858" s="163"/>
      <c r="EI858" s="163"/>
    </row>
    <row r="859" spans="1:139" ht="15.75" hidden="1" customHeight="1" outlineLevel="1" x14ac:dyDescent="0.25">
      <c r="A859" s="2">
        <f t="shared" si="3136"/>
        <v>109</v>
      </c>
      <c r="B859" s="86">
        <f t="shared" si="3136"/>
        <v>0</v>
      </c>
      <c r="C859" s="86">
        <f t="shared" si="3136"/>
        <v>0</v>
      </c>
      <c r="D859" s="2">
        <f t="shared" si="3136"/>
        <v>0</v>
      </c>
      <c r="E859" s="162">
        <f t="shared" si="3136"/>
        <v>0</v>
      </c>
      <c r="I859" s="205">
        <v>0</v>
      </c>
      <c r="J859" s="116">
        <f t="shared" ref="J859:U859" si="3141">J658+I859</f>
        <v>0</v>
      </c>
      <c r="K859" s="116">
        <f t="shared" si="3141"/>
        <v>0</v>
      </c>
      <c r="L859" s="116">
        <f t="shared" si="3141"/>
        <v>0</v>
      </c>
      <c r="M859" s="116">
        <f t="shared" si="3141"/>
        <v>0</v>
      </c>
      <c r="N859" s="116">
        <f t="shared" si="3141"/>
        <v>0</v>
      </c>
      <c r="O859" s="116">
        <f t="shared" si="3141"/>
        <v>0</v>
      </c>
      <c r="P859" s="116">
        <f t="shared" si="3141"/>
        <v>0</v>
      </c>
      <c r="Q859" s="116">
        <f t="shared" si="3141"/>
        <v>0</v>
      </c>
      <c r="R859" s="116">
        <f t="shared" si="3141"/>
        <v>0</v>
      </c>
      <c r="S859" s="116">
        <f t="shared" si="3141"/>
        <v>0</v>
      </c>
      <c r="T859" s="116">
        <f t="shared" si="3141"/>
        <v>0</v>
      </c>
      <c r="U859" s="116">
        <f t="shared" si="3141"/>
        <v>0</v>
      </c>
      <c r="V859" s="163"/>
      <c r="W859" s="116">
        <f t="shared" si="3048"/>
        <v>0</v>
      </c>
      <c r="X859" s="116">
        <f t="shared" ref="X859:AH859" si="3142">X658+W859</f>
        <v>0</v>
      </c>
      <c r="Y859" s="116">
        <f t="shared" si="3142"/>
        <v>0</v>
      </c>
      <c r="Z859" s="116">
        <f t="shared" si="3142"/>
        <v>0</v>
      </c>
      <c r="AA859" s="116">
        <f t="shared" si="3142"/>
        <v>0</v>
      </c>
      <c r="AB859" s="116">
        <f t="shared" si="3142"/>
        <v>0</v>
      </c>
      <c r="AC859" s="116">
        <f t="shared" si="3142"/>
        <v>0</v>
      </c>
      <c r="AD859" s="116">
        <f t="shared" si="3142"/>
        <v>0</v>
      </c>
      <c r="AE859" s="116">
        <f t="shared" si="3142"/>
        <v>0</v>
      </c>
      <c r="AF859" s="116">
        <f t="shared" si="3142"/>
        <v>0</v>
      </c>
      <c r="AG859" s="116">
        <f t="shared" si="3142"/>
        <v>0</v>
      </c>
      <c r="AH859" s="116">
        <f t="shared" si="3142"/>
        <v>0</v>
      </c>
      <c r="AI859" s="163"/>
      <c r="AJ859" s="116">
        <f t="shared" si="3050"/>
        <v>0</v>
      </c>
      <c r="AK859" s="116">
        <f t="shared" ref="AK859:AU859" si="3143">AK658+AJ859</f>
        <v>0</v>
      </c>
      <c r="AL859" s="116">
        <f t="shared" si="3143"/>
        <v>0</v>
      </c>
      <c r="AM859" s="116">
        <f t="shared" si="3143"/>
        <v>0</v>
      </c>
      <c r="AN859" s="116">
        <f t="shared" si="3143"/>
        <v>0</v>
      </c>
      <c r="AO859" s="116">
        <f t="shared" si="3143"/>
        <v>0</v>
      </c>
      <c r="AP859" s="116">
        <f t="shared" si="3143"/>
        <v>0</v>
      </c>
      <c r="AQ859" s="116">
        <f t="shared" si="3143"/>
        <v>0</v>
      </c>
      <c r="AR859" s="116">
        <f t="shared" si="3143"/>
        <v>0</v>
      </c>
      <c r="AS859" s="116">
        <f t="shared" si="3143"/>
        <v>0</v>
      </c>
      <c r="AT859" s="116">
        <f t="shared" si="3143"/>
        <v>0</v>
      </c>
      <c r="AU859" s="116">
        <f t="shared" si="3143"/>
        <v>0</v>
      </c>
      <c r="AV859" s="163"/>
      <c r="AW859" s="116">
        <f t="shared" si="3052"/>
        <v>0</v>
      </c>
      <c r="AX859" s="116">
        <f t="shared" ref="AX859:BH859" si="3144">AX658+AW859</f>
        <v>0</v>
      </c>
      <c r="AY859" s="116">
        <f t="shared" si="3144"/>
        <v>0</v>
      </c>
      <c r="AZ859" s="116">
        <f t="shared" si="3144"/>
        <v>0</v>
      </c>
      <c r="BA859" s="116">
        <f t="shared" si="3144"/>
        <v>0</v>
      </c>
      <c r="BB859" s="116">
        <f t="shared" si="3144"/>
        <v>0</v>
      </c>
      <c r="BC859" s="116">
        <f t="shared" si="3144"/>
        <v>0</v>
      </c>
      <c r="BD859" s="116">
        <f t="shared" si="3144"/>
        <v>0</v>
      </c>
      <c r="BE859" s="116">
        <f t="shared" si="3144"/>
        <v>0</v>
      </c>
      <c r="BF859" s="116">
        <f t="shared" si="3144"/>
        <v>0</v>
      </c>
      <c r="BG859" s="116">
        <f t="shared" si="3144"/>
        <v>0</v>
      </c>
      <c r="BH859" s="116">
        <f t="shared" si="3144"/>
        <v>0</v>
      </c>
      <c r="BI859" s="163"/>
      <c r="BV859" s="163"/>
      <c r="CI859" s="163"/>
      <c r="CV859" s="163"/>
      <c r="DI859" s="163"/>
      <c r="DV859" s="163"/>
      <c r="EI859" s="163"/>
    </row>
    <row r="860" spans="1:139" ht="15.75" hidden="1" customHeight="1" outlineLevel="1" x14ac:dyDescent="0.25">
      <c r="A860" s="2">
        <f t="shared" si="3136"/>
        <v>110</v>
      </c>
      <c r="B860" s="86">
        <f t="shared" si="3136"/>
        <v>0</v>
      </c>
      <c r="C860" s="86">
        <f t="shared" si="3136"/>
        <v>0</v>
      </c>
      <c r="D860" s="2">
        <f t="shared" si="3136"/>
        <v>0</v>
      </c>
      <c r="E860" s="162">
        <f t="shared" si="3136"/>
        <v>0</v>
      </c>
      <c r="I860" s="205">
        <v>0</v>
      </c>
      <c r="J860" s="116">
        <f t="shared" ref="J860:U860" si="3145">J659+I860</f>
        <v>0</v>
      </c>
      <c r="K860" s="116">
        <f t="shared" si="3145"/>
        <v>0</v>
      </c>
      <c r="L860" s="116">
        <f t="shared" si="3145"/>
        <v>0</v>
      </c>
      <c r="M860" s="116">
        <f t="shared" si="3145"/>
        <v>0</v>
      </c>
      <c r="N860" s="116">
        <f t="shared" si="3145"/>
        <v>0</v>
      </c>
      <c r="O860" s="116">
        <f t="shared" si="3145"/>
        <v>0</v>
      </c>
      <c r="P860" s="116">
        <f t="shared" si="3145"/>
        <v>0</v>
      </c>
      <c r="Q860" s="116">
        <f t="shared" si="3145"/>
        <v>0</v>
      </c>
      <c r="R860" s="116">
        <f t="shared" si="3145"/>
        <v>0</v>
      </c>
      <c r="S860" s="116">
        <f t="shared" si="3145"/>
        <v>0</v>
      </c>
      <c r="T860" s="116">
        <f t="shared" si="3145"/>
        <v>0</v>
      </c>
      <c r="U860" s="116">
        <f t="shared" si="3145"/>
        <v>0</v>
      </c>
      <c r="V860" s="163"/>
      <c r="W860" s="116">
        <f t="shared" si="3048"/>
        <v>0</v>
      </c>
      <c r="X860" s="116">
        <f t="shared" ref="X860:AH860" si="3146">X659+W860</f>
        <v>0</v>
      </c>
      <c r="Y860" s="116">
        <f t="shared" si="3146"/>
        <v>0</v>
      </c>
      <c r="Z860" s="116">
        <f t="shared" si="3146"/>
        <v>0</v>
      </c>
      <c r="AA860" s="116">
        <f t="shared" si="3146"/>
        <v>0</v>
      </c>
      <c r="AB860" s="116">
        <f t="shared" si="3146"/>
        <v>0</v>
      </c>
      <c r="AC860" s="116">
        <f t="shared" si="3146"/>
        <v>0</v>
      </c>
      <c r="AD860" s="116">
        <f t="shared" si="3146"/>
        <v>0</v>
      </c>
      <c r="AE860" s="116">
        <f t="shared" si="3146"/>
        <v>0</v>
      </c>
      <c r="AF860" s="116">
        <f t="shared" si="3146"/>
        <v>0</v>
      </c>
      <c r="AG860" s="116">
        <f t="shared" si="3146"/>
        <v>0</v>
      </c>
      <c r="AH860" s="116">
        <f t="shared" si="3146"/>
        <v>0</v>
      </c>
      <c r="AI860" s="163"/>
      <c r="AJ860" s="116">
        <f t="shared" si="3050"/>
        <v>0</v>
      </c>
      <c r="AK860" s="116">
        <f t="shared" ref="AK860:AU860" si="3147">AK659+AJ860</f>
        <v>0</v>
      </c>
      <c r="AL860" s="116">
        <f t="shared" si="3147"/>
        <v>0</v>
      </c>
      <c r="AM860" s="116">
        <f t="shared" si="3147"/>
        <v>0</v>
      </c>
      <c r="AN860" s="116">
        <f t="shared" si="3147"/>
        <v>0</v>
      </c>
      <c r="AO860" s="116">
        <f t="shared" si="3147"/>
        <v>0</v>
      </c>
      <c r="AP860" s="116">
        <f t="shared" si="3147"/>
        <v>0</v>
      </c>
      <c r="AQ860" s="116">
        <f t="shared" si="3147"/>
        <v>0</v>
      </c>
      <c r="AR860" s="116">
        <f t="shared" si="3147"/>
        <v>0</v>
      </c>
      <c r="AS860" s="116">
        <f t="shared" si="3147"/>
        <v>0</v>
      </c>
      <c r="AT860" s="116">
        <f t="shared" si="3147"/>
        <v>0</v>
      </c>
      <c r="AU860" s="116">
        <f t="shared" si="3147"/>
        <v>0</v>
      </c>
      <c r="AV860" s="163"/>
      <c r="AW860" s="116">
        <f t="shared" si="3052"/>
        <v>0</v>
      </c>
      <c r="AX860" s="116">
        <f t="shared" ref="AX860:BH860" si="3148">AX659+AW860</f>
        <v>0</v>
      </c>
      <c r="AY860" s="116">
        <f t="shared" si="3148"/>
        <v>0</v>
      </c>
      <c r="AZ860" s="116">
        <f t="shared" si="3148"/>
        <v>0</v>
      </c>
      <c r="BA860" s="116">
        <f t="shared" si="3148"/>
        <v>0</v>
      </c>
      <c r="BB860" s="116">
        <f t="shared" si="3148"/>
        <v>0</v>
      </c>
      <c r="BC860" s="116">
        <f t="shared" si="3148"/>
        <v>0</v>
      </c>
      <c r="BD860" s="116">
        <f t="shared" si="3148"/>
        <v>0</v>
      </c>
      <c r="BE860" s="116">
        <f t="shared" si="3148"/>
        <v>0</v>
      </c>
      <c r="BF860" s="116">
        <f t="shared" si="3148"/>
        <v>0</v>
      </c>
      <c r="BG860" s="116">
        <f t="shared" si="3148"/>
        <v>0</v>
      </c>
      <c r="BH860" s="116">
        <f t="shared" si="3148"/>
        <v>0</v>
      </c>
      <c r="BI860" s="163"/>
      <c r="BV860" s="163"/>
      <c r="CI860" s="163"/>
      <c r="CV860" s="163"/>
      <c r="DI860" s="163"/>
      <c r="DV860" s="163"/>
      <c r="EI860" s="163"/>
    </row>
    <row r="861" spans="1:139" ht="15.75" hidden="1" customHeight="1" outlineLevel="1" x14ac:dyDescent="0.25">
      <c r="A861" s="2">
        <f t="shared" si="3136"/>
        <v>111</v>
      </c>
      <c r="B861" s="86">
        <f t="shared" si="3136"/>
        <v>0</v>
      </c>
      <c r="C861" s="86">
        <f t="shared" si="3136"/>
        <v>0</v>
      </c>
      <c r="D861" s="2">
        <f t="shared" si="3136"/>
        <v>0</v>
      </c>
      <c r="E861" s="162">
        <f t="shared" si="3136"/>
        <v>0</v>
      </c>
      <c r="I861" s="205">
        <v>0</v>
      </c>
      <c r="J861" s="116">
        <f t="shared" ref="J861:U861" si="3149">J660+I861</f>
        <v>0</v>
      </c>
      <c r="K861" s="116">
        <f t="shared" si="3149"/>
        <v>0</v>
      </c>
      <c r="L861" s="116">
        <f t="shared" si="3149"/>
        <v>0</v>
      </c>
      <c r="M861" s="116">
        <f t="shared" si="3149"/>
        <v>0</v>
      </c>
      <c r="N861" s="116">
        <f t="shared" si="3149"/>
        <v>0</v>
      </c>
      <c r="O861" s="116">
        <f t="shared" si="3149"/>
        <v>0</v>
      </c>
      <c r="P861" s="116">
        <f t="shared" si="3149"/>
        <v>0</v>
      </c>
      <c r="Q861" s="116">
        <f t="shared" si="3149"/>
        <v>0</v>
      </c>
      <c r="R861" s="116">
        <f t="shared" si="3149"/>
        <v>0</v>
      </c>
      <c r="S861" s="116">
        <f t="shared" si="3149"/>
        <v>0</v>
      </c>
      <c r="T861" s="116">
        <f t="shared" si="3149"/>
        <v>0</v>
      </c>
      <c r="U861" s="116">
        <f t="shared" si="3149"/>
        <v>0</v>
      </c>
      <c r="V861" s="163"/>
      <c r="W861" s="116">
        <f t="shared" si="3048"/>
        <v>0</v>
      </c>
      <c r="X861" s="116">
        <f t="shared" ref="X861:AH861" si="3150">X660+W861</f>
        <v>0</v>
      </c>
      <c r="Y861" s="116">
        <f t="shared" si="3150"/>
        <v>0</v>
      </c>
      <c r="Z861" s="116">
        <f t="shared" si="3150"/>
        <v>0</v>
      </c>
      <c r="AA861" s="116">
        <f t="shared" si="3150"/>
        <v>0</v>
      </c>
      <c r="AB861" s="116">
        <f t="shared" si="3150"/>
        <v>0</v>
      </c>
      <c r="AC861" s="116">
        <f t="shared" si="3150"/>
        <v>0</v>
      </c>
      <c r="AD861" s="116">
        <f t="shared" si="3150"/>
        <v>0</v>
      </c>
      <c r="AE861" s="116">
        <f t="shared" si="3150"/>
        <v>0</v>
      </c>
      <c r="AF861" s="116">
        <f t="shared" si="3150"/>
        <v>0</v>
      </c>
      <c r="AG861" s="116">
        <f t="shared" si="3150"/>
        <v>0</v>
      </c>
      <c r="AH861" s="116">
        <f t="shared" si="3150"/>
        <v>0</v>
      </c>
      <c r="AI861" s="163"/>
      <c r="AJ861" s="116">
        <f t="shared" si="3050"/>
        <v>0</v>
      </c>
      <c r="AK861" s="116">
        <f t="shared" ref="AK861:AU861" si="3151">AK660+AJ861</f>
        <v>0</v>
      </c>
      <c r="AL861" s="116">
        <f t="shared" si="3151"/>
        <v>0</v>
      </c>
      <c r="AM861" s="116">
        <f t="shared" si="3151"/>
        <v>0</v>
      </c>
      <c r="AN861" s="116">
        <f t="shared" si="3151"/>
        <v>0</v>
      </c>
      <c r="AO861" s="116">
        <f t="shared" si="3151"/>
        <v>0</v>
      </c>
      <c r="AP861" s="116">
        <f t="shared" si="3151"/>
        <v>0</v>
      </c>
      <c r="AQ861" s="116">
        <f t="shared" si="3151"/>
        <v>0</v>
      </c>
      <c r="AR861" s="116">
        <f t="shared" si="3151"/>
        <v>0</v>
      </c>
      <c r="AS861" s="116">
        <f t="shared" si="3151"/>
        <v>0</v>
      </c>
      <c r="AT861" s="116">
        <f t="shared" si="3151"/>
        <v>0</v>
      </c>
      <c r="AU861" s="116">
        <f t="shared" si="3151"/>
        <v>0</v>
      </c>
      <c r="AV861" s="163"/>
      <c r="AW861" s="116">
        <f t="shared" si="3052"/>
        <v>0</v>
      </c>
      <c r="AX861" s="116">
        <f t="shared" ref="AX861:BH861" si="3152">AX660+AW861</f>
        <v>0</v>
      </c>
      <c r="AY861" s="116">
        <f t="shared" si="3152"/>
        <v>0</v>
      </c>
      <c r="AZ861" s="116">
        <f t="shared" si="3152"/>
        <v>0</v>
      </c>
      <c r="BA861" s="116">
        <f t="shared" si="3152"/>
        <v>0</v>
      </c>
      <c r="BB861" s="116">
        <f t="shared" si="3152"/>
        <v>0</v>
      </c>
      <c r="BC861" s="116">
        <f t="shared" si="3152"/>
        <v>0</v>
      </c>
      <c r="BD861" s="116">
        <f t="shared" si="3152"/>
        <v>0</v>
      </c>
      <c r="BE861" s="116">
        <f t="shared" si="3152"/>
        <v>0</v>
      </c>
      <c r="BF861" s="116">
        <f t="shared" si="3152"/>
        <v>0</v>
      </c>
      <c r="BG861" s="116">
        <f t="shared" si="3152"/>
        <v>0</v>
      </c>
      <c r="BH861" s="116">
        <f t="shared" si="3152"/>
        <v>0</v>
      </c>
      <c r="BI861" s="163"/>
      <c r="BV861" s="163"/>
      <c r="CI861" s="163"/>
      <c r="CV861" s="163"/>
      <c r="DI861" s="163"/>
      <c r="DV861" s="163"/>
      <c r="EI861" s="163"/>
    </row>
    <row r="862" spans="1:139" ht="15.75" hidden="1" customHeight="1" outlineLevel="1" x14ac:dyDescent="0.25">
      <c r="A862" s="2">
        <f t="shared" si="3136"/>
        <v>112</v>
      </c>
      <c r="B862" s="86">
        <f t="shared" si="3136"/>
        <v>0</v>
      </c>
      <c r="C862" s="86">
        <f t="shared" si="3136"/>
        <v>0</v>
      </c>
      <c r="D862" s="2">
        <f t="shared" si="3136"/>
        <v>0</v>
      </c>
      <c r="E862" s="162">
        <f t="shared" si="3136"/>
        <v>0</v>
      </c>
      <c r="I862" s="205">
        <v>0</v>
      </c>
      <c r="J862" s="116">
        <f t="shared" ref="J862:U862" si="3153">J661+I862</f>
        <v>0</v>
      </c>
      <c r="K862" s="116">
        <f t="shared" si="3153"/>
        <v>0</v>
      </c>
      <c r="L862" s="116">
        <f t="shared" si="3153"/>
        <v>0</v>
      </c>
      <c r="M862" s="116">
        <f t="shared" si="3153"/>
        <v>0</v>
      </c>
      <c r="N862" s="116">
        <f t="shared" si="3153"/>
        <v>0</v>
      </c>
      <c r="O862" s="116">
        <f t="shared" si="3153"/>
        <v>0</v>
      </c>
      <c r="P862" s="116">
        <f t="shared" si="3153"/>
        <v>0</v>
      </c>
      <c r="Q862" s="116">
        <f t="shared" si="3153"/>
        <v>0</v>
      </c>
      <c r="R862" s="116">
        <f t="shared" si="3153"/>
        <v>0</v>
      </c>
      <c r="S862" s="116">
        <f t="shared" si="3153"/>
        <v>0</v>
      </c>
      <c r="T862" s="116">
        <f t="shared" si="3153"/>
        <v>0</v>
      </c>
      <c r="U862" s="116">
        <f t="shared" si="3153"/>
        <v>0</v>
      </c>
      <c r="V862" s="163"/>
      <c r="W862" s="116">
        <f t="shared" si="3048"/>
        <v>0</v>
      </c>
      <c r="X862" s="116">
        <f t="shared" ref="X862:AH862" si="3154">X661+W862</f>
        <v>0</v>
      </c>
      <c r="Y862" s="116">
        <f t="shared" si="3154"/>
        <v>0</v>
      </c>
      <c r="Z862" s="116">
        <f t="shared" si="3154"/>
        <v>0</v>
      </c>
      <c r="AA862" s="116">
        <f t="shared" si="3154"/>
        <v>0</v>
      </c>
      <c r="AB862" s="116">
        <f t="shared" si="3154"/>
        <v>0</v>
      </c>
      <c r="AC862" s="116">
        <f t="shared" si="3154"/>
        <v>0</v>
      </c>
      <c r="AD862" s="116">
        <f t="shared" si="3154"/>
        <v>0</v>
      </c>
      <c r="AE862" s="116">
        <f t="shared" si="3154"/>
        <v>0</v>
      </c>
      <c r="AF862" s="116">
        <f t="shared" si="3154"/>
        <v>0</v>
      </c>
      <c r="AG862" s="116">
        <f t="shared" si="3154"/>
        <v>0</v>
      </c>
      <c r="AH862" s="116">
        <f t="shared" si="3154"/>
        <v>0</v>
      </c>
      <c r="AI862" s="163"/>
      <c r="AJ862" s="116">
        <f t="shared" si="3050"/>
        <v>0</v>
      </c>
      <c r="AK862" s="116">
        <f t="shared" ref="AK862:AU862" si="3155">AK661+AJ862</f>
        <v>0</v>
      </c>
      <c r="AL862" s="116">
        <f t="shared" si="3155"/>
        <v>0</v>
      </c>
      <c r="AM862" s="116">
        <f t="shared" si="3155"/>
        <v>0</v>
      </c>
      <c r="AN862" s="116">
        <f t="shared" si="3155"/>
        <v>0</v>
      </c>
      <c r="AO862" s="116">
        <f t="shared" si="3155"/>
        <v>0</v>
      </c>
      <c r="AP862" s="116">
        <f t="shared" si="3155"/>
        <v>0</v>
      </c>
      <c r="AQ862" s="116">
        <f t="shared" si="3155"/>
        <v>0</v>
      </c>
      <c r="AR862" s="116">
        <f t="shared" si="3155"/>
        <v>0</v>
      </c>
      <c r="AS862" s="116">
        <f t="shared" si="3155"/>
        <v>0</v>
      </c>
      <c r="AT862" s="116">
        <f t="shared" si="3155"/>
        <v>0</v>
      </c>
      <c r="AU862" s="116">
        <f t="shared" si="3155"/>
        <v>0</v>
      </c>
      <c r="AV862" s="163"/>
      <c r="AW862" s="116">
        <f t="shared" si="3052"/>
        <v>0</v>
      </c>
      <c r="AX862" s="116">
        <f t="shared" ref="AX862:BH862" si="3156">AX661+AW862</f>
        <v>0</v>
      </c>
      <c r="AY862" s="116">
        <f t="shared" si="3156"/>
        <v>0</v>
      </c>
      <c r="AZ862" s="116">
        <f t="shared" si="3156"/>
        <v>0</v>
      </c>
      <c r="BA862" s="116">
        <f t="shared" si="3156"/>
        <v>0</v>
      </c>
      <c r="BB862" s="116">
        <f t="shared" si="3156"/>
        <v>0</v>
      </c>
      <c r="BC862" s="116">
        <f t="shared" si="3156"/>
        <v>0</v>
      </c>
      <c r="BD862" s="116">
        <f t="shared" si="3156"/>
        <v>0</v>
      </c>
      <c r="BE862" s="116">
        <f t="shared" si="3156"/>
        <v>0</v>
      </c>
      <c r="BF862" s="116">
        <f t="shared" si="3156"/>
        <v>0</v>
      </c>
      <c r="BG862" s="116">
        <f t="shared" si="3156"/>
        <v>0</v>
      </c>
      <c r="BH862" s="116">
        <f t="shared" si="3156"/>
        <v>0</v>
      </c>
      <c r="BI862" s="163"/>
      <c r="BV862" s="163"/>
      <c r="CI862" s="163"/>
      <c r="CV862" s="163"/>
      <c r="DI862" s="163"/>
      <c r="DV862" s="163"/>
      <c r="EI862" s="163"/>
    </row>
    <row r="863" spans="1:139" ht="15.75" hidden="1" customHeight="1" outlineLevel="1" x14ac:dyDescent="0.25">
      <c r="A863" s="2">
        <f t="shared" si="3136"/>
        <v>113</v>
      </c>
      <c r="B863" s="86">
        <f t="shared" si="3136"/>
        <v>0</v>
      </c>
      <c r="C863" s="86">
        <f t="shared" si="3136"/>
        <v>0</v>
      </c>
      <c r="D863" s="2">
        <f t="shared" si="3136"/>
        <v>0</v>
      </c>
      <c r="E863" s="162">
        <f t="shared" si="3136"/>
        <v>0</v>
      </c>
      <c r="I863" s="205">
        <v>0</v>
      </c>
      <c r="J863" s="116">
        <f t="shared" ref="J863:U863" si="3157">J662+I863</f>
        <v>0</v>
      </c>
      <c r="K863" s="116">
        <f t="shared" si="3157"/>
        <v>0</v>
      </c>
      <c r="L863" s="116">
        <f t="shared" si="3157"/>
        <v>0</v>
      </c>
      <c r="M863" s="116">
        <f t="shared" si="3157"/>
        <v>0</v>
      </c>
      <c r="N863" s="116">
        <f t="shared" si="3157"/>
        <v>0</v>
      </c>
      <c r="O863" s="116">
        <f t="shared" si="3157"/>
        <v>0</v>
      </c>
      <c r="P863" s="116">
        <f t="shared" si="3157"/>
        <v>0</v>
      </c>
      <c r="Q863" s="116">
        <f t="shared" si="3157"/>
        <v>0</v>
      </c>
      <c r="R863" s="116">
        <f t="shared" si="3157"/>
        <v>0</v>
      </c>
      <c r="S863" s="116">
        <f t="shared" si="3157"/>
        <v>0</v>
      </c>
      <c r="T863" s="116">
        <f t="shared" si="3157"/>
        <v>0</v>
      </c>
      <c r="U863" s="116">
        <f t="shared" si="3157"/>
        <v>0</v>
      </c>
      <c r="V863" s="163"/>
      <c r="W863" s="116">
        <f t="shared" si="3048"/>
        <v>0</v>
      </c>
      <c r="X863" s="116">
        <f t="shared" ref="X863:AH863" si="3158">X662+W863</f>
        <v>0</v>
      </c>
      <c r="Y863" s="116">
        <f t="shared" si="3158"/>
        <v>0</v>
      </c>
      <c r="Z863" s="116">
        <f t="shared" si="3158"/>
        <v>0</v>
      </c>
      <c r="AA863" s="116">
        <f t="shared" si="3158"/>
        <v>0</v>
      </c>
      <c r="AB863" s="116">
        <f t="shared" si="3158"/>
        <v>0</v>
      </c>
      <c r="AC863" s="116">
        <f t="shared" si="3158"/>
        <v>0</v>
      </c>
      <c r="AD863" s="116">
        <f t="shared" si="3158"/>
        <v>0</v>
      </c>
      <c r="AE863" s="116">
        <f t="shared" si="3158"/>
        <v>0</v>
      </c>
      <c r="AF863" s="116">
        <f t="shared" si="3158"/>
        <v>0</v>
      </c>
      <c r="AG863" s="116">
        <f t="shared" si="3158"/>
        <v>0</v>
      </c>
      <c r="AH863" s="116">
        <f t="shared" si="3158"/>
        <v>0</v>
      </c>
      <c r="AI863" s="163"/>
      <c r="AJ863" s="116">
        <f t="shared" si="3050"/>
        <v>0</v>
      </c>
      <c r="AK863" s="116">
        <f t="shared" ref="AK863:AU863" si="3159">AK662+AJ863</f>
        <v>0</v>
      </c>
      <c r="AL863" s="116">
        <f t="shared" si="3159"/>
        <v>0</v>
      </c>
      <c r="AM863" s="116">
        <f t="shared" si="3159"/>
        <v>0</v>
      </c>
      <c r="AN863" s="116">
        <f t="shared" si="3159"/>
        <v>0</v>
      </c>
      <c r="AO863" s="116">
        <f t="shared" si="3159"/>
        <v>0</v>
      </c>
      <c r="AP863" s="116">
        <f t="shared" si="3159"/>
        <v>0</v>
      </c>
      <c r="AQ863" s="116">
        <f t="shared" si="3159"/>
        <v>0</v>
      </c>
      <c r="AR863" s="116">
        <f t="shared" si="3159"/>
        <v>0</v>
      </c>
      <c r="AS863" s="116">
        <f t="shared" si="3159"/>
        <v>0</v>
      </c>
      <c r="AT863" s="116">
        <f t="shared" si="3159"/>
        <v>0</v>
      </c>
      <c r="AU863" s="116">
        <f t="shared" si="3159"/>
        <v>0</v>
      </c>
      <c r="AV863" s="163"/>
      <c r="AW863" s="116">
        <f t="shared" si="3052"/>
        <v>0</v>
      </c>
      <c r="AX863" s="116">
        <f t="shared" ref="AX863:BH863" si="3160">AX662+AW863</f>
        <v>0</v>
      </c>
      <c r="AY863" s="116">
        <f t="shared" si="3160"/>
        <v>0</v>
      </c>
      <c r="AZ863" s="116">
        <f t="shared" si="3160"/>
        <v>0</v>
      </c>
      <c r="BA863" s="116">
        <f t="shared" si="3160"/>
        <v>0</v>
      </c>
      <c r="BB863" s="116">
        <f t="shared" si="3160"/>
        <v>0</v>
      </c>
      <c r="BC863" s="116">
        <f t="shared" si="3160"/>
        <v>0</v>
      </c>
      <c r="BD863" s="116">
        <f t="shared" si="3160"/>
        <v>0</v>
      </c>
      <c r="BE863" s="116">
        <f t="shared" si="3160"/>
        <v>0</v>
      </c>
      <c r="BF863" s="116">
        <f t="shared" si="3160"/>
        <v>0</v>
      </c>
      <c r="BG863" s="116">
        <f t="shared" si="3160"/>
        <v>0</v>
      </c>
      <c r="BH863" s="116">
        <f t="shared" si="3160"/>
        <v>0</v>
      </c>
      <c r="BI863" s="163"/>
      <c r="BV863" s="163"/>
      <c r="CI863" s="163"/>
      <c r="CV863" s="163"/>
      <c r="DI863" s="163"/>
      <c r="DV863" s="163"/>
      <c r="EI863" s="163"/>
    </row>
    <row r="864" spans="1:139" ht="15.75" hidden="1" customHeight="1" outlineLevel="1" x14ac:dyDescent="0.25">
      <c r="A864" s="2">
        <f t="shared" si="3136"/>
        <v>114</v>
      </c>
      <c r="B864" s="86">
        <f t="shared" si="3136"/>
        <v>0</v>
      </c>
      <c r="C864" s="86">
        <f t="shared" si="3136"/>
        <v>0</v>
      </c>
      <c r="D864" s="2">
        <f t="shared" si="3136"/>
        <v>0</v>
      </c>
      <c r="E864" s="162">
        <f t="shared" si="3136"/>
        <v>0</v>
      </c>
      <c r="I864" s="205">
        <v>0</v>
      </c>
      <c r="J864" s="116">
        <f t="shared" ref="J864:U864" si="3161">J663+I864</f>
        <v>0</v>
      </c>
      <c r="K864" s="116">
        <f t="shared" si="3161"/>
        <v>0</v>
      </c>
      <c r="L864" s="116">
        <f t="shared" si="3161"/>
        <v>0</v>
      </c>
      <c r="M864" s="116">
        <f t="shared" si="3161"/>
        <v>0</v>
      </c>
      <c r="N864" s="116">
        <f t="shared" si="3161"/>
        <v>0</v>
      </c>
      <c r="O864" s="116">
        <f t="shared" si="3161"/>
        <v>0</v>
      </c>
      <c r="P864" s="116">
        <f t="shared" si="3161"/>
        <v>0</v>
      </c>
      <c r="Q864" s="116">
        <f t="shared" si="3161"/>
        <v>0</v>
      </c>
      <c r="R864" s="116">
        <f t="shared" si="3161"/>
        <v>0</v>
      </c>
      <c r="S864" s="116">
        <f t="shared" si="3161"/>
        <v>0</v>
      </c>
      <c r="T864" s="116">
        <f t="shared" si="3161"/>
        <v>0</v>
      </c>
      <c r="U864" s="116">
        <f t="shared" si="3161"/>
        <v>0</v>
      </c>
      <c r="V864" s="163"/>
      <c r="W864" s="116">
        <f t="shared" si="3048"/>
        <v>0</v>
      </c>
      <c r="X864" s="116">
        <f t="shared" ref="X864:AH864" si="3162">X663+W864</f>
        <v>0</v>
      </c>
      <c r="Y864" s="116">
        <f t="shared" si="3162"/>
        <v>0</v>
      </c>
      <c r="Z864" s="116">
        <f t="shared" si="3162"/>
        <v>0</v>
      </c>
      <c r="AA864" s="116">
        <f t="shared" si="3162"/>
        <v>0</v>
      </c>
      <c r="AB864" s="116">
        <f t="shared" si="3162"/>
        <v>0</v>
      </c>
      <c r="AC864" s="116">
        <f t="shared" si="3162"/>
        <v>0</v>
      </c>
      <c r="AD864" s="116">
        <f t="shared" si="3162"/>
        <v>0</v>
      </c>
      <c r="AE864" s="116">
        <f t="shared" si="3162"/>
        <v>0</v>
      </c>
      <c r="AF864" s="116">
        <f t="shared" si="3162"/>
        <v>0</v>
      </c>
      <c r="AG864" s="116">
        <f t="shared" si="3162"/>
        <v>0</v>
      </c>
      <c r="AH864" s="116">
        <f t="shared" si="3162"/>
        <v>0</v>
      </c>
      <c r="AI864" s="163"/>
      <c r="AJ864" s="116">
        <f t="shared" si="3050"/>
        <v>0</v>
      </c>
      <c r="AK864" s="116">
        <f t="shared" ref="AK864:AU864" si="3163">AK663+AJ864</f>
        <v>0</v>
      </c>
      <c r="AL864" s="116">
        <f t="shared" si="3163"/>
        <v>0</v>
      </c>
      <c r="AM864" s="116">
        <f t="shared" si="3163"/>
        <v>0</v>
      </c>
      <c r="AN864" s="116">
        <f t="shared" si="3163"/>
        <v>0</v>
      </c>
      <c r="AO864" s="116">
        <f t="shared" si="3163"/>
        <v>0</v>
      </c>
      <c r="AP864" s="116">
        <f t="shared" si="3163"/>
        <v>0</v>
      </c>
      <c r="AQ864" s="116">
        <f t="shared" si="3163"/>
        <v>0</v>
      </c>
      <c r="AR864" s="116">
        <f t="shared" si="3163"/>
        <v>0</v>
      </c>
      <c r="AS864" s="116">
        <f t="shared" si="3163"/>
        <v>0</v>
      </c>
      <c r="AT864" s="116">
        <f t="shared" si="3163"/>
        <v>0</v>
      </c>
      <c r="AU864" s="116">
        <f t="shared" si="3163"/>
        <v>0</v>
      </c>
      <c r="AV864" s="163"/>
      <c r="AW864" s="116">
        <f t="shared" si="3052"/>
        <v>0</v>
      </c>
      <c r="AX864" s="116">
        <f t="shared" ref="AX864:BH864" si="3164">AX663+AW864</f>
        <v>0</v>
      </c>
      <c r="AY864" s="116">
        <f t="shared" si="3164"/>
        <v>0</v>
      </c>
      <c r="AZ864" s="116">
        <f t="shared" si="3164"/>
        <v>0</v>
      </c>
      <c r="BA864" s="116">
        <f t="shared" si="3164"/>
        <v>0</v>
      </c>
      <c r="BB864" s="116">
        <f t="shared" si="3164"/>
        <v>0</v>
      </c>
      <c r="BC864" s="116">
        <f t="shared" si="3164"/>
        <v>0</v>
      </c>
      <c r="BD864" s="116">
        <f t="shared" si="3164"/>
        <v>0</v>
      </c>
      <c r="BE864" s="116">
        <f t="shared" si="3164"/>
        <v>0</v>
      </c>
      <c r="BF864" s="116">
        <f t="shared" si="3164"/>
        <v>0</v>
      </c>
      <c r="BG864" s="116">
        <f t="shared" si="3164"/>
        <v>0</v>
      </c>
      <c r="BH864" s="116">
        <f t="shared" si="3164"/>
        <v>0</v>
      </c>
      <c r="BI864" s="163"/>
      <c r="BV864" s="163"/>
      <c r="CI864" s="163"/>
      <c r="CV864" s="163"/>
      <c r="DI864" s="163"/>
      <c r="DV864" s="163"/>
      <c r="EI864" s="163"/>
    </row>
    <row r="865" spans="1:139" ht="15.75" hidden="1" customHeight="1" outlineLevel="1" x14ac:dyDescent="0.25">
      <c r="A865" s="2">
        <f t="shared" si="3136"/>
        <v>115</v>
      </c>
      <c r="B865" s="86">
        <f t="shared" si="3136"/>
        <v>0</v>
      </c>
      <c r="C865" s="86">
        <f t="shared" si="3136"/>
        <v>0</v>
      </c>
      <c r="D865" s="2">
        <f t="shared" si="3136"/>
        <v>0</v>
      </c>
      <c r="E865" s="162">
        <f t="shared" si="3136"/>
        <v>0</v>
      </c>
      <c r="I865" s="205">
        <v>0</v>
      </c>
      <c r="J865" s="116">
        <f t="shared" ref="J865:U865" si="3165">J664+I865</f>
        <v>0</v>
      </c>
      <c r="K865" s="116">
        <f t="shared" si="3165"/>
        <v>0</v>
      </c>
      <c r="L865" s="116">
        <f t="shared" si="3165"/>
        <v>0</v>
      </c>
      <c r="M865" s="116">
        <f t="shared" si="3165"/>
        <v>0</v>
      </c>
      <c r="N865" s="116">
        <f t="shared" si="3165"/>
        <v>0</v>
      </c>
      <c r="O865" s="116">
        <f t="shared" si="3165"/>
        <v>0</v>
      </c>
      <c r="P865" s="116">
        <f t="shared" si="3165"/>
        <v>0</v>
      </c>
      <c r="Q865" s="116">
        <f t="shared" si="3165"/>
        <v>0</v>
      </c>
      <c r="R865" s="116">
        <f t="shared" si="3165"/>
        <v>0</v>
      </c>
      <c r="S865" s="116">
        <f t="shared" si="3165"/>
        <v>0</v>
      </c>
      <c r="T865" s="116">
        <f t="shared" si="3165"/>
        <v>0</v>
      </c>
      <c r="U865" s="116">
        <f t="shared" si="3165"/>
        <v>0</v>
      </c>
      <c r="V865" s="163"/>
      <c r="W865" s="116">
        <f t="shared" si="3048"/>
        <v>0</v>
      </c>
      <c r="X865" s="116">
        <f t="shared" ref="X865:AH865" si="3166">X664+W865</f>
        <v>0</v>
      </c>
      <c r="Y865" s="116">
        <f t="shared" si="3166"/>
        <v>0</v>
      </c>
      <c r="Z865" s="116">
        <f t="shared" si="3166"/>
        <v>0</v>
      </c>
      <c r="AA865" s="116">
        <f t="shared" si="3166"/>
        <v>0</v>
      </c>
      <c r="AB865" s="116">
        <f t="shared" si="3166"/>
        <v>0</v>
      </c>
      <c r="AC865" s="116">
        <f t="shared" si="3166"/>
        <v>0</v>
      </c>
      <c r="AD865" s="116">
        <f t="shared" si="3166"/>
        <v>0</v>
      </c>
      <c r="AE865" s="116">
        <f t="shared" si="3166"/>
        <v>0</v>
      </c>
      <c r="AF865" s="116">
        <f t="shared" si="3166"/>
        <v>0</v>
      </c>
      <c r="AG865" s="116">
        <f t="shared" si="3166"/>
        <v>0</v>
      </c>
      <c r="AH865" s="116">
        <f t="shared" si="3166"/>
        <v>0</v>
      </c>
      <c r="AI865" s="163"/>
      <c r="AJ865" s="116">
        <f t="shared" si="3050"/>
        <v>0</v>
      </c>
      <c r="AK865" s="116">
        <f t="shared" ref="AK865:AU865" si="3167">AK664+AJ865</f>
        <v>0</v>
      </c>
      <c r="AL865" s="116">
        <f t="shared" si="3167"/>
        <v>0</v>
      </c>
      <c r="AM865" s="116">
        <f t="shared" si="3167"/>
        <v>0</v>
      </c>
      <c r="AN865" s="116">
        <f t="shared" si="3167"/>
        <v>0</v>
      </c>
      <c r="AO865" s="116">
        <f t="shared" si="3167"/>
        <v>0</v>
      </c>
      <c r="AP865" s="116">
        <f t="shared" si="3167"/>
        <v>0</v>
      </c>
      <c r="AQ865" s="116">
        <f t="shared" si="3167"/>
        <v>0</v>
      </c>
      <c r="AR865" s="116">
        <f t="shared" si="3167"/>
        <v>0</v>
      </c>
      <c r="AS865" s="116">
        <f t="shared" si="3167"/>
        <v>0</v>
      </c>
      <c r="AT865" s="116">
        <f t="shared" si="3167"/>
        <v>0</v>
      </c>
      <c r="AU865" s="116">
        <f t="shared" si="3167"/>
        <v>0</v>
      </c>
      <c r="AV865" s="163"/>
      <c r="AW865" s="116">
        <f t="shared" si="3052"/>
        <v>0</v>
      </c>
      <c r="AX865" s="116">
        <f t="shared" ref="AX865:BH865" si="3168">AX664+AW865</f>
        <v>0</v>
      </c>
      <c r="AY865" s="116">
        <f t="shared" si="3168"/>
        <v>0</v>
      </c>
      <c r="AZ865" s="116">
        <f t="shared" si="3168"/>
        <v>0</v>
      </c>
      <c r="BA865" s="116">
        <f t="shared" si="3168"/>
        <v>0</v>
      </c>
      <c r="BB865" s="116">
        <f t="shared" si="3168"/>
        <v>0</v>
      </c>
      <c r="BC865" s="116">
        <f t="shared" si="3168"/>
        <v>0</v>
      </c>
      <c r="BD865" s="116">
        <f t="shared" si="3168"/>
        <v>0</v>
      </c>
      <c r="BE865" s="116">
        <f t="shared" si="3168"/>
        <v>0</v>
      </c>
      <c r="BF865" s="116">
        <f t="shared" si="3168"/>
        <v>0</v>
      </c>
      <c r="BG865" s="116">
        <f t="shared" si="3168"/>
        <v>0</v>
      </c>
      <c r="BH865" s="116">
        <f t="shared" si="3168"/>
        <v>0</v>
      </c>
      <c r="BI865" s="163"/>
      <c r="BV865" s="163"/>
      <c r="CI865" s="163"/>
      <c r="CV865" s="163"/>
      <c r="DI865" s="163"/>
      <c r="DV865" s="163"/>
      <c r="EI865" s="163"/>
    </row>
    <row r="866" spans="1:139" ht="15.75" hidden="1" customHeight="1" outlineLevel="1" x14ac:dyDescent="0.25">
      <c r="A866" s="2">
        <f t="shared" si="3136"/>
        <v>116</v>
      </c>
      <c r="B866" s="86">
        <f t="shared" si="3136"/>
        <v>0</v>
      </c>
      <c r="C866" s="86">
        <f t="shared" si="3136"/>
        <v>0</v>
      </c>
      <c r="D866" s="2">
        <f t="shared" si="3136"/>
        <v>0</v>
      </c>
      <c r="E866" s="162">
        <f t="shared" si="3136"/>
        <v>0</v>
      </c>
      <c r="I866" s="205">
        <v>0</v>
      </c>
      <c r="J866" s="116">
        <f t="shared" ref="J866:U866" si="3169">J665+I866</f>
        <v>0</v>
      </c>
      <c r="K866" s="116">
        <f t="shared" si="3169"/>
        <v>0</v>
      </c>
      <c r="L866" s="116">
        <f t="shared" si="3169"/>
        <v>0</v>
      </c>
      <c r="M866" s="116">
        <f t="shared" si="3169"/>
        <v>0</v>
      </c>
      <c r="N866" s="116">
        <f t="shared" si="3169"/>
        <v>0</v>
      </c>
      <c r="O866" s="116">
        <f t="shared" si="3169"/>
        <v>0</v>
      </c>
      <c r="P866" s="116">
        <f t="shared" si="3169"/>
        <v>0</v>
      </c>
      <c r="Q866" s="116">
        <f t="shared" si="3169"/>
        <v>0</v>
      </c>
      <c r="R866" s="116">
        <f t="shared" si="3169"/>
        <v>0</v>
      </c>
      <c r="S866" s="116">
        <f t="shared" si="3169"/>
        <v>0</v>
      </c>
      <c r="T866" s="116">
        <f t="shared" si="3169"/>
        <v>0</v>
      </c>
      <c r="U866" s="116">
        <f t="shared" si="3169"/>
        <v>0</v>
      </c>
      <c r="V866" s="163"/>
      <c r="W866" s="116">
        <f t="shared" si="3048"/>
        <v>0</v>
      </c>
      <c r="X866" s="116">
        <f t="shared" ref="X866:AH866" si="3170">X665+W866</f>
        <v>0</v>
      </c>
      <c r="Y866" s="116">
        <f t="shared" si="3170"/>
        <v>0</v>
      </c>
      <c r="Z866" s="116">
        <f t="shared" si="3170"/>
        <v>0</v>
      </c>
      <c r="AA866" s="116">
        <f t="shared" si="3170"/>
        <v>0</v>
      </c>
      <c r="AB866" s="116">
        <f t="shared" si="3170"/>
        <v>0</v>
      </c>
      <c r="AC866" s="116">
        <f t="shared" si="3170"/>
        <v>0</v>
      </c>
      <c r="AD866" s="116">
        <f t="shared" si="3170"/>
        <v>0</v>
      </c>
      <c r="AE866" s="116">
        <f t="shared" si="3170"/>
        <v>0</v>
      </c>
      <c r="AF866" s="116">
        <f t="shared" si="3170"/>
        <v>0</v>
      </c>
      <c r="AG866" s="116">
        <f t="shared" si="3170"/>
        <v>0</v>
      </c>
      <c r="AH866" s="116">
        <f t="shared" si="3170"/>
        <v>0</v>
      </c>
      <c r="AI866" s="163"/>
      <c r="AJ866" s="116">
        <f t="shared" si="3050"/>
        <v>0</v>
      </c>
      <c r="AK866" s="116">
        <f t="shared" ref="AK866:AU866" si="3171">AK665+AJ866</f>
        <v>0</v>
      </c>
      <c r="AL866" s="116">
        <f t="shared" si="3171"/>
        <v>0</v>
      </c>
      <c r="AM866" s="116">
        <f t="shared" si="3171"/>
        <v>0</v>
      </c>
      <c r="AN866" s="116">
        <f t="shared" si="3171"/>
        <v>0</v>
      </c>
      <c r="AO866" s="116">
        <f t="shared" si="3171"/>
        <v>0</v>
      </c>
      <c r="AP866" s="116">
        <f t="shared" si="3171"/>
        <v>0</v>
      </c>
      <c r="AQ866" s="116">
        <f t="shared" si="3171"/>
        <v>0</v>
      </c>
      <c r="AR866" s="116">
        <f t="shared" si="3171"/>
        <v>0</v>
      </c>
      <c r="AS866" s="116">
        <f t="shared" si="3171"/>
        <v>0</v>
      </c>
      <c r="AT866" s="116">
        <f t="shared" si="3171"/>
        <v>0</v>
      </c>
      <c r="AU866" s="116">
        <f t="shared" si="3171"/>
        <v>0</v>
      </c>
      <c r="AV866" s="163"/>
      <c r="AW866" s="116">
        <f t="shared" si="3052"/>
        <v>0</v>
      </c>
      <c r="AX866" s="116">
        <f t="shared" ref="AX866:BH866" si="3172">AX665+AW866</f>
        <v>0</v>
      </c>
      <c r="AY866" s="116">
        <f t="shared" si="3172"/>
        <v>0</v>
      </c>
      <c r="AZ866" s="116">
        <f t="shared" si="3172"/>
        <v>0</v>
      </c>
      <c r="BA866" s="116">
        <f t="shared" si="3172"/>
        <v>0</v>
      </c>
      <c r="BB866" s="116">
        <f t="shared" si="3172"/>
        <v>0</v>
      </c>
      <c r="BC866" s="116">
        <f t="shared" si="3172"/>
        <v>0</v>
      </c>
      <c r="BD866" s="116">
        <f t="shared" si="3172"/>
        <v>0</v>
      </c>
      <c r="BE866" s="116">
        <f t="shared" si="3172"/>
        <v>0</v>
      </c>
      <c r="BF866" s="116">
        <f t="shared" si="3172"/>
        <v>0</v>
      </c>
      <c r="BG866" s="116">
        <f t="shared" si="3172"/>
        <v>0</v>
      </c>
      <c r="BH866" s="116">
        <f t="shared" si="3172"/>
        <v>0</v>
      </c>
      <c r="BI866" s="163"/>
      <c r="BV866" s="163"/>
      <c r="CI866" s="163"/>
      <c r="CV866" s="163"/>
      <c r="DI866" s="163"/>
      <c r="DV866" s="163"/>
      <c r="EI866" s="163"/>
    </row>
    <row r="867" spans="1:139" ht="15.75" hidden="1" customHeight="1" outlineLevel="1" x14ac:dyDescent="0.25">
      <c r="A867" s="2">
        <f t="shared" si="3136"/>
        <v>117</v>
      </c>
      <c r="B867" s="86">
        <f t="shared" si="3136"/>
        <v>0</v>
      </c>
      <c r="C867" s="86">
        <f t="shared" si="3136"/>
        <v>0</v>
      </c>
      <c r="D867" s="2">
        <f t="shared" si="3136"/>
        <v>0</v>
      </c>
      <c r="E867" s="162">
        <f t="shared" si="3136"/>
        <v>0</v>
      </c>
      <c r="I867" s="205">
        <v>0</v>
      </c>
      <c r="J867" s="116">
        <f t="shared" ref="J867:U867" si="3173">J666+I867</f>
        <v>0</v>
      </c>
      <c r="K867" s="116">
        <f t="shared" si="3173"/>
        <v>0</v>
      </c>
      <c r="L867" s="116">
        <f t="shared" si="3173"/>
        <v>0</v>
      </c>
      <c r="M867" s="116">
        <f t="shared" si="3173"/>
        <v>0</v>
      </c>
      <c r="N867" s="116">
        <f t="shared" si="3173"/>
        <v>0</v>
      </c>
      <c r="O867" s="116">
        <f t="shared" si="3173"/>
        <v>0</v>
      </c>
      <c r="P867" s="116">
        <f t="shared" si="3173"/>
        <v>0</v>
      </c>
      <c r="Q867" s="116">
        <f t="shared" si="3173"/>
        <v>0</v>
      </c>
      <c r="R867" s="116">
        <f t="shared" si="3173"/>
        <v>0</v>
      </c>
      <c r="S867" s="116">
        <f t="shared" si="3173"/>
        <v>0</v>
      </c>
      <c r="T867" s="116">
        <f t="shared" si="3173"/>
        <v>0</v>
      </c>
      <c r="U867" s="116">
        <f t="shared" si="3173"/>
        <v>0</v>
      </c>
      <c r="V867" s="163"/>
      <c r="W867" s="116">
        <f t="shared" si="3048"/>
        <v>0</v>
      </c>
      <c r="X867" s="116">
        <f t="shared" ref="X867:AH867" si="3174">X666+W867</f>
        <v>0</v>
      </c>
      <c r="Y867" s="116">
        <f t="shared" si="3174"/>
        <v>0</v>
      </c>
      <c r="Z867" s="116">
        <f t="shared" si="3174"/>
        <v>0</v>
      </c>
      <c r="AA867" s="116">
        <f t="shared" si="3174"/>
        <v>0</v>
      </c>
      <c r="AB867" s="116">
        <f t="shared" si="3174"/>
        <v>0</v>
      </c>
      <c r="AC867" s="116">
        <f t="shared" si="3174"/>
        <v>0</v>
      </c>
      <c r="AD867" s="116">
        <f t="shared" si="3174"/>
        <v>0</v>
      </c>
      <c r="AE867" s="116">
        <f t="shared" si="3174"/>
        <v>0</v>
      </c>
      <c r="AF867" s="116">
        <f t="shared" si="3174"/>
        <v>0</v>
      </c>
      <c r="AG867" s="116">
        <f t="shared" si="3174"/>
        <v>0</v>
      </c>
      <c r="AH867" s="116">
        <f t="shared" si="3174"/>
        <v>0</v>
      </c>
      <c r="AI867" s="163"/>
      <c r="AJ867" s="116">
        <f t="shared" si="3050"/>
        <v>0</v>
      </c>
      <c r="AK867" s="116">
        <f t="shared" ref="AK867:AU867" si="3175">AK666+AJ867</f>
        <v>0</v>
      </c>
      <c r="AL867" s="116">
        <f t="shared" si="3175"/>
        <v>0</v>
      </c>
      <c r="AM867" s="116">
        <f t="shared" si="3175"/>
        <v>0</v>
      </c>
      <c r="AN867" s="116">
        <f t="shared" si="3175"/>
        <v>0</v>
      </c>
      <c r="AO867" s="116">
        <f t="shared" si="3175"/>
        <v>0</v>
      </c>
      <c r="AP867" s="116">
        <f t="shared" si="3175"/>
        <v>0</v>
      </c>
      <c r="AQ867" s="116">
        <f t="shared" si="3175"/>
        <v>0</v>
      </c>
      <c r="AR867" s="116">
        <f t="shared" si="3175"/>
        <v>0</v>
      </c>
      <c r="AS867" s="116">
        <f t="shared" si="3175"/>
        <v>0</v>
      </c>
      <c r="AT867" s="116">
        <f t="shared" si="3175"/>
        <v>0</v>
      </c>
      <c r="AU867" s="116">
        <f t="shared" si="3175"/>
        <v>0</v>
      </c>
      <c r="AV867" s="163"/>
      <c r="AW867" s="116">
        <f t="shared" si="3052"/>
        <v>0</v>
      </c>
      <c r="AX867" s="116">
        <f t="shared" ref="AX867:BH867" si="3176">AX666+AW867</f>
        <v>0</v>
      </c>
      <c r="AY867" s="116">
        <f t="shared" si="3176"/>
        <v>0</v>
      </c>
      <c r="AZ867" s="116">
        <f t="shared" si="3176"/>
        <v>0</v>
      </c>
      <c r="BA867" s="116">
        <f t="shared" si="3176"/>
        <v>0</v>
      </c>
      <c r="BB867" s="116">
        <f t="shared" si="3176"/>
        <v>0</v>
      </c>
      <c r="BC867" s="116">
        <f t="shared" si="3176"/>
        <v>0</v>
      </c>
      <c r="BD867" s="116">
        <f t="shared" si="3176"/>
        <v>0</v>
      </c>
      <c r="BE867" s="116">
        <f t="shared" si="3176"/>
        <v>0</v>
      </c>
      <c r="BF867" s="116">
        <f t="shared" si="3176"/>
        <v>0</v>
      </c>
      <c r="BG867" s="116">
        <f t="shared" si="3176"/>
        <v>0</v>
      </c>
      <c r="BH867" s="116">
        <f t="shared" si="3176"/>
        <v>0</v>
      </c>
      <c r="BI867" s="163"/>
      <c r="BV867" s="163"/>
      <c r="CI867" s="163"/>
      <c r="CV867" s="163"/>
      <c r="DI867" s="163"/>
      <c r="DV867" s="163"/>
      <c r="EI867" s="163"/>
    </row>
    <row r="868" spans="1:139" ht="15.75" hidden="1" customHeight="1" outlineLevel="1" x14ac:dyDescent="0.25">
      <c r="A868" s="2">
        <f t="shared" ref="A868:E877" si="3177">A667</f>
        <v>118</v>
      </c>
      <c r="B868" s="86">
        <f t="shared" si="3177"/>
        <v>0</v>
      </c>
      <c r="C868" s="86">
        <f t="shared" si="3177"/>
        <v>0</v>
      </c>
      <c r="D868" s="2">
        <f t="shared" si="3177"/>
        <v>0</v>
      </c>
      <c r="E868" s="162">
        <f t="shared" si="3177"/>
        <v>0</v>
      </c>
      <c r="I868" s="205">
        <v>0</v>
      </c>
      <c r="J868" s="116">
        <f t="shared" ref="J868:U868" si="3178">J667+I868</f>
        <v>0</v>
      </c>
      <c r="K868" s="116">
        <f t="shared" si="3178"/>
        <v>0</v>
      </c>
      <c r="L868" s="116">
        <f t="shared" si="3178"/>
        <v>0</v>
      </c>
      <c r="M868" s="116">
        <f t="shared" si="3178"/>
        <v>0</v>
      </c>
      <c r="N868" s="116">
        <f t="shared" si="3178"/>
        <v>0</v>
      </c>
      <c r="O868" s="116">
        <f t="shared" si="3178"/>
        <v>0</v>
      </c>
      <c r="P868" s="116">
        <f t="shared" si="3178"/>
        <v>0</v>
      </c>
      <c r="Q868" s="116">
        <f t="shared" si="3178"/>
        <v>0</v>
      </c>
      <c r="R868" s="116">
        <f t="shared" si="3178"/>
        <v>0</v>
      </c>
      <c r="S868" s="116">
        <f t="shared" si="3178"/>
        <v>0</v>
      </c>
      <c r="T868" s="116">
        <f t="shared" si="3178"/>
        <v>0</v>
      </c>
      <c r="U868" s="116">
        <f t="shared" si="3178"/>
        <v>0</v>
      </c>
      <c r="V868" s="163"/>
      <c r="W868" s="116">
        <f t="shared" si="3048"/>
        <v>0</v>
      </c>
      <c r="X868" s="116">
        <f t="shared" ref="X868:AH868" si="3179">X667+W868</f>
        <v>0</v>
      </c>
      <c r="Y868" s="116">
        <f t="shared" si="3179"/>
        <v>0</v>
      </c>
      <c r="Z868" s="116">
        <f t="shared" si="3179"/>
        <v>0</v>
      </c>
      <c r="AA868" s="116">
        <f t="shared" si="3179"/>
        <v>0</v>
      </c>
      <c r="AB868" s="116">
        <f t="shared" si="3179"/>
        <v>0</v>
      </c>
      <c r="AC868" s="116">
        <f t="shared" si="3179"/>
        <v>0</v>
      </c>
      <c r="AD868" s="116">
        <f t="shared" si="3179"/>
        <v>0</v>
      </c>
      <c r="AE868" s="116">
        <f t="shared" si="3179"/>
        <v>0</v>
      </c>
      <c r="AF868" s="116">
        <f t="shared" si="3179"/>
        <v>0</v>
      </c>
      <c r="AG868" s="116">
        <f t="shared" si="3179"/>
        <v>0</v>
      </c>
      <c r="AH868" s="116">
        <f t="shared" si="3179"/>
        <v>0</v>
      </c>
      <c r="AI868" s="163"/>
      <c r="AJ868" s="116">
        <f t="shared" si="3050"/>
        <v>0</v>
      </c>
      <c r="AK868" s="116">
        <f t="shared" ref="AK868:AU868" si="3180">AK667+AJ868</f>
        <v>0</v>
      </c>
      <c r="AL868" s="116">
        <f t="shared" si="3180"/>
        <v>0</v>
      </c>
      <c r="AM868" s="116">
        <f t="shared" si="3180"/>
        <v>0</v>
      </c>
      <c r="AN868" s="116">
        <f t="shared" si="3180"/>
        <v>0</v>
      </c>
      <c r="AO868" s="116">
        <f t="shared" si="3180"/>
        <v>0</v>
      </c>
      <c r="AP868" s="116">
        <f t="shared" si="3180"/>
        <v>0</v>
      </c>
      <c r="AQ868" s="116">
        <f t="shared" si="3180"/>
        <v>0</v>
      </c>
      <c r="AR868" s="116">
        <f t="shared" si="3180"/>
        <v>0</v>
      </c>
      <c r="AS868" s="116">
        <f t="shared" si="3180"/>
        <v>0</v>
      </c>
      <c r="AT868" s="116">
        <f t="shared" si="3180"/>
        <v>0</v>
      </c>
      <c r="AU868" s="116">
        <f t="shared" si="3180"/>
        <v>0</v>
      </c>
      <c r="AV868" s="163"/>
      <c r="AW868" s="116">
        <f t="shared" si="3052"/>
        <v>0</v>
      </c>
      <c r="AX868" s="116">
        <f t="shared" ref="AX868:BH868" si="3181">AX667+AW868</f>
        <v>0</v>
      </c>
      <c r="AY868" s="116">
        <f t="shared" si="3181"/>
        <v>0</v>
      </c>
      <c r="AZ868" s="116">
        <f t="shared" si="3181"/>
        <v>0</v>
      </c>
      <c r="BA868" s="116">
        <f t="shared" si="3181"/>
        <v>0</v>
      </c>
      <c r="BB868" s="116">
        <f t="shared" si="3181"/>
        <v>0</v>
      </c>
      <c r="BC868" s="116">
        <f t="shared" si="3181"/>
        <v>0</v>
      </c>
      <c r="BD868" s="116">
        <f t="shared" si="3181"/>
        <v>0</v>
      </c>
      <c r="BE868" s="116">
        <f t="shared" si="3181"/>
        <v>0</v>
      </c>
      <c r="BF868" s="116">
        <f t="shared" si="3181"/>
        <v>0</v>
      </c>
      <c r="BG868" s="116">
        <f t="shared" si="3181"/>
        <v>0</v>
      </c>
      <c r="BH868" s="116">
        <f t="shared" si="3181"/>
        <v>0</v>
      </c>
      <c r="BI868" s="163"/>
      <c r="BV868" s="163"/>
      <c r="CI868" s="163"/>
      <c r="CV868" s="163"/>
      <c r="DI868" s="163"/>
      <c r="DV868" s="163"/>
      <c r="EI868" s="163"/>
    </row>
    <row r="869" spans="1:139" ht="15.75" hidden="1" customHeight="1" outlineLevel="1" x14ac:dyDescent="0.25">
      <c r="A869" s="2">
        <f t="shared" si="3177"/>
        <v>119</v>
      </c>
      <c r="B869" s="86">
        <f t="shared" si="3177"/>
        <v>0</v>
      </c>
      <c r="C869" s="86">
        <f t="shared" si="3177"/>
        <v>0</v>
      </c>
      <c r="D869" s="2">
        <f t="shared" si="3177"/>
        <v>0</v>
      </c>
      <c r="E869" s="162">
        <f t="shared" si="3177"/>
        <v>0</v>
      </c>
      <c r="I869" s="205">
        <v>0</v>
      </c>
      <c r="J869" s="116">
        <f t="shared" ref="J869:U869" si="3182">J668+I869</f>
        <v>0</v>
      </c>
      <c r="K869" s="116">
        <f t="shared" si="3182"/>
        <v>0</v>
      </c>
      <c r="L869" s="116">
        <f t="shared" si="3182"/>
        <v>0</v>
      </c>
      <c r="M869" s="116">
        <f t="shared" si="3182"/>
        <v>0</v>
      </c>
      <c r="N869" s="116">
        <f t="shared" si="3182"/>
        <v>0</v>
      </c>
      <c r="O869" s="116">
        <f t="shared" si="3182"/>
        <v>0</v>
      </c>
      <c r="P869" s="116">
        <f t="shared" si="3182"/>
        <v>0</v>
      </c>
      <c r="Q869" s="116">
        <f t="shared" si="3182"/>
        <v>0</v>
      </c>
      <c r="R869" s="116">
        <f t="shared" si="3182"/>
        <v>0</v>
      </c>
      <c r="S869" s="116">
        <f t="shared" si="3182"/>
        <v>0</v>
      </c>
      <c r="T869" s="116">
        <f t="shared" si="3182"/>
        <v>0</v>
      </c>
      <c r="U869" s="116">
        <f t="shared" si="3182"/>
        <v>0</v>
      </c>
      <c r="V869" s="163"/>
      <c r="W869" s="116">
        <f t="shared" ref="W869:W885" si="3183">W668+U869</f>
        <v>0</v>
      </c>
      <c r="X869" s="116">
        <f t="shared" ref="X869:AH869" si="3184">X668+W869</f>
        <v>0</v>
      </c>
      <c r="Y869" s="116">
        <f t="shared" si="3184"/>
        <v>0</v>
      </c>
      <c r="Z869" s="116">
        <f t="shared" si="3184"/>
        <v>0</v>
      </c>
      <c r="AA869" s="116">
        <f t="shared" si="3184"/>
        <v>0</v>
      </c>
      <c r="AB869" s="116">
        <f t="shared" si="3184"/>
        <v>0</v>
      </c>
      <c r="AC869" s="116">
        <f t="shared" si="3184"/>
        <v>0</v>
      </c>
      <c r="AD869" s="116">
        <f t="shared" si="3184"/>
        <v>0</v>
      </c>
      <c r="AE869" s="116">
        <f t="shared" si="3184"/>
        <v>0</v>
      </c>
      <c r="AF869" s="116">
        <f t="shared" si="3184"/>
        <v>0</v>
      </c>
      <c r="AG869" s="116">
        <f t="shared" si="3184"/>
        <v>0</v>
      </c>
      <c r="AH869" s="116">
        <f t="shared" si="3184"/>
        <v>0</v>
      </c>
      <c r="AI869" s="163"/>
      <c r="AJ869" s="116">
        <f t="shared" ref="AJ869:AJ885" si="3185">AJ668+AH869</f>
        <v>0</v>
      </c>
      <c r="AK869" s="116">
        <f t="shared" ref="AK869:AU869" si="3186">AK668+AJ869</f>
        <v>0</v>
      </c>
      <c r="AL869" s="116">
        <f t="shared" si="3186"/>
        <v>0</v>
      </c>
      <c r="AM869" s="116">
        <f t="shared" si="3186"/>
        <v>0</v>
      </c>
      <c r="AN869" s="116">
        <f t="shared" si="3186"/>
        <v>0</v>
      </c>
      <c r="AO869" s="116">
        <f t="shared" si="3186"/>
        <v>0</v>
      </c>
      <c r="AP869" s="116">
        <f t="shared" si="3186"/>
        <v>0</v>
      </c>
      <c r="AQ869" s="116">
        <f t="shared" si="3186"/>
        <v>0</v>
      </c>
      <c r="AR869" s="116">
        <f t="shared" si="3186"/>
        <v>0</v>
      </c>
      <c r="AS869" s="116">
        <f t="shared" si="3186"/>
        <v>0</v>
      </c>
      <c r="AT869" s="116">
        <f t="shared" si="3186"/>
        <v>0</v>
      </c>
      <c r="AU869" s="116">
        <f t="shared" si="3186"/>
        <v>0</v>
      </c>
      <c r="AV869" s="163"/>
      <c r="AW869" s="116">
        <f t="shared" ref="AW869:AW885" si="3187">AW668+AU869</f>
        <v>0</v>
      </c>
      <c r="AX869" s="116">
        <f t="shared" ref="AX869:BH869" si="3188">AX668+AW869</f>
        <v>0</v>
      </c>
      <c r="AY869" s="116">
        <f t="shared" si="3188"/>
        <v>0</v>
      </c>
      <c r="AZ869" s="116">
        <f t="shared" si="3188"/>
        <v>0</v>
      </c>
      <c r="BA869" s="116">
        <f t="shared" si="3188"/>
        <v>0</v>
      </c>
      <c r="BB869" s="116">
        <f t="shared" si="3188"/>
        <v>0</v>
      </c>
      <c r="BC869" s="116">
        <f t="shared" si="3188"/>
        <v>0</v>
      </c>
      <c r="BD869" s="116">
        <f t="shared" si="3188"/>
        <v>0</v>
      </c>
      <c r="BE869" s="116">
        <f t="shared" si="3188"/>
        <v>0</v>
      </c>
      <c r="BF869" s="116">
        <f t="shared" si="3188"/>
        <v>0</v>
      </c>
      <c r="BG869" s="116">
        <f t="shared" si="3188"/>
        <v>0</v>
      </c>
      <c r="BH869" s="116">
        <f t="shared" si="3188"/>
        <v>0</v>
      </c>
      <c r="BI869" s="163"/>
      <c r="BV869" s="163"/>
      <c r="CI869" s="163"/>
      <c r="CV869" s="163"/>
      <c r="DI869" s="163"/>
      <c r="DV869" s="163"/>
      <c r="EI869" s="163"/>
    </row>
    <row r="870" spans="1:139" ht="15.75" hidden="1" customHeight="1" outlineLevel="1" x14ac:dyDescent="0.25">
      <c r="A870" s="2">
        <f t="shared" si="3177"/>
        <v>120</v>
      </c>
      <c r="B870" s="86">
        <f t="shared" si="3177"/>
        <v>0</v>
      </c>
      <c r="C870" s="86">
        <f t="shared" si="3177"/>
        <v>0</v>
      </c>
      <c r="D870" s="2">
        <f t="shared" si="3177"/>
        <v>0</v>
      </c>
      <c r="E870" s="162">
        <f t="shared" si="3177"/>
        <v>0</v>
      </c>
      <c r="I870" s="205">
        <v>0</v>
      </c>
      <c r="J870" s="116">
        <f t="shared" ref="J870:U870" si="3189">J669+I870</f>
        <v>0</v>
      </c>
      <c r="K870" s="116">
        <f t="shared" si="3189"/>
        <v>0</v>
      </c>
      <c r="L870" s="116">
        <f t="shared" si="3189"/>
        <v>0</v>
      </c>
      <c r="M870" s="116">
        <f t="shared" si="3189"/>
        <v>0</v>
      </c>
      <c r="N870" s="116">
        <f t="shared" si="3189"/>
        <v>0</v>
      </c>
      <c r="O870" s="116">
        <f t="shared" si="3189"/>
        <v>0</v>
      </c>
      <c r="P870" s="116">
        <f t="shared" si="3189"/>
        <v>0</v>
      </c>
      <c r="Q870" s="116">
        <f t="shared" si="3189"/>
        <v>0</v>
      </c>
      <c r="R870" s="116">
        <f t="shared" si="3189"/>
        <v>0</v>
      </c>
      <c r="S870" s="116">
        <f t="shared" si="3189"/>
        <v>0</v>
      </c>
      <c r="T870" s="116">
        <f t="shared" si="3189"/>
        <v>0</v>
      </c>
      <c r="U870" s="116">
        <f t="shared" si="3189"/>
        <v>0</v>
      </c>
      <c r="V870" s="163"/>
      <c r="W870" s="116">
        <f t="shared" si="3183"/>
        <v>0</v>
      </c>
      <c r="X870" s="116">
        <f t="shared" ref="X870:AH870" si="3190">X669+W870</f>
        <v>0</v>
      </c>
      <c r="Y870" s="116">
        <f t="shared" si="3190"/>
        <v>0</v>
      </c>
      <c r="Z870" s="116">
        <f t="shared" si="3190"/>
        <v>0</v>
      </c>
      <c r="AA870" s="116">
        <f t="shared" si="3190"/>
        <v>0</v>
      </c>
      <c r="AB870" s="116">
        <f t="shared" si="3190"/>
        <v>0</v>
      </c>
      <c r="AC870" s="116">
        <f t="shared" si="3190"/>
        <v>0</v>
      </c>
      <c r="AD870" s="116">
        <f t="shared" si="3190"/>
        <v>0</v>
      </c>
      <c r="AE870" s="116">
        <f t="shared" si="3190"/>
        <v>0</v>
      </c>
      <c r="AF870" s="116">
        <f t="shared" si="3190"/>
        <v>0</v>
      </c>
      <c r="AG870" s="116">
        <f t="shared" si="3190"/>
        <v>0</v>
      </c>
      <c r="AH870" s="116">
        <f t="shared" si="3190"/>
        <v>0</v>
      </c>
      <c r="AI870" s="163"/>
      <c r="AJ870" s="116">
        <f t="shared" si="3185"/>
        <v>0</v>
      </c>
      <c r="AK870" s="116">
        <f t="shared" ref="AK870:AU870" si="3191">AK669+AJ870</f>
        <v>0</v>
      </c>
      <c r="AL870" s="116">
        <f t="shared" si="3191"/>
        <v>0</v>
      </c>
      <c r="AM870" s="116">
        <f t="shared" si="3191"/>
        <v>0</v>
      </c>
      <c r="AN870" s="116">
        <f t="shared" si="3191"/>
        <v>0</v>
      </c>
      <c r="AO870" s="116">
        <f t="shared" si="3191"/>
        <v>0</v>
      </c>
      <c r="AP870" s="116">
        <f t="shared" si="3191"/>
        <v>0</v>
      </c>
      <c r="AQ870" s="116">
        <f t="shared" si="3191"/>
        <v>0</v>
      </c>
      <c r="AR870" s="116">
        <f t="shared" si="3191"/>
        <v>0</v>
      </c>
      <c r="AS870" s="116">
        <f t="shared" si="3191"/>
        <v>0</v>
      </c>
      <c r="AT870" s="116">
        <f t="shared" si="3191"/>
        <v>0</v>
      </c>
      <c r="AU870" s="116">
        <f t="shared" si="3191"/>
        <v>0</v>
      </c>
      <c r="AV870" s="163"/>
      <c r="AW870" s="116">
        <f t="shared" si="3187"/>
        <v>0</v>
      </c>
      <c r="AX870" s="116">
        <f t="shared" ref="AX870:BH870" si="3192">AX669+AW870</f>
        <v>0</v>
      </c>
      <c r="AY870" s="116">
        <f t="shared" si="3192"/>
        <v>0</v>
      </c>
      <c r="AZ870" s="116">
        <f t="shared" si="3192"/>
        <v>0</v>
      </c>
      <c r="BA870" s="116">
        <f t="shared" si="3192"/>
        <v>0</v>
      </c>
      <c r="BB870" s="116">
        <f t="shared" si="3192"/>
        <v>0</v>
      </c>
      <c r="BC870" s="116">
        <f t="shared" si="3192"/>
        <v>0</v>
      </c>
      <c r="BD870" s="116">
        <f t="shared" si="3192"/>
        <v>0</v>
      </c>
      <c r="BE870" s="116">
        <f t="shared" si="3192"/>
        <v>0</v>
      </c>
      <c r="BF870" s="116">
        <f t="shared" si="3192"/>
        <v>0</v>
      </c>
      <c r="BG870" s="116">
        <f t="shared" si="3192"/>
        <v>0</v>
      </c>
      <c r="BH870" s="116">
        <f t="shared" si="3192"/>
        <v>0</v>
      </c>
      <c r="BI870" s="163"/>
      <c r="BV870" s="163"/>
      <c r="CI870" s="163"/>
      <c r="CV870" s="163"/>
      <c r="DI870" s="163"/>
      <c r="DV870" s="163"/>
      <c r="EI870" s="163"/>
    </row>
    <row r="871" spans="1:139" ht="15.75" hidden="1" customHeight="1" outlineLevel="1" x14ac:dyDescent="0.25">
      <c r="A871" s="2">
        <f t="shared" si="3177"/>
        <v>121</v>
      </c>
      <c r="B871" s="86">
        <f t="shared" si="3177"/>
        <v>0</v>
      </c>
      <c r="C871" s="86">
        <f t="shared" si="3177"/>
        <v>0</v>
      </c>
      <c r="D871" s="2">
        <f t="shared" si="3177"/>
        <v>0</v>
      </c>
      <c r="E871" s="162">
        <f t="shared" si="3177"/>
        <v>0</v>
      </c>
      <c r="I871" s="205">
        <v>0</v>
      </c>
      <c r="J871" s="116">
        <f t="shared" ref="J871:U871" si="3193">J670+I871</f>
        <v>0</v>
      </c>
      <c r="K871" s="116">
        <f t="shared" si="3193"/>
        <v>0</v>
      </c>
      <c r="L871" s="116">
        <f t="shared" si="3193"/>
        <v>0</v>
      </c>
      <c r="M871" s="116">
        <f t="shared" si="3193"/>
        <v>0</v>
      </c>
      <c r="N871" s="116">
        <f t="shared" si="3193"/>
        <v>0</v>
      </c>
      <c r="O871" s="116">
        <f t="shared" si="3193"/>
        <v>0</v>
      </c>
      <c r="P871" s="116">
        <f t="shared" si="3193"/>
        <v>0</v>
      </c>
      <c r="Q871" s="116">
        <f t="shared" si="3193"/>
        <v>0</v>
      </c>
      <c r="R871" s="116">
        <f t="shared" si="3193"/>
        <v>0</v>
      </c>
      <c r="S871" s="116">
        <f t="shared" si="3193"/>
        <v>0</v>
      </c>
      <c r="T871" s="116">
        <f t="shared" si="3193"/>
        <v>0</v>
      </c>
      <c r="U871" s="116">
        <f t="shared" si="3193"/>
        <v>0</v>
      </c>
      <c r="V871" s="163"/>
      <c r="W871" s="116">
        <f t="shared" si="3183"/>
        <v>0</v>
      </c>
      <c r="X871" s="116">
        <f t="shared" ref="X871:AH871" si="3194">X670+W871</f>
        <v>0</v>
      </c>
      <c r="Y871" s="116">
        <f t="shared" si="3194"/>
        <v>0</v>
      </c>
      <c r="Z871" s="116">
        <f t="shared" si="3194"/>
        <v>0</v>
      </c>
      <c r="AA871" s="116">
        <f t="shared" si="3194"/>
        <v>0</v>
      </c>
      <c r="AB871" s="116">
        <f t="shared" si="3194"/>
        <v>0</v>
      </c>
      <c r="AC871" s="116">
        <f t="shared" si="3194"/>
        <v>0</v>
      </c>
      <c r="AD871" s="116">
        <f t="shared" si="3194"/>
        <v>0</v>
      </c>
      <c r="AE871" s="116">
        <f t="shared" si="3194"/>
        <v>0</v>
      </c>
      <c r="AF871" s="116">
        <f t="shared" si="3194"/>
        <v>0</v>
      </c>
      <c r="AG871" s="116">
        <f t="shared" si="3194"/>
        <v>0</v>
      </c>
      <c r="AH871" s="116">
        <f t="shared" si="3194"/>
        <v>0</v>
      </c>
      <c r="AI871" s="163"/>
      <c r="AJ871" s="116">
        <f t="shared" si="3185"/>
        <v>0</v>
      </c>
      <c r="AK871" s="116">
        <f t="shared" ref="AK871:AU871" si="3195">AK670+AJ871</f>
        <v>0</v>
      </c>
      <c r="AL871" s="116">
        <f t="shared" si="3195"/>
        <v>0</v>
      </c>
      <c r="AM871" s="116">
        <f t="shared" si="3195"/>
        <v>0</v>
      </c>
      <c r="AN871" s="116">
        <f t="shared" si="3195"/>
        <v>0</v>
      </c>
      <c r="AO871" s="116">
        <f t="shared" si="3195"/>
        <v>0</v>
      </c>
      <c r="AP871" s="116">
        <f t="shared" si="3195"/>
        <v>0</v>
      </c>
      <c r="AQ871" s="116">
        <f t="shared" si="3195"/>
        <v>0</v>
      </c>
      <c r="AR871" s="116">
        <f t="shared" si="3195"/>
        <v>0</v>
      </c>
      <c r="AS871" s="116">
        <f t="shared" si="3195"/>
        <v>0</v>
      </c>
      <c r="AT871" s="116">
        <f t="shared" si="3195"/>
        <v>0</v>
      </c>
      <c r="AU871" s="116">
        <f t="shared" si="3195"/>
        <v>0</v>
      </c>
      <c r="AV871" s="163"/>
      <c r="AW871" s="116">
        <f t="shared" si="3187"/>
        <v>0</v>
      </c>
      <c r="AX871" s="116">
        <f t="shared" ref="AX871:BH871" si="3196">AX670+AW871</f>
        <v>0</v>
      </c>
      <c r="AY871" s="116">
        <f t="shared" si="3196"/>
        <v>0</v>
      </c>
      <c r="AZ871" s="116">
        <f t="shared" si="3196"/>
        <v>0</v>
      </c>
      <c r="BA871" s="116">
        <f t="shared" si="3196"/>
        <v>0</v>
      </c>
      <c r="BB871" s="116">
        <f t="shared" si="3196"/>
        <v>0</v>
      </c>
      <c r="BC871" s="116">
        <f t="shared" si="3196"/>
        <v>0</v>
      </c>
      <c r="BD871" s="116">
        <f t="shared" si="3196"/>
        <v>0</v>
      </c>
      <c r="BE871" s="116">
        <f t="shared" si="3196"/>
        <v>0</v>
      </c>
      <c r="BF871" s="116">
        <f t="shared" si="3196"/>
        <v>0</v>
      </c>
      <c r="BG871" s="116">
        <f t="shared" si="3196"/>
        <v>0</v>
      </c>
      <c r="BH871" s="116">
        <f t="shared" si="3196"/>
        <v>0</v>
      </c>
      <c r="BI871" s="163"/>
      <c r="BV871" s="163"/>
      <c r="CI871" s="163"/>
      <c r="CV871" s="163"/>
      <c r="DI871" s="163"/>
      <c r="DV871" s="163"/>
      <c r="EI871" s="163"/>
    </row>
    <row r="872" spans="1:139" ht="15.75" hidden="1" customHeight="1" outlineLevel="1" x14ac:dyDescent="0.25">
      <c r="A872" s="2">
        <f t="shared" si="3177"/>
        <v>122</v>
      </c>
      <c r="B872" s="86">
        <f t="shared" si="3177"/>
        <v>0</v>
      </c>
      <c r="C872" s="86">
        <f t="shared" si="3177"/>
        <v>0</v>
      </c>
      <c r="D872" s="2">
        <f t="shared" si="3177"/>
        <v>0</v>
      </c>
      <c r="E872" s="162">
        <f t="shared" si="3177"/>
        <v>0</v>
      </c>
      <c r="I872" s="205">
        <v>0</v>
      </c>
      <c r="J872" s="116">
        <f t="shared" ref="J872:U872" si="3197">J671+I872</f>
        <v>0</v>
      </c>
      <c r="K872" s="116">
        <f t="shared" si="3197"/>
        <v>0</v>
      </c>
      <c r="L872" s="116">
        <f t="shared" si="3197"/>
        <v>0</v>
      </c>
      <c r="M872" s="116">
        <f t="shared" si="3197"/>
        <v>0</v>
      </c>
      <c r="N872" s="116">
        <f t="shared" si="3197"/>
        <v>0</v>
      </c>
      <c r="O872" s="116">
        <f t="shared" si="3197"/>
        <v>0</v>
      </c>
      <c r="P872" s="116">
        <f t="shared" si="3197"/>
        <v>0</v>
      </c>
      <c r="Q872" s="116">
        <f t="shared" si="3197"/>
        <v>0</v>
      </c>
      <c r="R872" s="116">
        <f t="shared" si="3197"/>
        <v>0</v>
      </c>
      <c r="S872" s="116">
        <f t="shared" si="3197"/>
        <v>0</v>
      </c>
      <c r="T872" s="116">
        <f t="shared" si="3197"/>
        <v>0</v>
      </c>
      <c r="U872" s="116">
        <f t="shared" si="3197"/>
        <v>0</v>
      </c>
      <c r="V872" s="163"/>
      <c r="W872" s="116">
        <f t="shared" si="3183"/>
        <v>0</v>
      </c>
      <c r="X872" s="116">
        <f t="shared" ref="X872:AH872" si="3198">X671+W872</f>
        <v>0</v>
      </c>
      <c r="Y872" s="116">
        <f t="shared" si="3198"/>
        <v>0</v>
      </c>
      <c r="Z872" s="116">
        <f t="shared" si="3198"/>
        <v>0</v>
      </c>
      <c r="AA872" s="116">
        <f t="shared" si="3198"/>
        <v>0</v>
      </c>
      <c r="AB872" s="116">
        <f t="shared" si="3198"/>
        <v>0</v>
      </c>
      <c r="AC872" s="116">
        <f t="shared" si="3198"/>
        <v>0</v>
      </c>
      <c r="AD872" s="116">
        <f t="shared" si="3198"/>
        <v>0</v>
      </c>
      <c r="AE872" s="116">
        <f t="shared" si="3198"/>
        <v>0</v>
      </c>
      <c r="AF872" s="116">
        <f t="shared" si="3198"/>
        <v>0</v>
      </c>
      <c r="AG872" s="116">
        <f t="shared" si="3198"/>
        <v>0</v>
      </c>
      <c r="AH872" s="116">
        <f t="shared" si="3198"/>
        <v>0</v>
      </c>
      <c r="AI872" s="163"/>
      <c r="AJ872" s="116">
        <f t="shared" si="3185"/>
        <v>0</v>
      </c>
      <c r="AK872" s="116">
        <f t="shared" ref="AK872:AU872" si="3199">AK671+AJ872</f>
        <v>0</v>
      </c>
      <c r="AL872" s="116">
        <f t="shared" si="3199"/>
        <v>0</v>
      </c>
      <c r="AM872" s="116">
        <f t="shared" si="3199"/>
        <v>0</v>
      </c>
      <c r="AN872" s="116">
        <f t="shared" si="3199"/>
        <v>0</v>
      </c>
      <c r="AO872" s="116">
        <f t="shared" si="3199"/>
        <v>0</v>
      </c>
      <c r="AP872" s="116">
        <f t="shared" si="3199"/>
        <v>0</v>
      </c>
      <c r="AQ872" s="116">
        <f t="shared" si="3199"/>
        <v>0</v>
      </c>
      <c r="AR872" s="116">
        <f t="shared" si="3199"/>
        <v>0</v>
      </c>
      <c r="AS872" s="116">
        <f t="shared" si="3199"/>
        <v>0</v>
      </c>
      <c r="AT872" s="116">
        <f t="shared" si="3199"/>
        <v>0</v>
      </c>
      <c r="AU872" s="116">
        <f t="shared" si="3199"/>
        <v>0</v>
      </c>
      <c r="AV872" s="163"/>
      <c r="AW872" s="116">
        <f t="shared" si="3187"/>
        <v>0</v>
      </c>
      <c r="AX872" s="116">
        <f t="shared" ref="AX872:BH872" si="3200">AX671+AW872</f>
        <v>0</v>
      </c>
      <c r="AY872" s="116">
        <f t="shared" si="3200"/>
        <v>0</v>
      </c>
      <c r="AZ872" s="116">
        <f t="shared" si="3200"/>
        <v>0</v>
      </c>
      <c r="BA872" s="116">
        <f t="shared" si="3200"/>
        <v>0</v>
      </c>
      <c r="BB872" s="116">
        <f t="shared" si="3200"/>
        <v>0</v>
      </c>
      <c r="BC872" s="116">
        <f t="shared" si="3200"/>
        <v>0</v>
      </c>
      <c r="BD872" s="116">
        <f t="shared" si="3200"/>
        <v>0</v>
      </c>
      <c r="BE872" s="116">
        <f t="shared" si="3200"/>
        <v>0</v>
      </c>
      <c r="BF872" s="116">
        <f t="shared" si="3200"/>
        <v>0</v>
      </c>
      <c r="BG872" s="116">
        <f t="shared" si="3200"/>
        <v>0</v>
      </c>
      <c r="BH872" s="116">
        <f t="shared" si="3200"/>
        <v>0</v>
      </c>
      <c r="BI872" s="163"/>
      <c r="BV872" s="163"/>
      <c r="CI872" s="163"/>
      <c r="CV872" s="163"/>
      <c r="DI872" s="163"/>
      <c r="DV872" s="163"/>
      <c r="EI872" s="163"/>
    </row>
    <row r="873" spans="1:139" ht="15.75" hidden="1" customHeight="1" outlineLevel="1" x14ac:dyDescent="0.25">
      <c r="A873" s="2">
        <f t="shared" si="3177"/>
        <v>123</v>
      </c>
      <c r="B873" s="86">
        <f t="shared" si="3177"/>
        <v>0</v>
      </c>
      <c r="C873" s="86">
        <f t="shared" si="3177"/>
        <v>0</v>
      </c>
      <c r="D873" s="2">
        <f t="shared" si="3177"/>
        <v>0</v>
      </c>
      <c r="E873" s="162">
        <f t="shared" si="3177"/>
        <v>0</v>
      </c>
      <c r="I873" s="205">
        <v>0</v>
      </c>
      <c r="J873" s="116">
        <f t="shared" ref="J873:U873" si="3201">J672+I873</f>
        <v>0</v>
      </c>
      <c r="K873" s="116">
        <f t="shared" si="3201"/>
        <v>0</v>
      </c>
      <c r="L873" s="116">
        <f t="shared" si="3201"/>
        <v>0</v>
      </c>
      <c r="M873" s="116">
        <f t="shared" si="3201"/>
        <v>0</v>
      </c>
      <c r="N873" s="116">
        <f t="shared" si="3201"/>
        <v>0</v>
      </c>
      <c r="O873" s="116">
        <f t="shared" si="3201"/>
        <v>0</v>
      </c>
      <c r="P873" s="116">
        <f t="shared" si="3201"/>
        <v>0</v>
      </c>
      <c r="Q873" s="116">
        <f t="shared" si="3201"/>
        <v>0</v>
      </c>
      <c r="R873" s="116">
        <f t="shared" si="3201"/>
        <v>0</v>
      </c>
      <c r="S873" s="116">
        <f t="shared" si="3201"/>
        <v>0</v>
      </c>
      <c r="T873" s="116">
        <f t="shared" si="3201"/>
        <v>0</v>
      </c>
      <c r="U873" s="116">
        <f t="shared" si="3201"/>
        <v>0</v>
      </c>
      <c r="V873" s="163"/>
      <c r="W873" s="116">
        <f t="shared" si="3183"/>
        <v>0</v>
      </c>
      <c r="X873" s="116">
        <f t="shared" ref="X873:AH873" si="3202">X672+W873</f>
        <v>0</v>
      </c>
      <c r="Y873" s="116">
        <f t="shared" si="3202"/>
        <v>0</v>
      </c>
      <c r="Z873" s="116">
        <f t="shared" si="3202"/>
        <v>0</v>
      </c>
      <c r="AA873" s="116">
        <f t="shared" si="3202"/>
        <v>0</v>
      </c>
      <c r="AB873" s="116">
        <f t="shared" si="3202"/>
        <v>0</v>
      </c>
      <c r="AC873" s="116">
        <f t="shared" si="3202"/>
        <v>0</v>
      </c>
      <c r="AD873" s="116">
        <f t="shared" si="3202"/>
        <v>0</v>
      </c>
      <c r="AE873" s="116">
        <f t="shared" si="3202"/>
        <v>0</v>
      </c>
      <c r="AF873" s="116">
        <f t="shared" si="3202"/>
        <v>0</v>
      </c>
      <c r="AG873" s="116">
        <f t="shared" si="3202"/>
        <v>0</v>
      </c>
      <c r="AH873" s="116">
        <f t="shared" si="3202"/>
        <v>0</v>
      </c>
      <c r="AI873" s="163"/>
      <c r="AJ873" s="116">
        <f t="shared" si="3185"/>
        <v>0</v>
      </c>
      <c r="AK873" s="116">
        <f t="shared" ref="AK873:AU873" si="3203">AK672+AJ873</f>
        <v>0</v>
      </c>
      <c r="AL873" s="116">
        <f t="shared" si="3203"/>
        <v>0</v>
      </c>
      <c r="AM873" s="116">
        <f t="shared" si="3203"/>
        <v>0</v>
      </c>
      <c r="AN873" s="116">
        <f t="shared" si="3203"/>
        <v>0</v>
      </c>
      <c r="AO873" s="116">
        <f t="shared" si="3203"/>
        <v>0</v>
      </c>
      <c r="AP873" s="116">
        <f t="shared" si="3203"/>
        <v>0</v>
      </c>
      <c r="AQ873" s="116">
        <f t="shared" si="3203"/>
        <v>0</v>
      </c>
      <c r="AR873" s="116">
        <f t="shared" si="3203"/>
        <v>0</v>
      </c>
      <c r="AS873" s="116">
        <f t="shared" si="3203"/>
        <v>0</v>
      </c>
      <c r="AT873" s="116">
        <f t="shared" si="3203"/>
        <v>0</v>
      </c>
      <c r="AU873" s="116">
        <f t="shared" si="3203"/>
        <v>0</v>
      </c>
      <c r="AV873" s="163"/>
      <c r="AW873" s="116">
        <f t="shared" si="3187"/>
        <v>0</v>
      </c>
      <c r="AX873" s="116">
        <f t="shared" ref="AX873:BH873" si="3204">AX672+AW873</f>
        <v>0</v>
      </c>
      <c r="AY873" s="116">
        <f t="shared" si="3204"/>
        <v>0</v>
      </c>
      <c r="AZ873" s="116">
        <f t="shared" si="3204"/>
        <v>0</v>
      </c>
      <c r="BA873" s="116">
        <f t="shared" si="3204"/>
        <v>0</v>
      </c>
      <c r="BB873" s="116">
        <f t="shared" si="3204"/>
        <v>0</v>
      </c>
      <c r="BC873" s="116">
        <f t="shared" si="3204"/>
        <v>0</v>
      </c>
      <c r="BD873" s="116">
        <f t="shared" si="3204"/>
        <v>0</v>
      </c>
      <c r="BE873" s="116">
        <f t="shared" si="3204"/>
        <v>0</v>
      </c>
      <c r="BF873" s="116">
        <f t="shared" si="3204"/>
        <v>0</v>
      </c>
      <c r="BG873" s="116">
        <f t="shared" si="3204"/>
        <v>0</v>
      </c>
      <c r="BH873" s="116">
        <f t="shared" si="3204"/>
        <v>0</v>
      </c>
      <c r="BI873" s="163"/>
      <c r="BV873" s="163"/>
      <c r="CI873" s="163"/>
      <c r="CV873" s="163"/>
      <c r="DI873" s="163"/>
      <c r="DV873" s="163"/>
      <c r="EI873" s="163"/>
    </row>
    <row r="874" spans="1:139" ht="15.75" hidden="1" customHeight="1" outlineLevel="1" x14ac:dyDescent="0.25">
      <c r="A874" s="2">
        <f t="shared" si="3177"/>
        <v>124</v>
      </c>
      <c r="B874" s="86">
        <f t="shared" si="3177"/>
        <v>0</v>
      </c>
      <c r="C874" s="86">
        <f t="shared" si="3177"/>
        <v>0</v>
      </c>
      <c r="D874" s="2">
        <f t="shared" si="3177"/>
        <v>0</v>
      </c>
      <c r="E874" s="162">
        <f t="shared" si="3177"/>
        <v>0</v>
      </c>
      <c r="I874" s="205">
        <v>0</v>
      </c>
      <c r="J874" s="116">
        <f t="shared" ref="J874:U874" si="3205">J673+I874</f>
        <v>0</v>
      </c>
      <c r="K874" s="116">
        <f t="shared" si="3205"/>
        <v>0</v>
      </c>
      <c r="L874" s="116">
        <f t="shared" si="3205"/>
        <v>0</v>
      </c>
      <c r="M874" s="116">
        <f t="shared" si="3205"/>
        <v>0</v>
      </c>
      <c r="N874" s="116">
        <f t="shared" si="3205"/>
        <v>0</v>
      </c>
      <c r="O874" s="116">
        <f t="shared" si="3205"/>
        <v>0</v>
      </c>
      <c r="P874" s="116">
        <f t="shared" si="3205"/>
        <v>0</v>
      </c>
      <c r="Q874" s="116">
        <f t="shared" si="3205"/>
        <v>0</v>
      </c>
      <c r="R874" s="116">
        <f t="shared" si="3205"/>
        <v>0</v>
      </c>
      <c r="S874" s="116">
        <f t="shared" si="3205"/>
        <v>0</v>
      </c>
      <c r="T874" s="116">
        <f t="shared" si="3205"/>
        <v>0</v>
      </c>
      <c r="U874" s="116">
        <f t="shared" si="3205"/>
        <v>0</v>
      </c>
      <c r="V874" s="163"/>
      <c r="W874" s="116">
        <f t="shared" si="3183"/>
        <v>0</v>
      </c>
      <c r="X874" s="116">
        <f t="shared" ref="X874:AH874" si="3206">X673+W874</f>
        <v>0</v>
      </c>
      <c r="Y874" s="116">
        <f t="shared" si="3206"/>
        <v>0</v>
      </c>
      <c r="Z874" s="116">
        <f t="shared" si="3206"/>
        <v>0</v>
      </c>
      <c r="AA874" s="116">
        <f t="shared" si="3206"/>
        <v>0</v>
      </c>
      <c r="AB874" s="116">
        <f t="shared" si="3206"/>
        <v>0</v>
      </c>
      <c r="AC874" s="116">
        <f t="shared" si="3206"/>
        <v>0</v>
      </c>
      <c r="AD874" s="116">
        <f t="shared" si="3206"/>
        <v>0</v>
      </c>
      <c r="AE874" s="116">
        <f t="shared" si="3206"/>
        <v>0</v>
      </c>
      <c r="AF874" s="116">
        <f t="shared" si="3206"/>
        <v>0</v>
      </c>
      <c r="AG874" s="116">
        <f t="shared" si="3206"/>
        <v>0</v>
      </c>
      <c r="AH874" s="116">
        <f t="shared" si="3206"/>
        <v>0</v>
      </c>
      <c r="AI874" s="163"/>
      <c r="AJ874" s="116">
        <f t="shared" si="3185"/>
        <v>0</v>
      </c>
      <c r="AK874" s="116">
        <f t="shared" ref="AK874:AU874" si="3207">AK673+AJ874</f>
        <v>0</v>
      </c>
      <c r="AL874" s="116">
        <f t="shared" si="3207"/>
        <v>0</v>
      </c>
      <c r="AM874" s="116">
        <f t="shared" si="3207"/>
        <v>0</v>
      </c>
      <c r="AN874" s="116">
        <f t="shared" si="3207"/>
        <v>0</v>
      </c>
      <c r="AO874" s="116">
        <f t="shared" si="3207"/>
        <v>0</v>
      </c>
      <c r="AP874" s="116">
        <f t="shared" si="3207"/>
        <v>0</v>
      </c>
      <c r="AQ874" s="116">
        <f t="shared" si="3207"/>
        <v>0</v>
      </c>
      <c r="AR874" s="116">
        <f t="shared" si="3207"/>
        <v>0</v>
      </c>
      <c r="AS874" s="116">
        <f t="shared" si="3207"/>
        <v>0</v>
      </c>
      <c r="AT874" s="116">
        <f t="shared" si="3207"/>
        <v>0</v>
      </c>
      <c r="AU874" s="116">
        <f t="shared" si="3207"/>
        <v>0</v>
      </c>
      <c r="AV874" s="163"/>
      <c r="AW874" s="116">
        <f t="shared" si="3187"/>
        <v>0</v>
      </c>
      <c r="AX874" s="116">
        <f t="shared" ref="AX874:BH874" si="3208">AX673+AW874</f>
        <v>0</v>
      </c>
      <c r="AY874" s="116">
        <f t="shared" si="3208"/>
        <v>0</v>
      </c>
      <c r="AZ874" s="116">
        <f t="shared" si="3208"/>
        <v>0</v>
      </c>
      <c r="BA874" s="116">
        <f t="shared" si="3208"/>
        <v>0</v>
      </c>
      <c r="BB874" s="116">
        <f t="shared" si="3208"/>
        <v>0</v>
      </c>
      <c r="BC874" s="116">
        <f t="shared" si="3208"/>
        <v>0</v>
      </c>
      <c r="BD874" s="116">
        <f t="shared" si="3208"/>
        <v>0</v>
      </c>
      <c r="BE874" s="116">
        <f t="shared" si="3208"/>
        <v>0</v>
      </c>
      <c r="BF874" s="116">
        <f t="shared" si="3208"/>
        <v>0</v>
      </c>
      <c r="BG874" s="116">
        <f t="shared" si="3208"/>
        <v>0</v>
      </c>
      <c r="BH874" s="116">
        <f t="shared" si="3208"/>
        <v>0</v>
      </c>
      <c r="BI874" s="163"/>
      <c r="BV874" s="163"/>
      <c r="CI874" s="163"/>
      <c r="CV874" s="163"/>
      <c r="DI874" s="163"/>
      <c r="DV874" s="163"/>
      <c r="EI874" s="163"/>
    </row>
    <row r="875" spans="1:139" ht="15.75" hidden="1" customHeight="1" outlineLevel="1" x14ac:dyDescent="0.25">
      <c r="A875" s="2">
        <f t="shared" si="3177"/>
        <v>125</v>
      </c>
      <c r="B875" s="86">
        <f t="shared" si="3177"/>
        <v>0</v>
      </c>
      <c r="C875" s="86">
        <f t="shared" si="3177"/>
        <v>0</v>
      </c>
      <c r="D875" s="2">
        <f t="shared" si="3177"/>
        <v>0</v>
      </c>
      <c r="E875" s="162">
        <f t="shared" si="3177"/>
        <v>0</v>
      </c>
      <c r="I875" s="205">
        <v>0</v>
      </c>
      <c r="J875" s="116">
        <f t="shared" ref="J875:U875" si="3209">J674+I875</f>
        <v>0</v>
      </c>
      <c r="K875" s="116">
        <f t="shared" si="3209"/>
        <v>0</v>
      </c>
      <c r="L875" s="116">
        <f t="shared" si="3209"/>
        <v>0</v>
      </c>
      <c r="M875" s="116">
        <f t="shared" si="3209"/>
        <v>0</v>
      </c>
      <c r="N875" s="116">
        <f t="shared" si="3209"/>
        <v>0</v>
      </c>
      <c r="O875" s="116">
        <f t="shared" si="3209"/>
        <v>0</v>
      </c>
      <c r="P875" s="116">
        <f t="shared" si="3209"/>
        <v>0</v>
      </c>
      <c r="Q875" s="116">
        <f t="shared" si="3209"/>
        <v>0</v>
      </c>
      <c r="R875" s="116">
        <f t="shared" si="3209"/>
        <v>0</v>
      </c>
      <c r="S875" s="116">
        <f t="shared" si="3209"/>
        <v>0</v>
      </c>
      <c r="T875" s="116">
        <f t="shared" si="3209"/>
        <v>0</v>
      </c>
      <c r="U875" s="116">
        <f t="shared" si="3209"/>
        <v>0</v>
      </c>
      <c r="V875" s="163"/>
      <c r="W875" s="116">
        <f t="shared" si="3183"/>
        <v>0</v>
      </c>
      <c r="X875" s="116">
        <f t="shared" ref="X875:AH875" si="3210">X674+W875</f>
        <v>0</v>
      </c>
      <c r="Y875" s="116">
        <f t="shared" si="3210"/>
        <v>0</v>
      </c>
      <c r="Z875" s="116">
        <f t="shared" si="3210"/>
        <v>0</v>
      </c>
      <c r="AA875" s="116">
        <f t="shared" si="3210"/>
        <v>0</v>
      </c>
      <c r="AB875" s="116">
        <f t="shared" si="3210"/>
        <v>0</v>
      </c>
      <c r="AC875" s="116">
        <f t="shared" si="3210"/>
        <v>0</v>
      </c>
      <c r="AD875" s="116">
        <f t="shared" si="3210"/>
        <v>0</v>
      </c>
      <c r="AE875" s="116">
        <f t="shared" si="3210"/>
        <v>0</v>
      </c>
      <c r="AF875" s="116">
        <f t="shared" si="3210"/>
        <v>0</v>
      </c>
      <c r="AG875" s="116">
        <f t="shared" si="3210"/>
        <v>0</v>
      </c>
      <c r="AH875" s="116">
        <f t="shared" si="3210"/>
        <v>0</v>
      </c>
      <c r="AI875" s="163"/>
      <c r="AJ875" s="116">
        <f t="shared" si="3185"/>
        <v>0</v>
      </c>
      <c r="AK875" s="116">
        <f t="shared" ref="AK875:AU875" si="3211">AK674+AJ875</f>
        <v>0</v>
      </c>
      <c r="AL875" s="116">
        <f t="shared" si="3211"/>
        <v>0</v>
      </c>
      <c r="AM875" s="116">
        <f t="shared" si="3211"/>
        <v>0</v>
      </c>
      <c r="AN875" s="116">
        <f t="shared" si="3211"/>
        <v>0</v>
      </c>
      <c r="AO875" s="116">
        <f t="shared" si="3211"/>
        <v>0</v>
      </c>
      <c r="AP875" s="116">
        <f t="shared" si="3211"/>
        <v>0</v>
      </c>
      <c r="AQ875" s="116">
        <f t="shared" si="3211"/>
        <v>0</v>
      </c>
      <c r="AR875" s="116">
        <f t="shared" si="3211"/>
        <v>0</v>
      </c>
      <c r="AS875" s="116">
        <f t="shared" si="3211"/>
        <v>0</v>
      </c>
      <c r="AT875" s="116">
        <f t="shared" si="3211"/>
        <v>0</v>
      </c>
      <c r="AU875" s="116">
        <f t="shared" si="3211"/>
        <v>0</v>
      </c>
      <c r="AV875" s="163"/>
      <c r="AW875" s="116">
        <f t="shared" si="3187"/>
        <v>0</v>
      </c>
      <c r="AX875" s="116">
        <f t="shared" ref="AX875:BH875" si="3212">AX674+AW875</f>
        <v>0</v>
      </c>
      <c r="AY875" s="116">
        <f t="shared" si="3212"/>
        <v>0</v>
      </c>
      <c r="AZ875" s="116">
        <f t="shared" si="3212"/>
        <v>0</v>
      </c>
      <c r="BA875" s="116">
        <f t="shared" si="3212"/>
        <v>0</v>
      </c>
      <c r="BB875" s="116">
        <f t="shared" si="3212"/>
        <v>0</v>
      </c>
      <c r="BC875" s="116">
        <f t="shared" si="3212"/>
        <v>0</v>
      </c>
      <c r="BD875" s="116">
        <f t="shared" si="3212"/>
        <v>0</v>
      </c>
      <c r="BE875" s="116">
        <f t="shared" si="3212"/>
        <v>0</v>
      </c>
      <c r="BF875" s="116">
        <f t="shared" si="3212"/>
        <v>0</v>
      </c>
      <c r="BG875" s="116">
        <f t="shared" si="3212"/>
        <v>0</v>
      </c>
      <c r="BH875" s="116">
        <f t="shared" si="3212"/>
        <v>0</v>
      </c>
      <c r="BI875" s="163"/>
      <c r="BV875" s="163"/>
      <c r="CI875" s="163"/>
      <c r="CV875" s="163"/>
      <c r="DI875" s="163"/>
      <c r="DV875" s="163"/>
      <c r="EI875" s="163"/>
    </row>
    <row r="876" spans="1:139" ht="15.75" hidden="1" customHeight="1" outlineLevel="1" x14ac:dyDescent="0.25">
      <c r="A876" s="2">
        <f t="shared" si="3177"/>
        <v>126</v>
      </c>
      <c r="B876" s="86">
        <f t="shared" si="3177"/>
        <v>0</v>
      </c>
      <c r="C876" s="86">
        <f t="shared" si="3177"/>
        <v>0</v>
      </c>
      <c r="D876" s="2">
        <f t="shared" si="3177"/>
        <v>0</v>
      </c>
      <c r="E876" s="162">
        <f t="shared" si="3177"/>
        <v>0</v>
      </c>
      <c r="I876" s="205">
        <v>0</v>
      </c>
      <c r="J876" s="116">
        <f t="shared" ref="J876:U876" si="3213">J675+I876</f>
        <v>0</v>
      </c>
      <c r="K876" s="116">
        <f t="shared" si="3213"/>
        <v>0</v>
      </c>
      <c r="L876" s="116">
        <f t="shared" si="3213"/>
        <v>0</v>
      </c>
      <c r="M876" s="116">
        <f t="shared" si="3213"/>
        <v>0</v>
      </c>
      <c r="N876" s="116">
        <f t="shared" si="3213"/>
        <v>0</v>
      </c>
      <c r="O876" s="116">
        <f t="shared" si="3213"/>
        <v>0</v>
      </c>
      <c r="P876" s="116">
        <f t="shared" si="3213"/>
        <v>0</v>
      </c>
      <c r="Q876" s="116">
        <f t="shared" si="3213"/>
        <v>0</v>
      </c>
      <c r="R876" s="116">
        <f t="shared" si="3213"/>
        <v>0</v>
      </c>
      <c r="S876" s="116">
        <f t="shared" si="3213"/>
        <v>0</v>
      </c>
      <c r="T876" s="116">
        <f t="shared" si="3213"/>
        <v>0</v>
      </c>
      <c r="U876" s="116">
        <f t="shared" si="3213"/>
        <v>0</v>
      </c>
      <c r="V876" s="163"/>
      <c r="W876" s="116">
        <f t="shared" si="3183"/>
        <v>0</v>
      </c>
      <c r="X876" s="116">
        <f t="shared" ref="X876:AH876" si="3214">X675+W876</f>
        <v>0</v>
      </c>
      <c r="Y876" s="116">
        <f t="shared" si="3214"/>
        <v>0</v>
      </c>
      <c r="Z876" s="116">
        <f t="shared" si="3214"/>
        <v>0</v>
      </c>
      <c r="AA876" s="116">
        <f t="shared" si="3214"/>
        <v>0</v>
      </c>
      <c r="AB876" s="116">
        <f t="shared" si="3214"/>
        <v>0</v>
      </c>
      <c r="AC876" s="116">
        <f t="shared" si="3214"/>
        <v>0</v>
      </c>
      <c r="AD876" s="116">
        <f t="shared" si="3214"/>
        <v>0</v>
      </c>
      <c r="AE876" s="116">
        <f t="shared" si="3214"/>
        <v>0</v>
      </c>
      <c r="AF876" s="116">
        <f t="shared" si="3214"/>
        <v>0</v>
      </c>
      <c r="AG876" s="116">
        <f t="shared" si="3214"/>
        <v>0</v>
      </c>
      <c r="AH876" s="116">
        <f t="shared" si="3214"/>
        <v>0</v>
      </c>
      <c r="AI876" s="163"/>
      <c r="AJ876" s="116">
        <f t="shared" si="3185"/>
        <v>0</v>
      </c>
      <c r="AK876" s="116">
        <f t="shared" ref="AK876:AU876" si="3215">AK675+AJ876</f>
        <v>0</v>
      </c>
      <c r="AL876" s="116">
        <f t="shared" si="3215"/>
        <v>0</v>
      </c>
      <c r="AM876" s="116">
        <f t="shared" si="3215"/>
        <v>0</v>
      </c>
      <c r="AN876" s="116">
        <f t="shared" si="3215"/>
        <v>0</v>
      </c>
      <c r="AO876" s="116">
        <f t="shared" si="3215"/>
        <v>0</v>
      </c>
      <c r="AP876" s="116">
        <f t="shared" si="3215"/>
        <v>0</v>
      </c>
      <c r="AQ876" s="116">
        <f t="shared" si="3215"/>
        <v>0</v>
      </c>
      <c r="AR876" s="116">
        <f t="shared" si="3215"/>
        <v>0</v>
      </c>
      <c r="AS876" s="116">
        <f t="shared" si="3215"/>
        <v>0</v>
      </c>
      <c r="AT876" s="116">
        <f t="shared" si="3215"/>
        <v>0</v>
      </c>
      <c r="AU876" s="116">
        <f t="shared" si="3215"/>
        <v>0</v>
      </c>
      <c r="AV876" s="163"/>
      <c r="AW876" s="116">
        <f t="shared" si="3187"/>
        <v>0</v>
      </c>
      <c r="AX876" s="116">
        <f t="shared" ref="AX876:BH876" si="3216">AX675+AW876</f>
        <v>0</v>
      </c>
      <c r="AY876" s="116">
        <f t="shared" si="3216"/>
        <v>0</v>
      </c>
      <c r="AZ876" s="116">
        <f t="shared" si="3216"/>
        <v>0</v>
      </c>
      <c r="BA876" s="116">
        <f t="shared" si="3216"/>
        <v>0</v>
      </c>
      <c r="BB876" s="116">
        <f t="shared" si="3216"/>
        <v>0</v>
      </c>
      <c r="BC876" s="116">
        <f t="shared" si="3216"/>
        <v>0</v>
      </c>
      <c r="BD876" s="116">
        <f t="shared" si="3216"/>
        <v>0</v>
      </c>
      <c r="BE876" s="116">
        <f t="shared" si="3216"/>
        <v>0</v>
      </c>
      <c r="BF876" s="116">
        <f t="shared" si="3216"/>
        <v>0</v>
      </c>
      <c r="BG876" s="116">
        <f t="shared" si="3216"/>
        <v>0</v>
      </c>
      <c r="BH876" s="116">
        <f t="shared" si="3216"/>
        <v>0</v>
      </c>
      <c r="BI876" s="163"/>
      <c r="BV876" s="163"/>
      <c r="CI876" s="163"/>
      <c r="CV876" s="163"/>
      <c r="DI876" s="163"/>
      <c r="DV876" s="163"/>
      <c r="EI876" s="163"/>
    </row>
    <row r="877" spans="1:139" ht="15.75" hidden="1" customHeight="1" outlineLevel="1" x14ac:dyDescent="0.25">
      <c r="A877" s="2">
        <f t="shared" si="3177"/>
        <v>127</v>
      </c>
      <c r="B877" s="86">
        <f t="shared" si="3177"/>
        <v>0</v>
      </c>
      <c r="C877" s="86">
        <f t="shared" si="3177"/>
        <v>0</v>
      </c>
      <c r="D877" s="2">
        <f t="shared" si="3177"/>
        <v>0</v>
      </c>
      <c r="E877" s="162">
        <f t="shared" si="3177"/>
        <v>0</v>
      </c>
      <c r="I877" s="205">
        <v>0</v>
      </c>
      <c r="J877" s="116">
        <f t="shared" ref="J877:U877" si="3217">J676+I877</f>
        <v>0</v>
      </c>
      <c r="K877" s="116">
        <f t="shared" si="3217"/>
        <v>0</v>
      </c>
      <c r="L877" s="116">
        <f t="shared" si="3217"/>
        <v>0</v>
      </c>
      <c r="M877" s="116">
        <f t="shared" si="3217"/>
        <v>0</v>
      </c>
      <c r="N877" s="116">
        <f t="shared" si="3217"/>
        <v>0</v>
      </c>
      <c r="O877" s="116">
        <f t="shared" si="3217"/>
        <v>0</v>
      </c>
      <c r="P877" s="116">
        <f t="shared" si="3217"/>
        <v>0</v>
      </c>
      <c r="Q877" s="116">
        <f t="shared" si="3217"/>
        <v>0</v>
      </c>
      <c r="R877" s="116">
        <f t="shared" si="3217"/>
        <v>0</v>
      </c>
      <c r="S877" s="116">
        <f t="shared" si="3217"/>
        <v>0</v>
      </c>
      <c r="T877" s="116">
        <f t="shared" si="3217"/>
        <v>0</v>
      </c>
      <c r="U877" s="116">
        <f t="shared" si="3217"/>
        <v>0</v>
      </c>
      <c r="V877" s="163"/>
      <c r="W877" s="116">
        <f t="shared" si="3183"/>
        <v>0</v>
      </c>
      <c r="X877" s="116">
        <f t="shared" ref="X877:AH877" si="3218">X676+W877</f>
        <v>0</v>
      </c>
      <c r="Y877" s="116">
        <f t="shared" si="3218"/>
        <v>0</v>
      </c>
      <c r="Z877" s="116">
        <f t="shared" si="3218"/>
        <v>0</v>
      </c>
      <c r="AA877" s="116">
        <f t="shared" si="3218"/>
        <v>0</v>
      </c>
      <c r="AB877" s="116">
        <f t="shared" si="3218"/>
        <v>0</v>
      </c>
      <c r="AC877" s="116">
        <f t="shared" si="3218"/>
        <v>0</v>
      </c>
      <c r="AD877" s="116">
        <f t="shared" si="3218"/>
        <v>0</v>
      </c>
      <c r="AE877" s="116">
        <f t="shared" si="3218"/>
        <v>0</v>
      </c>
      <c r="AF877" s="116">
        <f t="shared" si="3218"/>
        <v>0</v>
      </c>
      <c r="AG877" s="116">
        <f t="shared" si="3218"/>
        <v>0</v>
      </c>
      <c r="AH877" s="116">
        <f t="shared" si="3218"/>
        <v>0</v>
      </c>
      <c r="AI877" s="163"/>
      <c r="AJ877" s="116">
        <f t="shared" si="3185"/>
        <v>0</v>
      </c>
      <c r="AK877" s="116">
        <f t="shared" ref="AK877:AU877" si="3219">AK676+AJ877</f>
        <v>0</v>
      </c>
      <c r="AL877" s="116">
        <f t="shared" si="3219"/>
        <v>0</v>
      </c>
      <c r="AM877" s="116">
        <f t="shared" si="3219"/>
        <v>0</v>
      </c>
      <c r="AN877" s="116">
        <f t="shared" si="3219"/>
        <v>0</v>
      </c>
      <c r="AO877" s="116">
        <f t="shared" si="3219"/>
        <v>0</v>
      </c>
      <c r="AP877" s="116">
        <f t="shared" si="3219"/>
        <v>0</v>
      </c>
      <c r="AQ877" s="116">
        <f t="shared" si="3219"/>
        <v>0</v>
      </c>
      <c r="AR877" s="116">
        <f t="shared" si="3219"/>
        <v>0</v>
      </c>
      <c r="AS877" s="116">
        <f t="shared" si="3219"/>
        <v>0</v>
      </c>
      <c r="AT877" s="116">
        <f t="shared" si="3219"/>
        <v>0</v>
      </c>
      <c r="AU877" s="116">
        <f t="shared" si="3219"/>
        <v>0</v>
      </c>
      <c r="AV877" s="163"/>
      <c r="AW877" s="116">
        <f t="shared" si="3187"/>
        <v>0</v>
      </c>
      <c r="AX877" s="116">
        <f t="shared" ref="AX877:BH877" si="3220">AX676+AW877</f>
        <v>0</v>
      </c>
      <c r="AY877" s="116">
        <f t="shared" si="3220"/>
        <v>0</v>
      </c>
      <c r="AZ877" s="116">
        <f t="shared" si="3220"/>
        <v>0</v>
      </c>
      <c r="BA877" s="116">
        <f t="shared" si="3220"/>
        <v>0</v>
      </c>
      <c r="BB877" s="116">
        <f t="shared" si="3220"/>
        <v>0</v>
      </c>
      <c r="BC877" s="116">
        <f t="shared" si="3220"/>
        <v>0</v>
      </c>
      <c r="BD877" s="116">
        <f t="shared" si="3220"/>
        <v>0</v>
      </c>
      <c r="BE877" s="116">
        <f t="shared" si="3220"/>
        <v>0</v>
      </c>
      <c r="BF877" s="116">
        <f t="shared" si="3220"/>
        <v>0</v>
      </c>
      <c r="BG877" s="116">
        <f t="shared" si="3220"/>
        <v>0</v>
      </c>
      <c r="BH877" s="116">
        <f t="shared" si="3220"/>
        <v>0</v>
      </c>
      <c r="BI877" s="163"/>
      <c r="BV877" s="163"/>
      <c r="CI877" s="163"/>
      <c r="CV877" s="163"/>
      <c r="DI877" s="163"/>
      <c r="DV877" s="163"/>
      <c r="EI877" s="163"/>
    </row>
    <row r="878" spans="1:139" ht="15.75" hidden="1" customHeight="1" outlineLevel="1" x14ac:dyDescent="0.25">
      <c r="A878" s="2">
        <f t="shared" ref="A878:E885" si="3221">A677</f>
        <v>128</v>
      </c>
      <c r="B878" s="86">
        <f t="shared" si="3221"/>
        <v>0</v>
      </c>
      <c r="C878" s="86">
        <f t="shared" si="3221"/>
        <v>0</v>
      </c>
      <c r="D878" s="2">
        <f t="shared" si="3221"/>
        <v>0</v>
      </c>
      <c r="E878" s="162">
        <f t="shared" si="3221"/>
        <v>0</v>
      </c>
      <c r="I878" s="205">
        <v>0</v>
      </c>
      <c r="J878" s="116">
        <f t="shared" ref="J878:U878" si="3222">J677+I878</f>
        <v>0</v>
      </c>
      <c r="K878" s="116">
        <f t="shared" si="3222"/>
        <v>0</v>
      </c>
      <c r="L878" s="116">
        <f t="shared" si="3222"/>
        <v>0</v>
      </c>
      <c r="M878" s="116">
        <f t="shared" si="3222"/>
        <v>0</v>
      </c>
      <c r="N878" s="116">
        <f t="shared" si="3222"/>
        <v>0</v>
      </c>
      <c r="O878" s="116">
        <f t="shared" si="3222"/>
        <v>0</v>
      </c>
      <c r="P878" s="116">
        <f t="shared" si="3222"/>
        <v>0</v>
      </c>
      <c r="Q878" s="116">
        <f t="shared" si="3222"/>
        <v>0</v>
      </c>
      <c r="R878" s="116">
        <f t="shared" si="3222"/>
        <v>0</v>
      </c>
      <c r="S878" s="116">
        <f t="shared" si="3222"/>
        <v>0</v>
      </c>
      <c r="T878" s="116">
        <f t="shared" si="3222"/>
        <v>0</v>
      </c>
      <c r="U878" s="116">
        <f t="shared" si="3222"/>
        <v>0</v>
      </c>
      <c r="V878" s="163"/>
      <c r="W878" s="116">
        <f t="shared" si="3183"/>
        <v>0</v>
      </c>
      <c r="X878" s="116">
        <f t="shared" ref="X878:AH878" si="3223">X677+W878</f>
        <v>0</v>
      </c>
      <c r="Y878" s="116">
        <f t="shared" si="3223"/>
        <v>0</v>
      </c>
      <c r="Z878" s="116">
        <f t="shared" si="3223"/>
        <v>0</v>
      </c>
      <c r="AA878" s="116">
        <f t="shared" si="3223"/>
        <v>0</v>
      </c>
      <c r="AB878" s="116">
        <f t="shared" si="3223"/>
        <v>0</v>
      </c>
      <c r="AC878" s="116">
        <f t="shared" si="3223"/>
        <v>0</v>
      </c>
      <c r="AD878" s="116">
        <f t="shared" si="3223"/>
        <v>0</v>
      </c>
      <c r="AE878" s="116">
        <f t="shared" si="3223"/>
        <v>0</v>
      </c>
      <c r="AF878" s="116">
        <f t="shared" si="3223"/>
        <v>0</v>
      </c>
      <c r="AG878" s="116">
        <f t="shared" si="3223"/>
        <v>0</v>
      </c>
      <c r="AH878" s="116">
        <f t="shared" si="3223"/>
        <v>0</v>
      </c>
      <c r="AI878" s="163"/>
      <c r="AJ878" s="116">
        <f t="shared" si="3185"/>
        <v>0</v>
      </c>
      <c r="AK878" s="116">
        <f t="shared" ref="AK878:AU878" si="3224">AK677+AJ878</f>
        <v>0</v>
      </c>
      <c r="AL878" s="116">
        <f t="shared" si="3224"/>
        <v>0</v>
      </c>
      <c r="AM878" s="116">
        <f t="shared" si="3224"/>
        <v>0</v>
      </c>
      <c r="AN878" s="116">
        <f t="shared" si="3224"/>
        <v>0</v>
      </c>
      <c r="AO878" s="116">
        <f t="shared" si="3224"/>
        <v>0</v>
      </c>
      <c r="AP878" s="116">
        <f t="shared" si="3224"/>
        <v>0</v>
      </c>
      <c r="AQ878" s="116">
        <f t="shared" si="3224"/>
        <v>0</v>
      </c>
      <c r="AR878" s="116">
        <f t="shared" si="3224"/>
        <v>0</v>
      </c>
      <c r="AS878" s="116">
        <f t="shared" si="3224"/>
        <v>0</v>
      </c>
      <c r="AT878" s="116">
        <f t="shared" si="3224"/>
        <v>0</v>
      </c>
      <c r="AU878" s="116">
        <f t="shared" si="3224"/>
        <v>0</v>
      </c>
      <c r="AV878" s="163"/>
      <c r="AW878" s="116">
        <f t="shared" si="3187"/>
        <v>0</v>
      </c>
      <c r="AX878" s="116">
        <f t="shared" ref="AX878:BH878" si="3225">AX677+AW878</f>
        <v>0</v>
      </c>
      <c r="AY878" s="116">
        <f t="shared" si="3225"/>
        <v>0</v>
      </c>
      <c r="AZ878" s="116">
        <f t="shared" si="3225"/>
        <v>0</v>
      </c>
      <c r="BA878" s="116">
        <f t="shared" si="3225"/>
        <v>0</v>
      </c>
      <c r="BB878" s="116">
        <f t="shared" si="3225"/>
        <v>0</v>
      </c>
      <c r="BC878" s="116">
        <f t="shared" si="3225"/>
        <v>0</v>
      </c>
      <c r="BD878" s="116">
        <f t="shared" si="3225"/>
        <v>0</v>
      </c>
      <c r="BE878" s="116">
        <f t="shared" si="3225"/>
        <v>0</v>
      </c>
      <c r="BF878" s="116">
        <f t="shared" si="3225"/>
        <v>0</v>
      </c>
      <c r="BG878" s="116">
        <f t="shared" si="3225"/>
        <v>0</v>
      </c>
      <c r="BH878" s="116">
        <f t="shared" si="3225"/>
        <v>0</v>
      </c>
      <c r="BI878" s="163"/>
      <c r="BV878" s="163"/>
      <c r="CI878" s="163"/>
      <c r="CV878" s="163"/>
      <c r="DI878" s="163"/>
      <c r="DV878" s="163"/>
      <c r="EI878" s="163"/>
    </row>
    <row r="879" spans="1:139" ht="15.75" hidden="1" customHeight="1" outlineLevel="1" x14ac:dyDescent="0.25">
      <c r="A879" s="2">
        <f t="shared" si="3221"/>
        <v>129</v>
      </c>
      <c r="B879" s="86">
        <f t="shared" si="3221"/>
        <v>0</v>
      </c>
      <c r="C879" s="86">
        <f t="shared" si="3221"/>
        <v>0</v>
      </c>
      <c r="D879" s="2">
        <f t="shared" si="3221"/>
        <v>0</v>
      </c>
      <c r="E879" s="162">
        <f t="shared" si="3221"/>
        <v>0</v>
      </c>
      <c r="I879" s="205">
        <v>0</v>
      </c>
      <c r="J879" s="116">
        <f t="shared" ref="J879:U879" si="3226">J678+I879</f>
        <v>0</v>
      </c>
      <c r="K879" s="116">
        <f t="shared" si="3226"/>
        <v>0</v>
      </c>
      <c r="L879" s="116">
        <f t="shared" si="3226"/>
        <v>0</v>
      </c>
      <c r="M879" s="116">
        <f t="shared" si="3226"/>
        <v>0</v>
      </c>
      <c r="N879" s="116">
        <f t="shared" si="3226"/>
        <v>0</v>
      </c>
      <c r="O879" s="116">
        <f t="shared" si="3226"/>
        <v>0</v>
      </c>
      <c r="P879" s="116">
        <f t="shared" si="3226"/>
        <v>0</v>
      </c>
      <c r="Q879" s="116">
        <f t="shared" si="3226"/>
        <v>0</v>
      </c>
      <c r="R879" s="116">
        <f t="shared" si="3226"/>
        <v>0</v>
      </c>
      <c r="S879" s="116">
        <f t="shared" si="3226"/>
        <v>0</v>
      </c>
      <c r="T879" s="116">
        <f t="shared" si="3226"/>
        <v>0</v>
      </c>
      <c r="U879" s="116">
        <f t="shared" si="3226"/>
        <v>0</v>
      </c>
      <c r="V879" s="163"/>
      <c r="W879" s="116">
        <f t="shared" si="3183"/>
        <v>0</v>
      </c>
      <c r="X879" s="116">
        <f t="shared" ref="X879:AH879" si="3227">X678+W879</f>
        <v>0</v>
      </c>
      <c r="Y879" s="116">
        <f t="shared" si="3227"/>
        <v>0</v>
      </c>
      <c r="Z879" s="116">
        <f t="shared" si="3227"/>
        <v>0</v>
      </c>
      <c r="AA879" s="116">
        <f t="shared" si="3227"/>
        <v>0</v>
      </c>
      <c r="AB879" s="116">
        <f t="shared" si="3227"/>
        <v>0</v>
      </c>
      <c r="AC879" s="116">
        <f t="shared" si="3227"/>
        <v>0</v>
      </c>
      <c r="AD879" s="116">
        <f t="shared" si="3227"/>
        <v>0</v>
      </c>
      <c r="AE879" s="116">
        <f t="shared" si="3227"/>
        <v>0</v>
      </c>
      <c r="AF879" s="116">
        <f t="shared" si="3227"/>
        <v>0</v>
      </c>
      <c r="AG879" s="116">
        <f t="shared" si="3227"/>
        <v>0</v>
      </c>
      <c r="AH879" s="116">
        <f t="shared" si="3227"/>
        <v>0</v>
      </c>
      <c r="AI879" s="163"/>
      <c r="AJ879" s="116">
        <f t="shared" si="3185"/>
        <v>0</v>
      </c>
      <c r="AK879" s="116">
        <f t="shared" ref="AK879:AU879" si="3228">AK678+AJ879</f>
        <v>0</v>
      </c>
      <c r="AL879" s="116">
        <f t="shared" si="3228"/>
        <v>0</v>
      </c>
      <c r="AM879" s="116">
        <f t="shared" si="3228"/>
        <v>0</v>
      </c>
      <c r="AN879" s="116">
        <f t="shared" si="3228"/>
        <v>0</v>
      </c>
      <c r="AO879" s="116">
        <f t="shared" si="3228"/>
        <v>0</v>
      </c>
      <c r="AP879" s="116">
        <f t="shared" si="3228"/>
        <v>0</v>
      </c>
      <c r="AQ879" s="116">
        <f t="shared" si="3228"/>
        <v>0</v>
      </c>
      <c r="AR879" s="116">
        <f t="shared" si="3228"/>
        <v>0</v>
      </c>
      <c r="AS879" s="116">
        <f t="shared" si="3228"/>
        <v>0</v>
      </c>
      <c r="AT879" s="116">
        <f t="shared" si="3228"/>
        <v>0</v>
      </c>
      <c r="AU879" s="116">
        <f t="shared" si="3228"/>
        <v>0</v>
      </c>
      <c r="AV879" s="163"/>
      <c r="AW879" s="116">
        <f t="shared" si="3187"/>
        <v>0</v>
      </c>
      <c r="AX879" s="116">
        <f t="shared" ref="AX879:BH879" si="3229">AX678+AW879</f>
        <v>0</v>
      </c>
      <c r="AY879" s="116">
        <f t="shared" si="3229"/>
        <v>0</v>
      </c>
      <c r="AZ879" s="116">
        <f t="shared" si="3229"/>
        <v>0</v>
      </c>
      <c r="BA879" s="116">
        <f t="shared" si="3229"/>
        <v>0</v>
      </c>
      <c r="BB879" s="116">
        <f t="shared" si="3229"/>
        <v>0</v>
      </c>
      <c r="BC879" s="116">
        <f t="shared" si="3229"/>
        <v>0</v>
      </c>
      <c r="BD879" s="116">
        <f t="shared" si="3229"/>
        <v>0</v>
      </c>
      <c r="BE879" s="116">
        <f t="shared" si="3229"/>
        <v>0</v>
      </c>
      <c r="BF879" s="116">
        <f t="shared" si="3229"/>
        <v>0</v>
      </c>
      <c r="BG879" s="116">
        <f t="shared" si="3229"/>
        <v>0</v>
      </c>
      <c r="BH879" s="116">
        <f t="shared" si="3229"/>
        <v>0</v>
      </c>
      <c r="BI879" s="163"/>
      <c r="BV879" s="163"/>
      <c r="CI879" s="163"/>
      <c r="CV879" s="163"/>
      <c r="DI879" s="163"/>
      <c r="DV879" s="163"/>
      <c r="EI879" s="163"/>
    </row>
    <row r="880" spans="1:139" ht="15.75" hidden="1" customHeight="1" outlineLevel="1" x14ac:dyDescent="0.25">
      <c r="A880" s="2">
        <f t="shared" si="3221"/>
        <v>130</v>
      </c>
      <c r="B880" s="86">
        <f t="shared" si="3221"/>
        <v>0</v>
      </c>
      <c r="C880" s="86">
        <f t="shared" si="3221"/>
        <v>0</v>
      </c>
      <c r="D880" s="2">
        <f t="shared" si="3221"/>
        <v>0</v>
      </c>
      <c r="E880" s="162">
        <f t="shared" si="3221"/>
        <v>0</v>
      </c>
      <c r="I880" s="205">
        <v>0</v>
      </c>
      <c r="J880" s="116">
        <f t="shared" ref="J880:U880" si="3230">J679+I880</f>
        <v>0</v>
      </c>
      <c r="K880" s="116">
        <f t="shared" si="3230"/>
        <v>0</v>
      </c>
      <c r="L880" s="116">
        <f t="shared" si="3230"/>
        <v>0</v>
      </c>
      <c r="M880" s="116">
        <f t="shared" si="3230"/>
        <v>0</v>
      </c>
      <c r="N880" s="116">
        <f t="shared" si="3230"/>
        <v>0</v>
      </c>
      <c r="O880" s="116">
        <f t="shared" si="3230"/>
        <v>0</v>
      </c>
      <c r="P880" s="116">
        <f t="shared" si="3230"/>
        <v>0</v>
      </c>
      <c r="Q880" s="116">
        <f t="shared" si="3230"/>
        <v>0</v>
      </c>
      <c r="R880" s="116">
        <f t="shared" si="3230"/>
        <v>0</v>
      </c>
      <c r="S880" s="116">
        <f t="shared" si="3230"/>
        <v>0</v>
      </c>
      <c r="T880" s="116">
        <f t="shared" si="3230"/>
        <v>0</v>
      </c>
      <c r="U880" s="116">
        <f t="shared" si="3230"/>
        <v>0</v>
      </c>
      <c r="V880" s="163"/>
      <c r="W880" s="116">
        <f t="shared" si="3183"/>
        <v>0</v>
      </c>
      <c r="X880" s="116">
        <f t="shared" ref="X880:AH880" si="3231">X679+W880</f>
        <v>0</v>
      </c>
      <c r="Y880" s="116">
        <f t="shared" si="3231"/>
        <v>0</v>
      </c>
      <c r="Z880" s="116">
        <f t="shared" si="3231"/>
        <v>0</v>
      </c>
      <c r="AA880" s="116">
        <f t="shared" si="3231"/>
        <v>0</v>
      </c>
      <c r="AB880" s="116">
        <f t="shared" si="3231"/>
        <v>0</v>
      </c>
      <c r="AC880" s="116">
        <f t="shared" si="3231"/>
        <v>0</v>
      </c>
      <c r="AD880" s="116">
        <f t="shared" si="3231"/>
        <v>0</v>
      </c>
      <c r="AE880" s="116">
        <f t="shared" si="3231"/>
        <v>0</v>
      </c>
      <c r="AF880" s="116">
        <f t="shared" si="3231"/>
        <v>0</v>
      </c>
      <c r="AG880" s="116">
        <f t="shared" si="3231"/>
        <v>0</v>
      </c>
      <c r="AH880" s="116">
        <f t="shared" si="3231"/>
        <v>0</v>
      </c>
      <c r="AI880" s="163"/>
      <c r="AJ880" s="116">
        <f t="shared" si="3185"/>
        <v>0</v>
      </c>
      <c r="AK880" s="116">
        <f t="shared" ref="AK880:AU880" si="3232">AK679+AJ880</f>
        <v>0</v>
      </c>
      <c r="AL880" s="116">
        <f t="shared" si="3232"/>
        <v>0</v>
      </c>
      <c r="AM880" s="116">
        <f t="shared" si="3232"/>
        <v>0</v>
      </c>
      <c r="AN880" s="116">
        <f t="shared" si="3232"/>
        <v>0</v>
      </c>
      <c r="AO880" s="116">
        <f t="shared" si="3232"/>
        <v>0</v>
      </c>
      <c r="AP880" s="116">
        <f t="shared" si="3232"/>
        <v>0</v>
      </c>
      <c r="AQ880" s="116">
        <f t="shared" si="3232"/>
        <v>0</v>
      </c>
      <c r="AR880" s="116">
        <f t="shared" si="3232"/>
        <v>0</v>
      </c>
      <c r="AS880" s="116">
        <f t="shared" si="3232"/>
        <v>0</v>
      </c>
      <c r="AT880" s="116">
        <f t="shared" si="3232"/>
        <v>0</v>
      </c>
      <c r="AU880" s="116">
        <f t="shared" si="3232"/>
        <v>0</v>
      </c>
      <c r="AV880" s="163"/>
      <c r="AW880" s="116">
        <f t="shared" si="3187"/>
        <v>0</v>
      </c>
      <c r="AX880" s="116">
        <f t="shared" ref="AX880:BH880" si="3233">AX679+AW880</f>
        <v>0</v>
      </c>
      <c r="AY880" s="116">
        <f t="shared" si="3233"/>
        <v>0</v>
      </c>
      <c r="AZ880" s="116">
        <f t="shared" si="3233"/>
        <v>0</v>
      </c>
      <c r="BA880" s="116">
        <f t="shared" si="3233"/>
        <v>0</v>
      </c>
      <c r="BB880" s="116">
        <f t="shared" si="3233"/>
        <v>0</v>
      </c>
      <c r="BC880" s="116">
        <f t="shared" si="3233"/>
        <v>0</v>
      </c>
      <c r="BD880" s="116">
        <f t="shared" si="3233"/>
        <v>0</v>
      </c>
      <c r="BE880" s="116">
        <f t="shared" si="3233"/>
        <v>0</v>
      </c>
      <c r="BF880" s="116">
        <f t="shared" si="3233"/>
        <v>0</v>
      </c>
      <c r="BG880" s="116">
        <f t="shared" si="3233"/>
        <v>0</v>
      </c>
      <c r="BH880" s="116">
        <f t="shared" si="3233"/>
        <v>0</v>
      </c>
      <c r="BI880" s="163"/>
      <c r="BV880" s="163"/>
      <c r="CI880" s="163"/>
      <c r="CV880" s="163"/>
      <c r="DI880" s="163"/>
      <c r="DV880" s="163"/>
      <c r="EI880" s="163"/>
    </row>
    <row r="881" spans="1:139" ht="15.75" hidden="1" customHeight="1" outlineLevel="1" x14ac:dyDescent="0.25">
      <c r="A881" s="2">
        <f t="shared" si="3221"/>
        <v>131</v>
      </c>
      <c r="B881" s="86">
        <f t="shared" si="3221"/>
        <v>0</v>
      </c>
      <c r="C881" s="86">
        <f t="shared" si="3221"/>
        <v>0</v>
      </c>
      <c r="D881" s="2">
        <f t="shared" si="3221"/>
        <v>0</v>
      </c>
      <c r="E881" s="162">
        <f t="shared" si="3221"/>
        <v>0</v>
      </c>
      <c r="I881" s="205">
        <v>0</v>
      </c>
      <c r="J881" s="116">
        <f t="shared" ref="J881:U881" si="3234">J680+I881</f>
        <v>0</v>
      </c>
      <c r="K881" s="116">
        <f t="shared" si="3234"/>
        <v>0</v>
      </c>
      <c r="L881" s="116">
        <f t="shared" si="3234"/>
        <v>0</v>
      </c>
      <c r="M881" s="116">
        <f t="shared" si="3234"/>
        <v>0</v>
      </c>
      <c r="N881" s="116">
        <f t="shared" si="3234"/>
        <v>0</v>
      </c>
      <c r="O881" s="116">
        <f t="shared" si="3234"/>
        <v>0</v>
      </c>
      <c r="P881" s="116">
        <f t="shared" si="3234"/>
        <v>0</v>
      </c>
      <c r="Q881" s="116">
        <f t="shared" si="3234"/>
        <v>0</v>
      </c>
      <c r="R881" s="116">
        <f t="shared" si="3234"/>
        <v>0</v>
      </c>
      <c r="S881" s="116">
        <f t="shared" si="3234"/>
        <v>0</v>
      </c>
      <c r="T881" s="116">
        <f t="shared" si="3234"/>
        <v>0</v>
      </c>
      <c r="U881" s="116">
        <f t="shared" si="3234"/>
        <v>0</v>
      </c>
      <c r="V881" s="163"/>
      <c r="W881" s="116">
        <f t="shared" si="3183"/>
        <v>0</v>
      </c>
      <c r="X881" s="116">
        <f t="shared" ref="X881:AH881" si="3235">X680+W881</f>
        <v>0</v>
      </c>
      <c r="Y881" s="116">
        <f t="shared" si="3235"/>
        <v>0</v>
      </c>
      <c r="Z881" s="116">
        <f t="shared" si="3235"/>
        <v>0</v>
      </c>
      <c r="AA881" s="116">
        <f t="shared" si="3235"/>
        <v>0</v>
      </c>
      <c r="AB881" s="116">
        <f t="shared" si="3235"/>
        <v>0</v>
      </c>
      <c r="AC881" s="116">
        <f t="shared" si="3235"/>
        <v>0</v>
      </c>
      <c r="AD881" s="116">
        <f t="shared" si="3235"/>
        <v>0</v>
      </c>
      <c r="AE881" s="116">
        <f t="shared" si="3235"/>
        <v>0</v>
      </c>
      <c r="AF881" s="116">
        <f t="shared" si="3235"/>
        <v>0</v>
      </c>
      <c r="AG881" s="116">
        <f t="shared" si="3235"/>
        <v>0</v>
      </c>
      <c r="AH881" s="116">
        <f t="shared" si="3235"/>
        <v>0</v>
      </c>
      <c r="AI881" s="163"/>
      <c r="AJ881" s="116">
        <f t="shared" si="3185"/>
        <v>0</v>
      </c>
      <c r="AK881" s="116">
        <f t="shared" ref="AK881:AU881" si="3236">AK680+AJ881</f>
        <v>0</v>
      </c>
      <c r="AL881" s="116">
        <f t="shared" si="3236"/>
        <v>0</v>
      </c>
      <c r="AM881" s="116">
        <f t="shared" si="3236"/>
        <v>0</v>
      </c>
      <c r="AN881" s="116">
        <f t="shared" si="3236"/>
        <v>0</v>
      </c>
      <c r="AO881" s="116">
        <f t="shared" si="3236"/>
        <v>0</v>
      </c>
      <c r="AP881" s="116">
        <f t="shared" si="3236"/>
        <v>0</v>
      </c>
      <c r="AQ881" s="116">
        <f t="shared" si="3236"/>
        <v>0</v>
      </c>
      <c r="AR881" s="116">
        <f t="shared" si="3236"/>
        <v>0</v>
      </c>
      <c r="AS881" s="116">
        <f t="shared" si="3236"/>
        <v>0</v>
      </c>
      <c r="AT881" s="116">
        <f t="shared" si="3236"/>
        <v>0</v>
      </c>
      <c r="AU881" s="116">
        <f t="shared" si="3236"/>
        <v>0</v>
      </c>
      <c r="AV881" s="163"/>
      <c r="AW881" s="116">
        <f t="shared" si="3187"/>
        <v>0</v>
      </c>
      <c r="AX881" s="116">
        <f t="shared" ref="AX881:BH881" si="3237">AX680+AW881</f>
        <v>0</v>
      </c>
      <c r="AY881" s="116">
        <f t="shared" si="3237"/>
        <v>0</v>
      </c>
      <c r="AZ881" s="116">
        <f t="shared" si="3237"/>
        <v>0</v>
      </c>
      <c r="BA881" s="116">
        <f t="shared" si="3237"/>
        <v>0</v>
      </c>
      <c r="BB881" s="116">
        <f t="shared" si="3237"/>
        <v>0</v>
      </c>
      <c r="BC881" s="116">
        <f t="shared" si="3237"/>
        <v>0</v>
      </c>
      <c r="BD881" s="116">
        <f t="shared" si="3237"/>
        <v>0</v>
      </c>
      <c r="BE881" s="116">
        <f t="shared" si="3237"/>
        <v>0</v>
      </c>
      <c r="BF881" s="116">
        <f t="shared" si="3237"/>
        <v>0</v>
      </c>
      <c r="BG881" s="116">
        <f t="shared" si="3237"/>
        <v>0</v>
      </c>
      <c r="BH881" s="116">
        <f t="shared" si="3237"/>
        <v>0</v>
      </c>
      <c r="BI881" s="163"/>
      <c r="BV881" s="163"/>
      <c r="CI881" s="163"/>
      <c r="CV881" s="163"/>
      <c r="DI881" s="163"/>
      <c r="DV881" s="163"/>
      <c r="EI881" s="163"/>
    </row>
    <row r="882" spans="1:139" ht="15.75" hidden="1" customHeight="1" outlineLevel="1" x14ac:dyDescent="0.25">
      <c r="A882" s="2">
        <f t="shared" si="3221"/>
        <v>132</v>
      </c>
      <c r="B882" s="86">
        <f t="shared" si="3221"/>
        <v>0</v>
      </c>
      <c r="C882" s="86">
        <f t="shared" si="3221"/>
        <v>0</v>
      </c>
      <c r="D882" s="2">
        <f t="shared" si="3221"/>
        <v>0</v>
      </c>
      <c r="E882" s="162">
        <f t="shared" si="3221"/>
        <v>0</v>
      </c>
      <c r="I882" s="205">
        <v>0</v>
      </c>
      <c r="J882" s="116">
        <f t="shared" ref="J882:U882" si="3238">J681+I882</f>
        <v>0</v>
      </c>
      <c r="K882" s="116">
        <f t="shared" si="3238"/>
        <v>0</v>
      </c>
      <c r="L882" s="116">
        <f t="shared" si="3238"/>
        <v>0</v>
      </c>
      <c r="M882" s="116">
        <f t="shared" si="3238"/>
        <v>0</v>
      </c>
      <c r="N882" s="116">
        <f t="shared" si="3238"/>
        <v>0</v>
      </c>
      <c r="O882" s="116">
        <f t="shared" si="3238"/>
        <v>0</v>
      </c>
      <c r="P882" s="116">
        <f t="shared" si="3238"/>
        <v>0</v>
      </c>
      <c r="Q882" s="116">
        <f t="shared" si="3238"/>
        <v>0</v>
      </c>
      <c r="R882" s="116">
        <f t="shared" si="3238"/>
        <v>0</v>
      </c>
      <c r="S882" s="116">
        <f t="shared" si="3238"/>
        <v>0</v>
      </c>
      <c r="T882" s="116">
        <f t="shared" si="3238"/>
        <v>0</v>
      </c>
      <c r="U882" s="116">
        <f t="shared" si="3238"/>
        <v>0</v>
      </c>
      <c r="V882" s="163"/>
      <c r="W882" s="116">
        <f t="shared" si="3183"/>
        <v>0</v>
      </c>
      <c r="X882" s="116">
        <f t="shared" ref="X882:AH882" si="3239">X681+W882</f>
        <v>0</v>
      </c>
      <c r="Y882" s="116">
        <f t="shared" si="3239"/>
        <v>0</v>
      </c>
      <c r="Z882" s="116">
        <f t="shared" si="3239"/>
        <v>0</v>
      </c>
      <c r="AA882" s="116">
        <f t="shared" si="3239"/>
        <v>0</v>
      </c>
      <c r="AB882" s="116">
        <f t="shared" si="3239"/>
        <v>0</v>
      </c>
      <c r="AC882" s="116">
        <f t="shared" si="3239"/>
        <v>0</v>
      </c>
      <c r="AD882" s="116">
        <f t="shared" si="3239"/>
        <v>0</v>
      </c>
      <c r="AE882" s="116">
        <f t="shared" si="3239"/>
        <v>0</v>
      </c>
      <c r="AF882" s="116">
        <f t="shared" si="3239"/>
        <v>0</v>
      </c>
      <c r="AG882" s="116">
        <f t="shared" si="3239"/>
        <v>0</v>
      </c>
      <c r="AH882" s="116">
        <f t="shared" si="3239"/>
        <v>0</v>
      </c>
      <c r="AI882" s="163"/>
      <c r="AJ882" s="116">
        <f t="shared" si="3185"/>
        <v>0</v>
      </c>
      <c r="AK882" s="116">
        <f t="shared" ref="AK882:AU882" si="3240">AK681+AJ882</f>
        <v>0</v>
      </c>
      <c r="AL882" s="116">
        <f t="shared" si="3240"/>
        <v>0</v>
      </c>
      <c r="AM882" s="116">
        <f t="shared" si="3240"/>
        <v>0</v>
      </c>
      <c r="AN882" s="116">
        <f t="shared" si="3240"/>
        <v>0</v>
      </c>
      <c r="AO882" s="116">
        <f t="shared" si="3240"/>
        <v>0</v>
      </c>
      <c r="AP882" s="116">
        <f t="shared" si="3240"/>
        <v>0</v>
      </c>
      <c r="AQ882" s="116">
        <f t="shared" si="3240"/>
        <v>0</v>
      </c>
      <c r="AR882" s="116">
        <f t="shared" si="3240"/>
        <v>0</v>
      </c>
      <c r="AS882" s="116">
        <f t="shared" si="3240"/>
        <v>0</v>
      </c>
      <c r="AT882" s="116">
        <f t="shared" si="3240"/>
        <v>0</v>
      </c>
      <c r="AU882" s="116">
        <f t="shared" si="3240"/>
        <v>0</v>
      </c>
      <c r="AV882" s="163"/>
      <c r="AW882" s="116">
        <f t="shared" si="3187"/>
        <v>0</v>
      </c>
      <c r="AX882" s="116">
        <f t="shared" ref="AX882:BH882" si="3241">AX681+AW882</f>
        <v>0</v>
      </c>
      <c r="AY882" s="116">
        <f t="shared" si="3241"/>
        <v>0</v>
      </c>
      <c r="AZ882" s="116">
        <f t="shared" si="3241"/>
        <v>0</v>
      </c>
      <c r="BA882" s="116">
        <f t="shared" si="3241"/>
        <v>0</v>
      </c>
      <c r="BB882" s="116">
        <f t="shared" si="3241"/>
        <v>0</v>
      </c>
      <c r="BC882" s="116">
        <f t="shared" si="3241"/>
        <v>0</v>
      </c>
      <c r="BD882" s="116">
        <f t="shared" si="3241"/>
        <v>0</v>
      </c>
      <c r="BE882" s="116">
        <f t="shared" si="3241"/>
        <v>0</v>
      </c>
      <c r="BF882" s="116">
        <f t="shared" si="3241"/>
        <v>0</v>
      </c>
      <c r="BG882" s="116">
        <f t="shared" si="3241"/>
        <v>0</v>
      </c>
      <c r="BH882" s="116">
        <f t="shared" si="3241"/>
        <v>0</v>
      </c>
      <c r="BI882" s="163"/>
      <c r="BV882" s="163"/>
      <c r="CI882" s="163"/>
      <c r="CV882" s="163"/>
      <c r="DI882" s="163"/>
      <c r="DV882" s="163"/>
      <c r="EI882" s="163"/>
    </row>
    <row r="883" spans="1:139" ht="15.75" hidden="1" customHeight="1" outlineLevel="1" x14ac:dyDescent="0.25">
      <c r="A883" s="2">
        <f t="shared" si="3221"/>
        <v>133</v>
      </c>
      <c r="B883" s="86">
        <f t="shared" si="3221"/>
        <v>0</v>
      </c>
      <c r="C883" s="86">
        <f t="shared" si="3221"/>
        <v>0</v>
      </c>
      <c r="D883" s="2">
        <f t="shared" si="3221"/>
        <v>0</v>
      </c>
      <c r="E883" s="162">
        <f t="shared" si="3221"/>
        <v>0</v>
      </c>
      <c r="I883" s="205">
        <v>0</v>
      </c>
      <c r="J883" s="116">
        <f t="shared" ref="J883:U883" si="3242">J682+I883</f>
        <v>0</v>
      </c>
      <c r="K883" s="116">
        <f t="shared" si="3242"/>
        <v>0</v>
      </c>
      <c r="L883" s="116">
        <f t="shared" si="3242"/>
        <v>0</v>
      </c>
      <c r="M883" s="116">
        <f t="shared" si="3242"/>
        <v>0</v>
      </c>
      <c r="N883" s="116">
        <f t="shared" si="3242"/>
        <v>0</v>
      </c>
      <c r="O883" s="116">
        <f t="shared" si="3242"/>
        <v>0</v>
      </c>
      <c r="P883" s="116">
        <f t="shared" si="3242"/>
        <v>0</v>
      </c>
      <c r="Q883" s="116">
        <f t="shared" si="3242"/>
        <v>0</v>
      </c>
      <c r="R883" s="116">
        <f t="shared" si="3242"/>
        <v>0</v>
      </c>
      <c r="S883" s="116">
        <f t="shared" si="3242"/>
        <v>0</v>
      </c>
      <c r="T883" s="116">
        <f t="shared" si="3242"/>
        <v>0</v>
      </c>
      <c r="U883" s="116">
        <f t="shared" si="3242"/>
        <v>0</v>
      </c>
      <c r="V883" s="163"/>
      <c r="W883" s="116">
        <f t="shared" si="3183"/>
        <v>0</v>
      </c>
      <c r="X883" s="116">
        <f t="shared" ref="X883:AH883" si="3243">X682+W883</f>
        <v>0</v>
      </c>
      <c r="Y883" s="116">
        <f t="shared" si="3243"/>
        <v>0</v>
      </c>
      <c r="Z883" s="116">
        <f t="shared" si="3243"/>
        <v>0</v>
      </c>
      <c r="AA883" s="116">
        <f t="shared" si="3243"/>
        <v>0</v>
      </c>
      <c r="AB883" s="116">
        <f t="shared" si="3243"/>
        <v>0</v>
      </c>
      <c r="AC883" s="116">
        <f t="shared" si="3243"/>
        <v>0</v>
      </c>
      <c r="AD883" s="116">
        <f t="shared" si="3243"/>
        <v>0</v>
      </c>
      <c r="AE883" s="116">
        <f t="shared" si="3243"/>
        <v>0</v>
      </c>
      <c r="AF883" s="116">
        <f t="shared" si="3243"/>
        <v>0</v>
      </c>
      <c r="AG883" s="116">
        <f t="shared" si="3243"/>
        <v>0</v>
      </c>
      <c r="AH883" s="116">
        <f t="shared" si="3243"/>
        <v>0</v>
      </c>
      <c r="AI883" s="163"/>
      <c r="AJ883" s="116">
        <f t="shared" si="3185"/>
        <v>0</v>
      </c>
      <c r="AK883" s="116">
        <f t="shared" ref="AK883:AU883" si="3244">AK682+AJ883</f>
        <v>0</v>
      </c>
      <c r="AL883" s="116">
        <f t="shared" si="3244"/>
        <v>0</v>
      </c>
      <c r="AM883" s="116">
        <f t="shared" si="3244"/>
        <v>0</v>
      </c>
      <c r="AN883" s="116">
        <f t="shared" si="3244"/>
        <v>0</v>
      </c>
      <c r="AO883" s="116">
        <f t="shared" si="3244"/>
        <v>0</v>
      </c>
      <c r="AP883" s="116">
        <f t="shared" si="3244"/>
        <v>0</v>
      </c>
      <c r="AQ883" s="116">
        <f t="shared" si="3244"/>
        <v>0</v>
      </c>
      <c r="AR883" s="116">
        <f t="shared" si="3244"/>
        <v>0</v>
      </c>
      <c r="AS883" s="116">
        <f t="shared" si="3244"/>
        <v>0</v>
      </c>
      <c r="AT883" s="116">
        <f t="shared" si="3244"/>
        <v>0</v>
      </c>
      <c r="AU883" s="116">
        <f t="shared" si="3244"/>
        <v>0</v>
      </c>
      <c r="AV883" s="163"/>
      <c r="AW883" s="116">
        <f t="shared" si="3187"/>
        <v>0</v>
      </c>
      <c r="AX883" s="116">
        <f t="shared" ref="AX883:BH883" si="3245">AX682+AW883</f>
        <v>0</v>
      </c>
      <c r="AY883" s="116">
        <f t="shared" si="3245"/>
        <v>0</v>
      </c>
      <c r="AZ883" s="116">
        <f t="shared" si="3245"/>
        <v>0</v>
      </c>
      <c r="BA883" s="116">
        <f t="shared" si="3245"/>
        <v>0</v>
      </c>
      <c r="BB883" s="116">
        <f t="shared" si="3245"/>
        <v>0</v>
      </c>
      <c r="BC883" s="116">
        <f t="shared" si="3245"/>
        <v>0</v>
      </c>
      <c r="BD883" s="116">
        <f t="shared" si="3245"/>
        <v>0</v>
      </c>
      <c r="BE883" s="116">
        <f t="shared" si="3245"/>
        <v>0</v>
      </c>
      <c r="BF883" s="116">
        <f t="shared" si="3245"/>
        <v>0</v>
      </c>
      <c r="BG883" s="116">
        <f t="shared" si="3245"/>
        <v>0</v>
      </c>
      <c r="BH883" s="116">
        <f t="shared" si="3245"/>
        <v>0</v>
      </c>
      <c r="BI883" s="163"/>
      <c r="BV883" s="163"/>
      <c r="CI883" s="163"/>
      <c r="CV883" s="163"/>
      <c r="DI883" s="163"/>
      <c r="DV883" s="163"/>
      <c r="EI883" s="163"/>
    </row>
    <row r="884" spans="1:139" ht="15.75" hidden="1" customHeight="1" x14ac:dyDescent="0.25">
      <c r="A884" s="2" t="str">
        <f t="shared" si="3221"/>
        <v>2021F</v>
      </c>
      <c r="B884" s="86" t="str">
        <f t="shared" si="3221"/>
        <v>PRE-09360</v>
      </c>
      <c r="C884" s="86" t="str">
        <f t="shared" si="3221"/>
        <v>SPP TAU PRE-09360 - 2021F</v>
      </c>
      <c r="D884" s="2" t="str">
        <f t="shared" si="3221"/>
        <v>PRE-2021F</v>
      </c>
      <c r="E884" s="162" t="str">
        <f t="shared" si="3221"/>
        <v>SPP TAU - 2021F</v>
      </c>
      <c r="I884" s="205">
        <v>0</v>
      </c>
      <c r="J884" s="116">
        <f t="shared" ref="J884:U884" si="3246">J683+I884</f>
        <v>0</v>
      </c>
      <c r="K884" s="116">
        <f t="shared" si="3246"/>
        <v>0</v>
      </c>
      <c r="L884" s="116">
        <f t="shared" si="3246"/>
        <v>0</v>
      </c>
      <c r="M884" s="116">
        <f t="shared" si="3246"/>
        <v>0</v>
      </c>
      <c r="N884" s="116">
        <f t="shared" si="3246"/>
        <v>0</v>
      </c>
      <c r="O884" s="116">
        <f t="shared" si="3246"/>
        <v>0</v>
      </c>
      <c r="P884" s="116">
        <f t="shared" si="3246"/>
        <v>0</v>
      </c>
      <c r="Q884" s="116">
        <f t="shared" si="3246"/>
        <v>0</v>
      </c>
      <c r="R884" s="116">
        <f t="shared" si="3246"/>
        <v>0</v>
      </c>
      <c r="S884" s="116">
        <f t="shared" si="3246"/>
        <v>0</v>
      </c>
      <c r="T884" s="116">
        <f t="shared" si="3246"/>
        <v>0</v>
      </c>
      <c r="U884" s="116">
        <f t="shared" si="3246"/>
        <v>0</v>
      </c>
      <c r="V884" s="163"/>
      <c r="W884" s="116">
        <f t="shared" si="3183"/>
        <v>0</v>
      </c>
      <c r="X884" s="116">
        <f t="shared" ref="X884:AH884" si="3247">X683+W884</f>
        <v>0</v>
      </c>
      <c r="Y884" s="116">
        <f t="shared" si="3247"/>
        <v>0</v>
      </c>
      <c r="Z884" s="116">
        <f t="shared" si="3247"/>
        <v>0</v>
      </c>
      <c r="AA884" s="116">
        <f t="shared" si="3247"/>
        <v>0</v>
      </c>
      <c r="AB884" s="116">
        <f t="shared" si="3247"/>
        <v>0</v>
      </c>
      <c r="AC884" s="116">
        <f t="shared" si="3247"/>
        <v>0</v>
      </c>
      <c r="AD884" s="116">
        <f t="shared" si="3247"/>
        <v>0</v>
      </c>
      <c r="AE884" s="116">
        <f t="shared" si="3247"/>
        <v>0</v>
      </c>
      <c r="AF884" s="116">
        <f t="shared" si="3247"/>
        <v>0</v>
      </c>
      <c r="AG884" s="116">
        <f t="shared" si="3247"/>
        <v>0</v>
      </c>
      <c r="AH884" s="116">
        <f t="shared" si="3247"/>
        <v>0</v>
      </c>
      <c r="AI884" s="163"/>
      <c r="AJ884" s="116">
        <f t="shared" si="3185"/>
        <v>0</v>
      </c>
      <c r="AK884" s="116">
        <f t="shared" ref="AK884:AU884" si="3248">AK683+AJ884</f>
        <v>0</v>
      </c>
      <c r="AL884" s="116">
        <f t="shared" si="3248"/>
        <v>0</v>
      </c>
      <c r="AM884" s="116">
        <f t="shared" si="3248"/>
        <v>0</v>
      </c>
      <c r="AN884" s="116">
        <f t="shared" si="3248"/>
        <v>0</v>
      </c>
      <c r="AO884" s="116">
        <f t="shared" si="3248"/>
        <v>0</v>
      </c>
      <c r="AP884" s="116">
        <f t="shared" si="3248"/>
        <v>0</v>
      </c>
      <c r="AQ884" s="116">
        <f t="shared" si="3248"/>
        <v>0</v>
      </c>
      <c r="AR884" s="116">
        <f t="shared" si="3248"/>
        <v>0</v>
      </c>
      <c r="AS884" s="116">
        <f t="shared" si="3248"/>
        <v>0</v>
      </c>
      <c r="AT884" s="116">
        <f t="shared" si="3248"/>
        <v>0</v>
      </c>
      <c r="AU884" s="116">
        <f t="shared" si="3248"/>
        <v>0</v>
      </c>
      <c r="AV884" s="163"/>
      <c r="AW884" s="116">
        <f t="shared" si="3187"/>
        <v>0</v>
      </c>
      <c r="AX884" s="116">
        <f t="shared" ref="AX884:BH884" si="3249">AX683+AW884</f>
        <v>0</v>
      </c>
      <c r="AY884" s="116">
        <f t="shared" si="3249"/>
        <v>0</v>
      </c>
      <c r="AZ884" s="116">
        <f t="shared" si="3249"/>
        <v>0</v>
      </c>
      <c r="BA884" s="116">
        <f t="shared" si="3249"/>
        <v>0</v>
      </c>
      <c r="BB884" s="116">
        <f t="shared" si="3249"/>
        <v>0</v>
      </c>
      <c r="BC884" s="116">
        <f t="shared" si="3249"/>
        <v>0</v>
      </c>
      <c r="BD884" s="116">
        <f t="shared" si="3249"/>
        <v>0</v>
      </c>
      <c r="BE884" s="116">
        <f t="shared" si="3249"/>
        <v>0</v>
      </c>
      <c r="BF884" s="116">
        <f t="shared" si="3249"/>
        <v>0</v>
      </c>
      <c r="BG884" s="116">
        <f t="shared" si="3249"/>
        <v>0</v>
      </c>
      <c r="BH884" s="116">
        <f t="shared" si="3249"/>
        <v>0</v>
      </c>
      <c r="BI884" s="163"/>
      <c r="BV884" s="163"/>
      <c r="CI884" s="163"/>
      <c r="CV884" s="163"/>
      <c r="DI884" s="163"/>
      <c r="DV884" s="163"/>
      <c r="EI884" s="163"/>
    </row>
    <row r="885" spans="1:139" ht="15.75" hidden="1" x14ac:dyDescent="0.25">
      <c r="A885" s="2" t="str">
        <f t="shared" si="3221"/>
        <v>2022B</v>
      </c>
      <c r="B885" s="86" t="str">
        <f t="shared" si="3221"/>
        <v>PRE-2022B</v>
      </c>
      <c r="C885" s="86" t="str">
        <f t="shared" si="3221"/>
        <v>SPP TAU - 2022B</v>
      </c>
      <c r="D885" s="2" t="str">
        <f t="shared" si="3221"/>
        <v>PRE-2022B</v>
      </c>
      <c r="E885" s="162" t="str">
        <f t="shared" si="3221"/>
        <v>SPP TAU - 2022B</v>
      </c>
      <c r="I885" s="205">
        <v>0</v>
      </c>
      <c r="J885" s="116">
        <f t="shared" ref="J885:U885" si="3250">J684+I885</f>
        <v>0</v>
      </c>
      <c r="K885" s="116">
        <f t="shared" si="3250"/>
        <v>0</v>
      </c>
      <c r="L885" s="116">
        <f t="shared" si="3250"/>
        <v>0</v>
      </c>
      <c r="M885" s="116">
        <f t="shared" si="3250"/>
        <v>0</v>
      </c>
      <c r="N885" s="116">
        <f t="shared" si="3250"/>
        <v>0</v>
      </c>
      <c r="O885" s="116">
        <f t="shared" si="3250"/>
        <v>0</v>
      </c>
      <c r="P885" s="116">
        <f t="shared" si="3250"/>
        <v>0</v>
      </c>
      <c r="Q885" s="116">
        <f t="shared" si="3250"/>
        <v>0</v>
      </c>
      <c r="R885" s="116">
        <f t="shared" si="3250"/>
        <v>0</v>
      </c>
      <c r="S885" s="116">
        <f t="shared" si="3250"/>
        <v>0</v>
      </c>
      <c r="T885" s="116">
        <f t="shared" si="3250"/>
        <v>0</v>
      </c>
      <c r="U885" s="116">
        <f t="shared" si="3250"/>
        <v>0</v>
      </c>
      <c r="W885" s="116">
        <f t="shared" si="3183"/>
        <v>0</v>
      </c>
      <c r="X885" s="116">
        <f t="shared" ref="X885:AH885" si="3251">X684+W885</f>
        <v>0</v>
      </c>
      <c r="Y885" s="116">
        <f t="shared" si="3251"/>
        <v>0</v>
      </c>
      <c r="Z885" s="116">
        <f t="shared" si="3251"/>
        <v>0</v>
      </c>
      <c r="AA885" s="116">
        <f t="shared" si="3251"/>
        <v>0</v>
      </c>
      <c r="AB885" s="116">
        <f t="shared" si="3251"/>
        <v>0</v>
      </c>
      <c r="AC885" s="116">
        <f t="shared" si="3251"/>
        <v>0</v>
      </c>
      <c r="AD885" s="116">
        <f t="shared" si="3251"/>
        <v>0</v>
      </c>
      <c r="AE885" s="116">
        <f t="shared" si="3251"/>
        <v>0</v>
      </c>
      <c r="AF885" s="116">
        <f t="shared" si="3251"/>
        <v>0</v>
      </c>
      <c r="AG885" s="116">
        <f t="shared" si="3251"/>
        <v>0</v>
      </c>
      <c r="AH885" s="116">
        <f t="shared" si="3251"/>
        <v>0</v>
      </c>
      <c r="AJ885" s="116">
        <f t="shared" si="3185"/>
        <v>0</v>
      </c>
      <c r="AK885" s="116">
        <f t="shared" ref="AK885:AU885" si="3252">AK684+AJ885</f>
        <v>0</v>
      </c>
      <c r="AL885" s="116">
        <f t="shared" si="3252"/>
        <v>0</v>
      </c>
      <c r="AM885" s="116">
        <f t="shared" si="3252"/>
        <v>0</v>
      </c>
      <c r="AN885" s="116">
        <f t="shared" si="3252"/>
        <v>0</v>
      </c>
      <c r="AO885" s="116">
        <f t="shared" si="3252"/>
        <v>0</v>
      </c>
      <c r="AP885" s="116">
        <f t="shared" si="3252"/>
        <v>0</v>
      </c>
      <c r="AQ885" s="116">
        <f t="shared" si="3252"/>
        <v>0</v>
      </c>
      <c r="AR885" s="116">
        <f t="shared" si="3252"/>
        <v>0</v>
      </c>
      <c r="AS885" s="116">
        <f t="shared" si="3252"/>
        <v>0</v>
      </c>
      <c r="AT885" s="116">
        <f t="shared" si="3252"/>
        <v>0</v>
      </c>
      <c r="AU885" s="116">
        <f t="shared" si="3252"/>
        <v>0</v>
      </c>
      <c r="AW885" s="116">
        <f t="shared" si="3187"/>
        <v>0</v>
      </c>
      <c r="AX885" s="116">
        <f t="shared" ref="AX885:BH885" si="3253">AX684+AW885</f>
        <v>0</v>
      </c>
      <c r="AY885" s="116">
        <f t="shared" si="3253"/>
        <v>0</v>
      </c>
      <c r="AZ885" s="116">
        <f t="shared" si="3253"/>
        <v>0</v>
      </c>
      <c r="BA885" s="116">
        <f t="shared" si="3253"/>
        <v>0</v>
      </c>
      <c r="BB885" s="116">
        <f t="shared" si="3253"/>
        <v>0</v>
      </c>
      <c r="BC885" s="116">
        <f t="shared" si="3253"/>
        <v>0</v>
      </c>
      <c r="BD885" s="116">
        <f t="shared" si="3253"/>
        <v>0</v>
      </c>
      <c r="BE885" s="116">
        <f t="shared" si="3253"/>
        <v>0</v>
      </c>
      <c r="BF885" s="116">
        <f t="shared" si="3253"/>
        <v>0</v>
      </c>
      <c r="BG885" s="116">
        <f t="shared" si="3253"/>
        <v>0</v>
      </c>
      <c r="BH885" s="116">
        <f t="shared" si="3253"/>
        <v>0</v>
      </c>
      <c r="BJ885" s="116">
        <f>BH885+BJ684</f>
        <v>0</v>
      </c>
      <c r="BK885" s="116" t="e">
        <f t="shared" ref="BK885:BU885" si="3254">BJ885+BK684</f>
        <v>#REF!</v>
      </c>
      <c r="BL885" s="116" t="e">
        <f t="shared" si="3254"/>
        <v>#REF!</v>
      </c>
      <c r="BM885" s="116" t="e">
        <f t="shared" si="3254"/>
        <v>#REF!</v>
      </c>
      <c r="BN885" s="116" t="e">
        <f t="shared" si="3254"/>
        <v>#REF!</v>
      </c>
      <c r="BO885" s="116" t="e">
        <f t="shared" si="3254"/>
        <v>#REF!</v>
      </c>
      <c r="BP885" s="116" t="e">
        <f t="shared" si="3254"/>
        <v>#REF!</v>
      </c>
      <c r="BQ885" s="116" t="e">
        <f t="shared" si="3254"/>
        <v>#REF!</v>
      </c>
      <c r="BR885" s="116" t="e">
        <f t="shared" si="3254"/>
        <v>#REF!</v>
      </c>
      <c r="BS885" s="116" t="e">
        <f t="shared" si="3254"/>
        <v>#REF!</v>
      </c>
      <c r="BT885" s="116" t="e">
        <f t="shared" si="3254"/>
        <v>#REF!</v>
      </c>
      <c r="BU885" s="116" t="e">
        <f t="shared" si="3254"/>
        <v>#REF!</v>
      </c>
      <c r="BW885" s="116" t="e">
        <f>BU885+BW684</f>
        <v>#REF!</v>
      </c>
      <c r="BX885" s="116" t="e">
        <f t="shared" ref="BX885:CH885" si="3255">BW885+BX684</f>
        <v>#REF!</v>
      </c>
      <c r="BY885" s="116" t="e">
        <f t="shared" si="3255"/>
        <v>#REF!</v>
      </c>
      <c r="BZ885" s="116" t="e">
        <f t="shared" si="3255"/>
        <v>#REF!</v>
      </c>
      <c r="CA885" s="116" t="e">
        <f t="shared" si="3255"/>
        <v>#REF!</v>
      </c>
      <c r="CB885" s="116" t="e">
        <f t="shared" si="3255"/>
        <v>#REF!</v>
      </c>
      <c r="CC885" s="116" t="e">
        <f t="shared" si="3255"/>
        <v>#REF!</v>
      </c>
      <c r="CD885" s="116" t="e">
        <f t="shared" si="3255"/>
        <v>#REF!</v>
      </c>
      <c r="CE885" s="116" t="e">
        <f t="shared" si="3255"/>
        <v>#REF!</v>
      </c>
      <c r="CF885" s="116" t="e">
        <f t="shared" si="3255"/>
        <v>#REF!</v>
      </c>
      <c r="CG885" s="116" t="e">
        <f t="shared" si="3255"/>
        <v>#REF!</v>
      </c>
      <c r="CH885" s="116" t="e">
        <f t="shared" si="3255"/>
        <v>#REF!</v>
      </c>
      <c r="CJ885" s="116" t="e">
        <f>CH885+CJ684</f>
        <v>#REF!</v>
      </c>
      <c r="CK885" s="116" t="e">
        <f t="shared" ref="CK885:CU885" si="3256">CJ885+CK684</f>
        <v>#REF!</v>
      </c>
      <c r="CL885" s="116" t="e">
        <f t="shared" si="3256"/>
        <v>#REF!</v>
      </c>
      <c r="CM885" s="116" t="e">
        <f t="shared" si="3256"/>
        <v>#REF!</v>
      </c>
      <c r="CN885" s="116" t="e">
        <f t="shared" si="3256"/>
        <v>#REF!</v>
      </c>
      <c r="CO885" s="116" t="e">
        <f t="shared" si="3256"/>
        <v>#REF!</v>
      </c>
      <c r="CP885" s="116" t="e">
        <f t="shared" si="3256"/>
        <v>#REF!</v>
      </c>
      <c r="CQ885" s="116" t="e">
        <f t="shared" si="3256"/>
        <v>#REF!</v>
      </c>
      <c r="CR885" s="116" t="e">
        <f t="shared" si="3256"/>
        <v>#REF!</v>
      </c>
      <c r="CS885" s="116" t="e">
        <f t="shared" si="3256"/>
        <v>#REF!</v>
      </c>
      <c r="CT885" s="116" t="e">
        <f t="shared" si="3256"/>
        <v>#REF!</v>
      </c>
      <c r="CU885" s="116" t="e">
        <f t="shared" si="3256"/>
        <v>#REF!</v>
      </c>
      <c r="CW885" s="116" t="e">
        <f>CU885+CW684</f>
        <v>#REF!</v>
      </c>
      <c r="CX885" s="116" t="e">
        <f t="shared" ref="CX885:DH885" si="3257">CW885+CX684</f>
        <v>#REF!</v>
      </c>
      <c r="CY885" s="116" t="e">
        <f t="shared" si="3257"/>
        <v>#REF!</v>
      </c>
      <c r="CZ885" s="116" t="e">
        <f t="shared" si="3257"/>
        <v>#REF!</v>
      </c>
      <c r="DA885" s="116" t="e">
        <f t="shared" si="3257"/>
        <v>#REF!</v>
      </c>
      <c r="DB885" s="116" t="e">
        <f t="shared" si="3257"/>
        <v>#REF!</v>
      </c>
      <c r="DC885" s="116" t="e">
        <f t="shared" si="3257"/>
        <v>#REF!</v>
      </c>
      <c r="DD885" s="116" t="e">
        <f t="shared" si="3257"/>
        <v>#REF!</v>
      </c>
      <c r="DE885" s="116" t="e">
        <f t="shared" si="3257"/>
        <v>#REF!</v>
      </c>
      <c r="DF885" s="116" t="e">
        <f t="shared" si="3257"/>
        <v>#REF!</v>
      </c>
      <c r="DG885" s="116" t="e">
        <f t="shared" si="3257"/>
        <v>#REF!</v>
      </c>
      <c r="DH885" s="116" t="e">
        <f t="shared" si="3257"/>
        <v>#REF!</v>
      </c>
      <c r="DJ885" s="116" t="e">
        <f>DH885+DJ684</f>
        <v>#REF!</v>
      </c>
      <c r="DK885" s="116" t="e">
        <f t="shared" ref="DK885:DU885" si="3258">DJ885+DK684</f>
        <v>#REF!</v>
      </c>
      <c r="DL885" s="116" t="e">
        <f t="shared" si="3258"/>
        <v>#REF!</v>
      </c>
      <c r="DM885" s="116" t="e">
        <f t="shared" si="3258"/>
        <v>#REF!</v>
      </c>
      <c r="DN885" s="116" t="e">
        <f t="shared" si="3258"/>
        <v>#REF!</v>
      </c>
      <c r="DO885" s="116" t="e">
        <f t="shared" si="3258"/>
        <v>#REF!</v>
      </c>
      <c r="DP885" s="116" t="e">
        <f t="shared" si="3258"/>
        <v>#REF!</v>
      </c>
      <c r="DQ885" s="116" t="e">
        <f t="shared" si="3258"/>
        <v>#REF!</v>
      </c>
      <c r="DR885" s="116" t="e">
        <f t="shared" si="3258"/>
        <v>#REF!</v>
      </c>
      <c r="DS885" s="116" t="e">
        <f t="shared" si="3258"/>
        <v>#REF!</v>
      </c>
      <c r="DT885" s="116" t="e">
        <f t="shared" si="3258"/>
        <v>#REF!</v>
      </c>
      <c r="DU885" s="116" t="e">
        <f t="shared" si="3258"/>
        <v>#REF!</v>
      </c>
      <c r="DW885" s="116" t="e">
        <f>DU885+DW684</f>
        <v>#REF!</v>
      </c>
      <c r="DX885" s="116" t="e">
        <f t="shared" ref="DX885:EH885" si="3259">DW885+DX684</f>
        <v>#REF!</v>
      </c>
      <c r="DY885" s="116" t="e">
        <f t="shared" si="3259"/>
        <v>#REF!</v>
      </c>
      <c r="DZ885" s="116" t="e">
        <f t="shared" si="3259"/>
        <v>#REF!</v>
      </c>
      <c r="EA885" s="116" t="e">
        <f t="shared" si="3259"/>
        <v>#REF!</v>
      </c>
      <c r="EB885" s="116" t="e">
        <f t="shared" si="3259"/>
        <v>#REF!</v>
      </c>
      <c r="EC885" s="116" t="e">
        <f t="shared" si="3259"/>
        <v>#REF!</v>
      </c>
      <c r="ED885" s="116" t="e">
        <f t="shared" si="3259"/>
        <v>#REF!</v>
      </c>
      <c r="EE885" s="116" t="e">
        <f t="shared" si="3259"/>
        <v>#REF!</v>
      </c>
      <c r="EF885" s="116" t="e">
        <f t="shared" si="3259"/>
        <v>#REF!</v>
      </c>
      <c r="EG885" s="116" t="e">
        <f t="shared" si="3259"/>
        <v>#REF!</v>
      </c>
      <c r="EH885" s="116" t="e">
        <f t="shared" si="3259"/>
        <v>#REF!</v>
      </c>
    </row>
    <row r="886" spans="1:139" ht="15.75" x14ac:dyDescent="0.25">
      <c r="B886" s="1" t="s">
        <v>157</v>
      </c>
      <c r="E886" s="162"/>
      <c r="I886" s="87">
        <f t="shared" ref="I886:U886" si="3260">SUM(I689:I885)</f>
        <v>0</v>
      </c>
      <c r="J886" s="184">
        <f t="shared" si="3260"/>
        <v>0</v>
      </c>
      <c r="K886" s="184">
        <f t="shared" si="3260"/>
        <v>0</v>
      </c>
      <c r="L886" s="184">
        <f t="shared" si="3260"/>
        <v>0</v>
      </c>
      <c r="M886" s="184">
        <f t="shared" si="3260"/>
        <v>0</v>
      </c>
      <c r="N886" s="184">
        <f t="shared" si="3260"/>
        <v>0</v>
      </c>
      <c r="O886" s="184">
        <f t="shared" si="3260"/>
        <v>0</v>
      </c>
      <c r="P886" s="184">
        <f t="shared" si="3260"/>
        <v>0</v>
      </c>
      <c r="Q886" s="184">
        <f t="shared" si="3260"/>
        <v>0</v>
      </c>
      <c r="R886" s="184">
        <f t="shared" si="3260"/>
        <v>1186.7899999999997</v>
      </c>
      <c r="S886" s="184">
        <f t="shared" si="3260"/>
        <v>2380.2899999999995</v>
      </c>
      <c r="T886" s="184">
        <f t="shared" si="3260"/>
        <v>3587.99</v>
      </c>
      <c r="U886" s="184">
        <f t="shared" si="3260"/>
        <v>4795.6900000000005</v>
      </c>
      <c r="V886" s="177">
        <f>V685+I886-U886</f>
        <v>0</v>
      </c>
      <c r="W886" s="184">
        <f t="shared" ref="W886:AH886" si="3261">SUM(W689:W885)</f>
        <v>6021.35</v>
      </c>
      <c r="X886" s="184">
        <f t="shared" si="3261"/>
        <v>9543.4800000000014</v>
      </c>
      <c r="Y886" s="184">
        <f t="shared" si="3261"/>
        <v>13403.98</v>
      </c>
      <c r="Z886" s="184">
        <f t="shared" si="3261"/>
        <v>17267.079999999998</v>
      </c>
      <c r="AA886" s="184">
        <f t="shared" si="3261"/>
        <v>21157.06</v>
      </c>
      <c r="AB886" s="184">
        <f t="shared" si="3261"/>
        <v>25033.829999999994</v>
      </c>
      <c r="AC886" s="184">
        <f t="shared" si="3261"/>
        <v>29702.980000000007</v>
      </c>
      <c r="AD886" s="184">
        <f t="shared" si="3261"/>
        <v>39775.71</v>
      </c>
      <c r="AE886" s="184">
        <f t="shared" si="3261"/>
        <v>49848.249999999993</v>
      </c>
      <c r="AF886" s="184">
        <f t="shared" si="3261"/>
        <v>62979.699999999961</v>
      </c>
      <c r="AG886" s="184">
        <f t="shared" si="3261"/>
        <v>76243.08</v>
      </c>
      <c r="AH886" s="184">
        <f t="shared" si="3261"/>
        <v>93473.729999999981</v>
      </c>
      <c r="AI886" s="177">
        <f>AI685+U886-AH886</f>
        <v>0</v>
      </c>
      <c r="AJ886" s="184">
        <f t="shared" ref="AJ886:AU886" si="3262">SUM(AJ689:AJ885)</f>
        <v>113869.93</v>
      </c>
      <c r="AK886" s="184">
        <f t="shared" si="3262"/>
        <v>138396.05999999991</v>
      </c>
      <c r="AL886" s="184">
        <f t="shared" si="3262"/>
        <v>166382.64000000001</v>
      </c>
      <c r="AM886" s="184">
        <f t="shared" si="3262"/>
        <v>207069.34999999998</v>
      </c>
      <c r="AN886" s="184">
        <f t="shared" si="3262"/>
        <v>251239.56000000008</v>
      </c>
      <c r="AO886" s="184">
        <f t="shared" si="3262"/>
        <v>301531.93000000011</v>
      </c>
      <c r="AP886" s="184">
        <f t="shared" si="3262"/>
        <v>359742.31999999989</v>
      </c>
      <c r="AQ886" s="184">
        <f t="shared" si="3262"/>
        <v>417952.7099999999</v>
      </c>
      <c r="AR886" s="184">
        <f t="shared" si="3262"/>
        <v>486430.47</v>
      </c>
      <c r="AS886" s="184">
        <f t="shared" si="3262"/>
        <v>556867.22</v>
      </c>
      <c r="AT886" s="184">
        <f t="shared" si="3262"/>
        <v>627303.96999999986</v>
      </c>
      <c r="AU886" s="184">
        <f t="shared" si="3262"/>
        <v>703464.28999999969</v>
      </c>
      <c r="AV886" s="177">
        <f>AV685+AH886-AU886</f>
        <v>0</v>
      </c>
      <c r="AW886" s="184">
        <f t="shared" ref="AW886:BH886" si="3263">SUM(AW689:AW885)</f>
        <v>784353.24999999988</v>
      </c>
      <c r="AX886" s="184">
        <f t="shared" si="3263"/>
        <v>865242.21</v>
      </c>
      <c r="AY886" s="184">
        <f t="shared" si="3263"/>
        <v>952159.35000000009</v>
      </c>
      <c r="AZ886" s="184">
        <f t="shared" si="3263"/>
        <v>1039076.4899999998</v>
      </c>
      <c r="BA886" s="184">
        <f t="shared" si="3263"/>
        <v>1130919.5199999996</v>
      </c>
      <c r="BB886" s="184">
        <f t="shared" si="3263"/>
        <v>1226097.71</v>
      </c>
      <c r="BC886" s="184">
        <f t="shared" si="3263"/>
        <v>1324873.7799999998</v>
      </c>
      <c r="BD886" s="184">
        <f t="shared" si="3263"/>
        <v>1426614.43</v>
      </c>
      <c r="BE886" s="184">
        <f t="shared" si="3263"/>
        <v>1528355.0799999994</v>
      </c>
      <c r="BF886" s="184">
        <f t="shared" si="3263"/>
        <v>1639032.83</v>
      </c>
      <c r="BG886" s="184">
        <f t="shared" si="3263"/>
        <v>1753853.2199999997</v>
      </c>
      <c r="BH886" s="184">
        <f t="shared" si="3263"/>
        <v>1868673.61</v>
      </c>
      <c r="BI886" s="177">
        <f>BI685+AU886-BH886</f>
        <v>0</v>
      </c>
      <c r="BJ886" s="184">
        <f t="shared" ref="BJ886:BU886" si="3264">SUM(BJ689:BJ885)</f>
        <v>0</v>
      </c>
      <c r="BK886" s="184" t="e">
        <f t="shared" si="3264"/>
        <v>#REF!</v>
      </c>
      <c r="BL886" s="184" t="e">
        <f t="shared" si="3264"/>
        <v>#REF!</v>
      </c>
      <c r="BM886" s="184" t="e">
        <f t="shared" si="3264"/>
        <v>#REF!</v>
      </c>
      <c r="BN886" s="184" t="e">
        <f t="shared" si="3264"/>
        <v>#REF!</v>
      </c>
      <c r="BO886" s="184" t="e">
        <f t="shared" si="3264"/>
        <v>#REF!</v>
      </c>
      <c r="BP886" s="184" t="e">
        <f t="shared" si="3264"/>
        <v>#REF!</v>
      </c>
      <c r="BQ886" s="184" t="e">
        <f t="shared" si="3264"/>
        <v>#REF!</v>
      </c>
      <c r="BR886" s="184" t="e">
        <f t="shared" si="3264"/>
        <v>#REF!</v>
      </c>
      <c r="BS886" s="184" t="e">
        <f t="shared" si="3264"/>
        <v>#REF!</v>
      </c>
      <c r="BT886" s="184" t="e">
        <f t="shared" si="3264"/>
        <v>#REF!</v>
      </c>
      <c r="BU886" s="184" t="e">
        <f t="shared" si="3264"/>
        <v>#REF!</v>
      </c>
      <c r="BV886" s="177" t="e">
        <f>BV685+BH886-BU886</f>
        <v>#REF!</v>
      </c>
      <c r="BW886" s="184" t="e">
        <f t="shared" ref="BW886:CH886" si="3265">SUM(BW689:BW885)</f>
        <v>#REF!</v>
      </c>
      <c r="BX886" s="184" t="e">
        <f t="shared" si="3265"/>
        <v>#REF!</v>
      </c>
      <c r="BY886" s="184" t="e">
        <f t="shared" si="3265"/>
        <v>#REF!</v>
      </c>
      <c r="BZ886" s="184" t="e">
        <f t="shared" si="3265"/>
        <v>#REF!</v>
      </c>
      <c r="CA886" s="184" t="e">
        <f t="shared" si="3265"/>
        <v>#REF!</v>
      </c>
      <c r="CB886" s="184" t="e">
        <f t="shared" si="3265"/>
        <v>#REF!</v>
      </c>
      <c r="CC886" s="184" t="e">
        <f t="shared" si="3265"/>
        <v>#REF!</v>
      </c>
      <c r="CD886" s="184" t="e">
        <f t="shared" si="3265"/>
        <v>#REF!</v>
      </c>
      <c r="CE886" s="184" t="e">
        <f t="shared" si="3265"/>
        <v>#REF!</v>
      </c>
      <c r="CF886" s="184" t="e">
        <f t="shared" si="3265"/>
        <v>#REF!</v>
      </c>
      <c r="CG886" s="184" t="e">
        <f t="shared" si="3265"/>
        <v>#REF!</v>
      </c>
      <c r="CH886" s="184" t="e">
        <f t="shared" si="3265"/>
        <v>#REF!</v>
      </c>
      <c r="CI886" s="177" t="e">
        <f>CI685+BU886-CH886</f>
        <v>#REF!</v>
      </c>
      <c r="CJ886" s="184" t="e">
        <f t="shared" ref="CJ886:CU886" si="3266">SUM(CJ689:CJ885)</f>
        <v>#REF!</v>
      </c>
      <c r="CK886" s="184" t="e">
        <f t="shared" si="3266"/>
        <v>#REF!</v>
      </c>
      <c r="CL886" s="184" t="e">
        <f t="shared" si="3266"/>
        <v>#REF!</v>
      </c>
      <c r="CM886" s="184" t="e">
        <f t="shared" si="3266"/>
        <v>#REF!</v>
      </c>
      <c r="CN886" s="184" t="e">
        <f t="shared" si="3266"/>
        <v>#REF!</v>
      </c>
      <c r="CO886" s="184" t="e">
        <f t="shared" si="3266"/>
        <v>#REF!</v>
      </c>
      <c r="CP886" s="184" t="e">
        <f t="shared" si="3266"/>
        <v>#REF!</v>
      </c>
      <c r="CQ886" s="184" t="e">
        <f t="shared" si="3266"/>
        <v>#REF!</v>
      </c>
      <c r="CR886" s="184" t="e">
        <f t="shared" si="3266"/>
        <v>#REF!</v>
      </c>
      <c r="CS886" s="184" t="e">
        <f t="shared" si="3266"/>
        <v>#REF!</v>
      </c>
      <c r="CT886" s="184" t="e">
        <f t="shared" si="3266"/>
        <v>#REF!</v>
      </c>
      <c r="CU886" s="184" t="e">
        <f t="shared" si="3266"/>
        <v>#REF!</v>
      </c>
      <c r="CV886" s="177" t="e">
        <f>CV685+CH886-CU886</f>
        <v>#REF!</v>
      </c>
      <c r="CW886" s="184" t="e">
        <f t="shared" ref="CW886:DH886" si="3267">SUM(CW689:CW885)</f>
        <v>#REF!</v>
      </c>
      <c r="CX886" s="184" t="e">
        <f t="shared" si="3267"/>
        <v>#REF!</v>
      </c>
      <c r="CY886" s="184" t="e">
        <f t="shared" si="3267"/>
        <v>#REF!</v>
      </c>
      <c r="CZ886" s="184" t="e">
        <f t="shared" si="3267"/>
        <v>#REF!</v>
      </c>
      <c r="DA886" s="184" t="e">
        <f t="shared" si="3267"/>
        <v>#REF!</v>
      </c>
      <c r="DB886" s="184" t="e">
        <f t="shared" si="3267"/>
        <v>#REF!</v>
      </c>
      <c r="DC886" s="184" t="e">
        <f t="shared" si="3267"/>
        <v>#REF!</v>
      </c>
      <c r="DD886" s="184" t="e">
        <f t="shared" si="3267"/>
        <v>#REF!</v>
      </c>
      <c r="DE886" s="184" t="e">
        <f t="shared" si="3267"/>
        <v>#REF!</v>
      </c>
      <c r="DF886" s="184" t="e">
        <f t="shared" si="3267"/>
        <v>#REF!</v>
      </c>
      <c r="DG886" s="184" t="e">
        <f t="shared" si="3267"/>
        <v>#REF!</v>
      </c>
      <c r="DH886" s="184" t="e">
        <f t="shared" si="3267"/>
        <v>#REF!</v>
      </c>
      <c r="DI886" s="177" t="e">
        <f>DI685+CU886-DH886</f>
        <v>#REF!</v>
      </c>
      <c r="DJ886" s="184" t="e">
        <f t="shared" ref="DJ886:DU886" si="3268">SUM(DJ689:DJ885)</f>
        <v>#REF!</v>
      </c>
      <c r="DK886" s="184" t="e">
        <f t="shared" si="3268"/>
        <v>#REF!</v>
      </c>
      <c r="DL886" s="184" t="e">
        <f t="shared" si="3268"/>
        <v>#REF!</v>
      </c>
      <c r="DM886" s="184" t="e">
        <f t="shared" si="3268"/>
        <v>#REF!</v>
      </c>
      <c r="DN886" s="184" t="e">
        <f t="shared" si="3268"/>
        <v>#REF!</v>
      </c>
      <c r="DO886" s="184" t="e">
        <f t="shared" si="3268"/>
        <v>#REF!</v>
      </c>
      <c r="DP886" s="184" t="e">
        <f t="shared" si="3268"/>
        <v>#REF!</v>
      </c>
      <c r="DQ886" s="184" t="e">
        <f t="shared" si="3268"/>
        <v>#REF!</v>
      </c>
      <c r="DR886" s="184" t="e">
        <f t="shared" si="3268"/>
        <v>#REF!</v>
      </c>
      <c r="DS886" s="184" t="e">
        <f t="shared" si="3268"/>
        <v>#REF!</v>
      </c>
      <c r="DT886" s="184" t="e">
        <f t="shared" si="3268"/>
        <v>#REF!</v>
      </c>
      <c r="DU886" s="184" t="e">
        <f t="shared" si="3268"/>
        <v>#REF!</v>
      </c>
      <c r="DV886" s="177" t="e">
        <f>DV685+DH886-DU886</f>
        <v>#REF!</v>
      </c>
      <c r="DW886" s="184" t="e">
        <f t="shared" ref="DW886:EH886" si="3269">SUM(DW689:DW885)</f>
        <v>#REF!</v>
      </c>
      <c r="DX886" s="184" t="e">
        <f t="shared" si="3269"/>
        <v>#REF!</v>
      </c>
      <c r="DY886" s="184" t="e">
        <f t="shared" si="3269"/>
        <v>#REF!</v>
      </c>
      <c r="DZ886" s="184" t="e">
        <f t="shared" si="3269"/>
        <v>#REF!</v>
      </c>
      <c r="EA886" s="184" t="e">
        <f t="shared" si="3269"/>
        <v>#REF!</v>
      </c>
      <c r="EB886" s="184" t="e">
        <f t="shared" si="3269"/>
        <v>#REF!</v>
      </c>
      <c r="EC886" s="184" t="e">
        <f t="shared" si="3269"/>
        <v>#REF!</v>
      </c>
      <c r="ED886" s="184" t="e">
        <f t="shared" si="3269"/>
        <v>#REF!</v>
      </c>
      <c r="EE886" s="184" t="e">
        <f t="shared" si="3269"/>
        <v>#REF!</v>
      </c>
      <c r="EF886" s="184" t="e">
        <f t="shared" si="3269"/>
        <v>#REF!</v>
      </c>
      <c r="EG886" s="184" t="e">
        <f t="shared" si="3269"/>
        <v>#REF!</v>
      </c>
      <c r="EH886" s="184" t="e">
        <f t="shared" si="3269"/>
        <v>#REF!</v>
      </c>
      <c r="EI886" s="177" t="e">
        <f>EI685+DU886-EH886</f>
        <v>#REF!</v>
      </c>
    </row>
    <row r="887" spans="1:139" x14ac:dyDescent="0.2">
      <c r="E887" s="162"/>
      <c r="I887" s="206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  <c r="AA887" s="177"/>
      <c r="AB887" s="177"/>
      <c r="AC887" s="177"/>
      <c r="AD887" s="177"/>
      <c r="AE887" s="177"/>
      <c r="AF887" s="177"/>
      <c r="AG887" s="177"/>
      <c r="AH887" s="177"/>
      <c r="AI887" s="177"/>
      <c r="AJ887" s="177"/>
      <c r="AK887" s="177"/>
      <c r="AL887" s="177"/>
      <c r="AM887" s="177"/>
      <c r="AN887" s="177"/>
      <c r="AO887" s="177"/>
      <c r="AP887" s="177"/>
      <c r="AQ887" s="177"/>
      <c r="AR887" s="177"/>
      <c r="AS887" s="177"/>
      <c r="AT887" s="177"/>
      <c r="AU887" s="177"/>
      <c r="AW887" s="177"/>
      <c r="AX887" s="177"/>
      <c r="AY887" s="177"/>
      <c r="AZ887" s="177"/>
      <c r="BA887" s="177"/>
      <c r="BB887" s="177"/>
      <c r="BC887" s="177"/>
      <c r="BD887" s="177"/>
      <c r="BE887" s="177"/>
      <c r="BF887" s="177"/>
      <c r="BG887" s="177"/>
      <c r="BH887" s="177"/>
      <c r="BJ887" s="177"/>
      <c r="BK887" s="177"/>
      <c r="BL887" s="177"/>
      <c r="BM887" s="177"/>
      <c r="BN887" s="177"/>
      <c r="BO887" s="177"/>
      <c r="BP887" s="177"/>
      <c r="BQ887" s="177"/>
      <c r="BR887" s="177"/>
      <c r="BS887" s="177"/>
      <c r="BT887" s="177"/>
      <c r="BU887" s="177"/>
      <c r="BW887" s="177"/>
      <c r="BX887" s="177"/>
      <c r="BY887" s="177"/>
      <c r="BZ887" s="177"/>
      <c r="CA887" s="177"/>
      <c r="CB887" s="177"/>
      <c r="CC887" s="177"/>
      <c r="CD887" s="177"/>
      <c r="CE887" s="177"/>
      <c r="CF887" s="177"/>
      <c r="CG887" s="177"/>
      <c r="CH887" s="177"/>
      <c r="CJ887" s="177"/>
      <c r="CK887" s="177"/>
      <c r="CL887" s="177"/>
      <c r="CM887" s="177"/>
      <c r="CN887" s="177"/>
      <c r="CO887" s="177"/>
      <c r="CP887" s="177"/>
      <c r="CQ887" s="177"/>
      <c r="CR887" s="177"/>
      <c r="CS887" s="177"/>
      <c r="CT887" s="177"/>
      <c r="CU887" s="177"/>
      <c r="CW887" s="177"/>
      <c r="CX887" s="177"/>
      <c r="CY887" s="177"/>
      <c r="CZ887" s="177"/>
      <c r="DA887" s="177"/>
      <c r="DB887" s="177"/>
      <c r="DC887" s="177"/>
      <c r="DD887" s="177"/>
      <c r="DE887" s="177"/>
      <c r="DF887" s="177"/>
      <c r="DG887" s="177"/>
      <c r="DH887" s="177"/>
      <c r="DJ887" s="177"/>
      <c r="DK887" s="177"/>
      <c r="DL887" s="177"/>
      <c r="DM887" s="177"/>
      <c r="DN887" s="177"/>
      <c r="DO887" s="177"/>
      <c r="DP887" s="177"/>
      <c r="DQ887" s="177"/>
      <c r="DR887" s="177"/>
      <c r="DS887" s="177"/>
      <c r="DT887" s="177"/>
      <c r="DU887" s="177"/>
      <c r="DW887" s="177"/>
      <c r="DX887" s="177"/>
      <c r="DY887" s="177"/>
      <c r="DZ887" s="177"/>
      <c r="EA887" s="177"/>
      <c r="EB887" s="177"/>
      <c r="EC887" s="177"/>
      <c r="ED887" s="177"/>
      <c r="EE887" s="177"/>
      <c r="EF887" s="177"/>
      <c r="EG887" s="177"/>
      <c r="EH887" s="177"/>
    </row>
    <row r="888" spans="1:139" ht="15.6" customHeight="1" x14ac:dyDescent="0.2">
      <c r="E888" s="162"/>
    </row>
    <row r="889" spans="1:139" s="1" customFormat="1" ht="15.75" x14ac:dyDescent="0.25">
      <c r="B889" s="189" t="s">
        <v>148</v>
      </c>
      <c r="I889" s="217" t="str">
        <f>I286</f>
        <v>Dec'19</v>
      </c>
      <c r="J889" s="83" t="s">
        <v>87</v>
      </c>
      <c r="K889" s="83" t="s">
        <v>88</v>
      </c>
      <c r="L889" s="83" t="s">
        <v>89</v>
      </c>
      <c r="M889" s="83" t="s">
        <v>90</v>
      </c>
      <c r="N889" s="83" t="s">
        <v>48</v>
      </c>
      <c r="O889" s="83" t="s">
        <v>91</v>
      </c>
      <c r="P889" s="83" t="s">
        <v>92</v>
      </c>
      <c r="Q889" s="83" t="s">
        <v>93</v>
      </c>
      <c r="R889" s="83" t="s">
        <v>94</v>
      </c>
      <c r="S889" s="83" t="s">
        <v>95</v>
      </c>
      <c r="T889" s="83" t="s">
        <v>96</v>
      </c>
      <c r="U889" s="83" t="s">
        <v>97</v>
      </c>
      <c r="V889" s="2"/>
      <c r="W889" s="83" t="s">
        <v>87</v>
      </c>
      <c r="X889" s="83" t="s">
        <v>88</v>
      </c>
      <c r="Y889" s="83" t="s">
        <v>89</v>
      </c>
      <c r="Z889" s="83" t="s">
        <v>90</v>
      </c>
      <c r="AA889" s="83" t="s">
        <v>48</v>
      </c>
      <c r="AB889" s="83" t="s">
        <v>91</v>
      </c>
      <c r="AC889" s="83" t="s">
        <v>92</v>
      </c>
      <c r="AD889" s="83" t="s">
        <v>93</v>
      </c>
      <c r="AE889" s="83" t="s">
        <v>94</v>
      </c>
      <c r="AF889" s="83" t="s">
        <v>95</v>
      </c>
      <c r="AG889" s="83" t="s">
        <v>96</v>
      </c>
      <c r="AH889" s="83" t="s">
        <v>97</v>
      </c>
      <c r="AJ889" s="83" t="s">
        <v>87</v>
      </c>
      <c r="AK889" s="83" t="s">
        <v>88</v>
      </c>
      <c r="AL889" s="83" t="s">
        <v>89</v>
      </c>
      <c r="AM889" s="83" t="s">
        <v>90</v>
      </c>
      <c r="AN889" s="83" t="s">
        <v>48</v>
      </c>
      <c r="AO889" s="83" t="s">
        <v>91</v>
      </c>
      <c r="AP889" s="83" t="s">
        <v>92</v>
      </c>
      <c r="AQ889" s="83" t="s">
        <v>93</v>
      </c>
      <c r="AR889" s="83" t="s">
        <v>94</v>
      </c>
      <c r="AS889" s="83" t="s">
        <v>95</v>
      </c>
      <c r="AT889" s="83" t="s">
        <v>96</v>
      </c>
      <c r="AU889" s="83" t="s">
        <v>97</v>
      </c>
      <c r="AW889" s="83" t="s">
        <v>87</v>
      </c>
      <c r="AX889" s="83" t="s">
        <v>88</v>
      </c>
      <c r="AY889" s="83" t="s">
        <v>89</v>
      </c>
      <c r="AZ889" s="83" t="s">
        <v>90</v>
      </c>
      <c r="BA889" s="83" t="s">
        <v>48</v>
      </c>
      <c r="BB889" s="83" t="s">
        <v>91</v>
      </c>
      <c r="BC889" s="83" t="s">
        <v>92</v>
      </c>
      <c r="BD889" s="83" t="s">
        <v>93</v>
      </c>
      <c r="BE889" s="83" t="s">
        <v>94</v>
      </c>
      <c r="BF889" s="83" t="s">
        <v>95</v>
      </c>
      <c r="BG889" s="83" t="s">
        <v>96</v>
      </c>
      <c r="BH889" s="83" t="s">
        <v>97</v>
      </c>
      <c r="BJ889" s="83" t="s">
        <v>87</v>
      </c>
      <c r="BK889" s="83" t="s">
        <v>88</v>
      </c>
      <c r="BL889" s="83" t="s">
        <v>89</v>
      </c>
      <c r="BM889" s="83" t="s">
        <v>90</v>
      </c>
      <c r="BN889" s="83" t="s">
        <v>48</v>
      </c>
      <c r="BO889" s="83" t="s">
        <v>91</v>
      </c>
      <c r="BP889" s="83" t="s">
        <v>92</v>
      </c>
      <c r="BQ889" s="83" t="s">
        <v>93</v>
      </c>
      <c r="BR889" s="83" t="s">
        <v>94</v>
      </c>
      <c r="BS889" s="83" t="s">
        <v>95</v>
      </c>
      <c r="BT889" s="83" t="s">
        <v>96</v>
      </c>
      <c r="BU889" s="83" t="s">
        <v>97</v>
      </c>
      <c r="BW889" s="83" t="s">
        <v>87</v>
      </c>
      <c r="BX889" s="83" t="s">
        <v>88</v>
      </c>
      <c r="BY889" s="83" t="s">
        <v>89</v>
      </c>
      <c r="BZ889" s="83" t="s">
        <v>90</v>
      </c>
      <c r="CA889" s="83" t="s">
        <v>48</v>
      </c>
      <c r="CB889" s="83" t="s">
        <v>91</v>
      </c>
      <c r="CC889" s="83" t="s">
        <v>92</v>
      </c>
      <c r="CD889" s="83" t="s">
        <v>93</v>
      </c>
      <c r="CE889" s="83" t="s">
        <v>94</v>
      </c>
      <c r="CF889" s="83" t="s">
        <v>95</v>
      </c>
      <c r="CG889" s="83" t="s">
        <v>96</v>
      </c>
      <c r="CH889" s="83" t="s">
        <v>97</v>
      </c>
      <c r="CJ889" s="83" t="s">
        <v>87</v>
      </c>
      <c r="CK889" s="83" t="s">
        <v>88</v>
      </c>
      <c r="CL889" s="83" t="s">
        <v>89</v>
      </c>
      <c r="CM889" s="83" t="s">
        <v>90</v>
      </c>
      <c r="CN889" s="83" t="s">
        <v>48</v>
      </c>
      <c r="CO889" s="83" t="s">
        <v>91</v>
      </c>
      <c r="CP889" s="83" t="s">
        <v>92</v>
      </c>
      <c r="CQ889" s="83" t="s">
        <v>93</v>
      </c>
      <c r="CR889" s="83" t="s">
        <v>94</v>
      </c>
      <c r="CS889" s="83" t="s">
        <v>95</v>
      </c>
      <c r="CT889" s="83" t="s">
        <v>96</v>
      </c>
      <c r="CU889" s="83" t="s">
        <v>97</v>
      </c>
      <c r="CW889" s="83" t="s">
        <v>87</v>
      </c>
      <c r="CX889" s="83" t="s">
        <v>88</v>
      </c>
      <c r="CY889" s="83" t="s">
        <v>89</v>
      </c>
      <c r="CZ889" s="83" t="s">
        <v>90</v>
      </c>
      <c r="DA889" s="83" t="s">
        <v>48</v>
      </c>
      <c r="DB889" s="83" t="s">
        <v>91</v>
      </c>
      <c r="DC889" s="83" t="s">
        <v>92</v>
      </c>
      <c r="DD889" s="83" t="s">
        <v>93</v>
      </c>
      <c r="DE889" s="83" t="s">
        <v>94</v>
      </c>
      <c r="DF889" s="83" t="s">
        <v>95</v>
      </c>
      <c r="DG889" s="83" t="s">
        <v>96</v>
      </c>
      <c r="DH889" s="83" t="s">
        <v>97</v>
      </c>
      <c r="DJ889" s="83" t="s">
        <v>87</v>
      </c>
      <c r="DK889" s="83" t="s">
        <v>88</v>
      </c>
      <c r="DL889" s="83" t="s">
        <v>89</v>
      </c>
      <c r="DM889" s="83" t="s">
        <v>90</v>
      </c>
      <c r="DN889" s="83" t="s">
        <v>48</v>
      </c>
      <c r="DO889" s="83" t="s">
        <v>91</v>
      </c>
      <c r="DP889" s="83" t="s">
        <v>92</v>
      </c>
      <c r="DQ889" s="83" t="s">
        <v>93</v>
      </c>
      <c r="DR889" s="83" t="s">
        <v>94</v>
      </c>
      <c r="DS889" s="83" t="s">
        <v>95</v>
      </c>
      <c r="DT889" s="83" t="s">
        <v>96</v>
      </c>
      <c r="DU889" s="83" t="s">
        <v>97</v>
      </c>
      <c r="DW889" s="83" t="s">
        <v>87</v>
      </c>
      <c r="DX889" s="83" t="s">
        <v>88</v>
      </c>
      <c r="DY889" s="83" t="s">
        <v>89</v>
      </c>
      <c r="DZ889" s="83" t="s">
        <v>90</v>
      </c>
      <c r="EA889" s="83" t="s">
        <v>48</v>
      </c>
      <c r="EB889" s="83" t="s">
        <v>91</v>
      </c>
      <c r="EC889" s="83" t="s">
        <v>92</v>
      </c>
      <c r="ED889" s="83" t="s">
        <v>93</v>
      </c>
      <c r="EE889" s="83" t="s">
        <v>94</v>
      </c>
      <c r="EF889" s="83" t="s">
        <v>95</v>
      </c>
      <c r="EG889" s="83" t="s">
        <v>96</v>
      </c>
      <c r="EH889" s="83" t="s">
        <v>97</v>
      </c>
    </row>
    <row r="890" spans="1:139" ht="15.75" outlineLevel="1" x14ac:dyDescent="0.25">
      <c r="A890" s="2">
        <f>A689</f>
        <v>1</v>
      </c>
      <c r="B890" s="86" t="str">
        <f>B689</f>
        <v>PRE-09620</v>
      </c>
      <c r="C890" s="86" t="str">
        <f>C689</f>
        <v>SPP TAU - Circuit 66654</v>
      </c>
      <c r="D890" s="2" t="str">
        <f>D689</f>
        <v>PRE-09620.1</v>
      </c>
      <c r="E890" s="162" t="str">
        <f>E689</f>
        <v>SPP TAU - Circuit 66654</v>
      </c>
      <c r="I890" s="205">
        <v>0</v>
      </c>
      <c r="J890" s="191">
        <f t="shared" ref="J890:U890" si="3270">J5-J146+I890</f>
        <v>0</v>
      </c>
      <c r="K890" s="191">
        <f t="shared" si="3270"/>
        <v>0</v>
      </c>
      <c r="L890" s="116">
        <f t="shared" si="3270"/>
        <v>0</v>
      </c>
      <c r="M890" s="116">
        <f t="shared" si="3270"/>
        <v>340</v>
      </c>
      <c r="N890" s="116">
        <f t="shared" si="3270"/>
        <v>2857.74</v>
      </c>
      <c r="O890" s="116">
        <f t="shared" si="3270"/>
        <v>194980.61000000002</v>
      </c>
      <c r="P890" s="116">
        <f t="shared" si="3270"/>
        <v>415569.13000000006</v>
      </c>
      <c r="Q890" s="116">
        <f t="shared" si="3270"/>
        <v>0</v>
      </c>
      <c r="R890" s="116">
        <f t="shared" si="3270"/>
        <v>0</v>
      </c>
      <c r="S890" s="116">
        <f t="shared" si="3270"/>
        <v>0</v>
      </c>
      <c r="T890" s="116">
        <f t="shared" si="3270"/>
        <v>0</v>
      </c>
      <c r="U890" s="116">
        <f t="shared" si="3270"/>
        <v>0</v>
      </c>
      <c r="W890" s="191">
        <f t="shared" ref="W890:W902" si="3271">W5-W146+U890</f>
        <v>0</v>
      </c>
      <c r="X890" s="191">
        <f t="shared" ref="X890:AH890" si="3272">X5-X146+W890</f>
        <v>0</v>
      </c>
      <c r="Y890" s="116">
        <f t="shared" si="3272"/>
        <v>0</v>
      </c>
      <c r="Z890" s="116">
        <f t="shared" si="3272"/>
        <v>0</v>
      </c>
      <c r="AA890" s="116">
        <f t="shared" si="3272"/>
        <v>0</v>
      </c>
      <c r="AB890" s="116">
        <f t="shared" si="3272"/>
        <v>0</v>
      </c>
      <c r="AC890" s="116">
        <f t="shared" si="3272"/>
        <v>0</v>
      </c>
      <c r="AD890" s="116">
        <f t="shared" si="3272"/>
        <v>0</v>
      </c>
      <c r="AE890" s="116">
        <f t="shared" si="3272"/>
        <v>0</v>
      </c>
      <c r="AF890" s="116">
        <f t="shared" si="3272"/>
        <v>0</v>
      </c>
      <c r="AG890" s="116">
        <f t="shared" si="3272"/>
        <v>0</v>
      </c>
      <c r="AH890" s="116">
        <f t="shared" si="3272"/>
        <v>0</v>
      </c>
      <c r="AJ890" s="191">
        <f t="shared" ref="AJ890:AJ902" si="3273">AJ5-AJ146+AH890</f>
        <v>0</v>
      </c>
      <c r="AK890" s="191">
        <f t="shared" ref="AK890:AU890" si="3274">AK5-AK146+AJ890</f>
        <v>0</v>
      </c>
      <c r="AL890" s="116">
        <f t="shared" si="3274"/>
        <v>0</v>
      </c>
      <c r="AM890" s="116">
        <f t="shared" si="3274"/>
        <v>0</v>
      </c>
      <c r="AN890" s="116">
        <f t="shared" si="3274"/>
        <v>0</v>
      </c>
      <c r="AO890" s="116">
        <f t="shared" si="3274"/>
        <v>0</v>
      </c>
      <c r="AP890" s="116">
        <f t="shared" si="3274"/>
        <v>0</v>
      </c>
      <c r="AQ890" s="116">
        <f t="shared" si="3274"/>
        <v>0</v>
      </c>
      <c r="AR890" s="116">
        <f t="shared" si="3274"/>
        <v>0</v>
      </c>
      <c r="AS890" s="116">
        <f t="shared" si="3274"/>
        <v>0</v>
      </c>
      <c r="AT890" s="116">
        <f t="shared" si="3274"/>
        <v>0</v>
      </c>
      <c r="AU890" s="116">
        <f t="shared" si="3274"/>
        <v>0</v>
      </c>
      <c r="AW890" s="191">
        <f t="shared" ref="AW890:AW902" si="3275">AW5-AW146+AU890</f>
        <v>0</v>
      </c>
      <c r="AX890" s="191">
        <f t="shared" ref="AX890:BH890" si="3276">AX5-AX146+AW890</f>
        <v>0</v>
      </c>
      <c r="AY890" s="116">
        <f t="shared" si="3276"/>
        <v>0</v>
      </c>
      <c r="AZ890" s="116">
        <f t="shared" si="3276"/>
        <v>0</v>
      </c>
      <c r="BA890" s="116">
        <f t="shared" si="3276"/>
        <v>0</v>
      </c>
      <c r="BB890" s="116">
        <f t="shared" si="3276"/>
        <v>0</v>
      </c>
      <c r="BC890" s="116">
        <f t="shared" si="3276"/>
        <v>0</v>
      </c>
      <c r="BD890" s="116">
        <f t="shared" si="3276"/>
        <v>0</v>
      </c>
      <c r="BE890" s="116">
        <f t="shared" si="3276"/>
        <v>0</v>
      </c>
      <c r="BF890" s="116">
        <f t="shared" si="3276"/>
        <v>0</v>
      </c>
      <c r="BG890" s="116">
        <f t="shared" si="3276"/>
        <v>0</v>
      </c>
      <c r="BH890" s="116">
        <f t="shared" si="3276"/>
        <v>0</v>
      </c>
      <c r="BJ890" s="116"/>
      <c r="BK890" s="116"/>
      <c r="BL890" s="116"/>
      <c r="BM890" s="116"/>
      <c r="BN890" s="116"/>
      <c r="BO890" s="116"/>
      <c r="BP890" s="116"/>
      <c r="BQ890" s="116"/>
      <c r="BR890" s="116"/>
      <c r="BS890" s="116"/>
      <c r="BT890" s="116"/>
      <c r="BU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W890" s="116"/>
      <c r="DX890" s="116"/>
      <c r="DY890" s="116"/>
      <c r="DZ890" s="116"/>
      <c r="EA890" s="116"/>
      <c r="EB890" s="116"/>
      <c r="EC890" s="116"/>
      <c r="ED890" s="116"/>
      <c r="EE890" s="116"/>
      <c r="EF890" s="116"/>
      <c r="EG890" s="116"/>
      <c r="EH890" s="116"/>
    </row>
    <row r="891" spans="1:139" ht="15.75" outlineLevel="1" x14ac:dyDescent="0.25">
      <c r="A891" s="2">
        <f>A693</f>
        <v>2</v>
      </c>
      <c r="B891" s="86" t="str">
        <f>B693</f>
        <v>PRE-09621</v>
      </c>
      <c r="C891" s="86" t="str">
        <f>C693</f>
        <v>SPP TAU - Circuit 66840</v>
      </c>
      <c r="D891" s="2" t="str">
        <f>D693</f>
        <v>PRE-09621.1</v>
      </c>
      <c r="E891" s="162" t="str">
        <f>E693</f>
        <v>SPP TAU - Circuit 66840</v>
      </c>
      <c r="I891" s="205">
        <v>0</v>
      </c>
      <c r="J891" s="191">
        <f t="shared" ref="J891:U891" si="3277">J6-J147+I891</f>
        <v>0</v>
      </c>
      <c r="K891" s="191">
        <f t="shared" si="3277"/>
        <v>0</v>
      </c>
      <c r="L891" s="116">
        <f t="shared" si="3277"/>
        <v>0</v>
      </c>
      <c r="M891" s="116">
        <f t="shared" si="3277"/>
        <v>340</v>
      </c>
      <c r="N891" s="116">
        <f t="shared" si="3277"/>
        <v>14358.74</v>
      </c>
      <c r="O891" s="116">
        <f t="shared" si="3277"/>
        <v>33371.369999999995</v>
      </c>
      <c r="P891" s="116">
        <f t="shared" si="3277"/>
        <v>401191.3</v>
      </c>
      <c r="Q891" s="116">
        <f t="shared" si="3277"/>
        <v>587123.27</v>
      </c>
      <c r="R891" s="116">
        <f t="shared" si="3277"/>
        <v>595880.31000000006</v>
      </c>
      <c r="S891" s="116">
        <f t="shared" si="3277"/>
        <v>652564.67000000004</v>
      </c>
      <c r="T891" s="116">
        <f t="shared" si="3277"/>
        <v>713033.9800000001</v>
      </c>
      <c r="U891" s="116">
        <f t="shared" si="3277"/>
        <v>711456.51000000013</v>
      </c>
      <c r="W891" s="191">
        <f t="shared" si="3271"/>
        <v>0</v>
      </c>
      <c r="X891" s="191">
        <f t="shared" ref="X891:AH891" si="3278">X6-X147+W891</f>
        <v>0</v>
      </c>
      <c r="Y891" s="116">
        <f t="shared" si="3278"/>
        <v>0</v>
      </c>
      <c r="Z891" s="116">
        <f t="shared" si="3278"/>
        <v>0</v>
      </c>
      <c r="AA891" s="116">
        <f t="shared" si="3278"/>
        <v>0</v>
      </c>
      <c r="AB891" s="116">
        <f t="shared" si="3278"/>
        <v>0</v>
      </c>
      <c r="AC891" s="116">
        <f t="shared" si="3278"/>
        <v>0</v>
      </c>
      <c r="AD891" s="116">
        <f t="shared" si="3278"/>
        <v>0</v>
      </c>
      <c r="AE891" s="116">
        <f t="shared" si="3278"/>
        <v>0</v>
      </c>
      <c r="AF891" s="116">
        <f t="shared" si="3278"/>
        <v>0</v>
      </c>
      <c r="AG891" s="116">
        <f t="shared" si="3278"/>
        <v>0</v>
      </c>
      <c r="AH891" s="116">
        <f t="shared" si="3278"/>
        <v>0</v>
      </c>
      <c r="AJ891" s="191">
        <f t="shared" si="3273"/>
        <v>0</v>
      </c>
      <c r="AK891" s="191">
        <f t="shared" ref="AK891:AU891" si="3279">AK6-AK147+AJ891</f>
        <v>0</v>
      </c>
      <c r="AL891" s="116">
        <f t="shared" si="3279"/>
        <v>0</v>
      </c>
      <c r="AM891" s="116">
        <f t="shared" si="3279"/>
        <v>0</v>
      </c>
      <c r="AN891" s="116">
        <f t="shared" si="3279"/>
        <v>0</v>
      </c>
      <c r="AO891" s="116">
        <f t="shared" si="3279"/>
        <v>0</v>
      </c>
      <c r="AP891" s="116">
        <f t="shared" si="3279"/>
        <v>0</v>
      </c>
      <c r="AQ891" s="116">
        <f t="shared" si="3279"/>
        <v>0</v>
      </c>
      <c r="AR891" s="116">
        <f t="shared" si="3279"/>
        <v>0</v>
      </c>
      <c r="AS891" s="116">
        <f t="shared" si="3279"/>
        <v>0</v>
      </c>
      <c r="AT891" s="116">
        <f t="shared" si="3279"/>
        <v>0</v>
      </c>
      <c r="AU891" s="116">
        <f t="shared" si="3279"/>
        <v>0</v>
      </c>
      <c r="AW891" s="191">
        <f t="shared" si="3275"/>
        <v>0</v>
      </c>
      <c r="AX891" s="191">
        <f t="shared" ref="AX891:BH891" si="3280">AX6-AX147+AW891</f>
        <v>0</v>
      </c>
      <c r="AY891" s="116">
        <f t="shared" si="3280"/>
        <v>0</v>
      </c>
      <c r="AZ891" s="116">
        <f t="shared" si="3280"/>
        <v>0</v>
      </c>
      <c r="BA891" s="116">
        <f t="shared" si="3280"/>
        <v>0</v>
      </c>
      <c r="BB891" s="116">
        <f t="shared" si="3280"/>
        <v>0</v>
      </c>
      <c r="BC891" s="116">
        <f t="shared" si="3280"/>
        <v>0</v>
      </c>
      <c r="BD891" s="116">
        <f t="shared" si="3280"/>
        <v>0</v>
      </c>
      <c r="BE891" s="116">
        <f t="shared" si="3280"/>
        <v>0</v>
      </c>
      <c r="BF891" s="116">
        <f t="shared" si="3280"/>
        <v>0</v>
      </c>
      <c r="BG891" s="116">
        <f t="shared" si="3280"/>
        <v>0</v>
      </c>
      <c r="BH891" s="116">
        <f t="shared" si="3280"/>
        <v>0</v>
      </c>
      <c r="BJ891" s="116"/>
      <c r="BK891" s="116"/>
      <c r="BL891" s="116"/>
      <c r="BM891" s="116"/>
      <c r="BN891" s="116"/>
      <c r="BO891" s="116"/>
      <c r="BP891" s="116"/>
      <c r="BQ891" s="116"/>
      <c r="BR891" s="116"/>
      <c r="BS891" s="116"/>
      <c r="BT891" s="116"/>
      <c r="BU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W891" s="116"/>
      <c r="DX891" s="116"/>
      <c r="DY891" s="116"/>
      <c r="DZ891" s="116"/>
      <c r="EA891" s="116"/>
      <c r="EB891" s="116"/>
      <c r="EC891" s="116"/>
      <c r="ED891" s="116"/>
      <c r="EE891" s="116"/>
      <c r="EF891" s="116"/>
      <c r="EG891" s="116"/>
      <c r="EH891" s="116"/>
    </row>
    <row r="892" spans="1:139" ht="15.75" outlineLevel="1" x14ac:dyDescent="0.25">
      <c r="A892" s="2">
        <f>A700</f>
        <v>3</v>
      </c>
      <c r="B892" s="86" t="str">
        <f>B700</f>
        <v>PRE-09622</v>
      </c>
      <c r="C892" s="86" t="str">
        <f>C700</f>
        <v>SPP TAU - Circuit 66007</v>
      </c>
      <c r="D892" s="2" t="str">
        <f>D700</f>
        <v>PRE-09622.1</v>
      </c>
      <c r="E892" s="162" t="str">
        <f>E700</f>
        <v>SPP TAU - Circuit 66007</v>
      </c>
      <c r="I892" s="205">
        <v>0</v>
      </c>
      <c r="J892" s="191">
        <f t="shared" ref="J892:U892" si="3281">J7-J148+I892</f>
        <v>0</v>
      </c>
      <c r="K892" s="191">
        <f t="shared" si="3281"/>
        <v>0</v>
      </c>
      <c r="L892" s="116">
        <f t="shared" si="3281"/>
        <v>0</v>
      </c>
      <c r="M892" s="116">
        <f t="shared" si="3281"/>
        <v>340</v>
      </c>
      <c r="N892" s="116">
        <f t="shared" si="3281"/>
        <v>1059.3600000000001</v>
      </c>
      <c r="O892" s="116">
        <f t="shared" si="3281"/>
        <v>36385.89</v>
      </c>
      <c r="P892" s="116">
        <f t="shared" si="3281"/>
        <v>37568.879999999997</v>
      </c>
      <c r="Q892" s="116">
        <f t="shared" si="3281"/>
        <v>279142.23999999993</v>
      </c>
      <c r="R892" s="116">
        <f t="shared" si="3281"/>
        <v>312666.87999999995</v>
      </c>
      <c r="S892" s="116">
        <f t="shared" si="3281"/>
        <v>1047405.1799999997</v>
      </c>
      <c r="T892" s="116">
        <f t="shared" si="3281"/>
        <v>1090788.9999999998</v>
      </c>
      <c r="U892" s="116">
        <f t="shared" si="3281"/>
        <v>1091821.3199999998</v>
      </c>
      <c r="W892" s="191">
        <f t="shared" si="3271"/>
        <v>1093526.69</v>
      </c>
      <c r="X892" s="191">
        <f t="shared" ref="X892:AH892" si="3282">X7-X148+W892</f>
        <v>1069599.43</v>
      </c>
      <c r="Y892" s="116">
        <f t="shared" si="3282"/>
        <v>1069762.3499999999</v>
      </c>
      <c r="Z892" s="116">
        <f t="shared" si="3282"/>
        <v>1069855.2999999998</v>
      </c>
      <c r="AA892" s="116">
        <f t="shared" si="3282"/>
        <v>1070002.5199999998</v>
      </c>
      <c r="AB892" s="116">
        <f t="shared" si="3282"/>
        <v>1073713.6199999999</v>
      </c>
      <c r="AC892" s="116">
        <f t="shared" si="3282"/>
        <v>1074504.5799999998</v>
      </c>
      <c r="AD892" s="116">
        <f t="shared" si="3282"/>
        <v>1074504.5799999998</v>
      </c>
      <c r="AE892" s="116">
        <f t="shared" si="3282"/>
        <v>1085561.95</v>
      </c>
      <c r="AF892" s="116">
        <f t="shared" si="3282"/>
        <v>1085561.95</v>
      </c>
      <c r="AG892" s="116">
        <f t="shared" si="3282"/>
        <v>1085585.0799999998</v>
      </c>
      <c r="AH892" s="116">
        <f t="shared" si="3282"/>
        <v>0</v>
      </c>
      <c r="AJ892" s="191">
        <f t="shared" si="3273"/>
        <v>0</v>
      </c>
      <c r="AK892" s="191">
        <f t="shared" ref="AK892:AU892" si="3283">AK7-AK148+AJ892</f>
        <v>0</v>
      </c>
      <c r="AL892" s="116">
        <f t="shared" si="3283"/>
        <v>0</v>
      </c>
      <c r="AM892" s="116">
        <f t="shared" si="3283"/>
        <v>0</v>
      </c>
      <c r="AN892" s="116">
        <f t="shared" si="3283"/>
        <v>0</v>
      </c>
      <c r="AO892" s="116">
        <f t="shared" si="3283"/>
        <v>0</v>
      </c>
      <c r="AP892" s="116">
        <f t="shared" si="3283"/>
        <v>0</v>
      </c>
      <c r="AQ892" s="116">
        <f t="shared" si="3283"/>
        <v>0</v>
      </c>
      <c r="AR892" s="116">
        <f t="shared" si="3283"/>
        <v>0</v>
      </c>
      <c r="AS892" s="116">
        <f t="shared" si="3283"/>
        <v>0</v>
      </c>
      <c r="AT892" s="116">
        <f t="shared" si="3283"/>
        <v>0</v>
      </c>
      <c r="AU892" s="116">
        <f t="shared" si="3283"/>
        <v>0</v>
      </c>
      <c r="AW892" s="191">
        <f t="shared" si="3275"/>
        <v>0</v>
      </c>
      <c r="AX892" s="191">
        <f t="shared" ref="AX892:BH892" si="3284">AX7-AX148+AW892</f>
        <v>0</v>
      </c>
      <c r="AY892" s="116">
        <f t="shared" si="3284"/>
        <v>0</v>
      </c>
      <c r="AZ892" s="116">
        <f t="shared" si="3284"/>
        <v>0</v>
      </c>
      <c r="BA892" s="116">
        <f t="shared" si="3284"/>
        <v>0</v>
      </c>
      <c r="BB892" s="116">
        <f t="shared" si="3284"/>
        <v>0</v>
      </c>
      <c r="BC892" s="116">
        <f t="shared" si="3284"/>
        <v>0</v>
      </c>
      <c r="BD892" s="116">
        <f t="shared" si="3284"/>
        <v>0</v>
      </c>
      <c r="BE892" s="116">
        <f t="shared" si="3284"/>
        <v>0</v>
      </c>
      <c r="BF892" s="116">
        <f t="shared" si="3284"/>
        <v>0</v>
      </c>
      <c r="BG892" s="116">
        <f t="shared" si="3284"/>
        <v>0</v>
      </c>
      <c r="BH892" s="116">
        <f t="shared" si="3284"/>
        <v>0</v>
      </c>
      <c r="BJ892" s="116"/>
      <c r="BK892" s="116"/>
      <c r="BL892" s="116"/>
      <c r="BM892" s="116"/>
      <c r="BN892" s="116"/>
      <c r="BO892" s="116"/>
      <c r="BP892" s="116"/>
      <c r="BQ892" s="116"/>
      <c r="BR892" s="116"/>
      <c r="BS892" s="116"/>
      <c r="BT892" s="116"/>
      <c r="BU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W892" s="116"/>
      <c r="DX892" s="116"/>
      <c r="DY892" s="116"/>
      <c r="DZ892" s="116"/>
      <c r="EA892" s="116"/>
      <c r="EB892" s="116"/>
      <c r="EC892" s="116"/>
      <c r="ED892" s="116"/>
      <c r="EE892" s="116"/>
      <c r="EF892" s="116"/>
      <c r="EG892" s="116"/>
      <c r="EH892" s="116"/>
    </row>
    <row r="893" spans="1:139" ht="15.75" outlineLevel="1" x14ac:dyDescent="0.25">
      <c r="A893" s="2">
        <f>A709</f>
        <v>4</v>
      </c>
      <c r="B893" s="86" t="str">
        <f>B709</f>
        <v>PRE-09623</v>
      </c>
      <c r="C893" s="86" t="str">
        <f>C709</f>
        <v>SPP TAU - Circuit 66019</v>
      </c>
      <c r="D893" s="2" t="str">
        <f>D709</f>
        <v>PRE-09623.1</v>
      </c>
      <c r="E893" s="162" t="str">
        <f>E709</f>
        <v>SPP TAU - Circuit 66019</v>
      </c>
      <c r="I893" s="205">
        <v>0</v>
      </c>
      <c r="J893" s="191">
        <f t="shared" ref="J893:U893" si="3285">J8-J149+I893</f>
        <v>0</v>
      </c>
      <c r="K893" s="191">
        <f t="shared" si="3285"/>
        <v>0</v>
      </c>
      <c r="L893" s="191">
        <f t="shared" si="3285"/>
        <v>0</v>
      </c>
      <c r="M893" s="191">
        <f t="shared" si="3285"/>
        <v>340</v>
      </c>
      <c r="N893" s="191">
        <f t="shared" si="3285"/>
        <v>848.54</v>
      </c>
      <c r="O893" s="191">
        <f t="shared" si="3285"/>
        <v>8634.0600000000013</v>
      </c>
      <c r="P893" s="191">
        <f t="shared" si="3285"/>
        <v>6222.5600000000013</v>
      </c>
      <c r="Q893" s="191">
        <f t="shared" si="3285"/>
        <v>18786.41</v>
      </c>
      <c r="R893" s="191">
        <f t="shared" si="3285"/>
        <v>18950</v>
      </c>
      <c r="S893" s="191">
        <f t="shared" si="3285"/>
        <v>39759.310000000005</v>
      </c>
      <c r="T893" s="191">
        <f t="shared" si="3285"/>
        <v>250969.36999999994</v>
      </c>
      <c r="U893" s="191">
        <f t="shared" si="3285"/>
        <v>478531.95000000007</v>
      </c>
      <c r="W893" s="191">
        <f t="shared" si="3271"/>
        <v>545004.10000000009</v>
      </c>
      <c r="X893" s="191">
        <f t="shared" ref="X893:AH893" si="3286">X8-X149+W893</f>
        <v>493039.00000000006</v>
      </c>
      <c r="Y893" s="191">
        <f t="shared" si="3286"/>
        <v>489133.45000000007</v>
      </c>
      <c r="Z893" s="191">
        <f t="shared" si="3286"/>
        <v>483945.07000000007</v>
      </c>
      <c r="AA893" s="191">
        <f t="shared" si="3286"/>
        <v>485231.91000000009</v>
      </c>
      <c r="AB893" s="191">
        <f t="shared" si="3286"/>
        <v>485231.91000000009</v>
      </c>
      <c r="AC893" s="191">
        <f t="shared" si="3286"/>
        <v>0</v>
      </c>
      <c r="AD893" s="191">
        <f t="shared" si="3286"/>
        <v>0</v>
      </c>
      <c r="AE893" s="191">
        <f t="shared" si="3286"/>
        <v>0</v>
      </c>
      <c r="AF893" s="191">
        <f t="shared" si="3286"/>
        <v>0</v>
      </c>
      <c r="AG893" s="191">
        <f t="shared" si="3286"/>
        <v>0</v>
      </c>
      <c r="AH893" s="191">
        <f t="shared" si="3286"/>
        <v>0</v>
      </c>
      <c r="AI893" s="163"/>
      <c r="AJ893" s="191">
        <f t="shared" si="3273"/>
        <v>0</v>
      </c>
      <c r="AK893" s="191">
        <f t="shared" ref="AK893:AU893" si="3287">AK8-AK149+AJ893</f>
        <v>0</v>
      </c>
      <c r="AL893" s="191">
        <f t="shared" si="3287"/>
        <v>0</v>
      </c>
      <c r="AM893" s="191">
        <f t="shared" si="3287"/>
        <v>0</v>
      </c>
      <c r="AN893" s="191">
        <f t="shared" si="3287"/>
        <v>0</v>
      </c>
      <c r="AO893" s="191">
        <f t="shared" si="3287"/>
        <v>0</v>
      </c>
      <c r="AP893" s="191">
        <f t="shared" si="3287"/>
        <v>0</v>
      </c>
      <c r="AQ893" s="191">
        <f t="shared" si="3287"/>
        <v>0</v>
      </c>
      <c r="AR893" s="191">
        <f t="shared" si="3287"/>
        <v>0</v>
      </c>
      <c r="AS893" s="191">
        <f t="shared" si="3287"/>
        <v>0</v>
      </c>
      <c r="AT893" s="191">
        <f t="shared" si="3287"/>
        <v>0</v>
      </c>
      <c r="AU893" s="191">
        <f t="shared" si="3287"/>
        <v>0</v>
      </c>
      <c r="AV893" s="163"/>
      <c r="AW893" s="191">
        <f t="shared" si="3275"/>
        <v>0</v>
      </c>
      <c r="AX893" s="191">
        <f t="shared" ref="AX893:BH893" si="3288">AX8-AX149+AW893</f>
        <v>0</v>
      </c>
      <c r="AY893" s="191">
        <f t="shared" si="3288"/>
        <v>0</v>
      </c>
      <c r="AZ893" s="191">
        <f t="shared" si="3288"/>
        <v>0</v>
      </c>
      <c r="BA893" s="191">
        <f t="shared" si="3288"/>
        <v>0</v>
      </c>
      <c r="BB893" s="191">
        <f t="shared" si="3288"/>
        <v>0</v>
      </c>
      <c r="BC893" s="191">
        <f t="shared" si="3288"/>
        <v>0</v>
      </c>
      <c r="BD893" s="191">
        <f t="shared" si="3288"/>
        <v>0</v>
      </c>
      <c r="BE893" s="191">
        <f t="shared" si="3288"/>
        <v>0</v>
      </c>
      <c r="BF893" s="191">
        <f t="shared" si="3288"/>
        <v>0</v>
      </c>
      <c r="BG893" s="191">
        <f t="shared" si="3288"/>
        <v>0</v>
      </c>
      <c r="BH893" s="191">
        <f t="shared" si="3288"/>
        <v>0</v>
      </c>
      <c r="BI893" s="163"/>
      <c r="BV893" s="163"/>
      <c r="CI893" s="163"/>
      <c r="CV893" s="163"/>
      <c r="DI893" s="163"/>
      <c r="DV893" s="163"/>
      <c r="EI893" s="163"/>
    </row>
    <row r="894" spans="1:139" ht="15.75" outlineLevel="1" x14ac:dyDescent="0.25">
      <c r="A894" s="2">
        <f>A716</f>
        <v>5</v>
      </c>
      <c r="B894" s="86" t="str">
        <f>B716</f>
        <v>PRE-09702</v>
      </c>
      <c r="C894" s="86" t="str">
        <f>C716</f>
        <v>SPP TAU - Circuit 66425</v>
      </c>
      <c r="D894" s="2" t="str">
        <f>D716</f>
        <v>PRE-09702.1</v>
      </c>
      <c r="E894" s="162" t="str">
        <f>E716</f>
        <v>SPP TAU - Circuit 66425</v>
      </c>
      <c r="I894" s="205">
        <v>0</v>
      </c>
      <c r="J894" s="191">
        <f t="shared" ref="J894:U894" si="3289">J9-J150+I894</f>
        <v>0</v>
      </c>
      <c r="K894" s="191">
        <f t="shared" si="3289"/>
        <v>0</v>
      </c>
      <c r="L894" s="191">
        <f t="shared" si="3289"/>
        <v>0</v>
      </c>
      <c r="M894" s="191">
        <f t="shared" si="3289"/>
        <v>0</v>
      </c>
      <c r="N894" s="191">
        <f t="shared" si="3289"/>
        <v>0</v>
      </c>
      <c r="O894" s="191">
        <f t="shared" si="3289"/>
        <v>1731.88</v>
      </c>
      <c r="P894" s="191">
        <f t="shared" si="3289"/>
        <v>1528.11</v>
      </c>
      <c r="Q894" s="191">
        <f t="shared" si="3289"/>
        <v>5131</v>
      </c>
      <c r="R894" s="191">
        <f t="shared" si="3289"/>
        <v>5027.5200000000004</v>
      </c>
      <c r="S894" s="191">
        <f t="shared" si="3289"/>
        <v>5274.0400000000009</v>
      </c>
      <c r="T894" s="191">
        <f t="shared" si="3289"/>
        <v>5986.380000000001</v>
      </c>
      <c r="U894" s="191">
        <f t="shared" si="3289"/>
        <v>5625.7900000000009</v>
      </c>
      <c r="W894" s="191">
        <f t="shared" si="3271"/>
        <v>40797.07</v>
      </c>
      <c r="X894" s="191">
        <f t="shared" ref="X894:AH894" si="3290">X9-X150+W894</f>
        <v>0</v>
      </c>
      <c r="Y894" s="191">
        <f t="shared" si="3290"/>
        <v>0</v>
      </c>
      <c r="Z894" s="191">
        <f t="shared" si="3290"/>
        <v>0</v>
      </c>
      <c r="AA894" s="191">
        <f t="shared" si="3290"/>
        <v>0</v>
      </c>
      <c r="AB894" s="191">
        <f t="shared" si="3290"/>
        <v>0</v>
      </c>
      <c r="AC894" s="191">
        <f t="shared" si="3290"/>
        <v>0</v>
      </c>
      <c r="AD894" s="191">
        <f t="shared" si="3290"/>
        <v>0</v>
      </c>
      <c r="AE894" s="191">
        <f t="shared" si="3290"/>
        <v>0</v>
      </c>
      <c r="AF894" s="191">
        <f t="shared" si="3290"/>
        <v>0</v>
      </c>
      <c r="AG894" s="191">
        <f t="shared" si="3290"/>
        <v>0</v>
      </c>
      <c r="AH894" s="191">
        <f t="shared" si="3290"/>
        <v>0</v>
      </c>
      <c r="AI894" s="163"/>
      <c r="AJ894" s="191">
        <f t="shared" si="3273"/>
        <v>0</v>
      </c>
      <c r="AK894" s="191">
        <f t="shared" ref="AK894:AU894" si="3291">AK9-AK150+AJ894</f>
        <v>0</v>
      </c>
      <c r="AL894" s="191">
        <f t="shared" si="3291"/>
        <v>0</v>
      </c>
      <c r="AM894" s="191">
        <f t="shared" si="3291"/>
        <v>0</v>
      </c>
      <c r="AN894" s="191">
        <f t="shared" si="3291"/>
        <v>0</v>
      </c>
      <c r="AO894" s="191">
        <f t="shared" si="3291"/>
        <v>0</v>
      </c>
      <c r="AP894" s="191">
        <f t="shared" si="3291"/>
        <v>0</v>
      </c>
      <c r="AQ894" s="191">
        <f t="shared" si="3291"/>
        <v>0</v>
      </c>
      <c r="AR894" s="191">
        <f t="shared" si="3291"/>
        <v>0</v>
      </c>
      <c r="AS894" s="191">
        <f t="shared" si="3291"/>
        <v>0</v>
      </c>
      <c r="AT894" s="191">
        <f t="shared" si="3291"/>
        <v>0</v>
      </c>
      <c r="AU894" s="191">
        <f t="shared" si="3291"/>
        <v>0</v>
      </c>
      <c r="AV894" s="163"/>
      <c r="AW894" s="191">
        <f t="shared" si="3275"/>
        <v>0</v>
      </c>
      <c r="AX894" s="191">
        <f t="shared" ref="AX894:BH894" si="3292">AX9-AX150+AW894</f>
        <v>0</v>
      </c>
      <c r="AY894" s="191">
        <f t="shared" si="3292"/>
        <v>0</v>
      </c>
      <c r="AZ894" s="191">
        <f t="shared" si="3292"/>
        <v>0</v>
      </c>
      <c r="BA894" s="191">
        <f t="shared" si="3292"/>
        <v>0</v>
      </c>
      <c r="BB894" s="191">
        <f t="shared" si="3292"/>
        <v>0</v>
      </c>
      <c r="BC894" s="191">
        <f t="shared" si="3292"/>
        <v>0</v>
      </c>
      <c r="BD894" s="191">
        <f t="shared" si="3292"/>
        <v>0</v>
      </c>
      <c r="BE894" s="191">
        <f t="shared" si="3292"/>
        <v>0</v>
      </c>
      <c r="BF894" s="191">
        <f t="shared" si="3292"/>
        <v>0</v>
      </c>
      <c r="BG894" s="191">
        <f t="shared" si="3292"/>
        <v>0</v>
      </c>
      <c r="BH894" s="191">
        <f t="shared" si="3292"/>
        <v>0</v>
      </c>
      <c r="BI894" s="163"/>
      <c r="BV894" s="163"/>
      <c r="CI894" s="163"/>
      <c r="CV894" s="163"/>
      <c r="DI894" s="163"/>
      <c r="DV894" s="163"/>
      <c r="EI894" s="163"/>
    </row>
    <row r="895" spans="1:139" ht="15.75" outlineLevel="1" x14ac:dyDescent="0.25">
      <c r="A895" s="2">
        <f>A721</f>
        <v>6</v>
      </c>
      <c r="B895" s="86" t="str">
        <f>B721</f>
        <v>PRE-09703</v>
      </c>
      <c r="C895" s="86" t="str">
        <f>C721</f>
        <v>SPP TAU - Circuit 230403</v>
      </c>
      <c r="D895" s="2" t="str">
        <f>D721</f>
        <v>PRE-09703.1</v>
      </c>
      <c r="E895" s="162" t="str">
        <f>E721</f>
        <v>SPP TAU - Circuit 230403</v>
      </c>
      <c r="I895" s="205">
        <v>0</v>
      </c>
      <c r="J895" s="191">
        <f t="shared" ref="J895:U895" si="3293">J10-J151+I895</f>
        <v>0</v>
      </c>
      <c r="K895" s="191">
        <f t="shared" si="3293"/>
        <v>0</v>
      </c>
      <c r="L895" s="191">
        <f t="shared" si="3293"/>
        <v>0</v>
      </c>
      <c r="M895" s="191">
        <f t="shared" si="3293"/>
        <v>0</v>
      </c>
      <c r="N895" s="191">
        <f t="shared" si="3293"/>
        <v>0</v>
      </c>
      <c r="O895" s="191">
        <f t="shared" si="3293"/>
        <v>350.62</v>
      </c>
      <c r="P895" s="191">
        <f t="shared" si="3293"/>
        <v>802.01999999999987</v>
      </c>
      <c r="Q895" s="191">
        <f t="shared" si="3293"/>
        <v>1818.6799999999998</v>
      </c>
      <c r="R895" s="191">
        <f t="shared" si="3293"/>
        <v>1807.1499999999999</v>
      </c>
      <c r="S895" s="191">
        <f t="shared" si="3293"/>
        <v>1994.4099999999999</v>
      </c>
      <c r="T895" s="191">
        <f t="shared" si="3293"/>
        <v>2203.1899999999996</v>
      </c>
      <c r="U895" s="191">
        <f t="shared" si="3293"/>
        <v>49140.929999999993</v>
      </c>
      <c r="W895" s="191">
        <f t="shared" si="3271"/>
        <v>0</v>
      </c>
      <c r="X895" s="191">
        <f t="shared" ref="X895:AH895" si="3294">X10-X151+W895</f>
        <v>0</v>
      </c>
      <c r="Y895" s="191">
        <f t="shared" si="3294"/>
        <v>0</v>
      </c>
      <c r="Z895" s="191">
        <f t="shared" si="3294"/>
        <v>0</v>
      </c>
      <c r="AA895" s="191">
        <f t="shared" si="3294"/>
        <v>0</v>
      </c>
      <c r="AB895" s="191">
        <f t="shared" si="3294"/>
        <v>0</v>
      </c>
      <c r="AC895" s="191">
        <f t="shared" si="3294"/>
        <v>0</v>
      </c>
      <c r="AD895" s="191">
        <f t="shared" si="3294"/>
        <v>0</v>
      </c>
      <c r="AE895" s="191">
        <f t="shared" si="3294"/>
        <v>0</v>
      </c>
      <c r="AF895" s="191">
        <f t="shared" si="3294"/>
        <v>0</v>
      </c>
      <c r="AG895" s="191">
        <f t="shared" si="3294"/>
        <v>0</v>
      </c>
      <c r="AH895" s="191">
        <f t="shared" si="3294"/>
        <v>0</v>
      </c>
      <c r="AI895" s="163"/>
      <c r="AJ895" s="191">
        <f t="shared" si="3273"/>
        <v>0</v>
      </c>
      <c r="AK895" s="191">
        <f t="shared" ref="AK895:AU895" si="3295">AK10-AK151+AJ895</f>
        <v>0</v>
      </c>
      <c r="AL895" s="191">
        <f t="shared" si="3295"/>
        <v>0</v>
      </c>
      <c r="AM895" s="191">
        <f t="shared" si="3295"/>
        <v>0</v>
      </c>
      <c r="AN895" s="191">
        <f t="shared" si="3295"/>
        <v>0</v>
      </c>
      <c r="AO895" s="191">
        <f t="shared" si="3295"/>
        <v>0</v>
      </c>
      <c r="AP895" s="191">
        <f t="shared" si="3295"/>
        <v>0</v>
      </c>
      <c r="AQ895" s="191">
        <f t="shared" si="3295"/>
        <v>0</v>
      </c>
      <c r="AR895" s="191">
        <f t="shared" si="3295"/>
        <v>0</v>
      </c>
      <c r="AS895" s="191">
        <f t="shared" si="3295"/>
        <v>0</v>
      </c>
      <c r="AT895" s="191">
        <f t="shared" si="3295"/>
        <v>0</v>
      </c>
      <c r="AU895" s="191">
        <f t="shared" si="3295"/>
        <v>0</v>
      </c>
      <c r="AV895" s="163"/>
      <c r="AW895" s="191">
        <f t="shared" si="3275"/>
        <v>0</v>
      </c>
      <c r="AX895" s="191">
        <f t="shared" ref="AX895:BH895" si="3296">AX10-AX151+AW895</f>
        <v>0</v>
      </c>
      <c r="AY895" s="191">
        <f t="shared" si="3296"/>
        <v>0</v>
      </c>
      <c r="AZ895" s="191">
        <f t="shared" si="3296"/>
        <v>0</v>
      </c>
      <c r="BA895" s="191">
        <f t="shared" si="3296"/>
        <v>0</v>
      </c>
      <c r="BB895" s="191">
        <f t="shared" si="3296"/>
        <v>0</v>
      </c>
      <c r="BC895" s="191">
        <f t="shared" si="3296"/>
        <v>0</v>
      </c>
      <c r="BD895" s="191">
        <f t="shared" si="3296"/>
        <v>0</v>
      </c>
      <c r="BE895" s="191">
        <f t="shared" si="3296"/>
        <v>0</v>
      </c>
      <c r="BF895" s="191">
        <f t="shared" si="3296"/>
        <v>0</v>
      </c>
      <c r="BG895" s="191">
        <f t="shared" si="3296"/>
        <v>0</v>
      </c>
      <c r="BH895" s="191">
        <f t="shared" si="3296"/>
        <v>0</v>
      </c>
      <c r="BI895" s="163"/>
      <c r="BV895" s="163"/>
      <c r="CI895" s="163"/>
      <c r="CV895" s="163"/>
      <c r="DI895" s="163"/>
      <c r="DV895" s="163"/>
      <c r="EI895" s="163"/>
    </row>
    <row r="896" spans="1:139" ht="15.75" outlineLevel="1" x14ac:dyDescent="0.25">
      <c r="A896" s="2">
        <f>A723</f>
        <v>7</v>
      </c>
      <c r="B896" s="86" t="str">
        <f>B723</f>
        <v>PRE-09704</v>
      </c>
      <c r="C896" s="86" t="str">
        <f>C723</f>
        <v>SPP TAU - Circuit 66413</v>
      </c>
      <c r="D896" s="2" t="str">
        <f>D723</f>
        <v>PRE-09704.1</v>
      </c>
      <c r="E896" s="162" t="str">
        <f>E723</f>
        <v>SPP TAU - Circuit 66413</v>
      </c>
      <c r="I896" s="205">
        <v>0</v>
      </c>
      <c r="J896" s="191">
        <f t="shared" ref="J896:U896" si="3297">J11-J152+I896</f>
        <v>0</v>
      </c>
      <c r="K896" s="191">
        <f t="shared" si="3297"/>
        <v>0</v>
      </c>
      <c r="L896" s="191">
        <f t="shared" si="3297"/>
        <v>0</v>
      </c>
      <c r="M896" s="191">
        <f t="shared" si="3297"/>
        <v>0</v>
      </c>
      <c r="N896" s="191">
        <f t="shared" si="3297"/>
        <v>0</v>
      </c>
      <c r="O896" s="191">
        <f t="shared" si="3297"/>
        <v>2652.7000000000003</v>
      </c>
      <c r="P896" s="191">
        <f t="shared" si="3297"/>
        <v>1503.4200000000003</v>
      </c>
      <c r="Q896" s="191">
        <f t="shared" si="3297"/>
        <v>5577.5000000000009</v>
      </c>
      <c r="R896" s="191">
        <f t="shared" si="3297"/>
        <v>5260.9400000000005</v>
      </c>
      <c r="S896" s="191">
        <f t="shared" si="3297"/>
        <v>5366.2400000000007</v>
      </c>
      <c r="T896" s="191">
        <f t="shared" si="3297"/>
        <v>5776.0800000000008</v>
      </c>
      <c r="U896" s="191">
        <f t="shared" si="3297"/>
        <v>79434.310000000012</v>
      </c>
      <c r="W896" s="191">
        <f t="shared" si="3271"/>
        <v>123912.81</v>
      </c>
      <c r="X896" s="191">
        <f t="shared" ref="X896:AH896" si="3298">X11-X152+W896</f>
        <v>123874.09</v>
      </c>
      <c r="Y896" s="191">
        <f t="shared" si="3298"/>
        <v>124240.48</v>
      </c>
      <c r="Z896" s="191">
        <f t="shared" si="3298"/>
        <v>127184.76999999999</v>
      </c>
      <c r="AA896" s="191">
        <f t="shared" si="3298"/>
        <v>127184.76999999999</v>
      </c>
      <c r="AB896" s="191">
        <f t="shared" si="3298"/>
        <v>0</v>
      </c>
      <c r="AC896" s="191">
        <f t="shared" si="3298"/>
        <v>0</v>
      </c>
      <c r="AD896" s="191">
        <f t="shared" si="3298"/>
        <v>0</v>
      </c>
      <c r="AE896" s="191">
        <f t="shared" si="3298"/>
        <v>0</v>
      </c>
      <c r="AF896" s="191">
        <f t="shared" si="3298"/>
        <v>0</v>
      </c>
      <c r="AG896" s="191">
        <f t="shared" si="3298"/>
        <v>0</v>
      </c>
      <c r="AH896" s="191">
        <f t="shared" si="3298"/>
        <v>0</v>
      </c>
      <c r="AI896" s="163"/>
      <c r="AJ896" s="191">
        <f t="shared" si="3273"/>
        <v>0</v>
      </c>
      <c r="AK896" s="191">
        <f t="shared" ref="AK896:AU896" si="3299">AK11-AK152+AJ896</f>
        <v>0</v>
      </c>
      <c r="AL896" s="191">
        <f t="shared" si="3299"/>
        <v>0</v>
      </c>
      <c r="AM896" s="191">
        <f t="shared" si="3299"/>
        <v>0</v>
      </c>
      <c r="AN896" s="191">
        <f t="shared" si="3299"/>
        <v>0</v>
      </c>
      <c r="AO896" s="191">
        <f t="shared" si="3299"/>
        <v>0</v>
      </c>
      <c r="AP896" s="191">
        <f t="shared" si="3299"/>
        <v>0</v>
      </c>
      <c r="AQ896" s="191">
        <f t="shared" si="3299"/>
        <v>0</v>
      </c>
      <c r="AR896" s="191">
        <f t="shared" si="3299"/>
        <v>0</v>
      </c>
      <c r="AS896" s="191">
        <f t="shared" si="3299"/>
        <v>0</v>
      </c>
      <c r="AT896" s="191">
        <f t="shared" si="3299"/>
        <v>0</v>
      </c>
      <c r="AU896" s="191">
        <f t="shared" si="3299"/>
        <v>0</v>
      </c>
      <c r="AV896" s="163"/>
      <c r="AW896" s="191">
        <f t="shared" si="3275"/>
        <v>0</v>
      </c>
      <c r="AX896" s="191">
        <f t="shared" ref="AX896:BH896" si="3300">AX11-AX152+AW896</f>
        <v>0</v>
      </c>
      <c r="AY896" s="191">
        <f t="shared" si="3300"/>
        <v>0</v>
      </c>
      <c r="AZ896" s="191">
        <f t="shared" si="3300"/>
        <v>0</v>
      </c>
      <c r="BA896" s="191">
        <f t="shared" si="3300"/>
        <v>0</v>
      </c>
      <c r="BB896" s="191">
        <f t="shared" si="3300"/>
        <v>0</v>
      </c>
      <c r="BC896" s="191">
        <f t="shared" si="3300"/>
        <v>0</v>
      </c>
      <c r="BD896" s="191">
        <f t="shared" si="3300"/>
        <v>0</v>
      </c>
      <c r="BE896" s="191">
        <f t="shared" si="3300"/>
        <v>0</v>
      </c>
      <c r="BF896" s="191">
        <f t="shared" si="3300"/>
        <v>0</v>
      </c>
      <c r="BG896" s="191">
        <f t="shared" si="3300"/>
        <v>0</v>
      </c>
      <c r="BH896" s="191">
        <f t="shared" si="3300"/>
        <v>0</v>
      </c>
      <c r="BI896" s="163"/>
      <c r="BV896" s="163"/>
      <c r="CI896" s="163"/>
      <c r="CV896" s="163"/>
      <c r="DI896" s="163"/>
      <c r="DV896" s="163"/>
      <c r="EI896" s="163"/>
    </row>
    <row r="897" spans="1:139" ht="15.75" outlineLevel="1" x14ac:dyDescent="0.25">
      <c r="A897" s="2">
        <f t="shared" ref="A897:E898" si="3301">A729</f>
        <v>8</v>
      </c>
      <c r="B897" s="86" t="str">
        <f t="shared" si="3301"/>
        <v>PRE-09705</v>
      </c>
      <c r="C897" s="86" t="str">
        <f t="shared" si="3301"/>
        <v>SPP TAU - Circuit 66046</v>
      </c>
      <c r="D897" s="2" t="str">
        <f t="shared" si="3301"/>
        <v>PRE-09705.1</v>
      </c>
      <c r="E897" s="162" t="str">
        <f t="shared" si="3301"/>
        <v>SPP TAU - Circuit 66046</v>
      </c>
      <c r="I897" s="205">
        <v>0</v>
      </c>
      <c r="J897" s="191">
        <f t="shared" ref="J897:U897" si="3302">J12-J153+I897</f>
        <v>0</v>
      </c>
      <c r="K897" s="191">
        <f t="shared" si="3302"/>
        <v>0</v>
      </c>
      <c r="L897" s="191">
        <f t="shared" si="3302"/>
        <v>0</v>
      </c>
      <c r="M897" s="191">
        <f t="shared" si="3302"/>
        <v>0</v>
      </c>
      <c r="N897" s="191">
        <f t="shared" si="3302"/>
        <v>0</v>
      </c>
      <c r="O897" s="191">
        <f t="shared" si="3302"/>
        <v>7416.26</v>
      </c>
      <c r="P897" s="191">
        <f t="shared" si="3302"/>
        <v>5343.6800000000012</v>
      </c>
      <c r="Q897" s="191">
        <f t="shared" si="3302"/>
        <v>13790.970000000001</v>
      </c>
      <c r="R897" s="191">
        <f t="shared" si="3302"/>
        <v>29196.080000000002</v>
      </c>
      <c r="S897" s="191">
        <f t="shared" si="3302"/>
        <v>62739.520000000004</v>
      </c>
      <c r="T897" s="191">
        <f t="shared" si="3302"/>
        <v>253186.37000000011</v>
      </c>
      <c r="U897" s="191">
        <f t="shared" si="3302"/>
        <v>707284.12000000023</v>
      </c>
      <c r="W897" s="191">
        <f t="shared" si="3271"/>
        <v>819339.92000000027</v>
      </c>
      <c r="X897" s="191">
        <f t="shared" ref="X897:AH897" si="3303">X12-X153+W897</f>
        <v>800618.52000000025</v>
      </c>
      <c r="Y897" s="191">
        <f t="shared" si="3303"/>
        <v>827150.24000000022</v>
      </c>
      <c r="Z897" s="191">
        <f t="shared" si="3303"/>
        <v>815579.9600000002</v>
      </c>
      <c r="AA897" s="191">
        <f t="shared" si="3303"/>
        <v>785419.12000000023</v>
      </c>
      <c r="AB897" s="191">
        <f t="shared" si="3303"/>
        <v>737143.86000000022</v>
      </c>
      <c r="AC897" s="191">
        <f t="shared" si="3303"/>
        <v>727694.23000000021</v>
      </c>
      <c r="AD897" s="191">
        <f t="shared" si="3303"/>
        <v>727694.23000000021</v>
      </c>
      <c r="AE897" s="191">
        <f t="shared" si="3303"/>
        <v>727694.23000000021</v>
      </c>
      <c r="AF897" s="191">
        <f t="shared" si="3303"/>
        <v>727694.23000000021</v>
      </c>
      <c r="AG897" s="191">
        <f t="shared" si="3303"/>
        <v>727761.53000000026</v>
      </c>
      <c r="AH897" s="191">
        <f t="shared" si="3303"/>
        <v>743595.56000000029</v>
      </c>
      <c r="AI897" s="163"/>
      <c r="AJ897" s="191">
        <f t="shared" si="3273"/>
        <v>743595.56000000029</v>
      </c>
      <c r="AK897" s="191">
        <f t="shared" ref="AK897:AU897" si="3304">AK12-AK153+AJ897</f>
        <v>0</v>
      </c>
      <c r="AL897" s="191">
        <f t="shared" si="3304"/>
        <v>0</v>
      </c>
      <c r="AM897" s="191">
        <f t="shared" si="3304"/>
        <v>0</v>
      </c>
      <c r="AN897" s="191">
        <f t="shared" si="3304"/>
        <v>0</v>
      </c>
      <c r="AO897" s="191">
        <f t="shared" si="3304"/>
        <v>0</v>
      </c>
      <c r="AP897" s="191">
        <f t="shared" si="3304"/>
        <v>0</v>
      </c>
      <c r="AQ897" s="191">
        <f t="shared" si="3304"/>
        <v>0</v>
      </c>
      <c r="AR897" s="191">
        <f t="shared" si="3304"/>
        <v>0</v>
      </c>
      <c r="AS897" s="191">
        <f t="shared" si="3304"/>
        <v>0</v>
      </c>
      <c r="AT897" s="191">
        <f t="shared" si="3304"/>
        <v>0</v>
      </c>
      <c r="AU897" s="191">
        <f t="shared" si="3304"/>
        <v>0</v>
      </c>
      <c r="AV897" s="163"/>
      <c r="AW897" s="191">
        <f t="shared" si="3275"/>
        <v>0</v>
      </c>
      <c r="AX897" s="191">
        <f t="shared" ref="AX897:BH897" si="3305">AX12-AX153+AW897</f>
        <v>0</v>
      </c>
      <c r="AY897" s="191">
        <f t="shared" si="3305"/>
        <v>0</v>
      </c>
      <c r="AZ897" s="191">
        <f t="shared" si="3305"/>
        <v>0</v>
      </c>
      <c r="BA897" s="191">
        <f t="shared" si="3305"/>
        <v>0</v>
      </c>
      <c r="BB897" s="191">
        <f t="shared" si="3305"/>
        <v>0</v>
      </c>
      <c r="BC897" s="191">
        <f t="shared" si="3305"/>
        <v>0</v>
      </c>
      <c r="BD897" s="191">
        <f t="shared" si="3305"/>
        <v>0</v>
      </c>
      <c r="BE897" s="191">
        <f t="shared" si="3305"/>
        <v>0</v>
      </c>
      <c r="BF897" s="191">
        <f t="shared" si="3305"/>
        <v>0</v>
      </c>
      <c r="BG897" s="191">
        <f t="shared" si="3305"/>
        <v>0</v>
      </c>
      <c r="BH897" s="191">
        <f t="shared" si="3305"/>
        <v>0</v>
      </c>
      <c r="BI897" s="163"/>
      <c r="BV897" s="163"/>
      <c r="CI897" s="163"/>
      <c r="CV897" s="163"/>
      <c r="DI897" s="163"/>
      <c r="DV897" s="163"/>
      <c r="EI897" s="163"/>
    </row>
    <row r="898" spans="1:139" ht="15.75" outlineLevel="1" x14ac:dyDescent="0.25">
      <c r="A898" s="2">
        <f t="shared" si="3301"/>
        <v>9</v>
      </c>
      <c r="B898" s="86" t="str">
        <f t="shared" si="3301"/>
        <v>PRE-09711</v>
      </c>
      <c r="C898" s="86" t="str">
        <f t="shared" si="3301"/>
        <v>SPP TAU - Circuit 66059</v>
      </c>
      <c r="D898" s="2" t="str">
        <f t="shared" si="3301"/>
        <v>PRE-09711.1</v>
      </c>
      <c r="E898" s="162" t="str">
        <f t="shared" si="3301"/>
        <v>SPP TAU - Circuit 66059</v>
      </c>
      <c r="I898" s="205">
        <v>0</v>
      </c>
      <c r="J898" s="191">
        <f t="shared" ref="J898:U898" si="3306">J13-J154+I898</f>
        <v>0</v>
      </c>
      <c r="K898" s="191">
        <f t="shared" si="3306"/>
        <v>0</v>
      </c>
      <c r="L898" s="191">
        <f t="shared" si="3306"/>
        <v>0</v>
      </c>
      <c r="M898" s="191">
        <f t="shared" si="3306"/>
        <v>0</v>
      </c>
      <c r="N898" s="191">
        <f t="shared" si="3306"/>
        <v>0</v>
      </c>
      <c r="O898" s="191">
        <f t="shared" si="3306"/>
        <v>0</v>
      </c>
      <c r="P898" s="191">
        <f t="shared" si="3306"/>
        <v>191.25</v>
      </c>
      <c r="Q898" s="191">
        <f t="shared" si="3306"/>
        <v>1298.95</v>
      </c>
      <c r="R898" s="191">
        <f t="shared" si="3306"/>
        <v>1298.95</v>
      </c>
      <c r="S898" s="191">
        <f t="shared" si="3306"/>
        <v>1366.48</v>
      </c>
      <c r="T898" s="191">
        <f t="shared" si="3306"/>
        <v>28889.650000000005</v>
      </c>
      <c r="U898" s="191">
        <f t="shared" si="3306"/>
        <v>29113.500000000004</v>
      </c>
      <c r="W898" s="191">
        <f t="shared" si="3271"/>
        <v>71572.730000000025</v>
      </c>
      <c r="X898" s="191">
        <f t="shared" ref="X898:AH898" si="3307">X13-X154+W898</f>
        <v>0</v>
      </c>
      <c r="Y898" s="191">
        <f t="shared" si="3307"/>
        <v>0</v>
      </c>
      <c r="Z898" s="191">
        <f t="shared" si="3307"/>
        <v>0</v>
      </c>
      <c r="AA898" s="191">
        <f t="shared" si="3307"/>
        <v>0</v>
      </c>
      <c r="AB898" s="191">
        <f t="shared" si="3307"/>
        <v>0</v>
      </c>
      <c r="AC898" s="191">
        <f t="shared" si="3307"/>
        <v>0</v>
      </c>
      <c r="AD898" s="191">
        <f t="shared" si="3307"/>
        <v>0</v>
      </c>
      <c r="AE898" s="191">
        <f t="shared" si="3307"/>
        <v>0</v>
      </c>
      <c r="AF898" s="191">
        <f t="shared" si="3307"/>
        <v>0</v>
      </c>
      <c r="AG898" s="191">
        <f t="shared" si="3307"/>
        <v>0</v>
      </c>
      <c r="AH898" s="191">
        <f t="shared" si="3307"/>
        <v>0</v>
      </c>
      <c r="AI898" s="163"/>
      <c r="AJ898" s="191">
        <f t="shared" si="3273"/>
        <v>0</v>
      </c>
      <c r="AK898" s="191">
        <f t="shared" ref="AK898:AU898" si="3308">AK13-AK154+AJ898</f>
        <v>0</v>
      </c>
      <c r="AL898" s="191">
        <f t="shared" si="3308"/>
        <v>0</v>
      </c>
      <c r="AM898" s="191">
        <f t="shared" si="3308"/>
        <v>0</v>
      </c>
      <c r="AN898" s="191">
        <f t="shared" si="3308"/>
        <v>0</v>
      </c>
      <c r="AO898" s="191">
        <f t="shared" si="3308"/>
        <v>0</v>
      </c>
      <c r="AP898" s="191">
        <f t="shared" si="3308"/>
        <v>0</v>
      </c>
      <c r="AQ898" s="191">
        <f t="shared" si="3308"/>
        <v>0</v>
      </c>
      <c r="AR898" s="191">
        <f t="shared" si="3308"/>
        <v>0</v>
      </c>
      <c r="AS898" s="191">
        <f t="shared" si="3308"/>
        <v>0</v>
      </c>
      <c r="AT898" s="191">
        <f t="shared" si="3308"/>
        <v>0</v>
      </c>
      <c r="AU898" s="191">
        <f t="shared" si="3308"/>
        <v>0</v>
      </c>
      <c r="AV898" s="163"/>
      <c r="AW898" s="191">
        <f t="shared" si="3275"/>
        <v>0</v>
      </c>
      <c r="AX898" s="191">
        <f t="shared" ref="AX898:BH898" si="3309">AX13-AX154+AW898</f>
        <v>0</v>
      </c>
      <c r="AY898" s="191">
        <f t="shared" si="3309"/>
        <v>0</v>
      </c>
      <c r="AZ898" s="191">
        <f t="shared" si="3309"/>
        <v>0</v>
      </c>
      <c r="BA898" s="191">
        <f t="shared" si="3309"/>
        <v>0</v>
      </c>
      <c r="BB898" s="191">
        <f t="shared" si="3309"/>
        <v>0</v>
      </c>
      <c r="BC898" s="191">
        <f t="shared" si="3309"/>
        <v>0</v>
      </c>
      <c r="BD898" s="191">
        <f t="shared" si="3309"/>
        <v>0</v>
      </c>
      <c r="BE898" s="191">
        <f t="shared" si="3309"/>
        <v>0</v>
      </c>
      <c r="BF898" s="191">
        <f t="shared" si="3309"/>
        <v>0</v>
      </c>
      <c r="BG898" s="191">
        <f t="shared" si="3309"/>
        <v>0</v>
      </c>
      <c r="BH898" s="191">
        <f t="shared" si="3309"/>
        <v>0</v>
      </c>
      <c r="BI898" s="163"/>
      <c r="BV898" s="163"/>
      <c r="CI898" s="163"/>
      <c r="CV898" s="163"/>
      <c r="DI898" s="163"/>
      <c r="DV898" s="163"/>
      <c r="EI898" s="163"/>
    </row>
    <row r="899" spans="1:139" ht="15.75" outlineLevel="1" x14ac:dyDescent="0.25">
      <c r="A899" s="2">
        <f>A732</f>
        <v>10</v>
      </c>
      <c r="B899" s="86" t="str">
        <f>B732</f>
        <v>PRE-09712</v>
      </c>
      <c r="C899" s="86" t="str">
        <f>C732</f>
        <v>SPP TAU - Circuit 230008</v>
      </c>
      <c r="D899" s="2" t="str">
        <f>D732</f>
        <v>PRE-09712.1</v>
      </c>
      <c r="E899" s="162" t="str">
        <f>E732</f>
        <v>SPP TAU - Circuit 230008</v>
      </c>
      <c r="I899" s="205">
        <v>0</v>
      </c>
      <c r="J899" s="191">
        <f t="shared" ref="J899:U899" si="3310">J14-J155+I899</f>
        <v>0</v>
      </c>
      <c r="K899" s="191">
        <f t="shared" si="3310"/>
        <v>0</v>
      </c>
      <c r="L899" s="191">
        <f t="shared" si="3310"/>
        <v>0</v>
      </c>
      <c r="M899" s="191">
        <f t="shared" si="3310"/>
        <v>0</v>
      </c>
      <c r="N899" s="191">
        <f t="shared" si="3310"/>
        <v>0</v>
      </c>
      <c r="O899" s="191">
        <f t="shared" si="3310"/>
        <v>0</v>
      </c>
      <c r="P899" s="191">
        <f t="shared" si="3310"/>
        <v>765</v>
      </c>
      <c r="Q899" s="191">
        <f t="shared" si="3310"/>
        <v>11893.07</v>
      </c>
      <c r="R899" s="191">
        <f t="shared" si="3310"/>
        <v>21928.419999999995</v>
      </c>
      <c r="S899" s="191">
        <f t="shared" si="3310"/>
        <v>359496.37999999995</v>
      </c>
      <c r="T899" s="191">
        <f t="shared" si="3310"/>
        <v>529332.18999999994</v>
      </c>
      <c r="U899" s="191">
        <f t="shared" si="3310"/>
        <v>1317730.5700000005</v>
      </c>
      <c r="W899" s="191">
        <f t="shared" si="3271"/>
        <v>1400687.1800000006</v>
      </c>
      <c r="X899" s="191">
        <f t="shared" ref="X899:AH899" si="3311">X14-X155+W899</f>
        <v>1393843.3300000005</v>
      </c>
      <c r="Y899" s="191">
        <f t="shared" si="3311"/>
        <v>1393879.9200000006</v>
      </c>
      <c r="Z899" s="191">
        <f t="shared" si="3311"/>
        <v>1394056.8800000006</v>
      </c>
      <c r="AA899" s="191">
        <f t="shared" si="3311"/>
        <v>1394056.8800000006</v>
      </c>
      <c r="AB899" s="191">
        <f t="shared" si="3311"/>
        <v>1386511.3800000006</v>
      </c>
      <c r="AC899" s="191">
        <f t="shared" si="3311"/>
        <v>0</v>
      </c>
      <c r="AD899" s="191">
        <f t="shared" si="3311"/>
        <v>0</v>
      </c>
      <c r="AE899" s="191">
        <f t="shared" si="3311"/>
        <v>0</v>
      </c>
      <c r="AF899" s="191">
        <f t="shared" si="3311"/>
        <v>0</v>
      </c>
      <c r="AG899" s="191">
        <f t="shared" si="3311"/>
        <v>0</v>
      </c>
      <c r="AH899" s="191">
        <f t="shared" si="3311"/>
        <v>0</v>
      </c>
      <c r="AI899" s="163"/>
      <c r="AJ899" s="191">
        <f t="shared" si="3273"/>
        <v>0</v>
      </c>
      <c r="AK899" s="191">
        <f t="shared" ref="AK899:AU899" si="3312">AK14-AK155+AJ899</f>
        <v>0</v>
      </c>
      <c r="AL899" s="191">
        <f t="shared" si="3312"/>
        <v>0</v>
      </c>
      <c r="AM899" s="191">
        <f t="shared" si="3312"/>
        <v>0</v>
      </c>
      <c r="AN899" s="191">
        <f t="shared" si="3312"/>
        <v>0</v>
      </c>
      <c r="AO899" s="191">
        <f t="shared" si="3312"/>
        <v>0</v>
      </c>
      <c r="AP899" s="191">
        <f t="shared" si="3312"/>
        <v>0</v>
      </c>
      <c r="AQ899" s="191">
        <f t="shared" si="3312"/>
        <v>0</v>
      </c>
      <c r="AR899" s="191">
        <f t="shared" si="3312"/>
        <v>0</v>
      </c>
      <c r="AS899" s="191">
        <f t="shared" si="3312"/>
        <v>0</v>
      </c>
      <c r="AT899" s="191">
        <f t="shared" si="3312"/>
        <v>0</v>
      </c>
      <c r="AU899" s="191">
        <f t="shared" si="3312"/>
        <v>0</v>
      </c>
      <c r="AV899" s="163"/>
      <c r="AW899" s="191">
        <f t="shared" si="3275"/>
        <v>0</v>
      </c>
      <c r="AX899" s="191">
        <f t="shared" ref="AX899:BH899" si="3313">AX14-AX155+AW899</f>
        <v>0</v>
      </c>
      <c r="AY899" s="191">
        <f t="shared" si="3313"/>
        <v>0</v>
      </c>
      <c r="AZ899" s="191">
        <f t="shared" si="3313"/>
        <v>0</v>
      </c>
      <c r="BA899" s="191">
        <f t="shared" si="3313"/>
        <v>0</v>
      </c>
      <c r="BB899" s="191">
        <f t="shared" si="3313"/>
        <v>0</v>
      </c>
      <c r="BC899" s="191">
        <f t="shared" si="3313"/>
        <v>0</v>
      </c>
      <c r="BD899" s="191">
        <f t="shared" si="3313"/>
        <v>0</v>
      </c>
      <c r="BE899" s="191">
        <f t="shared" si="3313"/>
        <v>0</v>
      </c>
      <c r="BF899" s="191">
        <f t="shared" si="3313"/>
        <v>0</v>
      </c>
      <c r="BG899" s="191">
        <f t="shared" si="3313"/>
        <v>0</v>
      </c>
      <c r="BH899" s="191">
        <f t="shared" si="3313"/>
        <v>0</v>
      </c>
      <c r="BI899" s="163"/>
      <c r="BV899" s="163"/>
      <c r="CI899" s="163"/>
      <c r="CV899" s="163"/>
      <c r="DI899" s="163"/>
      <c r="DV899" s="163"/>
      <c r="EI899" s="163"/>
    </row>
    <row r="900" spans="1:139" ht="15.75" outlineLevel="1" x14ac:dyDescent="0.25">
      <c r="A900" s="2">
        <f t="shared" ref="A900:E902" si="3314">A738</f>
        <v>11</v>
      </c>
      <c r="B900" s="86" t="str">
        <f t="shared" si="3314"/>
        <v>PRE-09722</v>
      </c>
      <c r="C900" s="86" t="str">
        <f t="shared" si="3314"/>
        <v>SPP TAU - Circuit 230010</v>
      </c>
      <c r="D900" s="2" t="str">
        <f t="shared" si="3314"/>
        <v>PRE-09722.1</v>
      </c>
      <c r="E900" s="162" t="str">
        <f t="shared" si="3314"/>
        <v>SPP TAU - Circuit 230010</v>
      </c>
      <c r="I900" s="205">
        <v>0</v>
      </c>
      <c r="J900" s="191">
        <f t="shared" ref="J900:U900" si="3315">J15-J156+I900</f>
        <v>0</v>
      </c>
      <c r="K900" s="191">
        <f t="shared" si="3315"/>
        <v>0</v>
      </c>
      <c r="L900" s="191">
        <f t="shared" si="3315"/>
        <v>0</v>
      </c>
      <c r="M900" s="191">
        <f t="shared" si="3315"/>
        <v>0</v>
      </c>
      <c r="N900" s="191">
        <f t="shared" si="3315"/>
        <v>0</v>
      </c>
      <c r="O900" s="191">
        <f t="shared" si="3315"/>
        <v>0</v>
      </c>
      <c r="P900" s="191">
        <f t="shared" si="3315"/>
        <v>0</v>
      </c>
      <c r="Q900" s="191">
        <f t="shared" si="3315"/>
        <v>0</v>
      </c>
      <c r="R900" s="191">
        <f t="shared" si="3315"/>
        <v>0</v>
      </c>
      <c r="S900" s="191">
        <f t="shared" si="3315"/>
        <v>0</v>
      </c>
      <c r="T900" s="191">
        <f t="shared" si="3315"/>
        <v>0</v>
      </c>
      <c r="U900" s="191">
        <f t="shared" si="3315"/>
        <v>0</v>
      </c>
      <c r="W900" s="191">
        <f t="shared" si="3271"/>
        <v>0</v>
      </c>
      <c r="X900" s="191">
        <f t="shared" ref="X900:AH900" si="3316">X15-X156+W900</f>
        <v>0</v>
      </c>
      <c r="Y900" s="191">
        <f t="shared" si="3316"/>
        <v>0</v>
      </c>
      <c r="Z900" s="191">
        <f t="shared" si="3316"/>
        <v>0</v>
      </c>
      <c r="AA900" s="191">
        <f t="shared" si="3316"/>
        <v>0</v>
      </c>
      <c r="AB900" s="191">
        <f t="shared" si="3316"/>
        <v>0</v>
      </c>
      <c r="AC900" s="191">
        <f t="shared" si="3316"/>
        <v>0</v>
      </c>
      <c r="AD900" s="191">
        <f t="shared" si="3316"/>
        <v>0</v>
      </c>
      <c r="AE900" s="191">
        <f t="shared" si="3316"/>
        <v>0</v>
      </c>
      <c r="AF900" s="191">
        <f t="shared" si="3316"/>
        <v>0</v>
      </c>
      <c r="AG900" s="191">
        <f t="shared" si="3316"/>
        <v>0</v>
      </c>
      <c r="AH900" s="191">
        <f t="shared" si="3316"/>
        <v>0</v>
      </c>
      <c r="AI900" s="163"/>
      <c r="AJ900" s="191">
        <f t="shared" si="3273"/>
        <v>0</v>
      </c>
      <c r="AK900" s="191">
        <f t="shared" ref="AK900:AU900" si="3317">AK15-AK156+AJ900</f>
        <v>0</v>
      </c>
      <c r="AL900" s="191">
        <f t="shared" si="3317"/>
        <v>0</v>
      </c>
      <c r="AM900" s="191">
        <f t="shared" si="3317"/>
        <v>0</v>
      </c>
      <c r="AN900" s="191">
        <f t="shared" si="3317"/>
        <v>0</v>
      </c>
      <c r="AO900" s="191">
        <f t="shared" si="3317"/>
        <v>0</v>
      </c>
      <c r="AP900" s="191">
        <f t="shared" si="3317"/>
        <v>0</v>
      </c>
      <c r="AQ900" s="191">
        <f t="shared" si="3317"/>
        <v>0</v>
      </c>
      <c r="AR900" s="191">
        <f t="shared" si="3317"/>
        <v>0</v>
      </c>
      <c r="AS900" s="191">
        <f t="shared" si="3317"/>
        <v>0</v>
      </c>
      <c r="AT900" s="191">
        <f t="shared" si="3317"/>
        <v>0</v>
      </c>
      <c r="AU900" s="191">
        <f t="shared" si="3317"/>
        <v>0</v>
      </c>
      <c r="AV900" s="163"/>
      <c r="AW900" s="191">
        <f t="shared" si="3275"/>
        <v>0</v>
      </c>
      <c r="AX900" s="191">
        <f t="shared" ref="AX900:BH900" si="3318">AX15-AX156+AW900</f>
        <v>0</v>
      </c>
      <c r="AY900" s="191">
        <f t="shared" si="3318"/>
        <v>0</v>
      </c>
      <c r="AZ900" s="191">
        <f t="shared" si="3318"/>
        <v>0</v>
      </c>
      <c r="BA900" s="191">
        <f t="shared" si="3318"/>
        <v>0</v>
      </c>
      <c r="BB900" s="191">
        <f t="shared" si="3318"/>
        <v>0</v>
      </c>
      <c r="BC900" s="191">
        <f t="shared" si="3318"/>
        <v>0</v>
      </c>
      <c r="BD900" s="191">
        <f t="shared" si="3318"/>
        <v>0</v>
      </c>
      <c r="BE900" s="191">
        <f t="shared" si="3318"/>
        <v>0</v>
      </c>
      <c r="BF900" s="191">
        <f t="shared" si="3318"/>
        <v>0</v>
      </c>
      <c r="BG900" s="191">
        <f t="shared" si="3318"/>
        <v>0</v>
      </c>
      <c r="BH900" s="191">
        <f t="shared" si="3318"/>
        <v>0</v>
      </c>
      <c r="BI900" s="163"/>
      <c r="BV900" s="163"/>
      <c r="CI900" s="163"/>
      <c r="CV900" s="163"/>
      <c r="DI900" s="163"/>
      <c r="DV900" s="163"/>
      <c r="EI900" s="163"/>
    </row>
    <row r="901" spans="1:139" ht="15.75" outlineLevel="1" x14ac:dyDescent="0.25">
      <c r="A901" s="2">
        <f t="shared" si="3314"/>
        <v>12</v>
      </c>
      <c r="B901" s="86" t="str">
        <f t="shared" si="3314"/>
        <v>PRE-09723</v>
      </c>
      <c r="C901" s="86" t="str">
        <f t="shared" si="3314"/>
        <v>SPP TAU - Circuit 230038</v>
      </c>
      <c r="D901" s="2" t="str">
        <f t="shared" si="3314"/>
        <v>PRE-09723.1</v>
      </c>
      <c r="E901" s="162" t="str">
        <f t="shared" si="3314"/>
        <v>SPP TAU - Circuit 230038</v>
      </c>
      <c r="I901" s="205">
        <v>0</v>
      </c>
      <c r="J901" s="191">
        <f t="shared" ref="J901:U901" si="3319">J16-J157+I901</f>
        <v>0</v>
      </c>
      <c r="K901" s="191">
        <f t="shared" si="3319"/>
        <v>0</v>
      </c>
      <c r="L901" s="191">
        <f t="shared" si="3319"/>
        <v>0</v>
      </c>
      <c r="M901" s="191">
        <f t="shared" si="3319"/>
        <v>0</v>
      </c>
      <c r="N901" s="191">
        <f t="shared" si="3319"/>
        <v>0</v>
      </c>
      <c r="O901" s="191">
        <f t="shared" si="3319"/>
        <v>0</v>
      </c>
      <c r="P901" s="191">
        <f t="shared" si="3319"/>
        <v>0</v>
      </c>
      <c r="Q901" s="191">
        <f t="shared" si="3319"/>
        <v>207.19</v>
      </c>
      <c r="R901" s="191">
        <f t="shared" si="3319"/>
        <v>0</v>
      </c>
      <c r="S901" s="191">
        <f t="shared" si="3319"/>
        <v>0</v>
      </c>
      <c r="T901" s="191">
        <f t="shared" si="3319"/>
        <v>93.12</v>
      </c>
      <c r="U901" s="191">
        <f t="shared" si="3319"/>
        <v>166.45</v>
      </c>
      <c r="W901" s="191">
        <f t="shared" si="3271"/>
        <v>0</v>
      </c>
      <c r="X901" s="191">
        <f t="shared" ref="X901:AH901" si="3320">X16-X157+W901</f>
        <v>0</v>
      </c>
      <c r="Y901" s="191">
        <f t="shared" si="3320"/>
        <v>0</v>
      </c>
      <c r="Z901" s="191">
        <f t="shared" si="3320"/>
        <v>0</v>
      </c>
      <c r="AA901" s="191">
        <f t="shared" si="3320"/>
        <v>0</v>
      </c>
      <c r="AB901" s="191">
        <f t="shared" si="3320"/>
        <v>0</v>
      </c>
      <c r="AC901" s="191">
        <f t="shared" si="3320"/>
        <v>0</v>
      </c>
      <c r="AD901" s="191">
        <f t="shared" si="3320"/>
        <v>0</v>
      </c>
      <c r="AE901" s="191">
        <f t="shared" si="3320"/>
        <v>0</v>
      </c>
      <c r="AF901" s="191">
        <f t="shared" si="3320"/>
        <v>0</v>
      </c>
      <c r="AG901" s="191">
        <f t="shared" si="3320"/>
        <v>0</v>
      </c>
      <c r="AH901" s="191">
        <f t="shared" si="3320"/>
        <v>0</v>
      </c>
      <c r="AI901" s="163"/>
      <c r="AJ901" s="191">
        <f t="shared" si="3273"/>
        <v>0</v>
      </c>
      <c r="AK901" s="191">
        <f t="shared" ref="AK901:AU901" si="3321">AK16-AK157+AJ901</f>
        <v>0</v>
      </c>
      <c r="AL901" s="191">
        <f t="shared" si="3321"/>
        <v>0</v>
      </c>
      <c r="AM901" s="191">
        <f t="shared" si="3321"/>
        <v>0</v>
      </c>
      <c r="AN901" s="191">
        <f t="shared" si="3321"/>
        <v>0</v>
      </c>
      <c r="AO901" s="191">
        <f t="shared" si="3321"/>
        <v>0</v>
      </c>
      <c r="AP901" s="191">
        <f t="shared" si="3321"/>
        <v>0</v>
      </c>
      <c r="AQ901" s="191">
        <f t="shared" si="3321"/>
        <v>0</v>
      </c>
      <c r="AR901" s="191">
        <f t="shared" si="3321"/>
        <v>0</v>
      </c>
      <c r="AS901" s="191">
        <f t="shared" si="3321"/>
        <v>0</v>
      </c>
      <c r="AT901" s="191">
        <f t="shared" si="3321"/>
        <v>0</v>
      </c>
      <c r="AU901" s="191">
        <f t="shared" si="3321"/>
        <v>0</v>
      </c>
      <c r="AV901" s="163"/>
      <c r="AW901" s="191">
        <f t="shared" si="3275"/>
        <v>0</v>
      </c>
      <c r="AX901" s="191">
        <f t="shared" ref="AX901:BH901" si="3322">AX16-AX157+AW901</f>
        <v>0</v>
      </c>
      <c r="AY901" s="191">
        <f t="shared" si="3322"/>
        <v>0</v>
      </c>
      <c r="AZ901" s="191">
        <f t="shared" si="3322"/>
        <v>0</v>
      </c>
      <c r="BA901" s="191">
        <f t="shared" si="3322"/>
        <v>0</v>
      </c>
      <c r="BB901" s="191">
        <f t="shared" si="3322"/>
        <v>0</v>
      </c>
      <c r="BC901" s="191">
        <f t="shared" si="3322"/>
        <v>0</v>
      </c>
      <c r="BD901" s="191">
        <f t="shared" si="3322"/>
        <v>0</v>
      </c>
      <c r="BE901" s="191">
        <f t="shared" si="3322"/>
        <v>0</v>
      </c>
      <c r="BF901" s="191">
        <f t="shared" si="3322"/>
        <v>0</v>
      </c>
      <c r="BG901" s="191">
        <f t="shared" si="3322"/>
        <v>0</v>
      </c>
      <c r="BH901" s="191">
        <f t="shared" si="3322"/>
        <v>0</v>
      </c>
      <c r="BI901" s="163"/>
      <c r="BV901" s="163"/>
      <c r="CI901" s="163"/>
      <c r="CV901" s="163"/>
      <c r="DI901" s="163"/>
      <c r="DV901" s="163"/>
      <c r="EI901" s="163"/>
    </row>
    <row r="902" spans="1:139" ht="15.75" outlineLevel="1" x14ac:dyDescent="0.25">
      <c r="A902" s="2">
        <f t="shared" si="3314"/>
        <v>13</v>
      </c>
      <c r="B902" s="86" t="str">
        <f t="shared" si="3314"/>
        <v>PRE-09724</v>
      </c>
      <c r="C902" s="86" t="str">
        <f t="shared" si="3314"/>
        <v>SPP TAU - Circuit 230003</v>
      </c>
      <c r="D902" s="2" t="str">
        <f t="shared" si="3314"/>
        <v>PRE-09724.1</v>
      </c>
      <c r="E902" s="162" t="str">
        <f t="shared" si="3314"/>
        <v>SPP TAU - Circuit 230003</v>
      </c>
      <c r="I902" s="205">
        <v>0</v>
      </c>
      <c r="J902" s="191">
        <f t="shared" ref="J902:U902" si="3323">J17-J158+I902</f>
        <v>0</v>
      </c>
      <c r="K902" s="191">
        <f t="shared" si="3323"/>
        <v>0</v>
      </c>
      <c r="L902" s="191">
        <f t="shared" si="3323"/>
        <v>0</v>
      </c>
      <c r="M902" s="191">
        <f t="shared" si="3323"/>
        <v>0</v>
      </c>
      <c r="N902" s="191">
        <f t="shared" si="3323"/>
        <v>0</v>
      </c>
      <c r="O902" s="191">
        <f t="shared" si="3323"/>
        <v>0</v>
      </c>
      <c r="P902" s="191">
        <f t="shared" si="3323"/>
        <v>0</v>
      </c>
      <c r="Q902" s="191">
        <f t="shared" si="3323"/>
        <v>550.38</v>
      </c>
      <c r="R902" s="191">
        <f t="shared" si="3323"/>
        <v>550.38</v>
      </c>
      <c r="S902" s="191">
        <f t="shared" si="3323"/>
        <v>1029.3499999999999</v>
      </c>
      <c r="T902" s="191">
        <f t="shared" si="3323"/>
        <v>7101.9199999999983</v>
      </c>
      <c r="U902" s="191">
        <f t="shared" si="3323"/>
        <v>8331.5999999999985</v>
      </c>
      <c r="W902" s="191">
        <f t="shared" si="3271"/>
        <v>659232.76000000024</v>
      </c>
      <c r="X902" s="191">
        <f t="shared" ref="X902:AH902" si="3324">X17-X158+W902</f>
        <v>705304.45000000019</v>
      </c>
      <c r="Y902" s="191">
        <f t="shared" si="3324"/>
        <v>898611.64000000013</v>
      </c>
      <c r="Z902" s="191">
        <f t="shared" si="3324"/>
        <v>701435.97000000009</v>
      </c>
      <c r="AA902" s="191">
        <f t="shared" si="3324"/>
        <v>701720.68</v>
      </c>
      <c r="AB902" s="191">
        <f t="shared" si="3324"/>
        <v>701717.41</v>
      </c>
      <c r="AC902" s="191">
        <f t="shared" si="3324"/>
        <v>698264.45000000007</v>
      </c>
      <c r="AD902" s="191">
        <f t="shared" si="3324"/>
        <v>698264.45000000007</v>
      </c>
      <c r="AE902" s="191">
        <f t="shared" si="3324"/>
        <v>698264.45000000007</v>
      </c>
      <c r="AF902" s="191">
        <f t="shared" si="3324"/>
        <v>713447.58000000007</v>
      </c>
      <c r="AG902" s="191">
        <f t="shared" si="3324"/>
        <v>0</v>
      </c>
      <c r="AH902" s="191">
        <f t="shared" si="3324"/>
        <v>0</v>
      </c>
      <c r="AI902" s="163"/>
      <c r="AJ902" s="191">
        <f t="shared" si="3273"/>
        <v>0</v>
      </c>
      <c r="AK902" s="191">
        <f t="shared" ref="AK902:AU902" si="3325">AK17-AK158+AJ902</f>
        <v>0</v>
      </c>
      <c r="AL902" s="191">
        <f t="shared" si="3325"/>
        <v>0</v>
      </c>
      <c r="AM902" s="191">
        <f t="shared" si="3325"/>
        <v>0</v>
      </c>
      <c r="AN902" s="191">
        <f t="shared" si="3325"/>
        <v>0</v>
      </c>
      <c r="AO902" s="191">
        <f t="shared" si="3325"/>
        <v>0</v>
      </c>
      <c r="AP902" s="191">
        <f t="shared" si="3325"/>
        <v>0</v>
      </c>
      <c r="AQ902" s="191">
        <f t="shared" si="3325"/>
        <v>0</v>
      </c>
      <c r="AR902" s="191">
        <f t="shared" si="3325"/>
        <v>0</v>
      </c>
      <c r="AS902" s="191">
        <f t="shared" si="3325"/>
        <v>0</v>
      </c>
      <c r="AT902" s="191">
        <f t="shared" si="3325"/>
        <v>0</v>
      </c>
      <c r="AU902" s="191">
        <f t="shared" si="3325"/>
        <v>0</v>
      </c>
      <c r="AV902" s="163"/>
      <c r="AW902" s="191">
        <f t="shared" si="3275"/>
        <v>0</v>
      </c>
      <c r="AX902" s="191">
        <f t="shared" ref="AX902:BH902" si="3326">AX17-AX158+AW902</f>
        <v>0</v>
      </c>
      <c r="AY902" s="191">
        <f t="shared" si="3326"/>
        <v>0</v>
      </c>
      <c r="AZ902" s="191">
        <f t="shared" si="3326"/>
        <v>0</v>
      </c>
      <c r="BA902" s="191">
        <f t="shared" si="3326"/>
        <v>0</v>
      </c>
      <c r="BB902" s="191">
        <f t="shared" si="3326"/>
        <v>0</v>
      </c>
      <c r="BC902" s="191">
        <f t="shared" si="3326"/>
        <v>0</v>
      </c>
      <c r="BD902" s="191">
        <f t="shared" si="3326"/>
        <v>0</v>
      </c>
      <c r="BE902" s="191">
        <f t="shared" si="3326"/>
        <v>0</v>
      </c>
      <c r="BF902" s="191">
        <f t="shared" si="3326"/>
        <v>0</v>
      </c>
      <c r="BG902" s="191">
        <f t="shared" si="3326"/>
        <v>0</v>
      </c>
      <c r="BH902" s="191">
        <f t="shared" si="3326"/>
        <v>0</v>
      </c>
      <c r="BI902" s="163"/>
      <c r="BV902" s="163"/>
      <c r="CI902" s="163"/>
      <c r="CV902" s="163"/>
      <c r="DI902" s="163"/>
      <c r="DV902" s="163"/>
      <c r="EI902" s="163"/>
    </row>
    <row r="903" spans="1:139" ht="15.75" outlineLevel="1" x14ac:dyDescent="0.25">
      <c r="A903" s="2">
        <f>A742</f>
        <v>14</v>
      </c>
      <c r="B903" s="86" t="str">
        <f>B742</f>
        <v>PRE-09725</v>
      </c>
      <c r="C903" s="86" t="str">
        <f>C742</f>
        <v>SPP TAU - Circuit 230005</v>
      </c>
      <c r="D903" s="2" t="s">
        <v>317</v>
      </c>
      <c r="E903" s="162" t="str">
        <f>E742</f>
        <v>SPP TAU - Circuit 230005</v>
      </c>
      <c r="I903" s="205">
        <v>0</v>
      </c>
      <c r="J903" s="191">
        <f t="shared" ref="J903:U903" si="3327">J18+J19-J159-J160+I903</f>
        <v>0</v>
      </c>
      <c r="K903" s="191">
        <f t="shared" si="3327"/>
        <v>0</v>
      </c>
      <c r="L903" s="191">
        <f t="shared" si="3327"/>
        <v>0</v>
      </c>
      <c r="M903" s="191">
        <f t="shared" si="3327"/>
        <v>0</v>
      </c>
      <c r="N903" s="191">
        <f t="shared" si="3327"/>
        <v>0</v>
      </c>
      <c r="O903" s="191">
        <f t="shared" si="3327"/>
        <v>0</v>
      </c>
      <c r="P903" s="191">
        <f t="shared" si="3327"/>
        <v>0</v>
      </c>
      <c r="Q903" s="191">
        <f t="shared" si="3327"/>
        <v>541.88</v>
      </c>
      <c r="R903" s="191">
        <f t="shared" si="3327"/>
        <v>541.88</v>
      </c>
      <c r="S903" s="191">
        <f t="shared" si="3327"/>
        <v>5358.39</v>
      </c>
      <c r="T903" s="191">
        <f t="shared" si="3327"/>
        <v>5392.71</v>
      </c>
      <c r="U903" s="191">
        <f t="shared" si="3327"/>
        <v>5392.71</v>
      </c>
      <c r="W903" s="191">
        <f>W18+W19-W159-W160+U903</f>
        <v>47659.67000000002</v>
      </c>
      <c r="X903" s="191">
        <f t="shared" ref="X903:AH903" si="3328">X18+X19-X159-X160+W903</f>
        <v>340130.23</v>
      </c>
      <c r="Y903" s="191">
        <f t="shared" si="3328"/>
        <v>379009.68</v>
      </c>
      <c r="Z903" s="191">
        <f t="shared" si="3328"/>
        <v>373368.74</v>
      </c>
      <c r="AA903" s="191">
        <f t="shared" si="3328"/>
        <v>373850.89</v>
      </c>
      <c r="AB903" s="191">
        <f t="shared" si="3328"/>
        <v>373850.89</v>
      </c>
      <c r="AC903" s="191">
        <f t="shared" si="3328"/>
        <v>373850.89</v>
      </c>
      <c r="AD903" s="191">
        <f t="shared" si="3328"/>
        <v>373850.89</v>
      </c>
      <c r="AE903" s="191">
        <f t="shared" si="3328"/>
        <v>373850.89</v>
      </c>
      <c r="AF903" s="191">
        <f t="shared" si="3328"/>
        <v>369688.02</v>
      </c>
      <c r="AG903" s="191">
        <f t="shared" si="3328"/>
        <v>0</v>
      </c>
      <c r="AH903" s="191">
        <f t="shared" si="3328"/>
        <v>0</v>
      </c>
      <c r="AI903" s="163"/>
      <c r="AJ903" s="191">
        <f>AJ18+AJ19-AJ159-AJ160+AH903</f>
        <v>0</v>
      </c>
      <c r="AK903" s="191">
        <f t="shared" ref="AK903:AU903" si="3329">AK18+AK19-AK159-AK160+AJ903</f>
        <v>0</v>
      </c>
      <c r="AL903" s="191">
        <f t="shared" si="3329"/>
        <v>0</v>
      </c>
      <c r="AM903" s="191">
        <f t="shared" si="3329"/>
        <v>0</v>
      </c>
      <c r="AN903" s="191">
        <f t="shared" si="3329"/>
        <v>0</v>
      </c>
      <c r="AO903" s="191">
        <f t="shared" si="3329"/>
        <v>0</v>
      </c>
      <c r="AP903" s="191">
        <f t="shared" si="3329"/>
        <v>0</v>
      </c>
      <c r="AQ903" s="191">
        <f t="shared" si="3329"/>
        <v>0</v>
      </c>
      <c r="AR903" s="191">
        <f t="shared" si="3329"/>
        <v>0</v>
      </c>
      <c r="AS903" s="191">
        <f t="shared" si="3329"/>
        <v>0</v>
      </c>
      <c r="AT903" s="191">
        <f t="shared" si="3329"/>
        <v>0</v>
      </c>
      <c r="AU903" s="191">
        <f t="shared" si="3329"/>
        <v>0</v>
      </c>
      <c r="AV903" s="163"/>
      <c r="AW903" s="191">
        <f>AW18+AW19-AW159-AW160+AU903</f>
        <v>0</v>
      </c>
      <c r="AX903" s="191">
        <f t="shared" ref="AX903:BH903" si="3330">AX18+AX19-AX159-AX160+AW903</f>
        <v>0</v>
      </c>
      <c r="AY903" s="191">
        <f t="shared" si="3330"/>
        <v>0</v>
      </c>
      <c r="AZ903" s="191">
        <f t="shared" si="3330"/>
        <v>0</v>
      </c>
      <c r="BA903" s="191">
        <f t="shared" si="3330"/>
        <v>0</v>
      </c>
      <c r="BB903" s="191">
        <f t="shared" si="3330"/>
        <v>0</v>
      </c>
      <c r="BC903" s="191">
        <f t="shared" si="3330"/>
        <v>0</v>
      </c>
      <c r="BD903" s="191">
        <f t="shared" si="3330"/>
        <v>0</v>
      </c>
      <c r="BE903" s="191">
        <f t="shared" si="3330"/>
        <v>0</v>
      </c>
      <c r="BF903" s="191">
        <f t="shared" si="3330"/>
        <v>0</v>
      </c>
      <c r="BG903" s="191">
        <f t="shared" si="3330"/>
        <v>0</v>
      </c>
      <c r="BH903" s="191">
        <f t="shared" si="3330"/>
        <v>0</v>
      </c>
      <c r="BI903" s="163"/>
      <c r="BV903" s="163"/>
      <c r="CI903" s="163"/>
      <c r="CV903" s="163"/>
      <c r="DI903" s="163"/>
      <c r="DV903" s="163"/>
      <c r="EI903" s="163"/>
    </row>
    <row r="904" spans="1:139" ht="15.75" outlineLevel="1" x14ac:dyDescent="0.25">
      <c r="A904" s="2">
        <f>A745</f>
        <v>15</v>
      </c>
      <c r="B904" s="86" t="str">
        <f>B745</f>
        <v>PRE-09726</v>
      </c>
      <c r="C904" s="86" t="str">
        <f>C745</f>
        <v>SPP TAU - Circuit 230004</v>
      </c>
      <c r="D904" s="2" t="str">
        <f>D745</f>
        <v>PRE-09726.1</v>
      </c>
      <c r="E904" s="162" t="str">
        <f>E745</f>
        <v>SPP TAU - Circuit 230004</v>
      </c>
      <c r="I904" s="205">
        <v>0</v>
      </c>
      <c r="J904" s="191">
        <f t="shared" ref="J904:U904" si="3331">J20-J161+I904</f>
        <v>0</v>
      </c>
      <c r="K904" s="191">
        <f t="shared" si="3331"/>
        <v>0</v>
      </c>
      <c r="L904" s="191">
        <f t="shared" si="3331"/>
        <v>0</v>
      </c>
      <c r="M904" s="191">
        <f t="shared" si="3331"/>
        <v>0</v>
      </c>
      <c r="N904" s="191">
        <f t="shared" si="3331"/>
        <v>0</v>
      </c>
      <c r="O904" s="191">
        <f t="shared" si="3331"/>
        <v>0</v>
      </c>
      <c r="P904" s="191">
        <f t="shared" si="3331"/>
        <v>0</v>
      </c>
      <c r="Q904" s="191">
        <f t="shared" si="3331"/>
        <v>407.19</v>
      </c>
      <c r="R904" s="191">
        <f t="shared" si="3331"/>
        <v>8125.2299999999987</v>
      </c>
      <c r="S904" s="191">
        <f t="shared" si="3331"/>
        <v>8539.5399999999991</v>
      </c>
      <c r="T904" s="191">
        <f t="shared" si="3331"/>
        <v>8573.9999999999982</v>
      </c>
      <c r="U904" s="191">
        <f t="shared" si="3331"/>
        <v>8573.9999999999982</v>
      </c>
      <c r="W904" s="191">
        <f t="shared" ref="W904:W935" si="3332">W20-W161+U904</f>
        <v>11853.289999999999</v>
      </c>
      <c r="X904" s="191">
        <f t="shared" ref="X904:AH904" si="3333">X20-X161+W904</f>
        <v>531181.92000000004</v>
      </c>
      <c r="Y904" s="191">
        <f t="shared" si="3333"/>
        <v>761760.74</v>
      </c>
      <c r="Z904" s="191">
        <f t="shared" si="3333"/>
        <v>733190.49</v>
      </c>
      <c r="AA904" s="191">
        <f t="shared" si="3333"/>
        <v>746734.8</v>
      </c>
      <c r="AB904" s="191">
        <f t="shared" si="3333"/>
        <v>719634.03</v>
      </c>
      <c r="AC904" s="191">
        <f t="shared" si="3333"/>
        <v>663189.24</v>
      </c>
      <c r="AD904" s="191">
        <f t="shared" si="3333"/>
        <v>673965.24</v>
      </c>
      <c r="AE904" s="191">
        <f t="shared" si="3333"/>
        <v>673965.24</v>
      </c>
      <c r="AF904" s="191">
        <f t="shared" si="3333"/>
        <v>673965.24</v>
      </c>
      <c r="AG904" s="191">
        <f t="shared" si="3333"/>
        <v>675865.55999999994</v>
      </c>
      <c r="AH904" s="191">
        <f t="shared" si="3333"/>
        <v>0</v>
      </c>
      <c r="AI904" s="163"/>
      <c r="AJ904" s="191">
        <f t="shared" ref="AJ904:AJ935" si="3334">AJ20-AJ161+AH904</f>
        <v>0</v>
      </c>
      <c r="AK904" s="191">
        <f t="shared" ref="AK904:AU904" si="3335">AK20-AK161+AJ904</f>
        <v>0</v>
      </c>
      <c r="AL904" s="191">
        <f t="shared" si="3335"/>
        <v>0</v>
      </c>
      <c r="AM904" s="191">
        <f t="shared" si="3335"/>
        <v>0</v>
      </c>
      <c r="AN904" s="191">
        <f t="shared" si="3335"/>
        <v>0</v>
      </c>
      <c r="AO904" s="191">
        <f t="shared" si="3335"/>
        <v>0</v>
      </c>
      <c r="AP904" s="191">
        <f t="shared" si="3335"/>
        <v>0</v>
      </c>
      <c r="AQ904" s="191">
        <f t="shared" si="3335"/>
        <v>0</v>
      </c>
      <c r="AR904" s="191">
        <f t="shared" si="3335"/>
        <v>0</v>
      </c>
      <c r="AS904" s="191">
        <f t="shared" si="3335"/>
        <v>0</v>
      </c>
      <c r="AT904" s="191">
        <f t="shared" si="3335"/>
        <v>0</v>
      </c>
      <c r="AU904" s="191">
        <f t="shared" si="3335"/>
        <v>0</v>
      </c>
      <c r="AV904" s="163"/>
      <c r="AW904" s="191">
        <f t="shared" ref="AW904:AW935" si="3336">AW20-AW161+AU904</f>
        <v>0</v>
      </c>
      <c r="AX904" s="191">
        <f t="shared" ref="AX904:BH904" si="3337">AX20-AX161+AW904</f>
        <v>0</v>
      </c>
      <c r="AY904" s="191">
        <f t="shared" si="3337"/>
        <v>0</v>
      </c>
      <c r="AZ904" s="191">
        <f t="shared" si="3337"/>
        <v>0</v>
      </c>
      <c r="BA904" s="191">
        <f t="shared" si="3337"/>
        <v>0</v>
      </c>
      <c r="BB904" s="191">
        <f t="shared" si="3337"/>
        <v>0</v>
      </c>
      <c r="BC904" s="191">
        <f t="shared" si="3337"/>
        <v>0</v>
      </c>
      <c r="BD904" s="191">
        <f t="shared" si="3337"/>
        <v>0</v>
      </c>
      <c r="BE904" s="191">
        <f t="shared" si="3337"/>
        <v>0</v>
      </c>
      <c r="BF904" s="191">
        <f t="shared" si="3337"/>
        <v>0</v>
      </c>
      <c r="BG904" s="191">
        <f t="shared" si="3337"/>
        <v>0</v>
      </c>
      <c r="BH904" s="191">
        <f t="shared" si="3337"/>
        <v>0</v>
      </c>
      <c r="BI904" s="163"/>
      <c r="BV904" s="163"/>
      <c r="CI904" s="163"/>
      <c r="CV904" s="163"/>
      <c r="DI904" s="163"/>
      <c r="DV904" s="163"/>
      <c r="EI904" s="163"/>
    </row>
    <row r="905" spans="1:139" ht="15.75" outlineLevel="1" x14ac:dyDescent="0.25">
      <c r="A905" s="2">
        <f>A747</f>
        <v>16</v>
      </c>
      <c r="B905" s="86" t="str">
        <f>B747</f>
        <v>PRE-09727</v>
      </c>
      <c r="C905" s="86" t="str">
        <f>C747</f>
        <v>SPP TAU - Circuit 230625</v>
      </c>
      <c r="D905" s="2" t="str">
        <f>D747</f>
        <v>PRE-09727.1</v>
      </c>
      <c r="E905" s="162" t="str">
        <f>E747</f>
        <v>SPP TAU - Circuit 230625</v>
      </c>
      <c r="I905" s="205">
        <v>0</v>
      </c>
      <c r="J905" s="191">
        <f t="shared" ref="J905:U905" si="3338">J21-J162+I905</f>
        <v>0</v>
      </c>
      <c r="K905" s="191">
        <f t="shared" si="3338"/>
        <v>0</v>
      </c>
      <c r="L905" s="191">
        <f t="shared" si="3338"/>
        <v>0</v>
      </c>
      <c r="M905" s="191">
        <f t="shared" si="3338"/>
        <v>0</v>
      </c>
      <c r="N905" s="191">
        <f t="shared" si="3338"/>
        <v>0</v>
      </c>
      <c r="O905" s="191">
        <f t="shared" si="3338"/>
        <v>0</v>
      </c>
      <c r="P905" s="191">
        <f t="shared" si="3338"/>
        <v>0</v>
      </c>
      <c r="Q905" s="191">
        <f t="shared" si="3338"/>
        <v>510</v>
      </c>
      <c r="R905" s="191">
        <f t="shared" si="3338"/>
        <v>541.87</v>
      </c>
      <c r="S905" s="191">
        <f t="shared" si="3338"/>
        <v>541.87</v>
      </c>
      <c r="T905" s="191">
        <f t="shared" si="3338"/>
        <v>3251.46</v>
      </c>
      <c r="U905" s="191">
        <f t="shared" si="3338"/>
        <v>3224.91</v>
      </c>
      <c r="W905" s="191">
        <f t="shared" si="3332"/>
        <v>3224.91</v>
      </c>
      <c r="X905" s="191">
        <f t="shared" ref="X905:AH905" si="3339">X21-X162+W905</f>
        <v>12250.58</v>
      </c>
      <c r="Y905" s="191">
        <f t="shared" si="3339"/>
        <v>8308.5</v>
      </c>
      <c r="Z905" s="191">
        <f t="shared" si="3339"/>
        <v>155591.63</v>
      </c>
      <c r="AA905" s="191">
        <f t="shared" si="3339"/>
        <v>217343.35</v>
      </c>
      <c r="AB905" s="191">
        <f t="shared" si="3339"/>
        <v>210586.12</v>
      </c>
      <c r="AC905" s="191">
        <f t="shared" si="3339"/>
        <v>218258.44</v>
      </c>
      <c r="AD905" s="191">
        <f t="shared" si="3339"/>
        <v>218410.78</v>
      </c>
      <c r="AE905" s="191">
        <f t="shared" si="3339"/>
        <v>250088.63</v>
      </c>
      <c r="AF905" s="191">
        <f t="shared" si="3339"/>
        <v>253400.79</v>
      </c>
      <c r="AG905" s="191">
        <f t="shared" si="3339"/>
        <v>0</v>
      </c>
      <c r="AH905" s="191">
        <f t="shared" si="3339"/>
        <v>0</v>
      </c>
      <c r="AI905" s="163"/>
      <c r="AJ905" s="191">
        <f t="shared" si="3334"/>
        <v>0</v>
      </c>
      <c r="AK905" s="191">
        <f t="shared" ref="AK905:AU905" si="3340">AK21-AK162+AJ905</f>
        <v>0</v>
      </c>
      <c r="AL905" s="191">
        <f t="shared" si="3340"/>
        <v>0</v>
      </c>
      <c r="AM905" s="191">
        <f t="shared" si="3340"/>
        <v>0</v>
      </c>
      <c r="AN905" s="191">
        <f t="shared" si="3340"/>
        <v>0</v>
      </c>
      <c r="AO905" s="191">
        <f t="shared" si="3340"/>
        <v>0</v>
      </c>
      <c r="AP905" s="191">
        <f t="shared" si="3340"/>
        <v>0</v>
      </c>
      <c r="AQ905" s="191">
        <f t="shared" si="3340"/>
        <v>0</v>
      </c>
      <c r="AR905" s="191">
        <f t="shared" si="3340"/>
        <v>0</v>
      </c>
      <c r="AS905" s="191">
        <f t="shared" si="3340"/>
        <v>0</v>
      </c>
      <c r="AT905" s="191">
        <f t="shared" si="3340"/>
        <v>0</v>
      </c>
      <c r="AU905" s="191">
        <f t="shared" si="3340"/>
        <v>0</v>
      </c>
      <c r="AV905" s="163"/>
      <c r="AW905" s="191">
        <f t="shared" si="3336"/>
        <v>0</v>
      </c>
      <c r="AX905" s="191">
        <f t="shared" ref="AX905:BH905" si="3341">AX21-AX162+AW905</f>
        <v>0</v>
      </c>
      <c r="AY905" s="191">
        <f t="shared" si="3341"/>
        <v>0</v>
      </c>
      <c r="AZ905" s="191">
        <f t="shared" si="3341"/>
        <v>0</v>
      </c>
      <c r="BA905" s="191">
        <f t="shared" si="3341"/>
        <v>0</v>
      </c>
      <c r="BB905" s="191">
        <f t="shared" si="3341"/>
        <v>0</v>
      </c>
      <c r="BC905" s="191">
        <f t="shared" si="3341"/>
        <v>0</v>
      </c>
      <c r="BD905" s="191">
        <f t="shared" si="3341"/>
        <v>0</v>
      </c>
      <c r="BE905" s="191">
        <f t="shared" si="3341"/>
        <v>0</v>
      </c>
      <c r="BF905" s="191">
        <f t="shared" si="3341"/>
        <v>0</v>
      </c>
      <c r="BG905" s="191">
        <f t="shared" si="3341"/>
        <v>0</v>
      </c>
      <c r="BH905" s="191">
        <f t="shared" si="3341"/>
        <v>0</v>
      </c>
      <c r="BI905" s="163"/>
      <c r="BV905" s="163"/>
      <c r="CI905" s="163"/>
      <c r="CV905" s="163"/>
      <c r="DI905" s="163"/>
      <c r="DV905" s="163"/>
      <c r="EI905" s="163"/>
    </row>
    <row r="906" spans="1:139" ht="15.75" outlineLevel="1" x14ac:dyDescent="0.25">
      <c r="A906" s="2">
        <f>A749</f>
        <v>17</v>
      </c>
      <c r="B906" s="86" t="str">
        <f>B749</f>
        <v>PRE-09728</v>
      </c>
      <c r="C906" s="86" t="str">
        <f>C749</f>
        <v>SPP TAU - Circuit 230021</v>
      </c>
      <c r="D906" s="2" t="str">
        <f>D749</f>
        <v>PRE-09728.1</v>
      </c>
      <c r="E906" s="162" t="str">
        <f>E749</f>
        <v>SPP TAU - Circuit 230021</v>
      </c>
      <c r="I906" s="205">
        <v>0</v>
      </c>
      <c r="J906" s="191">
        <f t="shared" ref="J906:U906" si="3342">J22-J163+I906</f>
        <v>0</v>
      </c>
      <c r="K906" s="191">
        <f t="shared" si="3342"/>
        <v>0</v>
      </c>
      <c r="L906" s="191">
        <f t="shared" si="3342"/>
        <v>0</v>
      </c>
      <c r="M906" s="191">
        <f t="shared" si="3342"/>
        <v>0</v>
      </c>
      <c r="N906" s="191">
        <f t="shared" si="3342"/>
        <v>0</v>
      </c>
      <c r="O906" s="191">
        <f t="shared" si="3342"/>
        <v>0</v>
      </c>
      <c r="P906" s="191">
        <f t="shared" si="3342"/>
        <v>0</v>
      </c>
      <c r="Q906" s="191">
        <f t="shared" si="3342"/>
        <v>599.68000000000006</v>
      </c>
      <c r="R906" s="191">
        <f t="shared" si="3342"/>
        <v>443.66000000000008</v>
      </c>
      <c r="S906" s="191">
        <f t="shared" si="3342"/>
        <v>3639.8</v>
      </c>
      <c r="T906" s="191">
        <f t="shared" si="3342"/>
        <v>3639.8</v>
      </c>
      <c r="U906" s="191">
        <f t="shared" si="3342"/>
        <v>3639.8</v>
      </c>
      <c r="W906" s="191">
        <f t="shared" si="3332"/>
        <v>3670.4100000000003</v>
      </c>
      <c r="X906" s="191">
        <f t="shared" ref="X906:AH906" si="3343">X22-X163+W906</f>
        <v>14012.750000000002</v>
      </c>
      <c r="Y906" s="191">
        <f t="shared" si="3343"/>
        <v>12722.630000000001</v>
      </c>
      <c r="Z906" s="191">
        <f t="shared" si="3343"/>
        <v>323850.58</v>
      </c>
      <c r="AA906" s="191">
        <f t="shared" si="3343"/>
        <v>353154.72000000003</v>
      </c>
      <c r="AB906" s="191">
        <f t="shared" si="3343"/>
        <v>352792.30000000005</v>
      </c>
      <c r="AC906" s="191">
        <f t="shared" si="3343"/>
        <v>339083.32000000007</v>
      </c>
      <c r="AD906" s="191">
        <f t="shared" si="3343"/>
        <v>401917.99000000005</v>
      </c>
      <c r="AE906" s="191">
        <f t="shared" si="3343"/>
        <v>0</v>
      </c>
      <c r="AF906" s="191">
        <f t="shared" si="3343"/>
        <v>0</v>
      </c>
      <c r="AG906" s="191">
        <f t="shared" si="3343"/>
        <v>0</v>
      </c>
      <c r="AH906" s="191">
        <f t="shared" si="3343"/>
        <v>0</v>
      </c>
      <c r="AI906" s="163"/>
      <c r="AJ906" s="191">
        <f t="shared" si="3334"/>
        <v>0</v>
      </c>
      <c r="AK906" s="191">
        <f t="shared" ref="AK906:AU906" si="3344">AK22-AK163+AJ906</f>
        <v>0</v>
      </c>
      <c r="AL906" s="191">
        <f t="shared" si="3344"/>
        <v>0</v>
      </c>
      <c r="AM906" s="191">
        <f t="shared" si="3344"/>
        <v>0</v>
      </c>
      <c r="AN906" s="191">
        <f t="shared" si="3344"/>
        <v>0</v>
      </c>
      <c r="AO906" s="191">
        <f t="shared" si="3344"/>
        <v>0</v>
      </c>
      <c r="AP906" s="191">
        <f t="shared" si="3344"/>
        <v>0</v>
      </c>
      <c r="AQ906" s="191">
        <f t="shared" si="3344"/>
        <v>0</v>
      </c>
      <c r="AR906" s="191">
        <f t="shared" si="3344"/>
        <v>0</v>
      </c>
      <c r="AS906" s="191">
        <f t="shared" si="3344"/>
        <v>0</v>
      </c>
      <c r="AT906" s="191">
        <f t="shared" si="3344"/>
        <v>0</v>
      </c>
      <c r="AU906" s="191">
        <f t="shared" si="3344"/>
        <v>0</v>
      </c>
      <c r="AV906" s="163"/>
      <c r="AW906" s="191">
        <f t="shared" si="3336"/>
        <v>0</v>
      </c>
      <c r="AX906" s="191">
        <f t="shared" ref="AX906:BH906" si="3345">AX22-AX163+AW906</f>
        <v>0</v>
      </c>
      <c r="AY906" s="191">
        <f t="shared" si="3345"/>
        <v>0</v>
      </c>
      <c r="AZ906" s="191">
        <f t="shared" si="3345"/>
        <v>0</v>
      </c>
      <c r="BA906" s="191">
        <f t="shared" si="3345"/>
        <v>0</v>
      </c>
      <c r="BB906" s="191">
        <f t="shared" si="3345"/>
        <v>0</v>
      </c>
      <c r="BC906" s="191">
        <f t="shared" si="3345"/>
        <v>0</v>
      </c>
      <c r="BD906" s="191">
        <f t="shared" si="3345"/>
        <v>0</v>
      </c>
      <c r="BE906" s="191">
        <f t="shared" si="3345"/>
        <v>0</v>
      </c>
      <c r="BF906" s="191">
        <f t="shared" si="3345"/>
        <v>0</v>
      </c>
      <c r="BG906" s="191">
        <f t="shared" si="3345"/>
        <v>0</v>
      </c>
      <c r="BH906" s="191">
        <f t="shared" si="3345"/>
        <v>0</v>
      </c>
      <c r="BI906" s="163"/>
      <c r="BV906" s="163"/>
      <c r="CI906" s="163"/>
      <c r="CV906" s="163"/>
      <c r="DI906" s="163"/>
      <c r="DV906" s="163"/>
      <c r="EI906" s="163"/>
    </row>
    <row r="907" spans="1:139" ht="15.75" outlineLevel="1" x14ac:dyDescent="0.25">
      <c r="A907" s="2">
        <f>A751</f>
        <v>18</v>
      </c>
      <c r="B907" s="86" t="str">
        <f>B751</f>
        <v>PRE-09729</v>
      </c>
      <c r="C907" s="86" t="str">
        <f>C751</f>
        <v>SPP TAU - Circuit 230052</v>
      </c>
      <c r="D907" s="2" t="str">
        <f>D751</f>
        <v>PRE-09729.1</v>
      </c>
      <c r="E907" s="162" t="str">
        <f>E751</f>
        <v>SPP TAU - Circuit 230052</v>
      </c>
      <c r="I907" s="205">
        <v>0</v>
      </c>
      <c r="J907" s="191">
        <f t="shared" ref="J907:U907" si="3346">J23-J164+I907</f>
        <v>0</v>
      </c>
      <c r="K907" s="191">
        <f t="shared" si="3346"/>
        <v>0</v>
      </c>
      <c r="L907" s="191">
        <f t="shared" si="3346"/>
        <v>0</v>
      </c>
      <c r="M907" s="191">
        <f t="shared" si="3346"/>
        <v>0</v>
      </c>
      <c r="N907" s="191">
        <f t="shared" si="3346"/>
        <v>0</v>
      </c>
      <c r="O907" s="191">
        <f t="shared" si="3346"/>
        <v>0</v>
      </c>
      <c r="P907" s="191">
        <f t="shared" si="3346"/>
        <v>0</v>
      </c>
      <c r="Q907" s="191">
        <f t="shared" si="3346"/>
        <v>534.23</v>
      </c>
      <c r="R907" s="191">
        <f t="shared" si="3346"/>
        <v>534.23</v>
      </c>
      <c r="S907" s="191">
        <f t="shared" si="3346"/>
        <v>858.34</v>
      </c>
      <c r="T907" s="191">
        <f t="shared" si="3346"/>
        <v>2247.2600000000002</v>
      </c>
      <c r="U907" s="191">
        <f t="shared" si="3346"/>
        <v>2252.9100000000003</v>
      </c>
      <c r="W907" s="191">
        <f t="shared" si="3332"/>
        <v>2283.5200000000004</v>
      </c>
      <c r="X907" s="191">
        <f t="shared" ref="X907:AH907" si="3347">X23-X164+W907</f>
        <v>2281.4800000000005</v>
      </c>
      <c r="Y907" s="191">
        <f t="shared" si="3347"/>
        <v>4670.84</v>
      </c>
      <c r="Z907" s="191">
        <f t="shared" si="3347"/>
        <v>6352.67</v>
      </c>
      <c r="AA907" s="191">
        <f t="shared" si="3347"/>
        <v>144554.96000000002</v>
      </c>
      <c r="AB907" s="191">
        <f t="shared" si="3347"/>
        <v>0</v>
      </c>
      <c r="AC907" s="191">
        <f t="shared" si="3347"/>
        <v>0</v>
      </c>
      <c r="AD907" s="191">
        <f t="shared" si="3347"/>
        <v>0</v>
      </c>
      <c r="AE907" s="191">
        <f t="shared" si="3347"/>
        <v>0</v>
      </c>
      <c r="AF907" s="191">
        <f t="shared" si="3347"/>
        <v>0</v>
      </c>
      <c r="AG907" s="191">
        <f t="shared" si="3347"/>
        <v>0</v>
      </c>
      <c r="AH907" s="191">
        <f t="shared" si="3347"/>
        <v>0</v>
      </c>
      <c r="AI907" s="163"/>
      <c r="AJ907" s="191">
        <f t="shared" si="3334"/>
        <v>0</v>
      </c>
      <c r="AK907" s="191">
        <f t="shared" ref="AK907:AU907" si="3348">AK23-AK164+AJ907</f>
        <v>0</v>
      </c>
      <c r="AL907" s="191">
        <f t="shared" si="3348"/>
        <v>0</v>
      </c>
      <c r="AM907" s="191">
        <f t="shared" si="3348"/>
        <v>0</v>
      </c>
      <c r="AN907" s="191">
        <f t="shared" si="3348"/>
        <v>0</v>
      </c>
      <c r="AO907" s="191">
        <f t="shared" si="3348"/>
        <v>0</v>
      </c>
      <c r="AP907" s="191">
        <f t="shared" si="3348"/>
        <v>0</v>
      </c>
      <c r="AQ907" s="191">
        <f t="shared" si="3348"/>
        <v>0</v>
      </c>
      <c r="AR907" s="191">
        <f t="shared" si="3348"/>
        <v>0</v>
      </c>
      <c r="AS907" s="191">
        <f t="shared" si="3348"/>
        <v>0</v>
      </c>
      <c r="AT907" s="191">
        <f t="shared" si="3348"/>
        <v>0</v>
      </c>
      <c r="AU907" s="191">
        <f t="shared" si="3348"/>
        <v>0</v>
      </c>
      <c r="AV907" s="163"/>
      <c r="AW907" s="191">
        <f t="shared" si="3336"/>
        <v>0</v>
      </c>
      <c r="AX907" s="191">
        <f t="shared" ref="AX907:BH907" si="3349">AX23-AX164+AW907</f>
        <v>0</v>
      </c>
      <c r="AY907" s="191">
        <f t="shared" si="3349"/>
        <v>0</v>
      </c>
      <c r="AZ907" s="191">
        <f t="shared" si="3349"/>
        <v>0</v>
      </c>
      <c r="BA907" s="191">
        <f t="shared" si="3349"/>
        <v>0</v>
      </c>
      <c r="BB907" s="191">
        <f t="shared" si="3349"/>
        <v>0</v>
      </c>
      <c r="BC907" s="191">
        <f t="shared" si="3349"/>
        <v>0</v>
      </c>
      <c r="BD907" s="191">
        <f t="shared" si="3349"/>
        <v>0</v>
      </c>
      <c r="BE907" s="191">
        <f t="shared" si="3349"/>
        <v>0</v>
      </c>
      <c r="BF907" s="191">
        <f t="shared" si="3349"/>
        <v>0</v>
      </c>
      <c r="BG907" s="191">
        <f t="shared" si="3349"/>
        <v>0</v>
      </c>
      <c r="BH907" s="191">
        <f t="shared" si="3349"/>
        <v>0</v>
      </c>
      <c r="BI907" s="163"/>
      <c r="BV907" s="163"/>
      <c r="CI907" s="163"/>
      <c r="CV907" s="163"/>
      <c r="DI907" s="163"/>
      <c r="DV907" s="163"/>
      <c r="EI907" s="163"/>
    </row>
    <row r="908" spans="1:139" ht="15.75" outlineLevel="1" x14ac:dyDescent="0.25">
      <c r="A908" s="2">
        <f t="shared" ref="A908:E909" si="3350">A753</f>
        <v>19</v>
      </c>
      <c r="B908" s="86" t="str">
        <f t="shared" si="3350"/>
        <v>PRE-09730</v>
      </c>
      <c r="C908" s="86" t="str">
        <f t="shared" si="3350"/>
        <v>SPP TAU - Circuit 66024</v>
      </c>
      <c r="D908" s="2" t="str">
        <f t="shared" si="3350"/>
        <v>PRE-09730.1</v>
      </c>
      <c r="E908" s="162" t="str">
        <f t="shared" si="3350"/>
        <v>SPP TAU - Circuit 66024</v>
      </c>
      <c r="I908" s="205">
        <v>0</v>
      </c>
      <c r="J908" s="191">
        <f t="shared" ref="J908:U908" si="3351">J24-J165+I908</f>
        <v>0</v>
      </c>
      <c r="K908" s="191">
        <f t="shared" si="3351"/>
        <v>0</v>
      </c>
      <c r="L908" s="191">
        <f t="shared" si="3351"/>
        <v>0</v>
      </c>
      <c r="M908" s="191">
        <f t="shared" si="3351"/>
        <v>0</v>
      </c>
      <c r="N908" s="191">
        <f t="shared" si="3351"/>
        <v>0</v>
      </c>
      <c r="O908" s="191">
        <f t="shared" si="3351"/>
        <v>0</v>
      </c>
      <c r="P908" s="191">
        <f t="shared" si="3351"/>
        <v>0</v>
      </c>
      <c r="Q908" s="191">
        <f t="shared" si="3351"/>
        <v>458.57</v>
      </c>
      <c r="R908" s="191">
        <f t="shared" si="3351"/>
        <v>458.57</v>
      </c>
      <c r="S908" s="191">
        <f t="shared" si="3351"/>
        <v>326.92999999999995</v>
      </c>
      <c r="T908" s="191">
        <f t="shared" si="3351"/>
        <v>326.92999999999995</v>
      </c>
      <c r="U908" s="191">
        <f t="shared" si="3351"/>
        <v>16872.939999999999</v>
      </c>
      <c r="W908" s="191">
        <f t="shared" si="3332"/>
        <v>16853.7</v>
      </c>
      <c r="X908" s="191">
        <f t="shared" ref="X908:AH908" si="3352">X24-X165+W908</f>
        <v>22331.800000000003</v>
      </c>
      <c r="Y908" s="191">
        <f t="shared" si="3352"/>
        <v>35633.130000000005</v>
      </c>
      <c r="Z908" s="191">
        <f t="shared" si="3352"/>
        <v>52159.47</v>
      </c>
      <c r="AA908" s="191">
        <f t="shared" si="3352"/>
        <v>57146.22</v>
      </c>
      <c r="AB908" s="191">
        <f t="shared" si="3352"/>
        <v>361327.68000000005</v>
      </c>
      <c r="AC908" s="191">
        <f t="shared" si="3352"/>
        <v>647400.3600000001</v>
      </c>
      <c r="AD908" s="191">
        <f t="shared" si="3352"/>
        <v>705099.85000000009</v>
      </c>
      <c r="AE908" s="191">
        <f t="shared" si="3352"/>
        <v>707829.01000000013</v>
      </c>
      <c r="AF908" s="191">
        <f t="shared" si="3352"/>
        <v>707870.76000000013</v>
      </c>
      <c r="AG908" s="191">
        <f t="shared" si="3352"/>
        <v>710403.40000000014</v>
      </c>
      <c r="AH908" s="191">
        <f t="shared" si="3352"/>
        <v>712899.82000000018</v>
      </c>
      <c r="AI908" s="163"/>
      <c r="AJ908" s="191">
        <f t="shared" si="3334"/>
        <v>712899.82000000018</v>
      </c>
      <c r="AK908" s="191">
        <f t="shared" ref="AK908:AU908" si="3353">AK24-AK165+AJ908</f>
        <v>0</v>
      </c>
      <c r="AL908" s="191">
        <f t="shared" si="3353"/>
        <v>0</v>
      </c>
      <c r="AM908" s="191">
        <f t="shared" si="3353"/>
        <v>0</v>
      </c>
      <c r="AN908" s="191">
        <f t="shared" si="3353"/>
        <v>0</v>
      </c>
      <c r="AO908" s="191">
        <f t="shared" si="3353"/>
        <v>0</v>
      </c>
      <c r="AP908" s="191">
        <f t="shared" si="3353"/>
        <v>0</v>
      </c>
      <c r="AQ908" s="191">
        <f t="shared" si="3353"/>
        <v>0</v>
      </c>
      <c r="AR908" s="191">
        <f t="shared" si="3353"/>
        <v>0</v>
      </c>
      <c r="AS908" s="191">
        <f t="shared" si="3353"/>
        <v>0</v>
      </c>
      <c r="AT908" s="191">
        <f t="shared" si="3353"/>
        <v>0</v>
      </c>
      <c r="AU908" s="191">
        <f t="shared" si="3353"/>
        <v>0</v>
      </c>
      <c r="AV908" s="163"/>
      <c r="AW908" s="191">
        <f t="shared" si="3336"/>
        <v>0</v>
      </c>
      <c r="AX908" s="191">
        <f t="shared" ref="AX908:BH908" si="3354">AX24-AX165+AW908</f>
        <v>0</v>
      </c>
      <c r="AY908" s="191">
        <f t="shared" si="3354"/>
        <v>0</v>
      </c>
      <c r="AZ908" s="191">
        <f t="shared" si="3354"/>
        <v>0</v>
      </c>
      <c r="BA908" s="191">
        <f t="shared" si="3354"/>
        <v>0</v>
      </c>
      <c r="BB908" s="191">
        <f t="shared" si="3354"/>
        <v>0</v>
      </c>
      <c r="BC908" s="191">
        <f t="shared" si="3354"/>
        <v>0</v>
      </c>
      <c r="BD908" s="191">
        <f t="shared" si="3354"/>
        <v>0</v>
      </c>
      <c r="BE908" s="191">
        <f t="shared" si="3354"/>
        <v>0</v>
      </c>
      <c r="BF908" s="191">
        <f t="shared" si="3354"/>
        <v>0</v>
      </c>
      <c r="BG908" s="191">
        <f t="shared" si="3354"/>
        <v>0</v>
      </c>
      <c r="BH908" s="191">
        <f t="shared" si="3354"/>
        <v>0</v>
      </c>
      <c r="BI908" s="163"/>
      <c r="BV908" s="163"/>
      <c r="CI908" s="163"/>
      <c r="CV908" s="163"/>
      <c r="DI908" s="163"/>
      <c r="DV908" s="163"/>
      <c r="EI908" s="163"/>
    </row>
    <row r="909" spans="1:139" ht="15.75" outlineLevel="1" x14ac:dyDescent="0.25">
      <c r="A909" s="2">
        <f t="shared" si="3350"/>
        <v>20</v>
      </c>
      <c r="B909" s="86" t="str">
        <f t="shared" si="3350"/>
        <v>PRE-09731</v>
      </c>
      <c r="C909" s="86" t="str">
        <f t="shared" si="3350"/>
        <v>SPP TAU - Circuit 230608</v>
      </c>
      <c r="D909" s="2" t="str">
        <f t="shared" si="3350"/>
        <v>PRE-09731.1</v>
      </c>
      <c r="E909" s="162" t="str">
        <f t="shared" si="3350"/>
        <v>SPP TAU - Circuit 230608</v>
      </c>
      <c r="I909" s="205">
        <v>0</v>
      </c>
      <c r="J909" s="191">
        <f t="shared" ref="J909:U909" si="3355">J25-J166+I909</f>
        <v>0</v>
      </c>
      <c r="K909" s="191">
        <f t="shared" si="3355"/>
        <v>0</v>
      </c>
      <c r="L909" s="191">
        <f t="shared" si="3355"/>
        <v>0</v>
      </c>
      <c r="M909" s="191">
        <f t="shared" si="3355"/>
        <v>0</v>
      </c>
      <c r="N909" s="191">
        <f t="shared" si="3355"/>
        <v>0</v>
      </c>
      <c r="O909" s="191">
        <f t="shared" si="3355"/>
        <v>0</v>
      </c>
      <c r="P909" s="191">
        <f t="shared" si="3355"/>
        <v>0</v>
      </c>
      <c r="Q909" s="191">
        <f t="shared" si="3355"/>
        <v>525.73</v>
      </c>
      <c r="R909" s="191">
        <f t="shared" si="3355"/>
        <v>525.73</v>
      </c>
      <c r="S909" s="191">
        <f t="shared" si="3355"/>
        <v>3688.94</v>
      </c>
      <c r="T909" s="191">
        <f t="shared" si="3355"/>
        <v>3688.9400000000005</v>
      </c>
      <c r="U909" s="191">
        <f t="shared" si="3355"/>
        <v>3688.9400000000005</v>
      </c>
      <c r="W909" s="191">
        <f t="shared" si="3332"/>
        <v>3688.9400000000005</v>
      </c>
      <c r="X909" s="191">
        <f t="shared" ref="X909:AH909" si="3356">X25-X166+W909</f>
        <v>4497.2400000000007</v>
      </c>
      <c r="Y909" s="191">
        <f t="shared" si="3356"/>
        <v>279794.18999999994</v>
      </c>
      <c r="Z909" s="191">
        <f t="shared" si="3356"/>
        <v>344138.14999999997</v>
      </c>
      <c r="AA909" s="191">
        <f t="shared" si="3356"/>
        <v>348255.36999999994</v>
      </c>
      <c r="AB909" s="191">
        <f t="shared" si="3356"/>
        <v>354134.24999999994</v>
      </c>
      <c r="AC909" s="191">
        <f t="shared" si="3356"/>
        <v>346369.00999999995</v>
      </c>
      <c r="AD909" s="191">
        <f t="shared" si="3356"/>
        <v>378915.60999999993</v>
      </c>
      <c r="AE909" s="191">
        <f t="shared" si="3356"/>
        <v>0</v>
      </c>
      <c r="AF909" s="191">
        <f t="shared" si="3356"/>
        <v>0</v>
      </c>
      <c r="AG909" s="191">
        <f t="shared" si="3356"/>
        <v>0</v>
      </c>
      <c r="AH909" s="191">
        <f t="shared" si="3356"/>
        <v>0</v>
      </c>
      <c r="AI909" s="163"/>
      <c r="AJ909" s="191">
        <f t="shared" si="3334"/>
        <v>0</v>
      </c>
      <c r="AK909" s="191">
        <f t="shared" ref="AK909:AU909" si="3357">AK25-AK166+AJ909</f>
        <v>0</v>
      </c>
      <c r="AL909" s="191">
        <f t="shared" si="3357"/>
        <v>0</v>
      </c>
      <c r="AM909" s="191">
        <f t="shared" si="3357"/>
        <v>0</v>
      </c>
      <c r="AN909" s="191">
        <f t="shared" si="3357"/>
        <v>0</v>
      </c>
      <c r="AO909" s="191">
        <f t="shared" si="3357"/>
        <v>0</v>
      </c>
      <c r="AP909" s="191">
        <f t="shared" si="3357"/>
        <v>0</v>
      </c>
      <c r="AQ909" s="191">
        <f t="shared" si="3357"/>
        <v>0</v>
      </c>
      <c r="AR909" s="191">
        <f t="shared" si="3357"/>
        <v>0</v>
      </c>
      <c r="AS909" s="191">
        <f t="shared" si="3357"/>
        <v>0</v>
      </c>
      <c r="AT909" s="191">
        <f t="shared" si="3357"/>
        <v>0</v>
      </c>
      <c r="AU909" s="191">
        <f t="shared" si="3357"/>
        <v>0</v>
      </c>
      <c r="AV909" s="163"/>
      <c r="AW909" s="191">
        <f t="shared" si="3336"/>
        <v>0</v>
      </c>
      <c r="AX909" s="191">
        <f t="shared" ref="AX909:BH909" si="3358">AX25-AX166+AW909</f>
        <v>0</v>
      </c>
      <c r="AY909" s="191">
        <f t="shared" si="3358"/>
        <v>0</v>
      </c>
      <c r="AZ909" s="191">
        <f t="shared" si="3358"/>
        <v>0</v>
      </c>
      <c r="BA909" s="191">
        <f t="shared" si="3358"/>
        <v>0</v>
      </c>
      <c r="BB909" s="191">
        <f t="shared" si="3358"/>
        <v>0</v>
      </c>
      <c r="BC909" s="191">
        <f t="shared" si="3358"/>
        <v>0</v>
      </c>
      <c r="BD909" s="191">
        <f t="shared" si="3358"/>
        <v>0</v>
      </c>
      <c r="BE909" s="191">
        <f t="shared" si="3358"/>
        <v>0</v>
      </c>
      <c r="BF909" s="191">
        <f t="shared" si="3358"/>
        <v>0</v>
      </c>
      <c r="BG909" s="191">
        <f t="shared" si="3358"/>
        <v>0</v>
      </c>
      <c r="BH909" s="191">
        <f t="shared" si="3358"/>
        <v>0</v>
      </c>
      <c r="BI909" s="163"/>
      <c r="BV909" s="163"/>
      <c r="CI909" s="163"/>
      <c r="CV909" s="163"/>
      <c r="DI909" s="163"/>
      <c r="DV909" s="163"/>
      <c r="EI909" s="163"/>
    </row>
    <row r="910" spans="1:139" ht="15.75" outlineLevel="1" x14ac:dyDescent="0.25">
      <c r="A910" s="2">
        <f>A756</f>
        <v>21</v>
      </c>
      <c r="B910" s="86" t="str">
        <f>B756</f>
        <v>PRE-09732</v>
      </c>
      <c r="C910" s="86" t="str">
        <f>C756</f>
        <v>SPP TAU - Circuit 230603</v>
      </c>
      <c r="D910" s="2" t="str">
        <f>D756</f>
        <v>PRE-09732.1</v>
      </c>
      <c r="E910" s="162" t="str">
        <f>E756</f>
        <v>SPP TAU - Circuit 230603</v>
      </c>
      <c r="I910" s="205">
        <v>0</v>
      </c>
      <c r="J910" s="191">
        <f t="shared" ref="J910:U910" si="3359">J26-J167+I910</f>
        <v>0</v>
      </c>
      <c r="K910" s="191">
        <f t="shared" si="3359"/>
        <v>0</v>
      </c>
      <c r="L910" s="191">
        <f t="shared" si="3359"/>
        <v>0</v>
      </c>
      <c r="M910" s="191">
        <f t="shared" si="3359"/>
        <v>0</v>
      </c>
      <c r="N910" s="191">
        <f t="shared" si="3359"/>
        <v>0</v>
      </c>
      <c r="O910" s="191">
        <f t="shared" si="3359"/>
        <v>0</v>
      </c>
      <c r="P910" s="191">
        <f t="shared" si="3359"/>
        <v>0</v>
      </c>
      <c r="Q910" s="191">
        <f t="shared" si="3359"/>
        <v>350.62</v>
      </c>
      <c r="R910" s="191">
        <f t="shared" si="3359"/>
        <v>350.62</v>
      </c>
      <c r="S910" s="191">
        <f t="shared" si="3359"/>
        <v>350.62</v>
      </c>
      <c r="T910" s="191">
        <f t="shared" si="3359"/>
        <v>3376.71</v>
      </c>
      <c r="U910" s="191">
        <f t="shared" si="3359"/>
        <v>3397.98</v>
      </c>
      <c r="W910" s="191">
        <f t="shared" si="3332"/>
        <v>3397.98</v>
      </c>
      <c r="X910" s="191">
        <f t="shared" ref="X910:AH910" si="3360">X26-X167+W910</f>
        <v>9465.57</v>
      </c>
      <c r="Y910" s="191">
        <f t="shared" si="3360"/>
        <v>15857.92</v>
      </c>
      <c r="Z910" s="191">
        <f t="shared" si="3360"/>
        <v>152588.72</v>
      </c>
      <c r="AA910" s="191">
        <f t="shared" si="3360"/>
        <v>284011.94</v>
      </c>
      <c r="AB910" s="191">
        <f t="shared" si="3360"/>
        <v>258395.75</v>
      </c>
      <c r="AC910" s="191">
        <f t="shared" si="3360"/>
        <v>259000.07</v>
      </c>
      <c r="AD910" s="191">
        <f t="shared" si="3360"/>
        <v>259606.97</v>
      </c>
      <c r="AE910" s="191">
        <f t="shared" si="3360"/>
        <v>0</v>
      </c>
      <c r="AF910" s="191">
        <f t="shared" si="3360"/>
        <v>0</v>
      </c>
      <c r="AG910" s="191">
        <f t="shared" si="3360"/>
        <v>0</v>
      </c>
      <c r="AH910" s="191">
        <f t="shared" si="3360"/>
        <v>0</v>
      </c>
      <c r="AI910" s="163"/>
      <c r="AJ910" s="191">
        <f t="shared" si="3334"/>
        <v>0</v>
      </c>
      <c r="AK910" s="191">
        <f t="shared" ref="AK910:AU910" si="3361">AK26-AK167+AJ910</f>
        <v>0</v>
      </c>
      <c r="AL910" s="191">
        <f t="shared" si="3361"/>
        <v>0</v>
      </c>
      <c r="AM910" s="191">
        <f t="shared" si="3361"/>
        <v>0</v>
      </c>
      <c r="AN910" s="191">
        <f t="shared" si="3361"/>
        <v>0</v>
      </c>
      <c r="AO910" s="191">
        <f t="shared" si="3361"/>
        <v>0</v>
      </c>
      <c r="AP910" s="191">
        <f t="shared" si="3361"/>
        <v>0</v>
      </c>
      <c r="AQ910" s="191">
        <f t="shared" si="3361"/>
        <v>0</v>
      </c>
      <c r="AR910" s="191">
        <f t="shared" si="3361"/>
        <v>0</v>
      </c>
      <c r="AS910" s="191">
        <f t="shared" si="3361"/>
        <v>0</v>
      </c>
      <c r="AT910" s="191">
        <f t="shared" si="3361"/>
        <v>0</v>
      </c>
      <c r="AU910" s="191">
        <f t="shared" si="3361"/>
        <v>0</v>
      </c>
      <c r="AV910" s="163"/>
      <c r="AW910" s="191">
        <f t="shared" si="3336"/>
        <v>0</v>
      </c>
      <c r="AX910" s="191">
        <f t="shared" ref="AX910:BH910" si="3362">AX26-AX167+AW910</f>
        <v>0</v>
      </c>
      <c r="AY910" s="191">
        <f t="shared" si="3362"/>
        <v>0</v>
      </c>
      <c r="AZ910" s="191">
        <f t="shared" si="3362"/>
        <v>0</v>
      </c>
      <c r="BA910" s="191">
        <f t="shared" si="3362"/>
        <v>0</v>
      </c>
      <c r="BB910" s="191">
        <f t="shared" si="3362"/>
        <v>0</v>
      </c>
      <c r="BC910" s="191">
        <f t="shared" si="3362"/>
        <v>0</v>
      </c>
      <c r="BD910" s="191">
        <f t="shared" si="3362"/>
        <v>0</v>
      </c>
      <c r="BE910" s="191">
        <f t="shared" si="3362"/>
        <v>0</v>
      </c>
      <c r="BF910" s="191">
        <f t="shared" si="3362"/>
        <v>0</v>
      </c>
      <c r="BG910" s="191">
        <f t="shared" si="3362"/>
        <v>0</v>
      </c>
      <c r="BH910" s="191">
        <f t="shared" si="3362"/>
        <v>0</v>
      </c>
      <c r="BI910" s="163"/>
      <c r="BV910" s="163"/>
      <c r="CI910" s="163"/>
      <c r="CV910" s="163"/>
      <c r="DI910" s="163"/>
      <c r="DV910" s="163"/>
      <c r="EI910" s="163"/>
    </row>
    <row r="911" spans="1:139" ht="15.75" outlineLevel="1" x14ac:dyDescent="0.25">
      <c r="A911" s="2">
        <f t="shared" ref="A911:E916" si="3363">A758</f>
        <v>22</v>
      </c>
      <c r="B911" s="86" t="str">
        <f t="shared" si="3363"/>
        <v>PRE-09752</v>
      </c>
      <c r="C911" s="86" t="str">
        <f t="shared" si="3363"/>
        <v>SPP TAU - Circuit 66407</v>
      </c>
      <c r="D911" s="2" t="str">
        <f t="shared" si="3363"/>
        <v>PRE-09752.1</v>
      </c>
      <c r="E911" s="162" t="str">
        <f t="shared" si="3363"/>
        <v>SPP TAU - Circuit 66407</v>
      </c>
      <c r="I911" s="205">
        <v>0</v>
      </c>
      <c r="J911" s="191">
        <f t="shared" ref="J911:U911" si="3364">J27-J168+I911</f>
        <v>0</v>
      </c>
      <c r="K911" s="191">
        <f t="shared" si="3364"/>
        <v>0</v>
      </c>
      <c r="L911" s="191">
        <f t="shared" si="3364"/>
        <v>0</v>
      </c>
      <c r="M911" s="191">
        <f t="shared" si="3364"/>
        <v>0</v>
      </c>
      <c r="N911" s="191">
        <f t="shared" si="3364"/>
        <v>0</v>
      </c>
      <c r="O911" s="191">
        <f t="shared" si="3364"/>
        <v>0</v>
      </c>
      <c r="P911" s="191">
        <f t="shared" si="3364"/>
        <v>0</v>
      </c>
      <c r="Q911" s="191">
        <f t="shared" si="3364"/>
        <v>0</v>
      </c>
      <c r="R911" s="191">
        <f t="shared" si="3364"/>
        <v>0</v>
      </c>
      <c r="S911" s="191">
        <f t="shared" si="3364"/>
        <v>0</v>
      </c>
      <c r="T911" s="191">
        <f t="shared" si="3364"/>
        <v>308.13</v>
      </c>
      <c r="U911" s="191">
        <f t="shared" si="3364"/>
        <v>308.13</v>
      </c>
      <c r="W911" s="191">
        <f t="shared" si="3332"/>
        <v>7818.3500000000013</v>
      </c>
      <c r="X911" s="191">
        <f t="shared" ref="X911:AH911" si="3365">X27-X168+W911</f>
        <v>8001.2700000000013</v>
      </c>
      <c r="Y911" s="191">
        <f t="shared" si="3365"/>
        <v>8163.1600000000017</v>
      </c>
      <c r="Z911" s="191">
        <f t="shared" si="3365"/>
        <v>49888.79</v>
      </c>
      <c r="AA911" s="191">
        <f t="shared" si="3365"/>
        <v>427823.99</v>
      </c>
      <c r="AB911" s="191">
        <f t="shared" si="3365"/>
        <v>706008.82000000007</v>
      </c>
      <c r="AC911" s="191">
        <f t="shared" si="3365"/>
        <v>707960.57000000007</v>
      </c>
      <c r="AD911" s="191">
        <f t="shared" si="3365"/>
        <v>798827.4800000001</v>
      </c>
      <c r="AE911" s="191">
        <f t="shared" si="3365"/>
        <v>807702.32000000007</v>
      </c>
      <c r="AF911" s="191">
        <f t="shared" si="3365"/>
        <v>825213.50000000012</v>
      </c>
      <c r="AG911" s="191">
        <f t="shared" si="3365"/>
        <v>830773.75000000012</v>
      </c>
      <c r="AH911" s="191">
        <f t="shared" si="3365"/>
        <v>840811.10000000009</v>
      </c>
      <c r="AI911" s="163"/>
      <c r="AJ911" s="191">
        <f t="shared" si="3334"/>
        <v>850811.10000000009</v>
      </c>
      <c r="AK911" s="191">
        <f t="shared" ref="AK911:AU911" si="3366">AK27-AK168+AJ911</f>
        <v>850811.10000000009</v>
      </c>
      <c r="AL911" s="191">
        <f t="shared" si="3366"/>
        <v>0</v>
      </c>
      <c r="AM911" s="191">
        <f t="shared" si="3366"/>
        <v>0</v>
      </c>
      <c r="AN911" s="191">
        <f t="shared" si="3366"/>
        <v>0</v>
      </c>
      <c r="AO911" s="191">
        <f t="shared" si="3366"/>
        <v>0</v>
      </c>
      <c r="AP911" s="191">
        <f t="shared" si="3366"/>
        <v>0</v>
      </c>
      <c r="AQ911" s="191">
        <f t="shared" si="3366"/>
        <v>0</v>
      </c>
      <c r="AR911" s="191">
        <f t="shared" si="3366"/>
        <v>0</v>
      </c>
      <c r="AS911" s="191">
        <f t="shared" si="3366"/>
        <v>0</v>
      </c>
      <c r="AT911" s="191">
        <f t="shared" si="3366"/>
        <v>0</v>
      </c>
      <c r="AU911" s="191">
        <f t="shared" si="3366"/>
        <v>0</v>
      </c>
      <c r="AV911" s="163"/>
      <c r="AW911" s="191">
        <f t="shared" si="3336"/>
        <v>0</v>
      </c>
      <c r="AX911" s="191">
        <f t="shared" ref="AX911:BH911" si="3367">AX27-AX168+AW911</f>
        <v>0</v>
      </c>
      <c r="AY911" s="191">
        <f t="shared" si="3367"/>
        <v>0</v>
      </c>
      <c r="AZ911" s="191">
        <f t="shared" si="3367"/>
        <v>0</v>
      </c>
      <c r="BA911" s="191">
        <f t="shared" si="3367"/>
        <v>0</v>
      </c>
      <c r="BB911" s="191">
        <f t="shared" si="3367"/>
        <v>0</v>
      </c>
      <c r="BC911" s="191">
        <f t="shared" si="3367"/>
        <v>0</v>
      </c>
      <c r="BD911" s="191">
        <f t="shared" si="3367"/>
        <v>0</v>
      </c>
      <c r="BE911" s="191">
        <f t="shared" si="3367"/>
        <v>0</v>
      </c>
      <c r="BF911" s="191">
        <f t="shared" si="3367"/>
        <v>0</v>
      </c>
      <c r="BG911" s="191">
        <f t="shared" si="3367"/>
        <v>0</v>
      </c>
      <c r="BH911" s="191">
        <f t="shared" si="3367"/>
        <v>0</v>
      </c>
      <c r="BI911" s="163"/>
      <c r="BV911" s="163"/>
      <c r="CI911" s="163"/>
      <c r="CV911" s="163"/>
      <c r="DI911" s="163"/>
      <c r="DV911" s="163"/>
      <c r="EI911" s="163"/>
    </row>
    <row r="912" spans="1:139" ht="15.75" outlineLevel="1" x14ac:dyDescent="0.25">
      <c r="A912" s="2">
        <f t="shared" si="3363"/>
        <v>23</v>
      </c>
      <c r="B912" s="86" t="str">
        <f t="shared" si="3363"/>
        <v>PRE-09753</v>
      </c>
      <c r="C912" s="86" t="str">
        <f t="shared" si="3363"/>
        <v>SPP TAU - Circuit 66033</v>
      </c>
      <c r="D912" s="2" t="str">
        <f t="shared" si="3363"/>
        <v>PRE-09753.1</v>
      </c>
      <c r="E912" s="162" t="str">
        <f t="shared" si="3363"/>
        <v>SPP TAU - Circuit 66033</v>
      </c>
      <c r="I912" s="205">
        <v>0</v>
      </c>
      <c r="J912" s="191">
        <f t="shared" ref="J912:U912" si="3368">J28-J169+I912</f>
        <v>0</v>
      </c>
      <c r="K912" s="191">
        <f t="shared" si="3368"/>
        <v>0</v>
      </c>
      <c r="L912" s="191">
        <f t="shared" si="3368"/>
        <v>0</v>
      </c>
      <c r="M912" s="191">
        <f t="shared" si="3368"/>
        <v>0</v>
      </c>
      <c r="N912" s="191">
        <f t="shared" si="3368"/>
        <v>0</v>
      </c>
      <c r="O912" s="191">
        <f t="shared" si="3368"/>
        <v>0</v>
      </c>
      <c r="P912" s="191">
        <f t="shared" si="3368"/>
        <v>0</v>
      </c>
      <c r="Q912" s="191">
        <f t="shared" si="3368"/>
        <v>0</v>
      </c>
      <c r="R912" s="191">
        <f t="shared" si="3368"/>
        <v>0</v>
      </c>
      <c r="S912" s="191">
        <f t="shared" si="3368"/>
        <v>0</v>
      </c>
      <c r="T912" s="191">
        <f t="shared" si="3368"/>
        <v>254.58</v>
      </c>
      <c r="U912" s="191">
        <f t="shared" si="3368"/>
        <v>8310.86</v>
      </c>
      <c r="W912" s="191">
        <f t="shared" si="3332"/>
        <v>7785.0500000000011</v>
      </c>
      <c r="X912" s="191">
        <f t="shared" ref="X912:AH912" si="3369">X28-X169+W912</f>
        <v>7785.0500000000011</v>
      </c>
      <c r="Y912" s="191">
        <f t="shared" si="3369"/>
        <v>9165.4100000000017</v>
      </c>
      <c r="Z912" s="191">
        <f t="shared" si="3369"/>
        <v>25049.620000000003</v>
      </c>
      <c r="AA912" s="191">
        <f t="shared" si="3369"/>
        <v>38830.960000000006</v>
      </c>
      <c r="AB912" s="191">
        <f t="shared" si="3369"/>
        <v>43573.060000000005</v>
      </c>
      <c r="AC912" s="191">
        <f t="shared" si="3369"/>
        <v>337737.06</v>
      </c>
      <c r="AD912" s="191">
        <f t="shared" si="3369"/>
        <v>382244.8</v>
      </c>
      <c r="AE912" s="191">
        <f t="shared" si="3369"/>
        <v>355703.87</v>
      </c>
      <c r="AF912" s="191">
        <f t="shared" si="3369"/>
        <v>356479.37</v>
      </c>
      <c r="AG912" s="191">
        <f t="shared" si="3369"/>
        <v>453676.79</v>
      </c>
      <c r="AH912" s="191">
        <f t="shared" si="3369"/>
        <v>578222.02</v>
      </c>
      <c r="AI912" s="163"/>
      <c r="AJ912" s="191">
        <f t="shared" si="3334"/>
        <v>628222.02</v>
      </c>
      <c r="AK912" s="191">
        <f t="shared" ref="AK912:AU912" si="3370">AK28-AK169+AJ912</f>
        <v>628222.02</v>
      </c>
      <c r="AL912" s="191">
        <f t="shared" si="3370"/>
        <v>628222.02</v>
      </c>
      <c r="AM912" s="191">
        <f t="shared" si="3370"/>
        <v>628222.02</v>
      </c>
      <c r="AN912" s="191">
        <f t="shared" si="3370"/>
        <v>0</v>
      </c>
      <c r="AO912" s="191">
        <f t="shared" si="3370"/>
        <v>0</v>
      </c>
      <c r="AP912" s="191">
        <f t="shared" si="3370"/>
        <v>0</v>
      </c>
      <c r="AQ912" s="191">
        <f t="shared" si="3370"/>
        <v>0</v>
      </c>
      <c r="AR912" s="191">
        <f t="shared" si="3370"/>
        <v>0</v>
      </c>
      <c r="AS912" s="191">
        <f t="shared" si="3370"/>
        <v>0</v>
      </c>
      <c r="AT912" s="191">
        <f t="shared" si="3370"/>
        <v>0</v>
      </c>
      <c r="AU912" s="191">
        <f t="shared" si="3370"/>
        <v>0</v>
      </c>
      <c r="AV912" s="163"/>
      <c r="AW912" s="191">
        <f t="shared" si="3336"/>
        <v>0</v>
      </c>
      <c r="AX912" s="191">
        <f t="shared" ref="AX912:BH912" si="3371">AX28-AX169+AW912</f>
        <v>0</v>
      </c>
      <c r="AY912" s="191">
        <f t="shared" si="3371"/>
        <v>0</v>
      </c>
      <c r="AZ912" s="191">
        <f t="shared" si="3371"/>
        <v>0</v>
      </c>
      <c r="BA912" s="191">
        <f t="shared" si="3371"/>
        <v>0</v>
      </c>
      <c r="BB912" s="191">
        <f t="shared" si="3371"/>
        <v>0</v>
      </c>
      <c r="BC912" s="191">
        <f t="shared" si="3371"/>
        <v>0</v>
      </c>
      <c r="BD912" s="191">
        <f t="shared" si="3371"/>
        <v>0</v>
      </c>
      <c r="BE912" s="191">
        <f t="shared" si="3371"/>
        <v>0</v>
      </c>
      <c r="BF912" s="191">
        <f t="shared" si="3371"/>
        <v>0</v>
      </c>
      <c r="BG912" s="191">
        <f t="shared" si="3371"/>
        <v>0</v>
      </c>
      <c r="BH912" s="191">
        <f t="shared" si="3371"/>
        <v>0</v>
      </c>
      <c r="BI912" s="163"/>
      <c r="BV912" s="163"/>
      <c r="CI912" s="163"/>
      <c r="CV912" s="163"/>
      <c r="DI912" s="163"/>
      <c r="DV912" s="163"/>
      <c r="EI912" s="163"/>
    </row>
    <row r="913" spans="1:139" ht="15.75" outlineLevel="1" x14ac:dyDescent="0.25">
      <c r="A913" s="2">
        <f t="shared" si="3363"/>
        <v>24</v>
      </c>
      <c r="B913" s="86" t="str">
        <f t="shared" si="3363"/>
        <v>PRE-09754</v>
      </c>
      <c r="C913" s="86" t="str">
        <f t="shared" si="3363"/>
        <v>SPP TAU - Circuit 66016</v>
      </c>
      <c r="D913" s="2" t="str">
        <f t="shared" si="3363"/>
        <v>PRE-09754.1</v>
      </c>
      <c r="E913" s="162" t="str">
        <f t="shared" si="3363"/>
        <v>SPP TAU - Circuit 66016</v>
      </c>
      <c r="I913" s="205">
        <v>0</v>
      </c>
      <c r="J913" s="191">
        <f t="shared" ref="J913:U913" si="3372">J29-J170+I913</f>
        <v>0</v>
      </c>
      <c r="K913" s="191">
        <f t="shared" si="3372"/>
        <v>0</v>
      </c>
      <c r="L913" s="191">
        <f t="shared" si="3372"/>
        <v>0</v>
      </c>
      <c r="M913" s="191">
        <f t="shared" si="3372"/>
        <v>0</v>
      </c>
      <c r="N913" s="191">
        <f t="shared" si="3372"/>
        <v>0</v>
      </c>
      <c r="O913" s="191">
        <f t="shared" si="3372"/>
        <v>0</v>
      </c>
      <c r="P913" s="191">
        <f t="shared" si="3372"/>
        <v>0</v>
      </c>
      <c r="Q913" s="191">
        <f t="shared" si="3372"/>
        <v>0</v>
      </c>
      <c r="R913" s="191">
        <f t="shared" si="3372"/>
        <v>0</v>
      </c>
      <c r="S913" s="191">
        <f t="shared" si="3372"/>
        <v>0</v>
      </c>
      <c r="T913" s="191">
        <f t="shared" si="3372"/>
        <v>361.68</v>
      </c>
      <c r="U913" s="191">
        <f t="shared" si="3372"/>
        <v>361.68</v>
      </c>
      <c r="W913" s="191">
        <f t="shared" si="3332"/>
        <v>11704.120000000003</v>
      </c>
      <c r="X913" s="191">
        <f t="shared" ref="X913:AH913" si="3373">X29-X170+W913</f>
        <v>11452.410000000003</v>
      </c>
      <c r="Y913" s="191">
        <f t="shared" si="3373"/>
        <v>13436.220000000003</v>
      </c>
      <c r="Z913" s="191">
        <f t="shared" si="3373"/>
        <v>17211.670000000002</v>
      </c>
      <c r="AA913" s="191">
        <f t="shared" si="3373"/>
        <v>28126.950000000004</v>
      </c>
      <c r="AB913" s="191">
        <f t="shared" si="3373"/>
        <v>453221.92</v>
      </c>
      <c r="AC913" s="191">
        <f t="shared" si="3373"/>
        <v>1037914.74</v>
      </c>
      <c r="AD913" s="191">
        <f t="shared" si="3373"/>
        <v>1396693.24</v>
      </c>
      <c r="AE913" s="191">
        <f t="shared" si="3373"/>
        <v>1356023.83</v>
      </c>
      <c r="AF913" s="191">
        <f t="shared" si="3373"/>
        <v>1413252.01</v>
      </c>
      <c r="AG913" s="191">
        <f t="shared" si="3373"/>
        <v>1480544.88</v>
      </c>
      <c r="AH913" s="191">
        <f t="shared" si="3373"/>
        <v>1477479.0899999999</v>
      </c>
      <c r="AI913" s="163"/>
      <c r="AJ913" s="191">
        <f t="shared" si="3334"/>
        <v>1477479.0899999999</v>
      </c>
      <c r="AK913" s="191">
        <f t="shared" ref="AK913:AU913" si="3374">AK29-AK170+AJ913</f>
        <v>1477479.0899999999</v>
      </c>
      <c r="AL913" s="191">
        <f t="shared" si="3374"/>
        <v>1677479.0899999999</v>
      </c>
      <c r="AM913" s="191">
        <f t="shared" si="3374"/>
        <v>1877479.0899999999</v>
      </c>
      <c r="AN913" s="191">
        <f t="shared" si="3374"/>
        <v>1877479.0899999999</v>
      </c>
      <c r="AO913" s="191">
        <f t="shared" si="3374"/>
        <v>0</v>
      </c>
      <c r="AP913" s="191">
        <f t="shared" si="3374"/>
        <v>0</v>
      </c>
      <c r="AQ913" s="191">
        <f t="shared" si="3374"/>
        <v>0</v>
      </c>
      <c r="AR913" s="191">
        <f t="shared" si="3374"/>
        <v>0</v>
      </c>
      <c r="AS913" s="191">
        <f t="shared" si="3374"/>
        <v>0</v>
      </c>
      <c r="AT913" s="191">
        <f t="shared" si="3374"/>
        <v>0</v>
      </c>
      <c r="AU913" s="191">
        <f t="shared" si="3374"/>
        <v>0</v>
      </c>
      <c r="AV913" s="163"/>
      <c r="AW913" s="191">
        <f t="shared" si="3336"/>
        <v>0</v>
      </c>
      <c r="AX913" s="191">
        <f t="shared" ref="AX913:BH913" si="3375">AX29-AX170+AW913</f>
        <v>0</v>
      </c>
      <c r="AY913" s="191">
        <f t="shared" si="3375"/>
        <v>0</v>
      </c>
      <c r="AZ913" s="191">
        <f t="shared" si="3375"/>
        <v>0</v>
      </c>
      <c r="BA913" s="191">
        <f t="shared" si="3375"/>
        <v>0</v>
      </c>
      <c r="BB913" s="191">
        <f t="shared" si="3375"/>
        <v>0</v>
      </c>
      <c r="BC913" s="191">
        <f t="shared" si="3375"/>
        <v>0</v>
      </c>
      <c r="BD913" s="191">
        <f t="shared" si="3375"/>
        <v>0</v>
      </c>
      <c r="BE913" s="191">
        <f t="shared" si="3375"/>
        <v>0</v>
      </c>
      <c r="BF913" s="191">
        <f t="shared" si="3375"/>
        <v>0</v>
      </c>
      <c r="BG913" s="191">
        <f t="shared" si="3375"/>
        <v>0</v>
      </c>
      <c r="BH913" s="191">
        <f t="shared" si="3375"/>
        <v>0</v>
      </c>
      <c r="BI913" s="163"/>
      <c r="BV913" s="163"/>
      <c r="CI913" s="163"/>
      <c r="CV913" s="163"/>
      <c r="DI913" s="163"/>
      <c r="DV913" s="163"/>
      <c r="EI913" s="163"/>
    </row>
    <row r="914" spans="1:139" ht="15.75" outlineLevel="1" x14ac:dyDescent="0.25">
      <c r="A914" s="2">
        <f t="shared" si="3363"/>
        <v>25</v>
      </c>
      <c r="B914" s="86" t="str">
        <f t="shared" si="3363"/>
        <v>PRE-09755</v>
      </c>
      <c r="C914" s="86" t="str">
        <f t="shared" si="3363"/>
        <v>SPP TAU - Circuit 66427</v>
      </c>
      <c r="D914" s="2" t="str">
        <f t="shared" si="3363"/>
        <v>PRE-09755.1</v>
      </c>
      <c r="E914" s="162" t="str">
        <f t="shared" si="3363"/>
        <v>SPP TAU - Circuit 66427</v>
      </c>
      <c r="I914" s="205">
        <v>0</v>
      </c>
      <c r="J914" s="191">
        <f t="shared" ref="J914:U914" si="3376">J30-J171+I914</f>
        <v>0</v>
      </c>
      <c r="K914" s="191">
        <f t="shared" si="3376"/>
        <v>0</v>
      </c>
      <c r="L914" s="191">
        <f t="shared" si="3376"/>
        <v>0</v>
      </c>
      <c r="M914" s="191">
        <f t="shared" si="3376"/>
        <v>0</v>
      </c>
      <c r="N914" s="191">
        <f t="shared" si="3376"/>
        <v>0</v>
      </c>
      <c r="O914" s="191">
        <f t="shared" si="3376"/>
        <v>0</v>
      </c>
      <c r="P914" s="191">
        <f t="shared" si="3376"/>
        <v>0</v>
      </c>
      <c r="Q914" s="191">
        <f t="shared" si="3376"/>
        <v>0</v>
      </c>
      <c r="R914" s="191">
        <f t="shared" si="3376"/>
        <v>0</v>
      </c>
      <c r="S914" s="191">
        <f t="shared" si="3376"/>
        <v>0</v>
      </c>
      <c r="T914" s="191">
        <f t="shared" si="3376"/>
        <v>0</v>
      </c>
      <c r="U914" s="191">
        <f t="shared" si="3376"/>
        <v>0</v>
      </c>
      <c r="W914" s="191">
        <f t="shared" si="3332"/>
        <v>0</v>
      </c>
      <c r="X914" s="191">
        <f t="shared" ref="X914:AH914" si="3377">X30-X171+W914</f>
        <v>0</v>
      </c>
      <c r="Y914" s="191">
        <f t="shared" si="3377"/>
        <v>0</v>
      </c>
      <c r="Z914" s="191">
        <f t="shared" si="3377"/>
        <v>0</v>
      </c>
      <c r="AA914" s="191">
        <f t="shared" si="3377"/>
        <v>0</v>
      </c>
      <c r="AB914" s="191">
        <f t="shared" si="3377"/>
        <v>0</v>
      </c>
      <c r="AC914" s="191">
        <f t="shared" si="3377"/>
        <v>0</v>
      </c>
      <c r="AD914" s="191">
        <f t="shared" si="3377"/>
        <v>0</v>
      </c>
      <c r="AE914" s="191">
        <f t="shared" si="3377"/>
        <v>0</v>
      </c>
      <c r="AF914" s="191">
        <f t="shared" si="3377"/>
        <v>0</v>
      </c>
      <c r="AG914" s="191">
        <f t="shared" si="3377"/>
        <v>0</v>
      </c>
      <c r="AH914" s="191">
        <f t="shared" si="3377"/>
        <v>0</v>
      </c>
      <c r="AI914" s="163"/>
      <c r="AJ914" s="191">
        <f t="shared" si="3334"/>
        <v>10000</v>
      </c>
      <c r="AK914" s="191">
        <f t="shared" ref="AK914:AU914" si="3378">AK30-AK171+AJ914</f>
        <v>10000</v>
      </c>
      <c r="AL914" s="191">
        <f t="shared" si="3378"/>
        <v>0</v>
      </c>
      <c r="AM914" s="191">
        <f t="shared" si="3378"/>
        <v>0</v>
      </c>
      <c r="AN914" s="191">
        <f t="shared" si="3378"/>
        <v>0</v>
      </c>
      <c r="AO914" s="191">
        <f t="shared" si="3378"/>
        <v>0</v>
      </c>
      <c r="AP914" s="191">
        <f t="shared" si="3378"/>
        <v>0</v>
      </c>
      <c r="AQ914" s="191">
        <f t="shared" si="3378"/>
        <v>0</v>
      </c>
      <c r="AR914" s="191">
        <f t="shared" si="3378"/>
        <v>0</v>
      </c>
      <c r="AS914" s="191">
        <f t="shared" si="3378"/>
        <v>0</v>
      </c>
      <c r="AT914" s="191">
        <f t="shared" si="3378"/>
        <v>0</v>
      </c>
      <c r="AU914" s="191">
        <f t="shared" si="3378"/>
        <v>0</v>
      </c>
      <c r="AV914" s="163"/>
      <c r="AW914" s="191">
        <f t="shared" si="3336"/>
        <v>0</v>
      </c>
      <c r="AX914" s="191">
        <f t="shared" ref="AX914:BH914" si="3379">AX30-AX171+AW914</f>
        <v>0</v>
      </c>
      <c r="AY914" s="191">
        <f t="shared" si="3379"/>
        <v>0</v>
      </c>
      <c r="AZ914" s="191">
        <f t="shared" si="3379"/>
        <v>0</v>
      </c>
      <c r="BA914" s="191">
        <f t="shared" si="3379"/>
        <v>0</v>
      </c>
      <c r="BB914" s="191">
        <f t="shared" si="3379"/>
        <v>0</v>
      </c>
      <c r="BC914" s="191">
        <f t="shared" si="3379"/>
        <v>0</v>
      </c>
      <c r="BD914" s="191">
        <f t="shared" si="3379"/>
        <v>0</v>
      </c>
      <c r="BE914" s="191">
        <f t="shared" si="3379"/>
        <v>0</v>
      </c>
      <c r="BF914" s="191">
        <f t="shared" si="3379"/>
        <v>0</v>
      </c>
      <c r="BG914" s="191">
        <f t="shared" si="3379"/>
        <v>0</v>
      </c>
      <c r="BH914" s="191">
        <f t="shared" si="3379"/>
        <v>0</v>
      </c>
      <c r="BI914" s="163"/>
      <c r="BV914" s="163"/>
      <c r="CI914" s="163"/>
      <c r="CV914" s="163"/>
      <c r="DI914" s="163"/>
      <c r="DV914" s="163"/>
      <c r="EI914" s="163"/>
    </row>
    <row r="915" spans="1:139" ht="15.75" outlineLevel="1" x14ac:dyDescent="0.25">
      <c r="A915" s="2">
        <f t="shared" si="3363"/>
        <v>26</v>
      </c>
      <c r="B915" s="86" t="str">
        <f t="shared" si="3363"/>
        <v>PRE-09756</v>
      </c>
      <c r="C915" s="86" t="str">
        <f t="shared" si="3363"/>
        <v>SPP TAU - Circuit 66415</v>
      </c>
      <c r="D915" s="2" t="str">
        <f t="shared" si="3363"/>
        <v>PRE-09756.1</v>
      </c>
      <c r="E915" s="162" t="str">
        <f t="shared" si="3363"/>
        <v>SPP TAU - Circuit 66415</v>
      </c>
      <c r="I915" s="205">
        <v>0</v>
      </c>
      <c r="J915" s="191">
        <f t="shared" ref="J915:U915" si="3380">J31-J172+I915</f>
        <v>0</v>
      </c>
      <c r="K915" s="191">
        <f t="shared" si="3380"/>
        <v>0</v>
      </c>
      <c r="L915" s="191">
        <f t="shared" si="3380"/>
        <v>0</v>
      </c>
      <c r="M915" s="191">
        <f t="shared" si="3380"/>
        <v>0</v>
      </c>
      <c r="N915" s="191">
        <f t="shared" si="3380"/>
        <v>0</v>
      </c>
      <c r="O915" s="191">
        <f t="shared" si="3380"/>
        <v>0</v>
      </c>
      <c r="P915" s="191">
        <f t="shared" si="3380"/>
        <v>0</v>
      </c>
      <c r="Q915" s="191">
        <f t="shared" si="3380"/>
        <v>0</v>
      </c>
      <c r="R915" s="191">
        <f t="shared" si="3380"/>
        <v>0</v>
      </c>
      <c r="S915" s="191">
        <f t="shared" si="3380"/>
        <v>0</v>
      </c>
      <c r="T915" s="191">
        <f t="shared" si="3380"/>
        <v>712.09</v>
      </c>
      <c r="U915" s="191">
        <f t="shared" si="3380"/>
        <v>712.09</v>
      </c>
      <c r="W915" s="191">
        <f t="shared" si="3332"/>
        <v>712.09</v>
      </c>
      <c r="X915" s="191">
        <f t="shared" ref="X915:AH915" si="3381">X31-X172+W915</f>
        <v>712.09</v>
      </c>
      <c r="Y915" s="191">
        <f t="shared" si="3381"/>
        <v>2327.86</v>
      </c>
      <c r="Z915" s="191">
        <f t="shared" si="3381"/>
        <v>3923.55</v>
      </c>
      <c r="AA915" s="191">
        <f t="shared" si="3381"/>
        <v>17411.5</v>
      </c>
      <c r="AB915" s="191">
        <f t="shared" si="3381"/>
        <v>253559.75</v>
      </c>
      <c r="AC915" s="191">
        <f t="shared" si="3381"/>
        <v>338304.73</v>
      </c>
      <c r="AD915" s="191">
        <f t="shared" si="3381"/>
        <v>384728.19</v>
      </c>
      <c r="AE915" s="191">
        <f t="shared" si="3381"/>
        <v>316106.87</v>
      </c>
      <c r="AF915" s="191">
        <f t="shared" si="3381"/>
        <v>343092.98</v>
      </c>
      <c r="AG915" s="191">
        <f t="shared" si="3381"/>
        <v>347690.56</v>
      </c>
      <c r="AH915" s="191">
        <f t="shared" si="3381"/>
        <v>358543.35</v>
      </c>
      <c r="AI915" s="163"/>
      <c r="AJ915" s="191">
        <f t="shared" si="3334"/>
        <v>358543.35</v>
      </c>
      <c r="AK915" s="191">
        <f t="shared" ref="AK915:AU915" si="3382">AK31-AK172+AJ915</f>
        <v>666033.35</v>
      </c>
      <c r="AL915" s="191">
        <f t="shared" si="3382"/>
        <v>675543.35</v>
      </c>
      <c r="AM915" s="191">
        <f t="shared" si="3382"/>
        <v>675543.35</v>
      </c>
      <c r="AN915" s="191">
        <f t="shared" si="3382"/>
        <v>0</v>
      </c>
      <c r="AO915" s="191">
        <f t="shared" si="3382"/>
        <v>0</v>
      </c>
      <c r="AP915" s="191">
        <f t="shared" si="3382"/>
        <v>0</v>
      </c>
      <c r="AQ915" s="191">
        <f t="shared" si="3382"/>
        <v>0</v>
      </c>
      <c r="AR915" s="191">
        <f t="shared" si="3382"/>
        <v>0</v>
      </c>
      <c r="AS915" s="191">
        <f t="shared" si="3382"/>
        <v>0</v>
      </c>
      <c r="AT915" s="191">
        <f t="shared" si="3382"/>
        <v>0</v>
      </c>
      <c r="AU915" s="191">
        <f t="shared" si="3382"/>
        <v>0</v>
      </c>
      <c r="AV915" s="163"/>
      <c r="AW915" s="191">
        <f t="shared" si="3336"/>
        <v>0</v>
      </c>
      <c r="AX915" s="191">
        <f t="shared" ref="AX915:BH915" si="3383">AX31-AX172+AW915</f>
        <v>0</v>
      </c>
      <c r="AY915" s="191">
        <f t="shared" si="3383"/>
        <v>0</v>
      </c>
      <c r="AZ915" s="191">
        <f t="shared" si="3383"/>
        <v>0</v>
      </c>
      <c r="BA915" s="191">
        <f t="shared" si="3383"/>
        <v>0</v>
      </c>
      <c r="BB915" s="191">
        <f t="shared" si="3383"/>
        <v>0</v>
      </c>
      <c r="BC915" s="191">
        <f t="shared" si="3383"/>
        <v>0</v>
      </c>
      <c r="BD915" s="191">
        <f t="shared" si="3383"/>
        <v>0</v>
      </c>
      <c r="BE915" s="191">
        <f t="shared" si="3383"/>
        <v>0</v>
      </c>
      <c r="BF915" s="191">
        <f t="shared" si="3383"/>
        <v>0</v>
      </c>
      <c r="BG915" s="191">
        <f t="shared" si="3383"/>
        <v>0</v>
      </c>
      <c r="BH915" s="191">
        <f t="shared" si="3383"/>
        <v>0</v>
      </c>
      <c r="BI915" s="163"/>
      <c r="BV915" s="163"/>
      <c r="CI915" s="163"/>
      <c r="CV915" s="163"/>
      <c r="DI915" s="163"/>
      <c r="DV915" s="163"/>
      <c r="EI915" s="163"/>
    </row>
    <row r="916" spans="1:139" ht="15.75" outlineLevel="1" x14ac:dyDescent="0.25">
      <c r="A916" s="2">
        <f t="shared" si="3363"/>
        <v>27</v>
      </c>
      <c r="B916" s="86" t="str">
        <f t="shared" si="3363"/>
        <v>PRE-09757</v>
      </c>
      <c r="C916" s="86" t="str">
        <f t="shared" si="3363"/>
        <v>SPP TAU - Circuit 66834</v>
      </c>
      <c r="D916" s="2" t="str">
        <f t="shared" si="3363"/>
        <v>PRE-09757.1</v>
      </c>
      <c r="E916" s="162" t="str">
        <f t="shared" si="3363"/>
        <v>SPP TAU - Circuit 66834</v>
      </c>
      <c r="I916" s="205">
        <v>0</v>
      </c>
      <c r="J916" s="191">
        <f t="shared" ref="J916:U916" si="3384">J32-J173+I916</f>
        <v>0</v>
      </c>
      <c r="K916" s="191">
        <f t="shared" si="3384"/>
        <v>0</v>
      </c>
      <c r="L916" s="191">
        <f t="shared" si="3384"/>
        <v>0</v>
      </c>
      <c r="M916" s="191">
        <f t="shared" si="3384"/>
        <v>0</v>
      </c>
      <c r="N916" s="191">
        <f t="shared" si="3384"/>
        <v>0</v>
      </c>
      <c r="O916" s="191">
        <f t="shared" si="3384"/>
        <v>0</v>
      </c>
      <c r="P916" s="191">
        <f t="shared" si="3384"/>
        <v>0</v>
      </c>
      <c r="Q916" s="191">
        <f t="shared" si="3384"/>
        <v>0</v>
      </c>
      <c r="R916" s="191">
        <f t="shared" si="3384"/>
        <v>0</v>
      </c>
      <c r="S916" s="191">
        <f t="shared" si="3384"/>
        <v>0</v>
      </c>
      <c r="T916" s="191">
        <f t="shared" si="3384"/>
        <v>468.78000000000003</v>
      </c>
      <c r="U916" s="191">
        <f t="shared" si="3384"/>
        <v>468.78000000000003</v>
      </c>
      <c r="W916" s="191">
        <f t="shared" si="3332"/>
        <v>468.78000000000003</v>
      </c>
      <c r="X916" s="191">
        <f t="shared" ref="X916:AH916" si="3385">X32-X173+W916</f>
        <v>5211.2400000000007</v>
      </c>
      <c r="Y916" s="191">
        <f t="shared" si="3385"/>
        <v>5231.1900000000005</v>
      </c>
      <c r="Z916" s="191">
        <f t="shared" si="3385"/>
        <v>7329.83</v>
      </c>
      <c r="AA916" s="191">
        <f t="shared" si="3385"/>
        <v>371283.5</v>
      </c>
      <c r="AB916" s="191">
        <f t="shared" si="3385"/>
        <v>503465.31</v>
      </c>
      <c r="AC916" s="191">
        <f t="shared" si="3385"/>
        <v>485191.35</v>
      </c>
      <c r="AD916" s="191">
        <f t="shared" si="3385"/>
        <v>486883.39999999997</v>
      </c>
      <c r="AE916" s="191">
        <f t="shared" si="3385"/>
        <v>561528.30999999994</v>
      </c>
      <c r="AF916" s="191">
        <f t="shared" si="3385"/>
        <v>613858.67999999993</v>
      </c>
      <c r="AG916" s="191">
        <f t="shared" si="3385"/>
        <v>618523.48</v>
      </c>
      <c r="AH916" s="191">
        <f t="shared" si="3385"/>
        <v>0</v>
      </c>
      <c r="AI916" s="163"/>
      <c r="AJ916" s="191">
        <f t="shared" si="3334"/>
        <v>0</v>
      </c>
      <c r="AK916" s="191">
        <f t="shared" ref="AK916:AU916" si="3386">AK32-AK173+AJ916</f>
        <v>0</v>
      </c>
      <c r="AL916" s="191">
        <f t="shared" si="3386"/>
        <v>0</v>
      </c>
      <c r="AM916" s="191">
        <f t="shared" si="3386"/>
        <v>0</v>
      </c>
      <c r="AN916" s="191">
        <f t="shared" si="3386"/>
        <v>0</v>
      </c>
      <c r="AO916" s="191">
        <f t="shared" si="3386"/>
        <v>0</v>
      </c>
      <c r="AP916" s="191">
        <f t="shared" si="3386"/>
        <v>0</v>
      </c>
      <c r="AQ916" s="191">
        <f t="shared" si="3386"/>
        <v>0</v>
      </c>
      <c r="AR916" s="191">
        <f t="shared" si="3386"/>
        <v>0</v>
      </c>
      <c r="AS916" s="191">
        <f t="shared" si="3386"/>
        <v>0</v>
      </c>
      <c r="AT916" s="191">
        <f t="shared" si="3386"/>
        <v>0</v>
      </c>
      <c r="AU916" s="191">
        <f t="shared" si="3386"/>
        <v>0</v>
      </c>
      <c r="AV916" s="163"/>
      <c r="AW916" s="191">
        <f t="shared" si="3336"/>
        <v>0</v>
      </c>
      <c r="AX916" s="191">
        <f t="shared" ref="AX916:BH916" si="3387">AX32-AX173+AW916</f>
        <v>0</v>
      </c>
      <c r="AY916" s="191">
        <f t="shared" si="3387"/>
        <v>0</v>
      </c>
      <c r="AZ916" s="191">
        <f t="shared" si="3387"/>
        <v>0</v>
      </c>
      <c r="BA916" s="191">
        <f t="shared" si="3387"/>
        <v>0</v>
      </c>
      <c r="BB916" s="191">
        <f t="shared" si="3387"/>
        <v>0</v>
      </c>
      <c r="BC916" s="191">
        <f t="shared" si="3387"/>
        <v>0</v>
      </c>
      <c r="BD916" s="191">
        <f t="shared" si="3387"/>
        <v>0</v>
      </c>
      <c r="BE916" s="191">
        <f t="shared" si="3387"/>
        <v>0</v>
      </c>
      <c r="BF916" s="191">
        <f t="shared" si="3387"/>
        <v>0</v>
      </c>
      <c r="BG916" s="191">
        <f t="shared" si="3387"/>
        <v>0</v>
      </c>
      <c r="BH916" s="191">
        <f t="shared" si="3387"/>
        <v>0</v>
      </c>
      <c r="BI916" s="163"/>
      <c r="BV916" s="163"/>
      <c r="CI916" s="163"/>
      <c r="CV916" s="163"/>
      <c r="DI916" s="163"/>
      <c r="DV916" s="163"/>
      <c r="EI916" s="163"/>
    </row>
    <row r="917" spans="1:139" ht="15.75" outlineLevel="1" x14ac:dyDescent="0.25">
      <c r="A917" s="2">
        <f t="shared" ref="A917:E918" si="3388">A772</f>
        <v>28</v>
      </c>
      <c r="B917" s="86" t="str">
        <f t="shared" si="3388"/>
        <v>PRE-09758</v>
      </c>
      <c r="C917" s="86" t="str">
        <f t="shared" si="3388"/>
        <v>SPP TAU - Circuit 66022</v>
      </c>
      <c r="D917" s="2" t="str">
        <f t="shared" si="3388"/>
        <v>PRE-09758.1</v>
      </c>
      <c r="E917" s="162" t="str">
        <f t="shared" si="3388"/>
        <v>SPP TAU - Circuit 66022</v>
      </c>
      <c r="I917" s="205">
        <v>0</v>
      </c>
      <c r="J917" s="191">
        <f t="shared" ref="J917:U917" si="3389">J33-J174+I917</f>
        <v>0</v>
      </c>
      <c r="K917" s="191">
        <f t="shared" si="3389"/>
        <v>0</v>
      </c>
      <c r="L917" s="191">
        <f t="shared" si="3389"/>
        <v>0</v>
      </c>
      <c r="M917" s="191">
        <f t="shared" si="3389"/>
        <v>0</v>
      </c>
      <c r="N917" s="191">
        <f t="shared" si="3389"/>
        <v>0</v>
      </c>
      <c r="O917" s="191">
        <f t="shared" si="3389"/>
        <v>0</v>
      </c>
      <c r="P917" s="191">
        <f t="shared" si="3389"/>
        <v>0</v>
      </c>
      <c r="Q917" s="191">
        <f t="shared" si="3389"/>
        <v>0</v>
      </c>
      <c r="R917" s="191">
        <f t="shared" si="3389"/>
        <v>0</v>
      </c>
      <c r="S917" s="191">
        <f t="shared" si="3389"/>
        <v>0</v>
      </c>
      <c r="T917" s="191">
        <f t="shared" si="3389"/>
        <v>274.76</v>
      </c>
      <c r="U917" s="191">
        <f t="shared" si="3389"/>
        <v>274.76</v>
      </c>
      <c r="W917" s="191">
        <f t="shared" si="3332"/>
        <v>274.76</v>
      </c>
      <c r="X917" s="191">
        <f t="shared" ref="X917:AH917" si="3390">X33-X174+W917</f>
        <v>12215.02</v>
      </c>
      <c r="Y917" s="191">
        <f t="shared" si="3390"/>
        <v>13105.640000000001</v>
      </c>
      <c r="Z917" s="191">
        <f t="shared" si="3390"/>
        <v>13241.02</v>
      </c>
      <c r="AA917" s="191">
        <f t="shared" si="3390"/>
        <v>18836.84</v>
      </c>
      <c r="AB917" s="191">
        <f t="shared" si="3390"/>
        <v>31878.809999999998</v>
      </c>
      <c r="AC917" s="191">
        <f t="shared" si="3390"/>
        <v>52895.199999999997</v>
      </c>
      <c r="AD917" s="191">
        <f t="shared" si="3390"/>
        <v>364588.14</v>
      </c>
      <c r="AE917" s="191">
        <f t="shared" si="3390"/>
        <v>487958.15</v>
      </c>
      <c r="AF917" s="191">
        <f t="shared" si="3390"/>
        <v>1048034.7000000001</v>
      </c>
      <c r="AG917" s="191">
        <f t="shared" si="3390"/>
        <v>1230273.2000000002</v>
      </c>
      <c r="AH917" s="191">
        <f t="shared" si="3390"/>
        <v>1514214.3000000003</v>
      </c>
      <c r="AI917" s="163"/>
      <c r="AJ917" s="191">
        <f t="shared" si="3334"/>
        <v>2187194.3000000003</v>
      </c>
      <c r="AK917" s="191">
        <f t="shared" ref="AK917:AU917" si="3391">AK33-AK174+AJ917</f>
        <v>2187194.3000000003</v>
      </c>
      <c r="AL917" s="191">
        <f t="shared" si="3391"/>
        <v>0</v>
      </c>
      <c r="AM917" s="191">
        <f t="shared" si="3391"/>
        <v>0</v>
      </c>
      <c r="AN917" s="191">
        <f t="shared" si="3391"/>
        <v>0</v>
      </c>
      <c r="AO917" s="191">
        <f t="shared" si="3391"/>
        <v>0</v>
      </c>
      <c r="AP917" s="191">
        <f t="shared" si="3391"/>
        <v>0</v>
      </c>
      <c r="AQ917" s="191">
        <f t="shared" si="3391"/>
        <v>0</v>
      </c>
      <c r="AR917" s="191">
        <f t="shared" si="3391"/>
        <v>0</v>
      </c>
      <c r="AS917" s="191">
        <f t="shared" si="3391"/>
        <v>0</v>
      </c>
      <c r="AT917" s="191">
        <f t="shared" si="3391"/>
        <v>0</v>
      </c>
      <c r="AU917" s="191">
        <f t="shared" si="3391"/>
        <v>0</v>
      </c>
      <c r="AV917" s="163"/>
      <c r="AW917" s="191">
        <f t="shared" si="3336"/>
        <v>0</v>
      </c>
      <c r="AX917" s="191">
        <f t="shared" ref="AX917:BH917" si="3392">AX33-AX174+AW917</f>
        <v>0</v>
      </c>
      <c r="AY917" s="191">
        <f t="shared" si="3392"/>
        <v>0</v>
      </c>
      <c r="AZ917" s="191">
        <f t="shared" si="3392"/>
        <v>0</v>
      </c>
      <c r="BA917" s="191">
        <f t="shared" si="3392"/>
        <v>0</v>
      </c>
      <c r="BB917" s="191">
        <f t="shared" si="3392"/>
        <v>0</v>
      </c>
      <c r="BC917" s="191">
        <f t="shared" si="3392"/>
        <v>0</v>
      </c>
      <c r="BD917" s="191">
        <f t="shared" si="3392"/>
        <v>0</v>
      </c>
      <c r="BE917" s="191">
        <f t="shared" si="3392"/>
        <v>0</v>
      </c>
      <c r="BF917" s="191">
        <f t="shared" si="3392"/>
        <v>0</v>
      </c>
      <c r="BG917" s="191">
        <f t="shared" si="3392"/>
        <v>0</v>
      </c>
      <c r="BH917" s="191">
        <f t="shared" si="3392"/>
        <v>0</v>
      </c>
      <c r="BI917" s="163"/>
      <c r="BV917" s="163"/>
      <c r="CI917" s="163"/>
      <c r="CV917" s="163"/>
      <c r="DI917" s="163"/>
      <c r="DV917" s="163"/>
      <c r="EI917" s="163"/>
    </row>
    <row r="918" spans="1:139" ht="15.75" outlineLevel="1" x14ac:dyDescent="0.25">
      <c r="A918" s="2">
        <f t="shared" si="3388"/>
        <v>29</v>
      </c>
      <c r="B918" s="86" t="str">
        <f t="shared" si="3388"/>
        <v>PRE-09759</v>
      </c>
      <c r="C918" s="86" t="str">
        <f t="shared" si="3388"/>
        <v>SPP TAU - Circuit 66060</v>
      </c>
      <c r="D918" s="2" t="str">
        <f t="shared" si="3388"/>
        <v>PRE-09759.1</v>
      </c>
      <c r="E918" s="162" t="str">
        <f t="shared" si="3388"/>
        <v>SPP TAU - Circuit 66060</v>
      </c>
      <c r="I918" s="205">
        <v>0</v>
      </c>
      <c r="J918" s="191">
        <f t="shared" ref="J918:U918" si="3393">J34-J175+I918</f>
        <v>0</v>
      </c>
      <c r="K918" s="191">
        <f t="shared" si="3393"/>
        <v>0</v>
      </c>
      <c r="L918" s="191">
        <f t="shared" si="3393"/>
        <v>0</v>
      </c>
      <c r="M918" s="191">
        <f t="shared" si="3393"/>
        <v>0</v>
      </c>
      <c r="N918" s="191">
        <f t="shared" si="3393"/>
        <v>0</v>
      </c>
      <c r="O918" s="191">
        <f t="shared" si="3393"/>
        <v>0</v>
      </c>
      <c r="P918" s="191">
        <f t="shared" si="3393"/>
        <v>0</v>
      </c>
      <c r="Q918" s="191">
        <f t="shared" si="3393"/>
        <v>0</v>
      </c>
      <c r="R918" s="191">
        <f t="shared" si="3393"/>
        <v>0</v>
      </c>
      <c r="S918" s="191">
        <f t="shared" si="3393"/>
        <v>0</v>
      </c>
      <c r="T918" s="191">
        <f t="shared" si="3393"/>
        <v>226.52</v>
      </c>
      <c r="U918" s="191">
        <f t="shared" si="3393"/>
        <v>226.52</v>
      </c>
      <c r="W918" s="191">
        <f t="shared" si="3332"/>
        <v>226.52</v>
      </c>
      <c r="X918" s="191">
        <f t="shared" ref="X918:AH918" si="3394">X34-X175+W918</f>
        <v>171.20000000000002</v>
      </c>
      <c r="Y918" s="191">
        <f t="shared" si="3394"/>
        <v>1561.1200000000001</v>
      </c>
      <c r="Z918" s="191">
        <f t="shared" si="3394"/>
        <v>171.21000000000004</v>
      </c>
      <c r="AA918" s="191">
        <f t="shared" si="3394"/>
        <v>171.21000000000004</v>
      </c>
      <c r="AB918" s="191">
        <f t="shared" si="3394"/>
        <v>4152.95</v>
      </c>
      <c r="AC918" s="191">
        <f t="shared" si="3394"/>
        <v>27694.600000000002</v>
      </c>
      <c r="AD918" s="191">
        <f t="shared" si="3394"/>
        <v>141848.85</v>
      </c>
      <c r="AE918" s="191">
        <f t="shared" si="3394"/>
        <v>151578.86000000002</v>
      </c>
      <c r="AF918" s="191">
        <f t="shared" si="3394"/>
        <v>165681.87000000002</v>
      </c>
      <c r="AG918" s="191">
        <f t="shared" si="3394"/>
        <v>183308.36000000002</v>
      </c>
      <c r="AH918" s="191">
        <f t="shared" si="3394"/>
        <v>0</v>
      </c>
      <c r="AI918" s="163"/>
      <c r="AJ918" s="191">
        <f t="shared" si="3334"/>
        <v>0</v>
      </c>
      <c r="AK918" s="191">
        <f t="shared" ref="AK918:AU918" si="3395">AK34-AK175+AJ918</f>
        <v>0</v>
      </c>
      <c r="AL918" s="191">
        <f t="shared" si="3395"/>
        <v>0</v>
      </c>
      <c r="AM918" s="191">
        <f t="shared" si="3395"/>
        <v>0</v>
      </c>
      <c r="AN918" s="191">
        <f t="shared" si="3395"/>
        <v>0</v>
      </c>
      <c r="AO918" s="191">
        <f t="shared" si="3395"/>
        <v>0</v>
      </c>
      <c r="AP918" s="191">
        <f t="shared" si="3395"/>
        <v>0</v>
      </c>
      <c r="AQ918" s="191">
        <f t="shared" si="3395"/>
        <v>0</v>
      </c>
      <c r="AR918" s="191">
        <f t="shared" si="3395"/>
        <v>0</v>
      </c>
      <c r="AS918" s="191">
        <f t="shared" si="3395"/>
        <v>0</v>
      </c>
      <c r="AT918" s="191">
        <f t="shared" si="3395"/>
        <v>0</v>
      </c>
      <c r="AU918" s="191">
        <f t="shared" si="3395"/>
        <v>0</v>
      </c>
      <c r="AV918" s="163"/>
      <c r="AW918" s="191">
        <f t="shared" si="3336"/>
        <v>0</v>
      </c>
      <c r="AX918" s="191">
        <f t="shared" ref="AX918:BH918" si="3396">AX34-AX175+AW918</f>
        <v>0</v>
      </c>
      <c r="AY918" s="191">
        <f t="shared" si="3396"/>
        <v>0</v>
      </c>
      <c r="AZ918" s="191">
        <f t="shared" si="3396"/>
        <v>0</v>
      </c>
      <c r="BA918" s="191">
        <f t="shared" si="3396"/>
        <v>0</v>
      </c>
      <c r="BB918" s="191">
        <f t="shared" si="3396"/>
        <v>0</v>
      </c>
      <c r="BC918" s="191">
        <f t="shared" si="3396"/>
        <v>0</v>
      </c>
      <c r="BD918" s="191">
        <f t="shared" si="3396"/>
        <v>0</v>
      </c>
      <c r="BE918" s="191">
        <f t="shared" si="3396"/>
        <v>0</v>
      </c>
      <c r="BF918" s="191">
        <f t="shared" si="3396"/>
        <v>0</v>
      </c>
      <c r="BG918" s="191">
        <f t="shared" si="3396"/>
        <v>0</v>
      </c>
      <c r="BH918" s="191">
        <f t="shared" si="3396"/>
        <v>0</v>
      </c>
      <c r="BI918" s="163"/>
      <c r="BV918" s="163"/>
      <c r="CI918" s="163"/>
      <c r="CV918" s="163"/>
      <c r="DI918" s="163"/>
      <c r="DV918" s="163"/>
      <c r="EI918" s="163"/>
    </row>
    <row r="919" spans="1:139" ht="15.75" outlineLevel="1" x14ac:dyDescent="0.25">
      <c r="A919" s="2">
        <f t="shared" ref="A919:E920" si="3397">A778</f>
        <v>30</v>
      </c>
      <c r="B919" s="86" t="str">
        <f t="shared" si="3397"/>
        <v>PRE-09760</v>
      </c>
      <c r="C919" s="86" t="str">
        <f t="shared" si="3397"/>
        <v>SPP TAU - Circuit 66048</v>
      </c>
      <c r="D919" s="2" t="str">
        <f t="shared" si="3397"/>
        <v>PRE-09760.1</v>
      </c>
      <c r="E919" s="162" t="str">
        <f t="shared" si="3397"/>
        <v>SPP TAU - Circuit 66048</v>
      </c>
      <c r="I919" s="205">
        <v>0</v>
      </c>
      <c r="J919" s="191">
        <f t="shared" ref="J919:U919" si="3398">J35-J176+I919</f>
        <v>0</v>
      </c>
      <c r="K919" s="191">
        <f t="shared" si="3398"/>
        <v>0</v>
      </c>
      <c r="L919" s="191">
        <f t="shared" si="3398"/>
        <v>0</v>
      </c>
      <c r="M919" s="191">
        <f t="shared" si="3398"/>
        <v>0</v>
      </c>
      <c r="N919" s="191">
        <f t="shared" si="3398"/>
        <v>0</v>
      </c>
      <c r="O919" s="191">
        <f t="shared" si="3398"/>
        <v>0</v>
      </c>
      <c r="P919" s="191">
        <f t="shared" si="3398"/>
        <v>0</v>
      </c>
      <c r="Q919" s="191">
        <f t="shared" si="3398"/>
        <v>0</v>
      </c>
      <c r="R919" s="191">
        <f t="shared" si="3398"/>
        <v>0</v>
      </c>
      <c r="S919" s="191">
        <f t="shared" si="3398"/>
        <v>0</v>
      </c>
      <c r="T919" s="191">
        <f t="shared" si="3398"/>
        <v>201.03</v>
      </c>
      <c r="U919" s="191">
        <f t="shared" si="3398"/>
        <v>201.03</v>
      </c>
      <c r="W919" s="191">
        <f t="shared" si="3332"/>
        <v>201.03</v>
      </c>
      <c r="X919" s="191">
        <f t="shared" ref="X919:AH919" si="3399">X35-X176+W919</f>
        <v>160.69999999999999</v>
      </c>
      <c r="Y919" s="191">
        <f t="shared" si="3399"/>
        <v>1399.52</v>
      </c>
      <c r="Z919" s="191">
        <f t="shared" si="3399"/>
        <v>994.14</v>
      </c>
      <c r="AA919" s="191">
        <f t="shared" si="3399"/>
        <v>994.14</v>
      </c>
      <c r="AB919" s="191">
        <f t="shared" si="3399"/>
        <v>994.14</v>
      </c>
      <c r="AC919" s="191">
        <f t="shared" si="3399"/>
        <v>1132.52</v>
      </c>
      <c r="AD919" s="191">
        <f t="shared" si="3399"/>
        <v>1132.52</v>
      </c>
      <c r="AE919" s="191">
        <f t="shared" si="3399"/>
        <v>1132.52</v>
      </c>
      <c r="AF919" s="191">
        <f t="shared" si="3399"/>
        <v>4033.29</v>
      </c>
      <c r="AG919" s="191">
        <f t="shared" si="3399"/>
        <v>18587.95</v>
      </c>
      <c r="AH919" s="191">
        <f t="shared" si="3399"/>
        <v>30024.959999999999</v>
      </c>
      <c r="AI919" s="163"/>
      <c r="AJ919" s="191">
        <f t="shared" si="3334"/>
        <v>80024.959999999992</v>
      </c>
      <c r="AK919" s="191">
        <f t="shared" ref="AK919:AU919" si="3400">AK35-AK176+AJ919</f>
        <v>80024.959999999992</v>
      </c>
      <c r="AL919" s="191">
        <f t="shared" si="3400"/>
        <v>0</v>
      </c>
      <c r="AM919" s="191">
        <f t="shared" si="3400"/>
        <v>0</v>
      </c>
      <c r="AN919" s="191">
        <f t="shared" si="3400"/>
        <v>0</v>
      </c>
      <c r="AO919" s="191">
        <f t="shared" si="3400"/>
        <v>0</v>
      </c>
      <c r="AP919" s="191">
        <f t="shared" si="3400"/>
        <v>0</v>
      </c>
      <c r="AQ919" s="191">
        <f t="shared" si="3400"/>
        <v>0</v>
      </c>
      <c r="AR919" s="191">
        <f t="shared" si="3400"/>
        <v>0</v>
      </c>
      <c r="AS919" s="191">
        <f t="shared" si="3400"/>
        <v>0</v>
      </c>
      <c r="AT919" s="191">
        <f t="shared" si="3400"/>
        <v>0</v>
      </c>
      <c r="AU919" s="191">
        <f t="shared" si="3400"/>
        <v>0</v>
      </c>
      <c r="AV919" s="163"/>
      <c r="AW919" s="191">
        <f t="shared" si="3336"/>
        <v>0</v>
      </c>
      <c r="AX919" s="191">
        <f t="shared" ref="AX919:BH919" si="3401">AX35-AX176+AW919</f>
        <v>0</v>
      </c>
      <c r="AY919" s="191">
        <f t="shared" si="3401"/>
        <v>0</v>
      </c>
      <c r="AZ919" s="191">
        <f t="shared" si="3401"/>
        <v>0</v>
      </c>
      <c r="BA919" s="191">
        <f t="shared" si="3401"/>
        <v>0</v>
      </c>
      <c r="BB919" s="191">
        <f t="shared" si="3401"/>
        <v>0</v>
      </c>
      <c r="BC919" s="191">
        <f t="shared" si="3401"/>
        <v>0</v>
      </c>
      <c r="BD919" s="191">
        <f t="shared" si="3401"/>
        <v>0</v>
      </c>
      <c r="BE919" s="191">
        <f t="shared" si="3401"/>
        <v>0</v>
      </c>
      <c r="BF919" s="191">
        <f t="shared" si="3401"/>
        <v>0</v>
      </c>
      <c r="BG919" s="191">
        <f t="shared" si="3401"/>
        <v>0</v>
      </c>
      <c r="BH919" s="191">
        <f t="shared" si="3401"/>
        <v>0</v>
      </c>
      <c r="BI919" s="163"/>
      <c r="BV919" s="163"/>
      <c r="CI919" s="163"/>
      <c r="CV919" s="163"/>
      <c r="DI919" s="163"/>
      <c r="DV919" s="163"/>
      <c r="EI919" s="163"/>
    </row>
    <row r="920" spans="1:139" ht="15.75" outlineLevel="1" x14ac:dyDescent="0.25">
      <c r="A920" s="2">
        <f t="shared" si="3397"/>
        <v>31</v>
      </c>
      <c r="B920" s="86" t="str">
        <f t="shared" si="3397"/>
        <v>PRE-09761</v>
      </c>
      <c r="C920" s="86" t="str">
        <f t="shared" si="3397"/>
        <v>SPP TAU - Circuit 66031</v>
      </c>
      <c r="D920" s="2" t="str">
        <f t="shared" si="3397"/>
        <v>PRE-09761.1</v>
      </c>
      <c r="E920" s="162" t="str">
        <f t="shared" si="3397"/>
        <v>SPP TAU - Circuit 66031</v>
      </c>
      <c r="I920" s="205">
        <v>0</v>
      </c>
      <c r="J920" s="191">
        <f t="shared" ref="J920:U920" si="3402">J36-J177+I920</f>
        <v>0</v>
      </c>
      <c r="K920" s="191">
        <f t="shared" si="3402"/>
        <v>0</v>
      </c>
      <c r="L920" s="191">
        <f t="shared" si="3402"/>
        <v>0</v>
      </c>
      <c r="M920" s="191">
        <f t="shared" si="3402"/>
        <v>0</v>
      </c>
      <c r="N920" s="191">
        <f t="shared" si="3402"/>
        <v>0</v>
      </c>
      <c r="O920" s="191">
        <f t="shared" si="3402"/>
        <v>0</v>
      </c>
      <c r="P920" s="191">
        <f t="shared" si="3402"/>
        <v>0</v>
      </c>
      <c r="Q920" s="191">
        <f t="shared" si="3402"/>
        <v>0</v>
      </c>
      <c r="R920" s="191">
        <f t="shared" si="3402"/>
        <v>0</v>
      </c>
      <c r="S920" s="191">
        <f t="shared" si="3402"/>
        <v>0</v>
      </c>
      <c r="T920" s="191">
        <f t="shared" si="3402"/>
        <v>201.02</v>
      </c>
      <c r="U920" s="191">
        <f t="shared" si="3402"/>
        <v>201.02</v>
      </c>
      <c r="W920" s="191">
        <f t="shared" si="3332"/>
        <v>201.02</v>
      </c>
      <c r="X920" s="191">
        <f t="shared" ref="X920:AH920" si="3403">X36-X177+W920</f>
        <v>167.61</v>
      </c>
      <c r="Y920" s="191">
        <f t="shared" si="3403"/>
        <v>643.06000000000006</v>
      </c>
      <c r="Z920" s="191">
        <f t="shared" si="3403"/>
        <v>167.61000000000007</v>
      </c>
      <c r="AA920" s="191">
        <f t="shared" si="3403"/>
        <v>167.61000000000007</v>
      </c>
      <c r="AB920" s="191">
        <f t="shared" si="3403"/>
        <v>167.61000000000007</v>
      </c>
      <c r="AC920" s="191">
        <f t="shared" si="3403"/>
        <v>17111.48</v>
      </c>
      <c r="AD920" s="191">
        <f t="shared" si="3403"/>
        <v>43222.17</v>
      </c>
      <c r="AE920" s="191">
        <f t="shared" si="3403"/>
        <v>44136.38</v>
      </c>
      <c r="AF920" s="191">
        <f t="shared" si="3403"/>
        <v>0</v>
      </c>
      <c r="AG920" s="191">
        <f t="shared" si="3403"/>
        <v>0</v>
      </c>
      <c r="AH920" s="191">
        <f t="shared" si="3403"/>
        <v>0</v>
      </c>
      <c r="AI920" s="163"/>
      <c r="AJ920" s="191">
        <f t="shared" si="3334"/>
        <v>0</v>
      </c>
      <c r="AK920" s="191">
        <f t="shared" ref="AK920:AU920" si="3404">AK36-AK177+AJ920</f>
        <v>0</v>
      </c>
      <c r="AL920" s="191">
        <f t="shared" si="3404"/>
        <v>0</v>
      </c>
      <c r="AM920" s="191">
        <f t="shared" si="3404"/>
        <v>0</v>
      </c>
      <c r="AN920" s="191">
        <f t="shared" si="3404"/>
        <v>0</v>
      </c>
      <c r="AO920" s="191">
        <f t="shared" si="3404"/>
        <v>0</v>
      </c>
      <c r="AP920" s="191">
        <f t="shared" si="3404"/>
        <v>0</v>
      </c>
      <c r="AQ920" s="191">
        <f t="shared" si="3404"/>
        <v>0</v>
      </c>
      <c r="AR920" s="191">
        <f t="shared" si="3404"/>
        <v>0</v>
      </c>
      <c r="AS920" s="191">
        <f t="shared" si="3404"/>
        <v>0</v>
      </c>
      <c r="AT920" s="191">
        <f t="shared" si="3404"/>
        <v>0</v>
      </c>
      <c r="AU920" s="191">
        <f t="shared" si="3404"/>
        <v>0</v>
      </c>
      <c r="AV920" s="163"/>
      <c r="AW920" s="191">
        <f t="shared" si="3336"/>
        <v>0</v>
      </c>
      <c r="AX920" s="191">
        <f t="shared" ref="AX920:BH920" si="3405">AX36-AX177+AW920</f>
        <v>0</v>
      </c>
      <c r="AY920" s="191">
        <f t="shared" si="3405"/>
        <v>0</v>
      </c>
      <c r="AZ920" s="191">
        <f t="shared" si="3405"/>
        <v>0</v>
      </c>
      <c r="BA920" s="191">
        <f t="shared" si="3405"/>
        <v>0</v>
      </c>
      <c r="BB920" s="191">
        <f t="shared" si="3405"/>
        <v>0</v>
      </c>
      <c r="BC920" s="191">
        <f t="shared" si="3405"/>
        <v>0</v>
      </c>
      <c r="BD920" s="191">
        <f t="shared" si="3405"/>
        <v>0</v>
      </c>
      <c r="BE920" s="191">
        <f t="shared" si="3405"/>
        <v>0</v>
      </c>
      <c r="BF920" s="191">
        <f t="shared" si="3405"/>
        <v>0</v>
      </c>
      <c r="BG920" s="191">
        <f t="shared" si="3405"/>
        <v>0</v>
      </c>
      <c r="BH920" s="191">
        <f t="shared" si="3405"/>
        <v>0</v>
      </c>
      <c r="BI920" s="163"/>
      <c r="BV920" s="163"/>
      <c r="CI920" s="163"/>
      <c r="CV920" s="163"/>
      <c r="DI920" s="163"/>
      <c r="DV920" s="163"/>
      <c r="EI920" s="163"/>
    </row>
    <row r="921" spans="1:139" ht="15.75" outlineLevel="1" x14ac:dyDescent="0.25">
      <c r="A921" s="2">
        <f t="shared" ref="A921:E927" si="3406">A781</f>
        <v>32</v>
      </c>
      <c r="B921" s="86" t="str">
        <f t="shared" si="3406"/>
        <v>PRE-09762</v>
      </c>
      <c r="C921" s="86" t="str">
        <f t="shared" si="3406"/>
        <v>SPP TAU - Circuit 66036</v>
      </c>
      <c r="D921" s="2" t="str">
        <f t="shared" si="3406"/>
        <v>PRE-09762.1</v>
      </c>
      <c r="E921" s="162" t="str">
        <f t="shared" si="3406"/>
        <v>SPP TAU - Circuit 66036</v>
      </c>
      <c r="I921" s="205">
        <v>0</v>
      </c>
      <c r="J921" s="191">
        <f t="shared" ref="J921:U921" si="3407">J37-J178+I921</f>
        <v>0</v>
      </c>
      <c r="K921" s="191">
        <f t="shared" si="3407"/>
        <v>0</v>
      </c>
      <c r="L921" s="191">
        <f t="shared" si="3407"/>
        <v>0</v>
      </c>
      <c r="M921" s="191">
        <f t="shared" si="3407"/>
        <v>0</v>
      </c>
      <c r="N921" s="191">
        <f t="shared" si="3407"/>
        <v>0</v>
      </c>
      <c r="O921" s="191">
        <f t="shared" si="3407"/>
        <v>0</v>
      </c>
      <c r="P921" s="191">
        <f t="shared" si="3407"/>
        <v>0</v>
      </c>
      <c r="Q921" s="191">
        <f t="shared" si="3407"/>
        <v>0</v>
      </c>
      <c r="R921" s="191">
        <f t="shared" si="3407"/>
        <v>0</v>
      </c>
      <c r="S921" s="191">
        <f t="shared" si="3407"/>
        <v>0</v>
      </c>
      <c r="T921" s="191">
        <f t="shared" si="3407"/>
        <v>557.6</v>
      </c>
      <c r="U921" s="191">
        <f t="shared" si="3407"/>
        <v>557.6</v>
      </c>
      <c r="W921" s="191">
        <f t="shared" si="3332"/>
        <v>557.6</v>
      </c>
      <c r="X921" s="191">
        <f t="shared" ref="X921:AH921" si="3408">X37-X178+W921</f>
        <v>557.6</v>
      </c>
      <c r="Y921" s="191">
        <f t="shared" si="3408"/>
        <v>8495.18</v>
      </c>
      <c r="Z921" s="191">
        <f t="shared" si="3408"/>
        <v>13979.01</v>
      </c>
      <c r="AA921" s="191">
        <f t="shared" si="3408"/>
        <v>13979.01</v>
      </c>
      <c r="AB921" s="191">
        <f t="shared" si="3408"/>
        <v>155017.52000000002</v>
      </c>
      <c r="AC921" s="191">
        <f t="shared" si="3408"/>
        <v>397086.54000000004</v>
      </c>
      <c r="AD921" s="191">
        <f t="shared" si="3408"/>
        <v>410823.59</v>
      </c>
      <c r="AE921" s="191">
        <f t="shared" si="3408"/>
        <v>432771.41000000003</v>
      </c>
      <c r="AF921" s="191">
        <f t="shared" si="3408"/>
        <v>562343.14</v>
      </c>
      <c r="AG921" s="191">
        <f t="shared" si="3408"/>
        <v>596625.17000000004</v>
      </c>
      <c r="AH921" s="191">
        <f t="shared" si="3408"/>
        <v>591355.83000000007</v>
      </c>
      <c r="AI921" s="163"/>
      <c r="AJ921" s="191">
        <f t="shared" si="3334"/>
        <v>591355.83000000007</v>
      </c>
      <c r="AK921" s="191">
        <f t="shared" ref="AK921:AU921" si="3409">AK37-AK178+AJ921</f>
        <v>591355.83000000007</v>
      </c>
      <c r="AL921" s="191">
        <f t="shared" si="3409"/>
        <v>891355.83000000007</v>
      </c>
      <c r="AM921" s="191">
        <f t="shared" si="3409"/>
        <v>891355.83000000007</v>
      </c>
      <c r="AN921" s="191">
        <f t="shared" si="3409"/>
        <v>0</v>
      </c>
      <c r="AO921" s="191">
        <f t="shared" si="3409"/>
        <v>0</v>
      </c>
      <c r="AP921" s="191">
        <f t="shared" si="3409"/>
        <v>0</v>
      </c>
      <c r="AQ921" s="191">
        <f t="shared" si="3409"/>
        <v>0</v>
      </c>
      <c r="AR921" s="191">
        <f t="shared" si="3409"/>
        <v>0</v>
      </c>
      <c r="AS921" s="191">
        <f t="shared" si="3409"/>
        <v>0</v>
      </c>
      <c r="AT921" s="191">
        <f t="shared" si="3409"/>
        <v>0</v>
      </c>
      <c r="AU921" s="191">
        <f t="shared" si="3409"/>
        <v>0</v>
      </c>
      <c r="AV921" s="163"/>
      <c r="AW921" s="191">
        <f t="shared" si="3336"/>
        <v>0</v>
      </c>
      <c r="AX921" s="191">
        <f t="shared" ref="AX921:BH921" si="3410">AX37-AX178+AW921</f>
        <v>0</v>
      </c>
      <c r="AY921" s="191">
        <f t="shared" si="3410"/>
        <v>0</v>
      </c>
      <c r="AZ921" s="191">
        <f t="shared" si="3410"/>
        <v>0</v>
      </c>
      <c r="BA921" s="191">
        <f t="shared" si="3410"/>
        <v>0</v>
      </c>
      <c r="BB921" s="191">
        <f t="shared" si="3410"/>
        <v>0</v>
      </c>
      <c r="BC921" s="191">
        <f t="shared" si="3410"/>
        <v>0</v>
      </c>
      <c r="BD921" s="191">
        <f t="shared" si="3410"/>
        <v>0</v>
      </c>
      <c r="BE921" s="191">
        <f t="shared" si="3410"/>
        <v>0</v>
      </c>
      <c r="BF921" s="191">
        <f t="shared" si="3410"/>
        <v>0</v>
      </c>
      <c r="BG921" s="191">
        <f t="shared" si="3410"/>
        <v>0</v>
      </c>
      <c r="BH921" s="191">
        <f t="shared" si="3410"/>
        <v>0</v>
      </c>
      <c r="BI921" s="163"/>
      <c r="BV921" s="163"/>
      <c r="CI921" s="163"/>
      <c r="CV921" s="163"/>
      <c r="DI921" s="163"/>
      <c r="DV921" s="163"/>
      <c r="EI921" s="163"/>
    </row>
    <row r="922" spans="1:139" ht="15.75" outlineLevel="1" x14ac:dyDescent="0.25">
      <c r="A922" s="2">
        <f t="shared" si="3406"/>
        <v>32</v>
      </c>
      <c r="B922" s="86" t="str">
        <f t="shared" si="3406"/>
        <v>PRE-09762</v>
      </c>
      <c r="C922" s="86" t="str">
        <f t="shared" si="3406"/>
        <v>SPP TAU - Circuit 66036</v>
      </c>
      <c r="D922" s="2" t="str">
        <f t="shared" si="3406"/>
        <v>A2786432</v>
      </c>
      <c r="E922" s="162" t="str">
        <f t="shared" si="3406"/>
        <v>SPP TAU - Circuit 66036 - EH&amp;S</v>
      </c>
      <c r="I922" s="205">
        <v>0</v>
      </c>
      <c r="J922" s="191">
        <f t="shared" ref="J922:U922" si="3411">J38-J179+I922</f>
        <v>0</v>
      </c>
      <c r="K922" s="191">
        <f t="shared" si="3411"/>
        <v>0</v>
      </c>
      <c r="L922" s="191">
        <f t="shared" si="3411"/>
        <v>0</v>
      </c>
      <c r="M922" s="191">
        <f t="shared" si="3411"/>
        <v>0</v>
      </c>
      <c r="N922" s="191">
        <f t="shared" si="3411"/>
        <v>0</v>
      </c>
      <c r="O922" s="191">
        <f t="shared" si="3411"/>
        <v>0</v>
      </c>
      <c r="P922" s="191">
        <f t="shared" si="3411"/>
        <v>0</v>
      </c>
      <c r="Q922" s="191">
        <f t="shared" si="3411"/>
        <v>0</v>
      </c>
      <c r="R922" s="191">
        <f t="shared" si="3411"/>
        <v>0</v>
      </c>
      <c r="S922" s="191">
        <f t="shared" si="3411"/>
        <v>0</v>
      </c>
      <c r="T922" s="191">
        <f t="shared" si="3411"/>
        <v>0</v>
      </c>
      <c r="U922" s="191">
        <f t="shared" si="3411"/>
        <v>0</v>
      </c>
      <c r="W922" s="191">
        <f t="shared" si="3332"/>
        <v>0</v>
      </c>
      <c r="X922" s="191">
        <f t="shared" ref="X922:AH922" si="3412">X38-X179+W922</f>
        <v>0</v>
      </c>
      <c r="Y922" s="191">
        <f t="shared" si="3412"/>
        <v>0</v>
      </c>
      <c r="Z922" s="191">
        <f t="shared" si="3412"/>
        <v>0</v>
      </c>
      <c r="AA922" s="191">
        <f t="shared" si="3412"/>
        <v>0</v>
      </c>
      <c r="AB922" s="191">
        <f t="shared" si="3412"/>
        <v>0</v>
      </c>
      <c r="AC922" s="191">
        <f t="shared" si="3412"/>
        <v>0</v>
      </c>
      <c r="AD922" s="191">
        <f t="shared" si="3412"/>
        <v>377.81</v>
      </c>
      <c r="AE922" s="191">
        <f t="shared" si="3412"/>
        <v>8571.2899999999991</v>
      </c>
      <c r="AF922" s="191">
        <f t="shared" si="3412"/>
        <v>8571.2899999999991</v>
      </c>
      <c r="AG922" s="191">
        <f t="shared" si="3412"/>
        <v>8571.2899999999991</v>
      </c>
      <c r="AH922" s="191">
        <f t="shared" si="3412"/>
        <v>8571.2899999999991</v>
      </c>
      <c r="AI922" s="163"/>
      <c r="AJ922" s="191">
        <f t="shared" si="3334"/>
        <v>0</v>
      </c>
      <c r="AK922" s="191">
        <f t="shared" ref="AK922:AU922" si="3413">AK38-AK179+AJ922</f>
        <v>0</v>
      </c>
      <c r="AL922" s="191">
        <f t="shared" si="3413"/>
        <v>0</v>
      </c>
      <c r="AM922" s="191">
        <f t="shared" si="3413"/>
        <v>0</v>
      </c>
      <c r="AN922" s="191">
        <f t="shared" si="3413"/>
        <v>0</v>
      </c>
      <c r="AO922" s="191">
        <f t="shared" si="3413"/>
        <v>0</v>
      </c>
      <c r="AP922" s="191">
        <f t="shared" si="3413"/>
        <v>0</v>
      </c>
      <c r="AQ922" s="191">
        <f t="shared" si="3413"/>
        <v>0</v>
      </c>
      <c r="AR922" s="191">
        <f t="shared" si="3413"/>
        <v>0</v>
      </c>
      <c r="AS922" s="191">
        <f t="shared" si="3413"/>
        <v>0</v>
      </c>
      <c r="AT922" s="191">
        <f t="shared" si="3413"/>
        <v>0</v>
      </c>
      <c r="AU922" s="191">
        <f t="shared" si="3413"/>
        <v>0</v>
      </c>
      <c r="AV922" s="163"/>
      <c r="AW922" s="191">
        <f t="shared" si="3336"/>
        <v>0</v>
      </c>
      <c r="AX922" s="191">
        <f t="shared" ref="AX922:BH922" si="3414">AX38-AX179+AW922</f>
        <v>0</v>
      </c>
      <c r="AY922" s="191">
        <f t="shared" si="3414"/>
        <v>0</v>
      </c>
      <c r="AZ922" s="191">
        <f t="shared" si="3414"/>
        <v>0</v>
      </c>
      <c r="BA922" s="191">
        <f t="shared" si="3414"/>
        <v>0</v>
      </c>
      <c r="BB922" s="191">
        <f t="shared" si="3414"/>
        <v>0</v>
      </c>
      <c r="BC922" s="191">
        <f t="shared" si="3414"/>
        <v>0</v>
      </c>
      <c r="BD922" s="191">
        <f t="shared" si="3414"/>
        <v>0</v>
      </c>
      <c r="BE922" s="191">
        <f t="shared" si="3414"/>
        <v>0</v>
      </c>
      <c r="BF922" s="191">
        <f t="shared" si="3414"/>
        <v>0</v>
      </c>
      <c r="BG922" s="191">
        <f t="shared" si="3414"/>
        <v>0</v>
      </c>
      <c r="BH922" s="191">
        <f t="shared" si="3414"/>
        <v>0</v>
      </c>
      <c r="BI922" s="163"/>
      <c r="BV922" s="163"/>
      <c r="CI922" s="163"/>
      <c r="CV922" s="163"/>
      <c r="DI922" s="163"/>
      <c r="DV922" s="163"/>
      <c r="EI922" s="163"/>
    </row>
    <row r="923" spans="1:139" ht="15.75" outlineLevel="1" x14ac:dyDescent="0.25">
      <c r="A923" s="2">
        <f t="shared" si="3406"/>
        <v>33</v>
      </c>
      <c r="B923" s="86" t="str">
        <f t="shared" si="3406"/>
        <v>PRE-09763</v>
      </c>
      <c r="C923" s="86" t="str">
        <f t="shared" si="3406"/>
        <v>SPP TAU - Circuit 230402</v>
      </c>
      <c r="D923" s="2" t="str">
        <f t="shared" si="3406"/>
        <v>PRE-09763.1</v>
      </c>
      <c r="E923" s="162" t="str">
        <f t="shared" si="3406"/>
        <v>SPP TAU - Circuit 230402</v>
      </c>
      <c r="I923" s="205">
        <v>0</v>
      </c>
      <c r="J923" s="191">
        <f t="shared" ref="J923:U923" si="3415">J39-J180+I923</f>
        <v>0</v>
      </c>
      <c r="K923" s="191">
        <f t="shared" si="3415"/>
        <v>0</v>
      </c>
      <c r="L923" s="191">
        <f t="shared" si="3415"/>
        <v>0</v>
      </c>
      <c r="M923" s="191">
        <f t="shared" si="3415"/>
        <v>0</v>
      </c>
      <c r="N923" s="191">
        <f t="shared" si="3415"/>
        <v>0</v>
      </c>
      <c r="O923" s="191">
        <f t="shared" si="3415"/>
        <v>0</v>
      </c>
      <c r="P923" s="191">
        <f t="shared" si="3415"/>
        <v>0</v>
      </c>
      <c r="Q923" s="191">
        <f t="shared" si="3415"/>
        <v>0</v>
      </c>
      <c r="R923" s="191">
        <f t="shared" si="3415"/>
        <v>0</v>
      </c>
      <c r="S923" s="191">
        <f t="shared" si="3415"/>
        <v>0</v>
      </c>
      <c r="T923" s="191">
        <f t="shared" si="3415"/>
        <v>316.62</v>
      </c>
      <c r="U923" s="191">
        <f t="shared" si="3415"/>
        <v>316.62</v>
      </c>
      <c r="W923" s="191">
        <f t="shared" si="3332"/>
        <v>316.62</v>
      </c>
      <c r="X923" s="191">
        <f t="shared" ref="X923:AH923" si="3416">X39-X180+W923</f>
        <v>316.62</v>
      </c>
      <c r="Y923" s="191">
        <f t="shared" si="3416"/>
        <v>316.62</v>
      </c>
      <c r="Z923" s="191">
        <f t="shared" si="3416"/>
        <v>316.62</v>
      </c>
      <c r="AA923" s="191">
        <f t="shared" si="3416"/>
        <v>316.62</v>
      </c>
      <c r="AB923" s="191">
        <f t="shared" si="3416"/>
        <v>316.62</v>
      </c>
      <c r="AC923" s="191">
        <f t="shared" si="3416"/>
        <v>1447.12</v>
      </c>
      <c r="AD923" s="191">
        <f t="shared" si="3416"/>
        <v>1446.78</v>
      </c>
      <c r="AE923" s="191">
        <f t="shared" si="3416"/>
        <v>1446.78</v>
      </c>
      <c r="AF923" s="191">
        <f t="shared" si="3416"/>
        <v>1446.78</v>
      </c>
      <c r="AG923" s="191">
        <f t="shared" si="3416"/>
        <v>1446.78</v>
      </c>
      <c r="AH923" s="191">
        <f t="shared" si="3416"/>
        <v>1446.78</v>
      </c>
      <c r="AI923" s="163"/>
      <c r="AJ923" s="191">
        <f t="shared" si="3334"/>
        <v>1446.78</v>
      </c>
      <c r="AK923" s="191">
        <f t="shared" ref="AK923:AU923" si="3417">AK39-AK180+AJ923</f>
        <v>1446.78</v>
      </c>
      <c r="AL923" s="191">
        <f t="shared" si="3417"/>
        <v>1446.78</v>
      </c>
      <c r="AM923" s="191">
        <f t="shared" si="3417"/>
        <v>6846.78</v>
      </c>
      <c r="AN923" s="191">
        <f t="shared" si="3417"/>
        <v>6846.78</v>
      </c>
      <c r="AO923" s="191">
        <f t="shared" si="3417"/>
        <v>6846.78</v>
      </c>
      <c r="AP923" s="191">
        <f t="shared" si="3417"/>
        <v>6846.78</v>
      </c>
      <c r="AQ923" s="191">
        <f t="shared" si="3417"/>
        <v>6846.78</v>
      </c>
      <c r="AR923" s="191">
        <f t="shared" si="3417"/>
        <v>6846.78</v>
      </c>
      <c r="AS923" s="191">
        <f t="shared" si="3417"/>
        <v>301546.78000000003</v>
      </c>
      <c r="AT923" s="191">
        <f t="shared" si="3417"/>
        <v>301546.78000000003</v>
      </c>
      <c r="AU923" s="191">
        <f t="shared" si="3417"/>
        <v>0</v>
      </c>
      <c r="AV923" s="163"/>
      <c r="AW923" s="191">
        <f t="shared" si="3336"/>
        <v>0</v>
      </c>
      <c r="AX923" s="191">
        <f t="shared" ref="AX923:BH923" si="3418">AX39-AX180+AW923</f>
        <v>0</v>
      </c>
      <c r="AY923" s="191">
        <f t="shared" si="3418"/>
        <v>0</v>
      </c>
      <c r="AZ923" s="191">
        <f t="shared" si="3418"/>
        <v>0</v>
      </c>
      <c r="BA923" s="191">
        <f t="shared" si="3418"/>
        <v>0</v>
      </c>
      <c r="BB923" s="191">
        <f t="shared" si="3418"/>
        <v>0</v>
      </c>
      <c r="BC923" s="191">
        <f t="shared" si="3418"/>
        <v>0</v>
      </c>
      <c r="BD923" s="191">
        <f t="shared" si="3418"/>
        <v>0</v>
      </c>
      <c r="BE923" s="191">
        <f t="shared" si="3418"/>
        <v>0</v>
      </c>
      <c r="BF923" s="191">
        <f t="shared" si="3418"/>
        <v>0</v>
      </c>
      <c r="BG923" s="191">
        <f t="shared" si="3418"/>
        <v>0</v>
      </c>
      <c r="BH923" s="191">
        <f t="shared" si="3418"/>
        <v>0</v>
      </c>
      <c r="BI923" s="163"/>
      <c r="BV923" s="163"/>
      <c r="CI923" s="163"/>
      <c r="CV923" s="163"/>
      <c r="DI923" s="163"/>
      <c r="DV923" s="163"/>
      <c r="EI923" s="163"/>
    </row>
    <row r="924" spans="1:139" ht="15.75" outlineLevel="1" x14ac:dyDescent="0.25">
      <c r="A924" s="2">
        <f t="shared" si="3406"/>
        <v>34</v>
      </c>
      <c r="B924" s="86" t="str">
        <f t="shared" si="3406"/>
        <v>PRE-09764</v>
      </c>
      <c r="C924" s="86" t="str">
        <f t="shared" si="3406"/>
        <v>SPP TAU - Circuit 230401</v>
      </c>
      <c r="D924" s="2" t="str">
        <f t="shared" si="3406"/>
        <v>PRE-09764.1</v>
      </c>
      <c r="E924" s="162" t="str">
        <f t="shared" si="3406"/>
        <v>SPP TAU - Circuit 230412</v>
      </c>
      <c r="I924" s="205">
        <v>0</v>
      </c>
      <c r="J924" s="191">
        <f t="shared" ref="J924:U924" si="3419">J40-J181+I924</f>
        <v>0</v>
      </c>
      <c r="K924" s="191">
        <f t="shared" si="3419"/>
        <v>0</v>
      </c>
      <c r="L924" s="191">
        <f t="shared" si="3419"/>
        <v>0</v>
      </c>
      <c r="M924" s="191">
        <f t="shared" si="3419"/>
        <v>0</v>
      </c>
      <c r="N924" s="191">
        <f t="shared" si="3419"/>
        <v>0</v>
      </c>
      <c r="O924" s="191">
        <f t="shared" si="3419"/>
        <v>0</v>
      </c>
      <c r="P924" s="191">
        <f t="shared" si="3419"/>
        <v>0</v>
      </c>
      <c r="Q924" s="191">
        <f t="shared" si="3419"/>
        <v>0</v>
      </c>
      <c r="R924" s="191">
        <f t="shared" si="3419"/>
        <v>0</v>
      </c>
      <c r="S924" s="191">
        <f t="shared" si="3419"/>
        <v>0</v>
      </c>
      <c r="T924" s="191">
        <f t="shared" si="3419"/>
        <v>871.25</v>
      </c>
      <c r="U924" s="191">
        <f t="shared" si="3419"/>
        <v>925.57999999999993</v>
      </c>
      <c r="W924" s="191">
        <f t="shared" si="3332"/>
        <v>925.57999999999993</v>
      </c>
      <c r="X924" s="191">
        <f t="shared" ref="X924:AH924" si="3420">X40-X181+W924</f>
        <v>925.57999999999993</v>
      </c>
      <c r="Y924" s="191">
        <f t="shared" si="3420"/>
        <v>2634.46</v>
      </c>
      <c r="Z924" s="191">
        <f t="shared" si="3420"/>
        <v>15573.86</v>
      </c>
      <c r="AA924" s="191">
        <f t="shared" si="3420"/>
        <v>15573.86</v>
      </c>
      <c r="AB924" s="191">
        <f t="shared" si="3420"/>
        <v>15547.24</v>
      </c>
      <c r="AC924" s="191">
        <f t="shared" si="3420"/>
        <v>16232.68</v>
      </c>
      <c r="AD924" s="191">
        <f t="shared" si="3420"/>
        <v>474855.07</v>
      </c>
      <c r="AE924" s="191">
        <f t="shared" si="3420"/>
        <v>1887015.33</v>
      </c>
      <c r="AF924" s="191">
        <f t="shared" si="3420"/>
        <v>1712900.02</v>
      </c>
      <c r="AG924" s="191">
        <f t="shared" si="3420"/>
        <v>1723068.03</v>
      </c>
      <c r="AH924" s="191">
        <f t="shared" si="3420"/>
        <v>1751401.53</v>
      </c>
      <c r="AI924" s="163"/>
      <c r="AJ924" s="191">
        <f t="shared" si="3334"/>
        <v>0</v>
      </c>
      <c r="AK924" s="191">
        <f t="shared" ref="AK924:AU924" si="3421">AK40-AK181+AJ924</f>
        <v>0</v>
      </c>
      <c r="AL924" s="191">
        <f t="shared" si="3421"/>
        <v>0</v>
      </c>
      <c r="AM924" s="191">
        <f t="shared" si="3421"/>
        <v>0</v>
      </c>
      <c r="AN924" s="191">
        <f t="shared" si="3421"/>
        <v>0</v>
      </c>
      <c r="AO924" s="191">
        <f t="shared" si="3421"/>
        <v>0</v>
      </c>
      <c r="AP924" s="191">
        <f t="shared" si="3421"/>
        <v>0</v>
      </c>
      <c r="AQ924" s="191">
        <f t="shared" si="3421"/>
        <v>0</v>
      </c>
      <c r="AR924" s="191">
        <f t="shared" si="3421"/>
        <v>0</v>
      </c>
      <c r="AS924" s="191">
        <f t="shared" si="3421"/>
        <v>0</v>
      </c>
      <c r="AT924" s="191">
        <f t="shared" si="3421"/>
        <v>0</v>
      </c>
      <c r="AU924" s="191">
        <f t="shared" si="3421"/>
        <v>0</v>
      </c>
      <c r="AV924" s="163"/>
      <c r="AW924" s="191">
        <f t="shared" si="3336"/>
        <v>0</v>
      </c>
      <c r="AX924" s="191">
        <f t="shared" ref="AX924:BH924" si="3422">AX40-AX181+AW924</f>
        <v>0</v>
      </c>
      <c r="AY924" s="191">
        <f t="shared" si="3422"/>
        <v>0</v>
      </c>
      <c r="AZ924" s="191">
        <f t="shared" si="3422"/>
        <v>0</v>
      </c>
      <c r="BA924" s="191">
        <f t="shared" si="3422"/>
        <v>0</v>
      </c>
      <c r="BB924" s="191">
        <f t="shared" si="3422"/>
        <v>0</v>
      </c>
      <c r="BC924" s="191">
        <f t="shared" si="3422"/>
        <v>0</v>
      </c>
      <c r="BD924" s="191">
        <f t="shared" si="3422"/>
        <v>0</v>
      </c>
      <c r="BE924" s="191">
        <f t="shared" si="3422"/>
        <v>0</v>
      </c>
      <c r="BF924" s="191">
        <f t="shared" si="3422"/>
        <v>0</v>
      </c>
      <c r="BG924" s="191">
        <f t="shared" si="3422"/>
        <v>0</v>
      </c>
      <c r="BH924" s="191">
        <f t="shared" si="3422"/>
        <v>0</v>
      </c>
      <c r="BI924" s="163"/>
      <c r="BV924" s="163"/>
      <c r="CI924" s="163"/>
      <c r="CV924" s="163"/>
      <c r="DI924" s="163"/>
      <c r="DV924" s="163"/>
      <c r="EI924" s="163"/>
    </row>
    <row r="925" spans="1:139" ht="15.75" outlineLevel="1" x14ac:dyDescent="0.25">
      <c r="A925" s="2">
        <f t="shared" si="3406"/>
        <v>35</v>
      </c>
      <c r="B925" s="86" t="str">
        <f t="shared" si="3406"/>
        <v>PRE-09824</v>
      </c>
      <c r="C925" s="86" t="str">
        <f t="shared" si="3406"/>
        <v>SPP TAU - Circuit 230602</v>
      </c>
      <c r="D925" s="2" t="str">
        <f t="shared" si="3406"/>
        <v>PRE-09824.1</v>
      </c>
      <c r="E925" s="162" t="str">
        <f t="shared" si="3406"/>
        <v>SPP TAU - Circuit 230602</v>
      </c>
      <c r="I925" s="205">
        <v>0</v>
      </c>
      <c r="J925" s="191">
        <f t="shared" ref="J925:U925" si="3423">J41-J182+I925</f>
        <v>0</v>
      </c>
      <c r="K925" s="191">
        <f t="shared" si="3423"/>
        <v>0</v>
      </c>
      <c r="L925" s="191">
        <f t="shared" si="3423"/>
        <v>0</v>
      </c>
      <c r="M925" s="191">
        <f t="shared" si="3423"/>
        <v>0</v>
      </c>
      <c r="N925" s="191">
        <f t="shared" si="3423"/>
        <v>0</v>
      </c>
      <c r="O925" s="191">
        <f t="shared" si="3423"/>
        <v>0</v>
      </c>
      <c r="P925" s="191">
        <f t="shared" si="3423"/>
        <v>0</v>
      </c>
      <c r="Q925" s="191">
        <f t="shared" si="3423"/>
        <v>0</v>
      </c>
      <c r="R925" s="191">
        <f t="shared" si="3423"/>
        <v>0</v>
      </c>
      <c r="S925" s="191">
        <f t="shared" si="3423"/>
        <v>0</v>
      </c>
      <c r="T925" s="191">
        <f t="shared" si="3423"/>
        <v>0</v>
      </c>
      <c r="U925" s="191">
        <f t="shared" si="3423"/>
        <v>0</v>
      </c>
      <c r="W925" s="191">
        <f t="shared" si="3332"/>
        <v>0</v>
      </c>
      <c r="X925" s="191">
        <f t="shared" ref="X925:AH925" si="3424">X41-X182+W925</f>
        <v>0</v>
      </c>
      <c r="Y925" s="191">
        <f t="shared" si="3424"/>
        <v>492.47</v>
      </c>
      <c r="Z925" s="191">
        <f t="shared" si="3424"/>
        <v>492.47</v>
      </c>
      <c r="AA925" s="191">
        <f t="shared" si="3424"/>
        <v>63225.48</v>
      </c>
      <c r="AB925" s="191">
        <f t="shared" si="3424"/>
        <v>78534.010000000009</v>
      </c>
      <c r="AC925" s="191">
        <f t="shared" si="3424"/>
        <v>86674.38</v>
      </c>
      <c r="AD925" s="191">
        <f t="shared" si="3424"/>
        <v>178195.56</v>
      </c>
      <c r="AE925" s="191">
        <f t="shared" si="3424"/>
        <v>641377.55000000005</v>
      </c>
      <c r="AF925" s="191">
        <f t="shared" si="3424"/>
        <v>1326994.26</v>
      </c>
      <c r="AG925" s="191">
        <f t="shared" si="3424"/>
        <v>1793616.63</v>
      </c>
      <c r="AH925" s="191">
        <f t="shared" si="3424"/>
        <v>1956984.95</v>
      </c>
      <c r="AI925" s="163"/>
      <c r="AJ925" s="191">
        <f t="shared" si="3334"/>
        <v>2006984.95</v>
      </c>
      <c r="AK925" s="191">
        <f t="shared" ref="AK925:AU925" si="3425">AK41-AK182+AJ925</f>
        <v>2006984.95</v>
      </c>
      <c r="AL925" s="191">
        <f t="shared" si="3425"/>
        <v>0</v>
      </c>
      <c r="AM925" s="191">
        <f t="shared" si="3425"/>
        <v>0</v>
      </c>
      <c r="AN925" s="191">
        <f t="shared" si="3425"/>
        <v>0</v>
      </c>
      <c r="AO925" s="191">
        <f t="shared" si="3425"/>
        <v>0</v>
      </c>
      <c r="AP925" s="191">
        <f t="shared" si="3425"/>
        <v>0</v>
      </c>
      <c r="AQ925" s="191">
        <f t="shared" si="3425"/>
        <v>0</v>
      </c>
      <c r="AR925" s="191">
        <f t="shared" si="3425"/>
        <v>0</v>
      </c>
      <c r="AS925" s="191">
        <f t="shared" si="3425"/>
        <v>0</v>
      </c>
      <c r="AT925" s="191">
        <f t="shared" si="3425"/>
        <v>0</v>
      </c>
      <c r="AU925" s="191">
        <f t="shared" si="3425"/>
        <v>0</v>
      </c>
      <c r="AV925" s="163"/>
      <c r="AW925" s="191">
        <f t="shared" si="3336"/>
        <v>0</v>
      </c>
      <c r="AX925" s="191">
        <f t="shared" ref="AX925:BH925" si="3426">AX41-AX182+AW925</f>
        <v>0</v>
      </c>
      <c r="AY925" s="191">
        <f t="shared" si="3426"/>
        <v>0</v>
      </c>
      <c r="AZ925" s="191">
        <f t="shared" si="3426"/>
        <v>0</v>
      </c>
      <c r="BA925" s="191">
        <f t="shared" si="3426"/>
        <v>0</v>
      </c>
      <c r="BB925" s="191">
        <f t="shared" si="3426"/>
        <v>0</v>
      </c>
      <c r="BC925" s="191">
        <f t="shared" si="3426"/>
        <v>0</v>
      </c>
      <c r="BD925" s="191">
        <f t="shared" si="3426"/>
        <v>0</v>
      </c>
      <c r="BE925" s="191">
        <f t="shared" si="3426"/>
        <v>0</v>
      </c>
      <c r="BF925" s="191">
        <f t="shared" si="3426"/>
        <v>0</v>
      </c>
      <c r="BG925" s="191">
        <f t="shared" si="3426"/>
        <v>0</v>
      </c>
      <c r="BH925" s="191">
        <f t="shared" si="3426"/>
        <v>0</v>
      </c>
      <c r="BI925" s="163"/>
      <c r="BV925" s="163"/>
      <c r="CI925" s="163"/>
      <c r="CV925" s="163"/>
      <c r="DI925" s="163"/>
      <c r="DV925" s="163"/>
      <c r="EI925" s="163"/>
    </row>
    <row r="926" spans="1:139" ht="15.75" outlineLevel="1" x14ac:dyDescent="0.25">
      <c r="A926" s="2">
        <f t="shared" si="3406"/>
        <v>36</v>
      </c>
      <c r="B926" s="86" t="str">
        <f t="shared" si="3406"/>
        <v>PRE-09825</v>
      </c>
      <c r="C926" s="86" t="str">
        <f t="shared" si="3406"/>
        <v>SPP TAU - Circuit 230012</v>
      </c>
      <c r="D926" s="2" t="str">
        <f t="shared" si="3406"/>
        <v>PRE-09825.1</v>
      </c>
      <c r="E926" s="162" t="str">
        <f t="shared" si="3406"/>
        <v>SPP TAU - Circuit 230012</v>
      </c>
      <c r="I926" s="205">
        <v>0</v>
      </c>
      <c r="J926" s="191">
        <f t="shared" ref="J926:U926" si="3427">J42-J183+I926</f>
        <v>0</v>
      </c>
      <c r="K926" s="191">
        <f t="shared" si="3427"/>
        <v>0</v>
      </c>
      <c r="L926" s="191">
        <f t="shared" si="3427"/>
        <v>0</v>
      </c>
      <c r="M926" s="191">
        <f t="shared" si="3427"/>
        <v>0</v>
      </c>
      <c r="N926" s="191">
        <f t="shared" si="3427"/>
        <v>0</v>
      </c>
      <c r="O926" s="191">
        <f t="shared" si="3427"/>
        <v>0</v>
      </c>
      <c r="P926" s="191">
        <f t="shared" si="3427"/>
        <v>0</v>
      </c>
      <c r="Q926" s="191">
        <f t="shared" si="3427"/>
        <v>0</v>
      </c>
      <c r="R926" s="191">
        <f t="shared" si="3427"/>
        <v>0</v>
      </c>
      <c r="S926" s="191">
        <f t="shared" si="3427"/>
        <v>0</v>
      </c>
      <c r="T926" s="191">
        <f t="shared" si="3427"/>
        <v>0</v>
      </c>
      <c r="U926" s="191">
        <f t="shared" si="3427"/>
        <v>0</v>
      </c>
      <c r="W926" s="191">
        <f t="shared" si="3332"/>
        <v>0</v>
      </c>
      <c r="X926" s="191">
        <f t="shared" ref="X926:AH926" si="3428">X42-X183+W926</f>
        <v>0</v>
      </c>
      <c r="Y926" s="191">
        <f t="shared" si="3428"/>
        <v>0</v>
      </c>
      <c r="Z926" s="191">
        <f t="shared" si="3428"/>
        <v>0</v>
      </c>
      <c r="AA926" s="191">
        <f t="shared" si="3428"/>
        <v>0</v>
      </c>
      <c r="AB926" s="191">
        <f t="shared" si="3428"/>
        <v>0</v>
      </c>
      <c r="AC926" s="191">
        <f t="shared" si="3428"/>
        <v>0</v>
      </c>
      <c r="AD926" s="191">
        <f t="shared" si="3428"/>
        <v>717.03</v>
      </c>
      <c r="AE926" s="191">
        <f t="shared" si="3428"/>
        <v>4049.3199999999997</v>
      </c>
      <c r="AF926" s="191">
        <f t="shared" si="3428"/>
        <v>4946.1099999999997</v>
      </c>
      <c r="AG926" s="191">
        <f t="shared" si="3428"/>
        <v>7768.8799999999992</v>
      </c>
      <c r="AH926" s="191">
        <f t="shared" si="3428"/>
        <v>257900.75000000012</v>
      </c>
      <c r="AI926" s="163"/>
      <c r="AJ926" s="191">
        <f t="shared" si="3334"/>
        <v>307900.75000000012</v>
      </c>
      <c r="AK926" s="191">
        <f t="shared" ref="AK926:AU926" si="3429">AK42-AK183+AJ926</f>
        <v>307900.75000000012</v>
      </c>
      <c r="AL926" s="191">
        <f t="shared" si="3429"/>
        <v>0</v>
      </c>
      <c r="AM926" s="191">
        <f t="shared" si="3429"/>
        <v>0</v>
      </c>
      <c r="AN926" s="191">
        <f t="shared" si="3429"/>
        <v>0</v>
      </c>
      <c r="AO926" s="191">
        <f t="shared" si="3429"/>
        <v>0</v>
      </c>
      <c r="AP926" s="191">
        <f t="shared" si="3429"/>
        <v>0</v>
      </c>
      <c r="AQ926" s="191">
        <f t="shared" si="3429"/>
        <v>0</v>
      </c>
      <c r="AR926" s="191">
        <f t="shared" si="3429"/>
        <v>0</v>
      </c>
      <c r="AS926" s="191">
        <f t="shared" si="3429"/>
        <v>0</v>
      </c>
      <c r="AT926" s="191">
        <f t="shared" si="3429"/>
        <v>0</v>
      </c>
      <c r="AU926" s="191">
        <f t="shared" si="3429"/>
        <v>0</v>
      </c>
      <c r="AV926" s="163"/>
      <c r="AW926" s="191">
        <f t="shared" si="3336"/>
        <v>0</v>
      </c>
      <c r="AX926" s="191">
        <f t="shared" ref="AX926:BH926" si="3430">AX42-AX183+AW926</f>
        <v>0</v>
      </c>
      <c r="AY926" s="191">
        <f t="shared" si="3430"/>
        <v>0</v>
      </c>
      <c r="AZ926" s="191">
        <f t="shared" si="3430"/>
        <v>0</v>
      </c>
      <c r="BA926" s="191">
        <f t="shared" si="3430"/>
        <v>0</v>
      </c>
      <c r="BB926" s="191">
        <f t="shared" si="3430"/>
        <v>0</v>
      </c>
      <c r="BC926" s="191">
        <f t="shared" si="3430"/>
        <v>0</v>
      </c>
      <c r="BD926" s="191">
        <f t="shared" si="3430"/>
        <v>0</v>
      </c>
      <c r="BE926" s="191">
        <f t="shared" si="3430"/>
        <v>0</v>
      </c>
      <c r="BF926" s="191">
        <f t="shared" si="3430"/>
        <v>0</v>
      </c>
      <c r="BG926" s="191">
        <f t="shared" si="3430"/>
        <v>0</v>
      </c>
      <c r="BH926" s="191">
        <f t="shared" si="3430"/>
        <v>0</v>
      </c>
      <c r="BI926" s="163"/>
      <c r="BV926" s="163"/>
      <c r="CI926" s="163"/>
      <c r="CV926" s="163"/>
      <c r="DI926" s="163"/>
      <c r="DV926" s="163"/>
      <c r="EI926" s="163"/>
    </row>
    <row r="927" spans="1:139" ht="15.75" outlineLevel="1" x14ac:dyDescent="0.25">
      <c r="A927" s="2">
        <f t="shared" si="3406"/>
        <v>37</v>
      </c>
      <c r="B927" s="86" t="str">
        <f t="shared" si="3406"/>
        <v>PRE-09826</v>
      </c>
      <c r="C927" s="86" t="str">
        <f t="shared" si="3406"/>
        <v>SPP TAU - Circuit 230606</v>
      </c>
      <c r="D927" s="2" t="str">
        <f t="shared" si="3406"/>
        <v>PRE-09826.1</v>
      </c>
      <c r="E927" s="162" t="str">
        <f t="shared" si="3406"/>
        <v>SPP TAU - Circuit 230606</v>
      </c>
      <c r="I927" s="205">
        <v>0</v>
      </c>
      <c r="J927" s="191">
        <f t="shared" ref="J927:U927" si="3431">J43-J184+I927</f>
        <v>0</v>
      </c>
      <c r="K927" s="191">
        <f t="shared" si="3431"/>
        <v>0</v>
      </c>
      <c r="L927" s="191">
        <f t="shared" si="3431"/>
        <v>0</v>
      </c>
      <c r="M927" s="191">
        <f t="shared" si="3431"/>
        <v>0</v>
      </c>
      <c r="N927" s="191">
        <f t="shared" si="3431"/>
        <v>0</v>
      </c>
      <c r="O927" s="191">
        <f t="shared" si="3431"/>
        <v>0</v>
      </c>
      <c r="P927" s="191">
        <f t="shared" si="3431"/>
        <v>0</v>
      </c>
      <c r="Q927" s="191">
        <f t="shared" si="3431"/>
        <v>0</v>
      </c>
      <c r="R927" s="191">
        <f t="shared" si="3431"/>
        <v>0</v>
      </c>
      <c r="S927" s="191">
        <f t="shared" si="3431"/>
        <v>0</v>
      </c>
      <c r="T927" s="191">
        <f t="shared" si="3431"/>
        <v>0</v>
      </c>
      <c r="U927" s="191">
        <f t="shared" si="3431"/>
        <v>0</v>
      </c>
      <c r="W927" s="191">
        <f t="shared" si="3332"/>
        <v>0</v>
      </c>
      <c r="X927" s="191">
        <f t="shared" ref="X927:AH927" si="3432">X43-X184+W927</f>
        <v>0</v>
      </c>
      <c r="Y927" s="191">
        <f t="shared" si="3432"/>
        <v>0</v>
      </c>
      <c r="Z927" s="191">
        <f t="shared" si="3432"/>
        <v>0</v>
      </c>
      <c r="AA927" s="191">
        <f t="shared" si="3432"/>
        <v>0</v>
      </c>
      <c r="AB927" s="191">
        <f t="shared" si="3432"/>
        <v>0</v>
      </c>
      <c r="AC927" s="191">
        <f t="shared" si="3432"/>
        <v>262.64999999999998</v>
      </c>
      <c r="AD927" s="191">
        <f t="shared" si="3432"/>
        <v>209.01</v>
      </c>
      <c r="AE927" s="191">
        <f t="shared" si="3432"/>
        <v>5411.35</v>
      </c>
      <c r="AF927" s="191">
        <f t="shared" si="3432"/>
        <v>371243.27999999997</v>
      </c>
      <c r="AG927" s="191">
        <f t="shared" si="3432"/>
        <v>597008.53999999992</v>
      </c>
      <c r="AH927" s="191">
        <f t="shared" si="3432"/>
        <v>696381.87999999989</v>
      </c>
      <c r="AI927" s="163"/>
      <c r="AJ927" s="191">
        <f t="shared" si="3334"/>
        <v>696381.87999999989</v>
      </c>
      <c r="AK927" s="191">
        <f t="shared" ref="AK927:AU927" si="3433">AK43-AK184+AJ927</f>
        <v>906381.87999999989</v>
      </c>
      <c r="AL927" s="191">
        <f t="shared" si="3433"/>
        <v>906381.87999999989</v>
      </c>
      <c r="AM927" s="191">
        <f t="shared" si="3433"/>
        <v>0</v>
      </c>
      <c r="AN927" s="191">
        <f t="shared" si="3433"/>
        <v>0</v>
      </c>
      <c r="AO927" s="191">
        <f t="shared" si="3433"/>
        <v>0</v>
      </c>
      <c r="AP927" s="191">
        <f t="shared" si="3433"/>
        <v>0</v>
      </c>
      <c r="AQ927" s="191">
        <f t="shared" si="3433"/>
        <v>0</v>
      </c>
      <c r="AR927" s="191">
        <f t="shared" si="3433"/>
        <v>0</v>
      </c>
      <c r="AS927" s="191">
        <f t="shared" si="3433"/>
        <v>0</v>
      </c>
      <c r="AT927" s="191">
        <f t="shared" si="3433"/>
        <v>0</v>
      </c>
      <c r="AU927" s="191">
        <f t="shared" si="3433"/>
        <v>0</v>
      </c>
      <c r="AV927" s="163"/>
      <c r="AW927" s="191">
        <f t="shared" si="3336"/>
        <v>0</v>
      </c>
      <c r="AX927" s="191">
        <f t="shared" ref="AX927:BH927" si="3434">AX43-AX184+AW927</f>
        <v>0</v>
      </c>
      <c r="AY927" s="191">
        <f t="shared" si="3434"/>
        <v>0</v>
      </c>
      <c r="AZ927" s="191">
        <f t="shared" si="3434"/>
        <v>0</v>
      </c>
      <c r="BA927" s="191">
        <f t="shared" si="3434"/>
        <v>0</v>
      </c>
      <c r="BB927" s="191">
        <f t="shared" si="3434"/>
        <v>0</v>
      </c>
      <c r="BC927" s="191">
        <f t="shared" si="3434"/>
        <v>0</v>
      </c>
      <c r="BD927" s="191">
        <f t="shared" si="3434"/>
        <v>0</v>
      </c>
      <c r="BE927" s="191">
        <f t="shared" si="3434"/>
        <v>0</v>
      </c>
      <c r="BF927" s="191">
        <f t="shared" si="3434"/>
        <v>0</v>
      </c>
      <c r="BG927" s="191">
        <f t="shared" si="3434"/>
        <v>0</v>
      </c>
      <c r="BH927" s="191">
        <f t="shared" si="3434"/>
        <v>0</v>
      </c>
      <c r="BI927" s="163"/>
      <c r="BV927" s="163"/>
      <c r="CI927" s="163"/>
      <c r="CV927" s="163"/>
      <c r="DI927" s="163"/>
      <c r="DV927" s="163"/>
      <c r="EI927" s="163"/>
    </row>
    <row r="928" spans="1:139" ht="15.75" outlineLevel="1" x14ac:dyDescent="0.25">
      <c r="A928" s="2">
        <f t="shared" ref="A928:E937" si="3435">A788</f>
        <v>38</v>
      </c>
      <c r="B928" s="86" t="str">
        <f t="shared" si="3435"/>
        <v>PRE-09827</v>
      </c>
      <c r="C928" s="86" t="str">
        <f t="shared" si="3435"/>
        <v>SPP TAU - Circuit 230033</v>
      </c>
      <c r="D928" s="2" t="str">
        <f t="shared" si="3435"/>
        <v>PRE-09827.1</v>
      </c>
      <c r="E928" s="162" t="str">
        <f t="shared" si="3435"/>
        <v>SPP TAU - Circuit 230033</v>
      </c>
      <c r="I928" s="205">
        <v>0</v>
      </c>
      <c r="J928" s="191">
        <f t="shared" ref="J928:U928" si="3436">J44-J185+I928</f>
        <v>0</v>
      </c>
      <c r="K928" s="191">
        <f t="shared" si="3436"/>
        <v>0</v>
      </c>
      <c r="L928" s="191">
        <f t="shared" si="3436"/>
        <v>0</v>
      </c>
      <c r="M928" s="191">
        <f t="shared" si="3436"/>
        <v>0</v>
      </c>
      <c r="N928" s="191">
        <f t="shared" si="3436"/>
        <v>0</v>
      </c>
      <c r="O928" s="191">
        <f t="shared" si="3436"/>
        <v>0</v>
      </c>
      <c r="P928" s="191">
        <f t="shared" si="3436"/>
        <v>0</v>
      </c>
      <c r="Q928" s="191">
        <f t="shared" si="3436"/>
        <v>0</v>
      </c>
      <c r="R928" s="191">
        <f t="shared" si="3436"/>
        <v>0</v>
      </c>
      <c r="S928" s="191">
        <f t="shared" si="3436"/>
        <v>0</v>
      </c>
      <c r="T928" s="191">
        <f t="shared" si="3436"/>
        <v>0</v>
      </c>
      <c r="U928" s="191">
        <f t="shared" si="3436"/>
        <v>0</v>
      </c>
      <c r="W928" s="191">
        <f t="shared" si="3332"/>
        <v>0</v>
      </c>
      <c r="X928" s="191">
        <f t="shared" ref="X928:AH928" si="3437">X44-X185+W928</f>
        <v>0</v>
      </c>
      <c r="Y928" s="191">
        <f t="shared" si="3437"/>
        <v>0</v>
      </c>
      <c r="Z928" s="191">
        <f t="shared" si="3437"/>
        <v>0</v>
      </c>
      <c r="AA928" s="191">
        <f t="shared" si="3437"/>
        <v>0</v>
      </c>
      <c r="AB928" s="191">
        <f t="shared" si="3437"/>
        <v>0</v>
      </c>
      <c r="AC928" s="191">
        <f t="shared" si="3437"/>
        <v>441.25</v>
      </c>
      <c r="AD928" s="191">
        <f t="shared" si="3437"/>
        <v>359.59000000000003</v>
      </c>
      <c r="AE928" s="191">
        <f t="shared" si="3437"/>
        <v>3383.01</v>
      </c>
      <c r="AF928" s="191">
        <f t="shared" si="3437"/>
        <v>3383.01</v>
      </c>
      <c r="AG928" s="191">
        <f t="shared" si="3437"/>
        <v>4120.7400000000007</v>
      </c>
      <c r="AH928" s="191">
        <f t="shared" si="3437"/>
        <v>7539.25</v>
      </c>
      <c r="AI928" s="163"/>
      <c r="AJ928" s="191">
        <f t="shared" si="3334"/>
        <v>7539.25</v>
      </c>
      <c r="AK928" s="191">
        <f t="shared" ref="AK928:AU928" si="3438">AK44-AK185+AJ928</f>
        <v>7539.25</v>
      </c>
      <c r="AL928" s="191">
        <f t="shared" si="3438"/>
        <v>302238.77</v>
      </c>
      <c r="AM928" s="191">
        <f t="shared" si="3438"/>
        <v>0</v>
      </c>
      <c r="AN928" s="191">
        <f t="shared" si="3438"/>
        <v>0</v>
      </c>
      <c r="AO928" s="191">
        <f t="shared" si="3438"/>
        <v>0</v>
      </c>
      <c r="AP928" s="191">
        <f t="shared" si="3438"/>
        <v>0</v>
      </c>
      <c r="AQ928" s="191">
        <f t="shared" si="3438"/>
        <v>0</v>
      </c>
      <c r="AR928" s="191">
        <f t="shared" si="3438"/>
        <v>0</v>
      </c>
      <c r="AS928" s="191">
        <f t="shared" si="3438"/>
        <v>0</v>
      </c>
      <c r="AT928" s="191">
        <f t="shared" si="3438"/>
        <v>0</v>
      </c>
      <c r="AU928" s="191">
        <f t="shared" si="3438"/>
        <v>0</v>
      </c>
      <c r="AV928" s="163"/>
      <c r="AW928" s="191">
        <f t="shared" si="3336"/>
        <v>0</v>
      </c>
      <c r="AX928" s="191">
        <f t="shared" ref="AX928:BH928" si="3439">AX44-AX185+AW928</f>
        <v>0</v>
      </c>
      <c r="AY928" s="191">
        <f t="shared" si="3439"/>
        <v>0</v>
      </c>
      <c r="AZ928" s="191">
        <f t="shared" si="3439"/>
        <v>0</v>
      </c>
      <c r="BA928" s="191">
        <f t="shared" si="3439"/>
        <v>0</v>
      </c>
      <c r="BB928" s="191">
        <f t="shared" si="3439"/>
        <v>0</v>
      </c>
      <c r="BC928" s="191">
        <f t="shared" si="3439"/>
        <v>0</v>
      </c>
      <c r="BD928" s="191">
        <f t="shared" si="3439"/>
        <v>0</v>
      </c>
      <c r="BE928" s="191">
        <f t="shared" si="3439"/>
        <v>0</v>
      </c>
      <c r="BF928" s="191">
        <f t="shared" si="3439"/>
        <v>0</v>
      </c>
      <c r="BG928" s="191">
        <f t="shared" si="3439"/>
        <v>0</v>
      </c>
      <c r="BH928" s="191">
        <f t="shared" si="3439"/>
        <v>0</v>
      </c>
      <c r="BI928" s="163"/>
      <c r="BV928" s="163"/>
      <c r="CI928" s="163"/>
      <c r="CV928" s="163"/>
      <c r="DI928" s="163"/>
      <c r="DV928" s="163"/>
      <c r="EI928" s="163"/>
    </row>
    <row r="929" spans="1:139" ht="15.75" outlineLevel="1" x14ac:dyDescent="0.25">
      <c r="A929" s="2">
        <f t="shared" si="3435"/>
        <v>39</v>
      </c>
      <c r="B929" s="86" t="str">
        <f t="shared" si="3435"/>
        <v>PRE-09828</v>
      </c>
      <c r="C929" s="86" t="str">
        <f t="shared" si="3435"/>
        <v>SPP TAU - Circuit 230609</v>
      </c>
      <c r="D929" s="2" t="str">
        <f t="shared" si="3435"/>
        <v>PRE-09828.1</v>
      </c>
      <c r="E929" s="162" t="str">
        <f t="shared" si="3435"/>
        <v>SPP TAU - Circuit 230609</v>
      </c>
      <c r="I929" s="205">
        <v>0</v>
      </c>
      <c r="J929" s="191">
        <f t="shared" ref="J929:U929" si="3440">J45-J186+I929</f>
        <v>0</v>
      </c>
      <c r="K929" s="191">
        <f t="shared" si="3440"/>
        <v>0</v>
      </c>
      <c r="L929" s="191">
        <f t="shared" si="3440"/>
        <v>0</v>
      </c>
      <c r="M929" s="191">
        <f t="shared" si="3440"/>
        <v>0</v>
      </c>
      <c r="N929" s="191">
        <f t="shared" si="3440"/>
        <v>0</v>
      </c>
      <c r="O929" s="191">
        <f t="shared" si="3440"/>
        <v>0</v>
      </c>
      <c r="P929" s="191">
        <f t="shared" si="3440"/>
        <v>0</v>
      </c>
      <c r="Q929" s="191">
        <f t="shared" si="3440"/>
        <v>0</v>
      </c>
      <c r="R929" s="191">
        <f t="shared" si="3440"/>
        <v>0</v>
      </c>
      <c r="S929" s="191">
        <f t="shared" si="3440"/>
        <v>0</v>
      </c>
      <c r="T929" s="191">
        <f t="shared" si="3440"/>
        <v>0</v>
      </c>
      <c r="U929" s="191">
        <f t="shared" si="3440"/>
        <v>0</v>
      </c>
      <c r="W929" s="191">
        <f t="shared" si="3332"/>
        <v>0</v>
      </c>
      <c r="X929" s="191">
        <f t="shared" ref="X929:AH929" si="3441">X45-X186+W929</f>
        <v>0</v>
      </c>
      <c r="Y929" s="191">
        <f t="shared" si="3441"/>
        <v>0</v>
      </c>
      <c r="Z929" s="191">
        <f t="shared" si="3441"/>
        <v>0</v>
      </c>
      <c r="AA929" s="191">
        <f t="shared" si="3441"/>
        <v>0</v>
      </c>
      <c r="AB929" s="191">
        <f t="shared" si="3441"/>
        <v>0</v>
      </c>
      <c r="AC929" s="191">
        <f t="shared" si="3441"/>
        <v>262.64999999999998</v>
      </c>
      <c r="AD929" s="191">
        <f t="shared" si="3441"/>
        <v>1275.3699999999999</v>
      </c>
      <c r="AE929" s="191">
        <f t="shared" si="3441"/>
        <v>1589.0099999999998</v>
      </c>
      <c r="AF929" s="191">
        <f t="shared" si="3441"/>
        <v>1589.0099999999998</v>
      </c>
      <c r="AG929" s="191">
        <f t="shared" si="3441"/>
        <v>126225.14</v>
      </c>
      <c r="AH929" s="191">
        <f t="shared" si="3441"/>
        <v>179058.5</v>
      </c>
      <c r="AI929" s="163"/>
      <c r="AJ929" s="191">
        <f t="shared" si="3334"/>
        <v>179058.5</v>
      </c>
      <c r="AK929" s="191">
        <f t="shared" ref="AK929:AU929" si="3442">AK45-AK186+AJ929</f>
        <v>179058.5</v>
      </c>
      <c r="AL929" s="191">
        <f t="shared" si="3442"/>
        <v>284308.53000000003</v>
      </c>
      <c r="AM929" s="191">
        <f t="shared" si="3442"/>
        <v>0</v>
      </c>
      <c r="AN929" s="191">
        <f t="shared" si="3442"/>
        <v>0</v>
      </c>
      <c r="AO929" s="191">
        <f t="shared" si="3442"/>
        <v>0</v>
      </c>
      <c r="AP929" s="191">
        <f t="shared" si="3442"/>
        <v>0</v>
      </c>
      <c r="AQ929" s="191">
        <f t="shared" si="3442"/>
        <v>0</v>
      </c>
      <c r="AR929" s="191">
        <f t="shared" si="3442"/>
        <v>0</v>
      </c>
      <c r="AS929" s="191">
        <f t="shared" si="3442"/>
        <v>0</v>
      </c>
      <c r="AT929" s="191">
        <f t="shared" si="3442"/>
        <v>0</v>
      </c>
      <c r="AU929" s="191">
        <f t="shared" si="3442"/>
        <v>0</v>
      </c>
      <c r="AV929" s="163"/>
      <c r="AW929" s="191">
        <f t="shared" si="3336"/>
        <v>0</v>
      </c>
      <c r="AX929" s="191">
        <f t="shared" ref="AX929:BH929" si="3443">AX45-AX186+AW929</f>
        <v>0</v>
      </c>
      <c r="AY929" s="191">
        <f t="shared" si="3443"/>
        <v>0</v>
      </c>
      <c r="AZ929" s="191">
        <f t="shared" si="3443"/>
        <v>0</v>
      </c>
      <c r="BA929" s="191">
        <f t="shared" si="3443"/>
        <v>0</v>
      </c>
      <c r="BB929" s="191">
        <f t="shared" si="3443"/>
        <v>0</v>
      </c>
      <c r="BC929" s="191">
        <f t="shared" si="3443"/>
        <v>0</v>
      </c>
      <c r="BD929" s="191">
        <f t="shared" si="3443"/>
        <v>0</v>
      </c>
      <c r="BE929" s="191">
        <f t="shared" si="3443"/>
        <v>0</v>
      </c>
      <c r="BF929" s="191">
        <f t="shared" si="3443"/>
        <v>0</v>
      </c>
      <c r="BG929" s="191">
        <f t="shared" si="3443"/>
        <v>0</v>
      </c>
      <c r="BH929" s="191">
        <f t="shared" si="3443"/>
        <v>0</v>
      </c>
      <c r="BI929" s="163"/>
      <c r="BV929" s="163"/>
      <c r="CI929" s="163"/>
      <c r="CV929" s="163"/>
      <c r="DI929" s="163"/>
      <c r="DV929" s="163"/>
      <c r="EI929" s="163"/>
    </row>
    <row r="930" spans="1:139" ht="15.75" outlineLevel="1" x14ac:dyDescent="0.25">
      <c r="A930" s="2">
        <f t="shared" si="3435"/>
        <v>40</v>
      </c>
      <c r="B930" s="86" t="str">
        <f t="shared" si="3435"/>
        <v>PRE-09829</v>
      </c>
      <c r="C930" s="86" t="str">
        <f t="shared" si="3435"/>
        <v>SPP TAU - Circuit 230013</v>
      </c>
      <c r="D930" s="2" t="str">
        <f t="shared" si="3435"/>
        <v>PRE-09829.1</v>
      </c>
      <c r="E930" s="162" t="str">
        <f t="shared" si="3435"/>
        <v>SPP TAU - Circuit 230013</v>
      </c>
      <c r="I930" s="205">
        <v>0</v>
      </c>
      <c r="J930" s="191">
        <f t="shared" ref="J930:U930" si="3444">J46-J187+I930</f>
        <v>0</v>
      </c>
      <c r="K930" s="191">
        <f t="shared" si="3444"/>
        <v>0</v>
      </c>
      <c r="L930" s="191">
        <f t="shared" si="3444"/>
        <v>0</v>
      </c>
      <c r="M930" s="191">
        <f t="shared" si="3444"/>
        <v>0</v>
      </c>
      <c r="N930" s="191">
        <f t="shared" si="3444"/>
        <v>0</v>
      </c>
      <c r="O930" s="191">
        <f t="shared" si="3444"/>
        <v>0</v>
      </c>
      <c r="P930" s="191">
        <f t="shared" si="3444"/>
        <v>0</v>
      </c>
      <c r="Q930" s="191">
        <f t="shared" si="3444"/>
        <v>0</v>
      </c>
      <c r="R930" s="191">
        <f t="shared" si="3444"/>
        <v>0</v>
      </c>
      <c r="S930" s="191">
        <f t="shared" si="3444"/>
        <v>0</v>
      </c>
      <c r="T930" s="191">
        <f t="shared" si="3444"/>
        <v>0</v>
      </c>
      <c r="U930" s="191">
        <f t="shared" si="3444"/>
        <v>0</v>
      </c>
      <c r="W930" s="191">
        <f t="shared" si="3332"/>
        <v>0</v>
      </c>
      <c r="X930" s="191">
        <f t="shared" ref="X930:AH930" si="3445">X46-X187+W930</f>
        <v>0</v>
      </c>
      <c r="Y930" s="191">
        <f t="shared" si="3445"/>
        <v>0</v>
      </c>
      <c r="Z930" s="191">
        <f t="shared" si="3445"/>
        <v>0</v>
      </c>
      <c r="AA930" s="191">
        <f t="shared" si="3445"/>
        <v>0</v>
      </c>
      <c r="AB930" s="191">
        <f t="shared" si="3445"/>
        <v>0</v>
      </c>
      <c r="AC930" s="191">
        <f t="shared" si="3445"/>
        <v>165.47</v>
      </c>
      <c r="AD930" s="191">
        <f t="shared" si="3445"/>
        <v>615.4</v>
      </c>
      <c r="AE930" s="191">
        <f t="shared" si="3445"/>
        <v>4460.37</v>
      </c>
      <c r="AF930" s="191">
        <f t="shared" si="3445"/>
        <v>5032.7699999999995</v>
      </c>
      <c r="AG930" s="191">
        <f t="shared" si="3445"/>
        <v>5858.2699999999995</v>
      </c>
      <c r="AH930" s="191">
        <f t="shared" si="3445"/>
        <v>7663.23</v>
      </c>
      <c r="AI930" s="163"/>
      <c r="AJ930" s="191">
        <f t="shared" si="3334"/>
        <v>7663.23</v>
      </c>
      <c r="AK930" s="191">
        <f t="shared" ref="AK930:AU930" si="3446">AK46-AK187+AJ930</f>
        <v>7663.23</v>
      </c>
      <c r="AL930" s="191">
        <f t="shared" si="3446"/>
        <v>91863.23</v>
      </c>
      <c r="AM930" s="191">
        <f t="shared" si="3446"/>
        <v>428663.23</v>
      </c>
      <c r="AN930" s="191">
        <f t="shared" si="3446"/>
        <v>0</v>
      </c>
      <c r="AO930" s="191">
        <f t="shared" si="3446"/>
        <v>0</v>
      </c>
      <c r="AP930" s="191">
        <f t="shared" si="3446"/>
        <v>0</v>
      </c>
      <c r="AQ930" s="191">
        <f t="shared" si="3446"/>
        <v>0</v>
      </c>
      <c r="AR930" s="191">
        <f t="shared" si="3446"/>
        <v>0</v>
      </c>
      <c r="AS930" s="191">
        <f t="shared" si="3446"/>
        <v>0</v>
      </c>
      <c r="AT930" s="191">
        <f t="shared" si="3446"/>
        <v>0</v>
      </c>
      <c r="AU930" s="191">
        <f t="shared" si="3446"/>
        <v>0</v>
      </c>
      <c r="AV930" s="163"/>
      <c r="AW930" s="191">
        <f t="shared" si="3336"/>
        <v>0</v>
      </c>
      <c r="AX930" s="191">
        <f t="shared" ref="AX930:BH930" si="3447">AX46-AX187+AW930</f>
        <v>0</v>
      </c>
      <c r="AY930" s="191">
        <f t="shared" si="3447"/>
        <v>0</v>
      </c>
      <c r="AZ930" s="191">
        <f t="shared" si="3447"/>
        <v>0</v>
      </c>
      <c r="BA930" s="191">
        <f t="shared" si="3447"/>
        <v>0</v>
      </c>
      <c r="BB930" s="191">
        <f t="shared" si="3447"/>
        <v>0</v>
      </c>
      <c r="BC930" s="191">
        <f t="shared" si="3447"/>
        <v>0</v>
      </c>
      <c r="BD930" s="191">
        <f t="shared" si="3447"/>
        <v>0</v>
      </c>
      <c r="BE930" s="191">
        <f t="shared" si="3447"/>
        <v>0</v>
      </c>
      <c r="BF930" s="191">
        <f t="shared" si="3447"/>
        <v>0</v>
      </c>
      <c r="BG930" s="191">
        <f t="shared" si="3447"/>
        <v>0</v>
      </c>
      <c r="BH930" s="191">
        <f t="shared" si="3447"/>
        <v>0</v>
      </c>
      <c r="BI930" s="163"/>
      <c r="BV930" s="163"/>
      <c r="CI930" s="163"/>
      <c r="CV930" s="163"/>
      <c r="DI930" s="163"/>
      <c r="DV930" s="163"/>
      <c r="EI930" s="163"/>
    </row>
    <row r="931" spans="1:139" ht="15.75" outlineLevel="1" x14ac:dyDescent="0.25">
      <c r="A931" s="2">
        <f t="shared" si="3435"/>
        <v>41</v>
      </c>
      <c r="B931" s="86" t="str">
        <f t="shared" si="3435"/>
        <v>PRE-09830</v>
      </c>
      <c r="C931" s="86" t="str">
        <f t="shared" si="3435"/>
        <v>SPP TAU - Circuit 66030</v>
      </c>
      <c r="D931" s="2" t="str">
        <f t="shared" si="3435"/>
        <v>PRE-09830.1</v>
      </c>
      <c r="E931" s="162" t="str">
        <f t="shared" si="3435"/>
        <v>SPP TAU - Circuit 66030</v>
      </c>
      <c r="I931" s="205">
        <v>0</v>
      </c>
      <c r="J931" s="191">
        <f t="shared" ref="J931:U931" si="3448">J47-J188+I931</f>
        <v>0</v>
      </c>
      <c r="K931" s="191">
        <f t="shared" si="3448"/>
        <v>0</v>
      </c>
      <c r="L931" s="191">
        <f t="shared" si="3448"/>
        <v>0</v>
      </c>
      <c r="M931" s="191">
        <f t="shared" si="3448"/>
        <v>0</v>
      </c>
      <c r="N931" s="191">
        <f t="shared" si="3448"/>
        <v>0</v>
      </c>
      <c r="O931" s="191">
        <f t="shared" si="3448"/>
        <v>0</v>
      </c>
      <c r="P931" s="191">
        <f t="shared" si="3448"/>
        <v>0</v>
      </c>
      <c r="Q931" s="191">
        <f t="shared" si="3448"/>
        <v>0</v>
      </c>
      <c r="R931" s="191">
        <f t="shared" si="3448"/>
        <v>0</v>
      </c>
      <c r="S931" s="191">
        <f t="shared" si="3448"/>
        <v>0</v>
      </c>
      <c r="T931" s="191">
        <f t="shared" si="3448"/>
        <v>0</v>
      </c>
      <c r="U931" s="191">
        <f t="shared" si="3448"/>
        <v>0</v>
      </c>
      <c r="W931" s="191">
        <f t="shared" si="3332"/>
        <v>0</v>
      </c>
      <c r="X931" s="191">
        <f t="shared" ref="X931:AH931" si="3449">X47-X188+W931</f>
        <v>0</v>
      </c>
      <c r="Y931" s="191">
        <f t="shared" si="3449"/>
        <v>0</v>
      </c>
      <c r="Z931" s="191">
        <f t="shared" si="3449"/>
        <v>0</v>
      </c>
      <c r="AA931" s="191">
        <f t="shared" si="3449"/>
        <v>0</v>
      </c>
      <c r="AB931" s="191">
        <f t="shared" si="3449"/>
        <v>0</v>
      </c>
      <c r="AC931" s="191">
        <f t="shared" si="3449"/>
        <v>131.32</v>
      </c>
      <c r="AD931" s="191">
        <f t="shared" si="3449"/>
        <v>131.32</v>
      </c>
      <c r="AE931" s="191">
        <f t="shared" si="3449"/>
        <v>131.32</v>
      </c>
      <c r="AF931" s="191">
        <f t="shared" si="3449"/>
        <v>9465.6999999999989</v>
      </c>
      <c r="AG931" s="191">
        <f t="shared" si="3449"/>
        <v>14231.99</v>
      </c>
      <c r="AH931" s="191">
        <f t="shared" si="3449"/>
        <v>17050.849999999999</v>
      </c>
      <c r="AI931" s="163"/>
      <c r="AJ931" s="191">
        <f t="shared" si="3334"/>
        <v>17050.849999999999</v>
      </c>
      <c r="AK931" s="191">
        <f t="shared" ref="AK931:AU931" si="3450">AK47-AK188+AJ931</f>
        <v>17050.849999999999</v>
      </c>
      <c r="AL931" s="191">
        <f t="shared" si="3450"/>
        <v>17050.849999999999</v>
      </c>
      <c r="AM931" s="191">
        <f t="shared" si="3450"/>
        <v>995930.85</v>
      </c>
      <c r="AN931" s="191">
        <f t="shared" si="3450"/>
        <v>1515960.85</v>
      </c>
      <c r="AO931" s="191">
        <f t="shared" si="3450"/>
        <v>0</v>
      </c>
      <c r="AP931" s="191">
        <f t="shared" si="3450"/>
        <v>0</v>
      </c>
      <c r="AQ931" s="191">
        <f t="shared" si="3450"/>
        <v>0</v>
      </c>
      <c r="AR931" s="191">
        <f t="shared" si="3450"/>
        <v>0</v>
      </c>
      <c r="AS931" s="191">
        <f t="shared" si="3450"/>
        <v>0</v>
      </c>
      <c r="AT931" s="191">
        <f t="shared" si="3450"/>
        <v>0</v>
      </c>
      <c r="AU931" s="191">
        <f t="shared" si="3450"/>
        <v>0</v>
      </c>
      <c r="AV931" s="163"/>
      <c r="AW931" s="191">
        <f t="shared" si="3336"/>
        <v>0</v>
      </c>
      <c r="AX931" s="191">
        <f t="shared" ref="AX931:BH931" si="3451">AX47-AX188+AW931</f>
        <v>0</v>
      </c>
      <c r="AY931" s="191">
        <f t="shared" si="3451"/>
        <v>0</v>
      </c>
      <c r="AZ931" s="191">
        <f t="shared" si="3451"/>
        <v>0</v>
      </c>
      <c r="BA931" s="191">
        <f t="shared" si="3451"/>
        <v>0</v>
      </c>
      <c r="BB931" s="191">
        <f t="shared" si="3451"/>
        <v>0</v>
      </c>
      <c r="BC931" s="191">
        <f t="shared" si="3451"/>
        <v>0</v>
      </c>
      <c r="BD931" s="191">
        <f t="shared" si="3451"/>
        <v>0</v>
      </c>
      <c r="BE931" s="191">
        <f t="shared" si="3451"/>
        <v>0</v>
      </c>
      <c r="BF931" s="191">
        <f t="shared" si="3451"/>
        <v>0</v>
      </c>
      <c r="BG931" s="191">
        <f t="shared" si="3451"/>
        <v>0</v>
      </c>
      <c r="BH931" s="191">
        <f t="shared" si="3451"/>
        <v>0</v>
      </c>
      <c r="BI931" s="163"/>
      <c r="BV931" s="163"/>
      <c r="CI931" s="163"/>
      <c r="CV931" s="163"/>
      <c r="DI931" s="163"/>
      <c r="DV931" s="163"/>
      <c r="EI931" s="163"/>
    </row>
    <row r="932" spans="1:139" ht="15.75" outlineLevel="1" x14ac:dyDescent="0.25">
      <c r="A932" s="2">
        <f t="shared" si="3435"/>
        <v>42</v>
      </c>
      <c r="B932" s="86" t="str">
        <f t="shared" si="3435"/>
        <v>PRE-09831</v>
      </c>
      <c r="C932" s="86" t="str">
        <f t="shared" si="3435"/>
        <v>SPP TAU - Circuit 66025</v>
      </c>
      <c r="D932" s="2" t="str">
        <f t="shared" si="3435"/>
        <v>PRE-09831.1</v>
      </c>
      <c r="E932" s="162" t="str">
        <f t="shared" si="3435"/>
        <v>SPP TAU - Circuit 66025</v>
      </c>
      <c r="I932" s="205">
        <v>0</v>
      </c>
      <c r="J932" s="191">
        <f t="shared" ref="J932:U932" si="3452">J48-J189+I932</f>
        <v>0</v>
      </c>
      <c r="K932" s="191">
        <f t="shared" si="3452"/>
        <v>0</v>
      </c>
      <c r="L932" s="191">
        <f t="shared" si="3452"/>
        <v>0</v>
      </c>
      <c r="M932" s="191">
        <f t="shared" si="3452"/>
        <v>0</v>
      </c>
      <c r="N932" s="191">
        <f t="shared" si="3452"/>
        <v>0</v>
      </c>
      <c r="O932" s="191">
        <f t="shared" si="3452"/>
        <v>0</v>
      </c>
      <c r="P932" s="191">
        <f t="shared" si="3452"/>
        <v>0</v>
      </c>
      <c r="Q932" s="191">
        <f t="shared" si="3452"/>
        <v>0</v>
      </c>
      <c r="R932" s="191">
        <f t="shared" si="3452"/>
        <v>0</v>
      </c>
      <c r="S932" s="191">
        <f t="shared" si="3452"/>
        <v>0</v>
      </c>
      <c r="T932" s="191">
        <f t="shared" si="3452"/>
        <v>0</v>
      </c>
      <c r="U932" s="191">
        <f t="shared" si="3452"/>
        <v>0</v>
      </c>
      <c r="W932" s="191">
        <f t="shared" si="3332"/>
        <v>0</v>
      </c>
      <c r="X932" s="191">
        <f t="shared" ref="X932:AH932" si="3453">X48-X189+W932</f>
        <v>0</v>
      </c>
      <c r="Y932" s="191">
        <f t="shared" si="3453"/>
        <v>705.87</v>
      </c>
      <c r="Z932" s="191">
        <f t="shared" si="3453"/>
        <v>705.87</v>
      </c>
      <c r="AA932" s="191">
        <f t="shared" si="3453"/>
        <v>705.87</v>
      </c>
      <c r="AB932" s="191">
        <f t="shared" si="3453"/>
        <v>12758.51</v>
      </c>
      <c r="AC932" s="191">
        <f t="shared" si="3453"/>
        <v>28402.18</v>
      </c>
      <c r="AD932" s="191">
        <f t="shared" si="3453"/>
        <v>101339.87</v>
      </c>
      <c r="AE932" s="191">
        <f t="shared" si="3453"/>
        <v>416044.4</v>
      </c>
      <c r="AF932" s="191">
        <f t="shared" si="3453"/>
        <v>817848.77</v>
      </c>
      <c r="AG932" s="191">
        <f t="shared" si="3453"/>
        <v>1544428.3900000006</v>
      </c>
      <c r="AH932" s="191">
        <f t="shared" si="3453"/>
        <v>1765443.9300000006</v>
      </c>
      <c r="AI932" s="163"/>
      <c r="AJ932" s="191">
        <f t="shared" si="3334"/>
        <v>1765443.9300000006</v>
      </c>
      <c r="AK932" s="191">
        <f t="shared" ref="AK932:AU932" si="3454">AK48-AK189+AJ932</f>
        <v>1765443.9300000006</v>
      </c>
      <c r="AL932" s="191">
        <f t="shared" si="3454"/>
        <v>1765443.9300000006</v>
      </c>
      <c r="AM932" s="191">
        <f t="shared" si="3454"/>
        <v>1765443.9300000006</v>
      </c>
      <c r="AN932" s="191">
        <f t="shared" si="3454"/>
        <v>1765443.9300000006</v>
      </c>
      <c r="AO932" s="191">
        <f t="shared" si="3454"/>
        <v>3141993.9300000006</v>
      </c>
      <c r="AP932" s="191">
        <f t="shared" si="3454"/>
        <v>4090283.9300000006</v>
      </c>
      <c r="AQ932" s="191">
        <f t="shared" si="3454"/>
        <v>0</v>
      </c>
      <c r="AR932" s="191">
        <f t="shared" si="3454"/>
        <v>0</v>
      </c>
      <c r="AS932" s="191">
        <f t="shared" si="3454"/>
        <v>0</v>
      </c>
      <c r="AT932" s="191">
        <f t="shared" si="3454"/>
        <v>0</v>
      </c>
      <c r="AU932" s="191">
        <f t="shared" si="3454"/>
        <v>0</v>
      </c>
      <c r="AV932" s="163"/>
      <c r="AW932" s="191">
        <f t="shared" si="3336"/>
        <v>0</v>
      </c>
      <c r="AX932" s="191">
        <f t="shared" ref="AX932:BH932" si="3455">AX48-AX189+AW932</f>
        <v>0</v>
      </c>
      <c r="AY932" s="191">
        <f t="shared" si="3455"/>
        <v>0</v>
      </c>
      <c r="AZ932" s="191">
        <f t="shared" si="3455"/>
        <v>0</v>
      </c>
      <c r="BA932" s="191">
        <f t="shared" si="3455"/>
        <v>0</v>
      </c>
      <c r="BB932" s="191">
        <f t="shared" si="3455"/>
        <v>0</v>
      </c>
      <c r="BC932" s="191">
        <f t="shared" si="3455"/>
        <v>0</v>
      </c>
      <c r="BD932" s="191">
        <f t="shared" si="3455"/>
        <v>0</v>
      </c>
      <c r="BE932" s="191">
        <f t="shared" si="3455"/>
        <v>0</v>
      </c>
      <c r="BF932" s="191">
        <f t="shared" si="3455"/>
        <v>0</v>
      </c>
      <c r="BG932" s="191">
        <f t="shared" si="3455"/>
        <v>0</v>
      </c>
      <c r="BH932" s="191">
        <f t="shared" si="3455"/>
        <v>0</v>
      </c>
      <c r="BI932" s="163"/>
      <c r="BV932" s="163"/>
      <c r="CI932" s="163"/>
      <c r="CV932" s="163"/>
      <c r="DI932" s="163"/>
      <c r="DV932" s="163"/>
      <c r="EI932" s="163"/>
    </row>
    <row r="933" spans="1:139" ht="15.75" outlineLevel="1" x14ac:dyDescent="0.25">
      <c r="A933" s="2">
        <f t="shared" si="3435"/>
        <v>43</v>
      </c>
      <c r="B933" s="86" t="str">
        <f t="shared" si="3435"/>
        <v>PRE-09832</v>
      </c>
      <c r="C933" s="86" t="str">
        <f t="shared" si="3435"/>
        <v>SPP TAU - Circuit 66020</v>
      </c>
      <c r="D933" s="2" t="str">
        <f t="shared" si="3435"/>
        <v>PRE-09832.1</v>
      </c>
      <c r="E933" s="162" t="str">
        <f t="shared" si="3435"/>
        <v>SPP TAU - Circuit 66020</v>
      </c>
      <c r="I933" s="205">
        <v>0</v>
      </c>
      <c r="J933" s="191">
        <f t="shared" ref="J933:U933" si="3456">J49-J190+I933</f>
        <v>0</v>
      </c>
      <c r="K933" s="191">
        <f t="shared" si="3456"/>
        <v>0</v>
      </c>
      <c r="L933" s="191">
        <f t="shared" si="3456"/>
        <v>0</v>
      </c>
      <c r="M933" s="191">
        <f t="shared" si="3456"/>
        <v>0</v>
      </c>
      <c r="N933" s="191">
        <f t="shared" si="3456"/>
        <v>0</v>
      </c>
      <c r="O933" s="191">
        <f t="shared" si="3456"/>
        <v>0</v>
      </c>
      <c r="P933" s="191">
        <f t="shared" si="3456"/>
        <v>0</v>
      </c>
      <c r="Q933" s="191">
        <f t="shared" si="3456"/>
        <v>0</v>
      </c>
      <c r="R933" s="191">
        <f t="shared" si="3456"/>
        <v>0</v>
      </c>
      <c r="S933" s="191">
        <f t="shared" si="3456"/>
        <v>0</v>
      </c>
      <c r="T933" s="191">
        <f t="shared" si="3456"/>
        <v>0</v>
      </c>
      <c r="U933" s="191">
        <f t="shared" si="3456"/>
        <v>0</v>
      </c>
      <c r="W933" s="191">
        <f t="shared" si="3332"/>
        <v>0</v>
      </c>
      <c r="X933" s="191">
        <f t="shared" ref="X933:AH933" si="3457">X49-X190+W933</f>
        <v>0</v>
      </c>
      <c r="Y933" s="191">
        <f t="shared" si="3457"/>
        <v>0</v>
      </c>
      <c r="Z933" s="191">
        <f t="shared" si="3457"/>
        <v>0</v>
      </c>
      <c r="AA933" s="191">
        <f t="shared" si="3457"/>
        <v>0</v>
      </c>
      <c r="AB933" s="191">
        <f t="shared" si="3457"/>
        <v>0</v>
      </c>
      <c r="AC933" s="191">
        <f t="shared" si="3457"/>
        <v>393.97</v>
      </c>
      <c r="AD933" s="191">
        <f t="shared" si="3457"/>
        <v>393.97</v>
      </c>
      <c r="AE933" s="191">
        <f t="shared" si="3457"/>
        <v>297.75</v>
      </c>
      <c r="AF933" s="191">
        <f t="shared" si="3457"/>
        <v>3830.63</v>
      </c>
      <c r="AG933" s="191">
        <f t="shared" si="3457"/>
        <v>4113.6500000000005</v>
      </c>
      <c r="AH933" s="191">
        <f t="shared" si="3457"/>
        <v>4113.6500000000005</v>
      </c>
      <c r="AI933" s="163"/>
      <c r="AJ933" s="191">
        <f t="shared" si="3334"/>
        <v>4113.6500000000005</v>
      </c>
      <c r="AK933" s="191">
        <f t="shared" ref="AK933:AU933" si="3458">AK49-AK190+AJ933</f>
        <v>4113.6500000000005</v>
      </c>
      <c r="AL933" s="191">
        <f t="shared" si="3458"/>
        <v>4113.6500000000005</v>
      </c>
      <c r="AM933" s="191">
        <f t="shared" si="3458"/>
        <v>4113.6500000000005</v>
      </c>
      <c r="AN933" s="191">
        <f t="shared" si="3458"/>
        <v>4113.6500000000005</v>
      </c>
      <c r="AO933" s="191">
        <f t="shared" si="3458"/>
        <v>4113.6500000000005</v>
      </c>
      <c r="AP933" s="191">
        <f t="shared" si="3458"/>
        <v>310013.90000000002</v>
      </c>
      <c r="AQ933" s="191">
        <f t="shared" si="3458"/>
        <v>0</v>
      </c>
      <c r="AR933" s="191">
        <f t="shared" si="3458"/>
        <v>0</v>
      </c>
      <c r="AS933" s="191">
        <f t="shared" si="3458"/>
        <v>0</v>
      </c>
      <c r="AT933" s="191">
        <f t="shared" si="3458"/>
        <v>0</v>
      </c>
      <c r="AU933" s="191">
        <f t="shared" si="3458"/>
        <v>0</v>
      </c>
      <c r="AV933" s="163"/>
      <c r="AW933" s="191">
        <f t="shared" si="3336"/>
        <v>0</v>
      </c>
      <c r="AX933" s="191">
        <f t="shared" ref="AX933:BH933" si="3459">AX49-AX190+AW933</f>
        <v>0</v>
      </c>
      <c r="AY933" s="191">
        <f t="shared" si="3459"/>
        <v>0</v>
      </c>
      <c r="AZ933" s="191">
        <f t="shared" si="3459"/>
        <v>0</v>
      </c>
      <c r="BA933" s="191">
        <f t="shared" si="3459"/>
        <v>0</v>
      </c>
      <c r="BB933" s="191">
        <f t="shared" si="3459"/>
        <v>0</v>
      </c>
      <c r="BC933" s="191">
        <f t="shared" si="3459"/>
        <v>0</v>
      </c>
      <c r="BD933" s="191">
        <f t="shared" si="3459"/>
        <v>0</v>
      </c>
      <c r="BE933" s="191">
        <f t="shared" si="3459"/>
        <v>0</v>
      </c>
      <c r="BF933" s="191">
        <f t="shared" si="3459"/>
        <v>0</v>
      </c>
      <c r="BG933" s="191">
        <f t="shared" si="3459"/>
        <v>0</v>
      </c>
      <c r="BH933" s="191">
        <f t="shared" si="3459"/>
        <v>0</v>
      </c>
      <c r="BI933" s="163"/>
      <c r="BV933" s="163"/>
      <c r="CI933" s="163"/>
      <c r="CV933" s="163"/>
      <c r="DI933" s="163"/>
      <c r="DV933" s="163"/>
      <c r="EI933" s="163"/>
    </row>
    <row r="934" spans="1:139" ht="15.75" outlineLevel="1" x14ac:dyDescent="0.25">
      <c r="A934" s="2">
        <f t="shared" si="3435"/>
        <v>44</v>
      </c>
      <c r="B934" s="86" t="str">
        <f t="shared" si="3435"/>
        <v>PRE-09833</v>
      </c>
      <c r="C934" s="86" t="str">
        <f t="shared" si="3435"/>
        <v>SPP TAU - Circuit 66027</v>
      </c>
      <c r="D934" s="2" t="str">
        <f t="shared" si="3435"/>
        <v>PRE-09833.1</v>
      </c>
      <c r="E934" s="162" t="str">
        <f t="shared" si="3435"/>
        <v>SPP TAU - Circuit 66027</v>
      </c>
      <c r="I934" s="205">
        <v>0</v>
      </c>
      <c r="J934" s="191">
        <f t="shared" ref="J934:U934" si="3460">J50-J191+I934</f>
        <v>0</v>
      </c>
      <c r="K934" s="191">
        <f t="shared" si="3460"/>
        <v>0</v>
      </c>
      <c r="L934" s="191">
        <f t="shared" si="3460"/>
        <v>0</v>
      </c>
      <c r="M934" s="191">
        <f t="shared" si="3460"/>
        <v>0</v>
      </c>
      <c r="N934" s="191">
        <f t="shared" si="3460"/>
        <v>0</v>
      </c>
      <c r="O934" s="191">
        <f t="shared" si="3460"/>
        <v>0</v>
      </c>
      <c r="P934" s="191">
        <f t="shared" si="3460"/>
        <v>0</v>
      </c>
      <c r="Q934" s="191">
        <f t="shared" si="3460"/>
        <v>0</v>
      </c>
      <c r="R934" s="191">
        <f t="shared" si="3460"/>
        <v>0</v>
      </c>
      <c r="S934" s="191">
        <f t="shared" si="3460"/>
        <v>0</v>
      </c>
      <c r="T934" s="191">
        <f t="shared" si="3460"/>
        <v>0</v>
      </c>
      <c r="U934" s="191">
        <f t="shared" si="3460"/>
        <v>0</v>
      </c>
      <c r="W934" s="191">
        <f t="shared" si="3332"/>
        <v>0</v>
      </c>
      <c r="X934" s="191">
        <f t="shared" ref="X934:AH934" si="3461">X50-X191+W934</f>
        <v>0</v>
      </c>
      <c r="Y934" s="191">
        <f t="shared" si="3461"/>
        <v>0</v>
      </c>
      <c r="Z934" s="191">
        <f t="shared" si="3461"/>
        <v>0</v>
      </c>
      <c r="AA934" s="191">
        <f t="shared" si="3461"/>
        <v>0</v>
      </c>
      <c r="AB934" s="191">
        <f t="shared" si="3461"/>
        <v>0</v>
      </c>
      <c r="AC934" s="191">
        <f t="shared" si="3461"/>
        <v>328.31</v>
      </c>
      <c r="AD934" s="191">
        <f t="shared" si="3461"/>
        <v>265.34000000000003</v>
      </c>
      <c r="AE934" s="191">
        <f t="shared" si="3461"/>
        <v>265.34000000000003</v>
      </c>
      <c r="AF934" s="191">
        <f t="shared" si="3461"/>
        <v>4693.82</v>
      </c>
      <c r="AG934" s="191">
        <f t="shared" si="3461"/>
        <v>4693.82</v>
      </c>
      <c r="AH934" s="191">
        <f t="shared" si="3461"/>
        <v>4693.82</v>
      </c>
      <c r="AI934" s="163"/>
      <c r="AJ934" s="191">
        <f t="shared" si="3334"/>
        <v>4693.82</v>
      </c>
      <c r="AK934" s="191">
        <f t="shared" ref="AK934:AU934" si="3462">AK50-AK191+AJ934</f>
        <v>4693.82</v>
      </c>
      <c r="AL934" s="191">
        <f t="shared" si="3462"/>
        <v>4693.82</v>
      </c>
      <c r="AM934" s="191">
        <f t="shared" si="3462"/>
        <v>4693.82</v>
      </c>
      <c r="AN934" s="191">
        <f t="shared" si="3462"/>
        <v>4693.82</v>
      </c>
      <c r="AO934" s="191">
        <f t="shared" si="3462"/>
        <v>4693.82</v>
      </c>
      <c r="AP934" s="191">
        <f t="shared" si="3462"/>
        <v>127053.82</v>
      </c>
      <c r="AQ934" s="191">
        <f t="shared" si="3462"/>
        <v>555313.82000000007</v>
      </c>
      <c r="AR934" s="191">
        <f t="shared" si="3462"/>
        <v>0</v>
      </c>
      <c r="AS934" s="191">
        <f t="shared" si="3462"/>
        <v>0</v>
      </c>
      <c r="AT934" s="191">
        <f t="shared" si="3462"/>
        <v>0</v>
      </c>
      <c r="AU934" s="191">
        <f t="shared" si="3462"/>
        <v>0</v>
      </c>
      <c r="AV934" s="163"/>
      <c r="AW934" s="191">
        <f t="shared" si="3336"/>
        <v>0</v>
      </c>
      <c r="AX934" s="191">
        <f t="shared" ref="AX934:BH934" si="3463">AX50-AX191+AW934</f>
        <v>0</v>
      </c>
      <c r="AY934" s="191">
        <f t="shared" si="3463"/>
        <v>0</v>
      </c>
      <c r="AZ934" s="191">
        <f t="shared" si="3463"/>
        <v>0</v>
      </c>
      <c r="BA934" s="191">
        <f t="shared" si="3463"/>
        <v>0</v>
      </c>
      <c r="BB934" s="191">
        <f t="shared" si="3463"/>
        <v>0</v>
      </c>
      <c r="BC934" s="191">
        <f t="shared" si="3463"/>
        <v>0</v>
      </c>
      <c r="BD934" s="191">
        <f t="shared" si="3463"/>
        <v>0</v>
      </c>
      <c r="BE934" s="191">
        <f t="shared" si="3463"/>
        <v>0</v>
      </c>
      <c r="BF934" s="191">
        <f t="shared" si="3463"/>
        <v>0</v>
      </c>
      <c r="BG934" s="191">
        <f t="shared" si="3463"/>
        <v>0</v>
      </c>
      <c r="BH934" s="191">
        <f t="shared" si="3463"/>
        <v>0</v>
      </c>
      <c r="BI934" s="163"/>
      <c r="BV934" s="163"/>
      <c r="CI934" s="163"/>
      <c r="CV934" s="163"/>
      <c r="DI934" s="163"/>
      <c r="DV934" s="163"/>
      <c r="EI934" s="163"/>
    </row>
    <row r="935" spans="1:139" ht="15.75" outlineLevel="1" x14ac:dyDescent="0.25">
      <c r="A935" s="2">
        <f t="shared" si="3435"/>
        <v>45</v>
      </c>
      <c r="B935" s="86" t="str">
        <f t="shared" si="3435"/>
        <v>PRE-09834</v>
      </c>
      <c r="C935" s="86" t="str">
        <f t="shared" si="3435"/>
        <v>SPP TAU - Circuit 66008</v>
      </c>
      <c r="D935" s="2" t="str">
        <f t="shared" si="3435"/>
        <v>PRE-09834.1</v>
      </c>
      <c r="E935" s="162" t="str">
        <f t="shared" si="3435"/>
        <v>SPP TAU - Circuit 66008</v>
      </c>
      <c r="I935" s="205">
        <v>0</v>
      </c>
      <c r="J935" s="191">
        <f t="shared" ref="J935:U935" si="3464">J51-J192+I935</f>
        <v>0</v>
      </c>
      <c r="K935" s="191">
        <f t="shared" si="3464"/>
        <v>0</v>
      </c>
      <c r="L935" s="191">
        <f t="shared" si="3464"/>
        <v>0</v>
      </c>
      <c r="M935" s="191">
        <f t="shared" si="3464"/>
        <v>0</v>
      </c>
      <c r="N935" s="191">
        <f t="shared" si="3464"/>
        <v>0</v>
      </c>
      <c r="O935" s="191">
        <f t="shared" si="3464"/>
        <v>0</v>
      </c>
      <c r="P935" s="191">
        <f t="shared" si="3464"/>
        <v>0</v>
      </c>
      <c r="Q935" s="191">
        <f t="shared" si="3464"/>
        <v>0</v>
      </c>
      <c r="R935" s="191">
        <f t="shared" si="3464"/>
        <v>0</v>
      </c>
      <c r="S935" s="191">
        <f t="shared" si="3464"/>
        <v>0</v>
      </c>
      <c r="T935" s="191">
        <f t="shared" si="3464"/>
        <v>0</v>
      </c>
      <c r="U935" s="191">
        <f t="shared" si="3464"/>
        <v>0</v>
      </c>
      <c r="W935" s="191">
        <f t="shared" si="3332"/>
        <v>0</v>
      </c>
      <c r="X935" s="191">
        <f t="shared" ref="X935:AH935" si="3465">X51-X192+W935</f>
        <v>0</v>
      </c>
      <c r="Y935" s="191">
        <f t="shared" si="3465"/>
        <v>0</v>
      </c>
      <c r="Z935" s="191">
        <f t="shared" si="3465"/>
        <v>0</v>
      </c>
      <c r="AA935" s="191">
        <f t="shared" si="3465"/>
        <v>0</v>
      </c>
      <c r="AB935" s="191">
        <f t="shared" si="3465"/>
        <v>0</v>
      </c>
      <c r="AC935" s="191">
        <f t="shared" si="3465"/>
        <v>393.97</v>
      </c>
      <c r="AD935" s="191">
        <f t="shared" si="3465"/>
        <v>393.97</v>
      </c>
      <c r="AE935" s="191">
        <f t="shared" si="3465"/>
        <v>393.97</v>
      </c>
      <c r="AF935" s="191">
        <f t="shared" si="3465"/>
        <v>393.97</v>
      </c>
      <c r="AG935" s="191">
        <f t="shared" si="3465"/>
        <v>2285.0500000000002</v>
      </c>
      <c r="AH935" s="191">
        <f t="shared" si="3465"/>
        <v>2285.0500000000002</v>
      </c>
      <c r="AI935" s="163"/>
      <c r="AJ935" s="191">
        <f t="shared" si="3334"/>
        <v>8945.0499999999993</v>
      </c>
      <c r="AK935" s="191">
        <f t="shared" ref="AK935:AU935" si="3466">AK51-AK192+AJ935</f>
        <v>8945.0499999999993</v>
      </c>
      <c r="AL935" s="191">
        <f t="shared" si="3466"/>
        <v>8945.0499999999993</v>
      </c>
      <c r="AM935" s="191">
        <f t="shared" si="3466"/>
        <v>8945.0499999999993</v>
      </c>
      <c r="AN935" s="191">
        <f t="shared" si="3466"/>
        <v>8945.0499999999993</v>
      </c>
      <c r="AO935" s="191">
        <f t="shared" si="3466"/>
        <v>8945.0499999999993</v>
      </c>
      <c r="AP935" s="191">
        <f t="shared" si="3466"/>
        <v>8945.0499999999993</v>
      </c>
      <c r="AQ935" s="191">
        <f t="shared" si="3466"/>
        <v>284255.05</v>
      </c>
      <c r="AR935" s="191">
        <f t="shared" si="3466"/>
        <v>0</v>
      </c>
      <c r="AS935" s="191">
        <f t="shared" si="3466"/>
        <v>0</v>
      </c>
      <c r="AT935" s="191">
        <f t="shared" si="3466"/>
        <v>0</v>
      </c>
      <c r="AU935" s="191">
        <f t="shared" si="3466"/>
        <v>0</v>
      </c>
      <c r="AV935" s="163"/>
      <c r="AW935" s="191">
        <f t="shared" si="3336"/>
        <v>0</v>
      </c>
      <c r="AX935" s="191">
        <f t="shared" ref="AX935:BH935" si="3467">AX51-AX192+AW935</f>
        <v>0</v>
      </c>
      <c r="AY935" s="191">
        <f t="shared" si="3467"/>
        <v>0</v>
      </c>
      <c r="AZ935" s="191">
        <f t="shared" si="3467"/>
        <v>0</v>
      </c>
      <c r="BA935" s="191">
        <f t="shared" si="3467"/>
        <v>0</v>
      </c>
      <c r="BB935" s="191">
        <f t="shared" si="3467"/>
        <v>0</v>
      </c>
      <c r="BC935" s="191">
        <f t="shared" si="3467"/>
        <v>0</v>
      </c>
      <c r="BD935" s="191">
        <f t="shared" si="3467"/>
        <v>0</v>
      </c>
      <c r="BE935" s="191">
        <f t="shared" si="3467"/>
        <v>0</v>
      </c>
      <c r="BF935" s="191">
        <f t="shared" si="3467"/>
        <v>0</v>
      </c>
      <c r="BG935" s="191">
        <f t="shared" si="3467"/>
        <v>0</v>
      </c>
      <c r="BH935" s="191">
        <f t="shared" si="3467"/>
        <v>0</v>
      </c>
      <c r="BI935" s="163"/>
      <c r="BV935" s="163"/>
      <c r="CI935" s="163"/>
      <c r="CV935" s="163"/>
      <c r="DI935" s="163"/>
      <c r="DV935" s="163"/>
      <c r="EI935" s="163"/>
    </row>
    <row r="936" spans="1:139" ht="15.75" outlineLevel="1" x14ac:dyDescent="0.25">
      <c r="A936" s="2">
        <f t="shared" si="3435"/>
        <v>46</v>
      </c>
      <c r="B936" s="86" t="str">
        <f t="shared" si="3435"/>
        <v>PRE-09835</v>
      </c>
      <c r="C936" s="86" t="str">
        <f t="shared" si="3435"/>
        <v>SPP TAU - Circuit 66001</v>
      </c>
      <c r="D936" s="2" t="str">
        <f t="shared" si="3435"/>
        <v>PRE-09835.1</v>
      </c>
      <c r="E936" s="162" t="str">
        <f t="shared" si="3435"/>
        <v>SPP TAU - Circuit 66001</v>
      </c>
      <c r="I936" s="205">
        <v>0</v>
      </c>
      <c r="J936" s="191">
        <f t="shared" ref="J936:U936" si="3468">J52-J193+I936</f>
        <v>0</v>
      </c>
      <c r="K936" s="191">
        <f t="shared" si="3468"/>
        <v>0</v>
      </c>
      <c r="L936" s="191">
        <f t="shared" si="3468"/>
        <v>0</v>
      </c>
      <c r="M936" s="191">
        <f t="shared" si="3468"/>
        <v>0</v>
      </c>
      <c r="N936" s="191">
        <f t="shared" si="3468"/>
        <v>0</v>
      </c>
      <c r="O936" s="191">
        <f t="shared" si="3468"/>
        <v>0</v>
      </c>
      <c r="P936" s="191">
        <f t="shared" si="3468"/>
        <v>0</v>
      </c>
      <c r="Q936" s="191">
        <f t="shared" si="3468"/>
        <v>0</v>
      </c>
      <c r="R936" s="191">
        <f t="shared" si="3468"/>
        <v>0</v>
      </c>
      <c r="S936" s="191">
        <f t="shared" si="3468"/>
        <v>0</v>
      </c>
      <c r="T936" s="191">
        <f t="shared" si="3468"/>
        <v>0</v>
      </c>
      <c r="U936" s="191">
        <f t="shared" si="3468"/>
        <v>0</v>
      </c>
      <c r="W936" s="191">
        <f t="shared" ref="W936:W967" si="3469">W52-W193+U936</f>
        <v>0</v>
      </c>
      <c r="X936" s="191">
        <f t="shared" ref="X936:AH936" si="3470">X52-X193+W936</f>
        <v>0</v>
      </c>
      <c r="Y936" s="191">
        <f t="shared" si="3470"/>
        <v>656.62</v>
      </c>
      <c r="Z936" s="191">
        <f t="shared" si="3470"/>
        <v>656.62</v>
      </c>
      <c r="AA936" s="191">
        <f t="shared" si="3470"/>
        <v>21460.05</v>
      </c>
      <c r="AB936" s="191">
        <f t="shared" si="3470"/>
        <v>19013.25</v>
      </c>
      <c r="AC936" s="191">
        <f t="shared" si="3470"/>
        <v>28874.03</v>
      </c>
      <c r="AD936" s="191">
        <f t="shared" si="3470"/>
        <v>155114.94</v>
      </c>
      <c r="AE936" s="191">
        <f t="shared" si="3470"/>
        <v>169956.73</v>
      </c>
      <c r="AF936" s="191">
        <f t="shared" si="3470"/>
        <v>251155.03000000003</v>
      </c>
      <c r="AG936" s="191">
        <f t="shared" si="3470"/>
        <v>276383.21000000002</v>
      </c>
      <c r="AH936" s="191">
        <f t="shared" si="3470"/>
        <v>575486.39999999979</v>
      </c>
      <c r="AI936" s="163"/>
      <c r="AJ936" s="191">
        <f t="shared" ref="AJ936:AJ967" si="3471">AJ52-AJ193+AH936</f>
        <v>575486.39999999979</v>
      </c>
      <c r="AK936" s="191">
        <f t="shared" ref="AK936:AU936" si="3472">AK52-AK193+AJ936</f>
        <v>575486.39999999979</v>
      </c>
      <c r="AL936" s="191">
        <f t="shared" si="3472"/>
        <v>575486.39999999979</v>
      </c>
      <c r="AM936" s="191">
        <f t="shared" si="3472"/>
        <v>575486.39999999979</v>
      </c>
      <c r="AN936" s="191">
        <f t="shared" si="3472"/>
        <v>575486.39999999979</v>
      </c>
      <c r="AO936" s="191">
        <f t="shared" si="3472"/>
        <v>575486.39999999979</v>
      </c>
      <c r="AP936" s="191">
        <f t="shared" si="3472"/>
        <v>575486.39999999979</v>
      </c>
      <c r="AQ936" s="191">
        <f t="shared" si="3472"/>
        <v>979089.39999999979</v>
      </c>
      <c r="AR936" s="191">
        <f t="shared" si="3472"/>
        <v>2355639.4</v>
      </c>
      <c r="AS936" s="191">
        <f t="shared" si="3472"/>
        <v>2452959.4</v>
      </c>
      <c r="AT936" s="191">
        <f t="shared" si="3472"/>
        <v>0</v>
      </c>
      <c r="AU936" s="191">
        <f t="shared" si="3472"/>
        <v>0</v>
      </c>
      <c r="AV936" s="163"/>
      <c r="AW936" s="191">
        <f t="shared" ref="AW936:AW967" si="3473">AW52-AW193+AU936</f>
        <v>0</v>
      </c>
      <c r="AX936" s="191">
        <f t="shared" ref="AX936:BH936" si="3474">AX52-AX193+AW936</f>
        <v>0</v>
      </c>
      <c r="AY936" s="191">
        <f t="shared" si="3474"/>
        <v>0</v>
      </c>
      <c r="AZ936" s="191">
        <f t="shared" si="3474"/>
        <v>0</v>
      </c>
      <c r="BA936" s="191">
        <f t="shared" si="3474"/>
        <v>0</v>
      </c>
      <c r="BB936" s="191">
        <f t="shared" si="3474"/>
        <v>0</v>
      </c>
      <c r="BC936" s="191">
        <f t="shared" si="3474"/>
        <v>0</v>
      </c>
      <c r="BD936" s="191">
        <f t="shared" si="3474"/>
        <v>0</v>
      </c>
      <c r="BE936" s="191">
        <f t="shared" si="3474"/>
        <v>0</v>
      </c>
      <c r="BF936" s="191">
        <f t="shared" si="3474"/>
        <v>0</v>
      </c>
      <c r="BG936" s="191">
        <f t="shared" si="3474"/>
        <v>0</v>
      </c>
      <c r="BH936" s="191">
        <f t="shared" si="3474"/>
        <v>0</v>
      </c>
      <c r="BI936" s="163"/>
      <c r="BV936" s="163"/>
      <c r="CI936" s="163"/>
      <c r="CV936" s="163"/>
      <c r="DI936" s="163"/>
      <c r="DV936" s="163"/>
      <c r="EI936" s="163"/>
    </row>
    <row r="937" spans="1:139" ht="15.75" customHeight="1" outlineLevel="1" x14ac:dyDescent="0.25">
      <c r="A937" s="2">
        <f t="shared" si="3435"/>
        <v>47</v>
      </c>
      <c r="B937" s="86" t="str">
        <f t="shared" si="3435"/>
        <v>PRE-10042</v>
      </c>
      <c r="C937" s="86" t="str">
        <f t="shared" si="3435"/>
        <v>SPP TAU - Circuit 66045</v>
      </c>
      <c r="D937" s="2" t="str">
        <f t="shared" si="3435"/>
        <v>PRE-10042.1</v>
      </c>
      <c r="E937" s="162" t="str">
        <f t="shared" si="3435"/>
        <v>SPP TAU - Circuit 66045</v>
      </c>
      <c r="I937" s="205">
        <v>0</v>
      </c>
      <c r="J937" s="191">
        <f t="shared" ref="J937:U937" si="3475">J53-J194+I937</f>
        <v>0</v>
      </c>
      <c r="K937" s="191">
        <f t="shared" si="3475"/>
        <v>0</v>
      </c>
      <c r="L937" s="191">
        <f t="shared" si="3475"/>
        <v>0</v>
      </c>
      <c r="M937" s="191">
        <f t="shared" si="3475"/>
        <v>0</v>
      </c>
      <c r="N937" s="191">
        <f t="shared" si="3475"/>
        <v>0</v>
      </c>
      <c r="O937" s="191">
        <f t="shared" si="3475"/>
        <v>0</v>
      </c>
      <c r="P937" s="191">
        <f t="shared" si="3475"/>
        <v>0</v>
      </c>
      <c r="Q937" s="191">
        <f t="shared" si="3475"/>
        <v>0</v>
      </c>
      <c r="R937" s="191">
        <f t="shared" si="3475"/>
        <v>0</v>
      </c>
      <c r="S937" s="191">
        <f t="shared" si="3475"/>
        <v>0</v>
      </c>
      <c r="T937" s="191">
        <f t="shared" si="3475"/>
        <v>0</v>
      </c>
      <c r="U937" s="191">
        <f t="shared" si="3475"/>
        <v>0</v>
      </c>
      <c r="W937" s="191">
        <f t="shared" si="3469"/>
        <v>0</v>
      </c>
      <c r="X937" s="191">
        <f t="shared" ref="X937:AH937" si="3476">X53-X194+W937</f>
        <v>0</v>
      </c>
      <c r="Y937" s="191">
        <f t="shared" si="3476"/>
        <v>0</v>
      </c>
      <c r="Z937" s="191">
        <f t="shared" si="3476"/>
        <v>0</v>
      </c>
      <c r="AA937" s="191">
        <f t="shared" si="3476"/>
        <v>0</v>
      </c>
      <c r="AB937" s="191">
        <f t="shared" si="3476"/>
        <v>0</v>
      </c>
      <c r="AC937" s="191">
        <f t="shared" si="3476"/>
        <v>0</v>
      </c>
      <c r="AD937" s="191">
        <f t="shared" si="3476"/>
        <v>0</v>
      </c>
      <c r="AE937" s="191">
        <f t="shared" si="3476"/>
        <v>0</v>
      </c>
      <c r="AF937" s="191">
        <f t="shared" si="3476"/>
        <v>0</v>
      </c>
      <c r="AG937" s="191">
        <f t="shared" si="3476"/>
        <v>0</v>
      </c>
      <c r="AH937" s="191">
        <f t="shared" si="3476"/>
        <v>16636.310000000001</v>
      </c>
      <c r="AI937" s="163"/>
      <c r="AJ937" s="191">
        <f t="shared" si="3471"/>
        <v>16636.310000000001</v>
      </c>
      <c r="AK937" s="191">
        <f t="shared" ref="AK937:AU937" si="3477">AK53-AK194+AJ937</f>
        <v>16636.310000000001</v>
      </c>
      <c r="AL937" s="191">
        <f t="shared" si="3477"/>
        <v>16636.310000000001</v>
      </c>
      <c r="AM937" s="191">
        <f t="shared" si="3477"/>
        <v>16636.310000000001</v>
      </c>
      <c r="AN937" s="191">
        <f t="shared" si="3477"/>
        <v>16636.310000000001</v>
      </c>
      <c r="AO937" s="191">
        <f t="shared" si="3477"/>
        <v>16636.310000000001</v>
      </c>
      <c r="AP937" s="191">
        <f t="shared" si="3477"/>
        <v>16636.310000000001</v>
      </c>
      <c r="AQ937" s="191">
        <f t="shared" si="3477"/>
        <v>16636.310000000001</v>
      </c>
      <c r="AR937" s="191">
        <f t="shared" si="3477"/>
        <v>16636.310000000001</v>
      </c>
      <c r="AS937" s="191">
        <f t="shared" si="3477"/>
        <v>1300486.31</v>
      </c>
      <c r="AT937" s="191">
        <f t="shared" si="3477"/>
        <v>1557256.31</v>
      </c>
      <c r="AU937" s="191">
        <f t="shared" si="3477"/>
        <v>0</v>
      </c>
      <c r="AV937" s="163"/>
      <c r="AW937" s="191">
        <f t="shared" si="3473"/>
        <v>0</v>
      </c>
      <c r="AX937" s="191">
        <f t="shared" ref="AX937:BH937" si="3478">AX53-AX194+AW937</f>
        <v>0</v>
      </c>
      <c r="AY937" s="191">
        <f t="shared" si="3478"/>
        <v>0</v>
      </c>
      <c r="AZ937" s="191">
        <f t="shared" si="3478"/>
        <v>0</v>
      </c>
      <c r="BA937" s="191">
        <f t="shared" si="3478"/>
        <v>0</v>
      </c>
      <c r="BB937" s="191">
        <f t="shared" si="3478"/>
        <v>0</v>
      </c>
      <c r="BC937" s="191">
        <f t="shared" si="3478"/>
        <v>0</v>
      </c>
      <c r="BD937" s="191">
        <f t="shared" si="3478"/>
        <v>0</v>
      </c>
      <c r="BE937" s="191">
        <f t="shared" si="3478"/>
        <v>0</v>
      </c>
      <c r="BF937" s="191">
        <f t="shared" si="3478"/>
        <v>0</v>
      </c>
      <c r="BG937" s="191">
        <f t="shared" si="3478"/>
        <v>0</v>
      </c>
      <c r="BH937" s="191">
        <f t="shared" si="3478"/>
        <v>0</v>
      </c>
      <c r="BI937" s="163"/>
      <c r="BV937" s="163"/>
      <c r="CI937" s="163"/>
      <c r="CV937" s="163"/>
      <c r="DI937" s="163"/>
      <c r="DV937" s="163"/>
      <c r="EI937" s="163"/>
    </row>
    <row r="938" spans="1:139" ht="15.75" customHeight="1" outlineLevel="1" x14ac:dyDescent="0.25">
      <c r="A938" s="2">
        <f t="shared" ref="A938:E947" si="3479">A798</f>
        <v>48</v>
      </c>
      <c r="B938" s="86" t="str">
        <f t="shared" si="3479"/>
        <v>PRE-10043</v>
      </c>
      <c r="C938" s="86" t="str">
        <f t="shared" si="3479"/>
        <v>SPP TAU - Circuit 66026</v>
      </c>
      <c r="D938" s="2" t="str">
        <f t="shared" si="3479"/>
        <v>PRE-10043.1</v>
      </c>
      <c r="E938" s="162" t="str">
        <f t="shared" si="3479"/>
        <v>SPP TAU - Circuit 66026</v>
      </c>
      <c r="I938" s="205">
        <v>0</v>
      </c>
      <c r="J938" s="191">
        <f t="shared" ref="J938:U938" si="3480">J54-J195+I938</f>
        <v>0</v>
      </c>
      <c r="K938" s="191">
        <f t="shared" si="3480"/>
        <v>0</v>
      </c>
      <c r="L938" s="191">
        <f t="shared" si="3480"/>
        <v>0</v>
      </c>
      <c r="M938" s="191">
        <f t="shared" si="3480"/>
        <v>0</v>
      </c>
      <c r="N938" s="191">
        <f t="shared" si="3480"/>
        <v>0</v>
      </c>
      <c r="O938" s="191">
        <f t="shared" si="3480"/>
        <v>0</v>
      </c>
      <c r="P938" s="191">
        <f t="shared" si="3480"/>
        <v>0</v>
      </c>
      <c r="Q938" s="191">
        <f t="shared" si="3480"/>
        <v>0</v>
      </c>
      <c r="R938" s="191">
        <f t="shared" si="3480"/>
        <v>0</v>
      </c>
      <c r="S938" s="191">
        <f t="shared" si="3480"/>
        <v>0</v>
      </c>
      <c r="T938" s="191">
        <f t="shared" si="3480"/>
        <v>0</v>
      </c>
      <c r="U938" s="191">
        <f t="shared" si="3480"/>
        <v>0</v>
      </c>
      <c r="W938" s="191">
        <f t="shared" si="3469"/>
        <v>0</v>
      </c>
      <c r="X938" s="191">
        <f t="shared" ref="X938:AH938" si="3481">X54-X195+W938</f>
        <v>0</v>
      </c>
      <c r="Y938" s="191">
        <f t="shared" si="3481"/>
        <v>0</v>
      </c>
      <c r="Z938" s="191">
        <f t="shared" si="3481"/>
        <v>0</v>
      </c>
      <c r="AA938" s="191">
        <f t="shared" si="3481"/>
        <v>0</v>
      </c>
      <c r="AB938" s="191">
        <f t="shared" si="3481"/>
        <v>0</v>
      </c>
      <c r="AC938" s="191">
        <f t="shared" si="3481"/>
        <v>0</v>
      </c>
      <c r="AD938" s="191">
        <f t="shared" si="3481"/>
        <v>0</v>
      </c>
      <c r="AE938" s="191">
        <f t="shared" si="3481"/>
        <v>661.88</v>
      </c>
      <c r="AF938" s="191">
        <f t="shared" si="3481"/>
        <v>661.88</v>
      </c>
      <c r="AG938" s="191">
        <f t="shared" si="3481"/>
        <v>661.88</v>
      </c>
      <c r="AH938" s="191">
        <f t="shared" si="3481"/>
        <v>553.30999999999995</v>
      </c>
      <c r="AI938" s="163"/>
      <c r="AJ938" s="191">
        <f t="shared" si="3471"/>
        <v>5737.8099999999995</v>
      </c>
      <c r="AK938" s="191">
        <f t="shared" ref="AK938:AU938" si="3482">AK54-AK195+AJ938</f>
        <v>83505.31</v>
      </c>
      <c r="AL938" s="191">
        <f t="shared" si="3482"/>
        <v>83505.31</v>
      </c>
      <c r="AM938" s="191">
        <f t="shared" si="3482"/>
        <v>83505.31</v>
      </c>
      <c r="AN938" s="191">
        <f t="shared" si="3482"/>
        <v>83505.31</v>
      </c>
      <c r="AO938" s="191">
        <f t="shared" si="3482"/>
        <v>83505.31</v>
      </c>
      <c r="AP938" s="191">
        <f t="shared" si="3482"/>
        <v>83505.31</v>
      </c>
      <c r="AQ938" s="191">
        <f t="shared" si="3482"/>
        <v>83505.31</v>
      </c>
      <c r="AR938" s="191">
        <f t="shared" si="3482"/>
        <v>83505.31</v>
      </c>
      <c r="AS938" s="191">
        <f t="shared" si="3482"/>
        <v>83505.31</v>
      </c>
      <c r="AT938" s="191">
        <f t="shared" si="3482"/>
        <v>1333505.31</v>
      </c>
      <c r="AU938" s="191">
        <f t="shared" si="3482"/>
        <v>2583505.31</v>
      </c>
      <c r="AV938" s="163"/>
      <c r="AW938" s="191">
        <f t="shared" si="3473"/>
        <v>2583505.31</v>
      </c>
      <c r="AX938" s="191">
        <f t="shared" ref="AX938:BH938" si="3483">AX54-AX195+AW938</f>
        <v>0</v>
      </c>
      <c r="AY938" s="191">
        <f t="shared" si="3483"/>
        <v>0</v>
      </c>
      <c r="AZ938" s="191">
        <f t="shared" si="3483"/>
        <v>0</v>
      </c>
      <c r="BA938" s="191">
        <f t="shared" si="3483"/>
        <v>0</v>
      </c>
      <c r="BB938" s="191">
        <f t="shared" si="3483"/>
        <v>0</v>
      </c>
      <c r="BC938" s="191">
        <f t="shared" si="3483"/>
        <v>0</v>
      </c>
      <c r="BD938" s="191">
        <f t="shared" si="3483"/>
        <v>0</v>
      </c>
      <c r="BE938" s="191">
        <f t="shared" si="3483"/>
        <v>0</v>
      </c>
      <c r="BF938" s="191">
        <f t="shared" si="3483"/>
        <v>0</v>
      </c>
      <c r="BG938" s="191">
        <f t="shared" si="3483"/>
        <v>0</v>
      </c>
      <c r="BH938" s="191">
        <f t="shared" si="3483"/>
        <v>0</v>
      </c>
      <c r="BI938" s="163"/>
      <c r="BV938" s="163"/>
      <c r="CI938" s="163"/>
      <c r="CV938" s="163"/>
      <c r="DI938" s="163"/>
      <c r="DV938" s="163"/>
      <c r="EI938" s="163"/>
    </row>
    <row r="939" spans="1:139" ht="15.75" customHeight="1" outlineLevel="1" x14ac:dyDescent="0.25">
      <c r="A939" s="2">
        <f t="shared" si="3479"/>
        <v>49</v>
      </c>
      <c r="B939" s="86" t="str">
        <f t="shared" si="3479"/>
        <v xml:space="preserve">PRE-10044 </v>
      </c>
      <c r="C939" s="86" t="str">
        <f t="shared" si="3479"/>
        <v>SPP TAU - Circuit 230006</v>
      </c>
      <c r="D939" s="2" t="str">
        <f t="shared" si="3479"/>
        <v>PRE-10044.1</v>
      </c>
      <c r="E939" s="162" t="str">
        <f t="shared" si="3479"/>
        <v>SPP TAU - Circuit 230006</v>
      </c>
      <c r="I939" s="205">
        <v>0</v>
      </c>
      <c r="J939" s="191">
        <f t="shared" ref="J939:U939" si="3484">J55-J196+I939</f>
        <v>0</v>
      </c>
      <c r="K939" s="191">
        <f t="shared" si="3484"/>
        <v>0</v>
      </c>
      <c r="L939" s="191">
        <f t="shared" si="3484"/>
        <v>0</v>
      </c>
      <c r="M939" s="191">
        <f t="shared" si="3484"/>
        <v>0</v>
      </c>
      <c r="N939" s="191">
        <f t="shared" si="3484"/>
        <v>0</v>
      </c>
      <c r="O939" s="191">
        <f t="shared" si="3484"/>
        <v>0</v>
      </c>
      <c r="P939" s="191">
        <f t="shared" si="3484"/>
        <v>0</v>
      </c>
      <c r="Q939" s="191">
        <f t="shared" si="3484"/>
        <v>0</v>
      </c>
      <c r="R939" s="191">
        <f t="shared" si="3484"/>
        <v>0</v>
      </c>
      <c r="S939" s="191">
        <f t="shared" si="3484"/>
        <v>0</v>
      </c>
      <c r="T939" s="191">
        <f t="shared" si="3484"/>
        <v>0</v>
      </c>
      <c r="U939" s="191">
        <f t="shared" si="3484"/>
        <v>0</v>
      </c>
      <c r="W939" s="191">
        <f t="shared" si="3469"/>
        <v>0</v>
      </c>
      <c r="X939" s="191">
        <f t="shared" ref="X939:AH939" si="3485">X55-X196+W939</f>
        <v>0</v>
      </c>
      <c r="Y939" s="191">
        <f t="shared" si="3485"/>
        <v>0</v>
      </c>
      <c r="Z939" s="191">
        <f t="shared" si="3485"/>
        <v>0</v>
      </c>
      <c r="AA939" s="191">
        <f t="shared" si="3485"/>
        <v>0</v>
      </c>
      <c r="AB939" s="191">
        <f t="shared" si="3485"/>
        <v>0</v>
      </c>
      <c r="AC939" s="191">
        <f t="shared" si="3485"/>
        <v>0</v>
      </c>
      <c r="AD939" s="191">
        <f t="shared" si="3485"/>
        <v>0</v>
      </c>
      <c r="AE939" s="191">
        <f t="shared" si="3485"/>
        <v>1260.72</v>
      </c>
      <c r="AF939" s="191">
        <f t="shared" si="3485"/>
        <v>1260.72</v>
      </c>
      <c r="AG939" s="191">
        <f t="shared" si="3485"/>
        <v>24233.000000000004</v>
      </c>
      <c r="AH939" s="191">
        <f t="shared" si="3485"/>
        <v>611094.40000000037</v>
      </c>
      <c r="AI939" s="163"/>
      <c r="AJ939" s="191">
        <f t="shared" si="3471"/>
        <v>1111094.4000000004</v>
      </c>
      <c r="AK939" s="191">
        <f t="shared" ref="AK939:AU939" si="3486">AK55-AK196+AJ939</f>
        <v>1611094.4000000004</v>
      </c>
      <c r="AL939" s="191">
        <f t="shared" si="3486"/>
        <v>2111094.4000000004</v>
      </c>
      <c r="AM939" s="191">
        <f t="shared" si="3486"/>
        <v>2111094.4000000004</v>
      </c>
      <c r="AN939" s="191">
        <f t="shared" si="3486"/>
        <v>2111094.4000000004</v>
      </c>
      <c r="AO939" s="191">
        <f t="shared" si="3486"/>
        <v>2111094.4000000004</v>
      </c>
      <c r="AP939" s="191">
        <f t="shared" si="3486"/>
        <v>2111094.4000000004</v>
      </c>
      <c r="AQ939" s="191">
        <f t="shared" si="3486"/>
        <v>2111094.4000000004</v>
      </c>
      <c r="AR939" s="191">
        <f t="shared" si="3486"/>
        <v>2111094.4000000004</v>
      </c>
      <c r="AS939" s="191">
        <f t="shared" si="3486"/>
        <v>2111094.4000000004</v>
      </c>
      <c r="AT939" s="191">
        <f t="shared" si="3486"/>
        <v>2111094.4000000004</v>
      </c>
      <c r="AU939" s="191">
        <f t="shared" si="3486"/>
        <v>2111094.4000000004</v>
      </c>
      <c r="AV939" s="163"/>
      <c r="AW939" s="191">
        <f t="shared" si="3473"/>
        <v>2111094.4000000004</v>
      </c>
      <c r="AX939" s="191">
        <f t="shared" ref="AX939:BH939" si="3487">AX55-AX196+AW939</f>
        <v>2111094.4000000004</v>
      </c>
      <c r="AY939" s="191">
        <f t="shared" si="3487"/>
        <v>2111094.4000000004</v>
      </c>
      <c r="AZ939" s="191">
        <f t="shared" si="3487"/>
        <v>0</v>
      </c>
      <c r="BA939" s="191">
        <f t="shared" si="3487"/>
        <v>0</v>
      </c>
      <c r="BB939" s="191">
        <f t="shared" si="3487"/>
        <v>0</v>
      </c>
      <c r="BC939" s="191">
        <f t="shared" si="3487"/>
        <v>0</v>
      </c>
      <c r="BD939" s="191">
        <f t="shared" si="3487"/>
        <v>0</v>
      </c>
      <c r="BE939" s="191">
        <f t="shared" si="3487"/>
        <v>0</v>
      </c>
      <c r="BF939" s="191">
        <f t="shared" si="3487"/>
        <v>0</v>
      </c>
      <c r="BG939" s="191">
        <f t="shared" si="3487"/>
        <v>0</v>
      </c>
      <c r="BH939" s="191">
        <f t="shared" si="3487"/>
        <v>0</v>
      </c>
      <c r="BI939" s="163"/>
      <c r="BV939" s="163"/>
      <c r="CI939" s="163"/>
      <c r="CV939" s="163"/>
      <c r="DI939" s="163"/>
      <c r="DV939" s="163"/>
      <c r="EI939" s="163"/>
    </row>
    <row r="940" spans="1:139" ht="15.75" customHeight="1" outlineLevel="1" x14ac:dyDescent="0.25">
      <c r="A940" s="2">
        <f t="shared" si="3479"/>
        <v>50</v>
      </c>
      <c r="B940" s="86" t="str">
        <f t="shared" si="3479"/>
        <v>TAU-TBD42</v>
      </c>
      <c r="C940" s="86" t="str">
        <f t="shared" si="3479"/>
        <v>SPP TAU - Circuit 66021</v>
      </c>
      <c r="D940" s="2" t="str">
        <f t="shared" si="3479"/>
        <v>TAU-TBD42.1</v>
      </c>
      <c r="E940" s="162" t="str">
        <f t="shared" si="3479"/>
        <v>SPP TAU - Circuit 66021</v>
      </c>
      <c r="I940" s="205">
        <v>0</v>
      </c>
      <c r="J940" s="191">
        <f t="shared" ref="J940:U940" si="3488">J56-J197+I940</f>
        <v>0</v>
      </c>
      <c r="K940" s="191">
        <f t="shared" si="3488"/>
        <v>0</v>
      </c>
      <c r="L940" s="191">
        <f t="shared" si="3488"/>
        <v>0</v>
      </c>
      <c r="M940" s="191">
        <f t="shared" si="3488"/>
        <v>0</v>
      </c>
      <c r="N940" s="191">
        <f t="shared" si="3488"/>
        <v>0</v>
      </c>
      <c r="O940" s="191">
        <f t="shared" si="3488"/>
        <v>0</v>
      </c>
      <c r="P940" s="191">
        <f t="shared" si="3488"/>
        <v>0</v>
      </c>
      <c r="Q940" s="191">
        <f t="shared" si="3488"/>
        <v>0</v>
      </c>
      <c r="R940" s="191">
        <f t="shared" si="3488"/>
        <v>0</v>
      </c>
      <c r="S940" s="191">
        <f t="shared" si="3488"/>
        <v>0</v>
      </c>
      <c r="T940" s="191">
        <f t="shared" si="3488"/>
        <v>0</v>
      </c>
      <c r="U940" s="191">
        <f t="shared" si="3488"/>
        <v>0</v>
      </c>
      <c r="W940" s="191">
        <f t="shared" si="3469"/>
        <v>0</v>
      </c>
      <c r="X940" s="191">
        <f t="shared" ref="X940:AH940" si="3489">X56-X197+W940</f>
        <v>0</v>
      </c>
      <c r="Y940" s="191">
        <f t="shared" si="3489"/>
        <v>0</v>
      </c>
      <c r="Z940" s="191">
        <f t="shared" si="3489"/>
        <v>0</v>
      </c>
      <c r="AA940" s="191">
        <f t="shared" si="3489"/>
        <v>0</v>
      </c>
      <c r="AB940" s="191">
        <f t="shared" si="3489"/>
        <v>0</v>
      </c>
      <c r="AC940" s="191">
        <f t="shared" si="3489"/>
        <v>0</v>
      </c>
      <c r="AD940" s="191">
        <f t="shared" si="3489"/>
        <v>0</v>
      </c>
      <c r="AE940" s="191">
        <f t="shared" si="3489"/>
        <v>0</v>
      </c>
      <c r="AF940" s="191">
        <f t="shared" si="3489"/>
        <v>0</v>
      </c>
      <c r="AG940" s="191">
        <f t="shared" si="3489"/>
        <v>0</v>
      </c>
      <c r="AH940" s="191">
        <f t="shared" si="3489"/>
        <v>0</v>
      </c>
      <c r="AI940" s="163"/>
      <c r="AJ940" s="191">
        <f t="shared" si="3471"/>
        <v>0</v>
      </c>
      <c r="AK940" s="191">
        <f t="shared" ref="AK940:AU940" si="3490">AK56-AK197+AJ940</f>
        <v>0</v>
      </c>
      <c r="AL940" s="191">
        <f t="shared" si="3490"/>
        <v>2853</v>
      </c>
      <c r="AM940" s="191">
        <f t="shared" si="3490"/>
        <v>31383</v>
      </c>
      <c r="AN940" s="191">
        <f t="shared" si="3490"/>
        <v>45648</v>
      </c>
      <c r="AO940" s="191">
        <f t="shared" si="3490"/>
        <v>45648</v>
      </c>
      <c r="AP940" s="191">
        <f t="shared" si="3490"/>
        <v>45648</v>
      </c>
      <c r="AQ940" s="191">
        <f t="shared" si="3490"/>
        <v>45648</v>
      </c>
      <c r="AR940" s="191">
        <f t="shared" si="3490"/>
        <v>45648</v>
      </c>
      <c r="AS940" s="191">
        <f t="shared" si="3490"/>
        <v>45648</v>
      </c>
      <c r="AT940" s="191">
        <f t="shared" si="3490"/>
        <v>45648</v>
      </c>
      <c r="AU940" s="191">
        <f t="shared" si="3490"/>
        <v>45648</v>
      </c>
      <c r="AV940" s="163"/>
      <c r="AW940" s="191">
        <f t="shared" si="3473"/>
        <v>1329498</v>
      </c>
      <c r="AX940" s="191">
        <f t="shared" ref="AX940:BH940" si="3491">AX56-AX197+AW940</f>
        <v>1429353</v>
      </c>
      <c r="AY940" s="191">
        <f t="shared" si="3491"/>
        <v>1429353</v>
      </c>
      <c r="AZ940" s="191">
        <f t="shared" si="3491"/>
        <v>1429353</v>
      </c>
      <c r="BA940" s="191">
        <f t="shared" si="3491"/>
        <v>0</v>
      </c>
      <c r="BB940" s="191">
        <f t="shared" si="3491"/>
        <v>0</v>
      </c>
      <c r="BC940" s="191">
        <f t="shared" si="3491"/>
        <v>0</v>
      </c>
      <c r="BD940" s="191">
        <f t="shared" si="3491"/>
        <v>0</v>
      </c>
      <c r="BE940" s="191">
        <f t="shared" si="3491"/>
        <v>0</v>
      </c>
      <c r="BF940" s="191">
        <f t="shared" si="3491"/>
        <v>0</v>
      </c>
      <c r="BG940" s="191">
        <f t="shared" si="3491"/>
        <v>0</v>
      </c>
      <c r="BH940" s="191">
        <f t="shared" si="3491"/>
        <v>0</v>
      </c>
      <c r="BI940" s="163"/>
      <c r="BV940" s="163"/>
      <c r="CI940" s="163"/>
      <c r="CV940" s="163"/>
      <c r="DI940" s="163"/>
      <c r="DV940" s="163"/>
      <c r="EI940" s="163"/>
    </row>
    <row r="941" spans="1:139" ht="15.75" customHeight="1" outlineLevel="1" x14ac:dyDescent="0.25">
      <c r="A941" s="2">
        <f t="shared" si="3479"/>
        <v>51</v>
      </c>
      <c r="B941" s="86" t="str">
        <f t="shared" si="3479"/>
        <v>TAU-TBD43</v>
      </c>
      <c r="C941" s="86" t="str">
        <f t="shared" si="3479"/>
        <v>SPP TAU - Circuit 66028</v>
      </c>
      <c r="D941" s="2" t="str">
        <f t="shared" si="3479"/>
        <v>TAU-TBD43.1</v>
      </c>
      <c r="E941" s="162" t="str">
        <f t="shared" si="3479"/>
        <v>SPP TAU - Circuit 66028</v>
      </c>
      <c r="I941" s="205">
        <v>0</v>
      </c>
      <c r="J941" s="191">
        <f t="shared" ref="J941:U941" si="3492">J57-J198+I941</f>
        <v>0</v>
      </c>
      <c r="K941" s="191">
        <f t="shared" si="3492"/>
        <v>0</v>
      </c>
      <c r="L941" s="191">
        <f t="shared" si="3492"/>
        <v>0</v>
      </c>
      <c r="M941" s="191">
        <f t="shared" si="3492"/>
        <v>0</v>
      </c>
      <c r="N941" s="191">
        <f t="shared" si="3492"/>
        <v>0</v>
      </c>
      <c r="O941" s="191">
        <f t="shared" si="3492"/>
        <v>0</v>
      </c>
      <c r="P941" s="191">
        <f t="shared" si="3492"/>
        <v>0</v>
      </c>
      <c r="Q941" s="191">
        <f t="shared" si="3492"/>
        <v>0</v>
      </c>
      <c r="R941" s="191">
        <f t="shared" si="3492"/>
        <v>0</v>
      </c>
      <c r="S941" s="191">
        <f t="shared" si="3492"/>
        <v>0</v>
      </c>
      <c r="T941" s="191">
        <f t="shared" si="3492"/>
        <v>0</v>
      </c>
      <c r="U941" s="191">
        <f t="shared" si="3492"/>
        <v>0</v>
      </c>
      <c r="W941" s="191">
        <f t="shared" si="3469"/>
        <v>0</v>
      </c>
      <c r="X941" s="191">
        <f t="shared" ref="X941:AH941" si="3493">X57-X198+W941</f>
        <v>0</v>
      </c>
      <c r="Y941" s="191">
        <f t="shared" si="3493"/>
        <v>0</v>
      </c>
      <c r="Z941" s="191">
        <f t="shared" si="3493"/>
        <v>0</v>
      </c>
      <c r="AA941" s="191">
        <f t="shared" si="3493"/>
        <v>0</v>
      </c>
      <c r="AB941" s="191">
        <f t="shared" si="3493"/>
        <v>0</v>
      </c>
      <c r="AC941" s="191">
        <f t="shared" si="3493"/>
        <v>0</v>
      </c>
      <c r="AD941" s="191">
        <f t="shared" si="3493"/>
        <v>0</v>
      </c>
      <c r="AE941" s="191">
        <f t="shared" si="3493"/>
        <v>0</v>
      </c>
      <c r="AF941" s="191">
        <f t="shared" si="3493"/>
        <v>0</v>
      </c>
      <c r="AG941" s="191">
        <f t="shared" si="3493"/>
        <v>0</v>
      </c>
      <c r="AH941" s="191">
        <f t="shared" si="3493"/>
        <v>0</v>
      </c>
      <c r="AI941" s="163"/>
      <c r="AJ941" s="191">
        <f t="shared" si="3471"/>
        <v>0</v>
      </c>
      <c r="AK941" s="191">
        <f t="shared" ref="AK941:AU941" si="3494">AK57-AK198+AJ941</f>
        <v>0</v>
      </c>
      <c r="AL941" s="191">
        <f t="shared" si="3494"/>
        <v>0</v>
      </c>
      <c r="AM941" s="191">
        <f t="shared" si="3494"/>
        <v>3077.74</v>
      </c>
      <c r="AN941" s="191">
        <f t="shared" si="3494"/>
        <v>49243.839999999997</v>
      </c>
      <c r="AO941" s="191">
        <f t="shared" si="3494"/>
        <v>49243.839999999997</v>
      </c>
      <c r="AP941" s="191">
        <f t="shared" si="3494"/>
        <v>49243.839999999997</v>
      </c>
      <c r="AQ941" s="191">
        <f t="shared" si="3494"/>
        <v>49243.839999999997</v>
      </c>
      <c r="AR941" s="191">
        <f t="shared" si="3494"/>
        <v>49243.839999999997</v>
      </c>
      <c r="AS941" s="191">
        <f t="shared" si="3494"/>
        <v>49243.839999999997</v>
      </c>
      <c r="AT941" s="191">
        <f t="shared" si="3494"/>
        <v>49243.839999999997</v>
      </c>
      <c r="AU941" s="191">
        <f t="shared" si="3494"/>
        <v>49243.839999999997</v>
      </c>
      <c r="AV941" s="163"/>
      <c r="AW941" s="191">
        <f t="shared" si="3473"/>
        <v>126187.34</v>
      </c>
      <c r="AX941" s="191">
        <f t="shared" ref="AX941:BH941" si="3495">AX57-AX198+AW941</f>
        <v>1511170.34</v>
      </c>
      <c r="AY941" s="191">
        <f t="shared" si="3495"/>
        <v>1541947.74</v>
      </c>
      <c r="AZ941" s="191">
        <f t="shared" si="3495"/>
        <v>1541947.74</v>
      </c>
      <c r="BA941" s="191">
        <f t="shared" si="3495"/>
        <v>1541947.74</v>
      </c>
      <c r="BB941" s="191">
        <f t="shared" si="3495"/>
        <v>0</v>
      </c>
      <c r="BC941" s="191">
        <f t="shared" si="3495"/>
        <v>0</v>
      </c>
      <c r="BD941" s="191">
        <f t="shared" si="3495"/>
        <v>0</v>
      </c>
      <c r="BE941" s="191">
        <f t="shared" si="3495"/>
        <v>0</v>
      </c>
      <c r="BF941" s="191">
        <f t="shared" si="3495"/>
        <v>0</v>
      </c>
      <c r="BG941" s="191">
        <f t="shared" si="3495"/>
        <v>0</v>
      </c>
      <c r="BH941" s="191">
        <f t="shared" si="3495"/>
        <v>0</v>
      </c>
      <c r="BI941" s="163"/>
      <c r="BV941" s="163"/>
      <c r="CI941" s="163"/>
      <c r="CV941" s="163"/>
      <c r="DI941" s="163"/>
      <c r="DV941" s="163"/>
      <c r="EI941" s="163"/>
    </row>
    <row r="942" spans="1:139" ht="15.75" customHeight="1" outlineLevel="1" x14ac:dyDescent="0.25">
      <c r="A942" s="2">
        <f t="shared" si="3479"/>
        <v>52</v>
      </c>
      <c r="B942" s="86" t="str">
        <f t="shared" si="3479"/>
        <v>TAU-TBD44</v>
      </c>
      <c r="C942" s="86" t="str">
        <f t="shared" si="3479"/>
        <v>SPP TAU - Circuit 66032</v>
      </c>
      <c r="D942" s="2" t="str">
        <f t="shared" si="3479"/>
        <v>TAU-TBD44.1</v>
      </c>
      <c r="E942" s="162" t="str">
        <f t="shared" si="3479"/>
        <v>SPP TAU - Circuit 66032</v>
      </c>
      <c r="I942" s="205">
        <v>0</v>
      </c>
      <c r="J942" s="191">
        <f t="shared" ref="J942:U942" si="3496">J58-J199+I942</f>
        <v>0</v>
      </c>
      <c r="K942" s="191">
        <f t="shared" si="3496"/>
        <v>0</v>
      </c>
      <c r="L942" s="191">
        <f t="shared" si="3496"/>
        <v>0</v>
      </c>
      <c r="M942" s="191">
        <f t="shared" si="3496"/>
        <v>0</v>
      </c>
      <c r="N942" s="191">
        <f t="shared" si="3496"/>
        <v>0</v>
      </c>
      <c r="O942" s="191">
        <f t="shared" si="3496"/>
        <v>0</v>
      </c>
      <c r="P942" s="191">
        <f t="shared" si="3496"/>
        <v>0</v>
      </c>
      <c r="Q942" s="191">
        <f t="shared" si="3496"/>
        <v>0</v>
      </c>
      <c r="R942" s="191">
        <f t="shared" si="3496"/>
        <v>0</v>
      </c>
      <c r="S942" s="191">
        <f t="shared" si="3496"/>
        <v>0</v>
      </c>
      <c r="T942" s="191">
        <f t="shared" si="3496"/>
        <v>0</v>
      </c>
      <c r="U942" s="191">
        <f t="shared" si="3496"/>
        <v>0</v>
      </c>
      <c r="W942" s="191">
        <f t="shared" si="3469"/>
        <v>0</v>
      </c>
      <c r="X942" s="191">
        <f t="shared" ref="X942:AH942" si="3497">X58-X199+W942</f>
        <v>0</v>
      </c>
      <c r="Y942" s="191">
        <f t="shared" si="3497"/>
        <v>0</v>
      </c>
      <c r="Z942" s="191">
        <f t="shared" si="3497"/>
        <v>0</v>
      </c>
      <c r="AA942" s="191">
        <f t="shared" si="3497"/>
        <v>0</v>
      </c>
      <c r="AB942" s="191">
        <f t="shared" si="3497"/>
        <v>0</v>
      </c>
      <c r="AC942" s="191">
        <f t="shared" si="3497"/>
        <v>0</v>
      </c>
      <c r="AD942" s="191">
        <f t="shared" si="3497"/>
        <v>0</v>
      </c>
      <c r="AE942" s="191">
        <f t="shared" si="3497"/>
        <v>0</v>
      </c>
      <c r="AF942" s="191">
        <f t="shared" si="3497"/>
        <v>0</v>
      </c>
      <c r="AG942" s="191">
        <f t="shared" si="3497"/>
        <v>0</v>
      </c>
      <c r="AH942" s="191">
        <f t="shared" si="3497"/>
        <v>0</v>
      </c>
      <c r="AI942" s="163"/>
      <c r="AJ942" s="191">
        <f t="shared" si="3471"/>
        <v>0</v>
      </c>
      <c r="AK942" s="191">
        <f t="shared" ref="AK942:AU942" si="3498">AK58-AK199+AJ942</f>
        <v>0</v>
      </c>
      <c r="AL942" s="191">
        <f t="shared" si="3498"/>
        <v>0</v>
      </c>
      <c r="AM942" s="191">
        <f t="shared" si="3498"/>
        <v>0</v>
      </c>
      <c r="AN942" s="191">
        <f t="shared" si="3498"/>
        <v>2536</v>
      </c>
      <c r="AO942" s="191">
        <f t="shared" si="3498"/>
        <v>40576</v>
      </c>
      <c r="AP942" s="191">
        <f t="shared" si="3498"/>
        <v>40576</v>
      </c>
      <c r="AQ942" s="191">
        <f t="shared" si="3498"/>
        <v>40576</v>
      </c>
      <c r="AR942" s="191">
        <f t="shared" si="3498"/>
        <v>40576</v>
      </c>
      <c r="AS942" s="191">
        <f t="shared" si="3498"/>
        <v>40576</v>
      </c>
      <c r="AT942" s="191">
        <f t="shared" si="3498"/>
        <v>40576</v>
      </c>
      <c r="AU942" s="191">
        <f t="shared" si="3498"/>
        <v>40576</v>
      </c>
      <c r="AV942" s="163"/>
      <c r="AW942" s="191">
        <f t="shared" si="3473"/>
        <v>40576</v>
      </c>
      <c r="AX942" s="191">
        <f t="shared" ref="AX942:BH942" si="3499">AX58-AX199+AW942</f>
        <v>103976</v>
      </c>
      <c r="AY942" s="191">
        <f t="shared" si="3499"/>
        <v>1245176</v>
      </c>
      <c r="AZ942" s="191">
        <f t="shared" si="3499"/>
        <v>1270536</v>
      </c>
      <c r="BA942" s="191">
        <f t="shared" si="3499"/>
        <v>1270536</v>
      </c>
      <c r="BB942" s="191">
        <f t="shared" si="3499"/>
        <v>1270536</v>
      </c>
      <c r="BC942" s="191">
        <f t="shared" si="3499"/>
        <v>0</v>
      </c>
      <c r="BD942" s="191">
        <f t="shared" si="3499"/>
        <v>0</v>
      </c>
      <c r="BE942" s="191">
        <f t="shared" si="3499"/>
        <v>0</v>
      </c>
      <c r="BF942" s="191">
        <f t="shared" si="3499"/>
        <v>0</v>
      </c>
      <c r="BG942" s="191">
        <f t="shared" si="3499"/>
        <v>0</v>
      </c>
      <c r="BH942" s="191">
        <f t="shared" si="3499"/>
        <v>0</v>
      </c>
      <c r="BI942" s="163"/>
      <c r="BV942" s="163"/>
      <c r="CI942" s="163"/>
      <c r="CV942" s="163"/>
      <c r="DI942" s="163"/>
      <c r="DV942" s="163"/>
      <c r="EI942" s="163"/>
    </row>
    <row r="943" spans="1:139" ht="15.75" customHeight="1" outlineLevel="1" x14ac:dyDescent="0.25">
      <c r="A943" s="2">
        <f t="shared" si="3479"/>
        <v>53</v>
      </c>
      <c r="B943" s="86" t="str">
        <f t="shared" si="3479"/>
        <v>TAU-TBD45</v>
      </c>
      <c r="C943" s="86" t="str">
        <f t="shared" si="3479"/>
        <v>SPP TAU - Circuit 66017</v>
      </c>
      <c r="D943" s="2" t="str">
        <f t="shared" si="3479"/>
        <v>TAU-TBD45.1</v>
      </c>
      <c r="E943" s="162" t="str">
        <f t="shared" si="3479"/>
        <v>SPP TAU - Circuit 66017</v>
      </c>
      <c r="I943" s="205">
        <v>0</v>
      </c>
      <c r="J943" s="191">
        <f t="shared" ref="J943:U943" si="3500">J59-J200+I943</f>
        <v>0</v>
      </c>
      <c r="K943" s="191">
        <f t="shared" si="3500"/>
        <v>0</v>
      </c>
      <c r="L943" s="191">
        <f t="shared" si="3500"/>
        <v>0</v>
      </c>
      <c r="M943" s="191">
        <f t="shared" si="3500"/>
        <v>0</v>
      </c>
      <c r="N943" s="191">
        <f t="shared" si="3500"/>
        <v>0</v>
      </c>
      <c r="O943" s="191">
        <f t="shared" si="3500"/>
        <v>0</v>
      </c>
      <c r="P943" s="191">
        <f t="shared" si="3500"/>
        <v>0</v>
      </c>
      <c r="Q943" s="191">
        <f t="shared" si="3500"/>
        <v>0</v>
      </c>
      <c r="R943" s="191">
        <f t="shared" si="3500"/>
        <v>0</v>
      </c>
      <c r="S943" s="191">
        <f t="shared" si="3500"/>
        <v>0</v>
      </c>
      <c r="T943" s="191">
        <f t="shared" si="3500"/>
        <v>0</v>
      </c>
      <c r="U943" s="191">
        <f t="shared" si="3500"/>
        <v>0</v>
      </c>
      <c r="W943" s="191">
        <f t="shared" si="3469"/>
        <v>0</v>
      </c>
      <c r="X943" s="191">
        <f t="shared" ref="X943:AH943" si="3501">X59-X200+W943</f>
        <v>0</v>
      </c>
      <c r="Y943" s="191">
        <f t="shared" si="3501"/>
        <v>0</v>
      </c>
      <c r="Z943" s="191">
        <f t="shared" si="3501"/>
        <v>0</v>
      </c>
      <c r="AA943" s="191">
        <f t="shared" si="3501"/>
        <v>0</v>
      </c>
      <c r="AB943" s="191">
        <f t="shared" si="3501"/>
        <v>0</v>
      </c>
      <c r="AC943" s="191">
        <f t="shared" si="3501"/>
        <v>0</v>
      </c>
      <c r="AD943" s="191">
        <f t="shared" si="3501"/>
        <v>0</v>
      </c>
      <c r="AE943" s="191">
        <f t="shared" si="3501"/>
        <v>0</v>
      </c>
      <c r="AF943" s="191">
        <f t="shared" si="3501"/>
        <v>0</v>
      </c>
      <c r="AG943" s="191">
        <f t="shared" si="3501"/>
        <v>0</v>
      </c>
      <c r="AH943" s="191">
        <f t="shared" si="3501"/>
        <v>0</v>
      </c>
      <c r="AI943" s="163"/>
      <c r="AJ943" s="191">
        <f t="shared" si="3471"/>
        <v>0</v>
      </c>
      <c r="AK943" s="191">
        <f t="shared" ref="AK943:AU943" si="3502">AK59-AK200+AJ943</f>
        <v>0</v>
      </c>
      <c r="AL943" s="191">
        <f t="shared" si="3502"/>
        <v>0</v>
      </c>
      <c r="AM943" s="191">
        <f t="shared" si="3502"/>
        <v>0</v>
      </c>
      <c r="AN943" s="191">
        <f t="shared" si="3502"/>
        <v>6103.18</v>
      </c>
      <c r="AO943" s="191">
        <f t="shared" si="3502"/>
        <v>36619.08</v>
      </c>
      <c r="AP943" s="191">
        <f t="shared" si="3502"/>
        <v>82392.929999999993</v>
      </c>
      <c r="AQ943" s="191">
        <f t="shared" si="3502"/>
        <v>234972.43</v>
      </c>
      <c r="AR943" s="191">
        <f t="shared" si="3502"/>
        <v>234972.43</v>
      </c>
      <c r="AS943" s="191">
        <f t="shared" si="3502"/>
        <v>234972.43</v>
      </c>
      <c r="AT943" s="191">
        <f t="shared" si="3502"/>
        <v>234972.43</v>
      </c>
      <c r="AU943" s="191">
        <f t="shared" si="3502"/>
        <v>234972.43</v>
      </c>
      <c r="AV943" s="163"/>
      <c r="AW943" s="191">
        <f t="shared" si="3473"/>
        <v>234972.43</v>
      </c>
      <c r="AX943" s="191">
        <f t="shared" ref="AX943:BH943" si="3503">AX59-AX200+AW943</f>
        <v>234972.43</v>
      </c>
      <c r="AY943" s="191">
        <f t="shared" si="3503"/>
        <v>296004.23</v>
      </c>
      <c r="AZ943" s="191">
        <f t="shared" si="3503"/>
        <v>1821799.23</v>
      </c>
      <c r="BA943" s="191">
        <f t="shared" si="3503"/>
        <v>2981403.4299999997</v>
      </c>
      <c r="BB943" s="191">
        <f t="shared" si="3503"/>
        <v>3042435.2299999995</v>
      </c>
      <c r="BC943" s="191">
        <f t="shared" si="3503"/>
        <v>3042435.2299999995</v>
      </c>
      <c r="BD943" s="191">
        <f t="shared" si="3503"/>
        <v>3042435.2299999995</v>
      </c>
      <c r="BE943" s="191">
        <f t="shared" si="3503"/>
        <v>0</v>
      </c>
      <c r="BF943" s="191">
        <f t="shared" si="3503"/>
        <v>0</v>
      </c>
      <c r="BG943" s="191">
        <f t="shared" si="3503"/>
        <v>0</v>
      </c>
      <c r="BH943" s="191">
        <f t="shared" si="3503"/>
        <v>0</v>
      </c>
      <c r="BI943" s="163"/>
      <c r="BV943" s="163"/>
      <c r="CI943" s="163"/>
      <c r="CV943" s="163"/>
      <c r="DI943" s="163"/>
      <c r="DV943" s="163"/>
      <c r="EI943" s="163"/>
    </row>
    <row r="944" spans="1:139" ht="15.75" customHeight="1" outlineLevel="1" x14ac:dyDescent="0.25">
      <c r="A944" s="2">
        <f t="shared" si="3479"/>
        <v>54</v>
      </c>
      <c r="B944" s="86" t="str">
        <f t="shared" si="3479"/>
        <v>PRE-10049</v>
      </c>
      <c r="C944" s="86" t="str">
        <f t="shared" si="3479"/>
        <v>SPP TAU - Circuit 66011</v>
      </c>
      <c r="D944" s="2" t="str">
        <f t="shared" si="3479"/>
        <v>PRE-10049.1</v>
      </c>
      <c r="E944" s="162" t="str">
        <f t="shared" si="3479"/>
        <v>SPP TAU - Circuit 66011</v>
      </c>
      <c r="I944" s="205">
        <v>0</v>
      </c>
      <c r="J944" s="191">
        <f t="shared" ref="J944:U944" si="3504">J60-J201+I944</f>
        <v>0</v>
      </c>
      <c r="K944" s="191">
        <f t="shared" si="3504"/>
        <v>0</v>
      </c>
      <c r="L944" s="191">
        <f t="shared" si="3504"/>
        <v>0</v>
      </c>
      <c r="M944" s="191">
        <f t="shared" si="3504"/>
        <v>0</v>
      </c>
      <c r="N944" s="191">
        <f t="shared" si="3504"/>
        <v>0</v>
      </c>
      <c r="O944" s="191">
        <f t="shared" si="3504"/>
        <v>0</v>
      </c>
      <c r="P944" s="191">
        <f t="shared" si="3504"/>
        <v>0</v>
      </c>
      <c r="Q944" s="191">
        <f t="shared" si="3504"/>
        <v>0</v>
      </c>
      <c r="R944" s="191">
        <f t="shared" si="3504"/>
        <v>0</v>
      </c>
      <c r="S944" s="191">
        <f t="shared" si="3504"/>
        <v>0</v>
      </c>
      <c r="T944" s="191">
        <f t="shared" si="3504"/>
        <v>0</v>
      </c>
      <c r="U944" s="191">
        <f t="shared" si="3504"/>
        <v>0</v>
      </c>
      <c r="W944" s="191">
        <f t="shared" si="3469"/>
        <v>0</v>
      </c>
      <c r="X944" s="191">
        <f t="shared" ref="X944:AH944" si="3505">X60-X201+W944</f>
        <v>0</v>
      </c>
      <c r="Y944" s="191">
        <f t="shared" si="3505"/>
        <v>0</v>
      </c>
      <c r="Z944" s="191">
        <f t="shared" si="3505"/>
        <v>0</v>
      </c>
      <c r="AA944" s="191">
        <f t="shared" si="3505"/>
        <v>0</v>
      </c>
      <c r="AB944" s="191">
        <f t="shared" si="3505"/>
        <v>0</v>
      </c>
      <c r="AC944" s="191">
        <f t="shared" si="3505"/>
        <v>0</v>
      </c>
      <c r="AD944" s="191">
        <f t="shared" si="3505"/>
        <v>0</v>
      </c>
      <c r="AE944" s="191">
        <f t="shared" si="3505"/>
        <v>0</v>
      </c>
      <c r="AF944" s="191">
        <f t="shared" si="3505"/>
        <v>5106.43</v>
      </c>
      <c r="AG944" s="191">
        <f t="shared" si="3505"/>
        <v>12442.189999999999</v>
      </c>
      <c r="AH944" s="191">
        <f t="shared" si="3505"/>
        <v>57192.979999999996</v>
      </c>
      <c r="AI944" s="163"/>
      <c r="AJ944" s="191">
        <f t="shared" si="3471"/>
        <v>57192.979999999996</v>
      </c>
      <c r="AK944" s="191">
        <f t="shared" ref="AK944:AU944" si="3506">AK60-AK201+AJ944</f>
        <v>57192.979999999996</v>
      </c>
      <c r="AL944" s="191">
        <f t="shared" si="3506"/>
        <v>57192.979999999996</v>
      </c>
      <c r="AM944" s="191">
        <f t="shared" si="3506"/>
        <v>57192.979999999996</v>
      </c>
      <c r="AN944" s="191">
        <f t="shared" si="3506"/>
        <v>57192.979999999996</v>
      </c>
      <c r="AO944" s="191">
        <f t="shared" si="3506"/>
        <v>57192.979999999996</v>
      </c>
      <c r="AP944" s="191">
        <f t="shared" si="3506"/>
        <v>58587.78</v>
      </c>
      <c r="AQ944" s="191">
        <f t="shared" si="3506"/>
        <v>79509.78</v>
      </c>
      <c r="AR944" s="191">
        <f t="shared" si="3506"/>
        <v>79509.78</v>
      </c>
      <c r="AS944" s="191">
        <f t="shared" si="3506"/>
        <v>79509.78</v>
      </c>
      <c r="AT944" s="191">
        <f t="shared" si="3506"/>
        <v>79509.78</v>
      </c>
      <c r="AU944" s="191">
        <f t="shared" si="3506"/>
        <v>79509.78</v>
      </c>
      <c r="AV944" s="163"/>
      <c r="AW944" s="191">
        <f t="shared" si="3473"/>
        <v>79509.78</v>
      </c>
      <c r="AX944" s="191">
        <f t="shared" ref="AX944:BH944" si="3507">AX60-AX201+AW944</f>
        <v>79509.78</v>
      </c>
      <c r="AY944" s="191">
        <f t="shared" si="3507"/>
        <v>79509.78</v>
      </c>
      <c r="AZ944" s="191">
        <f t="shared" si="3507"/>
        <v>114379.78</v>
      </c>
      <c r="BA944" s="191">
        <f t="shared" si="3507"/>
        <v>428209.78</v>
      </c>
      <c r="BB944" s="191">
        <f t="shared" si="3507"/>
        <v>742039.78</v>
      </c>
      <c r="BC944" s="191">
        <f t="shared" si="3507"/>
        <v>755987.78</v>
      </c>
      <c r="BD944" s="191">
        <f t="shared" si="3507"/>
        <v>755987.78</v>
      </c>
      <c r="BE944" s="191">
        <f t="shared" si="3507"/>
        <v>0</v>
      </c>
      <c r="BF944" s="191">
        <f t="shared" si="3507"/>
        <v>0</v>
      </c>
      <c r="BG944" s="191">
        <f t="shared" si="3507"/>
        <v>0</v>
      </c>
      <c r="BH944" s="191">
        <f t="shared" si="3507"/>
        <v>0</v>
      </c>
      <c r="BI944" s="163"/>
      <c r="BV944" s="163"/>
      <c r="CI944" s="163"/>
      <c r="CV944" s="163"/>
      <c r="DI944" s="163"/>
      <c r="DV944" s="163"/>
      <c r="EI944" s="163"/>
    </row>
    <row r="945" spans="1:139" ht="15.75" customHeight="1" outlineLevel="1" x14ac:dyDescent="0.25">
      <c r="A945" s="2">
        <f t="shared" si="3479"/>
        <v>55</v>
      </c>
      <c r="B945" s="86" t="str">
        <f t="shared" si="3479"/>
        <v>TAU-TBD47</v>
      </c>
      <c r="C945" s="86" t="str">
        <f t="shared" si="3479"/>
        <v>SPP TAU - Circuit 66047</v>
      </c>
      <c r="D945" s="2" t="str">
        <f t="shared" si="3479"/>
        <v>TAU-TBD47.1</v>
      </c>
      <c r="E945" s="162" t="str">
        <f t="shared" si="3479"/>
        <v>SPP TAU - Circuit 66047</v>
      </c>
      <c r="I945" s="205">
        <v>0</v>
      </c>
      <c r="J945" s="191">
        <f t="shared" ref="J945:U945" si="3508">J61-J202+I945</f>
        <v>0</v>
      </c>
      <c r="K945" s="191">
        <f t="shared" si="3508"/>
        <v>0</v>
      </c>
      <c r="L945" s="191">
        <f t="shared" si="3508"/>
        <v>0</v>
      </c>
      <c r="M945" s="191">
        <f t="shared" si="3508"/>
        <v>0</v>
      </c>
      <c r="N945" s="191">
        <f t="shared" si="3508"/>
        <v>0</v>
      </c>
      <c r="O945" s="191">
        <f t="shared" si="3508"/>
        <v>0</v>
      </c>
      <c r="P945" s="191">
        <f t="shared" si="3508"/>
        <v>0</v>
      </c>
      <c r="Q945" s="191">
        <f t="shared" si="3508"/>
        <v>0</v>
      </c>
      <c r="R945" s="191">
        <f t="shared" si="3508"/>
        <v>0</v>
      </c>
      <c r="S945" s="191">
        <f t="shared" si="3508"/>
        <v>0</v>
      </c>
      <c r="T945" s="191">
        <f t="shared" si="3508"/>
        <v>0</v>
      </c>
      <c r="U945" s="191">
        <f t="shared" si="3508"/>
        <v>0</v>
      </c>
      <c r="W945" s="191">
        <f t="shared" si="3469"/>
        <v>0</v>
      </c>
      <c r="X945" s="191">
        <f t="shared" ref="X945:AH945" si="3509">X61-X202+W945</f>
        <v>0</v>
      </c>
      <c r="Y945" s="191">
        <f t="shared" si="3509"/>
        <v>0</v>
      </c>
      <c r="Z945" s="191">
        <f t="shared" si="3509"/>
        <v>0</v>
      </c>
      <c r="AA945" s="191">
        <f t="shared" si="3509"/>
        <v>0</v>
      </c>
      <c r="AB945" s="191">
        <f t="shared" si="3509"/>
        <v>0</v>
      </c>
      <c r="AC945" s="191">
        <f t="shared" si="3509"/>
        <v>0</v>
      </c>
      <c r="AD945" s="191">
        <f t="shared" si="3509"/>
        <v>0</v>
      </c>
      <c r="AE945" s="191">
        <f t="shared" si="3509"/>
        <v>0</v>
      </c>
      <c r="AF945" s="191">
        <f t="shared" si="3509"/>
        <v>0</v>
      </c>
      <c r="AG945" s="191">
        <f t="shared" si="3509"/>
        <v>0</v>
      </c>
      <c r="AH945" s="191">
        <f t="shared" si="3509"/>
        <v>0</v>
      </c>
      <c r="AI945" s="163"/>
      <c r="AJ945" s="191">
        <f t="shared" si="3471"/>
        <v>0</v>
      </c>
      <c r="AK945" s="191">
        <f t="shared" ref="AK945:AU945" si="3510">AK61-AK202+AJ945</f>
        <v>0</v>
      </c>
      <c r="AL945" s="191">
        <f t="shared" si="3510"/>
        <v>0</v>
      </c>
      <c r="AM945" s="191">
        <f t="shared" si="3510"/>
        <v>0</v>
      </c>
      <c r="AN945" s="191">
        <f t="shared" si="3510"/>
        <v>0</v>
      </c>
      <c r="AO945" s="191">
        <f t="shared" si="3510"/>
        <v>0</v>
      </c>
      <c r="AP945" s="191">
        <f t="shared" si="3510"/>
        <v>63.4</v>
      </c>
      <c r="AQ945" s="191">
        <f t="shared" si="3510"/>
        <v>1014.4</v>
      </c>
      <c r="AR945" s="191">
        <f t="shared" si="3510"/>
        <v>1014.4</v>
      </c>
      <c r="AS945" s="191">
        <f t="shared" si="3510"/>
        <v>1014.4</v>
      </c>
      <c r="AT945" s="191">
        <f t="shared" si="3510"/>
        <v>1014.4</v>
      </c>
      <c r="AU945" s="191">
        <f t="shared" si="3510"/>
        <v>1014.4</v>
      </c>
      <c r="AV945" s="163"/>
      <c r="AW945" s="191">
        <f t="shared" si="3473"/>
        <v>1014.4</v>
      </c>
      <c r="AX945" s="191">
        <f t="shared" ref="AX945:BH945" si="3511">AX61-AX202+AW945</f>
        <v>1014.4</v>
      </c>
      <c r="AY945" s="191">
        <f t="shared" si="3511"/>
        <v>1014.4</v>
      </c>
      <c r="AZ945" s="191">
        <f t="shared" si="3511"/>
        <v>1014.4</v>
      </c>
      <c r="BA945" s="191">
        <f t="shared" si="3511"/>
        <v>2599.4</v>
      </c>
      <c r="BB945" s="191">
        <f t="shared" si="3511"/>
        <v>31129.4</v>
      </c>
      <c r="BC945" s="191">
        <f t="shared" si="3511"/>
        <v>31763.4</v>
      </c>
      <c r="BD945" s="191">
        <f t="shared" si="3511"/>
        <v>31763.4</v>
      </c>
      <c r="BE945" s="191">
        <f t="shared" si="3511"/>
        <v>0</v>
      </c>
      <c r="BF945" s="191">
        <f t="shared" si="3511"/>
        <v>0</v>
      </c>
      <c r="BG945" s="191">
        <f t="shared" si="3511"/>
        <v>0</v>
      </c>
      <c r="BH945" s="191">
        <f t="shared" si="3511"/>
        <v>0</v>
      </c>
      <c r="BI945" s="163"/>
      <c r="BV945" s="163"/>
      <c r="CI945" s="163"/>
      <c r="CV945" s="163"/>
      <c r="DI945" s="163"/>
      <c r="DV945" s="163"/>
      <c r="EI945" s="163"/>
    </row>
    <row r="946" spans="1:139" ht="15.75" customHeight="1" outlineLevel="1" x14ac:dyDescent="0.25">
      <c r="A946" s="2">
        <f t="shared" si="3479"/>
        <v>56</v>
      </c>
      <c r="B946" s="86" t="str">
        <f t="shared" si="3479"/>
        <v>TAU-TBD48</v>
      </c>
      <c r="C946" s="86" t="str">
        <f t="shared" si="3479"/>
        <v>SPP TAU - Circuit 66436</v>
      </c>
      <c r="D946" s="2" t="str">
        <f t="shared" si="3479"/>
        <v>TAU-TBD48.1</v>
      </c>
      <c r="E946" s="162" t="str">
        <f t="shared" si="3479"/>
        <v>SPP TAU - Circuit 66436</v>
      </c>
      <c r="I946" s="205">
        <v>0</v>
      </c>
      <c r="J946" s="191">
        <f t="shared" ref="J946:U946" si="3512">J62-J203+I946</f>
        <v>0</v>
      </c>
      <c r="K946" s="191">
        <f t="shared" si="3512"/>
        <v>0</v>
      </c>
      <c r="L946" s="191">
        <f t="shared" si="3512"/>
        <v>0</v>
      </c>
      <c r="M946" s="191">
        <f t="shared" si="3512"/>
        <v>0</v>
      </c>
      <c r="N946" s="191">
        <f t="shared" si="3512"/>
        <v>0</v>
      </c>
      <c r="O946" s="191">
        <f t="shared" si="3512"/>
        <v>0</v>
      </c>
      <c r="P946" s="191">
        <f t="shared" si="3512"/>
        <v>0</v>
      </c>
      <c r="Q946" s="191">
        <f t="shared" si="3512"/>
        <v>0</v>
      </c>
      <c r="R946" s="191">
        <f t="shared" si="3512"/>
        <v>0</v>
      </c>
      <c r="S946" s="191">
        <f t="shared" si="3512"/>
        <v>0</v>
      </c>
      <c r="T946" s="191">
        <f t="shared" si="3512"/>
        <v>0</v>
      </c>
      <c r="U946" s="191">
        <f t="shared" si="3512"/>
        <v>0</v>
      </c>
      <c r="W946" s="191">
        <f t="shared" si="3469"/>
        <v>0</v>
      </c>
      <c r="X946" s="191">
        <f t="shared" ref="X946:AH946" si="3513">X62-X203+W946</f>
        <v>0</v>
      </c>
      <c r="Y946" s="191">
        <f t="shared" si="3513"/>
        <v>0</v>
      </c>
      <c r="Z946" s="191">
        <f t="shared" si="3513"/>
        <v>0</v>
      </c>
      <c r="AA946" s="191">
        <f t="shared" si="3513"/>
        <v>0</v>
      </c>
      <c r="AB946" s="191">
        <f t="shared" si="3513"/>
        <v>0</v>
      </c>
      <c r="AC946" s="191">
        <f t="shared" si="3513"/>
        <v>0</v>
      </c>
      <c r="AD946" s="191">
        <f t="shared" si="3513"/>
        <v>0</v>
      </c>
      <c r="AE946" s="191">
        <f t="shared" si="3513"/>
        <v>0</v>
      </c>
      <c r="AF946" s="191">
        <f t="shared" si="3513"/>
        <v>0</v>
      </c>
      <c r="AG946" s="191">
        <f t="shared" si="3513"/>
        <v>0</v>
      </c>
      <c r="AH946" s="191">
        <f t="shared" si="3513"/>
        <v>0</v>
      </c>
      <c r="AI946" s="163"/>
      <c r="AJ946" s="191">
        <f t="shared" si="3471"/>
        <v>0</v>
      </c>
      <c r="AK946" s="191">
        <f t="shared" ref="AK946:AU946" si="3514">AK62-AK203+AJ946</f>
        <v>0</v>
      </c>
      <c r="AL946" s="191">
        <f t="shared" si="3514"/>
        <v>0</v>
      </c>
      <c r="AM946" s="191">
        <f t="shared" si="3514"/>
        <v>0</v>
      </c>
      <c r="AN946" s="191">
        <f t="shared" si="3514"/>
        <v>0</v>
      </c>
      <c r="AO946" s="191">
        <f t="shared" si="3514"/>
        <v>0</v>
      </c>
      <c r="AP946" s="191">
        <f t="shared" si="3514"/>
        <v>2155.6</v>
      </c>
      <c r="AQ946" s="191">
        <f t="shared" si="3514"/>
        <v>29100.6</v>
      </c>
      <c r="AR946" s="191">
        <f t="shared" si="3514"/>
        <v>34489.599999999999</v>
      </c>
      <c r="AS946" s="191">
        <f t="shared" si="3514"/>
        <v>34489.599999999999</v>
      </c>
      <c r="AT946" s="191">
        <f t="shared" si="3514"/>
        <v>34489.599999999999</v>
      </c>
      <c r="AU946" s="191">
        <f t="shared" si="3514"/>
        <v>34489.599999999999</v>
      </c>
      <c r="AV946" s="163"/>
      <c r="AW946" s="191">
        <f t="shared" si="3473"/>
        <v>34489.599999999999</v>
      </c>
      <c r="AX946" s="191">
        <f t="shared" ref="AX946:BH946" si="3515">AX62-AX203+AW946</f>
        <v>34489.599999999999</v>
      </c>
      <c r="AY946" s="191">
        <f t="shared" si="3515"/>
        <v>34489.599999999999</v>
      </c>
      <c r="AZ946" s="191">
        <f t="shared" si="3515"/>
        <v>34489.599999999999</v>
      </c>
      <c r="BA946" s="191">
        <f t="shared" si="3515"/>
        <v>88379.6</v>
      </c>
      <c r="BB946" s="191">
        <f t="shared" si="3515"/>
        <v>1058399.6000000001</v>
      </c>
      <c r="BC946" s="191">
        <f t="shared" si="3515"/>
        <v>1079955.6000000001</v>
      </c>
      <c r="BD946" s="191">
        <f t="shared" si="3515"/>
        <v>1079955.6000000001</v>
      </c>
      <c r="BE946" s="191">
        <f t="shared" si="3515"/>
        <v>1079955.6000000001</v>
      </c>
      <c r="BF946" s="191">
        <f t="shared" si="3515"/>
        <v>0</v>
      </c>
      <c r="BG946" s="191">
        <f t="shared" si="3515"/>
        <v>0</v>
      </c>
      <c r="BH946" s="191">
        <f t="shared" si="3515"/>
        <v>0</v>
      </c>
      <c r="BI946" s="163"/>
      <c r="BV946" s="163"/>
      <c r="CI946" s="163"/>
      <c r="CV946" s="163"/>
      <c r="DI946" s="163"/>
      <c r="DV946" s="163"/>
      <c r="EI946" s="163"/>
    </row>
    <row r="947" spans="1:139" ht="15.75" customHeight="1" outlineLevel="1" x14ac:dyDescent="0.25">
      <c r="A947" s="2">
        <f t="shared" si="3479"/>
        <v>57</v>
      </c>
      <c r="B947" s="86" t="str">
        <f t="shared" si="3479"/>
        <v>TAU-TBD49</v>
      </c>
      <c r="C947" s="86" t="str">
        <f t="shared" si="3479"/>
        <v>SPP TAU - Circuit 66098</v>
      </c>
      <c r="D947" s="2" t="str">
        <f t="shared" si="3479"/>
        <v>TAU-TBD49.1</v>
      </c>
      <c r="E947" s="162" t="str">
        <f t="shared" si="3479"/>
        <v>SPP TAU - Circuit 66098</v>
      </c>
      <c r="I947" s="205">
        <v>0</v>
      </c>
      <c r="J947" s="191">
        <f t="shared" ref="J947:U947" si="3516">J63-J204+I947</f>
        <v>0</v>
      </c>
      <c r="K947" s="191">
        <f t="shared" si="3516"/>
        <v>0</v>
      </c>
      <c r="L947" s="191">
        <f t="shared" si="3516"/>
        <v>0</v>
      </c>
      <c r="M947" s="191">
        <f t="shared" si="3516"/>
        <v>0</v>
      </c>
      <c r="N947" s="191">
        <f t="shared" si="3516"/>
        <v>0</v>
      </c>
      <c r="O947" s="191">
        <f t="shared" si="3516"/>
        <v>0</v>
      </c>
      <c r="P947" s="191">
        <f t="shared" si="3516"/>
        <v>0</v>
      </c>
      <c r="Q947" s="191">
        <f t="shared" si="3516"/>
        <v>0</v>
      </c>
      <c r="R947" s="191">
        <f t="shared" si="3516"/>
        <v>0</v>
      </c>
      <c r="S947" s="191">
        <f t="shared" si="3516"/>
        <v>0</v>
      </c>
      <c r="T947" s="191">
        <f t="shared" si="3516"/>
        <v>0</v>
      </c>
      <c r="U947" s="191">
        <f t="shared" si="3516"/>
        <v>0</v>
      </c>
      <c r="W947" s="191">
        <f t="shared" si="3469"/>
        <v>0</v>
      </c>
      <c r="X947" s="191">
        <f t="shared" ref="X947:AH947" si="3517">X63-X204+W947</f>
        <v>0</v>
      </c>
      <c r="Y947" s="191">
        <f t="shared" si="3517"/>
        <v>0</v>
      </c>
      <c r="Z947" s="191">
        <f t="shared" si="3517"/>
        <v>0</v>
      </c>
      <c r="AA947" s="191">
        <f t="shared" si="3517"/>
        <v>0</v>
      </c>
      <c r="AB947" s="191">
        <f t="shared" si="3517"/>
        <v>0</v>
      </c>
      <c r="AC947" s="191">
        <f t="shared" si="3517"/>
        <v>0</v>
      </c>
      <c r="AD947" s="191">
        <f t="shared" si="3517"/>
        <v>0</v>
      </c>
      <c r="AE947" s="191">
        <f t="shared" si="3517"/>
        <v>0</v>
      </c>
      <c r="AF947" s="191">
        <f t="shared" si="3517"/>
        <v>0</v>
      </c>
      <c r="AG947" s="191">
        <f t="shared" si="3517"/>
        <v>0</v>
      </c>
      <c r="AH947" s="191">
        <f t="shared" si="3517"/>
        <v>0</v>
      </c>
      <c r="AI947" s="163"/>
      <c r="AJ947" s="191">
        <f t="shared" si="3471"/>
        <v>0</v>
      </c>
      <c r="AK947" s="191">
        <f t="shared" ref="AK947:AU947" si="3518">AK63-AK204+AJ947</f>
        <v>0</v>
      </c>
      <c r="AL947" s="191">
        <f t="shared" si="3518"/>
        <v>0</v>
      </c>
      <c r="AM947" s="191">
        <f t="shared" si="3518"/>
        <v>0</v>
      </c>
      <c r="AN947" s="191">
        <f t="shared" si="3518"/>
        <v>0</v>
      </c>
      <c r="AO947" s="191">
        <f t="shared" si="3518"/>
        <v>0</v>
      </c>
      <c r="AP947" s="191">
        <f t="shared" si="3518"/>
        <v>0</v>
      </c>
      <c r="AQ947" s="191">
        <f t="shared" si="3518"/>
        <v>1388.14</v>
      </c>
      <c r="AR947" s="191">
        <f t="shared" si="3518"/>
        <v>22210.239999999998</v>
      </c>
      <c r="AS947" s="191">
        <f t="shared" si="3518"/>
        <v>22210.239999999998</v>
      </c>
      <c r="AT947" s="191">
        <f t="shared" si="3518"/>
        <v>22210.239999999998</v>
      </c>
      <c r="AU947" s="191">
        <f t="shared" si="3518"/>
        <v>22210.239999999998</v>
      </c>
      <c r="AV947" s="163"/>
      <c r="AW947" s="191">
        <f t="shared" si="3473"/>
        <v>22210.239999999998</v>
      </c>
      <c r="AX947" s="191">
        <f t="shared" ref="AX947:BH947" si="3519">AX63-AX204+AW947</f>
        <v>22210.239999999998</v>
      </c>
      <c r="AY947" s="191">
        <f t="shared" si="3519"/>
        <v>22210.239999999998</v>
      </c>
      <c r="AZ947" s="191">
        <f t="shared" si="3519"/>
        <v>22210.239999999998</v>
      </c>
      <c r="BA947" s="191">
        <f t="shared" si="3519"/>
        <v>22210.239999999998</v>
      </c>
      <c r="BB947" s="191">
        <f t="shared" si="3519"/>
        <v>56913.74</v>
      </c>
      <c r="BC947" s="191">
        <f t="shared" si="3519"/>
        <v>681576.74</v>
      </c>
      <c r="BD947" s="191">
        <f t="shared" si="3519"/>
        <v>695458.14</v>
      </c>
      <c r="BE947" s="191">
        <f t="shared" si="3519"/>
        <v>695458.14</v>
      </c>
      <c r="BF947" s="191">
        <f t="shared" si="3519"/>
        <v>0</v>
      </c>
      <c r="BG947" s="191">
        <f t="shared" si="3519"/>
        <v>0</v>
      </c>
      <c r="BH947" s="191">
        <f t="shared" si="3519"/>
        <v>0</v>
      </c>
      <c r="BI947" s="163"/>
      <c r="BV947" s="163"/>
      <c r="CI947" s="163"/>
      <c r="CV947" s="163"/>
      <c r="DI947" s="163"/>
      <c r="DV947" s="163"/>
      <c r="EI947" s="163"/>
    </row>
    <row r="948" spans="1:139" ht="15.75" customHeight="1" outlineLevel="1" x14ac:dyDescent="0.25">
      <c r="A948" s="2">
        <f t="shared" ref="A948:E957" si="3520">A808</f>
        <v>58</v>
      </c>
      <c r="B948" s="86" t="str">
        <f t="shared" si="3520"/>
        <v>TAU-TBD50</v>
      </c>
      <c r="C948" s="86" t="str">
        <f t="shared" si="3520"/>
        <v>SPP TAU - Circuit 230020</v>
      </c>
      <c r="D948" s="2" t="str">
        <f t="shared" si="3520"/>
        <v>TAU-TBD50.1</v>
      </c>
      <c r="E948" s="162" t="str">
        <f t="shared" si="3520"/>
        <v>SPP TAU - Circuit 230020</v>
      </c>
      <c r="I948" s="205">
        <v>0</v>
      </c>
      <c r="J948" s="191">
        <f t="shared" ref="J948:U948" si="3521">J64-J205+I948</f>
        <v>0</v>
      </c>
      <c r="K948" s="191">
        <f t="shared" si="3521"/>
        <v>0</v>
      </c>
      <c r="L948" s="191">
        <f t="shared" si="3521"/>
        <v>0</v>
      </c>
      <c r="M948" s="191">
        <f t="shared" si="3521"/>
        <v>0</v>
      </c>
      <c r="N948" s="191">
        <f t="shared" si="3521"/>
        <v>0</v>
      </c>
      <c r="O948" s="191">
        <f t="shared" si="3521"/>
        <v>0</v>
      </c>
      <c r="P948" s="191">
        <f t="shared" si="3521"/>
        <v>0</v>
      </c>
      <c r="Q948" s="191">
        <f t="shared" si="3521"/>
        <v>0</v>
      </c>
      <c r="R948" s="191">
        <f t="shared" si="3521"/>
        <v>0</v>
      </c>
      <c r="S948" s="191">
        <f t="shared" si="3521"/>
        <v>0</v>
      </c>
      <c r="T948" s="191">
        <f t="shared" si="3521"/>
        <v>0</v>
      </c>
      <c r="U948" s="191">
        <f t="shared" si="3521"/>
        <v>0</v>
      </c>
      <c r="W948" s="191">
        <f t="shared" si="3469"/>
        <v>0</v>
      </c>
      <c r="X948" s="191">
        <f t="shared" ref="X948:AH948" si="3522">X64-X205+W948</f>
        <v>0</v>
      </c>
      <c r="Y948" s="191">
        <f t="shared" si="3522"/>
        <v>0</v>
      </c>
      <c r="Z948" s="191">
        <f t="shared" si="3522"/>
        <v>0</v>
      </c>
      <c r="AA948" s="191">
        <f t="shared" si="3522"/>
        <v>0</v>
      </c>
      <c r="AB948" s="191">
        <f t="shared" si="3522"/>
        <v>0</v>
      </c>
      <c r="AC948" s="191">
        <f t="shared" si="3522"/>
        <v>0</v>
      </c>
      <c r="AD948" s="191">
        <f t="shared" si="3522"/>
        <v>0</v>
      </c>
      <c r="AE948" s="191">
        <f t="shared" si="3522"/>
        <v>0</v>
      </c>
      <c r="AF948" s="191">
        <f t="shared" si="3522"/>
        <v>0</v>
      </c>
      <c r="AG948" s="191">
        <f t="shared" si="3522"/>
        <v>0</v>
      </c>
      <c r="AH948" s="191">
        <f t="shared" si="3522"/>
        <v>0</v>
      </c>
      <c r="AI948" s="163"/>
      <c r="AJ948" s="191">
        <f t="shared" si="3471"/>
        <v>0</v>
      </c>
      <c r="AK948" s="191">
        <f t="shared" ref="AK948:AU948" si="3523">AK64-AK205+AJ948</f>
        <v>0</v>
      </c>
      <c r="AL948" s="191">
        <f t="shared" si="3523"/>
        <v>0</v>
      </c>
      <c r="AM948" s="191">
        <f t="shared" si="3523"/>
        <v>0</v>
      </c>
      <c r="AN948" s="191">
        <f t="shared" si="3523"/>
        <v>0</v>
      </c>
      <c r="AO948" s="191">
        <f t="shared" si="3523"/>
        <v>0</v>
      </c>
      <c r="AP948" s="191">
        <f t="shared" si="3523"/>
        <v>0</v>
      </c>
      <c r="AQ948" s="191">
        <f t="shared" si="3523"/>
        <v>2621.1999999999998</v>
      </c>
      <c r="AR948" s="191">
        <f t="shared" si="3523"/>
        <v>22280.2</v>
      </c>
      <c r="AS948" s="191">
        <f t="shared" si="3523"/>
        <v>41939.199999999997</v>
      </c>
      <c r="AT948" s="191">
        <f t="shared" si="3523"/>
        <v>41939.199999999997</v>
      </c>
      <c r="AU948" s="191">
        <f t="shared" si="3523"/>
        <v>41939.199999999997</v>
      </c>
      <c r="AV948" s="163"/>
      <c r="AW948" s="191">
        <f t="shared" si="3473"/>
        <v>41939.199999999997</v>
      </c>
      <c r="AX948" s="191">
        <f t="shared" ref="AX948:BH948" si="3524">AX64-AX205+AW948</f>
        <v>41939.199999999997</v>
      </c>
      <c r="AY948" s="191">
        <f t="shared" si="3524"/>
        <v>41939.199999999997</v>
      </c>
      <c r="AZ948" s="191">
        <f t="shared" si="3524"/>
        <v>41939.199999999997</v>
      </c>
      <c r="BA948" s="191">
        <f t="shared" si="3524"/>
        <v>41939.199999999997</v>
      </c>
      <c r="BB948" s="191">
        <f t="shared" si="3524"/>
        <v>107469.2</v>
      </c>
      <c r="BC948" s="191">
        <f t="shared" si="3524"/>
        <v>762769.2</v>
      </c>
      <c r="BD948" s="191">
        <f t="shared" si="3524"/>
        <v>1287009.2</v>
      </c>
      <c r="BE948" s="191">
        <f t="shared" si="3524"/>
        <v>1313221.2</v>
      </c>
      <c r="BF948" s="191">
        <f t="shared" si="3524"/>
        <v>1313221.2</v>
      </c>
      <c r="BG948" s="191">
        <f t="shared" si="3524"/>
        <v>1313221.2</v>
      </c>
      <c r="BH948" s="191">
        <f t="shared" si="3524"/>
        <v>0</v>
      </c>
      <c r="BI948" s="163"/>
      <c r="BV948" s="163"/>
      <c r="CI948" s="163"/>
      <c r="CV948" s="163"/>
      <c r="DI948" s="163"/>
      <c r="DV948" s="163"/>
      <c r="EI948" s="163"/>
    </row>
    <row r="949" spans="1:139" ht="15.75" customHeight="1" outlineLevel="1" x14ac:dyDescent="0.25">
      <c r="A949" s="2">
        <f t="shared" si="3520"/>
        <v>59</v>
      </c>
      <c r="B949" s="86" t="str">
        <f t="shared" si="3520"/>
        <v>TAU-TBD51</v>
      </c>
      <c r="C949" s="86" t="str">
        <f t="shared" si="3520"/>
        <v>SPP TAU - Circuit 230623</v>
      </c>
      <c r="D949" s="2" t="str">
        <f t="shared" si="3520"/>
        <v>TAU-TBD51.1</v>
      </c>
      <c r="E949" s="162" t="str">
        <f t="shared" si="3520"/>
        <v>SPP TAU - Circuit 230623</v>
      </c>
      <c r="I949" s="205">
        <v>0</v>
      </c>
      <c r="J949" s="191">
        <f t="shared" ref="J949:U949" si="3525">J65-J206+I949</f>
        <v>0</v>
      </c>
      <c r="K949" s="191">
        <f t="shared" si="3525"/>
        <v>0</v>
      </c>
      <c r="L949" s="191">
        <f t="shared" si="3525"/>
        <v>0</v>
      </c>
      <c r="M949" s="191">
        <f t="shared" si="3525"/>
        <v>0</v>
      </c>
      <c r="N949" s="191">
        <f t="shared" si="3525"/>
        <v>0</v>
      </c>
      <c r="O949" s="191">
        <f t="shared" si="3525"/>
        <v>0</v>
      </c>
      <c r="P949" s="191">
        <f t="shared" si="3525"/>
        <v>0</v>
      </c>
      <c r="Q949" s="191">
        <f t="shared" si="3525"/>
        <v>0</v>
      </c>
      <c r="R949" s="191">
        <f t="shared" si="3525"/>
        <v>0</v>
      </c>
      <c r="S949" s="191">
        <f t="shared" si="3525"/>
        <v>0</v>
      </c>
      <c r="T949" s="191">
        <f t="shared" si="3525"/>
        <v>0</v>
      </c>
      <c r="U949" s="191">
        <f t="shared" si="3525"/>
        <v>0</v>
      </c>
      <c r="W949" s="191">
        <f t="shared" si="3469"/>
        <v>0</v>
      </c>
      <c r="X949" s="191">
        <f t="shared" ref="X949:AH949" si="3526">X65-X206+W949</f>
        <v>0</v>
      </c>
      <c r="Y949" s="191">
        <f t="shared" si="3526"/>
        <v>0</v>
      </c>
      <c r="Z949" s="191">
        <f t="shared" si="3526"/>
        <v>0</v>
      </c>
      <c r="AA949" s="191">
        <f t="shared" si="3526"/>
        <v>0</v>
      </c>
      <c r="AB949" s="191">
        <f t="shared" si="3526"/>
        <v>0</v>
      </c>
      <c r="AC949" s="191">
        <f t="shared" si="3526"/>
        <v>0</v>
      </c>
      <c r="AD949" s="191">
        <f t="shared" si="3526"/>
        <v>0</v>
      </c>
      <c r="AE949" s="191">
        <f t="shared" si="3526"/>
        <v>0</v>
      </c>
      <c r="AF949" s="191">
        <f t="shared" si="3526"/>
        <v>0</v>
      </c>
      <c r="AG949" s="191">
        <f t="shared" si="3526"/>
        <v>0</v>
      </c>
      <c r="AH949" s="191">
        <f t="shared" si="3526"/>
        <v>0</v>
      </c>
      <c r="AI949" s="163"/>
      <c r="AJ949" s="191">
        <f t="shared" si="3471"/>
        <v>0</v>
      </c>
      <c r="AK949" s="191">
        <f t="shared" ref="AK949:AU949" si="3527">AK65-AK206+AJ949</f>
        <v>0</v>
      </c>
      <c r="AL949" s="191">
        <f t="shared" si="3527"/>
        <v>0</v>
      </c>
      <c r="AM949" s="191">
        <f t="shared" si="3527"/>
        <v>0</v>
      </c>
      <c r="AN949" s="191">
        <f t="shared" si="3527"/>
        <v>0</v>
      </c>
      <c r="AO949" s="191">
        <f t="shared" si="3527"/>
        <v>0</v>
      </c>
      <c r="AP949" s="191">
        <f t="shared" si="3527"/>
        <v>0</v>
      </c>
      <c r="AQ949" s="191">
        <f t="shared" si="3527"/>
        <v>0</v>
      </c>
      <c r="AR949" s="191">
        <f t="shared" si="3527"/>
        <v>2795</v>
      </c>
      <c r="AS949" s="191">
        <f t="shared" si="3527"/>
        <v>16770</v>
      </c>
      <c r="AT949" s="191">
        <f t="shared" si="3527"/>
        <v>44720</v>
      </c>
      <c r="AU949" s="191">
        <f t="shared" si="3527"/>
        <v>44720</v>
      </c>
      <c r="AV949" s="163"/>
      <c r="AW949" s="191">
        <f t="shared" si="3473"/>
        <v>44720</v>
      </c>
      <c r="AX949" s="191">
        <f t="shared" ref="AX949:BH949" si="3528">AX65-AX206+AW949</f>
        <v>44720</v>
      </c>
      <c r="AY949" s="191">
        <f t="shared" si="3528"/>
        <v>44720</v>
      </c>
      <c r="AZ949" s="191">
        <f t="shared" si="3528"/>
        <v>44720</v>
      </c>
      <c r="BA949" s="191">
        <f t="shared" si="3528"/>
        <v>44720</v>
      </c>
      <c r="BB949" s="191">
        <f t="shared" si="3528"/>
        <v>44720</v>
      </c>
      <c r="BC949" s="191">
        <f t="shared" si="3528"/>
        <v>114595</v>
      </c>
      <c r="BD949" s="191">
        <f t="shared" si="3528"/>
        <v>743470</v>
      </c>
      <c r="BE949" s="191">
        <f t="shared" si="3528"/>
        <v>1372345</v>
      </c>
      <c r="BF949" s="191">
        <f t="shared" si="3528"/>
        <v>1400295</v>
      </c>
      <c r="BG949" s="191">
        <f t="shared" si="3528"/>
        <v>1400295</v>
      </c>
      <c r="BH949" s="191">
        <f t="shared" si="3528"/>
        <v>1400295</v>
      </c>
      <c r="BI949" s="163"/>
      <c r="BV949" s="163"/>
      <c r="CI949" s="163"/>
      <c r="CV949" s="163"/>
      <c r="DI949" s="163"/>
      <c r="DV949" s="163"/>
      <c r="EI949" s="163"/>
    </row>
    <row r="950" spans="1:139" ht="15.75" customHeight="1" outlineLevel="1" x14ac:dyDescent="0.25">
      <c r="A950" s="2">
        <f t="shared" si="3520"/>
        <v>60</v>
      </c>
      <c r="B950" s="86" t="str">
        <f t="shared" si="3520"/>
        <v>TAU-TBD52</v>
      </c>
      <c r="C950" s="86" t="str">
        <f t="shared" si="3520"/>
        <v>SPP TAU - Circuit 230604</v>
      </c>
      <c r="D950" s="2" t="str">
        <f t="shared" si="3520"/>
        <v>TAU-TBD52.1</v>
      </c>
      <c r="E950" s="162" t="str">
        <f t="shared" si="3520"/>
        <v>SPP TAU - Circuit 230604</v>
      </c>
      <c r="I950" s="205">
        <v>0</v>
      </c>
      <c r="J950" s="191">
        <f t="shared" ref="J950:U950" si="3529">J66-J207+I950</f>
        <v>0</v>
      </c>
      <c r="K950" s="191">
        <f t="shared" si="3529"/>
        <v>0</v>
      </c>
      <c r="L950" s="191">
        <f t="shared" si="3529"/>
        <v>0</v>
      </c>
      <c r="M950" s="191">
        <f t="shared" si="3529"/>
        <v>0</v>
      </c>
      <c r="N950" s="191">
        <f t="shared" si="3529"/>
        <v>0</v>
      </c>
      <c r="O950" s="191">
        <f t="shared" si="3529"/>
        <v>0</v>
      </c>
      <c r="P950" s="191">
        <f t="shared" si="3529"/>
        <v>0</v>
      </c>
      <c r="Q950" s="191">
        <f t="shared" si="3529"/>
        <v>0</v>
      </c>
      <c r="R950" s="191">
        <f t="shared" si="3529"/>
        <v>0</v>
      </c>
      <c r="S950" s="191">
        <f t="shared" si="3529"/>
        <v>0</v>
      </c>
      <c r="T950" s="191">
        <f t="shared" si="3529"/>
        <v>0</v>
      </c>
      <c r="U950" s="191">
        <f t="shared" si="3529"/>
        <v>0</v>
      </c>
      <c r="W950" s="191">
        <f t="shared" si="3469"/>
        <v>0</v>
      </c>
      <c r="X950" s="191">
        <f t="shared" ref="X950:AH950" si="3530">X66-X207+W950</f>
        <v>0</v>
      </c>
      <c r="Y950" s="191">
        <f t="shared" si="3530"/>
        <v>0</v>
      </c>
      <c r="Z950" s="191">
        <f t="shared" si="3530"/>
        <v>0</v>
      </c>
      <c r="AA950" s="191">
        <f t="shared" si="3530"/>
        <v>0</v>
      </c>
      <c r="AB950" s="191">
        <f t="shared" si="3530"/>
        <v>0</v>
      </c>
      <c r="AC950" s="191">
        <f t="shared" si="3530"/>
        <v>0</v>
      </c>
      <c r="AD950" s="191">
        <f t="shared" si="3530"/>
        <v>0</v>
      </c>
      <c r="AE950" s="191">
        <f t="shared" si="3530"/>
        <v>0</v>
      </c>
      <c r="AF950" s="191">
        <f t="shared" si="3530"/>
        <v>0</v>
      </c>
      <c r="AG950" s="191">
        <f t="shared" si="3530"/>
        <v>0</v>
      </c>
      <c r="AH950" s="191">
        <f t="shared" si="3530"/>
        <v>0</v>
      </c>
      <c r="AI950" s="163"/>
      <c r="AJ950" s="191">
        <f t="shared" si="3471"/>
        <v>0</v>
      </c>
      <c r="AK950" s="191">
        <f t="shared" ref="AK950:AU950" si="3531">AK66-AK207+AJ950</f>
        <v>0</v>
      </c>
      <c r="AL950" s="191">
        <f t="shared" si="3531"/>
        <v>0</v>
      </c>
      <c r="AM950" s="191">
        <f t="shared" si="3531"/>
        <v>0</v>
      </c>
      <c r="AN950" s="191">
        <f t="shared" si="3531"/>
        <v>0</v>
      </c>
      <c r="AO950" s="191">
        <f t="shared" si="3531"/>
        <v>0</v>
      </c>
      <c r="AP950" s="191">
        <f t="shared" si="3531"/>
        <v>0</v>
      </c>
      <c r="AQ950" s="191">
        <f t="shared" si="3531"/>
        <v>0</v>
      </c>
      <c r="AR950" s="191">
        <f t="shared" si="3531"/>
        <v>0</v>
      </c>
      <c r="AS950" s="191">
        <f t="shared" si="3531"/>
        <v>1548</v>
      </c>
      <c r="AT950" s="191">
        <f t="shared" si="3531"/>
        <v>13158</v>
      </c>
      <c r="AU950" s="191">
        <f t="shared" si="3531"/>
        <v>24768</v>
      </c>
      <c r="AV950" s="163"/>
      <c r="AW950" s="191">
        <f t="shared" si="3473"/>
        <v>24768</v>
      </c>
      <c r="AX950" s="191">
        <f t="shared" ref="AX950:BH950" si="3532">AX66-AX207+AW950</f>
        <v>24768</v>
      </c>
      <c r="AY950" s="191">
        <f t="shared" si="3532"/>
        <v>24768</v>
      </c>
      <c r="AZ950" s="191">
        <f t="shared" si="3532"/>
        <v>24768</v>
      </c>
      <c r="BA950" s="191">
        <f t="shared" si="3532"/>
        <v>24768</v>
      </c>
      <c r="BB950" s="191">
        <f t="shared" si="3532"/>
        <v>24768</v>
      </c>
      <c r="BC950" s="191">
        <f t="shared" si="3532"/>
        <v>24768</v>
      </c>
      <c r="BD950" s="191">
        <f t="shared" si="3532"/>
        <v>63468</v>
      </c>
      <c r="BE950" s="191">
        <f t="shared" si="3532"/>
        <v>760068</v>
      </c>
      <c r="BF950" s="191">
        <f t="shared" si="3532"/>
        <v>775548</v>
      </c>
      <c r="BG950" s="191">
        <f t="shared" si="3532"/>
        <v>775548</v>
      </c>
      <c r="BH950" s="191">
        <f t="shared" si="3532"/>
        <v>775548</v>
      </c>
      <c r="BI950" s="163"/>
      <c r="BV950" s="163"/>
      <c r="CI950" s="163"/>
      <c r="CV950" s="163"/>
      <c r="DI950" s="163"/>
      <c r="DV950" s="163"/>
      <c r="EI950" s="163"/>
    </row>
    <row r="951" spans="1:139" ht="15.75" customHeight="1" outlineLevel="1" x14ac:dyDescent="0.25">
      <c r="A951" s="2">
        <f t="shared" si="3520"/>
        <v>61</v>
      </c>
      <c r="B951" s="86" t="str">
        <f t="shared" si="3520"/>
        <v>TAU-TBD53</v>
      </c>
      <c r="C951" s="86" t="str">
        <f t="shared" si="3520"/>
        <v>SPP TAU - Circuit 66035</v>
      </c>
      <c r="D951" s="2" t="str">
        <f t="shared" si="3520"/>
        <v>TAU-TBD53.1</v>
      </c>
      <c r="E951" s="162" t="str">
        <f t="shared" si="3520"/>
        <v>SPP TAU - Circuit 66035</v>
      </c>
      <c r="I951" s="205">
        <v>0</v>
      </c>
      <c r="J951" s="191">
        <f t="shared" ref="J951:U951" si="3533">J67-J208+I951</f>
        <v>0</v>
      </c>
      <c r="K951" s="191">
        <f t="shared" si="3533"/>
        <v>0</v>
      </c>
      <c r="L951" s="191">
        <f t="shared" si="3533"/>
        <v>0</v>
      </c>
      <c r="M951" s="191">
        <f t="shared" si="3533"/>
        <v>0</v>
      </c>
      <c r="N951" s="191">
        <f t="shared" si="3533"/>
        <v>0</v>
      </c>
      <c r="O951" s="191">
        <f t="shared" si="3533"/>
        <v>0</v>
      </c>
      <c r="P951" s="191">
        <f t="shared" si="3533"/>
        <v>0</v>
      </c>
      <c r="Q951" s="191">
        <f t="shared" si="3533"/>
        <v>0</v>
      </c>
      <c r="R951" s="191">
        <f t="shared" si="3533"/>
        <v>0</v>
      </c>
      <c r="S951" s="191">
        <f t="shared" si="3533"/>
        <v>0</v>
      </c>
      <c r="T951" s="191">
        <f t="shared" si="3533"/>
        <v>0</v>
      </c>
      <c r="U951" s="191">
        <f t="shared" si="3533"/>
        <v>0</v>
      </c>
      <c r="W951" s="191">
        <f t="shared" si="3469"/>
        <v>0</v>
      </c>
      <c r="X951" s="191">
        <f t="shared" ref="X951:AH951" si="3534">X67-X208+W951</f>
        <v>0</v>
      </c>
      <c r="Y951" s="191">
        <f t="shared" si="3534"/>
        <v>0</v>
      </c>
      <c r="Z951" s="191">
        <f t="shared" si="3534"/>
        <v>0</v>
      </c>
      <c r="AA951" s="191">
        <f t="shared" si="3534"/>
        <v>0</v>
      </c>
      <c r="AB951" s="191">
        <f t="shared" si="3534"/>
        <v>0</v>
      </c>
      <c r="AC951" s="191">
        <f t="shared" si="3534"/>
        <v>0</v>
      </c>
      <c r="AD951" s="191">
        <f t="shared" si="3534"/>
        <v>0</v>
      </c>
      <c r="AE951" s="191">
        <f t="shared" si="3534"/>
        <v>0</v>
      </c>
      <c r="AF951" s="191">
        <f t="shared" si="3534"/>
        <v>0</v>
      </c>
      <c r="AG951" s="191">
        <f t="shared" si="3534"/>
        <v>0</v>
      </c>
      <c r="AH951" s="191">
        <f t="shared" si="3534"/>
        <v>0</v>
      </c>
      <c r="AI951" s="163"/>
      <c r="AJ951" s="191">
        <f t="shared" si="3471"/>
        <v>0</v>
      </c>
      <c r="AK951" s="191">
        <f t="shared" ref="AK951:AU951" si="3535">AK67-AK208+AJ951</f>
        <v>0</v>
      </c>
      <c r="AL951" s="191">
        <f t="shared" si="3535"/>
        <v>0</v>
      </c>
      <c r="AM951" s="191">
        <f t="shared" si="3535"/>
        <v>0</v>
      </c>
      <c r="AN951" s="191">
        <f t="shared" si="3535"/>
        <v>0</v>
      </c>
      <c r="AO951" s="191">
        <f t="shared" si="3535"/>
        <v>0</v>
      </c>
      <c r="AP951" s="191">
        <f t="shared" si="3535"/>
        <v>0</v>
      </c>
      <c r="AQ951" s="191">
        <f t="shared" si="3535"/>
        <v>0</v>
      </c>
      <c r="AR951" s="191">
        <f t="shared" si="3535"/>
        <v>0</v>
      </c>
      <c r="AS951" s="191">
        <f t="shared" si="3535"/>
        <v>0</v>
      </c>
      <c r="AT951" s="191">
        <f t="shared" si="3535"/>
        <v>4121</v>
      </c>
      <c r="AU951" s="191">
        <f t="shared" si="3535"/>
        <v>35028.5</v>
      </c>
      <c r="AV951" s="163"/>
      <c r="AW951" s="191">
        <f t="shared" si="3473"/>
        <v>35028.5</v>
      </c>
      <c r="AX951" s="191">
        <f t="shared" ref="AX951:BH951" si="3536">AX67-AX208+AW951</f>
        <v>35028.5</v>
      </c>
      <c r="AY951" s="191">
        <f t="shared" si="3536"/>
        <v>35028.5</v>
      </c>
      <c r="AZ951" s="191">
        <f t="shared" si="3536"/>
        <v>35028.5</v>
      </c>
      <c r="BA951" s="191">
        <f t="shared" si="3536"/>
        <v>35028.5</v>
      </c>
      <c r="BB951" s="191">
        <f t="shared" si="3536"/>
        <v>35028.5</v>
      </c>
      <c r="BC951" s="191">
        <f t="shared" si="3536"/>
        <v>35028.5</v>
      </c>
      <c r="BD951" s="191">
        <f t="shared" si="3536"/>
        <v>35028.5</v>
      </c>
      <c r="BE951" s="191">
        <f t="shared" si="3536"/>
        <v>138053.5</v>
      </c>
      <c r="BF951" s="191">
        <f t="shared" si="3536"/>
        <v>1580403.5</v>
      </c>
      <c r="BG951" s="191">
        <f t="shared" si="3536"/>
        <v>1992503.5</v>
      </c>
      <c r="BH951" s="191">
        <f t="shared" si="3536"/>
        <v>2054318.5</v>
      </c>
      <c r="BI951" s="163"/>
      <c r="BV951" s="163"/>
      <c r="CI951" s="163"/>
      <c r="CV951" s="163"/>
      <c r="DI951" s="163"/>
      <c r="DV951" s="163"/>
      <c r="EI951" s="163"/>
    </row>
    <row r="952" spans="1:139" ht="15.75" customHeight="1" outlineLevel="1" x14ac:dyDescent="0.25">
      <c r="A952" s="2">
        <f t="shared" si="3520"/>
        <v>62</v>
      </c>
      <c r="B952" s="86" t="str">
        <f t="shared" si="3520"/>
        <v>TAU-TBD54</v>
      </c>
      <c r="C952" s="86" t="str">
        <f t="shared" si="3520"/>
        <v>SPP TAU - Circuit 66067</v>
      </c>
      <c r="D952" s="2" t="str">
        <f t="shared" si="3520"/>
        <v>TAU-TBD54.1</v>
      </c>
      <c r="E952" s="162" t="str">
        <f t="shared" si="3520"/>
        <v>SPP TAU - Circuit 66067</v>
      </c>
      <c r="I952" s="205">
        <v>0</v>
      </c>
      <c r="J952" s="191">
        <f t="shared" ref="J952:U952" si="3537">J68-J209+I952</f>
        <v>0</v>
      </c>
      <c r="K952" s="191">
        <f t="shared" si="3537"/>
        <v>0</v>
      </c>
      <c r="L952" s="191">
        <f t="shared" si="3537"/>
        <v>0</v>
      </c>
      <c r="M952" s="191">
        <f t="shared" si="3537"/>
        <v>0</v>
      </c>
      <c r="N952" s="191">
        <f t="shared" si="3537"/>
        <v>0</v>
      </c>
      <c r="O952" s="191">
        <f t="shared" si="3537"/>
        <v>0</v>
      </c>
      <c r="P952" s="191">
        <f t="shared" si="3537"/>
        <v>0</v>
      </c>
      <c r="Q952" s="191">
        <f t="shared" si="3537"/>
        <v>0</v>
      </c>
      <c r="R952" s="191">
        <f t="shared" si="3537"/>
        <v>0</v>
      </c>
      <c r="S952" s="191">
        <f t="shared" si="3537"/>
        <v>0</v>
      </c>
      <c r="T952" s="191">
        <f t="shared" si="3537"/>
        <v>0</v>
      </c>
      <c r="U952" s="191">
        <f t="shared" si="3537"/>
        <v>0</v>
      </c>
      <c r="W952" s="191">
        <f t="shared" si="3469"/>
        <v>0</v>
      </c>
      <c r="X952" s="191">
        <f t="shared" ref="X952:AH952" si="3538">X68-X209+W952</f>
        <v>0</v>
      </c>
      <c r="Y952" s="191">
        <f t="shared" si="3538"/>
        <v>0</v>
      </c>
      <c r="Z952" s="191">
        <f t="shared" si="3538"/>
        <v>0</v>
      </c>
      <c r="AA952" s="191">
        <f t="shared" si="3538"/>
        <v>0</v>
      </c>
      <c r="AB952" s="191">
        <f t="shared" si="3538"/>
        <v>0</v>
      </c>
      <c r="AC952" s="191">
        <f t="shared" si="3538"/>
        <v>0</v>
      </c>
      <c r="AD952" s="191">
        <f t="shared" si="3538"/>
        <v>0</v>
      </c>
      <c r="AE952" s="191">
        <f t="shared" si="3538"/>
        <v>0</v>
      </c>
      <c r="AF952" s="191">
        <f t="shared" si="3538"/>
        <v>0</v>
      </c>
      <c r="AG952" s="191">
        <f t="shared" si="3538"/>
        <v>0</v>
      </c>
      <c r="AH952" s="191">
        <f t="shared" si="3538"/>
        <v>0</v>
      </c>
      <c r="AI952" s="163"/>
      <c r="AJ952" s="191">
        <f t="shared" si="3471"/>
        <v>0</v>
      </c>
      <c r="AK952" s="191">
        <f t="shared" ref="AK952:AU952" si="3539">AK68-AK209+AJ952</f>
        <v>0</v>
      </c>
      <c r="AL952" s="191">
        <f t="shared" si="3539"/>
        <v>0</v>
      </c>
      <c r="AM952" s="191">
        <f t="shared" si="3539"/>
        <v>0</v>
      </c>
      <c r="AN952" s="191">
        <f t="shared" si="3539"/>
        <v>0</v>
      </c>
      <c r="AO952" s="191">
        <f t="shared" si="3539"/>
        <v>0</v>
      </c>
      <c r="AP952" s="191">
        <f t="shared" si="3539"/>
        <v>0</v>
      </c>
      <c r="AQ952" s="191">
        <f t="shared" si="3539"/>
        <v>0</v>
      </c>
      <c r="AR952" s="191">
        <f t="shared" si="3539"/>
        <v>0</v>
      </c>
      <c r="AS952" s="191">
        <f t="shared" si="3539"/>
        <v>0</v>
      </c>
      <c r="AT952" s="191">
        <f t="shared" si="3539"/>
        <v>0</v>
      </c>
      <c r="AU952" s="191">
        <f t="shared" si="3539"/>
        <v>0</v>
      </c>
      <c r="AV952" s="163"/>
      <c r="AW952" s="191">
        <f t="shared" si="3473"/>
        <v>25867.200000000001</v>
      </c>
      <c r="AX952" s="191">
        <f t="shared" ref="AX952:BH952" si="3540">AX68-AX209+AW952</f>
        <v>38800.800000000003</v>
      </c>
      <c r="AY952" s="191">
        <f t="shared" si="3540"/>
        <v>38800.800000000003</v>
      </c>
      <c r="AZ952" s="191">
        <f t="shared" si="3540"/>
        <v>38800.800000000003</v>
      </c>
      <c r="BA952" s="191">
        <f t="shared" si="3540"/>
        <v>38800.800000000003</v>
      </c>
      <c r="BB952" s="191">
        <f t="shared" si="3540"/>
        <v>38800.800000000003</v>
      </c>
      <c r="BC952" s="191">
        <f t="shared" si="3540"/>
        <v>38800.800000000003</v>
      </c>
      <c r="BD952" s="191">
        <f t="shared" si="3540"/>
        <v>38800.800000000003</v>
      </c>
      <c r="BE952" s="191">
        <f t="shared" si="3540"/>
        <v>38800.800000000003</v>
      </c>
      <c r="BF952" s="191">
        <f t="shared" si="3540"/>
        <v>103468.8</v>
      </c>
      <c r="BG952" s="191">
        <f t="shared" si="3540"/>
        <v>1267492.8</v>
      </c>
      <c r="BH952" s="191">
        <f t="shared" si="3540"/>
        <v>1293360</v>
      </c>
      <c r="BI952" s="163"/>
      <c r="BV952" s="163"/>
      <c r="CI952" s="163"/>
      <c r="CV952" s="163"/>
      <c r="DI952" s="163"/>
      <c r="DV952" s="163"/>
      <c r="EI952" s="163"/>
    </row>
    <row r="953" spans="1:139" ht="15.75" customHeight="1" outlineLevel="1" x14ac:dyDescent="0.25">
      <c r="A953" s="2">
        <f t="shared" si="3520"/>
        <v>63</v>
      </c>
      <c r="B953" s="86" t="str">
        <f t="shared" si="3520"/>
        <v>TAU-TBD55</v>
      </c>
      <c r="C953" s="86" t="str">
        <f t="shared" si="3520"/>
        <v>SPP TAU - Circuit 66042</v>
      </c>
      <c r="D953" s="2" t="str">
        <f t="shared" si="3520"/>
        <v>TAU-TBD55.1</v>
      </c>
      <c r="E953" s="162" t="str">
        <f t="shared" si="3520"/>
        <v>SPP TAU - Circuit 66042</v>
      </c>
      <c r="I953" s="205">
        <v>0</v>
      </c>
      <c r="J953" s="191">
        <f t="shared" ref="J953:U953" si="3541">J69-J210+I953</f>
        <v>0</v>
      </c>
      <c r="K953" s="191">
        <f t="shared" si="3541"/>
        <v>0</v>
      </c>
      <c r="L953" s="191">
        <f t="shared" si="3541"/>
        <v>0</v>
      </c>
      <c r="M953" s="191">
        <f t="shared" si="3541"/>
        <v>0</v>
      </c>
      <c r="N953" s="191">
        <f t="shared" si="3541"/>
        <v>0</v>
      </c>
      <c r="O953" s="191">
        <f t="shared" si="3541"/>
        <v>0</v>
      </c>
      <c r="P953" s="191">
        <f t="shared" si="3541"/>
        <v>0</v>
      </c>
      <c r="Q953" s="191">
        <f t="shared" si="3541"/>
        <v>0</v>
      </c>
      <c r="R953" s="191">
        <f t="shared" si="3541"/>
        <v>0</v>
      </c>
      <c r="S953" s="191">
        <f t="shared" si="3541"/>
        <v>0</v>
      </c>
      <c r="T953" s="191">
        <f t="shared" si="3541"/>
        <v>0</v>
      </c>
      <c r="U953" s="191">
        <f t="shared" si="3541"/>
        <v>0</v>
      </c>
      <c r="W953" s="191">
        <f t="shared" si="3469"/>
        <v>0</v>
      </c>
      <c r="X953" s="191">
        <f t="shared" ref="X953:AH953" si="3542">X69-X210+W953</f>
        <v>0</v>
      </c>
      <c r="Y953" s="191">
        <f t="shared" si="3542"/>
        <v>0</v>
      </c>
      <c r="Z953" s="191">
        <f t="shared" si="3542"/>
        <v>0</v>
      </c>
      <c r="AA953" s="191">
        <f t="shared" si="3542"/>
        <v>0</v>
      </c>
      <c r="AB953" s="191">
        <f t="shared" si="3542"/>
        <v>0</v>
      </c>
      <c r="AC953" s="191">
        <f t="shared" si="3542"/>
        <v>0</v>
      </c>
      <c r="AD953" s="191">
        <f t="shared" si="3542"/>
        <v>0</v>
      </c>
      <c r="AE953" s="191">
        <f t="shared" si="3542"/>
        <v>0</v>
      </c>
      <c r="AF953" s="191">
        <f t="shared" si="3542"/>
        <v>0</v>
      </c>
      <c r="AG953" s="191">
        <f t="shared" si="3542"/>
        <v>0</v>
      </c>
      <c r="AH953" s="191">
        <f t="shared" si="3542"/>
        <v>0</v>
      </c>
      <c r="AI953" s="163"/>
      <c r="AJ953" s="191">
        <f t="shared" si="3471"/>
        <v>0</v>
      </c>
      <c r="AK953" s="191">
        <f t="shared" ref="AK953:AU953" si="3543">AK69-AK210+AJ953</f>
        <v>0</v>
      </c>
      <c r="AL953" s="191">
        <f t="shared" si="3543"/>
        <v>0</v>
      </c>
      <c r="AM953" s="191">
        <f t="shared" si="3543"/>
        <v>0</v>
      </c>
      <c r="AN953" s="191">
        <f t="shared" si="3543"/>
        <v>0</v>
      </c>
      <c r="AO953" s="191">
        <f t="shared" si="3543"/>
        <v>0</v>
      </c>
      <c r="AP953" s="191">
        <f t="shared" si="3543"/>
        <v>0</v>
      </c>
      <c r="AQ953" s="191">
        <f t="shared" si="3543"/>
        <v>0</v>
      </c>
      <c r="AR953" s="191">
        <f t="shared" si="3543"/>
        <v>0</v>
      </c>
      <c r="AS953" s="191">
        <f t="shared" si="3543"/>
        <v>0</v>
      </c>
      <c r="AT953" s="191">
        <f t="shared" si="3543"/>
        <v>0</v>
      </c>
      <c r="AU953" s="191">
        <f t="shared" si="3543"/>
        <v>0</v>
      </c>
      <c r="AV953" s="163"/>
      <c r="AW953" s="191">
        <f t="shared" si="3473"/>
        <v>6276.6</v>
      </c>
      <c r="AX953" s="191">
        <f t="shared" ref="AX953:BH953" si="3544">AX69-AX210+AW953</f>
        <v>25106.400000000001</v>
      </c>
      <c r="AY953" s="191">
        <f t="shared" si="3544"/>
        <v>37659.600000000006</v>
      </c>
      <c r="AZ953" s="191">
        <f t="shared" si="3544"/>
        <v>37659.600000000006</v>
      </c>
      <c r="BA953" s="191">
        <f t="shared" si="3544"/>
        <v>37659.600000000006</v>
      </c>
      <c r="BB953" s="191">
        <f t="shared" si="3544"/>
        <v>37659.600000000006</v>
      </c>
      <c r="BC953" s="191">
        <f t="shared" si="3544"/>
        <v>37659.600000000006</v>
      </c>
      <c r="BD953" s="191">
        <f t="shared" si="3544"/>
        <v>37659.600000000006</v>
      </c>
      <c r="BE953" s="191">
        <f t="shared" si="3544"/>
        <v>37659.600000000006</v>
      </c>
      <c r="BF953" s="191">
        <f t="shared" si="3544"/>
        <v>37659.600000000006</v>
      </c>
      <c r="BG953" s="191">
        <f t="shared" si="3544"/>
        <v>100425.60000000001</v>
      </c>
      <c r="BH953" s="191">
        <f t="shared" si="3544"/>
        <v>853617.6</v>
      </c>
      <c r="BI953" s="163"/>
      <c r="BV953" s="163"/>
      <c r="CI953" s="163"/>
      <c r="CV953" s="163"/>
      <c r="DI953" s="163"/>
      <c r="DV953" s="163"/>
      <c r="EI953" s="163"/>
    </row>
    <row r="954" spans="1:139" ht="15.75" customHeight="1" outlineLevel="1" x14ac:dyDescent="0.25">
      <c r="A954" s="2">
        <f t="shared" si="3520"/>
        <v>64</v>
      </c>
      <c r="B954" s="86" t="str">
        <f t="shared" si="3520"/>
        <v>TAU-TBD56</v>
      </c>
      <c r="C954" s="86" t="str">
        <f t="shared" si="3520"/>
        <v>SPP TAU - Circuit 66652</v>
      </c>
      <c r="D954" s="2" t="str">
        <f t="shared" si="3520"/>
        <v>TAU-TBD56.1</v>
      </c>
      <c r="E954" s="162" t="str">
        <f t="shared" si="3520"/>
        <v>SPP TAU - Circuit 66652</v>
      </c>
      <c r="I954" s="205">
        <v>0</v>
      </c>
      <c r="J954" s="191">
        <f t="shared" ref="J954:U954" si="3545">J70-J211+I954</f>
        <v>0</v>
      </c>
      <c r="K954" s="191">
        <f t="shared" si="3545"/>
        <v>0</v>
      </c>
      <c r="L954" s="191">
        <f t="shared" si="3545"/>
        <v>0</v>
      </c>
      <c r="M954" s="191">
        <f t="shared" si="3545"/>
        <v>0</v>
      </c>
      <c r="N954" s="191">
        <f t="shared" si="3545"/>
        <v>0</v>
      </c>
      <c r="O954" s="191">
        <f t="shared" si="3545"/>
        <v>0</v>
      </c>
      <c r="P954" s="191">
        <f t="shared" si="3545"/>
        <v>0</v>
      </c>
      <c r="Q954" s="191">
        <f t="shared" si="3545"/>
        <v>0</v>
      </c>
      <c r="R954" s="191">
        <f t="shared" si="3545"/>
        <v>0</v>
      </c>
      <c r="S954" s="191">
        <f t="shared" si="3545"/>
        <v>0</v>
      </c>
      <c r="T954" s="191">
        <f t="shared" si="3545"/>
        <v>0</v>
      </c>
      <c r="U954" s="191">
        <f t="shared" si="3545"/>
        <v>0</v>
      </c>
      <c r="W954" s="191">
        <f t="shared" si="3469"/>
        <v>0</v>
      </c>
      <c r="X954" s="191">
        <f t="shared" ref="X954:AH954" si="3546">X70-X211+W954</f>
        <v>0</v>
      </c>
      <c r="Y954" s="191">
        <f t="shared" si="3546"/>
        <v>0</v>
      </c>
      <c r="Z954" s="191">
        <f t="shared" si="3546"/>
        <v>0</v>
      </c>
      <c r="AA954" s="191">
        <f t="shared" si="3546"/>
        <v>0</v>
      </c>
      <c r="AB954" s="191">
        <f t="shared" si="3546"/>
        <v>0</v>
      </c>
      <c r="AC954" s="191">
        <f t="shared" si="3546"/>
        <v>0</v>
      </c>
      <c r="AD954" s="191">
        <f t="shared" si="3546"/>
        <v>0</v>
      </c>
      <c r="AE954" s="191">
        <f t="shared" si="3546"/>
        <v>0</v>
      </c>
      <c r="AF954" s="191">
        <f t="shared" si="3546"/>
        <v>0</v>
      </c>
      <c r="AG954" s="191">
        <f t="shared" si="3546"/>
        <v>0</v>
      </c>
      <c r="AH954" s="191">
        <f t="shared" si="3546"/>
        <v>0</v>
      </c>
      <c r="AI954" s="163"/>
      <c r="AJ954" s="191">
        <f t="shared" si="3471"/>
        <v>0</v>
      </c>
      <c r="AK954" s="191">
        <f t="shared" ref="AK954:AU954" si="3547">AK70-AK211+AJ954</f>
        <v>0</v>
      </c>
      <c r="AL954" s="191">
        <f t="shared" si="3547"/>
        <v>0</v>
      </c>
      <c r="AM954" s="191">
        <f t="shared" si="3547"/>
        <v>0</v>
      </c>
      <c r="AN954" s="191">
        <f t="shared" si="3547"/>
        <v>0</v>
      </c>
      <c r="AO954" s="191">
        <f t="shared" si="3547"/>
        <v>0</v>
      </c>
      <c r="AP954" s="191">
        <f t="shared" si="3547"/>
        <v>0</v>
      </c>
      <c r="AQ954" s="191">
        <f t="shared" si="3547"/>
        <v>0</v>
      </c>
      <c r="AR954" s="191">
        <f t="shared" si="3547"/>
        <v>0</v>
      </c>
      <c r="AS954" s="191">
        <f t="shared" si="3547"/>
        <v>0</v>
      </c>
      <c r="AT954" s="191">
        <f t="shared" si="3547"/>
        <v>0</v>
      </c>
      <c r="AU954" s="191">
        <f t="shared" si="3547"/>
        <v>0</v>
      </c>
      <c r="AV954" s="163"/>
      <c r="AW954" s="191">
        <f t="shared" si="3473"/>
        <v>0</v>
      </c>
      <c r="AX954" s="191">
        <f t="shared" ref="AX954:BH954" si="3548">AX70-AX211+AW954</f>
        <v>11412</v>
      </c>
      <c r="AY954" s="191">
        <f t="shared" si="3548"/>
        <v>45648</v>
      </c>
      <c r="AZ954" s="191">
        <f t="shared" si="3548"/>
        <v>68472</v>
      </c>
      <c r="BA954" s="191">
        <f t="shared" si="3548"/>
        <v>68472</v>
      </c>
      <c r="BB954" s="191">
        <f t="shared" si="3548"/>
        <v>68472</v>
      </c>
      <c r="BC954" s="191">
        <f t="shared" si="3548"/>
        <v>68472</v>
      </c>
      <c r="BD954" s="191">
        <f t="shared" si="3548"/>
        <v>68472</v>
      </c>
      <c r="BE954" s="191">
        <f t="shared" si="3548"/>
        <v>68472</v>
      </c>
      <c r="BF954" s="191">
        <f t="shared" si="3548"/>
        <v>68472</v>
      </c>
      <c r="BG954" s="191">
        <f t="shared" si="3548"/>
        <v>68472</v>
      </c>
      <c r="BH954" s="191">
        <f t="shared" si="3548"/>
        <v>68472</v>
      </c>
      <c r="BI954" s="163"/>
      <c r="BV954" s="163"/>
      <c r="CI954" s="163"/>
      <c r="CV954" s="163"/>
      <c r="DI954" s="163"/>
      <c r="DV954" s="163"/>
      <c r="EI954" s="163"/>
    </row>
    <row r="955" spans="1:139" ht="15.75" customHeight="1" outlineLevel="1" x14ac:dyDescent="0.25">
      <c r="A955" s="2">
        <f t="shared" si="3520"/>
        <v>65</v>
      </c>
      <c r="B955" s="86" t="str">
        <f t="shared" si="3520"/>
        <v>TAU-TBD57</v>
      </c>
      <c r="C955" s="86" t="str">
        <f t="shared" si="3520"/>
        <v>SPP TAU - Circuit 66034</v>
      </c>
      <c r="D955" s="2" t="str">
        <f t="shared" si="3520"/>
        <v>TAU-TBD57.1</v>
      </c>
      <c r="E955" s="162" t="str">
        <f t="shared" si="3520"/>
        <v>SPP TAU - Circuit 66034</v>
      </c>
      <c r="I955" s="205">
        <v>0</v>
      </c>
      <c r="J955" s="191">
        <f t="shared" ref="J955:U955" si="3549">J71-J212+I955</f>
        <v>0</v>
      </c>
      <c r="K955" s="191">
        <f t="shared" si="3549"/>
        <v>0</v>
      </c>
      <c r="L955" s="191">
        <f t="shared" si="3549"/>
        <v>0</v>
      </c>
      <c r="M955" s="191">
        <f t="shared" si="3549"/>
        <v>0</v>
      </c>
      <c r="N955" s="191">
        <f t="shared" si="3549"/>
        <v>0</v>
      </c>
      <c r="O955" s="191">
        <f t="shared" si="3549"/>
        <v>0</v>
      </c>
      <c r="P955" s="191">
        <f t="shared" si="3549"/>
        <v>0</v>
      </c>
      <c r="Q955" s="191">
        <f t="shared" si="3549"/>
        <v>0</v>
      </c>
      <c r="R955" s="191">
        <f t="shared" si="3549"/>
        <v>0</v>
      </c>
      <c r="S955" s="191">
        <f t="shared" si="3549"/>
        <v>0</v>
      </c>
      <c r="T955" s="191">
        <f t="shared" si="3549"/>
        <v>0</v>
      </c>
      <c r="U955" s="191">
        <f t="shared" si="3549"/>
        <v>0</v>
      </c>
      <c r="W955" s="191">
        <f t="shared" si="3469"/>
        <v>0</v>
      </c>
      <c r="X955" s="191">
        <f t="shared" ref="X955:AH955" si="3550">X71-X212+W955</f>
        <v>0</v>
      </c>
      <c r="Y955" s="191">
        <f t="shared" si="3550"/>
        <v>0</v>
      </c>
      <c r="Z955" s="191">
        <f t="shared" si="3550"/>
        <v>0</v>
      </c>
      <c r="AA955" s="191">
        <f t="shared" si="3550"/>
        <v>0</v>
      </c>
      <c r="AB955" s="191">
        <f t="shared" si="3550"/>
        <v>0</v>
      </c>
      <c r="AC955" s="191">
        <f t="shared" si="3550"/>
        <v>0</v>
      </c>
      <c r="AD955" s="191">
        <f t="shared" si="3550"/>
        <v>0</v>
      </c>
      <c r="AE955" s="191">
        <f t="shared" si="3550"/>
        <v>0</v>
      </c>
      <c r="AF955" s="191">
        <f t="shared" si="3550"/>
        <v>0</v>
      </c>
      <c r="AG955" s="191">
        <f t="shared" si="3550"/>
        <v>0</v>
      </c>
      <c r="AH955" s="191">
        <f t="shared" si="3550"/>
        <v>0</v>
      </c>
      <c r="AI955" s="163"/>
      <c r="AJ955" s="191">
        <f t="shared" si="3471"/>
        <v>0</v>
      </c>
      <c r="AK955" s="191">
        <f t="shared" ref="AK955:AU955" si="3551">AK71-AK212+AJ955</f>
        <v>0</v>
      </c>
      <c r="AL955" s="191">
        <f t="shared" si="3551"/>
        <v>0</v>
      </c>
      <c r="AM955" s="191">
        <f t="shared" si="3551"/>
        <v>0</v>
      </c>
      <c r="AN955" s="191">
        <f t="shared" si="3551"/>
        <v>0</v>
      </c>
      <c r="AO955" s="191">
        <f t="shared" si="3551"/>
        <v>0</v>
      </c>
      <c r="AP955" s="191">
        <f t="shared" si="3551"/>
        <v>0</v>
      </c>
      <c r="AQ955" s="191">
        <f t="shared" si="3551"/>
        <v>0</v>
      </c>
      <c r="AR955" s="191">
        <f t="shared" si="3551"/>
        <v>0</v>
      </c>
      <c r="AS955" s="191">
        <f t="shared" si="3551"/>
        <v>0</v>
      </c>
      <c r="AT955" s="191">
        <f t="shared" si="3551"/>
        <v>0</v>
      </c>
      <c r="AU955" s="191">
        <f t="shared" si="3551"/>
        <v>0</v>
      </c>
      <c r="AV955" s="163"/>
      <c r="AW955" s="191">
        <f t="shared" si="3473"/>
        <v>0</v>
      </c>
      <c r="AX955" s="191">
        <f t="shared" ref="AX955:BH955" si="3552">AX71-AX212+AW955</f>
        <v>0</v>
      </c>
      <c r="AY955" s="191">
        <f t="shared" si="3552"/>
        <v>13504.2</v>
      </c>
      <c r="AZ955" s="191">
        <f t="shared" si="3552"/>
        <v>54016.800000000003</v>
      </c>
      <c r="BA955" s="191">
        <f t="shared" si="3552"/>
        <v>81025.200000000012</v>
      </c>
      <c r="BB955" s="191">
        <f t="shared" si="3552"/>
        <v>81025.200000000012</v>
      </c>
      <c r="BC955" s="191">
        <f t="shared" si="3552"/>
        <v>81025.200000000012</v>
      </c>
      <c r="BD955" s="191">
        <f t="shared" si="3552"/>
        <v>81025.200000000012</v>
      </c>
      <c r="BE955" s="191">
        <f t="shared" si="3552"/>
        <v>81025.200000000012</v>
      </c>
      <c r="BF955" s="191">
        <f t="shared" si="3552"/>
        <v>81025.200000000012</v>
      </c>
      <c r="BG955" s="191">
        <f t="shared" si="3552"/>
        <v>81025.200000000012</v>
      </c>
      <c r="BH955" s="191">
        <f t="shared" si="3552"/>
        <v>81025.200000000012</v>
      </c>
      <c r="BI955" s="163"/>
      <c r="BV955" s="163"/>
      <c r="CI955" s="163"/>
      <c r="CV955" s="163"/>
      <c r="DI955" s="163"/>
      <c r="DV955" s="163"/>
      <c r="EI955" s="163"/>
    </row>
    <row r="956" spans="1:139" ht="15.75" customHeight="1" outlineLevel="1" x14ac:dyDescent="0.25">
      <c r="A956" s="2">
        <f t="shared" si="3520"/>
        <v>66</v>
      </c>
      <c r="B956" s="86" t="str">
        <f t="shared" si="3520"/>
        <v>TAU-TBD58</v>
      </c>
      <c r="C956" s="86" t="str">
        <f t="shared" si="3520"/>
        <v>SPP TAU - Circuit 66838</v>
      </c>
      <c r="D956" s="2" t="str">
        <f t="shared" si="3520"/>
        <v>TAU-TBD58.1</v>
      </c>
      <c r="E956" s="162" t="str">
        <f t="shared" si="3520"/>
        <v>SPP TAU - Circuit 66838</v>
      </c>
      <c r="I956" s="205">
        <v>0</v>
      </c>
      <c r="J956" s="191">
        <f t="shared" ref="J956:U956" si="3553">J72-J213+I956</f>
        <v>0</v>
      </c>
      <c r="K956" s="191">
        <f t="shared" si="3553"/>
        <v>0</v>
      </c>
      <c r="L956" s="191">
        <f t="shared" si="3553"/>
        <v>0</v>
      </c>
      <c r="M956" s="191">
        <f t="shared" si="3553"/>
        <v>0</v>
      </c>
      <c r="N956" s="191">
        <f t="shared" si="3553"/>
        <v>0</v>
      </c>
      <c r="O956" s="191">
        <f t="shared" si="3553"/>
        <v>0</v>
      </c>
      <c r="P956" s="191">
        <f t="shared" si="3553"/>
        <v>0</v>
      </c>
      <c r="Q956" s="191">
        <f t="shared" si="3553"/>
        <v>0</v>
      </c>
      <c r="R956" s="191">
        <f t="shared" si="3553"/>
        <v>0</v>
      </c>
      <c r="S956" s="191">
        <f t="shared" si="3553"/>
        <v>0</v>
      </c>
      <c r="T956" s="191">
        <f t="shared" si="3553"/>
        <v>0</v>
      </c>
      <c r="U956" s="191">
        <f t="shared" si="3553"/>
        <v>0</v>
      </c>
      <c r="W956" s="191">
        <f t="shared" si="3469"/>
        <v>0</v>
      </c>
      <c r="X956" s="191">
        <f t="shared" ref="X956:AH956" si="3554">X72-X213+W956</f>
        <v>0</v>
      </c>
      <c r="Y956" s="191">
        <f t="shared" si="3554"/>
        <v>0</v>
      </c>
      <c r="Z956" s="191">
        <f t="shared" si="3554"/>
        <v>0</v>
      </c>
      <c r="AA956" s="191">
        <f t="shared" si="3554"/>
        <v>0</v>
      </c>
      <c r="AB956" s="191">
        <f t="shared" si="3554"/>
        <v>0</v>
      </c>
      <c r="AC956" s="191">
        <f t="shared" si="3554"/>
        <v>0</v>
      </c>
      <c r="AD956" s="191">
        <f t="shared" si="3554"/>
        <v>0</v>
      </c>
      <c r="AE956" s="191">
        <f t="shared" si="3554"/>
        <v>0</v>
      </c>
      <c r="AF956" s="191">
        <f t="shared" si="3554"/>
        <v>0</v>
      </c>
      <c r="AG956" s="191">
        <f t="shared" si="3554"/>
        <v>0</v>
      </c>
      <c r="AH956" s="191">
        <f t="shared" si="3554"/>
        <v>0</v>
      </c>
      <c r="AI956" s="163"/>
      <c r="AJ956" s="191">
        <f t="shared" si="3471"/>
        <v>0</v>
      </c>
      <c r="AK956" s="191">
        <f t="shared" ref="AK956:AU956" si="3555">AK72-AK213+AJ956</f>
        <v>0</v>
      </c>
      <c r="AL956" s="191">
        <f t="shared" si="3555"/>
        <v>0</v>
      </c>
      <c r="AM956" s="191">
        <f t="shared" si="3555"/>
        <v>0</v>
      </c>
      <c r="AN956" s="191">
        <f t="shared" si="3555"/>
        <v>0</v>
      </c>
      <c r="AO956" s="191">
        <f t="shared" si="3555"/>
        <v>0</v>
      </c>
      <c r="AP956" s="191">
        <f t="shared" si="3555"/>
        <v>0</v>
      </c>
      <c r="AQ956" s="191">
        <f t="shared" si="3555"/>
        <v>0</v>
      </c>
      <c r="AR956" s="191">
        <f t="shared" si="3555"/>
        <v>0</v>
      </c>
      <c r="AS956" s="191">
        <f t="shared" si="3555"/>
        <v>0</v>
      </c>
      <c r="AT956" s="191">
        <f t="shared" si="3555"/>
        <v>0</v>
      </c>
      <c r="AU956" s="191">
        <f t="shared" si="3555"/>
        <v>0</v>
      </c>
      <c r="AV956" s="163"/>
      <c r="AW956" s="191">
        <f t="shared" si="3473"/>
        <v>0</v>
      </c>
      <c r="AX956" s="191">
        <f t="shared" ref="AX956:BH956" si="3556">AX72-AX213+AW956</f>
        <v>0</v>
      </c>
      <c r="AY956" s="191">
        <f t="shared" si="3556"/>
        <v>0</v>
      </c>
      <c r="AZ956" s="191">
        <f t="shared" si="3556"/>
        <v>6657</v>
      </c>
      <c r="BA956" s="191">
        <f t="shared" si="3556"/>
        <v>26628</v>
      </c>
      <c r="BB956" s="191">
        <f t="shared" si="3556"/>
        <v>39942</v>
      </c>
      <c r="BC956" s="191">
        <f t="shared" si="3556"/>
        <v>39942</v>
      </c>
      <c r="BD956" s="191">
        <f t="shared" si="3556"/>
        <v>39942</v>
      </c>
      <c r="BE956" s="191">
        <f t="shared" si="3556"/>
        <v>39942</v>
      </c>
      <c r="BF956" s="191">
        <f t="shared" si="3556"/>
        <v>39942</v>
      </c>
      <c r="BG956" s="191">
        <f t="shared" si="3556"/>
        <v>39942</v>
      </c>
      <c r="BH956" s="191">
        <f t="shared" si="3556"/>
        <v>39942</v>
      </c>
      <c r="BI956" s="163"/>
      <c r="BV956" s="163"/>
      <c r="CI956" s="163"/>
      <c r="CV956" s="163"/>
      <c r="DI956" s="163"/>
      <c r="DV956" s="163"/>
      <c r="EI956" s="163"/>
    </row>
    <row r="957" spans="1:139" ht="15.75" customHeight="1" outlineLevel="1" x14ac:dyDescent="0.25">
      <c r="A957" s="2">
        <f t="shared" si="3520"/>
        <v>67</v>
      </c>
      <c r="B957" s="86" t="str">
        <f t="shared" si="3520"/>
        <v>TAU-TBD59</v>
      </c>
      <c r="C957" s="86" t="str">
        <f t="shared" si="3520"/>
        <v>SPP TAU - Circuit 66040</v>
      </c>
      <c r="D957" s="2" t="str">
        <f t="shared" si="3520"/>
        <v>TAU-TBD59.1</v>
      </c>
      <c r="E957" s="162" t="str">
        <f t="shared" si="3520"/>
        <v>SPP TAU - Circuit 66040</v>
      </c>
      <c r="I957" s="205">
        <v>0</v>
      </c>
      <c r="J957" s="191">
        <f t="shared" ref="J957:U957" si="3557">J73-J214+I957</f>
        <v>0</v>
      </c>
      <c r="K957" s="191">
        <f t="shared" si="3557"/>
        <v>0</v>
      </c>
      <c r="L957" s="191">
        <f t="shared" si="3557"/>
        <v>0</v>
      </c>
      <c r="M957" s="191">
        <f t="shared" si="3557"/>
        <v>0</v>
      </c>
      <c r="N957" s="191">
        <f t="shared" si="3557"/>
        <v>0</v>
      </c>
      <c r="O957" s="191">
        <f t="shared" si="3557"/>
        <v>0</v>
      </c>
      <c r="P957" s="191">
        <f t="shared" si="3557"/>
        <v>0</v>
      </c>
      <c r="Q957" s="191">
        <f t="shared" si="3557"/>
        <v>0</v>
      </c>
      <c r="R957" s="191">
        <f t="shared" si="3557"/>
        <v>0</v>
      </c>
      <c r="S957" s="191">
        <f t="shared" si="3557"/>
        <v>0</v>
      </c>
      <c r="T957" s="191">
        <f t="shared" si="3557"/>
        <v>0</v>
      </c>
      <c r="U957" s="191">
        <f t="shared" si="3557"/>
        <v>0</v>
      </c>
      <c r="W957" s="191">
        <f t="shared" si="3469"/>
        <v>0</v>
      </c>
      <c r="X957" s="191">
        <f t="shared" ref="X957:AH957" si="3558">X73-X214+W957</f>
        <v>0</v>
      </c>
      <c r="Y957" s="191">
        <f t="shared" si="3558"/>
        <v>0</v>
      </c>
      <c r="Z957" s="191">
        <f t="shared" si="3558"/>
        <v>0</v>
      </c>
      <c r="AA957" s="191">
        <f t="shared" si="3558"/>
        <v>0</v>
      </c>
      <c r="AB957" s="191">
        <f t="shared" si="3558"/>
        <v>0</v>
      </c>
      <c r="AC957" s="191">
        <f t="shared" si="3558"/>
        <v>0</v>
      </c>
      <c r="AD957" s="191">
        <f t="shared" si="3558"/>
        <v>0</v>
      </c>
      <c r="AE957" s="191">
        <f t="shared" si="3558"/>
        <v>0</v>
      </c>
      <c r="AF957" s="191">
        <f t="shared" si="3558"/>
        <v>0</v>
      </c>
      <c r="AG957" s="191">
        <f t="shared" si="3558"/>
        <v>0</v>
      </c>
      <c r="AH957" s="191">
        <f t="shared" si="3558"/>
        <v>0</v>
      </c>
      <c r="AI957" s="163"/>
      <c r="AJ957" s="191">
        <f t="shared" si="3471"/>
        <v>0</v>
      </c>
      <c r="AK957" s="191">
        <f t="shared" ref="AK957:AU957" si="3559">AK73-AK214+AJ957</f>
        <v>0</v>
      </c>
      <c r="AL957" s="191">
        <f t="shared" si="3559"/>
        <v>0</v>
      </c>
      <c r="AM957" s="191">
        <f t="shared" si="3559"/>
        <v>0</v>
      </c>
      <c r="AN957" s="191">
        <f t="shared" si="3559"/>
        <v>0</v>
      </c>
      <c r="AO957" s="191">
        <f t="shared" si="3559"/>
        <v>0</v>
      </c>
      <c r="AP957" s="191">
        <f t="shared" si="3559"/>
        <v>0</v>
      </c>
      <c r="AQ957" s="191">
        <f t="shared" si="3559"/>
        <v>0</v>
      </c>
      <c r="AR957" s="191">
        <f t="shared" si="3559"/>
        <v>0</v>
      </c>
      <c r="AS957" s="191">
        <f t="shared" si="3559"/>
        <v>0</v>
      </c>
      <c r="AT957" s="191">
        <f t="shared" si="3559"/>
        <v>0</v>
      </c>
      <c r="AU957" s="191">
        <f t="shared" si="3559"/>
        <v>0</v>
      </c>
      <c r="AV957" s="163"/>
      <c r="AW957" s="191">
        <f t="shared" si="3473"/>
        <v>0</v>
      </c>
      <c r="AX957" s="191">
        <f t="shared" ref="AX957:BH957" si="3560">AX73-AX214+AW957</f>
        <v>0</v>
      </c>
      <c r="AY957" s="191">
        <f t="shared" si="3560"/>
        <v>0</v>
      </c>
      <c r="AZ957" s="191">
        <f t="shared" si="3560"/>
        <v>0</v>
      </c>
      <c r="BA957" s="191">
        <f t="shared" si="3560"/>
        <v>12172.8</v>
      </c>
      <c r="BB957" s="191">
        <f t="shared" si="3560"/>
        <v>48691.199999999997</v>
      </c>
      <c r="BC957" s="191">
        <f t="shared" si="3560"/>
        <v>73036.799999999988</v>
      </c>
      <c r="BD957" s="191">
        <f t="shared" si="3560"/>
        <v>73036.799999999988</v>
      </c>
      <c r="BE957" s="191">
        <f t="shared" si="3560"/>
        <v>73036.799999999988</v>
      </c>
      <c r="BF957" s="191">
        <f t="shared" si="3560"/>
        <v>73036.799999999988</v>
      </c>
      <c r="BG957" s="191">
        <f t="shared" si="3560"/>
        <v>73036.799999999988</v>
      </c>
      <c r="BH957" s="191">
        <f t="shared" si="3560"/>
        <v>73036.799999999988</v>
      </c>
      <c r="BI957" s="163"/>
      <c r="BV957" s="163"/>
      <c r="CI957" s="163"/>
      <c r="CV957" s="163"/>
      <c r="DI957" s="163"/>
      <c r="DV957" s="163"/>
      <c r="EI957" s="163"/>
    </row>
    <row r="958" spans="1:139" ht="15.75" customHeight="1" outlineLevel="1" x14ac:dyDescent="0.25">
      <c r="A958" s="2">
        <f t="shared" ref="A958:E967" si="3561">A818</f>
        <v>68</v>
      </c>
      <c r="B958" s="86" t="str">
        <f t="shared" si="3561"/>
        <v>TAU-TBD60</v>
      </c>
      <c r="C958" s="86" t="str">
        <f t="shared" si="3561"/>
        <v>SPP TAU -  Circuit 66656</v>
      </c>
      <c r="D958" s="2" t="str">
        <f t="shared" si="3561"/>
        <v>TAU-TBD60.1</v>
      </c>
      <c r="E958" s="162" t="str">
        <f t="shared" si="3561"/>
        <v>SPP TAU -  Circuit 66656</v>
      </c>
      <c r="I958" s="205">
        <v>0</v>
      </c>
      <c r="J958" s="191">
        <f t="shared" ref="J958:U958" si="3562">J74-J215+I958</f>
        <v>0</v>
      </c>
      <c r="K958" s="191">
        <f t="shared" si="3562"/>
        <v>0</v>
      </c>
      <c r="L958" s="191">
        <f t="shared" si="3562"/>
        <v>0</v>
      </c>
      <c r="M958" s="191">
        <f t="shared" si="3562"/>
        <v>0</v>
      </c>
      <c r="N958" s="191">
        <f t="shared" si="3562"/>
        <v>0</v>
      </c>
      <c r="O958" s="191">
        <f t="shared" si="3562"/>
        <v>0</v>
      </c>
      <c r="P958" s="191">
        <f t="shared" si="3562"/>
        <v>0</v>
      </c>
      <c r="Q958" s="191">
        <f t="shared" si="3562"/>
        <v>0</v>
      </c>
      <c r="R958" s="191">
        <f t="shared" si="3562"/>
        <v>0</v>
      </c>
      <c r="S958" s="191">
        <f t="shared" si="3562"/>
        <v>0</v>
      </c>
      <c r="T958" s="191">
        <f t="shared" si="3562"/>
        <v>0</v>
      </c>
      <c r="U958" s="191">
        <f t="shared" si="3562"/>
        <v>0</v>
      </c>
      <c r="W958" s="191">
        <f t="shared" si="3469"/>
        <v>0</v>
      </c>
      <c r="X958" s="191">
        <f t="shared" ref="X958:AH958" si="3563">X74-X215+W958</f>
        <v>0</v>
      </c>
      <c r="Y958" s="191">
        <f t="shared" si="3563"/>
        <v>0</v>
      </c>
      <c r="Z958" s="191">
        <f t="shared" si="3563"/>
        <v>0</v>
      </c>
      <c r="AA958" s="191">
        <f t="shared" si="3563"/>
        <v>0</v>
      </c>
      <c r="AB958" s="191">
        <f t="shared" si="3563"/>
        <v>0</v>
      </c>
      <c r="AC958" s="191">
        <f t="shared" si="3563"/>
        <v>0</v>
      </c>
      <c r="AD958" s="191">
        <f t="shared" si="3563"/>
        <v>0</v>
      </c>
      <c r="AE958" s="191">
        <f t="shared" si="3563"/>
        <v>0</v>
      </c>
      <c r="AF958" s="191">
        <f t="shared" si="3563"/>
        <v>0</v>
      </c>
      <c r="AG958" s="191">
        <f t="shared" si="3563"/>
        <v>0</v>
      </c>
      <c r="AH958" s="191">
        <f t="shared" si="3563"/>
        <v>0</v>
      </c>
      <c r="AI958" s="163"/>
      <c r="AJ958" s="191">
        <f t="shared" si="3471"/>
        <v>0</v>
      </c>
      <c r="AK958" s="191">
        <f t="shared" ref="AK958:AU958" si="3564">AK74-AK215+AJ958</f>
        <v>0</v>
      </c>
      <c r="AL958" s="191">
        <f t="shared" si="3564"/>
        <v>0</v>
      </c>
      <c r="AM958" s="191">
        <f t="shared" si="3564"/>
        <v>0</v>
      </c>
      <c r="AN958" s="191">
        <f t="shared" si="3564"/>
        <v>0</v>
      </c>
      <c r="AO958" s="191">
        <f t="shared" si="3564"/>
        <v>0</v>
      </c>
      <c r="AP958" s="191">
        <f t="shared" si="3564"/>
        <v>0</v>
      </c>
      <c r="AQ958" s="191">
        <f t="shared" si="3564"/>
        <v>0</v>
      </c>
      <c r="AR958" s="191">
        <f t="shared" si="3564"/>
        <v>0</v>
      </c>
      <c r="AS958" s="191">
        <f t="shared" si="3564"/>
        <v>0</v>
      </c>
      <c r="AT958" s="191">
        <f t="shared" si="3564"/>
        <v>0</v>
      </c>
      <c r="AU958" s="191">
        <f t="shared" si="3564"/>
        <v>0</v>
      </c>
      <c r="AV958" s="163"/>
      <c r="AW958" s="191">
        <f t="shared" si="3473"/>
        <v>0</v>
      </c>
      <c r="AX958" s="191">
        <f t="shared" ref="AX958:BH958" si="3565">AX74-AX215+AW958</f>
        <v>0</v>
      </c>
      <c r="AY958" s="191">
        <f t="shared" si="3565"/>
        <v>0</v>
      </c>
      <c r="AZ958" s="191">
        <f t="shared" si="3565"/>
        <v>0</v>
      </c>
      <c r="BA958" s="191">
        <f t="shared" si="3565"/>
        <v>0</v>
      </c>
      <c r="BB958" s="191">
        <f t="shared" si="3565"/>
        <v>9700.2000000000007</v>
      </c>
      <c r="BC958" s="191">
        <f t="shared" si="3565"/>
        <v>38800.800000000003</v>
      </c>
      <c r="BD958" s="191">
        <f t="shared" si="3565"/>
        <v>58201.200000000004</v>
      </c>
      <c r="BE958" s="191">
        <f t="shared" si="3565"/>
        <v>58201.200000000004</v>
      </c>
      <c r="BF958" s="191">
        <f t="shared" si="3565"/>
        <v>58201.200000000004</v>
      </c>
      <c r="BG958" s="191">
        <f t="shared" si="3565"/>
        <v>58201.200000000004</v>
      </c>
      <c r="BH958" s="191">
        <f t="shared" si="3565"/>
        <v>58201.200000000004</v>
      </c>
      <c r="BI958" s="163"/>
      <c r="BV958" s="163"/>
      <c r="CI958" s="163"/>
      <c r="CV958" s="163"/>
      <c r="DI958" s="163"/>
      <c r="DV958" s="163"/>
      <c r="EI958" s="163"/>
    </row>
    <row r="959" spans="1:139" ht="15.75" customHeight="1" outlineLevel="1" x14ac:dyDescent="0.25">
      <c r="A959" s="2">
        <f t="shared" si="3561"/>
        <v>69</v>
      </c>
      <c r="B959" s="86" t="str">
        <f t="shared" si="3561"/>
        <v>TAU-TBD61</v>
      </c>
      <c r="C959" s="86" t="str">
        <f t="shared" si="3561"/>
        <v>SPP TAU - Circuit 66412</v>
      </c>
      <c r="D959" s="2" t="str">
        <f t="shared" si="3561"/>
        <v>TAU-TBD61.1</v>
      </c>
      <c r="E959" s="162" t="str">
        <f t="shared" si="3561"/>
        <v>SPP TAU - Circuit 66412</v>
      </c>
      <c r="I959" s="205">
        <v>0</v>
      </c>
      <c r="J959" s="191">
        <f t="shared" ref="J959:U959" si="3566">J75-J216+I959</f>
        <v>0</v>
      </c>
      <c r="K959" s="191">
        <f t="shared" si="3566"/>
        <v>0</v>
      </c>
      <c r="L959" s="191">
        <f t="shared" si="3566"/>
        <v>0</v>
      </c>
      <c r="M959" s="191">
        <f t="shared" si="3566"/>
        <v>0</v>
      </c>
      <c r="N959" s="191">
        <f t="shared" si="3566"/>
        <v>0</v>
      </c>
      <c r="O959" s="191">
        <f t="shared" si="3566"/>
        <v>0</v>
      </c>
      <c r="P959" s="191">
        <f t="shared" si="3566"/>
        <v>0</v>
      </c>
      <c r="Q959" s="191">
        <f t="shared" si="3566"/>
        <v>0</v>
      </c>
      <c r="R959" s="191">
        <f t="shared" si="3566"/>
        <v>0</v>
      </c>
      <c r="S959" s="191">
        <f t="shared" si="3566"/>
        <v>0</v>
      </c>
      <c r="T959" s="191">
        <f t="shared" si="3566"/>
        <v>0</v>
      </c>
      <c r="U959" s="191">
        <f t="shared" si="3566"/>
        <v>0</v>
      </c>
      <c r="W959" s="191">
        <f t="shared" si="3469"/>
        <v>0</v>
      </c>
      <c r="X959" s="191">
        <f t="shared" ref="X959:AH959" si="3567">X75-X216+W959</f>
        <v>0</v>
      </c>
      <c r="Y959" s="191">
        <f t="shared" si="3567"/>
        <v>0</v>
      </c>
      <c r="Z959" s="191">
        <f t="shared" si="3567"/>
        <v>0</v>
      </c>
      <c r="AA959" s="191">
        <f t="shared" si="3567"/>
        <v>0</v>
      </c>
      <c r="AB959" s="191">
        <f t="shared" si="3567"/>
        <v>0</v>
      </c>
      <c r="AC959" s="191">
        <f t="shared" si="3567"/>
        <v>0</v>
      </c>
      <c r="AD959" s="191">
        <f t="shared" si="3567"/>
        <v>0</v>
      </c>
      <c r="AE959" s="191">
        <f t="shared" si="3567"/>
        <v>0</v>
      </c>
      <c r="AF959" s="191">
        <f t="shared" si="3567"/>
        <v>0</v>
      </c>
      <c r="AG959" s="191">
        <f t="shared" si="3567"/>
        <v>0</v>
      </c>
      <c r="AH959" s="191">
        <f t="shared" si="3567"/>
        <v>0</v>
      </c>
      <c r="AI959" s="163"/>
      <c r="AJ959" s="191">
        <f t="shared" si="3471"/>
        <v>0</v>
      </c>
      <c r="AK959" s="191">
        <f t="shared" ref="AK959:AU959" si="3568">AK75-AK216+AJ959</f>
        <v>0</v>
      </c>
      <c r="AL959" s="191">
        <f t="shared" si="3568"/>
        <v>0</v>
      </c>
      <c r="AM959" s="191">
        <f t="shared" si="3568"/>
        <v>0</v>
      </c>
      <c r="AN959" s="191">
        <f t="shared" si="3568"/>
        <v>0</v>
      </c>
      <c r="AO959" s="191">
        <f t="shared" si="3568"/>
        <v>0</v>
      </c>
      <c r="AP959" s="191">
        <f t="shared" si="3568"/>
        <v>0</v>
      </c>
      <c r="AQ959" s="191">
        <f t="shared" si="3568"/>
        <v>0</v>
      </c>
      <c r="AR959" s="191">
        <f t="shared" si="3568"/>
        <v>0</v>
      </c>
      <c r="AS959" s="191">
        <f t="shared" si="3568"/>
        <v>0</v>
      </c>
      <c r="AT959" s="191">
        <f t="shared" si="3568"/>
        <v>0</v>
      </c>
      <c r="AU959" s="191">
        <f t="shared" si="3568"/>
        <v>0</v>
      </c>
      <c r="AV959" s="163"/>
      <c r="AW959" s="191">
        <f t="shared" si="3473"/>
        <v>0</v>
      </c>
      <c r="AX959" s="191">
        <f t="shared" ref="AX959:BH959" si="3569">AX75-AX216+AW959</f>
        <v>0</v>
      </c>
      <c r="AY959" s="191">
        <f t="shared" si="3569"/>
        <v>0</v>
      </c>
      <c r="AZ959" s="191">
        <f t="shared" si="3569"/>
        <v>0</v>
      </c>
      <c r="BA959" s="191">
        <f t="shared" si="3569"/>
        <v>0</v>
      </c>
      <c r="BB959" s="191">
        <f t="shared" si="3569"/>
        <v>0</v>
      </c>
      <c r="BC959" s="191">
        <f t="shared" si="3569"/>
        <v>5896.2</v>
      </c>
      <c r="BD959" s="191">
        <f t="shared" si="3569"/>
        <v>23584.799999999999</v>
      </c>
      <c r="BE959" s="191">
        <f t="shared" si="3569"/>
        <v>35377.199999999997</v>
      </c>
      <c r="BF959" s="191">
        <f t="shared" si="3569"/>
        <v>35377.199999999997</v>
      </c>
      <c r="BG959" s="191">
        <f t="shared" si="3569"/>
        <v>35377.199999999997</v>
      </c>
      <c r="BH959" s="191">
        <f t="shared" si="3569"/>
        <v>35377.199999999997</v>
      </c>
      <c r="BI959" s="163"/>
      <c r="BV959" s="163"/>
      <c r="CI959" s="163"/>
      <c r="CV959" s="163"/>
      <c r="DI959" s="163"/>
      <c r="DV959" s="163"/>
      <c r="EI959" s="163"/>
    </row>
    <row r="960" spans="1:139" ht="15.75" customHeight="1" outlineLevel="1" x14ac:dyDescent="0.25">
      <c r="A960" s="2">
        <f t="shared" si="3561"/>
        <v>70</v>
      </c>
      <c r="B960" s="86" t="str">
        <f t="shared" si="3561"/>
        <v>TAU-TBD62</v>
      </c>
      <c r="C960" s="86" t="str">
        <f t="shared" si="3561"/>
        <v>SPP TAU - Circuit 66830</v>
      </c>
      <c r="D960" s="2" t="str">
        <f t="shared" si="3561"/>
        <v>TAU-TBD62.1</v>
      </c>
      <c r="E960" s="162" t="str">
        <f t="shared" si="3561"/>
        <v>SPP TAU - Circuit 66830</v>
      </c>
      <c r="I960" s="205">
        <v>0</v>
      </c>
      <c r="J960" s="191">
        <f t="shared" ref="J960:U960" si="3570">J76-J217+I960</f>
        <v>0</v>
      </c>
      <c r="K960" s="191">
        <f t="shared" si="3570"/>
        <v>0</v>
      </c>
      <c r="L960" s="191">
        <f t="shared" si="3570"/>
        <v>0</v>
      </c>
      <c r="M960" s="191">
        <f t="shared" si="3570"/>
        <v>0</v>
      </c>
      <c r="N960" s="191">
        <f t="shared" si="3570"/>
        <v>0</v>
      </c>
      <c r="O960" s="191">
        <f t="shared" si="3570"/>
        <v>0</v>
      </c>
      <c r="P960" s="191">
        <f t="shared" si="3570"/>
        <v>0</v>
      </c>
      <c r="Q960" s="191">
        <f t="shared" si="3570"/>
        <v>0</v>
      </c>
      <c r="R960" s="191">
        <f t="shared" si="3570"/>
        <v>0</v>
      </c>
      <c r="S960" s="191">
        <f t="shared" si="3570"/>
        <v>0</v>
      </c>
      <c r="T960" s="191">
        <f t="shared" si="3570"/>
        <v>0</v>
      </c>
      <c r="U960" s="191">
        <f t="shared" si="3570"/>
        <v>0</v>
      </c>
      <c r="W960" s="191">
        <f t="shared" si="3469"/>
        <v>0</v>
      </c>
      <c r="X960" s="191">
        <f t="shared" ref="X960:AH960" si="3571">X76-X217+W960</f>
        <v>0</v>
      </c>
      <c r="Y960" s="191">
        <f t="shared" si="3571"/>
        <v>0</v>
      </c>
      <c r="Z960" s="191">
        <f t="shared" si="3571"/>
        <v>0</v>
      </c>
      <c r="AA960" s="191">
        <f t="shared" si="3571"/>
        <v>0</v>
      </c>
      <c r="AB960" s="191">
        <f t="shared" si="3571"/>
        <v>0</v>
      </c>
      <c r="AC960" s="191">
        <f t="shared" si="3571"/>
        <v>0</v>
      </c>
      <c r="AD960" s="191">
        <f t="shared" si="3571"/>
        <v>0</v>
      </c>
      <c r="AE960" s="191">
        <f t="shared" si="3571"/>
        <v>0</v>
      </c>
      <c r="AF960" s="191">
        <f t="shared" si="3571"/>
        <v>0</v>
      </c>
      <c r="AG960" s="191">
        <f t="shared" si="3571"/>
        <v>0</v>
      </c>
      <c r="AH960" s="191">
        <f t="shared" si="3571"/>
        <v>0</v>
      </c>
      <c r="AI960" s="163"/>
      <c r="AJ960" s="191">
        <f t="shared" si="3471"/>
        <v>0</v>
      </c>
      <c r="AK960" s="191">
        <f t="shared" ref="AK960:AU960" si="3572">AK76-AK217+AJ960</f>
        <v>0</v>
      </c>
      <c r="AL960" s="191">
        <f t="shared" si="3572"/>
        <v>0</v>
      </c>
      <c r="AM960" s="191">
        <f t="shared" si="3572"/>
        <v>0</v>
      </c>
      <c r="AN960" s="191">
        <f t="shared" si="3572"/>
        <v>0</v>
      </c>
      <c r="AO960" s="191">
        <f t="shared" si="3572"/>
        <v>0</v>
      </c>
      <c r="AP960" s="191">
        <f t="shared" si="3572"/>
        <v>0</v>
      </c>
      <c r="AQ960" s="191">
        <f t="shared" si="3572"/>
        <v>0</v>
      </c>
      <c r="AR960" s="191">
        <f t="shared" si="3572"/>
        <v>0</v>
      </c>
      <c r="AS960" s="191">
        <f t="shared" si="3572"/>
        <v>0</v>
      </c>
      <c r="AT960" s="191">
        <f t="shared" si="3572"/>
        <v>0</v>
      </c>
      <c r="AU960" s="191">
        <f t="shared" si="3572"/>
        <v>0</v>
      </c>
      <c r="AV960" s="163"/>
      <c r="AW960" s="191">
        <f t="shared" si="3473"/>
        <v>0</v>
      </c>
      <c r="AX960" s="191">
        <f t="shared" ref="AX960:BH960" si="3573">AX76-AX217+AW960</f>
        <v>0</v>
      </c>
      <c r="AY960" s="191">
        <f t="shared" si="3573"/>
        <v>0</v>
      </c>
      <c r="AZ960" s="191">
        <f t="shared" si="3573"/>
        <v>0</v>
      </c>
      <c r="BA960" s="191">
        <f t="shared" si="3573"/>
        <v>0</v>
      </c>
      <c r="BB960" s="191">
        <f t="shared" si="3573"/>
        <v>0</v>
      </c>
      <c r="BC960" s="191">
        <f t="shared" si="3573"/>
        <v>0</v>
      </c>
      <c r="BD960" s="191">
        <f t="shared" si="3573"/>
        <v>2662.8</v>
      </c>
      <c r="BE960" s="191">
        <f t="shared" si="3573"/>
        <v>10651.2</v>
      </c>
      <c r="BF960" s="191">
        <f t="shared" si="3573"/>
        <v>15976.800000000001</v>
      </c>
      <c r="BG960" s="191">
        <f t="shared" si="3573"/>
        <v>15976.800000000001</v>
      </c>
      <c r="BH960" s="191">
        <f t="shared" si="3573"/>
        <v>15976.800000000001</v>
      </c>
      <c r="BI960" s="163"/>
      <c r="BV960" s="163"/>
      <c r="CI960" s="163"/>
      <c r="CV960" s="163"/>
      <c r="DI960" s="163"/>
      <c r="DV960" s="163"/>
      <c r="EI960" s="163"/>
    </row>
    <row r="961" spans="1:139" ht="15.75" customHeight="1" outlineLevel="1" x14ac:dyDescent="0.25">
      <c r="A961" s="2">
        <f t="shared" si="3561"/>
        <v>71</v>
      </c>
      <c r="B961" s="86" t="str">
        <f t="shared" si="3561"/>
        <v>TAU-TBD63</v>
      </c>
      <c r="C961" s="86" t="str">
        <f t="shared" si="3561"/>
        <v>SPP TAU - Circuit 66650</v>
      </c>
      <c r="D961" s="2" t="str">
        <f t="shared" si="3561"/>
        <v>TAU-TBD63.1</v>
      </c>
      <c r="E961" s="162" t="str">
        <f t="shared" si="3561"/>
        <v>SPP TAU - Circuit 66650</v>
      </c>
      <c r="I961" s="205">
        <v>0</v>
      </c>
      <c r="J961" s="191">
        <f t="shared" ref="J961:U961" si="3574">J77-J218+I961</f>
        <v>0</v>
      </c>
      <c r="K961" s="191">
        <f t="shared" si="3574"/>
        <v>0</v>
      </c>
      <c r="L961" s="191">
        <f t="shared" si="3574"/>
        <v>0</v>
      </c>
      <c r="M961" s="191">
        <f t="shared" si="3574"/>
        <v>0</v>
      </c>
      <c r="N961" s="191">
        <f t="shared" si="3574"/>
        <v>0</v>
      </c>
      <c r="O961" s="191">
        <f t="shared" si="3574"/>
        <v>0</v>
      </c>
      <c r="P961" s="191">
        <f t="shared" si="3574"/>
        <v>0</v>
      </c>
      <c r="Q961" s="191">
        <f t="shared" si="3574"/>
        <v>0</v>
      </c>
      <c r="R961" s="191">
        <f t="shared" si="3574"/>
        <v>0</v>
      </c>
      <c r="S961" s="191">
        <f t="shared" si="3574"/>
        <v>0</v>
      </c>
      <c r="T961" s="191">
        <f t="shared" si="3574"/>
        <v>0</v>
      </c>
      <c r="U961" s="191">
        <f t="shared" si="3574"/>
        <v>0</v>
      </c>
      <c r="W961" s="191">
        <f t="shared" si="3469"/>
        <v>0</v>
      </c>
      <c r="X961" s="191">
        <f t="shared" ref="X961:AH961" si="3575">X77-X218+W961</f>
        <v>0</v>
      </c>
      <c r="Y961" s="191">
        <f t="shared" si="3575"/>
        <v>0</v>
      </c>
      <c r="Z961" s="191">
        <f t="shared" si="3575"/>
        <v>0</v>
      </c>
      <c r="AA961" s="191">
        <f t="shared" si="3575"/>
        <v>0</v>
      </c>
      <c r="AB961" s="191">
        <f t="shared" si="3575"/>
        <v>0</v>
      </c>
      <c r="AC961" s="191">
        <f t="shared" si="3575"/>
        <v>0</v>
      </c>
      <c r="AD961" s="191">
        <f t="shared" si="3575"/>
        <v>0</v>
      </c>
      <c r="AE961" s="191">
        <f t="shared" si="3575"/>
        <v>0</v>
      </c>
      <c r="AF961" s="191">
        <f t="shared" si="3575"/>
        <v>0</v>
      </c>
      <c r="AG961" s="191">
        <f t="shared" si="3575"/>
        <v>0</v>
      </c>
      <c r="AH961" s="191">
        <f t="shared" si="3575"/>
        <v>0</v>
      </c>
      <c r="AI961" s="163"/>
      <c r="AJ961" s="191">
        <f t="shared" si="3471"/>
        <v>0</v>
      </c>
      <c r="AK961" s="191">
        <f t="shared" ref="AK961:AU961" si="3576">AK77-AK218+AJ961</f>
        <v>0</v>
      </c>
      <c r="AL961" s="191">
        <f t="shared" si="3576"/>
        <v>0</v>
      </c>
      <c r="AM961" s="191">
        <f t="shared" si="3576"/>
        <v>0</v>
      </c>
      <c r="AN961" s="191">
        <f t="shared" si="3576"/>
        <v>0</v>
      </c>
      <c r="AO961" s="191">
        <f t="shared" si="3576"/>
        <v>0</v>
      </c>
      <c r="AP961" s="191">
        <f t="shared" si="3576"/>
        <v>0</v>
      </c>
      <c r="AQ961" s="191">
        <f t="shared" si="3576"/>
        <v>0</v>
      </c>
      <c r="AR961" s="191">
        <f t="shared" si="3576"/>
        <v>0</v>
      </c>
      <c r="AS961" s="191">
        <f t="shared" si="3576"/>
        <v>0</v>
      </c>
      <c r="AT961" s="191">
        <f t="shared" si="3576"/>
        <v>0</v>
      </c>
      <c r="AU961" s="191">
        <f t="shared" si="3576"/>
        <v>0</v>
      </c>
      <c r="AV961" s="163"/>
      <c r="AW961" s="191">
        <f t="shared" si="3473"/>
        <v>0</v>
      </c>
      <c r="AX961" s="191">
        <f t="shared" ref="AX961:BH961" si="3577">AX77-AX218+AW961</f>
        <v>0</v>
      </c>
      <c r="AY961" s="191">
        <f t="shared" si="3577"/>
        <v>0</v>
      </c>
      <c r="AZ961" s="191">
        <f t="shared" si="3577"/>
        <v>0</v>
      </c>
      <c r="BA961" s="191">
        <f t="shared" si="3577"/>
        <v>0</v>
      </c>
      <c r="BB961" s="191">
        <f t="shared" si="3577"/>
        <v>0</v>
      </c>
      <c r="BC961" s="191">
        <f t="shared" si="3577"/>
        <v>0</v>
      </c>
      <c r="BD961" s="191">
        <f t="shared" si="3577"/>
        <v>5896.2</v>
      </c>
      <c r="BE961" s="191">
        <f t="shared" si="3577"/>
        <v>23584.799999999999</v>
      </c>
      <c r="BF961" s="191">
        <f t="shared" si="3577"/>
        <v>35377.199999999997</v>
      </c>
      <c r="BG961" s="191">
        <f t="shared" si="3577"/>
        <v>35377.199999999997</v>
      </c>
      <c r="BH961" s="191">
        <f t="shared" si="3577"/>
        <v>35377.199999999997</v>
      </c>
      <c r="BI961" s="163"/>
      <c r="BV961" s="163"/>
      <c r="CI961" s="163"/>
      <c r="CV961" s="163"/>
      <c r="DI961" s="163"/>
      <c r="DV961" s="163"/>
      <c r="EI961" s="163"/>
    </row>
    <row r="962" spans="1:139" ht="15.75" customHeight="1" outlineLevel="1" x14ac:dyDescent="0.25">
      <c r="A962" s="2">
        <f t="shared" si="3561"/>
        <v>72</v>
      </c>
      <c r="B962" s="86" t="str">
        <f t="shared" si="3561"/>
        <v>TAU-TBD64</v>
      </c>
      <c r="C962" s="86" t="str">
        <f t="shared" si="3561"/>
        <v>SPP TAU - Circuit 66657</v>
      </c>
      <c r="D962" s="2" t="str">
        <f t="shared" si="3561"/>
        <v>TAU-TBD64.1</v>
      </c>
      <c r="E962" s="162" t="str">
        <f t="shared" si="3561"/>
        <v>SPP TAU - Circuit 66657</v>
      </c>
      <c r="I962" s="205">
        <v>0</v>
      </c>
      <c r="J962" s="191">
        <f t="shared" ref="J962:U962" si="3578">J78-J219+I962</f>
        <v>0</v>
      </c>
      <c r="K962" s="191">
        <f t="shared" si="3578"/>
        <v>0</v>
      </c>
      <c r="L962" s="191">
        <f t="shared" si="3578"/>
        <v>0</v>
      </c>
      <c r="M962" s="191">
        <f t="shared" si="3578"/>
        <v>0</v>
      </c>
      <c r="N962" s="191">
        <f t="shared" si="3578"/>
        <v>0</v>
      </c>
      <c r="O962" s="191">
        <f t="shared" si="3578"/>
        <v>0</v>
      </c>
      <c r="P962" s="191">
        <f t="shared" si="3578"/>
        <v>0</v>
      </c>
      <c r="Q962" s="191">
        <f t="shared" si="3578"/>
        <v>0</v>
      </c>
      <c r="R962" s="191">
        <f t="shared" si="3578"/>
        <v>0</v>
      </c>
      <c r="S962" s="191">
        <f t="shared" si="3578"/>
        <v>0</v>
      </c>
      <c r="T962" s="191">
        <f t="shared" si="3578"/>
        <v>0</v>
      </c>
      <c r="U962" s="191">
        <f t="shared" si="3578"/>
        <v>0</v>
      </c>
      <c r="W962" s="191">
        <f t="shared" si="3469"/>
        <v>0</v>
      </c>
      <c r="X962" s="191">
        <f t="shared" ref="X962:AH962" si="3579">X78-X219+W962</f>
        <v>0</v>
      </c>
      <c r="Y962" s="191">
        <f t="shared" si="3579"/>
        <v>0</v>
      </c>
      <c r="Z962" s="191">
        <f t="shared" si="3579"/>
        <v>0</v>
      </c>
      <c r="AA962" s="191">
        <f t="shared" si="3579"/>
        <v>0</v>
      </c>
      <c r="AB962" s="191">
        <f t="shared" si="3579"/>
        <v>0</v>
      </c>
      <c r="AC962" s="191">
        <f t="shared" si="3579"/>
        <v>0</v>
      </c>
      <c r="AD962" s="191">
        <f t="shared" si="3579"/>
        <v>0</v>
      </c>
      <c r="AE962" s="191">
        <f t="shared" si="3579"/>
        <v>0</v>
      </c>
      <c r="AF962" s="191">
        <f t="shared" si="3579"/>
        <v>0</v>
      </c>
      <c r="AG962" s="191">
        <f t="shared" si="3579"/>
        <v>0</v>
      </c>
      <c r="AH962" s="191">
        <f t="shared" si="3579"/>
        <v>0</v>
      </c>
      <c r="AI962" s="163"/>
      <c r="AJ962" s="191">
        <f t="shared" si="3471"/>
        <v>0</v>
      </c>
      <c r="AK962" s="191">
        <f t="shared" ref="AK962:AU962" si="3580">AK78-AK219+AJ962</f>
        <v>0</v>
      </c>
      <c r="AL962" s="191">
        <f t="shared" si="3580"/>
        <v>0</v>
      </c>
      <c r="AM962" s="191">
        <f t="shared" si="3580"/>
        <v>0</v>
      </c>
      <c r="AN962" s="191">
        <f t="shared" si="3580"/>
        <v>0</v>
      </c>
      <c r="AO962" s="191">
        <f t="shared" si="3580"/>
        <v>0</v>
      </c>
      <c r="AP962" s="191">
        <f t="shared" si="3580"/>
        <v>0</v>
      </c>
      <c r="AQ962" s="191">
        <f t="shared" si="3580"/>
        <v>0</v>
      </c>
      <c r="AR962" s="191">
        <f t="shared" si="3580"/>
        <v>0</v>
      </c>
      <c r="AS962" s="191">
        <f t="shared" si="3580"/>
        <v>0</v>
      </c>
      <c r="AT962" s="191">
        <f t="shared" si="3580"/>
        <v>0</v>
      </c>
      <c r="AU962" s="191">
        <f t="shared" si="3580"/>
        <v>0</v>
      </c>
      <c r="AV962" s="163"/>
      <c r="AW962" s="191">
        <f t="shared" si="3473"/>
        <v>0</v>
      </c>
      <c r="AX962" s="191">
        <f t="shared" ref="AX962:BH962" si="3581">AX78-AX219+AW962</f>
        <v>0</v>
      </c>
      <c r="AY962" s="191">
        <f t="shared" si="3581"/>
        <v>0</v>
      </c>
      <c r="AZ962" s="191">
        <f t="shared" si="3581"/>
        <v>0</v>
      </c>
      <c r="BA962" s="191">
        <f t="shared" si="3581"/>
        <v>0</v>
      </c>
      <c r="BB962" s="191">
        <f t="shared" si="3581"/>
        <v>0</v>
      </c>
      <c r="BC962" s="191">
        <f t="shared" si="3581"/>
        <v>0</v>
      </c>
      <c r="BD962" s="191">
        <f t="shared" si="3581"/>
        <v>0</v>
      </c>
      <c r="BE962" s="191">
        <f t="shared" si="3581"/>
        <v>5896.2</v>
      </c>
      <c r="BF962" s="191">
        <f t="shared" si="3581"/>
        <v>23584.799999999999</v>
      </c>
      <c r="BG962" s="191">
        <f t="shared" si="3581"/>
        <v>35377.199999999997</v>
      </c>
      <c r="BH962" s="191">
        <f t="shared" si="3581"/>
        <v>35377.199999999997</v>
      </c>
      <c r="BI962" s="163"/>
      <c r="BV962" s="163"/>
      <c r="CI962" s="163"/>
      <c r="CV962" s="163"/>
      <c r="DI962" s="163"/>
      <c r="DV962" s="163"/>
      <c r="EI962" s="163"/>
    </row>
    <row r="963" spans="1:139" ht="15.75" customHeight="1" outlineLevel="1" x14ac:dyDescent="0.25">
      <c r="A963" s="2">
        <f t="shared" si="3561"/>
        <v>73</v>
      </c>
      <c r="B963" s="86" t="str">
        <f t="shared" si="3561"/>
        <v>TAU-TBD65</v>
      </c>
      <c r="C963" s="86" t="str">
        <f t="shared" si="3561"/>
        <v>SPP TAU - Circuit 66043</v>
      </c>
      <c r="D963" s="2" t="str">
        <f t="shared" si="3561"/>
        <v>TAU-TBD65.1</v>
      </c>
      <c r="E963" s="162" t="str">
        <f t="shared" si="3561"/>
        <v>SPP TAU - Circuit 66043</v>
      </c>
      <c r="I963" s="205">
        <v>0</v>
      </c>
      <c r="J963" s="191">
        <f t="shared" ref="J963:U963" si="3582">J79-J220+I963</f>
        <v>0</v>
      </c>
      <c r="K963" s="191">
        <f t="shared" si="3582"/>
        <v>0</v>
      </c>
      <c r="L963" s="191">
        <f t="shared" si="3582"/>
        <v>0</v>
      </c>
      <c r="M963" s="191">
        <f t="shared" si="3582"/>
        <v>0</v>
      </c>
      <c r="N963" s="191">
        <f t="shared" si="3582"/>
        <v>0</v>
      </c>
      <c r="O963" s="191">
        <f t="shared" si="3582"/>
        <v>0</v>
      </c>
      <c r="P963" s="191">
        <f t="shared" si="3582"/>
        <v>0</v>
      </c>
      <c r="Q963" s="191">
        <f t="shared" si="3582"/>
        <v>0</v>
      </c>
      <c r="R963" s="191">
        <f t="shared" si="3582"/>
        <v>0</v>
      </c>
      <c r="S963" s="191">
        <f t="shared" si="3582"/>
        <v>0</v>
      </c>
      <c r="T963" s="191">
        <f t="shared" si="3582"/>
        <v>0</v>
      </c>
      <c r="U963" s="191">
        <f t="shared" si="3582"/>
        <v>0</v>
      </c>
      <c r="W963" s="191">
        <f t="shared" si="3469"/>
        <v>0</v>
      </c>
      <c r="X963" s="191">
        <f t="shared" ref="X963:AH963" si="3583">X79-X220+W963</f>
        <v>0</v>
      </c>
      <c r="Y963" s="191">
        <f t="shared" si="3583"/>
        <v>0</v>
      </c>
      <c r="Z963" s="191">
        <f t="shared" si="3583"/>
        <v>0</v>
      </c>
      <c r="AA963" s="191">
        <f t="shared" si="3583"/>
        <v>0</v>
      </c>
      <c r="AB963" s="191">
        <f t="shared" si="3583"/>
        <v>0</v>
      </c>
      <c r="AC963" s="191">
        <f t="shared" si="3583"/>
        <v>0</v>
      </c>
      <c r="AD963" s="191">
        <f t="shared" si="3583"/>
        <v>0</v>
      </c>
      <c r="AE963" s="191">
        <f t="shared" si="3583"/>
        <v>0</v>
      </c>
      <c r="AF963" s="191">
        <f t="shared" si="3583"/>
        <v>0</v>
      </c>
      <c r="AG963" s="191">
        <f t="shared" si="3583"/>
        <v>0</v>
      </c>
      <c r="AH963" s="191">
        <f t="shared" si="3583"/>
        <v>0</v>
      </c>
      <c r="AI963" s="163"/>
      <c r="AJ963" s="191">
        <f t="shared" si="3471"/>
        <v>0</v>
      </c>
      <c r="AK963" s="191">
        <f t="shared" ref="AK963:AU963" si="3584">AK79-AK220+AJ963</f>
        <v>0</v>
      </c>
      <c r="AL963" s="191">
        <f t="shared" si="3584"/>
        <v>0</v>
      </c>
      <c r="AM963" s="191">
        <f t="shared" si="3584"/>
        <v>0</v>
      </c>
      <c r="AN963" s="191">
        <f t="shared" si="3584"/>
        <v>0</v>
      </c>
      <c r="AO963" s="191">
        <f t="shared" si="3584"/>
        <v>0</v>
      </c>
      <c r="AP963" s="191">
        <f t="shared" si="3584"/>
        <v>0</v>
      </c>
      <c r="AQ963" s="191">
        <f t="shared" si="3584"/>
        <v>0</v>
      </c>
      <c r="AR963" s="191">
        <f t="shared" si="3584"/>
        <v>0</v>
      </c>
      <c r="AS963" s="191">
        <f t="shared" si="3584"/>
        <v>0</v>
      </c>
      <c r="AT963" s="191">
        <f t="shared" si="3584"/>
        <v>0</v>
      </c>
      <c r="AU963" s="191">
        <f t="shared" si="3584"/>
        <v>0</v>
      </c>
      <c r="AV963" s="163"/>
      <c r="AW963" s="191">
        <f t="shared" si="3473"/>
        <v>0</v>
      </c>
      <c r="AX963" s="191">
        <f t="shared" ref="AX963:BH963" si="3585">AX79-AX220+AW963</f>
        <v>0</v>
      </c>
      <c r="AY963" s="191">
        <f t="shared" si="3585"/>
        <v>0</v>
      </c>
      <c r="AZ963" s="191">
        <f t="shared" si="3585"/>
        <v>0</v>
      </c>
      <c r="BA963" s="191">
        <f t="shared" si="3585"/>
        <v>0</v>
      </c>
      <c r="BB963" s="191">
        <f t="shared" si="3585"/>
        <v>0</v>
      </c>
      <c r="BC963" s="191">
        <f t="shared" si="3585"/>
        <v>0</v>
      </c>
      <c r="BD963" s="191">
        <f t="shared" si="3585"/>
        <v>0</v>
      </c>
      <c r="BE963" s="191">
        <f t="shared" si="3585"/>
        <v>0</v>
      </c>
      <c r="BF963" s="191">
        <f t="shared" si="3585"/>
        <v>6276.6</v>
      </c>
      <c r="BG963" s="191">
        <f t="shared" si="3585"/>
        <v>25106.400000000001</v>
      </c>
      <c r="BH963" s="191">
        <f t="shared" si="3585"/>
        <v>37659.600000000006</v>
      </c>
      <c r="BI963" s="163"/>
      <c r="BV963" s="163"/>
      <c r="CI963" s="163"/>
      <c r="CV963" s="163"/>
      <c r="DI963" s="163"/>
      <c r="DV963" s="163"/>
      <c r="EI963" s="163"/>
    </row>
    <row r="964" spans="1:139" ht="15.75" customHeight="1" outlineLevel="1" x14ac:dyDescent="0.25">
      <c r="A964" s="2">
        <f t="shared" si="3561"/>
        <v>74</v>
      </c>
      <c r="B964" s="86" t="str">
        <f t="shared" si="3561"/>
        <v>TAU-TBD66</v>
      </c>
      <c r="C964" s="86" t="str">
        <f t="shared" si="3561"/>
        <v>SPP TAU - Circuit 66837</v>
      </c>
      <c r="D964" s="2" t="str">
        <f t="shared" si="3561"/>
        <v>TAU-TBD66.1</v>
      </c>
      <c r="E964" s="162" t="str">
        <f t="shared" si="3561"/>
        <v>SPP TAU - Circuit 66837</v>
      </c>
      <c r="I964" s="205">
        <v>0</v>
      </c>
      <c r="J964" s="191">
        <f t="shared" ref="J964:U964" si="3586">J80-J221+I964</f>
        <v>0</v>
      </c>
      <c r="K964" s="191">
        <f t="shared" si="3586"/>
        <v>0</v>
      </c>
      <c r="L964" s="191">
        <f t="shared" si="3586"/>
        <v>0</v>
      </c>
      <c r="M964" s="191">
        <f t="shared" si="3586"/>
        <v>0</v>
      </c>
      <c r="N964" s="191">
        <f t="shared" si="3586"/>
        <v>0</v>
      </c>
      <c r="O964" s="191">
        <f t="shared" si="3586"/>
        <v>0</v>
      </c>
      <c r="P964" s="191">
        <f t="shared" si="3586"/>
        <v>0</v>
      </c>
      <c r="Q964" s="191">
        <f t="shared" si="3586"/>
        <v>0</v>
      </c>
      <c r="R964" s="191">
        <f t="shared" si="3586"/>
        <v>0</v>
      </c>
      <c r="S964" s="191">
        <f t="shared" si="3586"/>
        <v>0</v>
      </c>
      <c r="T964" s="191">
        <f t="shared" si="3586"/>
        <v>0</v>
      </c>
      <c r="U964" s="191">
        <f t="shared" si="3586"/>
        <v>0</v>
      </c>
      <c r="W964" s="191">
        <f t="shared" si="3469"/>
        <v>0</v>
      </c>
      <c r="X964" s="191">
        <f t="shared" ref="X964:AH964" si="3587">X80-X221+W964</f>
        <v>0</v>
      </c>
      <c r="Y964" s="191">
        <f t="shared" si="3587"/>
        <v>0</v>
      </c>
      <c r="Z964" s="191">
        <f t="shared" si="3587"/>
        <v>0</v>
      </c>
      <c r="AA964" s="191">
        <f t="shared" si="3587"/>
        <v>0</v>
      </c>
      <c r="AB964" s="191">
        <f t="shared" si="3587"/>
        <v>0</v>
      </c>
      <c r="AC964" s="191">
        <f t="shared" si="3587"/>
        <v>0</v>
      </c>
      <c r="AD964" s="191">
        <f t="shared" si="3587"/>
        <v>0</v>
      </c>
      <c r="AE964" s="191">
        <f t="shared" si="3587"/>
        <v>0</v>
      </c>
      <c r="AF964" s="191">
        <f t="shared" si="3587"/>
        <v>0</v>
      </c>
      <c r="AG964" s="191">
        <f t="shared" si="3587"/>
        <v>0</v>
      </c>
      <c r="AH964" s="191">
        <f t="shared" si="3587"/>
        <v>0</v>
      </c>
      <c r="AI964" s="163"/>
      <c r="AJ964" s="191">
        <f t="shared" si="3471"/>
        <v>0</v>
      </c>
      <c r="AK964" s="191">
        <f t="shared" ref="AK964:AU964" si="3588">AK80-AK221+AJ964</f>
        <v>0</v>
      </c>
      <c r="AL964" s="191">
        <f t="shared" si="3588"/>
        <v>0</v>
      </c>
      <c r="AM964" s="191">
        <f t="shared" si="3588"/>
        <v>0</v>
      </c>
      <c r="AN964" s="191">
        <f t="shared" si="3588"/>
        <v>0</v>
      </c>
      <c r="AO964" s="191">
        <f t="shared" si="3588"/>
        <v>0</v>
      </c>
      <c r="AP964" s="191">
        <f t="shared" si="3588"/>
        <v>0</v>
      </c>
      <c r="AQ964" s="191">
        <f t="shared" si="3588"/>
        <v>0</v>
      </c>
      <c r="AR964" s="191">
        <f t="shared" si="3588"/>
        <v>0</v>
      </c>
      <c r="AS964" s="191">
        <f t="shared" si="3588"/>
        <v>0</v>
      </c>
      <c r="AT964" s="191">
        <f t="shared" si="3588"/>
        <v>0</v>
      </c>
      <c r="AU964" s="191">
        <f t="shared" si="3588"/>
        <v>0</v>
      </c>
      <c r="AV964" s="163"/>
      <c r="AW964" s="191">
        <f t="shared" si="3473"/>
        <v>0</v>
      </c>
      <c r="AX964" s="191">
        <f t="shared" ref="AX964:BH964" si="3589">AX80-AX221+AW964</f>
        <v>0</v>
      </c>
      <c r="AY964" s="191">
        <f t="shared" si="3589"/>
        <v>0</v>
      </c>
      <c r="AZ964" s="191">
        <f t="shared" si="3589"/>
        <v>0</v>
      </c>
      <c r="BA964" s="191">
        <f t="shared" si="3589"/>
        <v>0</v>
      </c>
      <c r="BB964" s="191">
        <f t="shared" si="3589"/>
        <v>0</v>
      </c>
      <c r="BC964" s="191">
        <f t="shared" si="3589"/>
        <v>0</v>
      </c>
      <c r="BD964" s="191">
        <f t="shared" si="3589"/>
        <v>0</v>
      </c>
      <c r="BE964" s="191">
        <f t="shared" si="3589"/>
        <v>0</v>
      </c>
      <c r="BF964" s="191">
        <f t="shared" si="3589"/>
        <v>0</v>
      </c>
      <c r="BG964" s="191">
        <f t="shared" si="3589"/>
        <v>3043.2</v>
      </c>
      <c r="BH964" s="191">
        <f t="shared" si="3589"/>
        <v>12172.8</v>
      </c>
      <c r="BI964" s="163"/>
      <c r="BV964" s="163"/>
      <c r="CI964" s="163"/>
      <c r="CV964" s="163"/>
      <c r="DI964" s="163"/>
      <c r="DV964" s="163"/>
      <c r="EI964" s="163"/>
    </row>
    <row r="965" spans="1:139" ht="15.75" customHeight="1" outlineLevel="1" x14ac:dyDescent="0.25">
      <c r="A965" s="2">
        <f t="shared" si="3561"/>
        <v>75</v>
      </c>
      <c r="B965" s="86" t="str">
        <f t="shared" si="3561"/>
        <v>TAU-TBD67</v>
      </c>
      <c r="C965" s="86" t="str">
        <f t="shared" si="3561"/>
        <v>SPP TAU - Circuit 66603</v>
      </c>
      <c r="D965" s="2" t="str">
        <f t="shared" si="3561"/>
        <v>TAU-TBD67.1</v>
      </c>
      <c r="E965" s="162" t="str">
        <f t="shared" si="3561"/>
        <v>SPP TAU - Circuit 66603</v>
      </c>
      <c r="I965" s="205">
        <v>0</v>
      </c>
      <c r="J965" s="191">
        <f t="shared" ref="J965:U965" si="3590">J81-J222+I965</f>
        <v>0</v>
      </c>
      <c r="K965" s="191">
        <f t="shared" si="3590"/>
        <v>0</v>
      </c>
      <c r="L965" s="191">
        <f t="shared" si="3590"/>
        <v>0</v>
      </c>
      <c r="M965" s="191">
        <f t="shared" si="3590"/>
        <v>0</v>
      </c>
      <c r="N965" s="191">
        <f t="shared" si="3590"/>
        <v>0</v>
      </c>
      <c r="O965" s="191">
        <f t="shared" si="3590"/>
        <v>0</v>
      </c>
      <c r="P965" s="191">
        <f t="shared" si="3590"/>
        <v>0</v>
      </c>
      <c r="Q965" s="191">
        <f t="shared" si="3590"/>
        <v>0</v>
      </c>
      <c r="R965" s="191">
        <f t="shared" si="3590"/>
        <v>0</v>
      </c>
      <c r="S965" s="191">
        <f t="shared" si="3590"/>
        <v>0</v>
      </c>
      <c r="T965" s="191">
        <f t="shared" si="3590"/>
        <v>0</v>
      </c>
      <c r="U965" s="191">
        <f t="shared" si="3590"/>
        <v>0</v>
      </c>
      <c r="W965" s="191">
        <f t="shared" si="3469"/>
        <v>0</v>
      </c>
      <c r="X965" s="191">
        <f t="shared" ref="X965:AH965" si="3591">X81-X222+W965</f>
        <v>0</v>
      </c>
      <c r="Y965" s="191">
        <f t="shared" si="3591"/>
        <v>0</v>
      </c>
      <c r="Z965" s="191">
        <f t="shared" si="3591"/>
        <v>0</v>
      </c>
      <c r="AA965" s="191">
        <f t="shared" si="3591"/>
        <v>0</v>
      </c>
      <c r="AB965" s="191">
        <f t="shared" si="3591"/>
        <v>0</v>
      </c>
      <c r="AC965" s="191">
        <f t="shared" si="3591"/>
        <v>0</v>
      </c>
      <c r="AD965" s="191">
        <f t="shared" si="3591"/>
        <v>0</v>
      </c>
      <c r="AE965" s="191">
        <f t="shared" si="3591"/>
        <v>0</v>
      </c>
      <c r="AF965" s="191">
        <f t="shared" si="3591"/>
        <v>0</v>
      </c>
      <c r="AG965" s="191">
        <f t="shared" si="3591"/>
        <v>0</v>
      </c>
      <c r="AH965" s="191">
        <f t="shared" si="3591"/>
        <v>0</v>
      </c>
      <c r="AI965" s="163"/>
      <c r="AJ965" s="191">
        <f t="shared" si="3471"/>
        <v>0</v>
      </c>
      <c r="AK965" s="191">
        <f t="shared" ref="AK965:AU965" si="3592">AK81-AK222+AJ965</f>
        <v>0</v>
      </c>
      <c r="AL965" s="191">
        <f t="shared" si="3592"/>
        <v>0</v>
      </c>
      <c r="AM965" s="191">
        <f t="shared" si="3592"/>
        <v>0</v>
      </c>
      <c r="AN965" s="191">
        <f t="shared" si="3592"/>
        <v>0</v>
      </c>
      <c r="AO965" s="191">
        <f t="shared" si="3592"/>
        <v>0</v>
      </c>
      <c r="AP965" s="191">
        <f t="shared" si="3592"/>
        <v>0</v>
      </c>
      <c r="AQ965" s="191">
        <f t="shared" si="3592"/>
        <v>0</v>
      </c>
      <c r="AR965" s="191">
        <f t="shared" si="3592"/>
        <v>0</v>
      </c>
      <c r="AS965" s="191">
        <f t="shared" si="3592"/>
        <v>0</v>
      </c>
      <c r="AT965" s="191">
        <f t="shared" si="3592"/>
        <v>0</v>
      </c>
      <c r="AU965" s="191">
        <f t="shared" si="3592"/>
        <v>0</v>
      </c>
      <c r="AV965" s="163"/>
      <c r="AW965" s="191">
        <f t="shared" si="3473"/>
        <v>0</v>
      </c>
      <c r="AX965" s="191">
        <f t="shared" ref="AX965:BH965" si="3593">AX81-AX222+AW965</f>
        <v>0</v>
      </c>
      <c r="AY965" s="191">
        <f t="shared" si="3593"/>
        <v>0</v>
      </c>
      <c r="AZ965" s="191">
        <f t="shared" si="3593"/>
        <v>0</v>
      </c>
      <c r="BA965" s="191">
        <f t="shared" si="3593"/>
        <v>0</v>
      </c>
      <c r="BB965" s="191">
        <f t="shared" si="3593"/>
        <v>0</v>
      </c>
      <c r="BC965" s="191">
        <f t="shared" si="3593"/>
        <v>0</v>
      </c>
      <c r="BD965" s="191">
        <f t="shared" si="3593"/>
        <v>0</v>
      </c>
      <c r="BE965" s="191">
        <f t="shared" si="3593"/>
        <v>0</v>
      </c>
      <c r="BF965" s="191">
        <f t="shared" si="3593"/>
        <v>0</v>
      </c>
      <c r="BG965" s="191">
        <f t="shared" si="3593"/>
        <v>21873</v>
      </c>
      <c r="BH965" s="191">
        <f t="shared" si="3593"/>
        <v>87492</v>
      </c>
      <c r="BI965" s="163"/>
      <c r="BV965" s="163"/>
      <c r="CI965" s="163"/>
      <c r="CV965" s="163"/>
      <c r="DI965" s="163"/>
      <c r="DV965" s="163"/>
      <c r="EI965" s="163"/>
    </row>
    <row r="966" spans="1:139" ht="15.75" hidden="1" customHeight="1" outlineLevel="1" x14ac:dyDescent="0.25">
      <c r="A966" s="2">
        <f t="shared" si="3561"/>
        <v>76</v>
      </c>
      <c r="B966" s="86">
        <f t="shared" si="3561"/>
        <v>0</v>
      </c>
      <c r="C966" s="86">
        <f t="shared" si="3561"/>
        <v>0</v>
      </c>
      <c r="D966" s="2">
        <f t="shared" si="3561"/>
        <v>0</v>
      </c>
      <c r="E966" s="162">
        <f t="shared" si="3561"/>
        <v>0</v>
      </c>
      <c r="I966" s="205">
        <v>0</v>
      </c>
      <c r="J966" s="191">
        <f t="shared" ref="J966:U966" si="3594">J82-J223+I966</f>
        <v>0</v>
      </c>
      <c r="K966" s="191">
        <f t="shared" si="3594"/>
        <v>0</v>
      </c>
      <c r="L966" s="191">
        <f t="shared" si="3594"/>
        <v>0</v>
      </c>
      <c r="M966" s="191">
        <f t="shared" si="3594"/>
        <v>0</v>
      </c>
      <c r="N966" s="191">
        <f t="shared" si="3594"/>
        <v>0</v>
      </c>
      <c r="O966" s="191">
        <f t="shared" si="3594"/>
        <v>0</v>
      </c>
      <c r="P966" s="191">
        <f t="shared" si="3594"/>
        <v>0</v>
      </c>
      <c r="Q966" s="191">
        <f t="shared" si="3594"/>
        <v>0</v>
      </c>
      <c r="R966" s="191">
        <f t="shared" si="3594"/>
        <v>0</v>
      </c>
      <c r="S966" s="191">
        <f t="shared" si="3594"/>
        <v>0</v>
      </c>
      <c r="T966" s="191">
        <f t="shared" si="3594"/>
        <v>0</v>
      </c>
      <c r="U966" s="191">
        <f t="shared" si="3594"/>
        <v>0</v>
      </c>
      <c r="W966" s="191">
        <f t="shared" si="3469"/>
        <v>0</v>
      </c>
      <c r="X966" s="191">
        <f t="shared" ref="X966:AH966" si="3595">X82-X223+W966</f>
        <v>0</v>
      </c>
      <c r="Y966" s="191">
        <f t="shared" si="3595"/>
        <v>0</v>
      </c>
      <c r="Z966" s="191">
        <f t="shared" si="3595"/>
        <v>0</v>
      </c>
      <c r="AA966" s="191">
        <f t="shared" si="3595"/>
        <v>0</v>
      </c>
      <c r="AB966" s="191">
        <f t="shared" si="3595"/>
        <v>0</v>
      </c>
      <c r="AC966" s="191">
        <f t="shared" si="3595"/>
        <v>0</v>
      </c>
      <c r="AD966" s="191">
        <f t="shared" si="3595"/>
        <v>0</v>
      </c>
      <c r="AE966" s="191">
        <f t="shared" si="3595"/>
        <v>0</v>
      </c>
      <c r="AF966" s="191">
        <f t="shared" si="3595"/>
        <v>0</v>
      </c>
      <c r="AG966" s="191">
        <f t="shared" si="3595"/>
        <v>0</v>
      </c>
      <c r="AH966" s="191">
        <f t="shared" si="3595"/>
        <v>0</v>
      </c>
      <c r="AI966" s="163"/>
      <c r="AJ966" s="191">
        <f t="shared" si="3471"/>
        <v>0</v>
      </c>
      <c r="AK966" s="191">
        <f t="shared" ref="AK966:AU966" si="3596">AK82-AK223+AJ966</f>
        <v>0</v>
      </c>
      <c r="AL966" s="191">
        <f t="shared" si="3596"/>
        <v>0</v>
      </c>
      <c r="AM966" s="191">
        <f t="shared" si="3596"/>
        <v>0</v>
      </c>
      <c r="AN966" s="191">
        <f t="shared" si="3596"/>
        <v>0</v>
      </c>
      <c r="AO966" s="191">
        <f t="shared" si="3596"/>
        <v>0</v>
      </c>
      <c r="AP966" s="191">
        <f t="shared" si="3596"/>
        <v>0</v>
      </c>
      <c r="AQ966" s="191">
        <f t="shared" si="3596"/>
        <v>0</v>
      </c>
      <c r="AR966" s="191">
        <f t="shared" si="3596"/>
        <v>0</v>
      </c>
      <c r="AS966" s="191">
        <f t="shared" si="3596"/>
        <v>0</v>
      </c>
      <c r="AT966" s="191">
        <f t="shared" si="3596"/>
        <v>0</v>
      </c>
      <c r="AU966" s="191">
        <f t="shared" si="3596"/>
        <v>0</v>
      </c>
      <c r="AV966" s="163"/>
      <c r="AW966" s="191">
        <f t="shared" si="3473"/>
        <v>0</v>
      </c>
      <c r="AX966" s="191">
        <f t="shared" ref="AX966:BH966" si="3597">AX82-AX223+AW966</f>
        <v>0</v>
      </c>
      <c r="AY966" s="191">
        <f t="shared" si="3597"/>
        <v>0</v>
      </c>
      <c r="AZ966" s="191">
        <f t="shared" si="3597"/>
        <v>0</v>
      </c>
      <c r="BA966" s="191">
        <f t="shared" si="3597"/>
        <v>0</v>
      </c>
      <c r="BB966" s="191">
        <f t="shared" si="3597"/>
        <v>0</v>
      </c>
      <c r="BC966" s="191">
        <f t="shared" si="3597"/>
        <v>0</v>
      </c>
      <c r="BD966" s="191">
        <f t="shared" si="3597"/>
        <v>0</v>
      </c>
      <c r="BE966" s="191">
        <f t="shared" si="3597"/>
        <v>0</v>
      </c>
      <c r="BF966" s="191">
        <f t="shared" si="3597"/>
        <v>0</v>
      </c>
      <c r="BG966" s="191">
        <f t="shared" si="3597"/>
        <v>0</v>
      </c>
      <c r="BH966" s="191">
        <f t="shared" si="3597"/>
        <v>0</v>
      </c>
      <c r="BI966" s="163"/>
      <c r="BV966" s="163"/>
      <c r="CI966" s="163"/>
      <c r="CV966" s="163"/>
      <c r="DI966" s="163"/>
      <c r="DV966" s="163"/>
      <c r="EI966" s="163"/>
    </row>
    <row r="967" spans="1:139" ht="15.75" hidden="1" customHeight="1" outlineLevel="1" x14ac:dyDescent="0.25">
      <c r="A967" s="2">
        <f t="shared" si="3561"/>
        <v>77</v>
      </c>
      <c r="B967" s="86">
        <f t="shared" si="3561"/>
        <v>0</v>
      </c>
      <c r="C967" s="86">
        <f t="shared" si="3561"/>
        <v>0</v>
      </c>
      <c r="D967" s="2">
        <f t="shared" si="3561"/>
        <v>0</v>
      </c>
      <c r="E967" s="162">
        <f t="shared" si="3561"/>
        <v>0</v>
      </c>
      <c r="I967" s="205">
        <v>0</v>
      </c>
      <c r="J967" s="191">
        <f t="shared" ref="J967:U967" si="3598">J83-J224+I967</f>
        <v>0</v>
      </c>
      <c r="K967" s="191">
        <f t="shared" si="3598"/>
        <v>0</v>
      </c>
      <c r="L967" s="191">
        <f t="shared" si="3598"/>
        <v>0</v>
      </c>
      <c r="M967" s="191">
        <f t="shared" si="3598"/>
        <v>0</v>
      </c>
      <c r="N967" s="191">
        <f t="shared" si="3598"/>
        <v>0</v>
      </c>
      <c r="O967" s="191">
        <f t="shared" si="3598"/>
        <v>0</v>
      </c>
      <c r="P967" s="191">
        <f t="shared" si="3598"/>
        <v>0</v>
      </c>
      <c r="Q967" s="191">
        <f t="shared" si="3598"/>
        <v>0</v>
      </c>
      <c r="R967" s="191">
        <f t="shared" si="3598"/>
        <v>0</v>
      </c>
      <c r="S967" s="191">
        <f t="shared" si="3598"/>
        <v>0</v>
      </c>
      <c r="T967" s="191">
        <f t="shared" si="3598"/>
        <v>0</v>
      </c>
      <c r="U967" s="191">
        <f t="shared" si="3598"/>
        <v>0</v>
      </c>
      <c r="W967" s="191">
        <f t="shared" si="3469"/>
        <v>0</v>
      </c>
      <c r="X967" s="191">
        <f t="shared" ref="X967:AH967" si="3599">X83-X224+W967</f>
        <v>0</v>
      </c>
      <c r="Y967" s="191">
        <f t="shared" si="3599"/>
        <v>0</v>
      </c>
      <c r="Z967" s="191">
        <f t="shared" si="3599"/>
        <v>0</v>
      </c>
      <c r="AA967" s="191">
        <f t="shared" si="3599"/>
        <v>0</v>
      </c>
      <c r="AB967" s="191">
        <f t="shared" si="3599"/>
        <v>0</v>
      </c>
      <c r="AC967" s="191">
        <f t="shared" si="3599"/>
        <v>0</v>
      </c>
      <c r="AD967" s="191">
        <f t="shared" si="3599"/>
        <v>0</v>
      </c>
      <c r="AE967" s="191">
        <f t="shared" si="3599"/>
        <v>0</v>
      </c>
      <c r="AF967" s="191">
        <f t="shared" si="3599"/>
        <v>0</v>
      </c>
      <c r="AG967" s="191">
        <f t="shared" si="3599"/>
        <v>0</v>
      </c>
      <c r="AH967" s="191">
        <f t="shared" si="3599"/>
        <v>0</v>
      </c>
      <c r="AI967" s="163"/>
      <c r="AJ967" s="191">
        <f t="shared" si="3471"/>
        <v>0</v>
      </c>
      <c r="AK967" s="191">
        <f t="shared" ref="AK967:AU967" si="3600">AK83-AK224+AJ967</f>
        <v>0</v>
      </c>
      <c r="AL967" s="191">
        <f t="shared" si="3600"/>
        <v>0</v>
      </c>
      <c r="AM967" s="191">
        <f t="shared" si="3600"/>
        <v>0</v>
      </c>
      <c r="AN967" s="191">
        <f t="shared" si="3600"/>
        <v>0</v>
      </c>
      <c r="AO967" s="191">
        <f t="shared" si="3600"/>
        <v>0</v>
      </c>
      <c r="AP967" s="191">
        <f t="shared" si="3600"/>
        <v>0</v>
      </c>
      <c r="AQ967" s="191">
        <f t="shared" si="3600"/>
        <v>0</v>
      </c>
      <c r="AR967" s="191">
        <f t="shared" si="3600"/>
        <v>0</v>
      </c>
      <c r="AS967" s="191">
        <f t="shared" si="3600"/>
        <v>0</v>
      </c>
      <c r="AT967" s="191">
        <f t="shared" si="3600"/>
        <v>0</v>
      </c>
      <c r="AU967" s="191">
        <f t="shared" si="3600"/>
        <v>0</v>
      </c>
      <c r="AV967" s="163"/>
      <c r="AW967" s="191">
        <f t="shared" si="3473"/>
        <v>0</v>
      </c>
      <c r="AX967" s="191">
        <f t="shared" ref="AX967:BH967" si="3601">AX83-AX224+AW967</f>
        <v>0</v>
      </c>
      <c r="AY967" s="191">
        <f t="shared" si="3601"/>
        <v>0</v>
      </c>
      <c r="AZ967" s="191">
        <f t="shared" si="3601"/>
        <v>0</v>
      </c>
      <c r="BA967" s="191">
        <f t="shared" si="3601"/>
        <v>0</v>
      </c>
      <c r="BB967" s="191">
        <f t="shared" si="3601"/>
        <v>0</v>
      </c>
      <c r="BC967" s="191">
        <f t="shared" si="3601"/>
        <v>0</v>
      </c>
      <c r="BD967" s="191">
        <f t="shared" si="3601"/>
        <v>0</v>
      </c>
      <c r="BE967" s="191">
        <f t="shared" si="3601"/>
        <v>0</v>
      </c>
      <c r="BF967" s="191">
        <f t="shared" si="3601"/>
        <v>0</v>
      </c>
      <c r="BG967" s="191">
        <f t="shared" si="3601"/>
        <v>0</v>
      </c>
      <c r="BH967" s="191">
        <f t="shared" si="3601"/>
        <v>0</v>
      </c>
      <c r="BI967" s="163"/>
      <c r="BV967" s="163"/>
      <c r="CI967" s="163"/>
      <c r="CV967" s="163"/>
      <c r="DI967" s="163"/>
      <c r="DV967" s="163"/>
      <c r="EI967" s="163"/>
    </row>
    <row r="968" spans="1:139" ht="15.75" hidden="1" customHeight="1" outlineLevel="1" x14ac:dyDescent="0.25">
      <c r="A968" s="2">
        <f t="shared" ref="A968:E977" si="3602">A828</f>
        <v>78</v>
      </c>
      <c r="B968" s="86">
        <f t="shared" si="3602"/>
        <v>0</v>
      </c>
      <c r="C968" s="86">
        <f t="shared" si="3602"/>
        <v>0</v>
      </c>
      <c r="D968" s="2">
        <f t="shared" si="3602"/>
        <v>0</v>
      </c>
      <c r="E968" s="162">
        <f t="shared" si="3602"/>
        <v>0</v>
      </c>
      <c r="I968" s="205">
        <v>0</v>
      </c>
      <c r="J968" s="191">
        <f t="shared" ref="J968:U968" si="3603">J84-J225+I968</f>
        <v>0</v>
      </c>
      <c r="K968" s="191">
        <f t="shared" si="3603"/>
        <v>0</v>
      </c>
      <c r="L968" s="191">
        <f t="shared" si="3603"/>
        <v>0</v>
      </c>
      <c r="M968" s="191">
        <f t="shared" si="3603"/>
        <v>0</v>
      </c>
      <c r="N968" s="191">
        <f t="shared" si="3603"/>
        <v>0</v>
      </c>
      <c r="O968" s="191">
        <f t="shared" si="3603"/>
        <v>0</v>
      </c>
      <c r="P968" s="191">
        <f t="shared" si="3603"/>
        <v>0</v>
      </c>
      <c r="Q968" s="191">
        <f t="shared" si="3603"/>
        <v>0</v>
      </c>
      <c r="R968" s="191">
        <f t="shared" si="3603"/>
        <v>0</v>
      </c>
      <c r="S968" s="191">
        <f t="shared" si="3603"/>
        <v>0</v>
      </c>
      <c r="T968" s="191">
        <f t="shared" si="3603"/>
        <v>0</v>
      </c>
      <c r="U968" s="191">
        <f t="shared" si="3603"/>
        <v>0</v>
      </c>
      <c r="W968" s="191">
        <f t="shared" ref="W968:W999" si="3604">W84-W225+U968</f>
        <v>0</v>
      </c>
      <c r="X968" s="191">
        <f t="shared" ref="X968:AH968" si="3605">X84-X225+W968</f>
        <v>0</v>
      </c>
      <c r="Y968" s="191">
        <f t="shared" si="3605"/>
        <v>0</v>
      </c>
      <c r="Z968" s="191">
        <f t="shared" si="3605"/>
        <v>0</v>
      </c>
      <c r="AA968" s="191">
        <f t="shared" si="3605"/>
        <v>0</v>
      </c>
      <c r="AB968" s="191">
        <f t="shared" si="3605"/>
        <v>0</v>
      </c>
      <c r="AC968" s="191">
        <f t="shared" si="3605"/>
        <v>0</v>
      </c>
      <c r="AD968" s="191">
        <f t="shared" si="3605"/>
        <v>0</v>
      </c>
      <c r="AE968" s="191">
        <f t="shared" si="3605"/>
        <v>0</v>
      </c>
      <c r="AF968" s="191">
        <f t="shared" si="3605"/>
        <v>0</v>
      </c>
      <c r="AG968" s="191">
        <f t="shared" si="3605"/>
        <v>0</v>
      </c>
      <c r="AH968" s="191">
        <f t="shared" si="3605"/>
        <v>0</v>
      </c>
      <c r="AI968" s="163"/>
      <c r="AJ968" s="191">
        <f t="shared" ref="AJ968:AJ999" si="3606">AJ84-AJ225+AH968</f>
        <v>0</v>
      </c>
      <c r="AK968" s="191">
        <f t="shared" ref="AK968:AU968" si="3607">AK84-AK225+AJ968</f>
        <v>0</v>
      </c>
      <c r="AL968" s="191">
        <f t="shared" si="3607"/>
        <v>0</v>
      </c>
      <c r="AM968" s="191">
        <f t="shared" si="3607"/>
        <v>0</v>
      </c>
      <c r="AN968" s="191">
        <f t="shared" si="3607"/>
        <v>0</v>
      </c>
      <c r="AO968" s="191">
        <f t="shared" si="3607"/>
        <v>0</v>
      </c>
      <c r="AP968" s="191">
        <f t="shared" si="3607"/>
        <v>0</v>
      </c>
      <c r="AQ968" s="191">
        <f t="shared" si="3607"/>
        <v>0</v>
      </c>
      <c r="AR968" s="191">
        <f t="shared" si="3607"/>
        <v>0</v>
      </c>
      <c r="AS968" s="191">
        <f t="shared" si="3607"/>
        <v>0</v>
      </c>
      <c r="AT968" s="191">
        <f t="shared" si="3607"/>
        <v>0</v>
      </c>
      <c r="AU968" s="191">
        <f t="shared" si="3607"/>
        <v>0</v>
      </c>
      <c r="AV968" s="163"/>
      <c r="AW968" s="191">
        <f t="shared" ref="AW968:AW999" si="3608">AW84-AW225+AU968</f>
        <v>0</v>
      </c>
      <c r="AX968" s="191">
        <f t="shared" ref="AX968:BH968" si="3609">AX84-AX225+AW968</f>
        <v>0</v>
      </c>
      <c r="AY968" s="191">
        <f t="shared" si="3609"/>
        <v>0</v>
      </c>
      <c r="AZ968" s="191">
        <f t="shared" si="3609"/>
        <v>0</v>
      </c>
      <c r="BA968" s="191">
        <f t="shared" si="3609"/>
        <v>0</v>
      </c>
      <c r="BB968" s="191">
        <f t="shared" si="3609"/>
        <v>0</v>
      </c>
      <c r="BC968" s="191">
        <f t="shared" si="3609"/>
        <v>0</v>
      </c>
      <c r="BD968" s="191">
        <f t="shared" si="3609"/>
        <v>0</v>
      </c>
      <c r="BE968" s="191">
        <f t="shared" si="3609"/>
        <v>0</v>
      </c>
      <c r="BF968" s="191">
        <f t="shared" si="3609"/>
        <v>0</v>
      </c>
      <c r="BG968" s="191">
        <f t="shared" si="3609"/>
        <v>0</v>
      </c>
      <c r="BH968" s="191">
        <f t="shared" si="3609"/>
        <v>0</v>
      </c>
      <c r="BI968" s="163"/>
      <c r="BV968" s="163"/>
      <c r="CI968" s="163"/>
      <c r="CV968" s="163"/>
      <c r="DI968" s="163"/>
      <c r="DV968" s="163"/>
      <c r="EI968" s="163"/>
    </row>
    <row r="969" spans="1:139" ht="15.75" hidden="1" customHeight="1" outlineLevel="1" x14ac:dyDescent="0.25">
      <c r="A969" s="2">
        <f t="shared" si="3602"/>
        <v>79</v>
      </c>
      <c r="B969" s="86">
        <f t="shared" si="3602"/>
        <v>0</v>
      </c>
      <c r="C969" s="86">
        <f t="shared" si="3602"/>
        <v>0</v>
      </c>
      <c r="D969" s="2">
        <f t="shared" si="3602"/>
        <v>0</v>
      </c>
      <c r="E969" s="162">
        <f t="shared" si="3602"/>
        <v>0</v>
      </c>
      <c r="I969" s="205">
        <v>0</v>
      </c>
      <c r="J969" s="191">
        <f t="shared" ref="J969:U969" si="3610">J85-J226+I969</f>
        <v>0</v>
      </c>
      <c r="K969" s="191">
        <f t="shared" si="3610"/>
        <v>0</v>
      </c>
      <c r="L969" s="191">
        <f t="shared" si="3610"/>
        <v>0</v>
      </c>
      <c r="M969" s="191">
        <f t="shared" si="3610"/>
        <v>0</v>
      </c>
      <c r="N969" s="191">
        <f t="shared" si="3610"/>
        <v>0</v>
      </c>
      <c r="O969" s="191">
        <f t="shared" si="3610"/>
        <v>0</v>
      </c>
      <c r="P969" s="191">
        <f t="shared" si="3610"/>
        <v>0</v>
      </c>
      <c r="Q969" s="191">
        <f t="shared" si="3610"/>
        <v>0</v>
      </c>
      <c r="R969" s="191">
        <f t="shared" si="3610"/>
        <v>0</v>
      </c>
      <c r="S969" s="191">
        <f t="shared" si="3610"/>
        <v>0</v>
      </c>
      <c r="T969" s="191">
        <f t="shared" si="3610"/>
        <v>0</v>
      </c>
      <c r="U969" s="191">
        <f t="shared" si="3610"/>
        <v>0</v>
      </c>
      <c r="W969" s="191">
        <f t="shared" si="3604"/>
        <v>0</v>
      </c>
      <c r="X969" s="191">
        <f t="shared" ref="X969:AH969" si="3611">X85-X226+W969</f>
        <v>0</v>
      </c>
      <c r="Y969" s="191">
        <f t="shared" si="3611"/>
        <v>0</v>
      </c>
      <c r="Z969" s="191">
        <f t="shared" si="3611"/>
        <v>0</v>
      </c>
      <c r="AA969" s="191">
        <f t="shared" si="3611"/>
        <v>0</v>
      </c>
      <c r="AB969" s="191">
        <f t="shared" si="3611"/>
        <v>0</v>
      </c>
      <c r="AC969" s="191">
        <f t="shared" si="3611"/>
        <v>0</v>
      </c>
      <c r="AD969" s="191">
        <f t="shared" si="3611"/>
        <v>0</v>
      </c>
      <c r="AE969" s="191">
        <f t="shared" si="3611"/>
        <v>0</v>
      </c>
      <c r="AF969" s="191">
        <f t="shared" si="3611"/>
        <v>0</v>
      </c>
      <c r="AG969" s="191">
        <f t="shared" si="3611"/>
        <v>0</v>
      </c>
      <c r="AH969" s="191">
        <f t="shared" si="3611"/>
        <v>0</v>
      </c>
      <c r="AI969" s="163"/>
      <c r="AJ969" s="191">
        <f t="shared" si="3606"/>
        <v>0</v>
      </c>
      <c r="AK969" s="191">
        <f t="shared" ref="AK969:AU969" si="3612">AK85-AK226+AJ969</f>
        <v>0</v>
      </c>
      <c r="AL969" s="191">
        <f t="shared" si="3612"/>
        <v>0</v>
      </c>
      <c r="AM969" s="191">
        <f t="shared" si="3612"/>
        <v>0</v>
      </c>
      <c r="AN969" s="191">
        <f t="shared" si="3612"/>
        <v>0</v>
      </c>
      <c r="AO969" s="191">
        <f t="shared" si="3612"/>
        <v>0</v>
      </c>
      <c r="AP969" s="191">
        <f t="shared" si="3612"/>
        <v>0</v>
      </c>
      <c r="AQ969" s="191">
        <f t="shared" si="3612"/>
        <v>0</v>
      </c>
      <c r="AR969" s="191">
        <f t="shared" si="3612"/>
        <v>0</v>
      </c>
      <c r="AS969" s="191">
        <f t="shared" si="3612"/>
        <v>0</v>
      </c>
      <c r="AT969" s="191">
        <f t="shared" si="3612"/>
        <v>0</v>
      </c>
      <c r="AU969" s="191">
        <f t="shared" si="3612"/>
        <v>0</v>
      </c>
      <c r="AV969" s="163"/>
      <c r="AW969" s="191">
        <f t="shared" si="3608"/>
        <v>0</v>
      </c>
      <c r="AX969" s="191">
        <f t="shared" ref="AX969:BH969" si="3613">AX85-AX226+AW969</f>
        <v>0</v>
      </c>
      <c r="AY969" s="191">
        <f t="shared" si="3613"/>
        <v>0</v>
      </c>
      <c r="AZ969" s="191">
        <f t="shared" si="3613"/>
        <v>0</v>
      </c>
      <c r="BA969" s="191">
        <f t="shared" si="3613"/>
        <v>0</v>
      </c>
      <c r="BB969" s="191">
        <f t="shared" si="3613"/>
        <v>0</v>
      </c>
      <c r="BC969" s="191">
        <f t="shared" si="3613"/>
        <v>0</v>
      </c>
      <c r="BD969" s="191">
        <f t="shared" si="3613"/>
        <v>0</v>
      </c>
      <c r="BE969" s="191">
        <f t="shared" si="3613"/>
        <v>0</v>
      </c>
      <c r="BF969" s="191">
        <f t="shared" si="3613"/>
        <v>0</v>
      </c>
      <c r="BG969" s="191">
        <f t="shared" si="3613"/>
        <v>0</v>
      </c>
      <c r="BH969" s="191">
        <f t="shared" si="3613"/>
        <v>0</v>
      </c>
      <c r="BI969" s="163"/>
      <c r="BV969" s="163"/>
      <c r="CI969" s="163"/>
      <c r="CV969" s="163"/>
      <c r="DI969" s="163"/>
      <c r="DV969" s="163"/>
      <c r="EI969" s="163"/>
    </row>
    <row r="970" spans="1:139" ht="15.75" hidden="1" customHeight="1" outlineLevel="1" x14ac:dyDescent="0.25">
      <c r="A970" s="2">
        <f t="shared" si="3602"/>
        <v>80</v>
      </c>
      <c r="B970" s="86">
        <f t="shared" si="3602"/>
        <v>0</v>
      </c>
      <c r="C970" s="86">
        <f t="shared" si="3602"/>
        <v>0</v>
      </c>
      <c r="D970" s="2">
        <f t="shared" si="3602"/>
        <v>0</v>
      </c>
      <c r="E970" s="162">
        <f t="shared" si="3602"/>
        <v>0</v>
      </c>
      <c r="I970" s="205">
        <v>0</v>
      </c>
      <c r="J970" s="191">
        <f t="shared" ref="J970:U970" si="3614">J86-J227+I970</f>
        <v>0</v>
      </c>
      <c r="K970" s="191">
        <f t="shared" si="3614"/>
        <v>0</v>
      </c>
      <c r="L970" s="191">
        <f t="shared" si="3614"/>
        <v>0</v>
      </c>
      <c r="M970" s="191">
        <f t="shared" si="3614"/>
        <v>0</v>
      </c>
      <c r="N970" s="191">
        <f t="shared" si="3614"/>
        <v>0</v>
      </c>
      <c r="O970" s="191">
        <f t="shared" si="3614"/>
        <v>0</v>
      </c>
      <c r="P970" s="191">
        <f t="shared" si="3614"/>
        <v>0</v>
      </c>
      <c r="Q970" s="191">
        <f t="shared" si="3614"/>
        <v>0</v>
      </c>
      <c r="R970" s="191">
        <f t="shared" si="3614"/>
        <v>0</v>
      </c>
      <c r="S970" s="191">
        <f t="shared" si="3614"/>
        <v>0</v>
      </c>
      <c r="T970" s="191">
        <f t="shared" si="3614"/>
        <v>0</v>
      </c>
      <c r="U970" s="191">
        <f t="shared" si="3614"/>
        <v>0</v>
      </c>
      <c r="W970" s="191">
        <f t="shared" si="3604"/>
        <v>0</v>
      </c>
      <c r="X970" s="191">
        <f t="shared" ref="X970:AH970" si="3615">X86-X227+W970</f>
        <v>0</v>
      </c>
      <c r="Y970" s="191">
        <f t="shared" si="3615"/>
        <v>0</v>
      </c>
      <c r="Z970" s="191">
        <f t="shared" si="3615"/>
        <v>0</v>
      </c>
      <c r="AA970" s="191">
        <f t="shared" si="3615"/>
        <v>0</v>
      </c>
      <c r="AB970" s="191">
        <f t="shared" si="3615"/>
        <v>0</v>
      </c>
      <c r="AC970" s="191">
        <f t="shared" si="3615"/>
        <v>0</v>
      </c>
      <c r="AD970" s="191">
        <f t="shared" si="3615"/>
        <v>0</v>
      </c>
      <c r="AE970" s="191">
        <f t="shared" si="3615"/>
        <v>0</v>
      </c>
      <c r="AF970" s="191">
        <f t="shared" si="3615"/>
        <v>0</v>
      </c>
      <c r="AG970" s="191">
        <f t="shared" si="3615"/>
        <v>0</v>
      </c>
      <c r="AH970" s="191">
        <f t="shared" si="3615"/>
        <v>0</v>
      </c>
      <c r="AI970" s="163"/>
      <c r="AJ970" s="191">
        <f t="shared" si="3606"/>
        <v>0</v>
      </c>
      <c r="AK970" s="191">
        <f t="shared" ref="AK970:AU970" si="3616">AK86-AK227+AJ970</f>
        <v>0</v>
      </c>
      <c r="AL970" s="191">
        <f t="shared" si="3616"/>
        <v>0</v>
      </c>
      <c r="AM970" s="191">
        <f t="shared" si="3616"/>
        <v>0</v>
      </c>
      <c r="AN970" s="191">
        <f t="shared" si="3616"/>
        <v>0</v>
      </c>
      <c r="AO970" s="191">
        <f t="shared" si="3616"/>
        <v>0</v>
      </c>
      <c r="AP970" s="191">
        <f t="shared" si="3616"/>
        <v>0</v>
      </c>
      <c r="AQ970" s="191">
        <f t="shared" si="3616"/>
        <v>0</v>
      </c>
      <c r="AR970" s="191">
        <f t="shared" si="3616"/>
        <v>0</v>
      </c>
      <c r="AS970" s="191">
        <f t="shared" si="3616"/>
        <v>0</v>
      </c>
      <c r="AT970" s="191">
        <f t="shared" si="3616"/>
        <v>0</v>
      </c>
      <c r="AU970" s="191">
        <f t="shared" si="3616"/>
        <v>0</v>
      </c>
      <c r="AV970" s="163"/>
      <c r="AW970" s="191">
        <f t="shared" si="3608"/>
        <v>0</v>
      </c>
      <c r="AX970" s="191">
        <f t="shared" ref="AX970:BH970" si="3617">AX86-AX227+AW970</f>
        <v>0</v>
      </c>
      <c r="AY970" s="191">
        <f t="shared" si="3617"/>
        <v>0</v>
      </c>
      <c r="AZ970" s="191">
        <f t="shared" si="3617"/>
        <v>0</v>
      </c>
      <c r="BA970" s="191">
        <f t="shared" si="3617"/>
        <v>0</v>
      </c>
      <c r="BB970" s="191">
        <f t="shared" si="3617"/>
        <v>0</v>
      </c>
      <c r="BC970" s="191">
        <f t="shared" si="3617"/>
        <v>0</v>
      </c>
      <c r="BD970" s="191">
        <f t="shared" si="3617"/>
        <v>0</v>
      </c>
      <c r="BE970" s="191">
        <f t="shared" si="3617"/>
        <v>0</v>
      </c>
      <c r="BF970" s="191">
        <f t="shared" si="3617"/>
        <v>0</v>
      </c>
      <c r="BG970" s="191">
        <f t="shared" si="3617"/>
        <v>0</v>
      </c>
      <c r="BH970" s="191">
        <f t="shared" si="3617"/>
        <v>0</v>
      </c>
      <c r="BI970" s="163"/>
      <c r="BV970" s="163"/>
      <c r="CI970" s="163"/>
      <c r="CV970" s="163"/>
      <c r="DI970" s="163"/>
      <c r="DV970" s="163"/>
      <c r="EI970" s="163"/>
    </row>
    <row r="971" spans="1:139" ht="15.75" hidden="1" customHeight="1" outlineLevel="1" x14ac:dyDescent="0.25">
      <c r="A971" s="2">
        <f t="shared" si="3602"/>
        <v>81</v>
      </c>
      <c r="B971" s="86">
        <f t="shared" si="3602"/>
        <v>0</v>
      </c>
      <c r="C971" s="86">
        <f t="shared" si="3602"/>
        <v>0</v>
      </c>
      <c r="D971" s="2">
        <f t="shared" si="3602"/>
        <v>0</v>
      </c>
      <c r="E971" s="162">
        <f t="shared" si="3602"/>
        <v>0</v>
      </c>
      <c r="I971" s="205">
        <v>0</v>
      </c>
      <c r="J971" s="191">
        <f t="shared" ref="J971:U971" si="3618">J87-J228+I971</f>
        <v>0</v>
      </c>
      <c r="K971" s="191">
        <f t="shared" si="3618"/>
        <v>0</v>
      </c>
      <c r="L971" s="191">
        <f t="shared" si="3618"/>
        <v>0</v>
      </c>
      <c r="M971" s="191">
        <f t="shared" si="3618"/>
        <v>0</v>
      </c>
      <c r="N971" s="191">
        <f t="shared" si="3618"/>
        <v>0</v>
      </c>
      <c r="O971" s="191">
        <f t="shared" si="3618"/>
        <v>0</v>
      </c>
      <c r="P971" s="191">
        <f t="shared" si="3618"/>
        <v>0</v>
      </c>
      <c r="Q971" s="191">
        <f t="shared" si="3618"/>
        <v>0</v>
      </c>
      <c r="R971" s="191">
        <f t="shared" si="3618"/>
        <v>0</v>
      </c>
      <c r="S971" s="191">
        <f t="shared" si="3618"/>
        <v>0</v>
      </c>
      <c r="T971" s="191">
        <f t="shared" si="3618"/>
        <v>0</v>
      </c>
      <c r="U971" s="191">
        <f t="shared" si="3618"/>
        <v>0</v>
      </c>
      <c r="W971" s="191">
        <f t="shared" si="3604"/>
        <v>0</v>
      </c>
      <c r="X971" s="191">
        <f t="shared" ref="X971:AH971" si="3619">X87-X228+W971</f>
        <v>0</v>
      </c>
      <c r="Y971" s="191">
        <f t="shared" si="3619"/>
        <v>0</v>
      </c>
      <c r="Z971" s="191">
        <f t="shared" si="3619"/>
        <v>0</v>
      </c>
      <c r="AA971" s="191">
        <f t="shared" si="3619"/>
        <v>0</v>
      </c>
      <c r="AB971" s="191">
        <f t="shared" si="3619"/>
        <v>0</v>
      </c>
      <c r="AC971" s="191">
        <f t="shared" si="3619"/>
        <v>0</v>
      </c>
      <c r="AD971" s="191">
        <f t="shared" si="3619"/>
        <v>0</v>
      </c>
      <c r="AE971" s="191">
        <f t="shared" si="3619"/>
        <v>0</v>
      </c>
      <c r="AF971" s="191">
        <f t="shared" si="3619"/>
        <v>0</v>
      </c>
      <c r="AG971" s="191">
        <f t="shared" si="3619"/>
        <v>0</v>
      </c>
      <c r="AH971" s="191">
        <f t="shared" si="3619"/>
        <v>0</v>
      </c>
      <c r="AI971" s="163"/>
      <c r="AJ971" s="191">
        <f t="shared" si="3606"/>
        <v>0</v>
      </c>
      <c r="AK971" s="191">
        <f t="shared" ref="AK971:AU971" si="3620">AK87-AK228+AJ971</f>
        <v>0</v>
      </c>
      <c r="AL971" s="191">
        <f t="shared" si="3620"/>
        <v>0</v>
      </c>
      <c r="AM971" s="191">
        <f t="shared" si="3620"/>
        <v>0</v>
      </c>
      <c r="AN971" s="191">
        <f t="shared" si="3620"/>
        <v>0</v>
      </c>
      <c r="AO971" s="191">
        <f t="shared" si="3620"/>
        <v>0</v>
      </c>
      <c r="AP971" s="191">
        <f t="shared" si="3620"/>
        <v>0</v>
      </c>
      <c r="AQ971" s="191">
        <f t="shared" si="3620"/>
        <v>0</v>
      </c>
      <c r="AR971" s="191">
        <f t="shared" si="3620"/>
        <v>0</v>
      </c>
      <c r="AS971" s="191">
        <f t="shared" si="3620"/>
        <v>0</v>
      </c>
      <c r="AT971" s="191">
        <f t="shared" si="3620"/>
        <v>0</v>
      </c>
      <c r="AU971" s="191">
        <f t="shared" si="3620"/>
        <v>0</v>
      </c>
      <c r="AV971" s="163"/>
      <c r="AW971" s="191">
        <f t="shared" si="3608"/>
        <v>0</v>
      </c>
      <c r="AX971" s="191">
        <f t="shared" ref="AX971:BH971" si="3621">AX87-AX228+AW971</f>
        <v>0</v>
      </c>
      <c r="AY971" s="191">
        <f t="shared" si="3621"/>
        <v>0</v>
      </c>
      <c r="AZ971" s="191">
        <f t="shared" si="3621"/>
        <v>0</v>
      </c>
      <c r="BA971" s="191">
        <f t="shared" si="3621"/>
        <v>0</v>
      </c>
      <c r="BB971" s="191">
        <f t="shared" si="3621"/>
        <v>0</v>
      </c>
      <c r="BC971" s="191">
        <f t="shared" si="3621"/>
        <v>0</v>
      </c>
      <c r="BD971" s="191">
        <f t="shared" si="3621"/>
        <v>0</v>
      </c>
      <c r="BE971" s="191">
        <f t="shared" si="3621"/>
        <v>0</v>
      </c>
      <c r="BF971" s="191">
        <f t="shared" si="3621"/>
        <v>0</v>
      </c>
      <c r="BG971" s="191">
        <f t="shared" si="3621"/>
        <v>0</v>
      </c>
      <c r="BH971" s="191">
        <f t="shared" si="3621"/>
        <v>0</v>
      </c>
      <c r="BI971" s="163"/>
      <c r="BV971" s="163"/>
      <c r="CI971" s="163"/>
      <c r="CV971" s="163"/>
      <c r="DI971" s="163"/>
      <c r="DV971" s="163"/>
      <c r="EI971" s="163"/>
    </row>
    <row r="972" spans="1:139" ht="15.75" hidden="1" customHeight="1" outlineLevel="1" x14ac:dyDescent="0.25">
      <c r="A972" s="2">
        <f t="shared" si="3602"/>
        <v>82</v>
      </c>
      <c r="B972" s="86">
        <f t="shared" si="3602"/>
        <v>0</v>
      </c>
      <c r="C972" s="86">
        <f t="shared" si="3602"/>
        <v>0</v>
      </c>
      <c r="D972" s="2">
        <f t="shared" si="3602"/>
        <v>0</v>
      </c>
      <c r="E972" s="162">
        <f t="shared" si="3602"/>
        <v>0</v>
      </c>
      <c r="I972" s="205">
        <v>0</v>
      </c>
      <c r="J972" s="191">
        <f t="shared" ref="J972:U972" si="3622">J88-J229+I972</f>
        <v>0</v>
      </c>
      <c r="K972" s="191">
        <f t="shared" si="3622"/>
        <v>0</v>
      </c>
      <c r="L972" s="191">
        <f t="shared" si="3622"/>
        <v>0</v>
      </c>
      <c r="M972" s="191">
        <f t="shared" si="3622"/>
        <v>0</v>
      </c>
      <c r="N972" s="191">
        <f t="shared" si="3622"/>
        <v>0</v>
      </c>
      <c r="O972" s="191">
        <f t="shared" si="3622"/>
        <v>0</v>
      </c>
      <c r="P972" s="191">
        <f t="shared" si="3622"/>
        <v>0</v>
      </c>
      <c r="Q972" s="191">
        <f t="shared" si="3622"/>
        <v>0</v>
      </c>
      <c r="R972" s="191">
        <f t="shared" si="3622"/>
        <v>0</v>
      </c>
      <c r="S972" s="191">
        <f t="shared" si="3622"/>
        <v>0</v>
      </c>
      <c r="T972" s="191">
        <f t="shared" si="3622"/>
        <v>0</v>
      </c>
      <c r="U972" s="191">
        <f t="shared" si="3622"/>
        <v>0</v>
      </c>
      <c r="W972" s="191">
        <f t="shared" si="3604"/>
        <v>0</v>
      </c>
      <c r="X972" s="191">
        <f t="shared" ref="X972:AH972" si="3623">X88-X229+W972</f>
        <v>0</v>
      </c>
      <c r="Y972" s="191">
        <f t="shared" si="3623"/>
        <v>0</v>
      </c>
      <c r="Z972" s="191">
        <f t="shared" si="3623"/>
        <v>0</v>
      </c>
      <c r="AA972" s="191">
        <f t="shared" si="3623"/>
        <v>0</v>
      </c>
      <c r="AB972" s="191">
        <f t="shared" si="3623"/>
        <v>0</v>
      </c>
      <c r="AC972" s="191">
        <f t="shared" si="3623"/>
        <v>0</v>
      </c>
      <c r="AD972" s="191">
        <f t="shared" si="3623"/>
        <v>0</v>
      </c>
      <c r="AE972" s="191">
        <f t="shared" si="3623"/>
        <v>0</v>
      </c>
      <c r="AF972" s="191">
        <f t="shared" si="3623"/>
        <v>0</v>
      </c>
      <c r="AG972" s="191">
        <f t="shared" si="3623"/>
        <v>0</v>
      </c>
      <c r="AH972" s="191">
        <f t="shared" si="3623"/>
        <v>0</v>
      </c>
      <c r="AI972" s="163"/>
      <c r="AJ972" s="191">
        <f t="shared" si="3606"/>
        <v>0</v>
      </c>
      <c r="AK972" s="191">
        <f t="shared" ref="AK972:AU972" si="3624">AK88-AK229+AJ972</f>
        <v>0</v>
      </c>
      <c r="AL972" s="191">
        <f t="shared" si="3624"/>
        <v>0</v>
      </c>
      <c r="AM972" s="191">
        <f t="shared" si="3624"/>
        <v>0</v>
      </c>
      <c r="AN972" s="191">
        <f t="shared" si="3624"/>
        <v>0</v>
      </c>
      <c r="AO972" s="191">
        <f t="shared" si="3624"/>
        <v>0</v>
      </c>
      <c r="AP972" s="191">
        <f t="shared" si="3624"/>
        <v>0</v>
      </c>
      <c r="AQ972" s="191">
        <f t="shared" si="3624"/>
        <v>0</v>
      </c>
      <c r="AR972" s="191">
        <f t="shared" si="3624"/>
        <v>0</v>
      </c>
      <c r="AS972" s="191">
        <f t="shared" si="3624"/>
        <v>0</v>
      </c>
      <c r="AT972" s="191">
        <f t="shared" si="3624"/>
        <v>0</v>
      </c>
      <c r="AU972" s="191">
        <f t="shared" si="3624"/>
        <v>0</v>
      </c>
      <c r="AV972" s="163"/>
      <c r="AW972" s="191">
        <f t="shared" si="3608"/>
        <v>0</v>
      </c>
      <c r="AX972" s="191">
        <f t="shared" ref="AX972:BH972" si="3625">AX88-AX229+AW972</f>
        <v>0</v>
      </c>
      <c r="AY972" s="191">
        <f t="shared" si="3625"/>
        <v>0</v>
      </c>
      <c r="AZ972" s="191">
        <f t="shared" si="3625"/>
        <v>0</v>
      </c>
      <c r="BA972" s="191">
        <f t="shared" si="3625"/>
        <v>0</v>
      </c>
      <c r="BB972" s="191">
        <f t="shared" si="3625"/>
        <v>0</v>
      </c>
      <c r="BC972" s="191">
        <f t="shared" si="3625"/>
        <v>0</v>
      </c>
      <c r="BD972" s="191">
        <f t="shared" si="3625"/>
        <v>0</v>
      </c>
      <c r="BE972" s="191">
        <f t="shared" si="3625"/>
        <v>0</v>
      </c>
      <c r="BF972" s="191">
        <f t="shared" si="3625"/>
        <v>0</v>
      </c>
      <c r="BG972" s="191">
        <f t="shared" si="3625"/>
        <v>0</v>
      </c>
      <c r="BH972" s="191">
        <f t="shared" si="3625"/>
        <v>0</v>
      </c>
      <c r="BI972" s="163"/>
      <c r="BV972" s="163"/>
      <c r="CI972" s="163"/>
      <c r="CV972" s="163"/>
      <c r="DI972" s="163"/>
      <c r="DV972" s="163"/>
      <c r="EI972" s="163"/>
    </row>
    <row r="973" spans="1:139" ht="15.75" hidden="1" customHeight="1" outlineLevel="1" x14ac:dyDescent="0.25">
      <c r="A973" s="2">
        <f t="shared" si="3602"/>
        <v>83</v>
      </c>
      <c r="B973" s="86">
        <f t="shared" si="3602"/>
        <v>0</v>
      </c>
      <c r="C973" s="86">
        <f t="shared" si="3602"/>
        <v>0</v>
      </c>
      <c r="D973" s="2">
        <f t="shared" si="3602"/>
        <v>0</v>
      </c>
      <c r="E973" s="162">
        <f t="shared" si="3602"/>
        <v>0</v>
      </c>
      <c r="I973" s="205">
        <v>0</v>
      </c>
      <c r="J973" s="191">
        <f t="shared" ref="J973:U973" si="3626">J89-J230+I973</f>
        <v>0</v>
      </c>
      <c r="K973" s="191">
        <f t="shared" si="3626"/>
        <v>0</v>
      </c>
      <c r="L973" s="191">
        <f t="shared" si="3626"/>
        <v>0</v>
      </c>
      <c r="M973" s="191">
        <f t="shared" si="3626"/>
        <v>0</v>
      </c>
      <c r="N973" s="191">
        <f t="shared" si="3626"/>
        <v>0</v>
      </c>
      <c r="O973" s="191">
        <f t="shared" si="3626"/>
        <v>0</v>
      </c>
      <c r="P973" s="191">
        <f t="shared" si="3626"/>
        <v>0</v>
      </c>
      <c r="Q973" s="191">
        <f t="shared" si="3626"/>
        <v>0</v>
      </c>
      <c r="R973" s="191">
        <f t="shared" si="3626"/>
        <v>0</v>
      </c>
      <c r="S973" s="191">
        <f t="shared" si="3626"/>
        <v>0</v>
      </c>
      <c r="T973" s="191">
        <f t="shared" si="3626"/>
        <v>0</v>
      </c>
      <c r="U973" s="191">
        <f t="shared" si="3626"/>
        <v>0</v>
      </c>
      <c r="W973" s="191">
        <f t="shared" si="3604"/>
        <v>0</v>
      </c>
      <c r="X973" s="191">
        <f t="shared" ref="X973:AH973" si="3627">X89-X230+W973</f>
        <v>0</v>
      </c>
      <c r="Y973" s="191">
        <f t="shared" si="3627"/>
        <v>0</v>
      </c>
      <c r="Z973" s="191">
        <f t="shared" si="3627"/>
        <v>0</v>
      </c>
      <c r="AA973" s="191">
        <f t="shared" si="3627"/>
        <v>0</v>
      </c>
      <c r="AB973" s="191">
        <f t="shared" si="3627"/>
        <v>0</v>
      </c>
      <c r="AC973" s="191">
        <f t="shared" si="3627"/>
        <v>0</v>
      </c>
      <c r="AD973" s="191">
        <f t="shared" si="3627"/>
        <v>0</v>
      </c>
      <c r="AE973" s="191">
        <f t="shared" si="3627"/>
        <v>0</v>
      </c>
      <c r="AF973" s="191">
        <f t="shared" si="3627"/>
        <v>0</v>
      </c>
      <c r="AG973" s="191">
        <f t="shared" si="3627"/>
        <v>0</v>
      </c>
      <c r="AH973" s="191">
        <f t="shared" si="3627"/>
        <v>0</v>
      </c>
      <c r="AI973" s="163"/>
      <c r="AJ973" s="191">
        <f t="shared" si="3606"/>
        <v>0</v>
      </c>
      <c r="AK973" s="191">
        <f t="shared" ref="AK973:AU973" si="3628">AK89-AK230+AJ973</f>
        <v>0</v>
      </c>
      <c r="AL973" s="191">
        <f t="shared" si="3628"/>
        <v>0</v>
      </c>
      <c r="AM973" s="191">
        <f t="shared" si="3628"/>
        <v>0</v>
      </c>
      <c r="AN973" s="191">
        <f t="shared" si="3628"/>
        <v>0</v>
      </c>
      <c r="AO973" s="191">
        <f t="shared" si="3628"/>
        <v>0</v>
      </c>
      <c r="AP973" s="191">
        <f t="shared" si="3628"/>
        <v>0</v>
      </c>
      <c r="AQ973" s="191">
        <f t="shared" si="3628"/>
        <v>0</v>
      </c>
      <c r="AR973" s="191">
        <f t="shared" si="3628"/>
        <v>0</v>
      </c>
      <c r="AS973" s="191">
        <f t="shared" si="3628"/>
        <v>0</v>
      </c>
      <c r="AT973" s="191">
        <f t="shared" si="3628"/>
        <v>0</v>
      </c>
      <c r="AU973" s="191">
        <f t="shared" si="3628"/>
        <v>0</v>
      </c>
      <c r="AV973" s="163"/>
      <c r="AW973" s="191">
        <f t="shared" si="3608"/>
        <v>0</v>
      </c>
      <c r="AX973" s="191">
        <f t="shared" ref="AX973:BH973" si="3629">AX89-AX230+AW973</f>
        <v>0</v>
      </c>
      <c r="AY973" s="191">
        <f t="shared" si="3629"/>
        <v>0</v>
      </c>
      <c r="AZ973" s="191">
        <f t="shared" si="3629"/>
        <v>0</v>
      </c>
      <c r="BA973" s="191">
        <f t="shared" si="3629"/>
        <v>0</v>
      </c>
      <c r="BB973" s="191">
        <f t="shared" si="3629"/>
        <v>0</v>
      </c>
      <c r="BC973" s="191">
        <f t="shared" si="3629"/>
        <v>0</v>
      </c>
      <c r="BD973" s="191">
        <f t="shared" si="3629"/>
        <v>0</v>
      </c>
      <c r="BE973" s="191">
        <f t="shared" si="3629"/>
        <v>0</v>
      </c>
      <c r="BF973" s="191">
        <f t="shared" si="3629"/>
        <v>0</v>
      </c>
      <c r="BG973" s="191">
        <f t="shared" si="3629"/>
        <v>0</v>
      </c>
      <c r="BH973" s="191">
        <f t="shared" si="3629"/>
        <v>0</v>
      </c>
      <c r="BI973" s="163"/>
      <c r="BV973" s="163"/>
      <c r="CI973" s="163"/>
      <c r="CV973" s="163"/>
      <c r="DI973" s="163"/>
      <c r="DV973" s="163"/>
      <c r="EI973" s="163"/>
    </row>
    <row r="974" spans="1:139" ht="15.75" hidden="1" customHeight="1" outlineLevel="1" x14ac:dyDescent="0.25">
      <c r="A974" s="2">
        <f t="shared" si="3602"/>
        <v>84</v>
      </c>
      <c r="B974" s="86">
        <f t="shared" si="3602"/>
        <v>0</v>
      </c>
      <c r="C974" s="86">
        <f t="shared" si="3602"/>
        <v>0</v>
      </c>
      <c r="D974" s="2">
        <f t="shared" si="3602"/>
        <v>0</v>
      </c>
      <c r="E974" s="162">
        <f t="shared" si="3602"/>
        <v>0</v>
      </c>
      <c r="I974" s="205">
        <v>0</v>
      </c>
      <c r="J974" s="191">
        <f t="shared" ref="J974:U974" si="3630">J90-J231+I974</f>
        <v>0</v>
      </c>
      <c r="K974" s="191">
        <f t="shared" si="3630"/>
        <v>0</v>
      </c>
      <c r="L974" s="191">
        <f t="shared" si="3630"/>
        <v>0</v>
      </c>
      <c r="M974" s="191">
        <f t="shared" si="3630"/>
        <v>0</v>
      </c>
      <c r="N974" s="191">
        <f t="shared" si="3630"/>
        <v>0</v>
      </c>
      <c r="O974" s="191">
        <f t="shared" si="3630"/>
        <v>0</v>
      </c>
      <c r="P974" s="191">
        <f t="shared" si="3630"/>
        <v>0</v>
      </c>
      <c r="Q974" s="191">
        <f t="shared" si="3630"/>
        <v>0</v>
      </c>
      <c r="R974" s="191">
        <f t="shared" si="3630"/>
        <v>0</v>
      </c>
      <c r="S974" s="191">
        <f t="shared" si="3630"/>
        <v>0</v>
      </c>
      <c r="T974" s="191">
        <f t="shared" si="3630"/>
        <v>0</v>
      </c>
      <c r="U974" s="191">
        <f t="shared" si="3630"/>
        <v>0</v>
      </c>
      <c r="W974" s="191">
        <f t="shared" si="3604"/>
        <v>0</v>
      </c>
      <c r="X974" s="191">
        <f t="shared" ref="X974:AH974" si="3631">X90-X231+W974</f>
        <v>0</v>
      </c>
      <c r="Y974" s="191">
        <f t="shared" si="3631"/>
        <v>0</v>
      </c>
      <c r="Z974" s="191">
        <f t="shared" si="3631"/>
        <v>0</v>
      </c>
      <c r="AA974" s="191">
        <f t="shared" si="3631"/>
        <v>0</v>
      </c>
      <c r="AB974" s="191">
        <f t="shared" si="3631"/>
        <v>0</v>
      </c>
      <c r="AC974" s="191">
        <f t="shared" si="3631"/>
        <v>0</v>
      </c>
      <c r="AD974" s="191">
        <f t="shared" si="3631"/>
        <v>0</v>
      </c>
      <c r="AE974" s="191">
        <f t="shared" si="3631"/>
        <v>0</v>
      </c>
      <c r="AF974" s="191">
        <f t="shared" si="3631"/>
        <v>0</v>
      </c>
      <c r="AG974" s="191">
        <f t="shared" si="3631"/>
        <v>0</v>
      </c>
      <c r="AH974" s="191">
        <f t="shared" si="3631"/>
        <v>0</v>
      </c>
      <c r="AI974" s="163"/>
      <c r="AJ974" s="191">
        <f t="shared" si="3606"/>
        <v>0</v>
      </c>
      <c r="AK974" s="191">
        <f t="shared" ref="AK974:AU974" si="3632">AK90-AK231+AJ974</f>
        <v>0</v>
      </c>
      <c r="AL974" s="191">
        <f t="shared" si="3632"/>
        <v>0</v>
      </c>
      <c r="AM974" s="191">
        <f t="shared" si="3632"/>
        <v>0</v>
      </c>
      <c r="AN974" s="191">
        <f t="shared" si="3632"/>
        <v>0</v>
      </c>
      <c r="AO974" s="191">
        <f t="shared" si="3632"/>
        <v>0</v>
      </c>
      <c r="AP974" s="191">
        <f t="shared" si="3632"/>
        <v>0</v>
      </c>
      <c r="AQ974" s="191">
        <f t="shared" si="3632"/>
        <v>0</v>
      </c>
      <c r="AR974" s="191">
        <f t="shared" si="3632"/>
        <v>0</v>
      </c>
      <c r="AS974" s="191">
        <f t="shared" si="3632"/>
        <v>0</v>
      </c>
      <c r="AT974" s="191">
        <f t="shared" si="3632"/>
        <v>0</v>
      </c>
      <c r="AU974" s="191">
        <f t="shared" si="3632"/>
        <v>0</v>
      </c>
      <c r="AV974" s="163"/>
      <c r="AW974" s="191">
        <f t="shared" si="3608"/>
        <v>0</v>
      </c>
      <c r="AX974" s="191">
        <f t="shared" ref="AX974:BH974" si="3633">AX90-AX231+AW974</f>
        <v>0</v>
      </c>
      <c r="AY974" s="191">
        <f t="shared" si="3633"/>
        <v>0</v>
      </c>
      <c r="AZ974" s="191">
        <f t="shared" si="3633"/>
        <v>0</v>
      </c>
      <c r="BA974" s="191">
        <f t="shared" si="3633"/>
        <v>0</v>
      </c>
      <c r="BB974" s="191">
        <f t="shared" si="3633"/>
        <v>0</v>
      </c>
      <c r="BC974" s="191">
        <f t="shared" si="3633"/>
        <v>0</v>
      </c>
      <c r="BD974" s="191">
        <f t="shared" si="3633"/>
        <v>0</v>
      </c>
      <c r="BE974" s="191">
        <f t="shared" si="3633"/>
        <v>0</v>
      </c>
      <c r="BF974" s="191">
        <f t="shared" si="3633"/>
        <v>0</v>
      </c>
      <c r="BG974" s="191">
        <f t="shared" si="3633"/>
        <v>0</v>
      </c>
      <c r="BH974" s="191">
        <f t="shared" si="3633"/>
        <v>0</v>
      </c>
      <c r="BI974" s="163"/>
      <c r="BV974" s="163"/>
      <c r="CI974" s="163"/>
      <c r="CV974" s="163"/>
      <c r="DI974" s="163"/>
      <c r="DV974" s="163"/>
      <c r="EI974" s="163"/>
    </row>
    <row r="975" spans="1:139" ht="15.75" hidden="1" customHeight="1" outlineLevel="1" x14ac:dyDescent="0.25">
      <c r="A975" s="2">
        <f t="shared" si="3602"/>
        <v>85</v>
      </c>
      <c r="B975" s="86">
        <f t="shared" si="3602"/>
        <v>0</v>
      </c>
      <c r="C975" s="86">
        <f t="shared" si="3602"/>
        <v>0</v>
      </c>
      <c r="D975" s="2">
        <f t="shared" si="3602"/>
        <v>0</v>
      </c>
      <c r="E975" s="162">
        <f t="shared" si="3602"/>
        <v>0</v>
      </c>
      <c r="I975" s="205">
        <v>0</v>
      </c>
      <c r="J975" s="191">
        <f t="shared" ref="J975:U975" si="3634">J91-J232+I975</f>
        <v>0</v>
      </c>
      <c r="K975" s="191">
        <f t="shared" si="3634"/>
        <v>0</v>
      </c>
      <c r="L975" s="191">
        <f t="shared" si="3634"/>
        <v>0</v>
      </c>
      <c r="M975" s="191">
        <f t="shared" si="3634"/>
        <v>0</v>
      </c>
      <c r="N975" s="191">
        <f t="shared" si="3634"/>
        <v>0</v>
      </c>
      <c r="O975" s="191">
        <f t="shared" si="3634"/>
        <v>0</v>
      </c>
      <c r="P975" s="191">
        <f t="shared" si="3634"/>
        <v>0</v>
      </c>
      <c r="Q975" s="191">
        <f t="shared" si="3634"/>
        <v>0</v>
      </c>
      <c r="R975" s="191">
        <f t="shared" si="3634"/>
        <v>0</v>
      </c>
      <c r="S975" s="191">
        <f t="shared" si="3634"/>
        <v>0</v>
      </c>
      <c r="T975" s="191">
        <f t="shared" si="3634"/>
        <v>0</v>
      </c>
      <c r="U975" s="191">
        <f t="shared" si="3634"/>
        <v>0</v>
      </c>
      <c r="W975" s="191">
        <f t="shared" si="3604"/>
        <v>0</v>
      </c>
      <c r="X975" s="191">
        <f t="shared" ref="X975:AH975" si="3635">X91-X232+W975</f>
        <v>0</v>
      </c>
      <c r="Y975" s="191">
        <f t="shared" si="3635"/>
        <v>0</v>
      </c>
      <c r="Z975" s="191">
        <f t="shared" si="3635"/>
        <v>0</v>
      </c>
      <c r="AA975" s="191">
        <f t="shared" si="3635"/>
        <v>0</v>
      </c>
      <c r="AB975" s="191">
        <f t="shared" si="3635"/>
        <v>0</v>
      </c>
      <c r="AC975" s="191">
        <f t="shared" si="3635"/>
        <v>0</v>
      </c>
      <c r="AD975" s="191">
        <f t="shared" si="3635"/>
        <v>0</v>
      </c>
      <c r="AE975" s="191">
        <f t="shared" si="3635"/>
        <v>0</v>
      </c>
      <c r="AF975" s="191">
        <f t="shared" si="3635"/>
        <v>0</v>
      </c>
      <c r="AG975" s="191">
        <f t="shared" si="3635"/>
        <v>0</v>
      </c>
      <c r="AH975" s="191">
        <f t="shared" si="3635"/>
        <v>0</v>
      </c>
      <c r="AI975" s="163"/>
      <c r="AJ975" s="191">
        <f t="shared" si="3606"/>
        <v>0</v>
      </c>
      <c r="AK975" s="191">
        <f t="shared" ref="AK975:AU975" si="3636">AK91-AK232+AJ975</f>
        <v>0</v>
      </c>
      <c r="AL975" s="191">
        <f t="shared" si="3636"/>
        <v>0</v>
      </c>
      <c r="AM975" s="191">
        <f t="shared" si="3636"/>
        <v>0</v>
      </c>
      <c r="AN975" s="191">
        <f t="shared" si="3636"/>
        <v>0</v>
      </c>
      <c r="AO975" s="191">
        <f t="shared" si="3636"/>
        <v>0</v>
      </c>
      <c r="AP975" s="191">
        <f t="shared" si="3636"/>
        <v>0</v>
      </c>
      <c r="AQ975" s="191">
        <f t="shared" si="3636"/>
        <v>0</v>
      </c>
      <c r="AR975" s="191">
        <f t="shared" si="3636"/>
        <v>0</v>
      </c>
      <c r="AS975" s="191">
        <f t="shared" si="3636"/>
        <v>0</v>
      </c>
      <c r="AT975" s="191">
        <f t="shared" si="3636"/>
        <v>0</v>
      </c>
      <c r="AU975" s="191">
        <f t="shared" si="3636"/>
        <v>0</v>
      </c>
      <c r="AV975" s="163"/>
      <c r="AW975" s="191">
        <f t="shared" si="3608"/>
        <v>0</v>
      </c>
      <c r="AX975" s="191">
        <f t="shared" ref="AX975:BH975" si="3637">AX91-AX232+AW975</f>
        <v>0</v>
      </c>
      <c r="AY975" s="191">
        <f t="shared" si="3637"/>
        <v>0</v>
      </c>
      <c r="AZ975" s="191">
        <f t="shared" si="3637"/>
        <v>0</v>
      </c>
      <c r="BA975" s="191">
        <f t="shared" si="3637"/>
        <v>0</v>
      </c>
      <c r="BB975" s="191">
        <f t="shared" si="3637"/>
        <v>0</v>
      </c>
      <c r="BC975" s="191">
        <f t="shared" si="3637"/>
        <v>0</v>
      </c>
      <c r="BD975" s="191">
        <f t="shared" si="3637"/>
        <v>0</v>
      </c>
      <c r="BE975" s="191">
        <f t="shared" si="3637"/>
        <v>0</v>
      </c>
      <c r="BF975" s="191">
        <f t="shared" si="3637"/>
        <v>0</v>
      </c>
      <c r="BG975" s="191">
        <f t="shared" si="3637"/>
        <v>0</v>
      </c>
      <c r="BH975" s="191">
        <f t="shared" si="3637"/>
        <v>0</v>
      </c>
      <c r="BI975" s="163"/>
      <c r="BV975" s="163"/>
      <c r="CI975" s="163"/>
      <c r="CV975" s="163"/>
      <c r="DI975" s="163"/>
      <c r="DV975" s="163"/>
      <c r="EI975" s="163"/>
    </row>
    <row r="976" spans="1:139" ht="15.75" hidden="1" customHeight="1" outlineLevel="1" x14ac:dyDescent="0.25">
      <c r="A976" s="2">
        <f t="shared" si="3602"/>
        <v>86</v>
      </c>
      <c r="B976" s="86">
        <f t="shared" si="3602"/>
        <v>0</v>
      </c>
      <c r="C976" s="86">
        <f t="shared" si="3602"/>
        <v>0</v>
      </c>
      <c r="D976" s="2">
        <f t="shared" si="3602"/>
        <v>0</v>
      </c>
      <c r="E976" s="162">
        <f t="shared" si="3602"/>
        <v>0</v>
      </c>
      <c r="I976" s="205">
        <v>0</v>
      </c>
      <c r="J976" s="191">
        <f t="shared" ref="J976:U976" si="3638">J92-J233+I976</f>
        <v>0</v>
      </c>
      <c r="K976" s="191">
        <f t="shared" si="3638"/>
        <v>0</v>
      </c>
      <c r="L976" s="191">
        <f t="shared" si="3638"/>
        <v>0</v>
      </c>
      <c r="M976" s="191">
        <f t="shared" si="3638"/>
        <v>0</v>
      </c>
      <c r="N976" s="191">
        <f t="shared" si="3638"/>
        <v>0</v>
      </c>
      <c r="O976" s="191">
        <f t="shared" si="3638"/>
        <v>0</v>
      </c>
      <c r="P976" s="191">
        <f t="shared" si="3638"/>
        <v>0</v>
      </c>
      <c r="Q976" s="191">
        <f t="shared" si="3638"/>
        <v>0</v>
      </c>
      <c r="R976" s="191">
        <f t="shared" si="3638"/>
        <v>0</v>
      </c>
      <c r="S976" s="191">
        <f t="shared" si="3638"/>
        <v>0</v>
      </c>
      <c r="T976" s="191">
        <f t="shared" si="3638"/>
        <v>0</v>
      </c>
      <c r="U976" s="191">
        <f t="shared" si="3638"/>
        <v>0</v>
      </c>
      <c r="W976" s="191">
        <f t="shared" si="3604"/>
        <v>0</v>
      </c>
      <c r="X976" s="191">
        <f t="shared" ref="X976:AH976" si="3639">X92-X233+W976</f>
        <v>0</v>
      </c>
      <c r="Y976" s="191">
        <f t="shared" si="3639"/>
        <v>0</v>
      </c>
      <c r="Z976" s="191">
        <f t="shared" si="3639"/>
        <v>0</v>
      </c>
      <c r="AA976" s="191">
        <f t="shared" si="3639"/>
        <v>0</v>
      </c>
      <c r="AB976" s="191">
        <f t="shared" si="3639"/>
        <v>0</v>
      </c>
      <c r="AC976" s="191">
        <f t="shared" si="3639"/>
        <v>0</v>
      </c>
      <c r="AD976" s="191">
        <f t="shared" si="3639"/>
        <v>0</v>
      </c>
      <c r="AE976" s="191">
        <f t="shared" si="3639"/>
        <v>0</v>
      </c>
      <c r="AF976" s="191">
        <f t="shared" si="3639"/>
        <v>0</v>
      </c>
      <c r="AG976" s="191">
        <f t="shared" si="3639"/>
        <v>0</v>
      </c>
      <c r="AH976" s="191">
        <f t="shared" si="3639"/>
        <v>0</v>
      </c>
      <c r="AI976" s="163"/>
      <c r="AJ976" s="191">
        <f t="shared" si="3606"/>
        <v>0</v>
      </c>
      <c r="AK976" s="191">
        <f t="shared" ref="AK976:AU976" si="3640">AK92-AK233+AJ976</f>
        <v>0</v>
      </c>
      <c r="AL976" s="191">
        <f t="shared" si="3640"/>
        <v>0</v>
      </c>
      <c r="AM976" s="191">
        <f t="shared" si="3640"/>
        <v>0</v>
      </c>
      <c r="AN976" s="191">
        <f t="shared" si="3640"/>
        <v>0</v>
      </c>
      <c r="AO976" s="191">
        <f t="shared" si="3640"/>
        <v>0</v>
      </c>
      <c r="AP976" s="191">
        <f t="shared" si="3640"/>
        <v>0</v>
      </c>
      <c r="AQ976" s="191">
        <f t="shared" si="3640"/>
        <v>0</v>
      </c>
      <c r="AR976" s="191">
        <f t="shared" si="3640"/>
        <v>0</v>
      </c>
      <c r="AS976" s="191">
        <f t="shared" si="3640"/>
        <v>0</v>
      </c>
      <c r="AT976" s="191">
        <f t="shared" si="3640"/>
        <v>0</v>
      </c>
      <c r="AU976" s="191">
        <f t="shared" si="3640"/>
        <v>0</v>
      </c>
      <c r="AV976" s="163"/>
      <c r="AW976" s="191">
        <f t="shared" si="3608"/>
        <v>0</v>
      </c>
      <c r="AX976" s="191">
        <f t="shared" ref="AX976:BH976" si="3641">AX92-AX233+AW976</f>
        <v>0</v>
      </c>
      <c r="AY976" s="191">
        <f t="shared" si="3641"/>
        <v>0</v>
      </c>
      <c r="AZ976" s="191">
        <f t="shared" si="3641"/>
        <v>0</v>
      </c>
      <c r="BA976" s="191">
        <f t="shared" si="3641"/>
        <v>0</v>
      </c>
      <c r="BB976" s="191">
        <f t="shared" si="3641"/>
        <v>0</v>
      </c>
      <c r="BC976" s="191">
        <f t="shared" si="3641"/>
        <v>0</v>
      </c>
      <c r="BD976" s="191">
        <f t="shared" si="3641"/>
        <v>0</v>
      </c>
      <c r="BE976" s="191">
        <f t="shared" si="3641"/>
        <v>0</v>
      </c>
      <c r="BF976" s="191">
        <f t="shared" si="3641"/>
        <v>0</v>
      </c>
      <c r="BG976" s="191">
        <f t="shared" si="3641"/>
        <v>0</v>
      </c>
      <c r="BH976" s="191">
        <f t="shared" si="3641"/>
        <v>0</v>
      </c>
      <c r="BI976" s="163"/>
      <c r="BV976" s="163"/>
      <c r="CI976" s="163"/>
      <c r="CV976" s="163"/>
      <c r="DI976" s="163"/>
      <c r="DV976" s="163"/>
      <c r="EI976" s="163"/>
    </row>
    <row r="977" spans="1:139" ht="15.75" hidden="1" customHeight="1" outlineLevel="1" x14ac:dyDescent="0.25">
      <c r="A977" s="2">
        <f t="shared" si="3602"/>
        <v>87</v>
      </c>
      <c r="B977" s="86">
        <f t="shared" si="3602"/>
        <v>0</v>
      </c>
      <c r="C977" s="86">
        <f t="shared" si="3602"/>
        <v>0</v>
      </c>
      <c r="D977" s="2">
        <f t="shared" si="3602"/>
        <v>0</v>
      </c>
      <c r="E977" s="162">
        <f t="shared" si="3602"/>
        <v>0</v>
      </c>
      <c r="I977" s="205">
        <v>0</v>
      </c>
      <c r="J977" s="191">
        <f t="shared" ref="J977:U977" si="3642">J93-J234+I977</f>
        <v>0</v>
      </c>
      <c r="K977" s="191">
        <f t="shared" si="3642"/>
        <v>0</v>
      </c>
      <c r="L977" s="191">
        <f t="shared" si="3642"/>
        <v>0</v>
      </c>
      <c r="M977" s="191">
        <f t="shared" si="3642"/>
        <v>0</v>
      </c>
      <c r="N977" s="191">
        <f t="shared" si="3642"/>
        <v>0</v>
      </c>
      <c r="O977" s="191">
        <f t="shared" si="3642"/>
        <v>0</v>
      </c>
      <c r="P977" s="191">
        <f t="shared" si="3642"/>
        <v>0</v>
      </c>
      <c r="Q977" s="191">
        <f t="shared" si="3642"/>
        <v>0</v>
      </c>
      <c r="R977" s="191">
        <f t="shared" si="3642"/>
        <v>0</v>
      </c>
      <c r="S977" s="191">
        <f t="shared" si="3642"/>
        <v>0</v>
      </c>
      <c r="T977" s="191">
        <f t="shared" si="3642"/>
        <v>0</v>
      </c>
      <c r="U977" s="191">
        <f t="shared" si="3642"/>
        <v>0</v>
      </c>
      <c r="W977" s="191">
        <f t="shared" si="3604"/>
        <v>0</v>
      </c>
      <c r="X977" s="191">
        <f t="shared" ref="X977:AH977" si="3643">X93-X234+W977</f>
        <v>0</v>
      </c>
      <c r="Y977" s="191">
        <f t="shared" si="3643"/>
        <v>0</v>
      </c>
      <c r="Z977" s="191">
        <f t="shared" si="3643"/>
        <v>0</v>
      </c>
      <c r="AA977" s="191">
        <f t="shared" si="3643"/>
        <v>0</v>
      </c>
      <c r="AB977" s="191">
        <f t="shared" si="3643"/>
        <v>0</v>
      </c>
      <c r="AC977" s="191">
        <f t="shared" si="3643"/>
        <v>0</v>
      </c>
      <c r="AD977" s="191">
        <f t="shared" si="3643"/>
        <v>0</v>
      </c>
      <c r="AE977" s="191">
        <f t="shared" si="3643"/>
        <v>0</v>
      </c>
      <c r="AF977" s="191">
        <f t="shared" si="3643"/>
        <v>0</v>
      </c>
      <c r="AG977" s="191">
        <f t="shared" si="3643"/>
        <v>0</v>
      </c>
      <c r="AH977" s="191">
        <f t="shared" si="3643"/>
        <v>0</v>
      </c>
      <c r="AI977" s="163"/>
      <c r="AJ977" s="191">
        <f t="shared" si="3606"/>
        <v>0</v>
      </c>
      <c r="AK977" s="191">
        <f t="shared" ref="AK977:AU977" si="3644">AK93-AK234+AJ977</f>
        <v>0</v>
      </c>
      <c r="AL977" s="191">
        <f t="shared" si="3644"/>
        <v>0</v>
      </c>
      <c r="AM977" s="191">
        <f t="shared" si="3644"/>
        <v>0</v>
      </c>
      <c r="AN977" s="191">
        <f t="shared" si="3644"/>
        <v>0</v>
      </c>
      <c r="AO977" s="191">
        <f t="shared" si="3644"/>
        <v>0</v>
      </c>
      <c r="AP977" s="191">
        <f t="shared" si="3644"/>
        <v>0</v>
      </c>
      <c r="AQ977" s="191">
        <f t="shared" si="3644"/>
        <v>0</v>
      </c>
      <c r="AR977" s="191">
        <f t="shared" si="3644"/>
        <v>0</v>
      </c>
      <c r="AS977" s="191">
        <f t="shared" si="3644"/>
        <v>0</v>
      </c>
      <c r="AT977" s="191">
        <f t="shared" si="3644"/>
        <v>0</v>
      </c>
      <c r="AU977" s="191">
        <f t="shared" si="3644"/>
        <v>0</v>
      </c>
      <c r="AV977" s="163"/>
      <c r="AW977" s="191">
        <f t="shared" si="3608"/>
        <v>0</v>
      </c>
      <c r="AX977" s="191">
        <f t="shared" ref="AX977:BH977" si="3645">AX93-AX234+AW977</f>
        <v>0</v>
      </c>
      <c r="AY977" s="191">
        <f t="shared" si="3645"/>
        <v>0</v>
      </c>
      <c r="AZ977" s="191">
        <f t="shared" si="3645"/>
        <v>0</v>
      </c>
      <c r="BA977" s="191">
        <f t="shared" si="3645"/>
        <v>0</v>
      </c>
      <c r="BB977" s="191">
        <f t="shared" si="3645"/>
        <v>0</v>
      </c>
      <c r="BC977" s="191">
        <f t="shared" si="3645"/>
        <v>0</v>
      </c>
      <c r="BD977" s="191">
        <f t="shared" si="3645"/>
        <v>0</v>
      </c>
      <c r="BE977" s="191">
        <f t="shared" si="3645"/>
        <v>0</v>
      </c>
      <c r="BF977" s="191">
        <f t="shared" si="3645"/>
        <v>0</v>
      </c>
      <c r="BG977" s="191">
        <f t="shared" si="3645"/>
        <v>0</v>
      </c>
      <c r="BH977" s="191">
        <f t="shared" si="3645"/>
        <v>0</v>
      </c>
      <c r="BI977" s="163"/>
      <c r="BV977" s="163"/>
      <c r="CI977" s="163"/>
      <c r="CV977" s="163"/>
      <c r="DI977" s="163"/>
      <c r="DV977" s="163"/>
      <c r="EI977" s="163"/>
    </row>
    <row r="978" spans="1:139" ht="15.75" hidden="1" customHeight="1" outlineLevel="1" x14ac:dyDescent="0.25">
      <c r="A978" s="2">
        <f t="shared" ref="A978:E987" si="3646">A838</f>
        <v>88</v>
      </c>
      <c r="B978" s="86">
        <f t="shared" si="3646"/>
        <v>0</v>
      </c>
      <c r="C978" s="86">
        <f t="shared" si="3646"/>
        <v>0</v>
      </c>
      <c r="D978" s="2">
        <f t="shared" si="3646"/>
        <v>0</v>
      </c>
      <c r="E978" s="162">
        <f t="shared" si="3646"/>
        <v>0</v>
      </c>
      <c r="I978" s="205">
        <v>0</v>
      </c>
      <c r="J978" s="191">
        <f t="shared" ref="J978:U978" si="3647">J94-J235+I978</f>
        <v>0</v>
      </c>
      <c r="K978" s="191">
        <f t="shared" si="3647"/>
        <v>0</v>
      </c>
      <c r="L978" s="191">
        <f t="shared" si="3647"/>
        <v>0</v>
      </c>
      <c r="M978" s="191">
        <f t="shared" si="3647"/>
        <v>0</v>
      </c>
      <c r="N978" s="191">
        <f t="shared" si="3647"/>
        <v>0</v>
      </c>
      <c r="O978" s="191">
        <f t="shared" si="3647"/>
        <v>0</v>
      </c>
      <c r="P978" s="191">
        <f t="shared" si="3647"/>
        <v>0</v>
      </c>
      <c r="Q978" s="191">
        <f t="shared" si="3647"/>
        <v>0</v>
      </c>
      <c r="R978" s="191">
        <f t="shared" si="3647"/>
        <v>0</v>
      </c>
      <c r="S978" s="191">
        <f t="shared" si="3647"/>
        <v>0</v>
      </c>
      <c r="T978" s="191">
        <f t="shared" si="3647"/>
        <v>0</v>
      </c>
      <c r="U978" s="191">
        <f t="shared" si="3647"/>
        <v>0</v>
      </c>
      <c r="W978" s="191">
        <f t="shared" si="3604"/>
        <v>0</v>
      </c>
      <c r="X978" s="191">
        <f t="shared" ref="X978:AH978" si="3648">X94-X235+W978</f>
        <v>0</v>
      </c>
      <c r="Y978" s="191">
        <f t="shared" si="3648"/>
        <v>0</v>
      </c>
      <c r="Z978" s="191">
        <f t="shared" si="3648"/>
        <v>0</v>
      </c>
      <c r="AA978" s="191">
        <f t="shared" si="3648"/>
        <v>0</v>
      </c>
      <c r="AB978" s="191">
        <f t="shared" si="3648"/>
        <v>0</v>
      </c>
      <c r="AC978" s="191">
        <f t="shared" si="3648"/>
        <v>0</v>
      </c>
      <c r="AD978" s="191">
        <f t="shared" si="3648"/>
        <v>0</v>
      </c>
      <c r="AE978" s="191">
        <f t="shared" si="3648"/>
        <v>0</v>
      </c>
      <c r="AF978" s="191">
        <f t="shared" si="3648"/>
        <v>0</v>
      </c>
      <c r="AG978" s="191">
        <f t="shared" si="3648"/>
        <v>0</v>
      </c>
      <c r="AH978" s="191">
        <f t="shared" si="3648"/>
        <v>0</v>
      </c>
      <c r="AI978" s="163"/>
      <c r="AJ978" s="191">
        <f t="shared" si="3606"/>
        <v>0</v>
      </c>
      <c r="AK978" s="191">
        <f t="shared" ref="AK978:AU978" si="3649">AK94-AK235+AJ978</f>
        <v>0</v>
      </c>
      <c r="AL978" s="191">
        <f t="shared" si="3649"/>
        <v>0</v>
      </c>
      <c r="AM978" s="191">
        <f t="shared" si="3649"/>
        <v>0</v>
      </c>
      <c r="AN978" s="191">
        <f t="shared" si="3649"/>
        <v>0</v>
      </c>
      <c r="AO978" s="191">
        <f t="shared" si="3649"/>
        <v>0</v>
      </c>
      <c r="AP978" s="191">
        <f t="shared" si="3649"/>
        <v>0</v>
      </c>
      <c r="AQ978" s="191">
        <f t="shared" si="3649"/>
        <v>0</v>
      </c>
      <c r="AR978" s="191">
        <f t="shared" si="3649"/>
        <v>0</v>
      </c>
      <c r="AS978" s="191">
        <f t="shared" si="3649"/>
        <v>0</v>
      </c>
      <c r="AT978" s="191">
        <f t="shared" si="3649"/>
        <v>0</v>
      </c>
      <c r="AU978" s="191">
        <f t="shared" si="3649"/>
        <v>0</v>
      </c>
      <c r="AV978" s="163"/>
      <c r="AW978" s="191">
        <f t="shared" si="3608"/>
        <v>0</v>
      </c>
      <c r="AX978" s="191">
        <f t="shared" ref="AX978:BH978" si="3650">AX94-AX235+AW978</f>
        <v>0</v>
      </c>
      <c r="AY978" s="191">
        <f t="shared" si="3650"/>
        <v>0</v>
      </c>
      <c r="AZ978" s="191">
        <f t="shared" si="3650"/>
        <v>0</v>
      </c>
      <c r="BA978" s="191">
        <f t="shared" si="3650"/>
        <v>0</v>
      </c>
      <c r="BB978" s="191">
        <f t="shared" si="3650"/>
        <v>0</v>
      </c>
      <c r="BC978" s="191">
        <f t="shared" si="3650"/>
        <v>0</v>
      </c>
      <c r="BD978" s="191">
        <f t="shared" si="3650"/>
        <v>0</v>
      </c>
      <c r="BE978" s="191">
        <f t="shared" si="3650"/>
        <v>0</v>
      </c>
      <c r="BF978" s="191">
        <f t="shared" si="3650"/>
        <v>0</v>
      </c>
      <c r="BG978" s="191">
        <f t="shared" si="3650"/>
        <v>0</v>
      </c>
      <c r="BH978" s="191">
        <f t="shared" si="3650"/>
        <v>0</v>
      </c>
      <c r="BI978" s="163"/>
      <c r="BV978" s="163"/>
      <c r="CI978" s="163"/>
      <c r="CV978" s="163"/>
      <c r="DI978" s="163"/>
      <c r="DV978" s="163"/>
      <c r="EI978" s="163"/>
    </row>
    <row r="979" spans="1:139" ht="15.75" hidden="1" customHeight="1" outlineLevel="1" x14ac:dyDescent="0.25">
      <c r="A979" s="2">
        <f t="shared" si="3646"/>
        <v>89</v>
      </c>
      <c r="B979" s="86">
        <f t="shared" si="3646"/>
        <v>0</v>
      </c>
      <c r="C979" s="86">
        <f t="shared" si="3646"/>
        <v>0</v>
      </c>
      <c r="D979" s="2">
        <f t="shared" si="3646"/>
        <v>0</v>
      </c>
      <c r="E979" s="162">
        <f t="shared" si="3646"/>
        <v>0</v>
      </c>
      <c r="I979" s="205">
        <v>0</v>
      </c>
      <c r="J979" s="191">
        <f t="shared" ref="J979:U979" si="3651">J95-J236+I979</f>
        <v>0</v>
      </c>
      <c r="K979" s="191">
        <f t="shared" si="3651"/>
        <v>0</v>
      </c>
      <c r="L979" s="191">
        <f t="shared" si="3651"/>
        <v>0</v>
      </c>
      <c r="M979" s="191">
        <f t="shared" si="3651"/>
        <v>0</v>
      </c>
      <c r="N979" s="191">
        <f t="shared" si="3651"/>
        <v>0</v>
      </c>
      <c r="O979" s="191">
        <f t="shared" si="3651"/>
        <v>0</v>
      </c>
      <c r="P979" s="191">
        <f t="shared" si="3651"/>
        <v>0</v>
      </c>
      <c r="Q979" s="191">
        <f t="shared" si="3651"/>
        <v>0</v>
      </c>
      <c r="R979" s="191">
        <f t="shared" si="3651"/>
        <v>0</v>
      </c>
      <c r="S979" s="191">
        <f t="shared" si="3651"/>
        <v>0</v>
      </c>
      <c r="T979" s="191">
        <f t="shared" si="3651"/>
        <v>0</v>
      </c>
      <c r="U979" s="191">
        <f t="shared" si="3651"/>
        <v>0</v>
      </c>
      <c r="W979" s="191">
        <f t="shared" si="3604"/>
        <v>0</v>
      </c>
      <c r="X979" s="191">
        <f t="shared" ref="X979:AH979" si="3652">X95-X236+W979</f>
        <v>0</v>
      </c>
      <c r="Y979" s="191">
        <f t="shared" si="3652"/>
        <v>0</v>
      </c>
      <c r="Z979" s="191">
        <f t="shared" si="3652"/>
        <v>0</v>
      </c>
      <c r="AA979" s="191">
        <f t="shared" si="3652"/>
        <v>0</v>
      </c>
      <c r="AB979" s="191">
        <f t="shared" si="3652"/>
        <v>0</v>
      </c>
      <c r="AC979" s="191">
        <f t="shared" si="3652"/>
        <v>0</v>
      </c>
      <c r="AD979" s="191">
        <f t="shared" si="3652"/>
        <v>0</v>
      </c>
      <c r="AE979" s="191">
        <f t="shared" si="3652"/>
        <v>0</v>
      </c>
      <c r="AF979" s="191">
        <f t="shared" si="3652"/>
        <v>0</v>
      </c>
      <c r="AG979" s="191">
        <f t="shared" si="3652"/>
        <v>0</v>
      </c>
      <c r="AH979" s="191">
        <f t="shared" si="3652"/>
        <v>0</v>
      </c>
      <c r="AI979" s="163"/>
      <c r="AJ979" s="191">
        <f t="shared" si="3606"/>
        <v>0</v>
      </c>
      <c r="AK979" s="191">
        <f t="shared" ref="AK979:AU979" si="3653">AK95-AK236+AJ979</f>
        <v>0</v>
      </c>
      <c r="AL979" s="191">
        <f t="shared" si="3653"/>
        <v>0</v>
      </c>
      <c r="AM979" s="191">
        <f t="shared" si="3653"/>
        <v>0</v>
      </c>
      <c r="AN979" s="191">
        <f t="shared" si="3653"/>
        <v>0</v>
      </c>
      <c r="AO979" s="191">
        <f t="shared" si="3653"/>
        <v>0</v>
      </c>
      <c r="AP979" s="191">
        <f t="shared" si="3653"/>
        <v>0</v>
      </c>
      <c r="AQ979" s="191">
        <f t="shared" si="3653"/>
        <v>0</v>
      </c>
      <c r="AR979" s="191">
        <f t="shared" si="3653"/>
        <v>0</v>
      </c>
      <c r="AS979" s="191">
        <f t="shared" si="3653"/>
        <v>0</v>
      </c>
      <c r="AT979" s="191">
        <f t="shared" si="3653"/>
        <v>0</v>
      </c>
      <c r="AU979" s="191">
        <f t="shared" si="3653"/>
        <v>0</v>
      </c>
      <c r="AV979" s="163"/>
      <c r="AW979" s="191">
        <f t="shared" si="3608"/>
        <v>0</v>
      </c>
      <c r="AX979" s="191">
        <f t="shared" ref="AX979:BH979" si="3654">AX95-AX236+AW979</f>
        <v>0</v>
      </c>
      <c r="AY979" s="191">
        <f t="shared" si="3654"/>
        <v>0</v>
      </c>
      <c r="AZ979" s="191">
        <f t="shared" si="3654"/>
        <v>0</v>
      </c>
      <c r="BA979" s="191">
        <f t="shared" si="3654"/>
        <v>0</v>
      </c>
      <c r="BB979" s="191">
        <f t="shared" si="3654"/>
        <v>0</v>
      </c>
      <c r="BC979" s="191">
        <f t="shared" si="3654"/>
        <v>0</v>
      </c>
      <c r="BD979" s="191">
        <f t="shared" si="3654"/>
        <v>0</v>
      </c>
      <c r="BE979" s="191">
        <f t="shared" si="3654"/>
        <v>0</v>
      </c>
      <c r="BF979" s="191">
        <f t="shared" si="3654"/>
        <v>0</v>
      </c>
      <c r="BG979" s="191">
        <f t="shared" si="3654"/>
        <v>0</v>
      </c>
      <c r="BH979" s="191">
        <f t="shared" si="3654"/>
        <v>0</v>
      </c>
      <c r="BI979" s="163"/>
      <c r="BV979" s="163"/>
      <c r="CI979" s="163"/>
      <c r="CV979" s="163"/>
      <c r="DI979" s="163"/>
      <c r="DV979" s="163"/>
      <c r="EI979" s="163"/>
    </row>
    <row r="980" spans="1:139" ht="15.75" hidden="1" customHeight="1" outlineLevel="1" x14ac:dyDescent="0.25">
      <c r="A980" s="2">
        <f t="shared" si="3646"/>
        <v>90</v>
      </c>
      <c r="B980" s="86">
        <f t="shared" si="3646"/>
        <v>0</v>
      </c>
      <c r="C980" s="86">
        <f t="shared" si="3646"/>
        <v>0</v>
      </c>
      <c r="D980" s="2">
        <f t="shared" si="3646"/>
        <v>0</v>
      </c>
      <c r="E980" s="162">
        <f t="shared" si="3646"/>
        <v>0</v>
      </c>
      <c r="I980" s="205">
        <v>0</v>
      </c>
      <c r="J980" s="191">
        <f t="shared" ref="J980:U980" si="3655">J96-J237+I980</f>
        <v>0</v>
      </c>
      <c r="K980" s="191">
        <f t="shared" si="3655"/>
        <v>0</v>
      </c>
      <c r="L980" s="191">
        <f t="shared" si="3655"/>
        <v>0</v>
      </c>
      <c r="M980" s="191">
        <f t="shared" si="3655"/>
        <v>0</v>
      </c>
      <c r="N980" s="191">
        <f t="shared" si="3655"/>
        <v>0</v>
      </c>
      <c r="O980" s="191">
        <f t="shared" si="3655"/>
        <v>0</v>
      </c>
      <c r="P980" s="191">
        <f t="shared" si="3655"/>
        <v>0</v>
      </c>
      <c r="Q980" s="191">
        <f t="shared" si="3655"/>
        <v>0</v>
      </c>
      <c r="R980" s="191">
        <f t="shared" si="3655"/>
        <v>0</v>
      </c>
      <c r="S980" s="191">
        <f t="shared" si="3655"/>
        <v>0</v>
      </c>
      <c r="T980" s="191">
        <f t="shared" si="3655"/>
        <v>0</v>
      </c>
      <c r="U980" s="191">
        <f t="shared" si="3655"/>
        <v>0</v>
      </c>
      <c r="W980" s="191">
        <f t="shared" si="3604"/>
        <v>0</v>
      </c>
      <c r="X980" s="191">
        <f t="shared" ref="X980:AH980" si="3656">X96-X237+W980</f>
        <v>0</v>
      </c>
      <c r="Y980" s="191">
        <f t="shared" si="3656"/>
        <v>0</v>
      </c>
      <c r="Z980" s="191">
        <f t="shared" si="3656"/>
        <v>0</v>
      </c>
      <c r="AA980" s="191">
        <f t="shared" si="3656"/>
        <v>0</v>
      </c>
      <c r="AB980" s="191">
        <f t="shared" si="3656"/>
        <v>0</v>
      </c>
      <c r="AC980" s="191">
        <f t="shared" si="3656"/>
        <v>0</v>
      </c>
      <c r="AD980" s="191">
        <f t="shared" si="3656"/>
        <v>0</v>
      </c>
      <c r="AE980" s="191">
        <f t="shared" si="3656"/>
        <v>0</v>
      </c>
      <c r="AF980" s="191">
        <f t="shared" si="3656"/>
        <v>0</v>
      </c>
      <c r="AG980" s="191">
        <f t="shared" si="3656"/>
        <v>0</v>
      </c>
      <c r="AH980" s="191">
        <f t="shared" si="3656"/>
        <v>0</v>
      </c>
      <c r="AI980" s="163"/>
      <c r="AJ980" s="191">
        <f t="shared" si="3606"/>
        <v>0</v>
      </c>
      <c r="AK980" s="191">
        <f t="shared" ref="AK980:AU980" si="3657">AK96-AK237+AJ980</f>
        <v>0</v>
      </c>
      <c r="AL980" s="191">
        <f t="shared" si="3657"/>
        <v>0</v>
      </c>
      <c r="AM980" s="191">
        <f t="shared" si="3657"/>
        <v>0</v>
      </c>
      <c r="AN980" s="191">
        <f t="shared" si="3657"/>
        <v>0</v>
      </c>
      <c r="AO980" s="191">
        <f t="shared" si="3657"/>
        <v>0</v>
      </c>
      <c r="AP980" s="191">
        <f t="shared" si="3657"/>
        <v>0</v>
      </c>
      <c r="AQ980" s="191">
        <f t="shared" si="3657"/>
        <v>0</v>
      </c>
      <c r="AR980" s="191">
        <f t="shared" si="3657"/>
        <v>0</v>
      </c>
      <c r="AS980" s="191">
        <f t="shared" si="3657"/>
        <v>0</v>
      </c>
      <c r="AT980" s="191">
        <f t="shared" si="3657"/>
        <v>0</v>
      </c>
      <c r="AU980" s="191">
        <f t="shared" si="3657"/>
        <v>0</v>
      </c>
      <c r="AV980" s="163"/>
      <c r="AW980" s="191">
        <f t="shared" si="3608"/>
        <v>0</v>
      </c>
      <c r="AX980" s="191">
        <f t="shared" ref="AX980:BH980" si="3658">AX96-AX237+AW980</f>
        <v>0</v>
      </c>
      <c r="AY980" s="191">
        <f t="shared" si="3658"/>
        <v>0</v>
      </c>
      <c r="AZ980" s="191">
        <f t="shared" si="3658"/>
        <v>0</v>
      </c>
      <c r="BA980" s="191">
        <f t="shared" si="3658"/>
        <v>0</v>
      </c>
      <c r="BB980" s="191">
        <f t="shared" si="3658"/>
        <v>0</v>
      </c>
      <c r="BC980" s="191">
        <f t="shared" si="3658"/>
        <v>0</v>
      </c>
      <c r="BD980" s="191">
        <f t="shared" si="3658"/>
        <v>0</v>
      </c>
      <c r="BE980" s="191">
        <f t="shared" si="3658"/>
        <v>0</v>
      </c>
      <c r="BF980" s="191">
        <f t="shared" si="3658"/>
        <v>0</v>
      </c>
      <c r="BG980" s="191">
        <f t="shared" si="3658"/>
        <v>0</v>
      </c>
      <c r="BH980" s="191">
        <f t="shared" si="3658"/>
        <v>0</v>
      </c>
      <c r="BI980" s="163"/>
      <c r="BV980" s="163"/>
      <c r="CI980" s="163"/>
      <c r="CV980" s="163"/>
      <c r="DI980" s="163"/>
      <c r="DV980" s="163"/>
      <c r="EI980" s="163"/>
    </row>
    <row r="981" spans="1:139" ht="15.75" hidden="1" customHeight="1" outlineLevel="1" x14ac:dyDescent="0.25">
      <c r="A981" s="2">
        <f t="shared" si="3646"/>
        <v>91</v>
      </c>
      <c r="B981" s="86">
        <f t="shared" si="3646"/>
        <v>0</v>
      </c>
      <c r="C981" s="86">
        <f t="shared" si="3646"/>
        <v>0</v>
      </c>
      <c r="D981" s="2">
        <f t="shared" si="3646"/>
        <v>0</v>
      </c>
      <c r="E981" s="162">
        <f t="shared" si="3646"/>
        <v>0</v>
      </c>
      <c r="I981" s="205">
        <v>0</v>
      </c>
      <c r="J981" s="191">
        <f t="shared" ref="J981:U981" si="3659">J97-J238+I981</f>
        <v>0</v>
      </c>
      <c r="K981" s="191">
        <f t="shared" si="3659"/>
        <v>0</v>
      </c>
      <c r="L981" s="191">
        <f t="shared" si="3659"/>
        <v>0</v>
      </c>
      <c r="M981" s="191">
        <f t="shared" si="3659"/>
        <v>0</v>
      </c>
      <c r="N981" s="191">
        <f t="shared" si="3659"/>
        <v>0</v>
      </c>
      <c r="O981" s="191">
        <f t="shared" si="3659"/>
        <v>0</v>
      </c>
      <c r="P981" s="191">
        <f t="shared" si="3659"/>
        <v>0</v>
      </c>
      <c r="Q981" s="191">
        <f t="shared" si="3659"/>
        <v>0</v>
      </c>
      <c r="R981" s="191">
        <f t="shared" si="3659"/>
        <v>0</v>
      </c>
      <c r="S981" s="191">
        <f t="shared" si="3659"/>
        <v>0</v>
      </c>
      <c r="T981" s="191">
        <f t="shared" si="3659"/>
        <v>0</v>
      </c>
      <c r="U981" s="191">
        <f t="shared" si="3659"/>
        <v>0</v>
      </c>
      <c r="W981" s="191">
        <f t="shared" si="3604"/>
        <v>0</v>
      </c>
      <c r="X981" s="191">
        <f t="shared" ref="X981:AH981" si="3660">X97-X238+W981</f>
        <v>0</v>
      </c>
      <c r="Y981" s="191">
        <f t="shared" si="3660"/>
        <v>0</v>
      </c>
      <c r="Z981" s="191">
        <f t="shared" si="3660"/>
        <v>0</v>
      </c>
      <c r="AA981" s="191">
        <f t="shared" si="3660"/>
        <v>0</v>
      </c>
      <c r="AB981" s="191">
        <f t="shared" si="3660"/>
        <v>0</v>
      </c>
      <c r="AC981" s="191">
        <f t="shared" si="3660"/>
        <v>0</v>
      </c>
      <c r="AD981" s="191">
        <f t="shared" si="3660"/>
        <v>0</v>
      </c>
      <c r="AE981" s="191">
        <f t="shared" si="3660"/>
        <v>0</v>
      </c>
      <c r="AF981" s="191">
        <f t="shared" si="3660"/>
        <v>0</v>
      </c>
      <c r="AG981" s="191">
        <f t="shared" si="3660"/>
        <v>0</v>
      </c>
      <c r="AH981" s="191">
        <f t="shared" si="3660"/>
        <v>0</v>
      </c>
      <c r="AI981" s="163"/>
      <c r="AJ981" s="191">
        <f t="shared" si="3606"/>
        <v>0</v>
      </c>
      <c r="AK981" s="191">
        <f t="shared" ref="AK981:AU981" si="3661">AK97-AK238+AJ981</f>
        <v>0</v>
      </c>
      <c r="AL981" s="191">
        <f t="shared" si="3661"/>
        <v>0</v>
      </c>
      <c r="AM981" s="191">
        <f t="shared" si="3661"/>
        <v>0</v>
      </c>
      <c r="AN981" s="191">
        <f t="shared" si="3661"/>
        <v>0</v>
      </c>
      <c r="AO981" s="191">
        <f t="shared" si="3661"/>
        <v>0</v>
      </c>
      <c r="AP981" s="191">
        <f t="shared" si="3661"/>
        <v>0</v>
      </c>
      <c r="AQ981" s="191">
        <f t="shared" si="3661"/>
        <v>0</v>
      </c>
      <c r="AR981" s="191">
        <f t="shared" si="3661"/>
        <v>0</v>
      </c>
      <c r="AS981" s="191">
        <f t="shared" si="3661"/>
        <v>0</v>
      </c>
      <c r="AT981" s="191">
        <f t="shared" si="3661"/>
        <v>0</v>
      </c>
      <c r="AU981" s="191">
        <f t="shared" si="3661"/>
        <v>0</v>
      </c>
      <c r="AV981" s="163"/>
      <c r="AW981" s="191">
        <f t="shared" si="3608"/>
        <v>0</v>
      </c>
      <c r="AX981" s="191">
        <f t="shared" ref="AX981:BH981" si="3662">AX97-AX238+AW981</f>
        <v>0</v>
      </c>
      <c r="AY981" s="191">
        <f t="shared" si="3662"/>
        <v>0</v>
      </c>
      <c r="AZ981" s="191">
        <f t="shared" si="3662"/>
        <v>0</v>
      </c>
      <c r="BA981" s="191">
        <f t="shared" si="3662"/>
        <v>0</v>
      </c>
      <c r="BB981" s="191">
        <f t="shared" si="3662"/>
        <v>0</v>
      </c>
      <c r="BC981" s="191">
        <f t="shared" si="3662"/>
        <v>0</v>
      </c>
      <c r="BD981" s="191">
        <f t="shared" si="3662"/>
        <v>0</v>
      </c>
      <c r="BE981" s="191">
        <f t="shared" si="3662"/>
        <v>0</v>
      </c>
      <c r="BF981" s="191">
        <f t="shared" si="3662"/>
        <v>0</v>
      </c>
      <c r="BG981" s="191">
        <f t="shared" si="3662"/>
        <v>0</v>
      </c>
      <c r="BH981" s="191">
        <f t="shared" si="3662"/>
        <v>0</v>
      </c>
      <c r="BI981" s="163"/>
      <c r="BV981" s="163"/>
      <c r="CI981" s="163"/>
      <c r="CV981" s="163"/>
      <c r="DI981" s="163"/>
      <c r="DV981" s="163"/>
      <c r="EI981" s="163"/>
    </row>
    <row r="982" spans="1:139" ht="15.75" hidden="1" customHeight="1" outlineLevel="1" x14ac:dyDescent="0.25">
      <c r="A982" s="2">
        <f t="shared" si="3646"/>
        <v>92</v>
      </c>
      <c r="B982" s="86">
        <f t="shared" si="3646"/>
        <v>0</v>
      </c>
      <c r="C982" s="86">
        <f t="shared" si="3646"/>
        <v>0</v>
      </c>
      <c r="D982" s="2">
        <f t="shared" si="3646"/>
        <v>0</v>
      </c>
      <c r="E982" s="162">
        <f t="shared" si="3646"/>
        <v>0</v>
      </c>
      <c r="I982" s="205">
        <v>0</v>
      </c>
      <c r="J982" s="191">
        <f t="shared" ref="J982:U982" si="3663">J98-J239+I982</f>
        <v>0</v>
      </c>
      <c r="K982" s="191">
        <f t="shared" si="3663"/>
        <v>0</v>
      </c>
      <c r="L982" s="191">
        <f t="shared" si="3663"/>
        <v>0</v>
      </c>
      <c r="M982" s="191">
        <f t="shared" si="3663"/>
        <v>0</v>
      </c>
      <c r="N982" s="191">
        <f t="shared" si="3663"/>
        <v>0</v>
      </c>
      <c r="O982" s="191">
        <f t="shared" si="3663"/>
        <v>0</v>
      </c>
      <c r="P982" s="191">
        <f t="shared" si="3663"/>
        <v>0</v>
      </c>
      <c r="Q982" s="191">
        <f t="shared" si="3663"/>
        <v>0</v>
      </c>
      <c r="R982" s="191">
        <f t="shared" si="3663"/>
        <v>0</v>
      </c>
      <c r="S982" s="191">
        <f t="shared" si="3663"/>
        <v>0</v>
      </c>
      <c r="T982" s="191">
        <f t="shared" si="3663"/>
        <v>0</v>
      </c>
      <c r="U982" s="191">
        <f t="shared" si="3663"/>
        <v>0</v>
      </c>
      <c r="W982" s="191">
        <f t="shared" si="3604"/>
        <v>0</v>
      </c>
      <c r="X982" s="191">
        <f t="shared" ref="X982:AH982" si="3664">X98-X239+W982</f>
        <v>0</v>
      </c>
      <c r="Y982" s="191">
        <f t="shared" si="3664"/>
        <v>0</v>
      </c>
      <c r="Z982" s="191">
        <f t="shared" si="3664"/>
        <v>0</v>
      </c>
      <c r="AA982" s="191">
        <f t="shared" si="3664"/>
        <v>0</v>
      </c>
      <c r="AB982" s="191">
        <f t="shared" si="3664"/>
        <v>0</v>
      </c>
      <c r="AC982" s="191">
        <f t="shared" si="3664"/>
        <v>0</v>
      </c>
      <c r="AD982" s="191">
        <f t="shared" si="3664"/>
        <v>0</v>
      </c>
      <c r="AE982" s="191">
        <f t="shared" si="3664"/>
        <v>0</v>
      </c>
      <c r="AF982" s="191">
        <f t="shared" si="3664"/>
        <v>0</v>
      </c>
      <c r="AG982" s="191">
        <f t="shared" si="3664"/>
        <v>0</v>
      </c>
      <c r="AH982" s="191">
        <f t="shared" si="3664"/>
        <v>0</v>
      </c>
      <c r="AI982" s="163"/>
      <c r="AJ982" s="191">
        <f t="shared" si="3606"/>
        <v>0</v>
      </c>
      <c r="AK982" s="191">
        <f t="shared" ref="AK982:AU982" si="3665">AK98-AK239+AJ982</f>
        <v>0</v>
      </c>
      <c r="AL982" s="191">
        <f t="shared" si="3665"/>
        <v>0</v>
      </c>
      <c r="AM982" s="191">
        <f t="shared" si="3665"/>
        <v>0</v>
      </c>
      <c r="AN982" s="191">
        <f t="shared" si="3665"/>
        <v>0</v>
      </c>
      <c r="AO982" s="191">
        <f t="shared" si="3665"/>
        <v>0</v>
      </c>
      <c r="AP982" s="191">
        <f t="shared" si="3665"/>
        <v>0</v>
      </c>
      <c r="AQ982" s="191">
        <f t="shared" si="3665"/>
        <v>0</v>
      </c>
      <c r="AR982" s="191">
        <f t="shared" si="3665"/>
        <v>0</v>
      </c>
      <c r="AS982" s="191">
        <f t="shared" si="3665"/>
        <v>0</v>
      </c>
      <c r="AT982" s="191">
        <f t="shared" si="3665"/>
        <v>0</v>
      </c>
      <c r="AU982" s="191">
        <f t="shared" si="3665"/>
        <v>0</v>
      </c>
      <c r="AV982" s="163"/>
      <c r="AW982" s="191">
        <f t="shared" si="3608"/>
        <v>0</v>
      </c>
      <c r="AX982" s="191">
        <f t="shared" ref="AX982:BH982" si="3666">AX98-AX239+AW982</f>
        <v>0</v>
      </c>
      <c r="AY982" s="191">
        <f t="shared" si="3666"/>
        <v>0</v>
      </c>
      <c r="AZ982" s="191">
        <f t="shared" si="3666"/>
        <v>0</v>
      </c>
      <c r="BA982" s="191">
        <f t="shared" si="3666"/>
        <v>0</v>
      </c>
      <c r="BB982" s="191">
        <f t="shared" si="3666"/>
        <v>0</v>
      </c>
      <c r="BC982" s="191">
        <f t="shared" si="3666"/>
        <v>0</v>
      </c>
      <c r="BD982" s="191">
        <f t="shared" si="3666"/>
        <v>0</v>
      </c>
      <c r="BE982" s="191">
        <f t="shared" si="3666"/>
        <v>0</v>
      </c>
      <c r="BF982" s="191">
        <f t="shared" si="3666"/>
        <v>0</v>
      </c>
      <c r="BG982" s="191">
        <f t="shared" si="3666"/>
        <v>0</v>
      </c>
      <c r="BH982" s="191">
        <f t="shared" si="3666"/>
        <v>0</v>
      </c>
      <c r="BI982" s="163"/>
      <c r="BV982" s="163"/>
      <c r="CI982" s="163"/>
      <c r="CV982" s="163"/>
      <c r="DI982" s="163"/>
      <c r="DV982" s="163"/>
      <c r="EI982" s="163"/>
    </row>
    <row r="983" spans="1:139" ht="15.75" hidden="1" customHeight="1" outlineLevel="1" x14ac:dyDescent="0.25">
      <c r="A983" s="2">
        <f t="shared" si="3646"/>
        <v>93</v>
      </c>
      <c r="B983" s="86">
        <f t="shared" si="3646"/>
        <v>0</v>
      </c>
      <c r="C983" s="86">
        <f t="shared" si="3646"/>
        <v>0</v>
      </c>
      <c r="D983" s="2">
        <f t="shared" si="3646"/>
        <v>0</v>
      </c>
      <c r="E983" s="162">
        <f t="shared" si="3646"/>
        <v>0</v>
      </c>
      <c r="I983" s="205">
        <v>0</v>
      </c>
      <c r="J983" s="191">
        <f t="shared" ref="J983:U983" si="3667">J99-J240+I983</f>
        <v>0</v>
      </c>
      <c r="K983" s="191">
        <f t="shared" si="3667"/>
        <v>0</v>
      </c>
      <c r="L983" s="191">
        <f t="shared" si="3667"/>
        <v>0</v>
      </c>
      <c r="M983" s="191">
        <f t="shared" si="3667"/>
        <v>0</v>
      </c>
      <c r="N983" s="191">
        <f t="shared" si="3667"/>
        <v>0</v>
      </c>
      <c r="O983" s="191">
        <f t="shared" si="3667"/>
        <v>0</v>
      </c>
      <c r="P983" s="191">
        <f t="shared" si="3667"/>
        <v>0</v>
      </c>
      <c r="Q983" s="191">
        <f t="shared" si="3667"/>
        <v>0</v>
      </c>
      <c r="R983" s="191">
        <f t="shared" si="3667"/>
        <v>0</v>
      </c>
      <c r="S983" s="191">
        <f t="shared" si="3667"/>
        <v>0</v>
      </c>
      <c r="T983" s="191">
        <f t="shared" si="3667"/>
        <v>0</v>
      </c>
      <c r="U983" s="191">
        <f t="shared" si="3667"/>
        <v>0</v>
      </c>
      <c r="W983" s="191">
        <f t="shared" si="3604"/>
        <v>0</v>
      </c>
      <c r="X983" s="191">
        <f t="shared" ref="X983:AH983" si="3668">X99-X240+W983</f>
        <v>0</v>
      </c>
      <c r="Y983" s="191">
        <f t="shared" si="3668"/>
        <v>0</v>
      </c>
      <c r="Z983" s="191">
        <f t="shared" si="3668"/>
        <v>0</v>
      </c>
      <c r="AA983" s="191">
        <f t="shared" si="3668"/>
        <v>0</v>
      </c>
      <c r="AB983" s="191">
        <f t="shared" si="3668"/>
        <v>0</v>
      </c>
      <c r="AC983" s="191">
        <f t="shared" si="3668"/>
        <v>0</v>
      </c>
      <c r="AD983" s="191">
        <f t="shared" si="3668"/>
        <v>0</v>
      </c>
      <c r="AE983" s="191">
        <f t="shared" si="3668"/>
        <v>0</v>
      </c>
      <c r="AF983" s="191">
        <f t="shared" si="3668"/>
        <v>0</v>
      </c>
      <c r="AG983" s="191">
        <f t="shared" si="3668"/>
        <v>0</v>
      </c>
      <c r="AH983" s="191">
        <f t="shared" si="3668"/>
        <v>0</v>
      </c>
      <c r="AI983" s="163"/>
      <c r="AJ983" s="191">
        <f t="shared" si="3606"/>
        <v>0</v>
      </c>
      <c r="AK983" s="191">
        <f t="shared" ref="AK983:AU983" si="3669">AK99-AK240+AJ983</f>
        <v>0</v>
      </c>
      <c r="AL983" s="191">
        <f t="shared" si="3669"/>
        <v>0</v>
      </c>
      <c r="AM983" s="191">
        <f t="shared" si="3669"/>
        <v>0</v>
      </c>
      <c r="AN983" s="191">
        <f t="shared" si="3669"/>
        <v>0</v>
      </c>
      <c r="AO983" s="191">
        <f t="shared" si="3669"/>
        <v>0</v>
      </c>
      <c r="AP983" s="191">
        <f t="shared" si="3669"/>
        <v>0</v>
      </c>
      <c r="AQ983" s="191">
        <f t="shared" si="3669"/>
        <v>0</v>
      </c>
      <c r="AR983" s="191">
        <f t="shared" si="3669"/>
        <v>0</v>
      </c>
      <c r="AS983" s="191">
        <f t="shared" si="3669"/>
        <v>0</v>
      </c>
      <c r="AT983" s="191">
        <f t="shared" si="3669"/>
        <v>0</v>
      </c>
      <c r="AU983" s="191">
        <f t="shared" si="3669"/>
        <v>0</v>
      </c>
      <c r="AV983" s="163"/>
      <c r="AW983" s="191">
        <f t="shared" si="3608"/>
        <v>0</v>
      </c>
      <c r="AX983" s="191">
        <f t="shared" ref="AX983:BH983" si="3670">AX99-AX240+AW983</f>
        <v>0</v>
      </c>
      <c r="AY983" s="191">
        <f t="shared" si="3670"/>
        <v>0</v>
      </c>
      <c r="AZ983" s="191">
        <f t="shared" si="3670"/>
        <v>0</v>
      </c>
      <c r="BA983" s="191">
        <f t="shared" si="3670"/>
        <v>0</v>
      </c>
      <c r="BB983" s="191">
        <f t="shared" si="3670"/>
        <v>0</v>
      </c>
      <c r="BC983" s="191">
        <f t="shared" si="3670"/>
        <v>0</v>
      </c>
      <c r="BD983" s="191">
        <f t="shared" si="3670"/>
        <v>0</v>
      </c>
      <c r="BE983" s="191">
        <f t="shared" si="3670"/>
        <v>0</v>
      </c>
      <c r="BF983" s="191">
        <f t="shared" si="3670"/>
        <v>0</v>
      </c>
      <c r="BG983" s="191">
        <f t="shared" si="3670"/>
        <v>0</v>
      </c>
      <c r="BH983" s="191">
        <f t="shared" si="3670"/>
        <v>0</v>
      </c>
      <c r="BI983" s="163"/>
      <c r="BV983" s="163"/>
      <c r="CI983" s="163"/>
      <c r="CV983" s="163"/>
      <c r="DI983" s="163"/>
      <c r="DV983" s="163"/>
      <c r="EI983" s="163"/>
    </row>
    <row r="984" spans="1:139" ht="15.75" hidden="1" customHeight="1" outlineLevel="1" x14ac:dyDescent="0.25">
      <c r="A984" s="2">
        <f t="shared" si="3646"/>
        <v>94</v>
      </c>
      <c r="B984" s="86">
        <f t="shared" si="3646"/>
        <v>0</v>
      </c>
      <c r="C984" s="86">
        <f t="shared" si="3646"/>
        <v>0</v>
      </c>
      <c r="D984" s="2">
        <f t="shared" si="3646"/>
        <v>0</v>
      </c>
      <c r="E984" s="162">
        <f t="shared" si="3646"/>
        <v>0</v>
      </c>
      <c r="I984" s="205">
        <v>0</v>
      </c>
      <c r="J984" s="191">
        <f t="shared" ref="J984:U984" si="3671">J100-J241+I984</f>
        <v>0</v>
      </c>
      <c r="K984" s="191">
        <f t="shared" si="3671"/>
        <v>0</v>
      </c>
      <c r="L984" s="191">
        <f t="shared" si="3671"/>
        <v>0</v>
      </c>
      <c r="M984" s="191">
        <f t="shared" si="3671"/>
        <v>0</v>
      </c>
      <c r="N984" s="191">
        <f t="shared" si="3671"/>
        <v>0</v>
      </c>
      <c r="O984" s="191">
        <f t="shared" si="3671"/>
        <v>0</v>
      </c>
      <c r="P984" s="191">
        <f t="shared" si="3671"/>
        <v>0</v>
      </c>
      <c r="Q984" s="191">
        <f t="shared" si="3671"/>
        <v>0</v>
      </c>
      <c r="R984" s="191">
        <f t="shared" si="3671"/>
        <v>0</v>
      </c>
      <c r="S984" s="191">
        <f t="shared" si="3671"/>
        <v>0</v>
      </c>
      <c r="T984" s="191">
        <f t="shared" si="3671"/>
        <v>0</v>
      </c>
      <c r="U984" s="191">
        <f t="shared" si="3671"/>
        <v>0</v>
      </c>
      <c r="W984" s="191">
        <f t="shared" si="3604"/>
        <v>0</v>
      </c>
      <c r="X984" s="191">
        <f t="shared" ref="X984:AH984" si="3672">X100-X241+W984</f>
        <v>0</v>
      </c>
      <c r="Y984" s="191">
        <f t="shared" si="3672"/>
        <v>0</v>
      </c>
      <c r="Z984" s="191">
        <f t="shared" si="3672"/>
        <v>0</v>
      </c>
      <c r="AA984" s="191">
        <f t="shared" si="3672"/>
        <v>0</v>
      </c>
      <c r="AB984" s="191">
        <f t="shared" si="3672"/>
        <v>0</v>
      </c>
      <c r="AC984" s="191">
        <f t="shared" si="3672"/>
        <v>0</v>
      </c>
      <c r="AD984" s="191">
        <f t="shared" si="3672"/>
        <v>0</v>
      </c>
      <c r="AE984" s="191">
        <f t="shared" si="3672"/>
        <v>0</v>
      </c>
      <c r="AF984" s="191">
        <f t="shared" si="3672"/>
        <v>0</v>
      </c>
      <c r="AG984" s="191">
        <f t="shared" si="3672"/>
        <v>0</v>
      </c>
      <c r="AH984" s="191">
        <f t="shared" si="3672"/>
        <v>0</v>
      </c>
      <c r="AI984" s="163"/>
      <c r="AJ984" s="191">
        <f t="shared" si="3606"/>
        <v>0</v>
      </c>
      <c r="AK984" s="191">
        <f t="shared" ref="AK984:AU984" si="3673">AK100-AK241+AJ984</f>
        <v>0</v>
      </c>
      <c r="AL984" s="191">
        <f t="shared" si="3673"/>
        <v>0</v>
      </c>
      <c r="AM984" s="191">
        <f t="shared" si="3673"/>
        <v>0</v>
      </c>
      <c r="AN984" s="191">
        <f t="shared" si="3673"/>
        <v>0</v>
      </c>
      <c r="AO984" s="191">
        <f t="shared" si="3673"/>
        <v>0</v>
      </c>
      <c r="AP984" s="191">
        <f t="shared" si="3673"/>
        <v>0</v>
      </c>
      <c r="AQ984" s="191">
        <f t="shared" si="3673"/>
        <v>0</v>
      </c>
      <c r="AR984" s="191">
        <f t="shared" si="3673"/>
        <v>0</v>
      </c>
      <c r="AS984" s="191">
        <f t="shared" si="3673"/>
        <v>0</v>
      </c>
      <c r="AT984" s="191">
        <f t="shared" si="3673"/>
        <v>0</v>
      </c>
      <c r="AU984" s="191">
        <f t="shared" si="3673"/>
        <v>0</v>
      </c>
      <c r="AV984" s="163"/>
      <c r="AW984" s="191">
        <f t="shared" si="3608"/>
        <v>0</v>
      </c>
      <c r="AX984" s="191">
        <f t="shared" ref="AX984:BH984" si="3674">AX100-AX241+AW984</f>
        <v>0</v>
      </c>
      <c r="AY984" s="191">
        <f t="shared" si="3674"/>
        <v>0</v>
      </c>
      <c r="AZ984" s="191">
        <f t="shared" si="3674"/>
        <v>0</v>
      </c>
      <c r="BA984" s="191">
        <f t="shared" si="3674"/>
        <v>0</v>
      </c>
      <c r="BB984" s="191">
        <f t="shared" si="3674"/>
        <v>0</v>
      </c>
      <c r="BC984" s="191">
        <f t="shared" si="3674"/>
        <v>0</v>
      </c>
      <c r="BD984" s="191">
        <f t="shared" si="3674"/>
        <v>0</v>
      </c>
      <c r="BE984" s="191">
        <f t="shared" si="3674"/>
        <v>0</v>
      </c>
      <c r="BF984" s="191">
        <f t="shared" si="3674"/>
        <v>0</v>
      </c>
      <c r="BG984" s="191">
        <f t="shared" si="3674"/>
        <v>0</v>
      </c>
      <c r="BH984" s="191">
        <f t="shared" si="3674"/>
        <v>0</v>
      </c>
      <c r="BI984" s="163"/>
      <c r="BV984" s="163"/>
      <c r="CI984" s="163"/>
      <c r="CV984" s="163"/>
      <c r="DI984" s="163"/>
      <c r="DV984" s="163"/>
      <c r="EI984" s="163"/>
    </row>
    <row r="985" spans="1:139" ht="15.75" hidden="1" customHeight="1" outlineLevel="1" x14ac:dyDescent="0.25">
      <c r="A985" s="2">
        <f t="shared" si="3646"/>
        <v>95</v>
      </c>
      <c r="B985" s="86">
        <f t="shared" si="3646"/>
        <v>0</v>
      </c>
      <c r="C985" s="86">
        <f t="shared" si="3646"/>
        <v>0</v>
      </c>
      <c r="D985" s="2">
        <f t="shared" si="3646"/>
        <v>0</v>
      </c>
      <c r="E985" s="162">
        <f t="shared" si="3646"/>
        <v>0</v>
      </c>
      <c r="I985" s="205">
        <v>0</v>
      </c>
      <c r="J985" s="191">
        <f t="shared" ref="J985:U985" si="3675">J101-J242+I985</f>
        <v>0</v>
      </c>
      <c r="K985" s="191">
        <f t="shared" si="3675"/>
        <v>0</v>
      </c>
      <c r="L985" s="191">
        <f t="shared" si="3675"/>
        <v>0</v>
      </c>
      <c r="M985" s="191">
        <f t="shared" si="3675"/>
        <v>0</v>
      </c>
      <c r="N985" s="191">
        <f t="shared" si="3675"/>
        <v>0</v>
      </c>
      <c r="O985" s="191">
        <f t="shared" si="3675"/>
        <v>0</v>
      </c>
      <c r="P985" s="191">
        <f t="shared" si="3675"/>
        <v>0</v>
      </c>
      <c r="Q985" s="191">
        <f t="shared" si="3675"/>
        <v>0</v>
      </c>
      <c r="R985" s="191">
        <f t="shared" si="3675"/>
        <v>0</v>
      </c>
      <c r="S985" s="191">
        <f t="shared" si="3675"/>
        <v>0</v>
      </c>
      <c r="T985" s="191">
        <f t="shared" si="3675"/>
        <v>0</v>
      </c>
      <c r="U985" s="191">
        <f t="shared" si="3675"/>
        <v>0</v>
      </c>
      <c r="W985" s="191">
        <f t="shared" si="3604"/>
        <v>0</v>
      </c>
      <c r="X985" s="191">
        <f t="shared" ref="X985:AH985" si="3676">X101-X242+W985</f>
        <v>0</v>
      </c>
      <c r="Y985" s="191">
        <f t="shared" si="3676"/>
        <v>0</v>
      </c>
      <c r="Z985" s="191">
        <f t="shared" si="3676"/>
        <v>0</v>
      </c>
      <c r="AA985" s="191">
        <f t="shared" si="3676"/>
        <v>0</v>
      </c>
      <c r="AB985" s="191">
        <f t="shared" si="3676"/>
        <v>0</v>
      </c>
      <c r="AC985" s="191">
        <f t="shared" si="3676"/>
        <v>0</v>
      </c>
      <c r="AD985" s="191">
        <f t="shared" si="3676"/>
        <v>0</v>
      </c>
      <c r="AE985" s="191">
        <f t="shared" si="3676"/>
        <v>0</v>
      </c>
      <c r="AF985" s="191">
        <f t="shared" si="3676"/>
        <v>0</v>
      </c>
      <c r="AG985" s="191">
        <f t="shared" si="3676"/>
        <v>0</v>
      </c>
      <c r="AH985" s="191">
        <f t="shared" si="3676"/>
        <v>0</v>
      </c>
      <c r="AI985" s="163"/>
      <c r="AJ985" s="191">
        <f t="shared" si="3606"/>
        <v>0</v>
      </c>
      <c r="AK985" s="191">
        <f t="shared" ref="AK985:AU985" si="3677">AK101-AK242+AJ985</f>
        <v>0</v>
      </c>
      <c r="AL985" s="191">
        <f t="shared" si="3677"/>
        <v>0</v>
      </c>
      <c r="AM985" s="191">
        <f t="shared" si="3677"/>
        <v>0</v>
      </c>
      <c r="AN985" s="191">
        <f t="shared" si="3677"/>
        <v>0</v>
      </c>
      <c r="AO985" s="191">
        <f t="shared" si="3677"/>
        <v>0</v>
      </c>
      <c r="AP985" s="191">
        <f t="shared" si="3677"/>
        <v>0</v>
      </c>
      <c r="AQ985" s="191">
        <f t="shared" si="3677"/>
        <v>0</v>
      </c>
      <c r="AR985" s="191">
        <f t="shared" si="3677"/>
        <v>0</v>
      </c>
      <c r="AS985" s="191">
        <f t="shared" si="3677"/>
        <v>0</v>
      </c>
      <c r="AT985" s="191">
        <f t="shared" si="3677"/>
        <v>0</v>
      </c>
      <c r="AU985" s="191">
        <f t="shared" si="3677"/>
        <v>0</v>
      </c>
      <c r="AV985" s="163"/>
      <c r="AW985" s="191">
        <f t="shared" si="3608"/>
        <v>0</v>
      </c>
      <c r="AX985" s="191">
        <f t="shared" ref="AX985:BH985" si="3678">AX101-AX242+AW985</f>
        <v>0</v>
      </c>
      <c r="AY985" s="191">
        <f t="shared" si="3678"/>
        <v>0</v>
      </c>
      <c r="AZ985" s="191">
        <f t="shared" si="3678"/>
        <v>0</v>
      </c>
      <c r="BA985" s="191">
        <f t="shared" si="3678"/>
        <v>0</v>
      </c>
      <c r="BB985" s="191">
        <f t="shared" si="3678"/>
        <v>0</v>
      </c>
      <c r="BC985" s="191">
        <f t="shared" si="3678"/>
        <v>0</v>
      </c>
      <c r="BD985" s="191">
        <f t="shared" si="3678"/>
        <v>0</v>
      </c>
      <c r="BE985" s="191">
        <f t="shared" si="3678"/>
        <v>0</v>
      </c>
      <c r="BF985" s="191">
        <f t="shared" si="3678"/>
        <v>0</v>
      </c>
      <c r="BG985" s="191">
        <f t="shared" si="3678"/>
        <v>0</v>
      </c>
      <c r="BH985" s="191">
        <f t="shared" si="3678"/>
        <v>0</v>
      </c>
      <c r="BI985" s="163"/>
      <c r="BV985" s="163"/>
      <c r="CI985" s="163"/>
      <c r="CV985" s="163"/>
      <c r="DI985" s="163"/>
      <c r="DV985" s="163"/>
      <c r="EI985" s="163"/>
    </row>
    <row r="986" spans="1:139" ht="15.75" hidden="1" customHeight="1" outlineLevel="1" x14ac:dyDescent="0.25">
      <c r="A986" s="2">
        <f t="shared" si="3646"/>
        <v>96</v>
      </c>
      <c r="B986" s="86">
        <f t="shared" si="3646"/>
        <v>0</v>
      </c>
      <c r="C986" s="86">
        <f t="shared" si="3646"/>
        <v>0</v>
      </c>
      <c r="D986" s="2">
        <f t="shared" si="3646"/>
        <v>0</v>
      </c>
      <c r="E986" s="162">
        <f t="shared" si="3646"/>
        <v>0</v>
      </c>
      <c r="I986" s="205">
        <v>0</v>
      </c>
      <c r="J986" s="191">
        <f t="shared" ref="J986:U986" si="3679">J102-J243+I986</f>
        <v>0</v>
      </c>
      <c r="K986" s="191">
        <f t="shared" si="3679"/>
        <v>0</v>
      </c>
      <c r="L986" s="191">
        <f t="shared" si="3679"/>
        <v>0</v>
      </c>
      <c r="M986" s="191">
        <f t="shared" si="3679"/>
        <v>0</v>
      </c>
      <c r="N986" s="191">
        <f t="shared" si="3679"/>
        <v>0</v>
      </c>
      <c r="O986" s="191">
        <f t="shared" si="3679"/>
        <v>0</v>
      </c>
      <c r="P986" s="191">
        <f t="shared" si="3679"/>
        <v>0</v>
      </c>
      <c r="Q986" s="191">
        <f t="shared" si="3679"/>
        <v>0</v>
      </c>
      <c r="R986" s="191">
        <f t="shared" si="3679"/>
        <v>0</v>
      </c>
      <c r="S986" s="191">
        <f t="shared" si="3679"/>
        <v>0</v>
      </c>
      <c r="T986" s="191">
        <f t="shared" si="3679"/>
        <v>0</v>
      </c>
      <c r="U986" s="191">
        <f t="shared" si="3679"/>
        <v>0</v>
      </c>
      <c r="W986" s="191">
        <f t="shared" si="3604"/>
        <v>0</v>
      </c>
      <c r="X986" s="191">
        <f t="shared" ref="X986:AH986" si="3680">X102-X243+W986</f>
        <v>0</v>
      </c>
      <c r="Y986" s="191">
        <f t="shared" si="3680"/>
        <v>0</v>
      </c>
      <c r="Z986" s="191">
        <f t="shared" si="3680"/>
        <v>0</v>
      </c>
      <c r="AA986" s="191">
        <f t="shared" si="3680"/>
        <v>0</v>
      </c>
      <c r="AB986" s="191">
        <f t="shared" si="3680"/>
        <v>0</v>
      </c>
      <c r="AC986" s="191">
        <f t="shared" si="3680"/>
        <v>0</v>
      </c>
      <c r="AD986" s="191">
        <f t="shared" si="3680"/>
        <v>0</v>
      </c>
      <c r="AE986" s="191">
        <f t="shared" si="3680"/>
        <v>0</v>
      </c>
      <c r="AF986" s="191">
        <f t="shared" si="3680"/>
        <v>0</v>
      </c>
      <c r="AG986" s="191">
        <f t="shared" si="3680"/>
        <v>0</v>
      </c>
      <c r="AH986" s="191">
        <f t="shared" si="3680"/>
        <v>0</v>
      </c>
      <c r="AI986" s="163"/>
      <c r="AJ986" s="191">
        <f t="shared" si="3606"/>
        <v>0</v>
      </c>
      <c r="AK986" s="191">
        <f t="shared" ref="AK986:AU986" si="3681">AK102-AK243+AJ986</f>
        <v>0</v>
      </c>
      <c r="AL986" s="191">
        <f t="shared" si="3681"/>
        <v>0</v>
      </c>
      <c r="AM986" s="191">
        <f t="shared" si="3681"/>
        <v>0</v>
      </c>
      <c r="AN986" s="191">
        <f t="shared" si="3681"/>
        <v>0</v>
      </c>
      <c r="AO986" s="191">
        <f t="shared" si="3681"/>
        <v>0</v>
      </c>
      <c r="AP986" s="191">
        <f t="shared" si="3681"/>
        <v>0</v>
      </c>
      <c r="AQ986" s="191">
        <f t="shared" si="3681"/>
        <v>0</v>
      </c>
      <c r="AR986" s="191">
        <f t="shared" si="3681"/>
        <v>0</v>
      </c>
      <c r="AS986" s="191">
        <f t="shared" si="3681"/>
        <v>0</v>
      </c>
      <c r="AT986" s="191">
        <f t="shared" si="3681"/>
        <v>0</v>
      </c>
      <c r="AU986" s="191">
        <f t="shared" si="3681"/>
        <v>0</v>
      </c>
      <c r="AV986" s="163"/>
      <c r="AW986" s="191">
        <f t="shared" si="3608"/>
        <v>0</v>
      </c>
      <c r="AX986" s="191">
        <f t="shared" ref="AX986:BH986" si="3682">AX102-AX243+AW986</f>
        <v>0</v>
      </c>
      <c r="AY986" s="191">
        <f t="shared" si="3682"/>
        <v>0</v>
      </c>
      <c r="AZ986" s="191">
        <f t="shared" si="3682"/>
        <v>0</v>
      </c>
      <c r="BA986" s="191">
        <f t="shared" si="3682"/>
        <v>0</v>
      </c>
      <c r="BB986" s="191">
        <f t="shared" si="3682"/>
        <v>0</v>
      </c>
      <c r="BC986" s="191">
        <f t="shared" si="3682"/>
        <v>0</v>
      </c>
      <c r="BD986" s="191">
        <f t="shared" si="3682"/>
        <v>0</v>
      </c>
      <c r="BE986" s="191">
        <f t="shared" si="3682"/>
        <v>0</v>
      </c>
      <c r="BF986" s="191">
        <f t="shared" si="3682"/>
        <v>0</v>
      </c>
      <c r="BG986" s="191">
        <f t="shared" si="3682"/>
        <v>0</v>
      </c>
      <c r="BH986" s="191">
        <f t="shared" si="3682"/>
        <v>0</v>
      </c>
      <c r="BI986" s="163"/>
      <c r="BV986" s="163"/>
      <c r="CI986" s="163"/>
      <c r="CV986" s="163"/>
      <c r="DI986" s="163"/>
      <c r="DV986" s="163"/>
      <c r="EI986" s="163"/>
    </row>
    <row r="987" spans="1:139" ht="15.75" hidden="1" customHeight="1" outlineLevel="1" x14ac:dyDescent="0.25">
      <c r="A987" s="2">
        <f t="shared" si="3646"/>
        <v>97</v>
      </c>
      <c r="B987" s="86">
        <f t="shared" si="3646"/>
        <v>0</v>
      </c>
      <c r="C987" s="86">
        <f t="shared" si="3646"/>
        <v>0</v>
      </c>
      <c r="D987" s="2">
        <f t="shared" si="3646"/>
        <v>0</v>
      </c>
      <c r="E987" s="162">
        <f t="shared" si="3646"/>
        <v>0</v>
      </c>
      <c r="I987" s="205">
        <v>0</v>
      </c>
      <c r="J987" s="191">
        <f t="shared" ref="J987:U987" si="3683">J103-J244+I987</f>
        <v>0</v>
      </c>
      <c r="K987" s="191">
        <f t="shared" si="3683"/>
        <v>0</v>
      </c>
      <c r="L987" s="191">
        <f t="shared" si="3683"/>
        <v>0</v>
      </c>
      <c r="M987" s="191">
        <f t="shared" si="3683"/>
        <v>0</v>
      </c>
      <c r="N987" s="191">
        <f t="shared" si="3683"/>
        <v>0</v>
      </c>
      <c r="O987" s="191">
        <f t="shared" si="3683"/>
        <v>0</v>
      </c>
      <c r="P987" s="191">
        <f t="shared" si="3683"/>
        <v>0</v>
      </c>
      <c r="Q987" s="191">
        <f t="shared" si="3683"/>
        <v>0</v>
      </c>
      <c r="R987" s="191">
        <f t="shared" si="3683"/>
        <v>0</v>
      </c>
      <c r="S987" s="191">
        <f t="shared" si="3683"/>
        <v>0</v>
      </c>
      <c r="T987" s="191">
        <f t="shared" si="3683"/>
        <v>0</v>
      </c>
      <c r="U987" s="191">
        <f t="shared" si="3683"/>
        <v>0</v>
      </c>
      <c r="W987" s="191">
        <f t="shared" si="3604"/>
        <v>0</v>
      </c>
      <c r="X987" s="191">
        <f t="shared" ref="X987:AH987" si="3684">X103-X244+W987</f>
        <v>0</v>
      </c>
      <c r="Y987" s="191">
        <f t="shared" si="3684"/>
        <v>0</v>
      </c>
      <c r="Z987" s="191">
        <f t="shared" si="3684"/>
        <v>0</v>
      </c>
      <c r="AA987" s="191">
        <f t="shared" si="3684"/>
        <v>0</v>
      </c>
      <c r="AB987" s="191">
        <f t="shared" si="3684"/>
        <v>0</v>
      </c>
      <c r="AC987" s="191">
        <f t="shared" si="3684"/>
        <v>0</v>
      </c>
      <c r="AD987" s="191">
        <f t="shared" si="3684"/>
        <v>0</v>
      </c>
      <c r="AE987" s="191">
        <f t="shared" si="3684"/>
        <v>0</v>
      </c>
      <c r="AF987" s="191">
        <f t="shared" si="3684"/>
        <v>0</v>
      </c>
      <c r="AG987" s="191">
        <f t="shared" si="3684"/>
        <v>0</v>
      </c>
      <c r="AH987" s="191">
        <f t="shared" si="3684"/>
        <v>0</v>
      </c>
      <c r="AI987" s="163"/>
      <c r="AJ987" s="191">
        <f t="shared" si="3606"/>
        <v>0</v>
      </c>
      <c r="AK987" s="191">
        <f t="shared" ref="AK987:AU987" si="3685">AK103-AK244+AJ987</f>
        <v>0</v>
      </c>
      <c r="AL987" s="191">
        <f t="shared" si="3685"/>
        <v>0</v>
      </c>
      <c r="AM987" s="191">
        <f t="shared" si="3685"/>
        <v>0</v>
      </c>
      <c r="AN987" s="191">
        <f t="shared" si="3685"/>
        <v>0</v>
      </c>
      <c r="AO987" s="191">
        <f t="shared" si="3685"/>
        <v>0</v>
      </c>
      <c r="AP987" s="191">
        <f t="shared" si="3685"/>
        <v>0</v>
      </c>
      <c r="AQ987" s="191">
        <f t="shared" si="3685"/>
        <v>0</v>
      </c>
      <c r="AR987" s="191">
        <f t="shared" si="3685"/>
        <v>0</v>
      </c>
      <c r="AS987" s="191">
        <f t="shared" si="3685"/>
        <v>0</v>
      </c>
      <c r="AT987" s="191">
        <f t="shared" si="3685"/>
        <v>0</v>
      </c>
      <c r="AU987" s="191">
        <f t="shared" si="3685"/>
        <v>0</v>
      </c>
      <c r="AV987" s="163"/>
      <c r="AW987" s="191">
        <f t="shared" si="3608"/>
        <v>0</v>
      </c>
      <c r="AX987" s="191">
        <f t="shared" ref="AX987:BH987" si="3686">AX103-AX244+AW987</f>
        <v>0</v>
      </c>
      <c r="AY987" s="191">
        <f t="shared" si="3686"/>
        <v>0</v>
      </c>
      <c r="AZ987" s="191">
        <f t="shared" si="3686"/>
        <v>0</v>
      </c>
      <c r="BA987" s="191">
        <f t="shared" si="3686"/>
        <v>0</v>
      </c>
      <c r="BB987" s="191">
        <f t="shared" si="3686"/>
        <v>0</v>
      </c>
      <c r="BC987" s="191">
        <f t="shared" si="3686"/>
        <v>0</v>
      </c>
      <c r="BD987" s="191">
        <f t="shared" si="3686"/>
        <v>0</v>
      </c>
      <c r="BE987" s="191">
        <f t="shared" si="3686"/>
        <v>0</v>
      </c>
      <c r="BF987" s="191">
        <f t="shared" si="3686"/>
        <v>0</v>
      </c>
      <c r="BG987" s="191">
        <f t="shared" si="3686"/>
        <v>0</v>
      </c>
      <c r="BH987" s="191">
        <f t="shared" si="3686"/>
        <v>0</v>
      </c>
      <c r="BI987" s="163"/>
      <c r="BV987" s="163"/>
      <c r="CI987" s="163"/>
      <c r="CV987" s="163"/>
      <c r="DI987" s="163"/>
      <c r="DV987" s="163"/>
      <c r="EI987" s="163"/>
    </row>
    <row r="988" spans="1:139" ht="15.75" hidden="1" customHeight="1" outlineLevel="1" x14ac:dyDescent="0.25">
      <c r="A988" s="2">
        <f t="shared" ref="A988:E997" si="3687">A848</f>
        <v>98</v>
      </c>
      <c r="B988" s="86">
        <f t="shared" si="3687"/>
        <v>0</v>
      </c>
      <c r="C988" s="86">
        <f t="shared" si="3687"/>
        <v>0</v>
      </c>
      <c r="D988" s="2">
        <f t="shared" si="3687"/>
        <v>0</v>
      </c>
      <c r="E988" s="162">
        <f t="shared" si="3687"/>
        <v>0</v>
      </c>
      <c r="I988" s="205">
        <v>0</v>
      </c>
      <c r="J988" s="191">
        <f t="shared" ref="J988:U988" si="3688">J104-J245+I988</f>
        <v>0</v>
      </c>
      <c r="K988" s="191">
        <f t="shared" si="3688"/>
        <v>0</v>
      </c>
      <c r="L988" s="191">
        <f t="shared" si="3688"/>
        <v>0</v>
      </c>
      <c r="M988" s="191">
        <f t="shared" si="3688"/>
        <v>0</v>
      </c>
      <c r="N988" s="191">
        <f t="shared" si="3688"/>
        <v>0</v>
      </c>
      <c r="O988" s="191">
        <f t="shared" si="3688"/>
        <v>0</v>
      </c>
      <c r="P988" s="191">
        <f t="shared" si="3688"/>
        <v>0</v>
      </c>
      <c r="Q988" s="191">
        <f t="shared" si="3688"/>
        <v>0</v>
      </c>
      <c r="R988" s="191">
        <f t="shared" si="3688"/>
        <v>0</v>
      </c>
      <c r="S988" s="191">
        <f t="shared" si="3688"/>
        <v>0</v>
      </c>
      <c r="T988" s="191">
        <f t="shared" si="3688"/>
        <v>0</v>
      </c>
      <c r="U988" s="191">
        <f t="shared" si="3688"/>
        <v>0</v>
      </c>
      <c r="W988" s="191">
        <f t="shared" si="3604"/>
        <v>0</v>
      </c>
      <c r="X988" s="191">
        <f t="shared" ref="X988:AH988" si="3689">X104-X245+W988</f>
        <v>0</v>
      </c>
      <c r="Y988" s="191">
        <f t="shared" si="3689"/>
        <v>0</v>
      </c>
      <c r="Z988" s="191">
        <f t="shared" si="3689"/>
        <v>0</v>
      </c>
      <c r="AA988" s="191">
        <f t="shared" si="3689"/>
        <v>0</v>
      </c>
      <c r="AB988" s="191">
        <f t="shared" si="3689"/>
        <v>0</v>
      </c>
      <c r="AC988" s="191">
        <f t="shared" si="3689"/>
        <v>0</v>
      </c>
      <c r="AD988" s="191">
        <f t="shared" si="3689"/>
        <v>0</v>
      </c>
      <c r="AE988" s="191">
        <f t="shared" si="3689"/>
        <v>0</v>
      </c>
      <c r="AF988" s="191">
        <f t="shared" si="3689"/>
        <v>0</v>
      </c>
      <c r="AG988" s="191">
        <f t="shared" si="3689"/>
        <v>0</v>
      </c>
      <c r="AH988" s="191">
        <f t="shared" si="3689"/>
        <v>0</v>
      </c>
      <c r="AI988" s="163"/>
      <c r="AJ988" s="191">
        <f t="shared" si="3606"/>
        <v>0</v>
      </c>
      <c r="AK988" s="191">
        <f t="shared" ref="AK988:AU988" si="3690">AK104-AK245+AJ988</f>
        <v>0</v>
      </c>
      <c r="AL988" s="191">
        <f t="shared" si="3690"/>
        <v>0</v>
      </c>
      <c r="AM988" s="191">
        <f t="shared" si="3690"/>
        <v>0</v>
      </c>
      <c r="AN988" s="191">
        <f t="shared" si="3690"/>
        <v>0</v>
      </c>
      <c r="AO988" s="191">
        <f t="shared" si="3690"/>
        <v>0</v>
      </c>
      <c r="AP988" s="191">
        <f t="shared" si="3690"/>
        <v>0</v>
      </c>
      <c r="AQ988" s="191">
        <f t="shared" si="3690"/>
        <v>0</v>
      </c>
      <c r="AR988" s="191">
        <f t="shared" si="3690"/>
        <v>0</v>
      </c>
      <c r="AS988" s="191">
        <f t="shared" si="3690"/>
        <v>0</v>
      </c>
      <c r="AT988" s="191">
        <f t="shared" si="3690"/>
        <v>0</v>
      </c>
      <c r="AU988" s="191">
        <f t="shared" si="3690"/>
        <v>0</v>
      </c>
      <c r="AV988" s="163"/>
      <c r="AW988" s="191">
        <f t="shared" si="3608"/>
        <v>0</v>
      </c>
      <c r="AX988" s="191">
        <f t="shared" ref="AX988:BH988" si="3691">AX104-AX245+AW988</f>
        <v>0</v>
      </c>
      <c r="AY988" s="191">
        <f t="shared" si="3691"/>
        <v>0</v>
      </c>
      <c r="AZ988" s="191">
        <f t="shared" si="3691"/>
        <v>0</v>
      </c>
      <c r="BA988" s="191">
        <f t="shared" si="3691"/>
        <v>0</v>
      </c>
      <c r="BB988" s="191">
        <f t="shared" si="3691"/>
        <v>0</v>
      </c>
      <c r="BC988" s="191">
        <f t="shared" si="3691"/>
        <v>0</v>
      </c>
      <c r="BD988" s="191">
        <f t="shared" si="3691"/>
        <v>0</v>
      </c>
      <c r="BE988" s="191">
        <f t="shared" si="3691"/>
        <v>0</v>
      </c>
      <c r="BF988" s="191">
        <f t="shared" si="3691"/>
        <v>0</v>
      </c>
      <c r="BG988" s="191">
        <f t="shared" si="3691"/>
        <v>0</v>
      </c>
      <c r="BH988" s="191">
        <f t="shared" si="3691"/>
        <v>0</v>
      </c>
      <c r="BI988" s="163"/>
      <c r="BV988" s="163"/>
      <c r="CI988" s="163"/>
      <c r="CV988" s="163"/>
      <c r="DI988" s="163"/>
      <c r="DV988" s="163"/>
      <c r="EI988" s="163"/>
    </row>
    <row r="989" spans="1:139" ht="15.75" hidden="1" customHeight="1" outlineLevel="1" x14ac:dyDescent="0.25">
      <c r="A989" s="2">
        <f t="shared" si="3687"/>
        <v>99</v>
      </c>
      <c r="B989" s="86">
        <f t="shared" si="3687"/>
        <v>0</v>
      </c>
      <c r="C989" s="86">
        <f t="shared" si="3687"/>
        <v>0</v>
      </c>
      <c r="D989" s="2">
        <f t="shared" si="3687"/>
        <v>0</v>
      </c>
      <c r="E989" s="162">
        <f t="shared" si="3687"/>
        <v>0</v>
      </c>
      <c r="I989" s="205">
        <v>0</v>
      </c>
      <c r="J989" s="191">
        <f t="shared" ref="J989:U989" si="3692">J105-J246+I989</f>
        <v>0</v>
      </c>
      <c r="K989" s="191">
        <f t="shared" si="3692"/>
        <v>0</v>
      </c>
      <c r="L989" s="191">
        <f t="shared" si="3692"/>
        <v>0</v>
      </c>
      <c r="M989" s="191">
        <f t="shared" si="3692"/>
        <v>0</v>
      </c>
      <c r="N989" s="191">
        <f t="shared" si="3692"/>
        <v>0</v>
      </c>
      <c r="O989" s="191">
        <f t="shared" si="3692"/>
        <v>0</v>
      </c>
      <c r="P989" s="191">
        <f t="shared" si="3692"/>
        <v>0</v>
      </c>
      <c r="Q989" s="191">
        <f t="shared" si="3692"/>
        <v>0</v>
      </c>
      <c r="R989" s="191">
        <f t="shared" si="3692"/>
        <v>0</v>
      </c>
      <c r="S989" s="191">
        <f t="shared" si="3692"/>
        <v>0</v>
      </c>
      <c r="T989" s="191">
        <f t="shared" si="3692"/>
        <v>0</v>
      </c>
      <c r="U989" s="191">
        <f t="shared" si="3692"/>
        <v>0</v>
      </c>
      <c r="W989" s="191">
        <f t="shared" si="3604"/>
        <v>0</v>
      </c>
      <c r="X989" s="191">
        <f t="shared" ref="X989:AH989" si="3693">X105-X246+W989</f>
        <v>0</v>
      </c>
      <c r="Y989" s="191">
        <f t="shared" si="3693"/>
        <v>0</v>
      </c>
      <c r="Z989" s="191">
        <f t="shared" si="3693"/>
        <v>0</v>
      </c>
      <c r="AA989" s="191">
        <f t="shared" si="3693"/>
        <v>0</v>
      </c>
      <c r="AB989" s="191">
        <f t="shared" si="3693"/>
        <v>0</v>
      </c>
      <c r="AC989" s="191">
        <f t="shared" si="3693"/>
        <v>0</v>
      </c>
      <c r="AD989" s="191">
        <f t="shared" si="3693"/>
        <v>0</v>
      </c>
      <c r="AE989" s="191">
        <f t="shared" si="3693"/>
        <v>0</v>
      </c>
      <c r="AF989" s="191">
        <f t="shared" si="3693"/>
        <v>0</v>
      </c>
      <c r="AG989" s="191">
        <f t="shared" si="3693"/>
        <v>0</v>
      </c>
      <c r="AH989" s="191">
        <f t="shared" si="3693"/>
        <v>0</v>
      </c>
      <c r="AI989" s="163"/>
      <c r="AJ989" s="191">
        <f t="shared" si="3606"/>
        <v>0</v>
      </c>
      <c r="AK989" s="191">
        <f t="shared" ref="AK989:AU989" si="3694">AK105-AK246+AJ989</f>
        <v>0</v>
      </c>
      <c r="AL989" s="191">
        <f t="shared" si="3694"/>
        <v>0</v>
      </c>
      <c r="AM989" s="191">
        <f t="shared" si="3694"/>
        <v>0</v>
      </c>
      <c r="AN989" s="191">
        <f t="shared" si="3694"/>
        <v>0</v>
      </c>
      <c r="AO989" s="191">
        <f t="shared" si="3694"/>
        <v>0</v>
      </c>
      <c r="AP989" s="191">
        <f t="shared" si="3694"/>
        <v>0</v>
      </c>
      <c r="AQ989" s="191">
        <f t="shared" si="3694"/>
        <v>0</v>
      </c>
      <c r="AR989" s="191">
        <f t="shared" si="3694"/>
        <v>0</v>
      </c>
      <c r="AS989" s="191">
        <f t="shared" si="3694"/>
        <v>0</v>
      </c>
      <c r="AT989" s="191">
        <f t="shared" si="3694"/>
        <v>0</v>
      </c>
      <c r="AU989" s="191">
        <f t="shared" si="3694"/>
        <v>0</v>
      </c>
      <c r="AV989" s="163"/>
      <c r="AW989" s="191">
        <f t="shared" si="3608"/>
        <v>0</v>
      </c>
      <c r="AX989" s="191">
        <f t="shared" ref="AX989:BH989" si="3695">AX105-AX246+AW989</f>
        <v>0</v>
      </c>
      <c r="AY989" s="191">
        <f t="shared" si="3695"/>
        <v>0</v>
      </c>
      <c r="AZ989" s="191">
        <f t="shared" si="3695"/>
        <v>0</v>
      </c>
      <c r="BA989" s="191">
        <f t="shared" si="3695"/>
        <v>0</v>
      </c>
      <c r="BB989" s="191">
        <f t="shared" si="3695"/>
        <v>0</v>
      </c>
      <c r="BC989" s="191">
        <f t="shared" si="3695"/>
        <v>0</v>
      </c>
      <c r="BD989" s="191">
        <f t="shared" si="3695"/>
        <v>0</v>
      </c>
      <c r="BE989" s="191">
        <f t="shared" si="3695"/>
        <v>0</v>
      </c>
      <c r="BF989" s="191">
        <f t="shared" si="3695"/>
        <v>0</v>
      </c>
      <c r="BG989" s="191">
        <f t="shared" si="3695"/>
        <v>0</v>
      </c>
      <c r="BH989" s="191">
        <f t="shared" si="3695"/>
        <v>0</v>
      </c>
      <c r="BI989" s="163"/>
      <c r="BV989" s="163"/>
      <c r="CI989" s="163"/>
      <c r="CV989" s="163"/>
      <c r="DI989" s="163"/>
      <c r="DV989" s="163"/>
      <c r="EI989" s="163"/>
    </row>
    <row r="990" spans="1:139" ht="15.75" hidden="1" customHeight="1" outlineLevel="1" x14ac:dyDescent="0.25">
      <c r="A990" s="2">
        <f t="shared" si="3687"/>
        <v>100</v>
      </c>
      <c r="B990" s="86">
        <f t="shared" si="3687"/>
        <v>0</v>
      </c>
      <c r="C990" s="86">
        <f t="shared" si="3687"/>
        <v>0</v>
      </c>
      <c r="D990" s="2">
        <f t="shared" si="3687"/>
        <v>0</v>
      </c>
      <c r="E990" s="162">
        <f t="shared" si="3687"/>
        <v>0</v>
      </c>
      <c r="I990" s="205">
        <v>0</v>
      </c>
      <c r="J990" s="191">
        <f t="shared" ref="J990:U990" si="3696">J106-J247+I990</f>
        <v>0</v>
      </c>
      <c r="K990" s="191">
        <f t="shared" si="3696"/>
        <v>0</v>
      </c>
      <c r="L990" s="191">
        <f t="shared" si="3696"/>
        <v>0</v>
      </c>
      <c r="M990" s="191">
        <f t="shared" si="3696"/>
        <v>0</v>
      </c>
      <c r="N990" s="191">
        <f t="shared" si="3696"/>
        <v>0</v>
      </c>
      <c r="O990" s="191">
        <f t="shared" si="3696"/>
        <v>0</v>
      </c>
      <c r="P990" s="191">
        <f t="shared" si="3696"/>
        <v>0</v>
      </c>
      <c r="Q990" s="191">
        <f t="shared" si="3696"/>
        <v>0</v>
      </c>
      <c r="R990" s="191">
        <f t="shared" si="3696"/>
        <v>0</v>
      </c>
      <c r="S990" s="191">
        <f t="shared" si="3696"/>
        <v>0</v>
      </c>
      <c r="T990" s="191">
        <f t="shared" si="3696"/>
        <v>0</v>
      </c>
      <c r="U990" s="191">
        <f t="shared" si="3696"/>
        <v>0</v>
      </c>
      <c r="W990" s="191">
        <f t="shared" si="3604"/>
        <v>0</v>
      </c>
      <c r="X990" s="191">
        <f t="shared" ref="X990:AH990" si="3697">X106-X247+W990</f>
        <v>0</v>
      </c>
      <c r="Y990" s="191">
        <f t="shared" si="3697"/>
        <v>0</v>
      </c>
      <c r="Z990" s="191">
        <f t="shared" si="3697"/>
        <v>0</v>
      </c>
      <c r="AA990" s="191">
        <f t="shared" si="3697"/>
        <v>0</v>
      </c>
      <c r="AB990" s="191">
        <f t="shared" si="3697"/>
        <v>0</v>
      </c>
      <c r="AC990" s="191">
        <f t="shared" si="3697"/>
        <v>0</v>
      </c>
      <c r="AD990" s="191">
        <f t="shared" si="3697"/>
        <v>0</v>
      </c>
      <c r="AE990" s="191">
        <f t="shared" si="3697"/>
        <v>0</v>
      </c>
      <c r="AF990" s="191">
        <f t="shared" si="3697"/>
        <v>0</v>
      </c>
      <c r="AG990" s="191">
        <f t="shared" si="3697"/>
        <v>0</v>
      </c>
      <c r="AH990" s="191">
        <f t="shared" si="3697"/>
        <v>0</v>
      </c>
      <c r="AI990" s="163"/>
      <c r="AJ990" s="191">
        <f t="shared" si="3606"/>
        <v>0</v>
      </c>
      <c r="AK990" s="191">
        <f t="shared" ref="AK990:AU990" si="3698">AK106-AK247+AJ990</f>
        <v>0</v>
      </c>
      <c r="AL990" s="191">
        <f t="shared" si="3698"/>
        <v>0</v>
      </c>
      <c r="AM990" s="191">
        <f t="shared" si="3698"/>
        <v>0</v>
      </c>
      <c r="AN990" s="191">
        <f t="shared" si="3698"/>
        <v>0</v>
      </c>
      <c r="AO990" s="191">
        <f t="shared" si="3698"/>
        <v>0</v>
      </c>
      <c r="AP990" s="191">
        <f t="shared" si="3698"/>
        <v>0</v>
      </c>
      <c r="AQ990" s="191">
        <f t="shared" si="3698"/>
        <v>0</v>
      </c>
      <c r="AR990" s="191">
        <f t="shared" si="3698"/>
        <v>0</v>
      </c>
      <c r="AS990" s="191">
        <f t="shared" si="3698"/>
        <v>0</v>
      </c>
      <c r="AT990" s="191">
        <f t="shared" si="3698"/>
        <v>0</v>
      </c>
      <c r="AU990" s="191">
        <f t="shared" si="3698"/>
        <v>0</v>
      </c>
      <c r="AV990" s="163"/>
      <c r="AW990" s="191">
        <f t="shared" si="3608"/>
        <v>0</v>
      </c>
      <c r="AX990" s="191">
        <f t="shared" ref="AX990:BH990" si="3699">AX106-AX247+AW990</f>
        <v>0</v>
      </c>
      <c r="AY990" s="191">
        <f t="shared" si="3699"/>
        <v>0</v>
      </c>
      <c r="AZ990" s="191">
        <f t="shared" si="3699"/>
        <v>0</v>
      </c>
      <c r="BA990" s="191">
        <f t="shared" si="3699"/>
        <v>0</v>
      </c>
      <c r="BB990" s="191">
        <f t="shared" si="3699"/>
        <v>0</v>
      </c>
      <c r="BC990" s="191">
        <f t="shared" si="3699"/>
        <v>0</v>
      </c>
      <c r="BD990" s="191">
        <f t="shared" si="3699"/>
        <v>0</v>
      </c>
      <c r="BE990" s="191">
        <f t="shared" si="3699"/>
        <v>0</v>
      </c>
      <c r="BF990" s="191">
        <f t="shared" si="3699"/>
        <v>0</v>
      </c>
      <c r="BG990" s="191">
        <f t="shared" si="3699"/>
        <v>0</v>
      </c>
      <c r="BH990" s="191">
        <f t="shared" si="3699"/>
        <v>0</v>
      </c>
      <c r="BI990" s="163"/>
      <c r="BV990" s="163"/>
      <c r="CI990" s="163"/>
      <c r="CV990" s="163"/>
      <c r="DI990" s="163"/>
      <c r="DV990" s="163"/>
      <c r="EI990" s="163"/>
    </row>
    <row r="991" spans="1:139" ht="15.75" hidden="1" customHeight="1" outlineLevel="1" x14ac:dyDescent="0.25">
      <c r="A991" s="2">
        <f t="shared" si="3687"/>
        <v>101</v>
      </c>
      <c r="B991" s="86">
        <f t="shared" si="3687"/>
        <v>0</v>
      </c>
      <c r="C991" s="86">
        <f t="shared" si="3687"/>
        <v>0</v>
      </c>
      <c r="D991" s="2">
        <f t="shared" si="3687"/>
        <v>0</v>
      </c>
      <c r="E991" s="162">
        <f t="shared" si="3687"/>
        <v>0</v>
      </c>
      <c r="I991" s="205">
        <v>0</v>
      </c>
      <c r="J991" s="191">
        <f t="shared" ref="J991:U991" si="3700">J107-J248+I991</f>
        <v>0</v>
      </c>
      <c r="K991" s="191">
        <f t="shared" si="3700"/>
        <v>0</v>
      </c>
      <c r="L991" s="191">
        <f t="shared" si="3700"/>
        <v>0</v>
      </c>
      <c r="M991" s="191">
        <f t="shared" si="3700"/>
        <v>0</v>
      </c>
      <c r="N991" s="191">
        <f t="shared" si="3700"/>
        <v>0</v>
      </c>
      <c r="O991" s="191">
        <f t="shared" si="3700"/>
        <v>0</v>
      </c>
      <c r="P991" s="191">
        <f t="shared" si="3700"/>
        <v>0</v>
      </c>
      <c r="Q991" s="191">
        <f t="shared" si="3700"/>
        <v>0</v>
      </c>
      <c r="R991" s="191">
        <f t="shared" si="3700"/>
        <v>0</v>
      </c>
      <c r="S991" s="191">
        <f t="shared" si="3700"/>
        <v>0</v>
      </c>
      <c r="T991" s="191">
        <f t="shared" si="3700"/>
        <v>0</v>
      </c>
      <c r="U991" s="191">
        <f t="shared" si="3700"/>
        <v>0</v>
      </c>
      <c r="W991" s="191">
        <f t="shared" si="3604"/>
        <v>0</v>
      </c>
      <c r="X991" s="191">
        <f t="shared" ref="X991:AH991" si="3701">X107-X248+W991</f>
        <v>0</v>
      </c>
      <c r="Y991" s="191">
        <f t="shared" si="3701"/>
        <v>0</v>
      </c>
      <c r="Z991" s="191">
        <f t="shared" si="3701"/>
        <v>0</v>
      </c>
      <c r="AA991" s="191">
        <f t="shared" si="3701"/>
        <v>0</v>
      </c>
      <c r="AB991" s="191">
        <f t="shared" si="3701"/>
        <v>0</v>
      </c>
      <c r="AC991" s="191">
        <f t="shared" si="3701"/>
        <v>0</v>
      </c>
      <c r="AD991" s="191">
        <f t="shared" si="3701"/>
        <v>0</v>
      </c>
      <c r="AE991" s="191">
        <f t="shared" si="3701"/>
        <v>0</v>
      </c>
      <c r="AF991" s="191">
        <f t="shared" si="3701"/>
        <v>0</v>
      </c>
      <c r="AG991" s="191">
        <f t="shared" si="3701"/>
        <v>0</v>
      </c>
      <c r="AH991" s="191">
        <f t="shared" si="3701"/>
        <v>0</v>
      </c>
      <c r="AI991" s="163"/>
      <c r="AJ991" s="191">
        <f t="shared" si="3606"/>
        <v>0</v>
      </c>
      <c r="AK991" s="191">
        <f t="shared" ref="AK991:AU991" si="3702">AK107-AK248+AJ991</f>
        <v>0</v>
      </c>
      <c r="AL991" s="191">
        <f t="shared" si="3702"/>
        <v>0</v>
      </c>
      <c r="AM991" s="191">
        <f t="shared" si="3702"/>
        <v>0</v>
      </c>
      <c r="AN991" s="191">
        <f t="shared" si="3702"/>
        <v>0</v>
      </c>
      <c r="AO991" s="191">
        <f t="shared" si="3702"/>
        <v>0</v>
      </c>
      <c r="AP991" s="191">
        <f t="shared" si="3702"/>
        <v>0</v>
      </c>
      <c r="AQ991" s="191">
        <f t="shared" si="3702"/>
        <v>0</v>
      </c>
      <c r="AR991" s="191">
        <f t="shared" si="3702"/>
        <v>0</v>
      </c>
      <c r="AS991" s="191">
        <f t="shared" si="3702"/>
        <v>0</v>
      </c>
      <c r="AT991" s="191">
        <f t="shared" si="3702"/>
        <v>0</v>
      </c>
      <c r="AU991" s="191">
        <f t="shared" si="3702"/>
        <v>0</v>
      </c>
      <c r="AV991" s="163"/>
      <c r="AW991" s="191">
        <f t="shared" si="3608"/>
        <v>0</v>
      </c>
      <c r="AX991" s="191">
        <f t="shared" ref="AX991:BH991" si="3703">AX107-AX248+AW991</f>
        <v>0</v>
      </c>
      <c r="AY991" s="191">
        <f t="shared" si="3703"/>
        <v>0</v>
      </c>
      <c r="AZ991" s="191">
        <f t="shared" si="3703"/>
        <v>0</v>
      </c>
      <c r="BA991" s="191">
        <f t="shared" si="3703"/>
        <v>0</v>
      </c>
      <c r="BB991" s="191">
        <f t="shared" si="3703"/>
        <v>0</v>
      </c>
      <c r="BC991" s="191">
        <f t="shared" si="3703"/>
        <v>0</v>
      </c>
      <c r="BD991" s="191">
        <f t="shared" si="3703"/>
        <v>0</v>
      </c>
      <c r="BE991" s="191">
        <f t="shared" si="3703"/>
        <v>0</v>
      </c>
      <c r="BF991" s="191">
        <f t="shared" si="3703"/>
        <v>0</v>
      </c>
      <c r="BG991" s="191">
        <f t="shared" si="3703"/>
        <v>0</v>
      </c>
      <c r="BH991" s="191">
        <f t="shared" si="3703"/>
        <v>0</v>
      </c>
      <c r="BI991" s="163"/>
      <c r="BV991" s="163"/>
      <c r="CI991" s="163"/>
      <c r="CV991" s="163"/>
      <c r="DI991" s="163"/>
      <c r="DV991" s="163"/>
      <c r="EI991" s="163"/>
    </row>
    <row r="992" spans="1:139" ht="15.75" hidden="1" customHeight="1" outlineLevel="1" x14ac:dyDescent="0.25">
      <c r="A992" s="2">
        <f t="shared" si="3687"/>
        <v>102</v>
      </c>
      <c r="B992" s="86">
        <f t="shared" si="3687"/>
        <v>0</v>
      </c>
      <c r="C992" s="86">
        <f t="shared" si="3687"/>
        <v>0</v>
      </c>
      <c r="D992" s="2">
        <f t="shared" si="3687"/>
        <v>0</v>
      </c>
      <c r="E992" s="162">
        <f t="shared" si="3687"/>
        <v>0</v>
      </c>
      <c r="I992" s="205">
        <v>0</v>
      </c>
      <c r="J992" s="191">
        <f t="shared" ref="J992:U992" si="3704">J108-J249+I992</f>
        <v>0</v>
      </c>
      <c r="K992" s="191">
        <f t="shared" si="3704"/>
        <v>0</v>
      </c>
      <c r="L992" s="191">
        <f t="shared" si="3704"/>
        <v>0</v>
      </c>
      <c r="M992" s="191">
        <f t="shared" si="3704"/>
        <v>0</v>
      </c>
      <c r="N992" s="191">
        <f t="shared" si="3704"/>
        <v>0</v>
      </c>
      <c r="O992" s="191">
        <f t="shared" si="3704"/>
        <v>0</v>
      </c>
      <c r="P992" s="191">
        <f t="shared" si="3704"/>
        <v>0</v>
      </c>
      <c r="Q992" s="191">
        <f t="shared" si="3704"/>
        <v>0</v>
      </c>
      <c r="R992" s="191">
        <f t="shared" si="3704"/>
        <v>0</v>
      </c>
      <c r="S992" s="191">
        <f t="shared" si="3704"/>
        <v>0</v>
      </c>
      <c r="T992" s="191">
        <f t="shared" si="3704"/>
        <v>0</v>
      </c>
      <c r="U992" s="191">
        <f t="shared" si="3704"/>
        <v>0</v>
      </c>
      <c r="W992" s="191">
        <f t="shared" si="3604"/>
        <v>0</v>
      </c>
      <c r="X992" s="191">
        <f t="shared" ref="X992:AH992" si="3705">X108-X249+W992</f>
        <v>0</v>
      </c>
      <c r="Y992" s="191">
        <f t="shared" si="3705"/>
        <v>0</v>
      </c>
      <c r="Z992" s="191">
        <f t="shared" si="3705"/>
        <v>0</v>
      </c>
      <c r="AA992" s="191">
        <f t="shared" si="3705"/>
        <v>0</v>
      </c>
      <c r="AB992" s="191">
        <f t="shared" si="3705"/>
        <v>0</v>
      </c>
      <c r="AC992" s="191">
        <f t="shared" si="3705"/>
        <v>0</v>
      </c>
      <c r="AD992" s="191">
        <f t="shared" si="3705"/>
        <v>0</v>
      </c>
      <c r="AE992" s="191">
        <f t="shared" si="3705"/>
        <v>0</v>
      </c>
      <c r="AF992" s="191">
        <f t="shared" si="3705"/>
        <v>0</v>
      </c>
      <c r="AG992" s="191">
        <f t="shared" si="3705"/>
        <v>0</v>
      </c>
      <c r="AH992" s="191">
        <f t="shared" si="3705"/>
        <v>0</v>
      </c>
      <c r="AI992" s="163"/>
      <c r="AJ992" s="191">
        <f t="shared" si="3606"/>
        <v>0</v>
      </c>
      <c r="AK992" s="191">
        <f t="shared" ref="AK992:AU992" si="3706">AK108-AK249+AJ992</f>
        <v>0</v>
      </c>
      <c r="AL992" s="191">
        <f t="shared" si="3706"/>
        <v>0</v>
      </c>
      <c r="AM992" s="191">
        <f t="shared" si="3706"/>
        <v>0</v>
      </c>
      <c r="AN992" s="191">
        <f t="shared" si="3706"/>
        <v>0</v>
      </c>
      <c r="AO992" s="191">
        <f t="shared" si="3706"/>
        <v>0</v>
      </c>
      <c r="AP992" s="191">
        <f t="shared" si="3706"/>
        <v>0</v>
      </c>
      <c r="AQ992" s="191">
        <f t="shared" si="3706"/>
        <v>0</v>
      </c>
      <c r="AR992" s="191">
        <f t="shared" si="3706"/>
        <v>0</v>
      </c>
      <c r="AS992" s="191">
        <f t="shared" si="3706"/>
        <v>0</v>
      </c>
      <c r="AT992" s="191">
        <f t="shared" si="3706"/>
        <v>0</v>
      </c>
      <c r="AU992" s="191">
        <f t="shared" si="3706"/>
        <v>0</v>
      </c>
      <c r="AV992" s="163"/>
      <c r="AW992" s="191">
        <f t="shared" si="3608"/>
        <v>0</v>
      </c>
      <c r="AX992" s="191">
        <f t="shared" ref="AX992:BH992" si="3707">AX108-AX249+AW992</f>
        <v>0</v>
      </c>
      <c r="AY992" s="191">
        <f t="shared" si="3707"/>
        <v>0</v>
      </c>
      <c r="AZ992" s="191">
        <f t="shared" si="3707"/>
        <v>0</v>
      </c>
      <c r="BA992" s="191">
        <f t="shared" si="3707"/>
        <v>0</v>
      </c>
      <c r="BB992" s="191">
        <f t="shared" si="3707"/>
        <v>0</v>
      </c>
      <c r="BC992" s="191">
        <f t="shared" si="3707"/>
        <v>0</v>
      </c>
      <c r="BD992" s="191">
        <f t="shared" si="3707"/>
        <v>0</v>
      </c>
      <c r="BE992" s="191">
        <f t="shared" si="3707"/>
        <v>0</v>
      </c>
      <c r="BF992" s="191">
        <f t="shared" si="3707"/>
        <v>0</v>
      </c>
      <c r="BG992" s="191">
        <f t="shared" si="3707"/>
        <v>0</v>
      </c>
      <c r="BH992" s="191">
        <f t="shared" si="3707"/>
        <v>0</v>
      </c>
      <c r="BI992" s="163"/>
      <c r="BV992" s="163"/>
      <c r="CI992" s="163"/>
      <c r="CV992" s="163"/>
      <c r="DI992" s="163"/>
      <c r="DV992" s="163"/>
      <c r="EI992" s="163"/>
    </row>
    <row r="993" spans="1:139" ht="15.75" hidden="1" customHeight="1" outlineLevel="1" x14ac:dyDescent="0.25">
      <c r="A993" s="2">
        <f t="shared" si="3687"/>
        <v>103</v>
      </c>
      <c r="B993" s="86">
        <f t="shared" si="3687"/>
        <v>0</v>
      </c>
      <c r="C993" s="86">
        <f t="shared" si="3687"/>
        <v>0</v>
      </c>
      <c r="D993" s="2">
        <f t="shared" si="3687"/>
        <v>0</v>
      </c>
      <c r="E993" s="162">
        <f t="shared" si="3687"/>
        <v>0</v>
      </c>
      <c r="I993" s="205">
        <v>0</v>
      </c>
      <c r="J993" s="191">
        <f t="shared" ref="J993:U993" si="3708">J109-J250+I993</f>
        <v>0</v>
      </c>
      <c r="K993" s="191">
        <f t="shared" si="3708"/>
        <v>0</v>
      </c>
      <c r="L993" s="191">
        <f t="shared" si="3708"/>
        <v>0</v>
      </c>
      <c r="M993" s="191">
        <f t="shared" si="3708"/>
        <v>0</v>
      </c>
      <c r="N993" s="191">
        <f t="shared" si="3708"/>
        <v>0</v>
      </c>
      <c r="O993" s="191">
        <f t="shared" si="3708"/>
        <v>0</v>
      </c>
      <c r="P993" s="191">
        <f t="shared" si="3708"/>
        <v>0</v>
      </c>
      <c r="Q993" s="191">
        <f t="shared" si="3708"/>
        <v>0</v>
      </c>
      <c r="R993" s="191">
        <f t="shared" si="3708"/>
        <v>0</v>
      </c>
      <c r="S993" s="191">
        <f t="shared" si="3708"/>
        <v>0</v>
      </c>
      <c r="T993" s="191">
        <f t="shared" si="3708"/>
        <v>0</v>
      </c>
      <c r="U993" s="191">
        <f t="shared" si="3708"/>
        <v>0</v>
      </c>
      <c r="W993" s="191">
        <f t="shared" si="3604"/>
        <v>0</v>
      </c>
      <c r="X993" s="191">
        <f t="shared" ref="X993:AH993" si="3709">X109-X250+W993</f>
        <v>0</v>
      </c>
      <c r="Y993" s="191">
        <f t="shared" si="3709"/>
        <v>0</v>
      </c>
      <c r="Z993" s="191">
        <f t="shared" si="3709"/>
        <v>0</v>
      </c>
      <c r="AA993" s="191">
        <f t="shared" si="3709"/>
        <v>0</v>
      </c>
      <c r="AB993" s="191">
        <f t="shared" si="3709"/>
        <v>0</v>
      </c>
      <c r="AC993" s="191">
        <f t="shared" si="3709"/>
        <v>0</v>
      </c>
      <c r="AD993" s="191">
        <f t="shared" si="3709"/>
        <v>0</v>
      </c>
      <c r="AE993" s="191">
        <f t="shared" si="3709"/>
        <v>0</v>
      </c>
      <c r="AF993" s="191">
        <f t="shared" si="3709"/>
        <v>0</v>
      </c>
      <c r="AG993" s="191">
        <f t="shared" si="3709"/>
        <v>0</v>
      </c>
      <c r="AH993" s="191">
        <f t="shared" si="3709"/>
        <v>0</v>
      </c>
      <c r="AI993" s="163"/>
      <c r="AJ993" s="191">
        <f t="shared" si="3606"/>
        <v>0</v>
      </c>
      <c r="AK993" s="191">
        <f t="shared" ref="AK993:AU993" si="3710">AK109-AK250+AJ993</f>
        <v>0</v>
      </c>
      <c r="AL993" s="191">
        <f t="shared" si="3710"/>
        <v>0</v>
      </c>
      <c r="AM993" s="191">
        <f t="shared" si="3710"/>
        <v>0</v>
      </c>
      <c r="AN993" s="191">
        <f t="shared" si="3710"/>
        <v>0</v>
      </c>
      <c r="AO993" s="191">
        <f t="shared" si="3710"/>
        <v>0</v>
      </c>
      <c r="AP993" s="191">
        <f t="shared" si="3710"/>
        <v>0</v>
      </c>
      <c r="AQ993" s="191">
        <f t="shared" si="3710"/>
        <v>0</v>
      </c>
      <c r="AR993" s="191">
        <f t="shared" si="3710"/>
        <v>0</v>
      </c>
      <c r="AS993" s="191">
        <f t="shared" si="3710"/>
        <v>0</v>
      </c>
      <c r="AT993" s="191">
        <f t="shared" si="3710"/>
        <v>0</v>
      </c>
      <c r="AU993" s="191">
        <f t="shared" si="3710"/>
        <v>0</v>
      </c>
      <c r="AV993" s="163"/>
      <c r="AW993" s="191">
        <f t="shared" si="3608"/>
        <v>0</v>
      </c>
      <c r="AX993" s="191">
        <f t="shared" ref="AX993:BH993" si="3711">AX109-AX250+AW993</f>
        <v>0</v>
      </c>
      <c r="AY993" s="191">
        <f t="shared" si="3711"/>
        <v>0</v>
      </c>
      <c r="AZ993" s="191">
        <f t="shared" si="3711"/>
        <v>0</v>
      </c>
      <c r="BA993" s="191">
        <f t="shared" si="3711"/>
        <v>0</v>
      </c>
      <c r="BB993" s="191">
        <f t="shared" si="3711"/>
        <v>0</v>
      </c>
      <c r="BC993" s="191">
        <f t="shared" si="3711"/>
        <v>0</v>
      </c>
      <c r="BD993" s="191">
        <f t="shared" si="3711"/>
        <v>0</v>
      </c>
      <c r="BE993" s="191">
        <f t="shared" si="3711"/>
        <v>0</v>
      </c>
      <c r="BF993" s="191">
        <f t="shared" si="3711"/>
        <v>0</v>
      </c>
      <c r="BG993" s="191">
        <f t="shared" si="3711"/>
        <v>0</v>
      </c>
      <c r="BH993" s="191">
        <f t="shared" si="3711"/>
        <v>0</v>
      </c>
      <c r="BI993" s="163"/>
      <c r="BV993" s="163"/>
      <c r="CI993" s="163"/>
      <c r="CV993" s="163"/>
      <c r="DI993" s="163"/>
      <c r="DV993" s="163"/>
      <c r="EI993" s="163"/>
    </row>
    <row r="994" spans="1:139" ht="15.75" hidden="1" customHeight="1" outlineLevel="1" x14ac:dyDescent="0.25">
      <c r="A994" s="2">
        <f t="shared" si="3687"/>
        <v>104</v>
      </c>
      <c r="B994" s="86">
        <f t="shared" si="3687"/>
        <v>0</v>
      </c>
      <c r="C994" s="86">
        <f t="shared" si="3687"/>
        <v>0</v>
      </c>
      <c r="D994" s="2">
        <f t="shared" si="3687"/>
        <v>0</v>
      </c>
      <c r="E994" s="162">
        <f t="shared" si="3687"/>
        <v>0</v>
      </c>
      <c r="I994" s="205">
        <v>0</v>
      </c>
      <c r="J994" s="191">
        <f t="shared" ref="J994:U994" si="3712">J110-J251+I994</f>
        <v>0</v>
      </c>
      <c r="K994" s="191">
        <f t="shared" si="3712"/>
        <v>0</v>
      </c>
      <c r="L994" s="191">
        <f t="shared" si="3712"/>
        <v>0</v>
      </c>
      <c r="M994" s="191">
        <f t="shared" si="3712"/>
        <v>0</v>
      </c>
      <c r="N994" s="191">
        <f t="shared" si="3712"/>
        <v>0</v>
      </c>
      <c r="O994" s="191">
        <f t="shared" si="3712"/>
        <v>0</v>
      </c>
      <c r="P994" s="191">
        <f t="shared" si="3712"/>
        <v>0</v>
      </c>
      <c r="Q994" s="191">
        <f t="shared" si="3712"/>
        <v>0</v>
      </c>
      <c r="R994" s="191">
        <f t="shared" si="3712"/>
        <v>0</v>
      </c>
      <c r="S994" s="191">
        <f t="shared" si="3712"/>
        <v>0</v>
      </c>
      <c r="T994" s="191">
        <f t="shared" si="3712"/>
        <v>0</v>
      </c>
      <c r="U994" s="191">
        <f t="shared" si="3712"/>
        <v>0</v>
      </c>
      <c r="W994" s="191">
        <f t="shared" si="3604"/>
        <v>0</v>
      </c>
      <c r="X994" s="191">
        <f t="shared" ref="X994:AH994" si="3713">X110-X251+W994</f>
        <v>0</v>
      </c>
      <c r="Y994" s="191">
        <f t="shared" si="3713"/>
        <v>0</v>
      </c>
      <c r="Z994" s="191">
        <f t="shared" si="3713"/>
        <v>0</v>
      </c>
      <c r="AA994" s="191">
        <f t="shared" si="3713"/>
        <v>0</v>
      </c>
      <c r="AB994" s="191">
        <f t="shared" si="3713"/>
        <v>0</v>
      </c>
      <c r="AC994" s="191">
        <f t="shared" si="3713"/>
        <v>0</v>
      </c>
      <c r="AD994" s="191">
        <f t="shared" si="3713"/>
        <v>0</v>
      </c>
      <c r="AE994" s="191">
        <f t="shared" si="3713"/>
        <v>0</v>
      </c>
      <c r="AF994" s="191">
        <f t="shared" si="3713"/>
        <v>0</v>
      </c>
      <c r="AG994" s="191">
        <f t="shared" si="3713"/>
        <v>0</v>
      </c>
      <c r="AH994" s="191">
        <f t="shared" si="3713"/>
        <v>0</v>
      </c>
      <c r="AI994" s="163"/>
      <c r="AJ994" s="191">
        <f t="shared" si="3606"/>
        <v>0</v>
      </c>
      <c r="AK994" s="191">
        <f t="shared" ref="AK994:AU994" si="3714">AK110-AK251+AJ994</f>
        <v>0</v>
      </c>
      <c r="AL994" s="191">
        <f t="shared" si="3714"/>
        <v>0</v>
      </c>
      <c r="AM994" s="191">
        <f t="shared" si="3714"/>
        <v>0</v>
      </c>
      <c r="AN994" s="191">
        <f t="shared" si="3714"/>
        <v>0</v>
      </c>
      <c r="AO994" s="191">
        <f t="shared" si="3714"/>
        <v>0</v>
      </c>
      <c r="AP994" s="191">
        <f t="shared" si="3714"/>
        <v>0</v>
      </c>
      <c r="AQ994" s="191">
        <f t="shared" si="3714"/>
        <v>0</v>
      </c>
      <c r="AR994" s="191">
        <f t="shared" si="3714"/>
        <v>0</v>
      </c>
      <c r="AS994" s="191">
        <f t="shared" si="3714"/>
        <v>0</v>
      </c>
      <c r="AT994" s="191">
        <f t="shared" si="3714"/>
        <v>0</v>
      </c>
      <c r="AU994" s="191">
        <f t="shared" si="3714"/>
        <v>0</v>
      </c>
      <c r="AV994" s="163"/>
      <c r="AW994" s="191">
        <f t="shared" si="3608"/>
        <v>0</v>
      </c>
      <c r="AX994" s="191">
        <f t="shared" ref="AX994:BH994" si="3715">AX110-AX251+AW994</f>
        <v>0</v>
      </c>
      <c r="AY994" s="191">
        <f t="shared" si="3715"/>
        <v>0</v>
      </c>
      <c r="AZ994" s="191">
        <f t="shared" si="3715"/>
        <v>0</v>
      </c>
      <c r="BA994" s="191">
        <f t="shared" si="3715"/>
        <v>0</v>
      </c>
      <c r="BB994" s="191">
        <f t="shared" si="3715"/>
        <v>0</v>
      </c>
      <c r="BC994" s="191">
        <f t="shared" si="3715"/>
        <v>0</v>
      </c>
      <c r="BD994" s="191">
        <f t="shared" si="3715"/>
        <v>0</v>
      </c>
      <c r="BE994" s="191">
        <f t="shared" si="3715"/>
        <v>0</v>
      </c>
      <c r="BF994" s="191">
        <f t="shared" si="3715"/>
        <v>0</v>
      </c>
      <c r="BG994" s="191">
        <f t="shared" si="3715"/>
        <v>0</v>
      </c>
      <c r="BH994" s="191">
        <f t="shared" si="3715"/>
        <v>0</v>
      </c>
      <c r="BI994" s="163"/>
      <c r="BV994" s="163"/>
      <c r="CI994" s="163"/>
      <c r="CV994" s="163"/>
      <c r="DI994" s="163"/>
      <c r="DV994" s="163"/>
      <c r="EI994" s="163"/>
    </row>
    <row r="995" spans="1:139" ht="15.75" hidden="1" customHeight="1" outlineLevel="1" x14ac:dyDescent="0.25">
      <c r="A995" s="2">
        <f t="shared" si="3687"/>
        <v>105</v>
      </c>
      <c r="B995" s="86">
        <f t="shared" si="3687"/>
        <v>0</v>
      </c>
      <c r="C995" s="86">
        <f t="shared" si="3687"/>
        <v>0</v>
      </c>
      <c r="D995" s="2">
        <f t="shared" si="3687"/>
        <v>0</v>
      </c>
      <c r="E995" s="162">
        <f t="shared" si="3687"/>
        <v>0</v>
      </c>
      <c r="I995" s="205">
        <v>0</v>
      </c>
      <c r="J995" s="191">
        <f t="shared" ref="J995:U995" si="3716">J111-J252+I995</f>
        <v>0</v>
      </c>
      <c r="K995" s="191">
        <f t="shared" si="3716"/>
        <v>0</v>
      </c>
      <c r="L995" s="191">
        <f t="shared" si="3716"/>
        <v>0</v>
      </c>
      <c r="M995" s="191">
        <f t="shared" si="3716"/>
        <v>0</v>
      </c>
      <c r="N995" s="191">
        <f t="shared" si="3716"/>
        <v>0</v>
      </c>
      <c r="O995" s="191">
        <f t="shared" si="3716"/>
        <v>0</v>
      </c>
      <c r="P995" s="191">
        <f t="shared" si="3716"/>
        <v>0</v>
      </c>
      <c r="Q995" s="191">
        <f t="shared" si="3716"/>
        <v>0</v>
      </c>
      <c r="R995" s="191">
        <f t="shared" si="3716"/>
        <v>0</v>
      </c>
      <c r="S995" s="191">
        <f t="shared" si="3716"/>
        <v>0</v>
      </c>
      <c r="T995" s="191">
        <f t="shared" si="3716"/>
        <v>0</v>
      </c>
      <c r="U995" s="191">
        <f t="shared" si="3716"/>
        <v>0</v>
      </c>
      <c r="W995" s="191">
        <f t="shared" si="3604"/>
        <v>0</v>
      </c>
      <c r="X995" s="191">
        <f t="shared" ref="X995:AH995" si="3717">X111-X252+W995</f>
        <v>0</v>
      </c>
      <c r="Y995" s="191">
        <f t="shared" si="3717"/>
        <v>0</v>
      </c>
      <c r="Z995" s="191">
        <f t="shared" si="3717"/>
        <v>0</v>
      </c>
      <c r="AA995" s="191">
        <f t="shared" si="3717"/>
        <v>0</v>
      </c>
      <c r="AB995" s="191">
        <f t="shared" si="3717"/>
        <v>0</v>
      </c>
      <c r="AC995" s="191">
        <f t="shared" si="3717"/>
        <v>0</v>
      </c>
      <c r="AD995" s="191">
        <f t="shared" si="3717"/>
        <v>0</v>
      </c>
      <c r="AE995" s="191">
        <f t="shared" si="3717"/>
        <v>0</v>
      </c>
      <c r="AF995" s="191">
        <f t="shared" si="3717"/>
        <v>0</v>
      </c>
      <c r="AG995" s="191">
        <f t="shared" si="3717"/>
        <v>0</v>
      </c>
      <c r="AH995" s="191">
        <f t="shared" si="3717"/>
        <v>0</v>
      </c>
      <c r="AI995" s="163"/>
      <c r="AJ995" s="191">
        <f t="shared" si="3606"/>
        <v>0</v>
      </c>
      <c r="AK995" s="191">
        <f t="shared" ref="AK995:AU995" si="3718">AK111-AK252+AJ995</f>
        <v>0</v>
      </c>
      <c r="AL995" s="191">
        <f t="shared" si="3718"/>
        <v>0</v>
      </c>
      <c r="AM995" s="191">
        <f t="shared" si="3718"/>
        <v>0</v>
      </c>
      <c r="AN995" s="191">
        <f t="shared" si="3718"/>
        <v>0</v>
      </c>
      <c r="AO995" s="191">
        <f t="shared" si="3718"/>
        <v>0</v>
      </c>
      <c r="AP995" s="191">
        <f t="shared" si="3718"/>
        <v>0</v>
      </c>
      <c r="AQ995" s="191">
        <f t="shared" si="3718"/>
        <v>0</v>
      </c>
      <c r="AR995" s="191">
        <f t="shared" si="3718"/>
        <v>0</v>
      </c>
      <c r="AS995" s="191">
        <f t="shared" si="3718"/>
        <v>0</v>
      </c>
      <c r="AT995" s="191">
        <f t="shared" si="3718"/>
        <v>0</v>
      </c>
      <c r="AU995" s="191">
        <f t="shared" si="3718"/>
        <v>0</v>
      </c>
      <c r="AV995" s="163"/>
      <c r="AW995" s="191">
        <f t="shared" si="3608"/>
        <v>0</v>
      </c>
      <c r="AX995" s="191">
        <f t="shared" ref="AX995:BH995" si="3719">AX111-AX252+AW995</f>
        <v>0</v>
      </c>
      <c r="AY995" s="191">
        <f t="shared" si="3719"/>
        <v>0</v>
      </c>
      <c r="AZ995" s="191">
        <f t="shared" si="3719"/>
        <v>0</v>
      </c>
      <c r="BA995" s="191">
        <f t="shared" si="3719"/>
        <v>0</v>
      </c>
      <c r="BB995" s="191">
        <f t="shared" si="3719"/>
        <v>0</v>
      </c>
      <c r="BC995" s="191">
        <f t="shared" si="3719"/>
        <v>0</v>
      </c>
      <c r="BD995" s="191">
        <f t="shared" si="3719"/>
        <v>0</v>
      </c>
      <c r="BE995" s="191">
        <f t="shared" si="3719"/>
        <v>0</v>
      </c>
      <c r="BF995" s="191">
        <f t="shared" si="3719"/>
        <v>0</v>
      </c>
      <c r="BG995" s="191">
        <f t="shared" si="3719"/>
        <v>0</v>
      </c>
      <c r="BH995" s="191">
        <f t="shared" si="3719"/>
        <v>0</v>
      </c>
      <c r="BI995" s="163"/>
      <c r="BV995" s="163"/>
      <c r="CI995" s="163"/>
      <c r="CV995" s="163"/>
      <c r="DI995" s="163"/>
      <c r="DV995" s="163"/>
      <c r="EI995" s="163"/>
    </row>
    <row r="996" spans="1:139" ht="15.75" hidden="1" customHeight="1" outlineLevel="1" x14ac:dyDescent="0.25">
      <c r="A996" s="2">
        <f t="shared" si="3687"/>
        <v>106</v>
      </c>
      <c r="B996" s="86">
        <f t="shared" si="3687"/>
        <v>0</v>
      </c>
      <c r="C996" s="86">
        <f t="shared" si="3687"/>
        <v>0</v>
      </c>
      <c r="D996" s="2">
        <f t="shared" si="3687"/>
        <v>0</v>
      </c>
      <c r="E996" s="162">
        <f t="shared" si="3687"/>
        <v>0</v>
      </c>
      <c r="I996" s="205">
        <v>0</v>
      </c>
      <c r="J996" s="191">
        <f t="shared" ref="J996:U996" si="3720">J112-J253+I996</f>
        <v>0</v>
      </c>
      <c r="K996" s="191">
        <f t="shared" si="3720"/>
        <v>0</v>
      </c>
      <c r="L996" s="191">
        <f t="shared" si="3720"/>
        <v>0</v>
      </c>
      <c r="M996" s="191">
        <f t="shared" si="3720"/>
        <v>0</v>
      </c>
      <c r="N996" s="191">
        <f t="shared" si="3720"/>
        <v>0</v>
      </c>
      <c r="O996" s="191">
        <f t="shared" si="3720"/>
        <v>0</v>
      </c>
      <c r="P996" s="191">
        <f t="shared" si="3720"/>
        <v>0</v>
      </c>
      <c r="Q996" s="191">
        <f t="shared" si="3720"/>
        <v>0</v>
      </c>
      <c r="R996" s="191">
        <f t="shared" si="3720"/>
        <v>0</v>
      </c>
      <c r="S996" s="191">
        <f t="shared" si="3720"/>
        <v>0</v>
      </c>
      <c r="T996" s="191">
        <f t="shared" si="3720"/>
        <v>0</v>
      </c>
      <c r="U996" s="191">
        <f t="shared" si="3720"/>
        <v>0</v>
      </c>
      <c r="W996" s="191">
        <f t="shared" si="3604"/>
        <v>0</v>
      </c>
      <c r="X996" s="191">
        <f t="shared" ref="X996:AH996" si="3721">X112-X253+W996</f>
        <v>0</v>
      </c>
      <c r="Y996" s="191">
        <f t="shared" si="3721"/>
        <v>0</v>
      </c>
      <c r="Z996" s="191">
        <f t="shared" si="3721"/>
        <v>0</v>
      </c>
      <c r="AA996" s="191">
        <f t="shared" si="3721"/>
        <v>0</v>
      </c>
      <c r="AB996" s="191">
        <f t="shared" si="3721"/>
        <v>0</v>
      </c>
      <c r="AC996" s="191">
        <f t="shared" si="3721"/>
        <v>0</v>
      </c>
      <c r="AD996" s="191">
        <f t="shared" si="3721"/>
        <v>0</v>
      </c>
      <c r="AE996" s="191">
        <f t="shared" si="3721"/>
        <v>0</v>
      </c>
      <c r="AF996" s="191">
        <f t="shared" si="3721"/>
        <v>0</v>
      </c>
      <c r="AG996" s="191">
        <f t="shared" si="3721"/>
        <v>0</v>
      </c>
      <c r="AH996" s="191">
        <f t="shared" si="3721"/>
        <v>0</v>
      </c>
      <c r="AI996" s="163"/>
      <c r="AJ996" s="191">
        <f t="shared" si="3606"/>
        <v>0</v>
      </c>
      <c r="AK996" s="191">
        <f t="shared" ref="AK996:AU996" si="3722">AK112-AK253+AJ996</f>
        <v>0</v>
      </c>
      <c r="AL996" s="191">
        <f t="shared" si="3722"/>
        <v>0</v>
      </c>
      <c r="AM996" s="191">
        <f t="shared" si="3722"/>
        <v>0</v>
      </c>
      <c r="AN996" s="191">
        <f t="shared" si="3722"/>
        <v>0</v>
      </c>
      <c r="AO996" s="191">
        <f t="shared" si="3722"/>
        <v>0</v>
      </c>
      <c r="AP996" s="191">
        <f t="shared" si="3722"/>
        <v>0</v>
      </c>
      <c r="AQ996" s="191">
        <f t="shared" si="3722"/>
        <v>0</v>
      </c>
      <c r="AR996" s="191">
        <f t="shared" si="3722"/>
        <v>0</v>
      </c>
      <c r="AS996" s="191">
        <f t="shared" si="3722"/>
        <v>0</v>
      </c>
      <c r="AT996" s="191">
        <f t="shared" si="3722"/>
        <v>0</v>
      </c>
      <c r="AU996" s="191">
        <f t="shared" si="3722"/>
        <v>0</v>
      </c>
      <c r="AV996" s="163"/>
      <c r="AW996" s="191">
        <f t="shared" si="3608"/>
        <v>0</v>
      </c>
      <c r="AX996" s="191">
        <f t="shared" ref="AX996:BH996" si="3723">AX112-AX253+AW996</f>
        <v>0</v>
      </c>
      <c r="AY996" s="191">
        <f t="shared" si="3723"/>
        <v>0</v>
      </c>
      <c r="AZ996" s="191">
        <f t="shared" si="3723"/>
        <v>0</v>
      </c>
      <c r="BA996" s="191">
        <f t="shared" si="3723"/>
        <v>0</v>
      </c>
      <c r="BB996" s="191">
        <f t="shared" si="3723"/>
        <v>0</v>
      </c>
      <c r="BC996" s="191">
        <f t="shared" si="3723"/>
        <v>0</v>
      </c>
      <c r="BD996" s="191">
        <f t="shared" si="3723"/>
        <v>0</v>
      </c>
      <c r="BE996" s="191">
        <f t="shared" si="3723"/>
        <v>0</v>
      </c>
      <c r="BF996" s="191">
        <f t="shared" si="3723"/>
        <v>0</v>
      </c>
      <c r="BG996" s="191">
        <f t="shared" si="3723"/>
        <v>0</v>
      </c>
      <c r="BH996" s="191">
        <f t="shared" si="3723"/>
        <v>0</v>
      </c>
      <c r="BI996" s="163"/>
      <c r="BV996" s="163"/>
      <c r="CI996" s="163"/>
      <c r="CV996" s="163"/>
      <c r="DI996" s="163"/>
      <c r="DV996" s="163"/>
      <c r="EI996" s="163"/>
    </row>
    <row r="997" spans="1:139" ht="15.75" hidden="1" customHeight="1" outlineLevel="1" x14ac:dyDescent="0.25">
      <c r="A997" s="2">
        <f t="shared" si="3687"/>
        <v>107</v>
      </c>
      <c r="B997" s="86">
        <f t="shared" si="3687"/>
        <v>0</v>
      </c>
      <c r="C997" s="86">
        <f t="shared" si="3687"/>
        <v>0</v>
      </c>
      <c r="D997" s="2">
        <f t="shared" si="3687"/>
        <v>0</v>
      </c>
      <c r="E997" s="162">
        <f t="shared" si="3687"/>
        <v>0</v>
      </c>
      <c r="I997" s="205">
        <v>0</v>
      </c>
      <c r="J997" s="191">
        <f t="shared" ref="J997:U997" si="3724">J113-J254+I997</f>
        <v>0</v>
      </c>
      <c r="K997" s="191">
        <f t="shared" si="3724"/>
        <v>0</v>
      </c>
      <c r="L997" s="191">
        <f t="shared" si="3724"/>
        <v>0</v>
      </c>
      <c r="M997" s="191">
        <f t="shared" si="3724"/>
        <v>0</v>
      </c>
      <c r="N997" s="191">
        <f t="shared" si="3724"/>
        <v>0</v>
      </c>
      <c r="O997" s="191">
        <f t="shared" si="3724"/>
        <v>0</v>
      </c>
      <c r="P997" s="191">
        <f t="shared" si="3724"/>
        <v>0</v>
      </c>
      <c r="Q997" s="191">
        <f t="shared" si="3724"/>
        <v>0</v>
      </c>
      <c r="R997" s="191">
        <f t="shared" si="3724"/>
        <v>0</v>
      </c>
      <c r="S997" s="191">
        <f t="shared" si="3724"/>
        <v>0</v>
      </c>
      <c r="T997" s="191">
        <f t="shared" si="3724"/>
        <v>0</v>
      </c>
      <c r="U997" s="191">
        <f t="shared" si="3724"/>
        <v>0</v>
      </c>
      <c r="W997" s="191">
        <f t="shared" si="3604"/>
        <v>0</v>
      </c>
      <c r="X997" s="191">
        <f t="shared" ref="X997:AH997" si="3725">X113-X254+W997</f>
        <v>0</v>
      </c>
      <c r="Y997" s="191">
        <f t="shared" si="3725"/>
        <v>0</v>
      </c>
      <c r="Z997" s="191">
        <f t="shared" si="3725"/>
        <v>0</v>
      </c>
      <c r="AA997" s="191">
        <f t="shared" si="3725"/>
        <v>0</v>
      </c>
      <c r="AB997" s="191">
        <f t="shared" si="3725"/>
        <v>0</v>
      </c>
      <c r="AC997" s="191">
        <f t="shared" si="3725"/>
        <v>0</v>
      </c>
      <c r="AD997" s="191">
        <f t="shared" si="3725"/>
        <v>0</v>
      </c>
      <c r="AE997" s="191">
        <f t="shared" si="3725"/>
        <v>0</v>
      </c>
      <c r="AF997" s="191">
        <f t="shared" si="3725"/>
        <v>0</v>
      </c>
      <c r="AG997" s="191">
        <f t="shared" si="3725"/>
        <v>0</v>
      </c>
      <c r="AH997" s="191">
        <f t="shared" si="3725"/>
        <v>0</v>
      </c>
      <c r="AI997" s="163"/>
      <c r="AJ997" s="191">
        <f t="shared" si="3606"/>
        <v>0</v>
      </c>
      <c r="AK997" s="191">
        <f t="shared" ref="AK997:AU997" si="3726">AK113-AK254+AJ997</f>
        <v>0</v>
      </c>
      <c r="AL997" s="191">
        <f t="shared" si="3726"/>
        <v>0</v>
      </c>
      <c r="AM997" s="191">
        <f t="shared" si="3726"/>
        <v>0</v>
      </c>
      <c r="AN997" s="191">
        <f t="shared" si="3726"/>
        <v>0</v>
      </c>
      <c r="AO997" s="191">
        <f t="shared" si="3726"/>
        <v>0</v>
      </c>
      <c r="AP997" s="191">
        <f t="shared" si="3726"/>
        <v>0</v>
      </c>
      <c r="AQ997" s="191">
        <f t="shared" si="3726"/>
        <v>0</v>
      </c>
      <c r="AR997" s="191">
        <f t="shared" si="3726"/>
        <v>0</v>
      </c>
      <c r="AS997" s="191">
        <f t="shared" si="3726"/>
        <v>0</v>
      </c>
      <c r="AT997" s="191">
        <f t="shared" si="3726"/>
        <v>0</v>
      </c>
      <c r="AU997" s="191">
        <f t="shared" si="3726"/>
        <v>0</v>
      </c>
      <c r="AV997" s="163"/>
      <c r="AW997" s="191">
        <f t="shared" si="3608"/>
        <v>0</v>
      </c>
      <c r="AX997" s="191">
        <f t="shared" ref="AX997:BH997" si="3727">AX113-AX254+AW997</f>
        <v>0</v>
      </c>
      <c r="AY997" s="191">
        <f t="shared" si="3727"/>
        <v>0</v>
      </c>
      <c r="AZ997" s="191">
        <f t="shared" si="3727"/>
        <v>0</v>
      </c>
      <c r="BA997" s="191">
        <f t="shared" si="3727"/>
        <v>0</v>
      </c>
      <c r="BB997" s="191">
        <f t="shared" si="3727"/>
        <v>0</v>
      </c>
      <c r="BC997" s="191">
        <f t="shared" si="3727"/>
        <v>0</v>
      </c>
      <c r="BD997" s="191">
        <f t="shared" si="3727"/>
        <v>0</v>
      </c>
      <c r="BE997" s="191">
        <f t="shared" si="3727"/>
        <v>0</v>
      </c>
      <c r="BF997" s="191">
        <f t="shared" si="3727"/>
        <v>0</v>
      </c>
      <c r="BG997" s="191">
        <f t="shared" si="3727"/>
        <v>0</v>
      </c>
      <c r="BH997" s="191">
        <f t="shared" si="3727"/>
        <v>0</v>
      </c>
      <c r="BI997" s="163"/>
      <c r="BV997" s="163"/>
      <c r="CI997" s="163"/>
      <c r="CV997" s="163"/>
      <c r="DI997" s="163"/>
      <c r="DV997" s="163"/>
      <c r="EI997" s="163"/>
    </row>
    <row r="998" spans="1:139" ht="15.75" hidden="1" customHeight="1" outlineLevel="1" x14ac:dyDescent="0.25">
      <c r="A998" s="2">
        <f t="shared" ref="A998:E1007" si="3728">A858</f>
        <v>108</v>
      </c>
      <c r="B998" s="86">
        <f t="shared" si="3728"/>
        <v>0</v>
      </c>
      <c r="C998" s="86">
        <f t="shared" si="3728"/>
        <v>0</v>
      </c>
      <c r="D998" s="2">
        <f t="shared" si="3728"/>
        <v>0</v>
      </c>
      <c r="E998" s="162">
        <f t="shared" si="3728"/>
        <v>0</v>
      </c>
      <c r="I998" s="205">
        <v>0</v>
      </c>
      <c r="J998" s="191">
        <f t="shared" ref="J998:U998" si="3729">J114-J255+I998</f>
        <v>0</v>
      </c>
      <c r="K998" s="191">
        <f t="shared" si="3729"/>
        <v>0</v>
      </c>
      <c r="L998" s="191">
        <f t="shared" si="3729"/>
        <v>0</v>
      </c>
      <c r="M998" s="191">
        <f t="shared" si="3729"/>
        <v>0</v>
      </c>
      <c r="N998" s="191">
        <f t="shared" si="3729"/>
        <v>0</v>
      </c>
      <c r="O998" s="191">
        <f t="shared" si="3729"/>
        <v>0</v>
      </c>
      <c r="P998" s="191">
        <f t="shared" si="3729"/>
        <v>0</v>
      </c>
      <c r="Q998" s="191">
        <f t="shared" si="3729"/>
        <v>0</v>
      </c>
      <c r="R998" s="191">
        <f t="shared" si="3729"/>
        <v>0</v>
      </c>
      <c r="S998" s="191">
        <f t="shared" si="3729"/>
        <v>0</v>
      </c>
      <c r="T998" s="191">
        <f t="shared" si="3729"/>
        <v>0</v>
      </c>
      <c r="U998" s="191">
        <f t="shared" si="3729"/>
        <v>0</v>
      </c>
      <c r="W998" s="191">
        <f t="shared" si="3604"/>
        <v>0</v>
      </c>
      <c r="X998" s="191">
        <f t="shared" ref="X998:AH998" si="3730">X114-X255+W998</f>
        <v>0</v>
      </c>
      <c r="Y998" s="191">
        <f t="shared" si="3730"/>
        <v>0</v>
      </c>
      <c r="Z998" s="191">
        <f t="shared" si="3730"/>
        <v>0</v>
      </c>
      <c r="AA998" s="191">
        <f t="shared" si="3730"/>
        <v>0</v>
      </c>
      <c r="AB998" s="191">
        <f t="shared" si="3730"/>
        <v>0</v>
      </c>
      <c r="AC998" s="191">
        <f t="shared" si="3730"/>
        <v>0</v>
      </c>
      <c r="AD998" s="191">
        <f t="shared" si="3730"/>
        <v>0</v>
      </c>
      <c r="AE998" s="191">
        <f t="shared" si="3730"/>
        <v>0</v>
      </c>
      <c r="AF998" s="191">
        <f t="shared" si="3730"/>
        <v>0</v>
      </c>
      <c r="AG998" s="191">
        <f t="shared" si="3730"/>
        <v>0</v>
      </c>
      <c r="AH998" s="191">
        <f t="shared" si="3730"/>
        <v>0</v>
      </c>
      <c r="AI998" s="163"/>
      <c r="AJ998" s="191">
        <f t="shared" si="3606"/>
        <v>0</v>
      </c>
      <c r="AK998" s="191">
        <f t="shared" ref="AK998:AU998" si="3731">AK114-AK255+AJ998</f>
        <v>0</v>
      </c>
      <c r="AL998" s="191">
        <f t="shared" si="3731"/>
        <v>0</v>
      </c>
      <c r="AM998" s="191">
        <f t="shared" si="3731"/>
        <v>0</v>
      </c>
      <c r="AN998" s="191">
        <f t="shared" si="3731"/>
        <v>0</v>
      </c>
      <c r="AO998" s="191">
        <f t="shared" si="3731"/>
        <v>0</v>
      </c>
      <c r="AP998" s="191">
        <f t="shared" si="3731"/>
        <v>0</v>
      </c>
      <c r="AQ998" s="191">
        <f t="shared" si="3731"/>
        <v>0</v>
      </c>
      <c r="AR998" s="191">
        <f t="shared" si="3731"/>
        <v>0</v>
      </c>
      <c r="AS998" s="191">
        <f t="shared" si="3731"/>
        <v>0</v>
      </c>
      <c r="AT998" s="191">
        <f t="shared" si="3731"/>
        <v>0</v>
      </c>
      <c r="AU998" s="191">
        <f t="shared" si="3731"/>
        <v>0</v>
      </c>
      <c r="AV998" s="163"/>
      <c r="AW998" s="191">
        <f t="shared" si="3608"/>
        <v>0</v>
      </c>
      <c r="AX998" s="191">
        <f t="shared" ref="AX998:BH998" si="3732">AX114-AX255+AW998</f>
        <v>0</v>
      </c>
      <c r="AY998" s="191">
        <f t="shared" si="3732"/>
        <v>0</v>
      </c>
      <c r="AZ998" s="191">
        <f t="shared" si="3732"/>
        <v>0</v>
      </c>
      <c r="BA998" s="191">
        <f t="shared" si="3732"/>
        <v>0</v>
      </c>
      <c r="BB998" s="191">
        <f t="shared" si="3732"/>
        <v>0</v>
      </c>
      <c r="BC998" s="191">
        <f t="shared" si="3732"/>
        <v>0</v>
      </c>
      <c r="BD998" s="191">
        <f t="shared" si="3732"/>
        <v>0</v>
      </c>
      <c r="BE998" s="191">
        <f t="shared" si="3732"/>
        <v>0</v>
      </c>
      <c r="BF998" s="191">
        <f t="shared" si="3732"/>
        <v>0</v>
      </c>
      <c r="BG998" s="191">
        <f t="shared" si="3732"/>
        <v>0</v>
      </c>
      <c r="BH998" s="191">
        <f t="shared" si="3732"/>
        <v>0</v>
      </c>
      <c r="BI998" s="163"/>
      <c r="BV998" s="163"/>
      <c r="CI998" s="163"/>
      <c r="CV998" s="163"/>
      <c r="DI998" s="163"/>
      <c r="DV998" s="163"/>
      <c r="EI998" s="163"/>
    </row>
    <row r="999" spans="1:139" ht="15.75" hidden="1" customHeight="1" outlineLevel="1" x14ac:dyDescent="0.25">
      <c r="A999" s="2">
        <f t="shared" si="3728"/>
        <v>109</v>
      </c>
      <c r="B999" s="86">
        <f t="shared" si="3728"/>
        <v>0</v>
      </c>
      <c r="C999" s="86">
        <f t="shared" si="3728"/>
        <v>0</v>
      </c>
      <c r="D999" s="2">
        <f t="shared" si="3728"/>
        <v>0</v>
      </c>
      <c r="E999" s="162">
        <f t="shared" si="3728"/>
        <v>0</v>
      </c>
      <c r="I999" s="205">
        <v>0</v>
      </c>
      <c r="J999" s="191">
        <f t="shared" ref="J999:U999" si="3733">J115-J256+I999</f>
        <v>0</v>
      </c>
      <c r="K999" s="191">
        <f t="shared" si="3733"/>
        <v>0</v>
      </c>
      <c r="L999" s="191">
        <f t="shared" si="3733"/>
        <v>0</v>
      </c>
      <c r="M999" s="191">
        <f t="shared" si="3733"/>
        <v>0</v>
      </c>
      <c r="N999" s="191">
        <f t="shared" si="3733"/>
        <v>0</v>
      </c>
      <c r="O999" s="191">
        <f t="shared" si="3733"/>
        <v>0</v>
      </c>
      <c r="P999" s="191">
        <f t="shared" si="3733"/>
        <v>0</v>
      </c>
      <c r="Q999" s="191">
        <f t="shared" si="3733"/>
        <v>0</v>
      </c>
      <c r="R999" s="191">
        <f t="shared" si="3733"/>
        <v>0</v>
      </c>
      <c r="S999" s="191">
        <f t="shared" si="3733"/>
        <v>0</v>
      </c>
      <c r="T999" s="191">
        <f t="shared" si="3733"/>
        <v>0</v>
      </c>
      <c r="U999" s="191">
        <f t="shared" si="3733"/>
        <v>0</v>
      </c>
      <c r="W999" s="191">
        <f t="shared" si="3604"/>
        <v>0</v>
      </c>
      <c r="X999" s="191">
        <f t="shared" ref="X999:AH999" si="3734">X115-X256+W999</f>
        <v>0</v>
      </c>
      <c r="Y999" s="191">
        <f t="shared" si="3734"/>
        <v>0</v>
      </c>
      <c r="Z999" s="191">
        <f t="shared" si="3734"/>
        <v>0</v>
      </c>
      <c r="AA999" s="191">
        <f t="shared" si="3734"/>
        <v>0</v>
      </c>
      <c r="AB999" s="191">
        <f t="shared" si="3734"/>
        <v>0</v>
      </c>
      <c r="AC999" s="191">
        <f t="shared" si="3734"/>
        <v>0</v>
      </c>
      <c r="AD999" s="191">
        <f t="shared" si="3734"/>
        <v>0</v>
      </c>
      <c r="AE999" s="191">
        <f t="shared" si="3734"/>
        <v>0</v>
      </c>
      <c r="AF999" s="191">
        <f t="shared" si="3734"/>
        <v>0</v>
      </c>
      <c r="AG999" s="191">
        <f t="shared" si="3734"/>
        <v>0</v>
      </c>
      <c r="AH999" s="191">
        <f t="shared" si="3734"/>
        <v>0</v>
      </c>
      <c r="AI999" s="163"/>
      <c r="AJ999" s="191">
        <f t="shared" si="3606"/>
        <v>0</v>
      </c>
      <c r="AK999" s="191">
        <f t="shared" ref="AK999:AU999" si="3735">AK115-AK256+AJ999</f>
        <v>0</v>
      </c>
      <c r="AL999" s="191">
        <f t="shared" si="3735"/>
        <v>0</v>
      </c>
      <c r="AM999" s="191">
        <f t="shared" si="3735"/>
        <v>0</v>
      </c>
      <c r="AN999" s="191">
        <f t="shared" si="3735"/>
        <v>0</v>
      </c>
      <c r="AO999" s="191">
        <f t="shared" si="3735"/>
        <v>0</v>
      </c>
      <c r="AP999" s="191">
        <f t="shared" si="3735"/>
        <v>0</v>
      </c>
      <c r="AQ999" s="191">
        <f t="shared" si="3735"/>
        <v>0</v>
      </c>
      <c r="AR999" s="191">
        <f t="shared" si="3735"/>
        <v>0</v>
      </c>
      <c r="AS999" s="191">
        <f t="shared" si="3735"/>
        <v>0</v>
      </c>
      <c r="AT999" s="191">
        <f t="shared" si="3735"/>
        <v>0</v>
      </c>
      <c r="AU999" s="191">
        <f t="shared" si="3735"/>
        <v>0</v>
      </c>
      <c r="AV999" s="163"/>
      <c r="AW999" s="191">
        <f t="shared" si="3608"/>
        <v>0</v>
      </c>
      <c r="AX999" s="191">
        <f t="shared" ref="AX999:BH999" si="3736">AX115-AX256+AW999</f>
        <v>0</v>
      </c>
      <c r="AY999" s="191">
        <f t="shared" si="3736"/>
        <v>0</v>
      </c>
      <c r="AZ999" s="191">
        <f t="shared" si="3736"/>
        <v>0</v>
      </c>
      <c r="BA999" s="191">
        <f t="shared" si="3736"/>
        <v>0</v>
      </c>
      <c r="BB999" s="191">
        <f t="shared" si="3736"/>
        <v>0</v>
      </c>
      <c r="BC999" s="191">
        <f t="shared" si="3736"/>
        <v>0</v>
      </c>
      <c r="BD999" s="191">
        <f t="shared" si="3736"/>
        <v>0</v>
      </c>
      <c r="BE999" s="191">
        <f t="shared" si="3736"/>
        <v>0</v>
      </c>
      <c r="BF999" s="191">
        <f t="shared" si="3736"/>
        <v>0</v>
      </c>
      <c r="BG999" s="191">
        <f t="shared" si="3736"/>
        <v>0</v>
      </c>
      <c r="BH999" s="191">
        <f t="shared" si="3736"/>
        <v>0</v>
      </c>
      <c r="BI999" s="163"/>
      <c r="BV999" s="163"/>
      <c r="CI999" s="163"/>
      <c r="CV999" s="163"/>
      <c r="DI999" s="163"/>
      <c r="DV999" s="163"/>
      <c r="EI999" s="163"/>
    </row>
    <row r="1000" spans="1:139" ht="15.75" hidden="1" customHeight="1" outlineLevel="1" x14ac:dyDescent="0.25">
      <c r="A1000" s="2">
        <f t="shared" si="3728"/>
        <v>110</v>
      </c>
      <c r="B1000" s="86">
        <f t="shared" si="3728"/>
        <v>0</v>
      </c>
      <c r="C1000" s="86">
        <f t="shared" si="3728"/>
        <v>0</v>
      </c>
      <c r="D1000" s="2">
        <f t="shared" si="3728"/>
        <v>0</v>
      </c>
      <c r="E1000" s="162">
        <f t="shared" si="3728"/>
        <v>0</v>
      </c>
      <c r="I1000" s="205">
        <v>0</v>
      </c>
      <c r="J1000" s="191">
        <f t="shared" ref="J1000:U1000" si="3737">J116-J257+I1000</f>
        <v>0</v>
      </c>
      <c r="K1000" s="191">
        <f t="shared" si="3737"/>
        <v>0</v>
      </c>
      <c r="L1000" s="191">
        <f t="shared" si="3737"/>
        <v>0</v>
      </c>
      <c r="M1000" s="191">
        <f t="shared" si="3737"/>
        <v>0</v>
      </c>
      <c r="N1000" s="191">
        <f t="shared" si="3737"/>
        <v>0</v>
      </c>
      <c r="O1000" s="191">
        <f t="shared" si="3737"/>
        <v>0</v>
      </c>
      <c r="P1000" s="191">
        <f t="shared" si="3737"/>
        <v>0</v>
      </c>
      <c r="Q1000" s="191">
        <f t="shared" si="3737"/>
        <v>0</v>
      </c>
      <c r="R1000" s="191">
        <f t="shared" si="3737"/>
        <v>0</v>
      </c>
      <c r="S1000" s="191">
        <f t="shared" si="3737"/>
        <v>0</v>
      </c>
      <c r="T1000" s="191">
        <f t="shared" si="3737"/>
        <v>0</v>
      </c>
      <c r="U1000" s="191">
        <f t="shared" si="3737"/>
        <v>0</v>
      </c>
      <c r="W1000" s="191">
        <f t="shared" ref="W1000:W1025" si="3738">W116-W257+U1000</f>
        <v>0</v>
      </c>
      <c r="X1000" s="191">
        <f t="shared" ref="X1000:AH1000" si="3739">X116-X257+W1000</f>
        <v>0</v>
      </c>
      <c r="Y1000" s="191">
        <f t="shared" si="3739"/>
        <v>0</v>
      </c>
      <c r="Z1000" s="191">
        <f t="shared" si="3739"/>
        <v>0</v>
      </c>
      <c r="AA1000" s="191">
        <f t="shared" si="3739"/>
        <v>0</v>
      </c>
      <c r="AB1000" s="191">
        <f t="shared" si="3739"/>
        <v>0</v>
      </c>
      <c r="AC1000" s="191">
        <f t="shared" si="3739"/>
        <v>0</v>
      </c>
      <c r="AD1000" s="191">
        <f t="shared" si="3739"/>
        <v>0</v>
      </c>
      <c r="AE1000" s="191">
        <f t="shared" si="3739"/>
        <v>0</v>
      </c>
      <c r="AF1000" s="191">
        <f t="shared" si="3739"/>
        <v>0</v>
      </c>
      <c r="AG1000" s="191">
        <f t="shared" si="3739"/>
        <v>0</v>
      </c>
      <c r="AH1000" s="191">
        <f t="shared" si="3739"/>
        <v>0</v>
      </c>
      <c r="AI1000" s="163"/>
      <c r="AJ1000" s="191">
        <f t="shared" ref="AJ1000:AJ1025" si="3740">AJ116-AJ257+AH1000</f>
        <v>0</v>
      </c>
      <c r="AK1000" s="191">
        <f t="shared" ref="AK1000:AU1000" si="3741">AK116-AK257+AJ1000</f>
        <v>0</v>
      </c>
      <c r="AL1000" s="191">
        <f t="shared" si="3741"/>
        <v>0</v>
      </c>
      <c r="AM1000" s="191">
        <f t="shared" si="3741"/>
        <v>0</v>
      </c>
      <c r="AN1000" s="191">
        <f t="shared" si="3741"/>
        <v>0</v>
      </c>
      <c r="AO1000" s="191">
        <f t="shared" si="3741"/>
        <v>0</v>
      </c>
      <c r="AP1000" s="191">
        <f t="shared" si="3741"/>
        <v>0</v>
      </c>
      <c r="AQ1000" s="191">
        <f t="shared" si="3741"/>
        <v>0</v>
      </c>
      <c r="AR1000" s="191">
        <f t="shared" si="3741"/>
        <v>0</v>
      </c>
      <c r="AS1000" s="191">
        <f t="shared" si="3741"/>
        <v>0</v>
      </c>
      <c r="AT1000" s="191">
        <f t="shared" si="3741"/>
        <v>0</v>
      </c>
      <c r="AU1000" s="191">
        <f t="shared" si="3741"/>
        <v>0</v>
      </c>
      <c r="AV1000" s="163"/>
      <c r="AW1000" s="191">
        <f t="shared" ref="AW1000:AW1025" si="3742">AW116-AW257+AU1000</f>
        <v>0</v>
      </c>
      <c r="AX1000" s="191">
        <f t="shared" ref="AX1000:BH1000" si="3743">AX116-AX257+AW1000</f>
        <v>0</v>
      </c>
      <c r="AY1000" s="191">
        <f t="shared" si="3743"/>
        <v>0</v>
      </c>
      <c r="AZ1000" s="191">
        <f t="shared" si="3743"/>
        <v>0</v>
      </c>
      <c r="BA1000" s="191">
        <f t="shared" si="3743"/>
        <v>0</v>
      </c>
      <c r="BB1000" s="191">
        <f t="shared" si="3743"/>
        <v>0</v>
      </c>
      <c r="BC1000" s="191">
        <f t="shared" si="3743"/>
        <v>0</v>
      </c>
      <c r="BD1000" s="191">
        <f t="shared" si="3743"/>
        <v>0</v>
      </c>
      <c r="BE1000" s="191">
        <f t="shared" si="3743"/>
        <v>0</v>
      </c>
      <c r="BF1000" s="191">
        <f t="shared" si="3743"/>
        <v>0</v>
      </c>
      <c r="BG1000" s="191">
        <f t="shared" si="3743"/>
        <v>0</v>
      </c>
      <c r="BH1000" s="191">
        <f t="shared" si="3743"/>
        <v>0</v>
      </c>
      <c r="BI1000" s="163"/>
      <c r="BV1000" s="163"/>
      <c r="CI1000" s="163"/>
      <c r="CV1000" s="163"/>
      <c r="DI1000" s="163"/>
      <c r="DV1000" s="163"/>
      <c r="EI1000" s="163"/>
    </row>
    <row r="1001" spans="1:139" ht="15.75" hidden="1" customHeight="1" outlineLevel="1" x14ac:dyDescent="0.25">
      <c r="A1001" s="2">
        <f t="shared" si="3728"/>
        <v>111</v>
      </c>
      <c r="B1001" s="86">
        <f t="shared" si="3728"/>
        <v>0</v>
      </c>
      <c r="C1001" s="86">
        <f t="shared" si="3728"/>
        <v>0</v>
      </c>
      <c r="D1001" s="2">
        <f t="shared" si="3728"/>
        <v>0</v>
      </c>
      <c r="E1001" s="162">
        <f t="shared" si="3728"/>
        <v>0</v>
      </c>
      <c r="I1001" s="205">
        <v>0</v>
      </c>
      <c r="J1001" s="191">
        <f t="shared" ref="J1001:U1001" si="3744">J117-J258+I1001</f>
        <v>0</v>
      </c>
      <c r="K1001" s="191">
        <f t="shared" si="3744"/>
        <v>0</v>
      </c>
      <c r="L1001" s="191">
        <f t="shared" si="3744"/>
        <v>0</v>
      </c>
      <c r="M1001" s="191">
        <f t="shared" si="3744"/>
        <v>0</v>
      </c>
      <c r="N1001" s="191">
        <f t="shared" si="3744"/>
        <v>0</v>
      </c>
      <c r="O1001" s="191">
        <f t="shared" si="3744"/>
        <v>0</v>
      </c>
      <c r="P1001" s="191">
        <f t="shared" si="3744"/>
        <v>0</v>
      </c>
      <c r="Q1001" s="191">
        <f t="shared" si="3744"/>
        <v>0</v>
      </c>
      <c r="R1001" s="191">
        <f t="shared" si="3744"/>
        <v>0</v>
      </c>
      <c r="S1001" s="191">
        <f t="shared" si="3744"/>
        <v>0</v>
      </c>
      <c r="T1001" s="191">
        <f t="shared" si="3744"/>
        <v>0</v>
      </c>
      <c r="U1001" s="191">
        <f t="shared" si="3744"/>
        <v>0</v>
      </c>
      <c r="W1001" s="191">
        <f t="shared" si="3738"/>
        <v>0</v>
      </c>
      <c r="X1001" s="191">
        <f t="shared" ref="X1001:AH1001" si="3745">X117-X258+W1001</f>
        <v>0</v>
      </c>
      <c r="Y1001" s="191">
        <f t="shared" si="3745"/>
        <v>0</v>
      </c>
      <c r="Z1001" s="191">
        <f t="shared" si="3745"/>
        <v>0</v>
      </c>
      <c r="AA1001" s="191">
        <f t="shared" si="3745"/>
        <v>0</v>
      </c>
      <c r="AB1001" s="191">
        <f t="shared" si="3745"/>
        <v>0</v>
      </c>
      <c r="AC1001" s="191">
        <f t="shared" si="3745"/>
        <v>0</v>
      </c>
      <c r="AD1001" s="191">
        <f t="shared" si="3745"/>
        <v>0</v>
      </c>
      <c r="AE1001" s="191">
        <f t="shared" si="3745"/>
        <v>0</v>
      </c>
      <c r="AF1001" s="191">
        <f t="shared" si="3745"/>
        <v>0</v>
      </c>
      <c r="AG1001" s="191">
        <f t="shared" si="3745"/>
        <v>0</v>
      </c>
      <c r="AH1001" s="191">
        <f t="shared" si="3745"/>
        <v>0</v>
      </c>
      <c r="AI1001" s="163"/>
      <c r="AJ1001" s="191">
        <f t="shared" si="3740"/>
        <v>0</v>
      </c>
      <c r="AK1001" s="191">
        <f t="shared" ref="AK1001:AU1001" si="3746">AK117-AK258+AJ1001</f>
        <v>0</v>
      </c>
      <c r="AL1001" s="191">
        <f t="shared" si="3746"/>
        <v>0</v>
      </c>
      <c r="AM1001" s="191">
        <f t="shared" si="3746"/>
        <v>0</v>
      </c>
      <c r="AN1001" s="191">
        <f t="shared" si="3746"/>
        <v>0</v>
      </c>
      <c r="AO1001" s="191">
        <f t="shared" si="3746"/>
        <v>0</v>
      </c>
      <c r="AP1001" s="191">
        <f t="shared" si="3746"/>
        <v>0</v>
      </c>
      <c r="AQ1001" s="191">
        <f t="shared" si="3746"/>
        <v>0</v>
      </c>
      <c r="AR1001" s="191">
        <f t="shared" si="3746"/>
        <v>0</v>
      </c>
      <c r="AS1001" s="191">
        <f t="shared" si="3746"/>
        <v>0</v>
      </c>
      <c r="AT1001" s="191">
        <f t="shared" si="3746"/>
        <v>0</v>
      </c>
      <c r="AU1001" s="191">
        <f t="shared" si="3746"/>
        <v>0</v>
      </c>
      <c r="AV1001" s="163"/>
      <c r="AW1001" s="191">
        <f t="shared" si="3742"/>
        <v>0</v>
      </c>
      <c r="AX1001" s="191">
        <f t="shared" ref="AX1001:BH1001" si="3747">AX117-AX258+AW1001</f>
        <v>0</v>
      </c>
      <c r="AY1001" s="191">
        <f t="shared" si="3747"/>
        <v>0</v>
      </c>
      <c r="AZ1001" s="191">
        <f t="shared" si="3747"/>
        <v>0</v>
      </c>
      <c r="BA1001" s="191">
        <f t="shared" si="3747"/>
        <v>0</v>
      </c>
      <c r="BB1001" s="191">
        <f t="shared" si="3747"/>
        <v>0</v>
      </c>
      <c r="BC1001" s="191">
        <f t="shared" si="3747"/>
        <v>0</v>
      </c>
      <c r="BD1001" s="191">
        <f t="shared" si="3747"/>
        <v>0</v>
      </c>
      <c r="BE1001" s="191">
        <f t="shared" si="3747"/>
        <v>0</v>
      </c>
      <c r="BF1001" s="191">
        <f t="shared" si="3747"/>
        <v>0</v>
      </c>
      <c r="BG1001" s="191">
        <f t="shared" si="3747"/>
        <v>0</v>
      </c>
      <c r="BH1001" s="191">
        <f t="shared" si="3747"/>
        <v>0</v>
      </c>
      <c r="BI1001" s="163"/>
      <c r="BV1001" s="163"/>
      <c r="CI1001" s="163"/>
      <c r="CV1001" s="163"/>
      <c r="DI1001" s="163"/>
      <c r="DV1001" s="163"/>
      <c r="EI1001" s="163"/>
    </row>
    <row r="1002" spans="1:139" ht="15.75" hidden="1" customHeight="1" outlineLevel="1" x14ac:dyDescent="0.25">
      <c r="A1002" s="2">
        <f t="shared" si="3728"/>
        <v>112</v>
      </c>
      <c r="B1002" s="86">
        <f t="shared" si="3728"/>
        <v>0</v>
      </c>
      <c r="C1002" s="86">
        <f t="shared" si="3728"/>
        <v>0</v>
      </c>
      <c r="D1002" s="2">
        <f t="shared" si="3728"/>
        <v>0</v>
      </c>
      <c r="E1002" s="162">
        <f t="shared" si="3728"/>
        <v>0</v>
      </c>
      <c r="I1002" s="205">
        <v>0</v>
      </c>
      <c r="J1002" s="191">
        <f t="shared" ref="J1002:U1002" si="3748">J118-J259+I1002</f>
        <v>0</v>
      </c>
      <c r="K1002" s="191">
        <f t="shared" si="3748"/>
        <v>0</v>
      </c>
      <c r="L1002" s="191">
        <f t="shared" si="3748"/>
        <v>0</v>
      </c>
      <c r="M1002" s="191">
        <f t="shared" si="3748"/>
        <v>0</v>
      </c>
      <c r="N1002" s="191">
        <f t="shared" si="3748"/>
        <v>0</v>
      </c>
      <c r="O1002" s="191">
        <f t="shared" si="3748"/>
        <v>0</v>
      </c>
      <c r="P1002" s="191">
        <f t="shared" si="3748"/>
        <v>0</v>
      </c>
      <c r="Q1002" s="191">
        <f t="shared" si="3748"/>
        <v>0</v>
      </c>
      <c r="R1002" s="191">
        <f t="shared" si="3748"/>
        <v>0</v>
      </c>
      <c r="S1002" s="191">
        <f t="shared" si="3748"/>
        <v>0</v>
      </c>
      <c r="T1002" s="191">
        <f t="shared" si="3748"/>
        <v>0</v>
      </c>
      <c r="U1002" s="191">
        <f t="shared" si="3748"/>
        <v>0</v>
      </c>
      <c r="W1002" s="191">
        <f t="shared" si="3738"/>
        <v>0</v>
      </c>
      <c r="X1002" s="191">
        <f t="shared" ref="X1002:AH1002" si="3749">X118-X259+W1002</f>
        <v>0</v>
      </c>
      <c r="Y1002" s="191">
        <f t="shared" si="3749"/>
        <v>0</v>
      </c>
      <c r="Z1002" s="191">
        <f t="shared" si="3749"/>
        <v>0</v>
      </c>
      <c r="AA1002" s="191">
        <f t="shared" si="3749"/>
        <v>0</v>
      </c>
      <c r="AB1002" s="191">
        <f t="shared" si="3749"/>
        <v>0</v>
      </c>
      <c r="AC1002" s="191">
        <f t="shared" si="3749"/>
        <v>0</v>
      </c>
      <c r="AD1002" s="191">
        <f t="shared" si="3749"/>
        <v>0</v>
      </c>
      <c r="AE1002" s="191">
        <f t="shared" si="3749"/>
        <v>0</v>
      </c>
      <c r="AF1002" s="191">
        <f t="shared" si="3749"/>
        <v>0</v>
      </c>
      <c r="AG1002" s="191">
        <f t="shared" si="3749"/>
        <v>0</v>
      </c>
      <c r="AH1002" s="191">
        <f t="shared" si="3749"/>
        <v>0</v>
      </c>
      <c r="AI1002" s="163"/>
      <c r="AJ1002" s="191">
        <f t="shared" si="3740"/>
        <v>0</v>
      </c>
      <c r="AK1002" s="191">
        <f t="shared" ref="AK1002:AU1002" si="3750">AK118-AK259+AJ1002</f>
        <v>0</v>
      </c>
      <c r="AL1002" s="191">
        <f t="shared" si="3750"/>
        <v>0</v>
      </c>
      <c r="AM1002" s="191">
        <f t="shared" si="3750"/>
        <v>0</v>
      </c>
      <c r="AN1002" s="191">
        <f t="shared" si="3750"/>
        <v>0</v>
      </c>
      <c r="AO1002" s="191">
        <f t="shared" si="3750"/>
        <v>0</v>
      </c>
      <c r="AP1002" s="191">
        <f t="shared" si="3750"/>
        <v>0</v>
      </c>
      <c r="AQ1002" s="191">
        <f t="shared" si="3750"/>
        <v>0</v>
      </c>
      <c r="AR1002" s="191">
        <f t="shared" si="3750"/>
        <v>0</v>
      </c>
      <c r="AS1002" s="191">
        <f t="shared" si="3750"/>
        <v>0</v>
      </c>
      <c r="AT1002" s="191">
        <f t="shared" si="3750"/>
        <v>0</v>
      </c>
      <c r="AU1002" s="191">
        <f t="shared" si="3750"/>
        <v>0</v>
      </c>
      <c r="AV1002" s="163"/>
      <c r="AW1002" s="191">
        <f t="shared" si="3742"/>
        <v>0</v>
      </c>
      <c r="AX1002" s="191">
        <f t="shared" ref="AX1002:BH1002" si="3751">AX118-AX259+AW1002</f>
        <v>0</v>
      </c>
      <c r="AY1002" s="191">
        <f t="shared" si="3751"/>
        <v>0</v>
      </c>
      <c r="AZ1002" s="191">
        <f t="shared" si="3751"/>
        <v>0</v>
      </c>
      <c r="BA1002" s="191">
        <f t="shared" si="3751"/>
        <v>0</v>
      </c>
      <c r="BB1002" s="191">
        <f t="shared" si="3751"/>
        <v>0</v>
      </c>
      <c r="BC1002" s="191">
        <f t="shared" si="3751"/>
        <v>0</v>
      </c>
      <c r="BD1002" s="191">
        <f t="shared" si="3751"/>
        <v>0</v>
      </c>
      <c r="BE1002" s="191">
        <f t="shared" si="3751"/>
        <v>0</v>
      </c>
      <c r="BF1002" s="191">
        <f t="shared" si="3751"/>
        <v>0</v>
      </c>
      <c r="BG1002" s="191">
        <f t="shared" si="3751"/>
        <v>0</v>
      </c>
      <c r="BH1002" s="191">
        <f t="shared" si="3751"/>
        <v>0</v>
      </c>
      <c r="BI1002" s="163"/>
      <c r="BV1002" s="163"/>
      <c r="CI1002" s="163"/>
      <c r="CV1002" s="163"/>
      <c r="DI1002" s="163"/>
      <c r="DV1002" s="163"/>
      <c r="EI1002" s="163"/>
    </row>
    <row r="1003" spans="1:139" ht="15.75" hidden="1" customHeight="1" outlineLevel="1" x14ac:dyDescent="0.25">
      <c r="A1003" s="2">
        <f t="shared" si="3728"/>
        <v>113</v>
      </c>
      <c r="B1003" s="86">
        <f t="shared" si="3728"/>
        <v>0</v>
      </c>
      <c r="C1003" s="86">
        <f t="shared" si="3728"/>
        <v>0</v>
      </c>
      <c r="D1003" s="2">
        <f t="shared" si="3728"/>
        <v>0</v>
      </c>
      <c r="E1003" s="162">
        <f t="shared" si="3728"/>
        <v>0</v>
      </c>
      <c r="I1003" s="205">
        <v>0</v>
      </c>
      <c r="J1003" s="191">
        <f t="shared" ref="J1003:U1003" si="3752">J119-J260+I1003</f>
        <v>0</v>
      </c>
      <c r="K1003" s="191">
        <f t="shared" si="3752"/>
        <v>0</v>
      </c>
      <c r="L1003" s="191">
        <f t="shared" si="3752"/>
        <v>0</v>
      </c>
      <c r="M1003" s="191">
        <f t="shared" si="3752"/>
        <v>0</v>
      </c>
      <c r="N1003" s="191">
        <f t="shared" si="3752"/>
        <v>0</v>
      </c>
      <c r="O1003" s="191">
        <f t="shared" si="3752"/>
        <v>0</v>
      </c>
      <c r="P1003" s="191">
        <f t="shared" si="3752"/>
        <v>0</v>
      </c>
      <c r="Q1003" s="191">
        <f t="shared" si="3752"/>
        <v>0</v>
      </c>
      <c r="R1003" s="191">
        <f t="shared" si="3752"/>
        <v>0</v>
      </c>
      <c r="S1003" s="191">
        <f t="shared" si="3752"/>
        <v>0</v>
      </c>
      <c r="T1003" s="191">
        <f t="shared" si="3752"/>
        <v>0</v>
      </c>
      <c r="U1003" s="191">
        <f t="shared" si="3752"/>
        <v>0</v>
      </c>
      <c r="W1003" s="191">
        <f t="shared" si="3738"/>
        <v>0</v>
      </c>
      <c r="X1003" s="191">
        <f t="shared" ref="X1003:AH1003" si="3753">X119-X260+W1003</f>
        <v>0</v>
      </c>
      <c r="Y1003" s="191">
        <f t="shared" si="3753"/>
        <v>0</v>
      </c>
      <c r="Z1003" s="191">
        <f t="shared" si="3753"/>
        <v>0</v>
      </c>
      <c r="AA1003" s="191">
        <f t="shared" si="3753"/>
        <v>0</v>
      </c>
      <c r="AB1003" s="191">
        <f t="shared" si="3753"/>
        <v>0</v>
      </c>
      <c r="AC1003" s="191">
        <f t="shared" si="3753"/>
        <v>0</v>
      </c>
      <c r="AD1003" s="191">
        <f t="shared" si="3753"/>
        <v>0</v>
      </c>
      <c r="AE1003" s="191">
        <f t="shared" si="3753"/>
        <v>0</v>
      </c>
      <c r="AF1003" s="191">
        <f t="shared" si="3753"/>
        <v>0</v>
      </c>
      <c r="AG1003" s="191">
        <f t="shared" si="3753"/>
        <v>0</v>
      </c>
      <c r="AH1003" s="191">
        <f t="shared" si="3753"/>
        <v>0</v>
      </c>
      <c r="AI1003" s="163"/>
      <c r="AJ1003" s="191">
        <f t="shared" si="3740"/>
        <v>0</v>
      </c>
      <c r="AK1003" s="191">
        <f t="shared" ref="AK1003:AU1003" si="3754">AK119-AK260+AJ1003</f>
        <v>0</v>
      </c>
      <c r="AL1003" s="191">
        <f t="shared" si="3754"/>
        <v>0</v>
      </c>
      <c r="AM1003" s="191">
        <f t="shared" si="3754"/>
        <v>0</v>
      </c>
      <c r="AN1003" s="191">
        <f t="shared" si="3754"/>
        <v>0</v>
      </c>
      <c r="AO1003" s="191">
        <f t="shared" si="3754"/>
        <v>0</v>
      </c>
      <c r="AP1003" s="191">
        <f t="shared" si="3754"/>
        <v>0</v>
      </c>
      <c r="AQ1003" s="191">
        <f t="shared" si="3754"/>
        <v>0</v>
      </c>
      <c r="AR1003" s="191">
        <f t="shared" si="3754"/>
        <v>0</v>
      </c>
      <c r="AS1003" s="191">
        <f t="shared" si="3754"/>
        <v>0</v>
      </c>
      <c r="AT1003" s="191">
        <f t="shared" si="3754"/>
        <v>0</v>
      </c>
      <c r="AU1003" s="191">
        <f t="shared" si="3754"/>
        <v>0</v>
      </c>
      <c r="AV1003" s="163"/>
      <c r="AW1003" s="191">
        <f t="shared" si="3742"/>
        <v>0</v>
      </c>
      <c r="AX1003" s="191">
        <f t="shared" ref="AX1003:BH1003" si="3755">AX119-AX260+AW1003</f>
        <v>0</v>
      </c>
      <c r="AY1003" s="191">
        <f t="shared" si="3755"/>
        <v>0</v>
      </c>
      <c r="AZ1003" s="191">
        <f t="shared" si="3755"/>
        <v>0</v>
      </c>
      <c r="BA1003" s="191">
        <f t="shared" si="3755"/>
        <v>0</v>
      </c>
      <c r="BB1003" s="191">
        <f t="shared" si="3755"/>
        <v>0</v>
      </c>
      <c r="BC1003" s="191">
        <f t="shared" si="3755"/>
        <v>0</v>
      </c>
      <c r="BD1003" s="191">
        <f t="shared" si="3755"/>
        <v>0</v>
      </c>
      <c r="BE1003" s="191">
        <f t="shared" si="3755"/>
        <v>0</v>
      </c>
      <c r="BF1003" s="191">
        <f t="shared" si="3755"/>
        <v>0</v>
      </c>
      <c r="BG1003" s="191">
        <f t="shared" si="3755"/>
        <v>0</v>
      </c>
      <c r="BH1003" s="191">
        <f t="shared" si="3755"/>
        <v>0</v>
      </c>
      <c r="BI1003" s="163"/>
      <c r="BV1003" s="163"/>
      <c r="CI1003" s="163"/>
      <c r="CV1003" s="163"/>
      <c r="DI1003" s="163"/>
      <c r="DV1003" s="163"/>
      <c r="EI1003" s="163"/>
    </row>
    <row r="1004" spans="1:139" ht="15.75" hidden="1" customHeight="1" outlineLevel="1" x14ac:dyDescent="0.25">
      <c r="A1004" s="2">
        <f t="shared" si="3728"/>
        <v>114</v>
      </c>
      <c r="B1004" s="86">
        <f t="shared" si="3728"/>
        <v>0</v>
      </c>
      <c r="C1004" s="86">
        <f t="shared" si="3728"/>
        <v>0</v>
      </c>
      <c r="D1004" s="2">
        <f t="shared" si="3728"/>
        <v>0</v>
      </c>
      <c r="E1004" s="162">
        <f t="shared" si="3728"/>
        <v>0</v>
      </c>
      <c r="I1004" s="205">
        <v>0</v>
      </c>
      <c r="J1004" s="191">
        <f t="shared" ref="J1004:U1004" si="3756">J120-J261+I1004</f>
        <v>0</v>
      </c>
      <c r="K1004" s="191">
        <f t="shared" si="3756"/>
        <v>0</v>
      </c>
      <c r="L1004" s="191">
        <f t="shared" si="3756"/>
        <v>0</v>
      </c>
      <c r="M1004" s="191">
        <f t="shared" si="3756"/>
        <v>0</v>
      </c>
      <c r="N1004" s="191">
        <f t="shared" si="3756"/>
        <v>0</v>
      </c>
      <c r="O1004" s="191">
        <f t="shared" si="3756"/>
        <v>0</v>
      </c>
      <c r="P1004" s="191">
        <f t="shared" si="3756"/>
        <v>0</v>
      </c>
      <c r="Q1004" s="191">
        <f t="shared" si="3756"/>
        <v>0</v>
      </c>
      <c r="R1004" s="191">
        <f t="shared" si="3756"/>
        <v>0</v>
      </c>
      <c r="S1004" s="191">
        <f t="shared" si="3756"/>
        <v>0</v>
      </c>
      <c r="T1004" s="191">
        <f t="shared" si="3756"/>
        <v>0</v>
      </c>
      <c r="U1004" s="191">
        <f t="shared" si="3756"/>
        <v>0</v>
      </c>
      <c r="W1004" s="191">
        <f t="shared" si="3738"/>
        <v>0</v>
      </c>
      <c r="X1004" s="191">
        <f t="shared" ref="X1004:AH1004" si="3757">X120-X261+W1004</f>
        <v>0</v>
      </c>
      <c r="Y1004" s="191">
        <f t="shared" si="3757"/>
        <v>0</v>
      </c>
      <c r="Z1004" s="191">
        <f t="shared" si="3757"/>
        <v>0</v>
      </c>
      <c r="AA1004" s="191">
        <f t="shared" si="3757"/>
        <v>0</v>
      </c>
      <c r="AB1004" s="191">
        <f t="shared" si="3757"/>
        <v>0</v>
      </c>
      <c r="AC1004" s="191">
        <f t="shared" si="3757"/>
        <v>0</v>
      </c>
      <c r="AD1004" s="191">
        <f t="shared" si="3757"/>
        <v>0</v>
      </c>
      <c r="AE1004" s="191">
        <f t="shared" si="3757"/>
        <v>0</v>
      </c>
      <c r="AF1004" s="191">
        <f t="shared" si="3757"/>
        <v>0</v>
      </c>
      <c r="AG1004" s="191">
        <f t="shared" si="3757"/>
        <v>0</v>
      </c>
      <c r="AH1004" s="191">
        <f t="shared" si="3757"/>
        <v>0</v>
      </c>
      <c r="AI1004" s="163"/>
      <c r="AJ1004" s="191">
        <f t="shared" si="3740"/>
        <v>0</v>
      </c>
      <c r="AK1004" s="191">
        <f t="shared" ref="AK1004:AU1004" si="3758">AK120-AK261+AJ1004</f>
        <v>0</v>
      </c>
      <c r="AL1004" s="191">
        <f t="shared" si="3758"/>
        <v>0</v>
      </c>
      <c r="AM1004" s="191">
        <f t="shared" si="3758"/>
        <v>0</v>
      </c>
      <c r="AN1004" s="191">
        <f t="shared" si="3758"/>
        <v>0</v>
      </c>
      <c r="AO1004" s="191">
        <f t="shared" si="3758"/>
        <v>0</v>
      </c>
      <c r="AP1004" s="191">
        <f t="shared" si="3758"/>
        <v>0</v>
      </c>
      <c r="AQ1004" s="191">
        <f t="shared" si="3758"/>
        <v>0</v>
      </c>
      <c r="AR1004" s="191">
        <f t="shared" si="3758"/>
        <v>0</v>
      </c>
      <c r="AS1004" s="191">
        <f t="shared" si="3758"/>
        <v>0</v>
      </c>
      <c r="AT1004" s="191">
        <f t="shared" si="3758"/>
        <v>0</v>
      </c>
      <c r="AU1004" s="191">
        <f t="shared" si="3758"/>
        <v>0</v>
      </c>
      <c r="AV1004" s="163"/>
      <c r="AW1004" s="191">
        <f t="shared" si="3742"/>
        <v>0</v>
      </c>
      <c r="AX1004" s="191">
        <f t="shared" ref="AX1004:BH1004" si="3759">AX120-AX261+AW1004</f>
        <v>0</v>
      </c>
      <c r="AY1004" s="191">
        <f t="shared" si="3759"/>
        <v>0</v>
      </c>
      <c r="AZ1004" s="191">
        <f t="shared" si="3759"/>
        <v>0</v>
      </c>
      <c r="BA1004" s="191">
        <f t="shared" si="3759"/>
        <v>0</v>
      </c>
      <c r="BB1004" s="191">
        <f t="shared" si="3759"/>
        <v>0</v>
      </c>
      <c r="BC1004" s="191">
        <f t="shared" si="3759"/>
        <v>0</v>
      </c>
      <c r="BD1004" s="191">
        <f t="shared" si="3759"/>
        <v>0</v>
      </c>
      <c r="BE1004" s="191">
        <f t="shared" si="3759"/>
        <v>0</v>
      </c>
      <c r="BF1004" s="191">
        <f t="shared" si="3759"/>
        <v>0</v>
      </c>
      <c r="BG1004" s="191">
        <f t="shared" si="3759"/>
        <v>0</v>
      </c>
      <c r="BH1004" s="191">
        <f t="shared" si="3759"/>
        <v>0</v>
      </c>
      <c r="BI1004" s="163"/>
      <c r="BV1004" s="163"/>
      <c r="CI1004" s="163"/>
      <c r="CV1004" s="163"/>
      <c r="DI1004" s="163"/>
      <c r="DV1004" s="163"/>
      <c r="EI1004" s="163"/>
    </row>
    <row r="1005" spans="1:139" ht="15.75" hidden="1" customHeight="1" outlineLevel="1" x14ac:dyDescent="0.25">
      <c r="A1005" s="2">
        <f t="shared" si="3728"/>
        <v>115</v>
      </c>
      <c r="B1005" s="86">
        <f t="shared" si="3728"/>
        <v>0</v>
      </c>
      <c r="C1005" s="86">
        <f t="shared" si="3728"/>
        <v>0</v>
      </c>
      <c r="D1005" s="2">
        <f t="shared" si="3728"/>
        <v>0</v>
      </c>
      <c r="E1005" s="162">
        <f t="shared" si="3728"/>
        <v>0</v>
      </c>
      <c r="I1005" s="205">
        <v>0</v>
      </c>
      <c r="J1005" s="191">
        <f t="shared" ref="J1005:U1005" si="3760">J121-J262+I1005</f>
        <v>0</v>
      </c>
      <c r="K1005" s="191">
        <f t="shared" si="3760"/>
        <v>0</v>
      </c>
      <c r="L1005" s="191">
        <f t="shared" si="3760"/>
        <v>0</v>
      </c>
      <c r="M1005" s="191">
        <f t="shared" si="3760"/>
        <v>0</v>
      </c>
      <c r="N1005" s="191">
        <f t="shared" si="3760"/>
        <v>0</v>
      </c>
      <c r="O1005" s="191">
        <f t="shared" si="3760"/>
        <v>0</v>
      </c>
      <c r="P1005" s="191">
        <f t="shared" si="3760"/>
        <v>0</v>
      </c>
      <c r="Q1005" s="191">
        <f t="shared" si="3760"/>
        <v>0</v>
      </c>
      <c r="R1005" s="191">
        <f t="shared" si="3760"/>
        <v>0</v>
      </c>
      <c r="S1005" s="191">
        <f t="shared" si="3760"/>
        <v>0</v>
      </c>
      <c r="T1005" s="191">
        <f t="shared" si="3760"/>
        <v>0</v>
      </c>
      <c r="U1005" s="191">
        <f t="shared" si="3760"/>
        <v>0</v>
      </c>
      <c r="W1005" s="191">
        <f t="shared" si="3738"/>
        <v>0</v>
      </c>
      <c r="X1005" s="191">
        <f t="shared" ref="X1005:AH1005" si="3761">X121-X262+W1005</f>
        <v>0</v>
      </c>
      <c r="Y1005" s="191">
        <f t="shared" si="3761"/>
        <v>0</v>
      </c>
      <c r="Z1005" s="191">
        <f t="shared" si="3761"/>
        <v>0</v>
      </c>
      <c r="AA1005" s="191">
        <f t="shared" si="3761"/>
        <v>0</v>
      </c>
      <c r="AB1005" s="191">
        <f t="shared" si="3761"/>
        <v>0</v>
      </c>
      <c r="AC1005" s="191">
        <f t="shared" si="3761"/>
        <v>0</v>
      </c>
      <c r="AD1005" s="191">
        <f t="shared" si="3761"/>
        <v>0</v>
      </c>
      <c r="AE1005" s="191">
        <f t="shared" si="3761"/>
        <v>0</v>
      </c>
      <c r="AF1005" s="191">
        <f t="shared" si="3761"/>
        <v>0</v>
      </c>
      <c r="AG1005" s="191">
        <f t="shared" si="3761"/>
        <v>0</v>
      </c>
      <c r="AH1005" s="191">
        <f t="shared" si="3761"/>
        <v>0</v>
      </c>
      <c r="AI1005" s="163"/>
      <c r="AJ1005" s="191">
        <f t="shared" si="3740"/>
        <v>0</v>
      </c>
      <c r="AK1005" s="191">
        <f t="shared" ref="AK1005:AU1005" si="3762">AK121-AK262+AJ1005</f>
        <v>0</v>
      </c>
      <c r="AL1005" s="191">
        <f t="shared" si="3762"/>
        <v>0</v>
      </c>
      <c r="AM1005" s="191">
        <f t="shared" si="3762"/>
        <v>0</v>
      </c>
      <c r="AN1005" s="191">
        <f t="shared" si="3762"/>
        <v>0</v>
      </c>
      <c r="AO1005" s="191">
        <f t="shared" si="3762"/>
        <v>0</v>
      </c>
      <c r="AP1005" s="191">
        <f t="shared" si="3762"/>
        <v>0</v>
      </c>
      <c r="AQ1005" s="191">
        <f t="shared" si="3762"/>
        <v>0</v>
      </c>
      <c r="AR1005" s="191">
        <f t="shared" si="3762"/>
        <v>0</v>
      </c>
      <c r="AS1005" s="191">
        <f t="shared" si="3762"/>
        <v>0</v>
      </c>
      <c r="AT1005" s="191">
        <f t="shared" si="3762"/>
        <v>0</v>
      </c>
      <c r="AU1005" s="191">
        <f t="shared" si="3762"/>
        <v>0</v>
      </c>
      <c r="AV1005" s="163"/>
      <c r="AW1005" s="191">
        <f t="shared" si="3742"/>
        <v>0</v>
      </c>
      <c r="AX1005" s="191">
        <f t="shared" ref="AX1005:BH1005" si="3763">AX121-AX262+AW1005</f>
        <v>0</v>
      </c>
      <c r="AY1005" s="191">
        <f t="shared" si="3763"/>
        <v>0</v>
      </c>
      <c r="AZ1005" s="191">
        <f t="shared" si="3763"/>
        <v>0</v>
      </c>
      <c r="BA1005" s="191">
        <f t="shared" si="3763"/>
        <v>0</v>
      </c>
      <c r="BB1005" s="191">
        <f t="shared" si="3763"/>
        <v>0</v>
      </c>
      <c r="BC1005" s="191">
        <f t="shared" si="3763"/>
        <v>0</v>
      </c>
      <c r="BD1005" s="191">
        <f t="shared" si="3763"/>
        <v>0</v>
      </c>
      <c r="BE1005" s="191">
        <f t="shared" si="3763"/>
        <v>0</v>
      </c>
      <c r="BF1005" s="191">
        <f t="shared" si="3763"/>
        <v>0</v>
      </c>
      <c r="BG1005" s="191">
        <f t="shared" si="3763"/>
        <v>0</v>
      </c>
      <c r="BH1005" s="191">
        <f t="shared" si="3763"/>
        <v>0</v>
      </c>
      <c r="BI1005" s="163"/>
      <c r="BV1005" s="163"/>
      <c r="CI1005" s="163"/>
      <c r="CV1005" s="163"/>
      <c r="DI1005" s="163"/>
      <c r="DV1005" s="163"/>
      <c r="EI1005" s="163"/>
    </row>
    <row r="1006" spans="1:139" ht="15.75" hidden="1" customHeight="1" outlineLevel="1" x14ac:dyDescent="0.25">
      <c r="A1006" s="2">
        <f t="shared" si="3728"/>
        <v>116</v>
      </c>
      <c r="B1006" s="86">
        <f t="shared" si="3728"/>
        <v>0</v>
      </c>
      <c r="C1006" s="86">
        <f t="shared" si="3728"/>
        <v>0</v>
      </c>
      <c r="D1006" s="2">
        <f t="shared" si="3728"/>
        <v>0</v>
      </c>
      <c r="E1006" s="162">
        <f t="shared" si="3728"/>
        <v>0</v>
      </c>
      <c r="I1006" s="205">
        <v>0</v>
      </c>
      <c r="J1006" s="191">
        <f t="shared" ref="J1006:U1006" si="3764">J122-J263+I1006</f>
        <v>0</v>
      </c>
      <c r="K1006" s="191">
        <f t="shared" si="3764"/>
        <v>0</v>
      </c>
      <c r="L1006" s="191">
        <f t="shared" si="3764"/>
        <v>0</v>
      </c>
      <c r="M1006" s="191">
        <f t="shared" si="3764"/>
        <v>0</v>
      </c>
      <c r="N1006" s="191">
        <f t="shared" si="3764"/>
        <v>0</v>
      </c>
      <c r="O1006" s="191">
        <f t="shared" si="3764"/>
        <v>0</v>
      </c>
      <c r="P1006" s="191">
        <f t="shared" si="3764"/>
        <v>0</v>
      </c>
      <c r="Q1006" s="191">
        <f t="shared" si="3764"/>
        <v>0</v>
      </c>
      <c r="R1006" s="191">
        <f t="shared" si="3764"/>
        <v>0</v>
      </c>
      <c r="S1006" s="191">
        <f t="shared" si="3764"/>
        <v>0</v>
      </c>
      <c r="T1006" s="191">
        <f t="shared" si="3764"/>
        <v>0</v>
      </c>
      <c r="U1006" s="191">
        <f t="shared" si="3764"/>
        <v>0</v>
      </c>
      <c r="W1006" s="191">
        <f t="shared" si="3738"/>
        <v>0</v>
      </c>
      <c r="X1006" s="191">
        <f t="shared" ref="X1006:AH1006" si="3765">X122-X263+W1006</f>
        <v>0</v>
      </c>
      <c r="Y1006" s="191">
        <f t="shared" si="3765"/>
        <v>0</v>
      </c>
      <c r="Z1006" s="191">
        <f t="shared" si="3765"/>
        <v>0</v>
      </c>
      <c r="AA1006" s="191">
        <f t="shared" si="3765"/>
        <v>0</v>
      </c>
      <c r="AB1006" s="191">
        <f t="shared" si="3765"/>
        <v>0</v>
      </c>
      <c r="AC1006" s="191">
        <f t="shared" si="3765"/>
        <v>0</v>
      </c>
      <c r="AD1006" s="191">
        <f t="shared" si="3765"/>
        <v>0</v>
      </c>
      <c r="AE1006" s="191">
        <f t="shared" si="3765"/>
        <v>0</v>
      </c>
      <c r="AF1006" s="191">
        <f t="shared" si="3765"/>
        <v>0</v>
      </c>
      <c r="AG1006" s="191">
        <f t="shared" si="3765"/>
        <v>0</v>
      </c>
      <c r="AH1006" s="191">
        <f t="shared" si="3765"/>
        <v>0</v>
      </c>
      <c r="AI1006" s="163"/>
      <c r="AJ1006" s="191">
        <f t="shared" si="3740"/>
        <v>0</v>
      </c>
      <c r="AK1006" s="191">
        <f t="shared" ref="AK1006:AU1006" si="3766">AK122-AK263+AJ1006</f>
        <v>0</v>
      </c>
      <c r="AL1006" s="191">
        <f t="shared" si="3766"/>
        <v>0</v>
      </c>
      <c r="AM1006" s="191">
        <f t="shared" si="3766"/>
        <v>0</v>
      </c>
      <c r="AN1006" s="191">
        <f t="shared" si="3766"/>
        <v>0</v>
      </c>
      <c r="AO1006" s="191">
        <f t="shared" si="3766"/>
        <v>0</v>
      </c>
      <c r="AP1006" s="191">
        <f t="shared" si="3766"/>
        <v>0</v>
      </c>
      <c r="AQ1006" s="191">
        <f t="shared" si="3766"/>
        <v>0</v>
      </c>
      <c r="AR1006" s="191">
        <f t="shared" si="3766"/>
        <v>0</v>
      </c>
      <c r="AS1006" s="191">
        <f t="shared" si="3766"/>
        <v>0</v>
      </c>
      <c r="AT1006" s="191">
        <f t="shared" si="3766"/>
        <v>0</v>
      </c>
      <c r="AU1006" s="191">
        <f t="shared" si="3766"/>
        <v>0</v>
      </c>
      <c r="AV1006" s="163"/>
      <c r="AW1006" s="191">
        <f t="shared" si="3742"/>
        <v>0</v>
      </c>
      <c r="AX1006" s="191">
        <f t="shared" ref="AX1006:BH1006" si="3767">AX122-AX263+AW1006</f>
        <v>0</v>
      </c>
      <c r="AY1006" s="191">
        <f t="shared" si="3767"/>
        <v>0</v>
      </c>
      <c r="AZ1006" s="191">
        <f t="shared" si="3767"/>
        <v>0</v>
      </c>
      <c r="BA1006" s="191">
        <f t="shared" si="3767"/>
        <v>0</v>
      </c>
      <c r="BB1006" s="191">
        <f t="shared" si="3767"/>
        <v>0</v>
      </c>
      <c r="BC1006" s="191">
        <f t="shared" si="3767"/>
        <v>0</v>
      </c>
      <c r="BD1006" s="191">
        <f t="shared" si="3767"/>
        <v>0</v>
      </c>
      <c r="BE1006" s="191">
        <f t="shared" si="3767"/>
        <v>0</v>
      </c>
      <c r="BF1006" s="191">
        <f t="shared" si="3767"/>
        <v>0</v>
      </c>
      <c r="BG1006" s="191">
        <f t="shared" si="3767"/>
        <v>0</v>
      </c>
      <c r="BH1006" s="191">
        <f t="shared" si="3767"/>
        <v>0</v>
      </c>
      <c r="BI1006" s="163"/>
      <c r="BV1006" s="163"/>
      <c r="CI1006" s="163"/>
      <c r="CV1006" s="163"/>
      <c r="DI1006" s="163"/>
      <c r="DV1006" s="163"/>
      <c r="EI1006" s="163"/>
    </row>
    <row r="1007" spans="1:139" ht="15.75" hidden="1" customHeight="1" outlineLevel="1" x14ac:dyDescent="0.25">
      <c r="A1007" s="2">
        <f t="shared" si="3728"/>
        <v>117</v>
      </c>
      <c r="B1007" s="86">
        <f t="shared" si="3728"/>
        <v>0</v>
      </c>
      <c r="C1007" s="86">
        <f t="shared" si="3728"/>
        <v>0</v>
      </c>
      <c r="D1007" s="2">
        <f t="shared" si="3728"/>
        <v>0</v>
      </c>
      <c r="E1007" s="162">
        <f t="shared" si="3728"/>
        <v>0</v>
      </c>
      <c r="I1007" s="205">
        <v>0</v>
      </c>
      <c r="J1007" s="191">
        <f t="shared" ref="J1007:U1007" si="3768">J123-J264+I1007</f>
        <v>0</v>
      </c>
      <c r="K1007" s="191">
        <f t="shared" si="3768"/>
        <v>0</v>
      </c>
      <c r="L1007" s="191">
        <f t="shared" si="3768"/>
        <v>0</v>
      </c>
      <c r="M1007" s="191">
        <f t="shared" si="3768"/>
        <v>0</v>
      </c>
      <c r="N1007" s="191">
        <f t="shared" si="3768"/>
        <v>0</v>
      </c>
      <c r="O1007" s="191">
        <f t="shared" si="3768"/>
        <v>0</v>
      </c>
      <c r="P1007" s="191">
        <f t="shared" si="3768"/>
        <v>0</v>
      </c>
      <c r="Q1007" s="191">
        <f t="shared" si="3768"/>
        <v>0</v>
      </c>
      <c r="R1007" s="191">
        <f t="shared" si="3768"/>
        <v>0</v>
      </c>
      <c r="S1007" s="191">
        <f t="shared" si="3768"/>
        <v>0</v>
      </c>
      <c r="T1007" s="191">
        <f t="shared" si="3768"/>
        <v>0</v>
      </c>
      <c r="U1007" s="191">
        <f t="shared" si="3768"/>
        <v>0</v>
      </c>
      <c r="W1007" s="191">
        <f t="shared" si="3738"/>
        <v>0</v>
      </c>
      <c r="X1007" s="191">
        <f t="shared" ref="X1007:AH1007" si="3769">X123-X264+W1007</f>
        <v>0</v>
      </c>
      <c r="Y1007" s="191">
        <f t="shared" si="3769"/>
        <v>0</v>
      </c>
      <c r="Z1007" s="191">
        <f t="shared" si="3769"/>
        <v>0</v>
      </c>
      <c r="AA1007" s="191">
        <f t="shared" si="3769"/>
        <v>0</v>
      </c>
      <c r="AB1007" s="191">
        <f t="shared" si="3769"/>
        <v>0</v>
      </c>
      <c r="AC1007" s="191">
        <f t="shared" si="3769"/>
        <v>0</v>
      </c>
      <c r="AD1007" s="191">
        <f t="shared" si="3769"/>
        <v>0</v>
      </c>
      <c r="AE1007" s="191">
        <f t="shared" si="3769"/>
        <v>0</v>
      </c>
      <c r="AF1007" s="191">
        <f t="shared" si="3769"/>
        <v>0</v>
      </c>
      <c r="AG1007" s="191">
        <f t="shared" si="3769"/>
        <v>0</v>
      </c>
      <c r="AH1007" s="191">
        <f t="shared" si="3769"/>
        <v>0</v>
      </c>
      <c r="AI1007" s="163"/>
      <c r="AJ1007" s="191">
        <f t="shared" si="3740"/>
        <v>0</v>
      </c>
      <c r="AK1007" s="191">
        <f t="shared" ref="AK1007:AU1007" si="3770">AK123-AK264+AJ1007</f>
        <v>0</v>
      </c>
      <c r="AL1007" s="191">
        <f t="shared" si="3770"/>
        <v>0</v>
      </c>
      <c r="AM1007" s="191">
        <f t="shared" si="3770"/>
        <v>0</v>
      </c>
      <c r="AN1007" s="191">
        <f t="shared" si="3770"/>
        <v>0</v>
      </c>
      <c r="AO1007" s="191">
        <f t="shared" si="3770"/>
        <v>0</v>
      </c>
      <c r="AP1007" s="191">
        <f t="shared" si="3770"/>
        <v>0</v>
      </c>
      <c r="AQ1007" s="191">
        <f t="shared" si="3770"/>
        <v>0</v>
      </c>
      <c r="AR1007" s="191">
        <f t="shared" si="3770"/>
        <v>0</v>
      </c>
      <c r="AS1007" s="191">
        <f t="shared" si="3770"/>
        <v>0</v>
      </c>
      <c r="AT1007" s="191">
        <f t="shared" si="3770"/>
        <v>0</v>
      </c>
      <c r="AU1007" s="191">
        <f t="shared" si="3770"/>
        <v>0</v>
      </c>
      <c r="AV1007" s="163"/>
      <c r="AW1007" s="191">
        <f t="shared" si="3742"/>
        <v>0</v>
      </c>
      <c r="AX1007" s="191">
        <f t="shared" ref="AX1007:BH1007" si="3771">AX123-AX264+AW1007</f>
        <v>0</v>
      </c>
      <c r="AY1007" s="191">
        <f t="shared" si="3771"/>
        <v>0</v>
      </c>
      <c r="AZ1007" s="191">
        <f t="shared" si="3771"/>
        <v>0</v>
      </c>
      <c r="BA1007" s="191">
        <f t="shared" si="3771"/>
        <v>0</v>
      </c>
      <c r="BB1007" s="191">
        <f t="shared" si="3771"/>
        <v>0</v>
      </c>
      <c r="BC1007" s="191">
        <f t="shared" si="3771"/>
        <v>0</v>
      </c>
      <c r="BD1007" s="191">
        <f t="shared" si="3771"/>
        <v>0</v>
      </c>
      <c r="BE1007" s="191">
        <f t="shared" si="3771"/>
        <v>0</v>
      </c>
      <c r="BF1007" s="191">
        <f t="shared" si="3771"/>
        <v>0</v>
      </c>
      <c r="BG1007" s="191">
        <f t="shared" si="3771"/>
        <v>0</v>
      </c>
      <c r="BH1007" s="191">
        <f t="shared" si="3771"/>
        <v>0</v>
      </c>
      <c r="BI1007" s="163"/>
      <c r="BV1007" s="163"/>
      <c r="CI1007" s="163"/>
      <c r="CV1007" s="163"/>
      <c r="DI1007" s="163"/>
      <c r="DV1007" s="163"/>
      <c r="EI1007" s="163"/>
    </row>
    <row r="1008" spans="1:139" ht="15.75" hidden="1" customHeight="1" outlineLevel="1" x14ac:dyDescent="0.25">
      <c r="A1008" s="2">
        <f t="shared" ref="A1008:E1017" si="3772">A868</f>
        <v>118</v>
      </c>
      <c r="B1008" s="86">
        <f t="shared" si="3772"/>
        <v>0</v>
      </c>
      <c r="C1008" s="86">
        <f t="shared" si="3772"/>
        <v>0</v>
      </c>
      <c r="D1008" s="2">
        <f t="shared" si="3772"/>
        <v>0</v>
      </c>
      <c r="E1008" s="162">
        <f t="shared" si="3772"/>
        <v>0</v>
      </c>
      <c r="I1008" s="205">
        <v>0</v>
      </c>
      <c r="J1008" s="191">
        <f t="shared" ref="J1008:U1008" si="3773">J124-J265+I1008</f>
        <v>0</v>
      </c>
      <c r="K1008" s="191">
        <f t="shared" si="3773"/>
        <v>0</v>
      </c>
      <c r="L1008" s="191">
        <f t="shared" si="3773"/>
        <v>0</v>
      </c>
      <c r="M1008" s="191">
        <f t="shared" si="3773"/>
        <v>0</v>
      </c>
      <c r="N1008" s="191">
        <f t="shared" si="3773"/>
        <v>0</v>
      </c>
      <c r="O1008" s="191">
        <f t="shared" si="3773"/>
        <v>0</v>
      </c>
      <c r="P1008" s="191">
        <f t="shared" si="3773"/>
        <v>0</v>
      </c>
      <c r="Q1008" s="191">
        <f t="shared" si="3773"/>
        <v>0</v>
      </c>
      <c r="R1008" s="191">
        <f t="shared" si="3773"/>
        <v>0</v>
      </c>
      <c r="S1008" s="191">
        <f t="shared" si="3773"/>
        <v>0</v>
      </c>
      <c r="T1008" s="191">
        <f t="shared" si="3773"/>
        <v>0</v>
      </c>
      <c r="U1008" s="191">
        <f t="shared" si="3773"/>
        <v>0</v>
      </c>
      <c r="W1008" s="191">
        <f t="shared" si="3738"/>
        <v>0</v>
      </c>
      <c r="X1008" s="191">
        <f t="shared" ref="X1008:AH1008" si="3774">X124-X265+W1008</f>
        <v>0</v>
      </c>
      <c r="Y1008" s="191">
        <f t="shared" si="3774"/>
        <v>0</v>
      </c>
      <c r="Z1008" s="191">
        <f t="shared" si="3774"/>
        <v>0</v>
      </c>
      <c r="AA1008" s="191">
        <f t="shared" si="3774"/>
        <v>0</v>
      </c>
      <c r="AB1008" s="191">
        <f t="shared" si="3774"/>
        <v>0</v>
      </c>
      <c r="AC1008" s="191">
        <f t="shared" si="3774"/>
        <v>0</v>
      </c>
      <c r="AD1008" s="191">
        <f t="shared" si="3774"/>
        <v>0</v>
      </c>
      <c r="AE1008" s="191">
        <f t="shared" si="3774"/>
        <v>0</v>
      </c>
      <c r="AF1008" s="191">
        <f t="shared" si="3774"/>
        <v>0</v>
      </c>
      <c r="AG1008" s="191">
        <f t="shared" si="3774"/>
        <v>0</v>
      </c>
      <c r="AH1008" s="191">
        <f t="shared" si="3774"/>
        <v>0</v>
      </c>
      <c r="AI1008" s="163"/>
      <c r="AJ1008" s="191">
        <f t="shared" si="3740"/>
        <v>0</v>
      </c>
      <c r="AK1008" s="191">
        <f t="shared" ref="AK1008:AU1008" si="3775">AK124-AK265+AJ1008</f>
        <v>0</v>
      </c>
      <c r="AL1008" s="191">
        <f t="shared" si="3775"/>
        <v>0</v>
      </c>
      <c r="AM1008" s="191">
        <f t="shared" si="3775"/>
        <v>0</v>
      </c>
      <c r="AN1008" s="191">
        <f t="shared" si="3775"/>
        <v>0</v>
      </c>
      <c r="AO1008" s="191">
        <f t="shared" si="3775"/>
        <v>0</v>
      </c>
      <c r="AP1008" s="191">
        <f t="shared" si="3775"/>
        <v>0</v>
      </c>
      <c r="AQ1008" s="191">
        <f t="shared" si="3775"/>
        <v>0</v>
      </c>
      <c r="AR1008" s="191">
        <f t="shared" si="3775"/>
        <v>0</v>
      </c>
      <c r="AS1008" s="191">
        <f t="shared" si="3775"/>
        <v>0</v>
      </c>
      <c r="AT1008" s="191">
        <f t="shared" si="3775"/>
        <v>0</v>
      </c>
      <c r="AU1008" s="191">
        <f t="shared" si="3775"/>
        <v>0</v>
      </c>
      <c r="AV1008" s="163"/>
      <c r="AW1008" s="191">
        <f t="shared" si="3742"/>
        <v>0</v>
      </c>
      <c r="AX1008" s="191">
        <f t="shared" ref="AX1008:BH1008" si="3776">AX124-AX265+AW1008</f>
        <v>0</v>
      </c>
      <c r="AY1008" s="191">
        <f t="shared" si="3776"/>
        <v>0</v>
      </c>
      <c r="AZ1008" s="191">
        <f t="shared" si="3776"/>
        <v>0</v>
      </c>
      <c r="BA1008" s="191">
        <f t="shared" si="3776"/>
        <v>0</v>
      </c>
      <c r="BB1008" s="191">
        <f t="shared" si="3776"/>
        <v>0</v>
      </c>
      <c r="BC1008" s="191">
        <f t="shared" si="3776"/>
        <v>0</v>
      </c>
      <c r="BD1008" s="191">
        <f t="shared" si="3776"/>
        <v>0</v>
      </c>
      <c r="BE1008" s="191">
        <f t="shared" si="3776"/>
        <v>0</v>
      </c>
      <c r="BF1008" s="191">
        <f t="shared" si="3776"/>
        <v>0</v>
      </c>
      <c r="BG1008" s="191">
        <f t="shared" si="3776"/>
        <v>0</v>
      </c>
      <c r="BH1008" s="191">
        <f t="shared" si="3776"/>
        <v>0</v>
      </c>
      <c r="BI1008" s="163"/>
      <c r="BV1008" s="163"/>
      <c r="CI1008" s="163"/>
      <c r="CV1008" s="163"/>
      <c r="DI1008" s="163"/>
      <c r="DV1008" s="163"/>
      <c r="EI1008" s="163"/>
    </row>
    <row r="1009" spans="1:139" ht="15.75" hidden="1" customHeight="1" outlineLevel="1" x14ac:dyDescent="0.25">
      <c r="A1009" s="2">
        <f t="shared" si="3772"/>
        <v>119</v>
      </c>
      <c r="B1009" s="86">
        <f t="shared" si="3772"/>
        <v>0</v>
      </c>
      <c r="C1009" s="86">
        <f t="shared" si="3772"/>
        <v>0</v>
      </c>
      <c r="D1009" s="2">
        <f t="shared" si="3772"/>
        <v>0</v>
      </c>
      <c r="E1009" s="162">
        <f t="shared" si="3772"/>
        <v>0</v>
      </c>
      <c r="I1009" s="205">
        <v>0</v>
      </c>
      <c r="J1009" s="191">
        <f t="shared" ref="J1009:U1009" si="3777">J125-J266+I1009</f>
        <v>0</v>
      </c>
      <c r="K1009" s="191">
        <f t="shared" si="3777"/>
        <v>0</v>
      </c>
      <c r="L1009" s="191">
        <f t="shared" si="3777"/>
        <v>0</v>
      </c>
      <c r="M1009" s="191">
        <f t="shared" si="3777"/>
        <v>0</v>
      </c>
      <c r="N1009" s="191">
        <f t="shared" si="3777"/>
        <v>0</v>
      </c>
      <c r="O1009" s="191">
        <f t="shared" si="3777"/>
        <v>0</v>
      </c>
      <c r="P1009" s="191">
        <f t="shared" si="3777"/>
        <v>0</v>
      </c>
      <c r="Q1009" s="191">
        <f t="shared" si="3777"/>
        <v>0</v>
      </c>
      <c r="R1009" s="191">
        <f t="shared" si="3777"/>
        <v>0</v>
      </c>
      <c r="S1009" s="191">
        <f t="shared" si="3777"/>
        <v>0</v>
      </c>
      <c r="T1009" s="191">
        <f t="shared" si="3777"/>
        <v>0</v>
      </c>
      <c r="U1009" s="191">
        <f t="shared" si="3777"/>
        <v>0</v>
      </c>
      <c r="W1009" s="191">
        <f t="shared" si="3738"/>
        <v>0</v>
      </c>
      <c r="X1009" s="191">
        <f t="shared" ref="X1009:AH1009" si="3778">X125-X266+W1009</f>
        <v>0</v>
      </c>
      <c r="Y1009" s="191">
        <f t="shared" si="3778"/>
        <v>0</v>
      </c>
      <c r="Z1009" s="191">
        <f t="shared" si="3778"/>
        <v>0</v>
      </c>
      <c r="AA1009" s="191">
        <f t="shared" si="3778"/>
        <v>0</v>
      </c>
      <c r="AB1009" s="191">
        <f t="shared" si="3778"/>
        <v>0</v>
      </c>
      <c r="AC1009" s="191">
        <f t="shared" si="3778"/>
        <v>0</v>
      </c>
      <c r="AD1009" s="191">
        <f t="shared" si="3778"/>
        <v>0</v>
      </c>
      <c r="AE1009" s="191">
        <f t="shared" si="3778"/>
        <v>0</v>
      </c>
      <c r="AF1009" s="191">
        <f t="shared" si="3778"/>
        <v>0</v>
      </c>
      <c r="AG1009" s="191">
        <f t="shared" si="3778"/>
        <v>0</v>
      </c>
      <c r="AH1009" s="191">
        <f t="shared" si="3778"/>
        <v>0</v>
      </c>
      <c r="AI1009" s="163"/>
      <c r="AJ1009" s="191">
        <f t="shared" si="3740"/>
        <v>0</v>
      </c>
      <c r="AK1009" s="191">
        <f t="shared" ref="AK1009:AU1009" si="3779">AK125-AK266+AJ1009</f>
        <v>0</v>
      </c>
      <c r="AL1009" s="191">
        <f t="shared" si="3779"/>
        <v>0</v>
      </c>
      <c r="AM1009" s="191">
        <f t="shared" si="3779"/>
        <v>0</v>
      </c>
      <c r="AN1009" s="191">
        <f t="shared" si="3779"/>
        <v>0</v>
      </c>
      <c r="AO1009" s="191">
        <f t="shared" si="3779"/>
        <v>0</v>
      </c>
      <c r="AP1009" s="191">
        <f t="shared" si="3779"/>
        <v>0</v>
      </c>
      <c r="AQ1009" s="191">
        <f t="shared" si="3779"/>
        <v>0</v>
      </c>
      <c r="AR1009" s="191">
        <f t="shared" si="3779"/>
        <v>0</v>
      </c>
      <c r="AS1009" s="191">
        <f t="shared" si="3779"/>
        <v>0</v>
      </c>
      <c r="AT1009" s="191">
        <f t="shared" si="3779"/>
        <v>0</v>
      </c>
      <c r="AU1009" s="191">
        <f t="shared" si="3779"/>
        <v>0</v>
      </c>
      <c r="AV1009" s="163"/>
      <c r="AW1009" s="191">
        <f t="shared" si="3742"/>
        <v>0</v>
      </c>
      <c r="AX1009" s="191">
        <f t="shared" ref="AX1009:BH1009" si="3780">AX125-AX266+AW1009</f>
        <v>0</v>
      </c>
      <c r="AY1009" s="191">
        <f t="shared" si="3780"/>
        <v>0</v>
      </c>
      <c r="AZ1009" s="191">
        <f t="shared" si="3780"/>
        <v>0</v>
      </c>
      <c r="BA1009" s="191">
        <f t="shared" si="3780"/>
        <v>0</v>
      </c>
      <c r="BB1009" s="191">
        <f t="shared" si="3780"/>
        <v>0</v>
      </c>
      <c r="BC1009" s="191">
        <f t="shared" si="3780"/>
        <v>0</v>
      </c>
      <c r="BD1009" s="191">
        <f t="shared" si="3780"/>
        <v>0</v>
      </c>
      <c r="BE1009" s="191">
        <f t="shared" si="3780"/>
        <v>0</v>
      </c>
      <c r="BF1009" s="191">
        <f t="shared" si="3780"/>
        <v>0</v>
      </c>
      <c r="BG1009" s="191">
        <f t="shared" si="3780"/>
        <v>0</v>
      </c>
      <c r="BH1009" s="191">
        <f t="shared" si="3780"/>
        <v>0</v>
      </c>
      <c r="BI1009" s="163"/>
      <c r="BV1009" s="163"/>
      <c r="CI1009" s="163"/>
      <c r="CV1009" s="163"/>
      <c r="DI1009" s="163"/>
      <c r="DV1009" s="163"/>
      <c r="EI1009" s="163"/>
    </row>
    <row r="1010" spans="1:139" ht="15.75" hidden="1" customHeight="1" outlineLevel="1" x14ac:dyDescent="0.25">
      <c r="A1010" s="2">
        <f t="shared" si="3772"/>
        <v>120</v>
      </c>
      <c r="B1010" s="86">
        <f t="shared" si="3772"/>
        <v>0</v>
      </c>
      <c r="C1010" s="86">
        <f t="shared" si="3772"/>
        <v>0</v>
      </c>
      <c r="D1010" s="2">
        <f t="shared" si="3772"/>
        <v>0</v>
      </c>
      <c r="E1010" s="162">
        <f t="shared" si="3772"/>
        <v>0</v>
      </c>
      <c r="I1010" s="205">
        <v>0</v>
      </c>
      <c r="J1010" s="191">
        <f t="shared" ref="J1010:U1010" si="3781">J126-J267+I1010</f>
        <v>0</v>
      </c>
      <c r="K1010" s="191">
        <f t="shared" si="3781"/>
        <v>0</v>
      </c>
      <c r="L1010" s="191">
        <f t="shared" si="3781"/>
        <v>0</v>
      </c>
      <c r="M1010" s="191">
        <f t="shared" si="3781"/>
        <v>0</v>
      </c>
      <c r="N1010" s="191">
        <f t="shared" si="3781"/>
        <v>0</v>
      </c>
      <c r="O1010" s="191">
        <f t="shared" si="3781"/>
        <v>0</v>
      </c>
      <c r="P1010" s="191">
        <f t="shared" si="3781"/>
        <v>0</v>
      </c>
      <c r="Q1010" s="191">
        <f t="shared" si="3781"/>
        <v>0</v>
      </c>
      <c r="R1010" s="191">
        <f t="shared" si="3781"/>
        <v>0</v>
      </c>
      <c r="S1010" s="191">
        <f t="shared" si="3781"/>
        <v>0</v>
      </c>
      <c r="T1010" s="191">
        <f t="shared" si="3781"/>
        <v>0</v>
      </c>
      <c r="U1010" s="191">
        <f t="shared" si="3781"/>
        <v>0</v>
      </c>
      <c r="W1010" s="191">
        <f t="shared" si="3738"/>
        <v>0</v>
      </c>
      <c r="X1010" s="191">
        <f t="shared" ref="X1010:AH1010" si="3782">X126-X267+W1010</f>
        <v>0</v>
      </c>
      <c r="Y1010" s="191">
        <f t="shared" si="3782"/>
        <v>0</v>
      </c>
      <c r="Z1010" s="191">
        <f t="shared" si="3782"/>
        <v>0</v>
      </c>
      <c r="AA1010" s="191">
        <f t="shared" si="3782"/>
        <v>0</v>
      </c>
      <c r="AB1010" s="191">
        <f t="shared" si="3782"/>
        <v>0</v>
      </c>
      <c r="AC1010" s="191">
        <f t="shared" si="3782"/>
        <v>0</v>
      </c>
      <c r="AD1010" s="191">
        <f t="shared" si="3782"/>
        <v>0</v>
      </c>
      <c r="AE1010" s="191">
        <f t="shared" si="3782"/>
        <v>0</v>
      </c>
      <c r="AF1010" s="191">
        <f t="shared" si="3782"/>
        <v>0</v>
      </c>
      <c r="AG1010" s="191">
        <f t="shared" si="3782"/>
        <v>0</v>
      </c>
      <c r="AH1010" s="191">
        <f t="shared" si="3782"/>
        <v>0</v>
      </c>
      <c r="AI1010" s="163"/>
      <c r="AJ1010" s="191">
        <f t="shared" si="3740"/>
        <v>0</v>
      </c>
      <c r="AK1010" s="191">
        <f t="shared" ref="AK1010:AU1010" si="3783">AK126-AK267+AJ1010</f>
        <v>0</v>
      </c>
      <c r="AL1010" s="191">
        <f t="shared" si="3783"/>
        <v>0</v>
      </c>
      <c r="AM1010" s="191">
        <f t="shared" si="3783"/>
        <v>0</v>
      </c>
      <c r="AN1010" s="191">
        <f t="shared" si="3783"/>
        <v>0</v>
      </c>
      <c r="AO1010" s="191">
        <f t="shared" si="3783"/>
        <v>0</v>
      </c>
      <c r="AP1010" s="191">
        <f t="shared" si="3783"/>
        <v>0</v>
      </c>
      <c r="AQ1010" s="191">
        <f t="shared" si="3783"/>
        <v>0</v>
      </c>
      <c r="AR1010" s="191">
        <f t="shared" si="3783"/>
        <v>0</v>
      </c>
      <c r="AS1010" s="191">
        <f t="shared" si="3783"/>
        <v>0</v>
      </c>
      <c r="AT1010" s="191">
        <f t="shared" si="3783"/>
        <v>0</v>
      </c>
      <c r="AU1010" s="191">
        <f t="shared" si="3783"/>
        <v>0</v>
      </c>
      <c r="AV1010" s="163"/>
      <c r="AW1010" s="191">
        <f t="shared" si="3742"/>
        <v>0</v>
      </c>
      <c r="AX1010" s="191">
        <f t="shared" ref="AX1010:BH1010" si="3784">AX126-AX267+AW1010</f>
        <v>0</v>
      </c>
      <c r="AY1010" s="191">
        <f t="shared" si="3784"/>
        <v>0</v>
      </c>
      <c r="AZ1010" s="191">
        <f t="shared" si="3784"/>
        <v>0</v>
      </c>
      <c r="BA1010" s="191">
        <f t="shared" si="3784"/>
        <v>0</v>
      </c>
      <c r="BB1010" s="191">
        <f t="shared" si="3784"/>
        <v>0</v>
      </c>
      <c r="BC1010" s="191">
        <f t="shared" si="3784"/>
        <v>0</v>
      </c>
      <c r="BD1010" s="191">
        <f t="shared" si="3784"/>
        <v>0</v>
      </c>
      <c r="BE1010" s="191">
        <f t="shared" si="3784"/>
        <v>0</v>
      </c>
      <c r="BF1010" s="191">
        <f t="shared" si="3784"/>
        <v>0</v>
      </c>
      <c r="BG1010" s="191">
        <f t="shared" si="3784"/>
        <v>0</v>
      </c>
      <c r="BH1010" s="191">
        <f t="shared" si="3784"/>
        <v>0</v>
      </c>
      <c r="BI1010" s="163"/>
      <c r="BV1010" s="163"/>
      <c r="CI1010" s="163"/>
      <c r="CV1010" s="163"/>
      <c r="DI1010" s="163"/>
      <c r="DV1010" s="163"/>
      <c r="EI1010" s="163"/>
    </row>
    <row r="1011" spans="1:139" ht="15.75" hidden="1" customHeight="1" outlineLevel="1" x14ac:dyDescent="0.25">
      <c r="A1011" s="2">
        <f t="shared" si="3772"/>
        <v>121</v>
      </c>
      <c r="B1011" s="86">
        <f t="shared" si="3772"/>
        <v>0</v>
      </c>
      <c r="C1011" s="86">
        <f t="shared" si="3772"/>
        <v>0</v>
      </c>
      <c r="D1011" s="2">
        <f t="shared" si="3772"/>
        <v>0</v>
      </c>
      <c r="E1011" s="162">
        <f t="shared" si="3772"/>
        <v>0</v>
      </c>
      <c r="I1011" s="205">
        <v>0</v>
      </c>
      <c r="J1011" s="191">
        <f t="shared" ref="J1011:U1011" si="3785">J127-J268+I1011</f>
        <v>0</v>
      </c>
      <c r="K1011" s="191">
        <f t="shared" si="3785"/>
        <v>0</v>
      </c>
      <c r="L1011" s="191">
        <f t="shared" si="3785"/>
        <v>0</v>
      </c>
      <c r="M1011" s="191">
        <f t="shared" si="3785"/>
        <v>0</v>
      </c>
      <c r="N1011" s="191">
        <f t="shared" si="3785"/>
        <v>0</v>
      </c>
      <c r="O1011" s="191">
        <f t="shared" si="3785"/>
        <v>0</v>
      </c>
      <c r="P1011" s="191">
        <f t="shared" si="3785"/>
        <v>0</v>
      </c>
      <c r="Q1011" s="191">
        <f t="shared" si="3785"/>
        <v>0</v>
      </c>
      <c r="R1011" s="191">
        <f t="shared" si="3785"/>
        <v>0</v>
      </c>
      <c r="S1011" s="191">
        <f t="shared" si="3785"/>
        <v>0</v>
      </c>
      <c r="T1011" s="191">
        <f t="shared" si="3785"/>
        <v>0</v>
      </c>
      <c r="U1011" s="191">
        <f t="shared" si="3785"/>
        <v>0</v>
      </c>
      <c r="W1011" s="191">
        <f t="shared" si="3738"/>
        <v>0</v>
      </c>
      <c r="X1011" s="191">
        <f t="shared" ref="X1011:AH1011" si="3786">X127-X268+W1011</f>
        <v>0</v>
      </c>
      <c r="Y1011" s="191">
        <f t="shared" si="3786"/>
        <v>0</v>
      </c>
      <c r="Z1011" s="191">
        <f t="shared" si="3786"/>
        <v>0</v>
      </c>
      <c r="AA1011" s="191">
        <f t="shared" si="3786"/>
        <v>0</v>
      </c>
      <c r="AB1011" s="191">
        <f t="shared" si="3786"/>
        <v>0</v>
      </c>
      <c r="AC1011" s="191">
        <f t="shared" si="3786"/>
        <v>0</v>
      </c>
      <c r="AD1011" s="191">
        <f t="shared" si="3786"/>
        <v>0</v>
      </c>
      <c r="AE1011" s="191">
        <f t="shared" si="3786"/>
        <v>0</v>
      </c>
      <c r="AF1011" s="191">
        <f t="shared" si="3786"/>
        <v>0</v>
      </c>
      <c r="AG1011" s="191">
        <f t="shared" si="3786"/>
        <v>0</v>
      </c>
      <c r="AH1011" s="191">
        <f t="shared" si="3786"/>
        <v>0</v>
      </c>
      <c r="AI1011" s="163"/>
      <c r="AJ1011" s="191">
        <f t="shared" si="3740"/>
        <v>0</v>
      </c>
      <c r="AK1011" s="191">
        <f t="shared" ref="AK1011:AU1011" si="3787">AK127-AK268+AJ1011</f>
        <v>0</v>
      </c>
      <c r="AL1011" s="191">
        <f t="shared" si="3787"/>
        <v>0</v>
      </c>
      <c r="AM1011" s="191">
        <f t="shared" si="3787"/>
        <v>0</v>
      </c>
      <c r="AN1011" s="191">
        <f t="shared" si="3787"/>
        <v>0</v>
      </c>
      <c r="AO1011" s="191">
        <f t="shared" si="3787"/>
        <v>0</v>
      </c>
      <c r="AP1011" s="191">
        <f t="shared" si="3787"/>
        <v>0</v>
      </c>
      <c r="AQ1011" s="191">
        <f t="shared" si="3787"/>
        <v>0</v>
      </c>
      <c r="AR1011" s="191">
        <f t="shared" si="3787"/>
        <v>0</v>
      </c>
      <c r="AS1011" s="191">
        <f t="shared" si="3787"/>
        <v>0</v>
      </c>
      <c r="AT1011" s="191">
        <f t="shared" si="3787"/>
        <v>0</v>
      </c>
      <c r="AU1011" s="191">
        <f t="shared" si="3787"/>
        <v>0</v>
      </c>
      <c r="AV1011" s="163"/>
      <c r="AW1011" s="191">
        <f t="shared" si="3742"/>
        <v>0</v>
      </c>
      <c r="AX1011" s="191">
        <f t="shared" ref="AX1011:BH1011" si="3788">AX127-AX268+AW1011</f>
        <v>0</v>
      </c>
      <c r="AY1011" s="191">
        <f t="shared" si="3788"/>
        <v>0</v>
      </c>
      <c r="AZ1011" s="191">
        <f t="shared" si="3788"/>
        <v>0</v>
      </c>
      <c r="BA1011" s="191">
        <f t="shared" si="3788"/>
        <v>0</v>
      </c>
      <c r="BB1011" s="191">
        <f t="shared" si="3788"/>
        <v>0</v>
      </c>
      <c r="BC1011" s="191">
        <f t="shared" si="3788"/>
        <v>0</v>
      </c>
      <c r="BD1011" s="191">
        <f t="shared" si="3788"/>
        <v>0</v>
      </c>
      <c r="BE1011" s="191">
        <f t="shared" si="3788"/>
        <v>0</v>
      </c>
      <c r="BF1011" s="191">
        <f t="shared" si="3788"/>
        <v>0</v>
      </c>
      <c r="BG1011" s="191">
        <f t="shared" si="3788"/>
        <v>0</v>
      </c>
      <c r="BH1011" s="191">
        <f t="shared" si="3788"/>
        <v>0</v>
      </c>
      <c r="BI1011" s="163"/>
      <c r="BV1011" s="163"/>
      <c r="CI1011" s="163"/>
      <c r="CV1011" s="163"/>
      <c r="DI1011" s="163"/>
      <c r="DV1011" s="163"/>
      <c r="EI1011" s="163"/>
    </row>
    <row r="1012" spans="1:139" ht="15.75" hidden="1" customHeight="1" outlineLevel="1" x14ac:dyDescent="0.25">
      <c r="A1012" s="2">
        <f t="shared" si="3772"/>
        <v>122</v>
      </c>
      <c r="B1012" s="86">
        <f t="shared" si="3772"/>
        <v>0</v>
      </c>
      <c r="C1012" s="86">
        <f t="shared" si="3772"/>
        <v>0</v>
      </c>
      <c r="D1012" s="2">
        <f t="shared" si="3772"/>
        <v>0</v>
      </c>
      <c r="E1012" s="162">
        <f t="shared" si="3772"/>
        <v>0</v>
      </c>
      <c r="I1012" s="205">
        <v>0</v>
      </c>
      <c r="J1012" s="191">
        <f t="shared" ref="J1012:U1012" si="3789">J128-J269+I1012</f>
        <v>0</v>
      </c>
      <c r="K1012" s="191">
        <f t="shared" si="3789"/>
        <v>0</v>
      </c>
      <c r="L1012" s="191">
        <f t="shared" si="3789"/>
        <v>0</v>
      </c>
      <c r="M1012" s="191">
        <f t="shared" si="3789"/>
        <v>0</v>
      </c>
      <c r="N1012" s="191">
        <f t="shared" si="3789"/>
        <v>0</v>
      </c>
      <c r="O1012" s="191">
        <f t="shared" si="3789"/>
        <v>0</v>
      </c>
      <c r="P1012" s="191">
        <f t="shared" si="3789"/>
        <v>0</v>
      </c>
      <c r="Q1012" s="191">
        <f t="shared" si="3789"/>
        <v>0</v>
      </c>
      <c r="R1012" s="191">
        <f t="shared" si="3789"/>
        <v>0</v>
      </c>
      <c r="S1012" s="191">
        <f t="shared" si="3789"/>
        <v>0</v>
      </c>
      <c r="T1012" s="191">
        <f t="shared" si="3789"/>
        <v>0</v>
      </c>
      <c r="U1012" s="191">
        <f t="shared" si="3789"/>
        <v>0</v>
      </c>
      <c r="W1012" s="191">
        <f t="shared" si="3738"/>
        <v>0</v>
      </c>
      <c r="X1012" s="191">
        <f t="shared" ref="X1012:AH1012" si="3790">X128-X269+W1012</f>
        <v>0</v>
      </c>
      <c r="Y1012" s="191">
        <f t="shared" si="3790"/>
        <v>0</v>
      </c>
      <c r="Z1012" s="191">
        <f t="shared" si="3790"/>
        <v>0</v>
      </c>
      <c r="AA1012" s="191">
        <f t="shared" si="3790"/>
        <v>0</v>
      </c>
      <c r="AB1012" s="191">
        <f t="shared" si="3790"/>
        <v>0</v>
      </c>
      <c r="AC1012" s="191">
        <f t="shared" si="3790"/>
        <v>0</v>
      </c>
      <c r="AD1012" s="191">
        <f t="shared" si="3790"/>
        <v>0</v>
      </c>
      <c r="AE1012" s="191">
        <f t="shared" si="3790"/>
        <v>0</v>
      </c>
      <c r="AF1012" s="191">
        <f t="shared" si="3790"/>
        <v>0</v>
      </c>
      <c r="AG1012" s="191">
        <f t="shared" si="3790"/>
        <v>0</v>
      </c>
      <c r="AH1012" s="191">
        <f t="shared" si="3790"/>
        <v>0</v>
      </c>
      <c r="AI1012" s="163"/>
      <c r="AJ1012" s="191">
        <f t="shared" si="3740"/>
        <v>0</v>
      </c>
      <c r="AK1012" s="191">
        <f t="shared" ref="AK1012:AU1012" si="3791">AK128-AK269+AJ1012</f>
        <v>0</v>
      </c>
      <c r="AL1012" s="191">
        <f t="shared" si="3791"/>
        <v>0</v>
      </c>
      <c r="AM1012" s="191">
        <f t="shared" si="3791"/>
        <v>0</v>
      </c>
      <c r="AN1012" s="191">
        <f t="shared" si="3791"/>
        <v>0</v>
      </c>
      <c r="AO1012" s="191">
        <f t="shared" si="3791"/>
        <v>0</v>
      </c>
      <c r="AP1012" s="191">
        <f t="shared" si="3791"/>
        <v>0</v>
      </c>
      <c r="AQ1012" s="191">
        <f t="shared" si="3791"/>
        <v>0</v>
      </c>
      <c r="AR1012" s="191">
        <f t="shared" si="3791"/>
        <v>0</v>
      </c>
      <c r="AS1012" s="191">
        <f t="shared" si="3791"/>
        <v>0</v>
      </c>
      <c r="AT1012" s="191">
        <f t="shared" si="3791"/>
        <v>0</v>
      </c>
      <c r="AU1012" s="191">
        <f t="shared" si="3791"/>
        <v>0</v>
      </c>
      <c r="AV1012" s="163"/>
      <c r="AW1012" s="191">
        <f t="shared" si="3742"/>
        <v>0</v>
      </c>
      <c r="AX1012" s="191">
        <f t="shared" ref="AX1012:BH1012" si="3792">AX128-AX269+AW1012</f>
        <v>0</v>
      </c>
      <c r="AY1012" s="191">
        <f t="shared" si="3792"/>
        <v>0</v>
      </c>
      <c r="AZ1012" s="191">
        <f t="shared" si="3792"/>
        <v>0</v>
      </c>
      <c r="BA1012" s="191">
        <f t="shared" si="3792"/>
        <v>0</v>
      </c>
      <c r="BB1012" s="191">
        <f t="shared" si="3792"/>
        <v>0</v>
      </c>
      <c r="BC1012" s="191">
        <f t="shared" si="3792"/>
        <v>0</v>
      </c>
      <c r="BD1012" s="191">
        <f t="shared" si="3792"/>
        <v>0</v>
      </c>
      <c r="BE1012" s="191">
        <f t="shared" si="3792"/>
        <v>0</v>
      </c>
      <c r="BF1012" s="191">
        <f t="shared" si="3792"/>
        <v>0</v>
      </c>
      <c r="BG1012" s="191">
        <f t="shared" si="3792"/>
        <v>0</v>
      </c>
      <c r="BH1012" s="191">
        <f t="shared" si="3792"/>
        <v>0</v>
      </c>
      <c r="BI1012" s="163"/>
      <c r="BV1012" s="163"/>
      <c r="CI1012" s="163"/>
      <c r="CV1012" s="163"/>
      <c r="DI1012" s="163"/>
      <c r="DV1012" s="163"/>
      <c r="EI1012" s="163"/>
    </row>
    <row r="1013" spans="1:139" ht="15.75" hidden="1" customHeight="1" outlineLevel="1" x14ac:dyDescent="0.25">
      <c r="A1013" s="2">
        <f t="shared" si="3772"/>
        <v>123</v>
      </c>
      <c r="B1013" s="86">
        <f t="shared" si="3772"/>
        <v>0</v>
      </c>
      <c r="C1013" s="86">
        <f t="shared" si="3772"/>
        <v>0</v>
      </c>
      <c r="D1013" s="2">
        <f t="shared" si="3772"/>
        <v>0</v>
      </c>
      <c r="E1013" s="162">
        <f t="shared" si="3772"/>
        <v>0</v>
      </c>
      <c r="I1013" s="205">
        <v>0</v>
      </c>
      <c r="J1013" s="191">
        <f t="shared" ref="J1013:U1013" si="3793">J129-J270+I1013</f>
        <v>0</v>
      </c>
      <c r="K1013" s="191">
        <f t="shared" si="3793"/>
        <v>0</v>
      </c>
      <c r="L1013" s="191">
        <f t="shared" si="3793"/>
        <v>0</v>
      </c>
      <c r="M1013" s="191">
        <f t="shared" si="3793"/>
        <v>0</v>
      </c>
      <c r="N1013" s="191">
        <f t="shared" si="3793"/>
        <v>0</v>
      </c>
      <c r="O1013" s="191">
        <f t="shared" si="3793"/>
        <v>0</v>
      </c>
      <c r="P1013" s="191">
        <f t="shared" si="3793"/>
        <v>0</v>
      </c>
      <c r="Q1013" s="191">
        <f t="shared" si="3793"/>
        <v>0</v>
      </c>
      <c r="R1013" s="191">
        <f t="shared" si="3793"/>
        <v>0</v>
      </c>
      <c r="S1013" s="191">
        <f t="shared" si="3793"/>
        <v>0</v>
      </c>
      <c r="T1013" s="191">
        <f t="shared" si="3793"/>
        <v>0</v>
      </c>
      <c r="U1013" s="191">
        <f t="shared" si="3793"/>
        <v>0</v>
      </c>
      <c r="W1013" s="191">
        <f t="shared" si="3738"/>
        <v>0</v>
      </c>
      <c r="X1013" s="191">
        <f t="shared" ref="X1013:AH1013" si="3794">X129-X270+W1013</f>
        <v>0</v>
      </c>
      <c r="Y1013" s="191">
        <f t="shared" si="3794"/>
        <v>0</v>
      </c>
      <c r="Z1013" s="191">
        <f t="shared" si="3794"/>
        <v>0</v>
      </c>
      <c r="AA1013" s="191">
        <f t="shared" si="3794"/>
        <v>0</v>
      </c>
      <c r="AB1013" s="191">
        <f t="shared" si="3794"/>
        <v>0</v>
      </c>
      <c r="AC1013" s="191">
        <f t="shared" si="3794"/>
        <v>0</v>
      </c>
      <c r="AD1013" s="191">
        <f t="shared" si="3794"/>
        <v>0</v>
      </c>
      <c r="AE1013" s="191">
        <f t="shared" si="3794"/>
        <v>0</v>
      </c>
      <c r="AF1013" s="191">
        <f t="shared" si="3794"/>
        <v>0</v>
      </c>
      <c r="AG1013" s="191">
        <f t="shared" si="3794"/>
        <v>0</v>
      </c>
      <c r="AH1013" s="191">
        <f t="shared" si="3794"/>
        <v>0</v>
      </c>
      <c r="AI1013" s="163"/>
      <c r="AJ1013" s="191">
        <f t="shared" si="3740"/>
        <v>0</v>
      </c>
      <c r="AK1013" s="191">
        <f t="shared" ref="AK1013:AU1013" si="3795">AK129-AK270+AJ1013</f>
        <v>0</v>
      </c>
      <c r="AL1013" s="191">
        <f t="shared" si="3795"/>
        <v>0</v>
      </c>
      <c r="AM1013" s="191">
        <f t="shared" si="3795"/>
        <v>0</v>
      </c>
      <c r="AN1013" s="191">
        <f t="shared" si="3795"/>
        <v>0</v>
      </c>
      <c r="AO1013" s="191">
        <f t="shared" si="3795"/>
        <v>0</v>
      </c>
      <c r="AP1013" s="191">
        <f t="shared" si="3795"/>
        <v>0</v>
      </c>
      <c r="AQ1013" s="191">
        <f t="shared" si="3795"/>
        <v>0</v>
      </c>
      <c r="AR1013" s="191">
        <f t="shared" si="3795"/>
        <v>0</v>
      </c>
      <c r="AS1013" s="191">
        <f t="shared" si="3795"/>
        <v>0</v>
      </c>
      <c r="AT1013" s="191">
        <f t="shared" si="3795"/>
        <v>0</v>
      </c>
      <c r="AU1013" s="191">
        <f t="shared" si="3795"/>
        <v>0</v>
      </c>
      <c r="AV1013" s="163"/>
      <c r="AW1013" s="191">
        <f t="shared" si="3742"/>
        <v>0</v>
      </c>
      <c r="AX1013" s="191">
        <f t="shared" ref="AX1013:BH1013" si="3796">AX129-AX270+AW1013</f>
        <v>0</v>
      </c>
      <c r="AY1013" s="191">
        <f t="shared" si="3796"/>
        <v>0</v>
      </c>
      <c r="AZ1013" s="191">
        <f t="shared" si="3796"/>
        <v>0</v>
      </c>
      <c r="BA1013" s="191">
        <f t="shared" si="3796"/>
        <v>0</v>
      </c>
      <c r="BB1013" s="191">
        <f t="shared" si="3796"/>
        <v>0</v>
      </c>
      <c r="BC1013" s="191">
        <f t="shared" si="3796"/>
        <v>0</v>
      </c>
      <c r="BD1013" s="191">
        <f t="shared" si="3796"/>
        <v>0</v>
      </c>
      <c r="BE1013" s="191">
        <f t="shared" si="3796"/>
        <v>0</v>
      </c>
      <c r="BF1013" s="191">
        <f t="shared" si="3796"/>
        <v>0</v>
      </c>
      <c r="BG1013" s="191">
        <f t="shared" si="3796"/>
        <v>0</v>
      </c>
      <c r="BH1013" s="191">
        <f t="shared" si="3796"/>
        <v>0</v>
      </c>
      <c r="BI1013" s="163"/>
      <c r="BV1013" s="163"/>
      <c r="CI1013" s="163"/>
      <c r="CV1013" s="163"/>
      <c r="DI1013" s="163"/>
      <c r="DV1013" s="163"/>
      <c r="EI1013" s="163"/>
    </row>
    <row r="1014" spans="1:139" ht="15.75" hidden="1" customHeight="1" outlineLevel="1" x14ac:dyDescent="0.25">
      <c r="A1014" s="2">
        <f t="shared" si="3772"/>
        <v>124</v>
      </c>
      <c r="B1014" s="86">
        <f t="shared" si="3772"/>
        <v>0</v>
      </c>
      <c r="C1014" s="86">
        <f t="shared" si="3772"/>
        <v>0</v>
      </c>
      <c r="D1014" s="2">
        <f t="shared" si="3772"/>
        <v>0</v>
      </c>
      <c r="E1014" s="162">
        <f t="shared" si="3772"/>
        <v>0</v>
      </c>
      <c r="I1014" s="205">
        <v>0</v>
      </c>
      <c r="J1014" s="191">
        <f t="shared" ref="J1014:U1014" si="3797">J130-J271+I1014</f>
        <v>0</v>
      </c>
      <c r="K1014" s="191">
        <f t="shared" si="3797"/>
        <v>0</v>
      </c>
      <c r="L1014" s="191">
        <f t="shared" si="3797"/>
        <v>0</v>
      </c>
      <c r="M1014" s="191">
        <f t="shared" si="3797"/>
        <v>0</v>
      </c>
      <c r="N1014" s="191">
        <f t="shared" si="3797"/>
        <v>0</v>
      </c>
      <c r="O1014" s="191">
        <f t="shared" si="3797"/>
        <v>0</v>
      </c>
      <c r="P1014" s="191">
        <f t="shared" si="3797"/>
        <v>0</v>
      </c>
      <c r="Q1014" s="191">
        <f t="shared" si="3797"/>
        <v>0</v>
      </c>
      <c r="R1014" s="191">
        <f t="shared" si="3797"/>
        <v>0</v>
      </c>
      <c r="S1014" s="191">
        <f t="shared" si="3797"/>
        <v>0</v>
      </c>
      <c r="T1014" s="191">
        <f t="shared" si="3797"/>
        <v>0</v>
      </c>
      <c r="U1014" s="191">
        <f t="shared" si="3797"/>
        <v>0</v>
      </c>
      <c r="W1014" s="191">
        <f t="shared" si="3738"/>
        <v>0</v>
      </c>
      <c r="X1014" s="191">
        <f t="shared" ref="X1014:AH1014" si="3798">X130-X271+W1014</f>
        <v>0</v>
      </c>
      <c r="Y1014" s="191">
        <f t="shared" si="3798"/>
        <v>0</v>
      </c>
      <c r="Z1014" s="191">
        <f t="shared" si="3798"/>
        <v>0</v>
      </c>
      <c r="AA1014" s="191">
        <f t="shared" si="3798"/>
        <v>0</v>
      </c>
      <c r="AB1014" s="191">
        <f t="shared" si="3798"/>
        <v>0</v>
      </c>
      <c r="AC1014" s="191">
        <f t="shared" si="3798"/>
        <v>0</v>
      </c>
      <c r="AD1014" s="191">
        <f t="shared" si="3798"/>
        <v>0</v>
      </c>
      <c r="AE1014" s="191">
        <f t="shared" si="3798"/>
        <v>0</v>
      </c>
      <c r="AF1014" s="191">
        <f t="shared" si="3798"/>
        <v>0</v>
      </c>
      <c r="AG1014" s="191">
        <f t="shared" si="3798"/>
        <v>0</v>
      </c>
      <c r="AH1014" s="191">
        <f t="shared" si="3798"/>
        <v>0</v>
      </c>
      <c r="AI1014" s="163"/>
      <c r="AJ1014" s="191">
        <f t="shared" si="3740"/>
        <v>0</v>
      </c>
      <c r="AK1014" s="191">
        <f t="shared" ref="AK1014:AU1014" si="3799">AK130-AK271+AJ1014</f>
        <v>0</v>
      </c>
      <c r="AL1014" s="191">
        <f t="shared" si="3799"/>
        <v>0</v>
      </c>
      <c r="AM1014" s="191">
        <f t="shared" si="3799"/>
        <v>0</v>
      </c>
      <c r="AN1014" s="191">
        <f t="shared" si="3799"/>
        <v>0</v>
      </c>
      <c r="AO1014" s="191">
        <f t="shared" si="3799"/>
        <v>0</v>
      </c>
      <c r="AP1014" s="191">
        <f t="shared" si="3799"/>
        <v>0</v>
      </c>
      <c r="AQ1014" s="191">
        <f t="shared" si="3799"/>
        <v>0</v>
      </c>
      <c r="AR1014" s="191">
        <f t="shared" si="3799"/>
        <v>0</v>
      </c>
      <c r="AS1014" s="191">
        <f t="shared" si="3799"/>
        <v>0</v>
      </c>
      <c r="AT1014" s="191">
        <f t="shared" si="3799"/>
        <v>0</v>
      </c>
      <c r="AU1014" s="191">
        <f t="shared" si="3799"/>
        <v>0</v>
      </c>
      <c r="AV1014" s="163"/>
      <c r="AW1014" s="191">
        <f t="shared" si="3742"/>
        <v>0</v>
      </c>
      <c r="AX1014" s="191">
        <f t="shared" ref="AX1014:BH1014" si="3800">AX130-AX271+AW1014</f>
        <v>0</v>
      </c>
      <c r="AY1014" s="191">
        <f t="shared" si="3800"/>
        <v>0</v>
      </c>
      <c r="AZ1014" s="191">
        <f t="shared" si="3800"/>
        <v>0</v>
      </c>
      <c r="BA1014" s="191">
        <f t="shared" si="3800"/>
        <v>0</v>
      </c>
      <c r="BB1014" s="191">
        <f t="shared" si="3800"/>
        <v>0</v>
      </c>
      <c r="BC1014" s="191">
        <f t="shared" si="3800"/>
        <v>0</v>
      </c>
      <c r="BD1014" s="191">
        <f t="shared" si="3800"/>
        <v>0</v>
      </c>
      <c r="BE1014" s="191">
        <f t="shared" si="3800"/>
        <v>0</v>
      </c>
      <c r="BF1014" s="191">
        <f t="shared" si="3800"/>
        <v>0</v>
      </c>
      <c r="BG1014" s="191">
        <f t="shared" si="3800"/>
        <v>0</v>
      </c>
      <c r="BH1014" s="191">
        <f t="shared" si="3800"/>
        <v>0</v>
      </c>
      <c r="BI1014" s="163"/>
      <c r="BV1014" s="163"/>
      <c r="CI1014" s="163"/>
      <c r="CV1014" s="163"/>
      <c r="DI1014" s="163"/>
      <c r="DV1014" s="163"/>
      <c r="EI1014" s="163"/>
    </row>
    <row r="1015" spans="1:139" ht="15.75" hidden="1" customHeight="1" outlineLevel="1" x14ac:dyDescent="0.25">
      <c r="A1015" s="2">
        <f t="shared" si="3772"/>
        <v>125</v>
      </c>
      <c r="B1015" s="86">
        <f t="shared" si="3772"/>
        <v>0</v>
      </c>
      <c r="C1015" s="86">
        <f t="shared" si="3772"/>
        <v>0</v>
      </c>
      <c r="D1015" s="2">
        <f t="shared" si="3772"/>
        <v>0</v>
      </c>
      <c r="E1015" s="162">
        <f t="shared" si="3772"/>
        <v>0</v>
      </c>
      <c r="I1015" s="205">
        <v>0</v>
      </c>
      <c r="J1015" s="191">
        <f t="shared" ref="J1015:U1015" si="3801">J131-J272+I1015</f>
        <v>0</v>
      </c>
      <c r="K1015" s="191">
        <f t="shared" si="3801"/>
        <v>0</v>
      </c>
      <c r="L1015" s="191">
        <f t="shared" si="3801"/>
        <v>0</v>
      </c>
      <c r="M1015" s="191">
        <f t="shared" si="3801"/>
        <v>0</v>
      </c>
      <c r="N1015" s="191">
        <f t="shared" si="3801"/>
        <v>0</v>
      </c>
      <c r="O1015" s="191">
        <f t="shared" si="3801"/>
        <v>0</v>
      </c>
      <c r="P1015" s="191">
        <f t="shared" si="3801"/>
        <v>0</v>
      </c>
      <c r="Q1015" s="191">
        <f t="shared" si="3801"/>
        <v>0</v>
      </c>
      <c r="R1015" s="191">
        <f t="shared" si="3801"/>
        <v>0</v>
      </c>
      <c r="S1015" s="191">
        <f t="shared" si="3801"/>
        <v>0</v>
      </c>
      <c r="T1015" s="191">
        <f t="shared" si="3801"/>
        <v>0</v>
      </c>
      <c r="U1015" s="191">
        <f t="shared" si="3801"/>
        <v>0</v>
      </c>
      <c r="W1015" s="191">
        <f t="shared" si="3738"/>
        <v>0</v>
      </c>
      <c r="X1015" s="191">
        <f t="shared" ref="X1015:AH1015" si="3802">X131-X272+W1015</f>
        <v>0</v>
      </c>
      <c r="Y1015" s="191">
        <f t="shared" si="3802"/>
        <v>0</v>
      </c>
      <c r="Z1015" s="191">
        <f t="shared" si="3802"/>
        <v>0</v>
      </c>
      <c r="AA1015" s="191">
        <f t="shared" si="3802"/>
        <v>0</v>
      </c>
      <c r="AB1015" s="191">
        <f t="shared" si="3802"/>
        <v>0</v>
      </c>
      <c r="AC1015" s="191">
        <f t="shared" si="3802"/>
        <v>0</v>
      </c>
      <c r="AD1015" s="191">
        <f t="shared" si="3802"/>
        <v>0</v>
      </c>
      <c r="AE1015" s="191">
        <f t="shared" si="3802"/>
        <v>0</v>
      </c>
      <c r="AF1015" s="191">
        <f t="shared" si="3802"/>
        <v>0</v>
      </c>
      <c r="AG1015" s="191">
        <f t="shared" si="3802"/>
        <v>0</v>
      </c>
      <c r="AH1015" s="191">
        <f t="shared" si="3802"/>
        <v>0</v>
      </c>
      <c r="AI1015" s="163"/>
      <c r="AJ1015" s="191">
        <f t="shared" si="3740"/>
        <v>0</v>
      </c>
      <c r="AK1015" s="191">
        <f t="shared" ref="AK1015:AU1015" si="3803">AK131-AK272+AJ1015</f>
        <v>0</v>
      </c>
      <c r="AL1015" s="191">
        <f t="shared" si="3803"/>
        <v>0</v>
      </c>
      <c r="AM1015" s="191">
        <f t="shared" si="3803"/>
        <v>0</v>
      </c>
      <c r="AN1015" s="191">
        <f t="shared" si="3803"/>
        <v>0</v>
      </c>
      <c r="AO1015" s="191">
        <f t="shared" si="3803"/>
        <v>0</v>
      </c>
      <c r="AP1015" s="191">
        <f t="shared" si="3803"/>
        <v>0</v>
      </c>
      <c r="AQ1015" s="191">
        <f t="shared" si="3803"/>
        <v>0</v>
      </c>
      <c r="AR1015" s="191">
        <f t="shared" si="3803"/>
        <v>0</v>
      </c>
      <c r="AS1015" s="191">
        <f t="shared" si="3803"/>
        <v>0</v>
      </c>
      <c r="AT1015" s="191">
        <f t="shared" si="3803"/>
        <v>0</v>
      </c>
      <c r="AU1015" s="191">
        <f t="shared" si="3803"/>
        <v>0</v>
      </c>
      <c r="AV1015" s="163"/>
      <c r="AW1015" s="191">
        <f t="shared" si="3742"/>
        <v>0</v>
      </c>
      <c r="AX1015" s="191">
        <f t="shared" ref="AX1015:BH1015" si="3804">AX131-AX272+AW1015</f>
        <v>0</v>
      </c>
      <c r="AY1015" s="191">
        <f t="shared" si="3804"/>
        <v>0</v>
      </c>
      <c r="AZ1015" s="191">
        <f t="shared" si="3804"/>
        <v>0</v>
      </c>
      <c r="BA1015" s="191">
        <f t="shared" si="3804"/>
        <v>0</v>
      </c>
      <c r="BB1015" s="191">
        <f t="shared" si="3804"/>
        <v>0</v>
      </c>
      <c r="BC1015" s="191">
        <f t="shared" si="3804"/>
        <v>0</v>
      </c>
      <c r="BD1015" s="191">
        <f t="shared" si="3804"/>
        <v>0</v>
      </c>
      <c r="BE1015" s="191">
        <f t="shared" si="3804"/>
        <v>0</v>
      </c>
      <c r="BF1015" s="191">
        <f t="shared" si="3804"/>
        <v>0</v>
      </c>
      <c r="BG1015" s="191">
        <f t="shared" si="3804"/>
        <v>0</v>
      </c>
      <c r="BH1015" s="191">
        <f t="shared" si="3804"/>
        <v>0</v>
      </c>
      <c r="BI1015" s="163"/>
      <c r="BV1015" s="163"/>
      <c r="CI1015" s="163"/>
      <c r="CV1015" s="163"/>
      <c r="DI1015" s="163"/>
      <c r="DV1015" s="163"/>
      <c r="EI1015" s="163"/>
    </row>
    <row r="1016" spans="1:139" ht="15.75" hidden="1" customHeight="1" outlineLevel="1" x14ac:dyDescent="0.25">
      <c r="A1016" s="2">
        <f t="shared" si="3772"/>
        <v>126</v>
      </c>
      <c r="B1016" s="86">
        <f t="shared" si="3772"/>
        <v>0</v>
      </c>
      <c r="C1016" s="86">
        <f t="shared" si="3772"/>
        <v>0</v>
      </c>
      <c r="D1016" s="2">
        <f t="shared" si="3772"/>
        <v>0</v>
      </c>
      <c r="E1016" s="162">
        <f t="shared" si="3772"/>
        <v>0</v>
      </c>
      <c r="I1016" s="205">
        <v>0</v>
      </c>
      <c r="J1016" s="191">
        <f t="shared" ref="J1016:U1016" si="3805">J132-J273+I1016</f>
        <v>0</v>
      </c>
      <c r="K1016" s="191">
        <f t="shared" si="3805"/>
        <v>0</v>
      </c>
      <c r="L1016" s="191">
        <f t="shared" si="3805"/>
        <v>0</v>
      </c>
      <c r="M1016" s="191">
        <f t="shared" si="3805"/>
        <v>0</v>
      </c>
      <c r="N1016" s="191">
        <f t="shared" si="3805"/>
        <v>0</v>
      </c>
      <c r="O1016" s="191">
        <f t="shared" si="3805"/>
        <v>0</v>
      </c>
      <c r="P1016" s="191">
        <f t="shared" si="3805"/>
        <v>0</v>
      </c>
      <c r="Q1016" s="191">
        <f t="shared" si="3805"/>
        <v>0</v>
      </c>
      <c r="R1016" s="191">
        <f t="shared" si="3805"/>
        <v>0</v>
      </c>
      <c r="S1016" s="191">
        <f t="shared" si="3805"/>
        <v>0</v>
      </c>
      <c r="T1016" s="191">
        <f t="shared" si="3805"/>
        <v>0</v>
      </c>
      <c r="U1016" s="191">
        <f t="shared" si="3805"/>
        <v>0</v>
      </c>
      <c r="W1016" s="191">
        <f t="shared" si="3738"/>
        <v>0</v>
      </c>
      <c r="X1016" s="191">
        <f t="shared" ref="X1016:AH1016" si="3806">X132-X273+W1016</f>
        <v>0</v>
      </c>
      <c r="Y1016" s="191">
        <f t="shared" si="3806"/>
        <v>0</v>
      </c>
      <c r="Z1016" s="191">
        <f t="shared" si="3806"/>
        <v>0</v>
      </c>
      <c r="AA1016" s="191">
        <f t="shared" si="3806"/>
        <v>0</v>
      </c>
      <c r="AB1016" s="191">
        <f t="shared" si="3806"/>
        <v>0</v>
      </c>
      <c r="AC1016" s="191">
        <f t="shared" si="3806"/>
        <v>0</v>
      </c>
      <c r="AD1016" s="191">
        <f t="shared" si="3806"/>
        <v>0</v>
      </c>
      <c r="AE1016" s="191">
        <f t="shared" si="3806"/>
        <v>0</v>
      </c>
      <c r="AF1016" s="191">
        <f t="shared" si="3806"/>
        <v>0</v>
      </c>
      <c r="AG1016" s="191">
        <f t="shared" si="3806"/>
        <v>0</v>
      </c>
      <c r="AH1016" s="191">
        <f t="shared" si="3806"/>
        <v>0</v>
      </c>
      <c r="AI1016" s="163"/>
      <c r="AJ1016" s="191">
        <f t="shared" si="3740"/>
        <v>0</v>
      </c>
      <c r="AK1016" s="191">
        <f t="shared" ref="AK1016:AU1016" si="3807">AK132-AK273+AJ1016</f>
        <v>0</v>
      </c>
      <c r="AL1016" s="191">
        <f t="shared" si="3807"/>
        <v>0</v>
      </c>
      <c r="AM1016" s="191">
        <f t="shared" si="3807"/>
        <v>0</v>
      </c>
      <c r="AN1016" s="191">
        <f t="shared" si="3807"/>
        <v>0</v>
      </c>
      <c r="AO1016" s="191">
        <f t="shared" si="3807"/>
        <v>0</v>
      </c>
      <c r="AP1016" s="191">
        <f t="shared" si="3807"/>
        <v>0</v>
      </c>
      <c r="AQ1016" s="191">
        <f t="shared" si="3807"/>
        <v>0</v>
      </c>
      <c r="AR1016" s="191">
        <f t="shared" si="3807"/>
        <v>0</v>
      </c>
      <c r="AS1016" s="191">
        <f t="shared" si="3807"/>
        <v>0</v>
      </c>
      <c r="AT1016" s="191">
        <f t="shared" si="3807"/>
        <v>0</v>
      </c>
      <c r="AU1016" s="191">
        <f t="shared" si="3807"/>
        <v>0</v>
      </c>
      <c r="AV1016" s="163"/>
      <c r="AW1016" s="191">
        <f t="shared" si="3742"/>
        <v>0</v>
      </c>
      <c r="AX1016" s="191">
        <f t="shared" ref="AX1016:BH1016" si="3808">AX132-AX273+AW1016</f>
        <v>0</v>
      </c>
      <c r="AY1016" s="191">
        <f t="shared" si="3808"/>
        <v>0</v>
      </c>
      <c r="AZ1016" s="191">
        <f t="shared" si="3808"/>
        <v>0</v>
      </c>
      <c r="BA1016" s="191">
        <f t="shared" si="3808"/>
        <v>0</v>
      </c>
      <c r="BB1016" s="191">
        <f t="shared" si="3808"/>
        <v>0</v>
      </c>
      <c r="BC1016" s="191">
        <f t="shared" si="3808"/>
        <v>0</v>
      </c>
      <c r="BD1016" s="191">
        <f t="shared" si="3808"/>
        <v>0</v>
      </c>
      <c r="BE1016" s="191">
        <f t="shared" si="3808"/>
        <v>0</v>
      </c>
      <c r="BF1016" s="191">
        <f t="shared" si="3808"/>
        <v>0</v>
      </c>
      <c r="BG1016" s="191">
        <f t="shared" si="3808"/>
        <v>0</v>
      </c>
      <c r="BH1016" s="191">
        <f t="shared" si="3808"/>
        <v>0</v>
      </c>
      <c r="BI1016" s="163"/>
      <c r="BV1016" s="163"/>
      <c r="CI1016" s="163"/>
      <c r="CV1016" s="163"/>
      <c r="DI1016" s="163"/>
      <c r="DV1016" s="163"/>
      <c r="EI1016" s="163"/>
    </row>
    <row r="1017" spans="1:139" ht="15.75" hidden="1" customHeight="1" outlineLevel="1" x14ac:dyDescent="0.25">
      <c r="A1017" s="2">
        <f t="shared" si="3772"/>
        <v>127</v>
      </c>
      <c r="B1017" s="86">
        <f t="shared" si="3772"/>
        <v>0</v>
      </c>
      <c r="C1017" s="86">
        <f t="shared" si="3772"/>
        <v>0</v>
      </c>
      <c r="D1017" s="2">
        <f t="shared" si="3772"/>
        <v>0</v>
      </c>
      <c r="E1017" s="162">
        <f t="shared" si="3772"/>
        <v>0</v>
      </c>
      <c r="I1017" s="205">
        <v>0</v>
      </c>
      <c r="J1017" s="191">
        <f t="shared" ref="J1017:U1017" si="3809">J133-J274+I1017</f>
        <v>0</v>
      </c>
      <c r="K1017" s="191">
        <f t="shared" si="3809"/>
        <v>0</v>
      </c>
      <c r="L1017" s="191">
        <f t="shared" si="3809"/>
        <v>0</v>
      </c>
      <c r="M1017" s="191">
        <f t="shared" si="3809"/>
        <v>0</v>
      </c>
      <c r="N1017" s="191">
        <f t="shared" si="3809"/>
        <v>0</v>
      </c>
      <c r="O1017" s="191">
        <f t="shared" si="3809"/>
        <v>0</v>
      </c>
      <c r="P1017" s="191">
        <f t="shared" si="3809"/>
        <v>0</v>
      </c>
      <c r="Q1017" s="191">
        <f t="shared" si="3809"/>
        <v>0</v>
      </c>
      <c r="R1017" s="191">
        <f t="shared" si="3809"/>
        <v>0</v>
      </c>
      <c r="S1017" s="191">
        <f t="shared" si="3809"/>
        <v>0</v>
      </c>
      <c r="T1017" s="191">
        <f t="shared" si="3809"/>
        <v>0</v>
      </c>
      <c r="U1017" s="191">
        <f t="shared" si="3809"/>
        <v>0</v>
      </c>
      <c r="W1017" s="191">
        <f t="shared" si="3738"/>
        <v>0</v>
      </c>
      <c r="X1017" s="191">
        <f t="shared" ref="X1017:AH1017" si="3810">X133-X274+W1017</f>
        <v>0</v>
      </c>
      <c r="Y1017" s="191">
        <f t="shared" si="3810"/>
        <v>0</v>
      </c>
      <c r="Z1017" s="191">
        <f t="shared" si="3810"/>
        <v>0</v>
      </c>
      <c r="AA1017" s="191">
        <f t="shared" si="3810"/>
        <v>0</v>
      </c>
      <c r="AB1017" s="191">
        <f t="shared" si="3810"/>
        <v>0</v>
      </c>
      <c r="AC1017" s="191">
        <f t="shared" si="3810"/>
        <v>0</v>
      </c>
      <c r="AD1017" s="191">
        <f t="shared" si="3810"/>
        <v>0</v>
      </c>
      <c r="AE1017" s="191">
        <f t="shared" si="3810"/>
        <v>0</v>
      </c>
      <c r="AF1017" s="191">
        <f t="shared" si="3810"/>
        <v>0</v>
      </c>
      <c r="AG1017" s="191">
        <f t="shared" si="3810"/>
        <v>0</v>
      </c>
      <c r="AH1017" s="191">
        <f t="shared" si="3810"/>
        <v>0</v>
      </c>
      <c r="AI1017" s="163"/>
      <c r="AJ1017" s="191">
        <f t="shared" si="3740"/>
        <v>0</v>
      </c>
      <c r="AK1017" s="191">
        <f t="shared" ref="AK1017:AU1017" si="3811">AK133-AK274+AJ1017</f>
        <v>0</v>
      </c>
      <c r="AL1017" s="191">
        <f t="shared" si="3811"/>
        <v>0</v>
      </c>
      <c r="AM1017" s="191">
        <f t="shared" si="3811"/>
        <v>0</v>
      </c>
      <c r="AN1017" s="191">
        <f t="shared" si="3811"/>
        <v>0</v>
      </c>
      <c r="AO1017" s="191">
        <f t="shared" si="3811"/>
        <v>0</v>
      </c>
      <c r="AP1017" s="191">
        <f t="shared" si="3811"/>
        <v>0</v>
      </c>
      <c r="AQ1017" s="191">
        <f t="shared" si="3811"/>
        <v>0</v>
      </c>
      <c r="AR1017" s="191">
        <f t="shared" si="3811"/>
        <v>0</v>
      </c>
      <c r="AS1017" s="191">
        <f t="shared" si="3811"/>
        <v>0</v>
      </c>
      <c r="AT1017" s="191">
        <f t="shared" si="3811"/>
        <v>0</v>
      </c>
      <c r="AU1017" s="191">
        <f t="shared" si="3811"/>
        <v>0</v>
      </c>
      <c r="AV1017" s="163"/>
      <c r="AW1017" s="191">
        <f t="shared" si="3742"/>
        <v>0</v>
      </c>
      <c r="AX1017" s="191">
        <f t="shared" ref="AX1017:BH1017" si="3812">AX133-AX274+AW1017</f>
        <v>0</v>
      </c>
      <c r="AY1017" s="191">
        <f t="shared" si="3812"/>
        <v>0</v>
      </c>
      <c r="AZ1017" s="191">
        <f t="shared" si="3812"/>
        <v>0</v>
      </c>
      <c r="BA1017" s="191">
        <f t="shared" si="3812"/>
        <v>0</v>
      </c>
      <c r="BB1017" s="191">
        <f t="shared" si="3812"/>
        <v>0</v>
      </c>
      <c r="BC1017" s="191">
        <f t="shared" si="3812"/>
        <v>0</v>
      </c>
      <c r="BD1017" s="191">
        <f t="shared" si="3812"/>
        <v>0</v>
      </c>
      <c r="BE1017" s="191">
        <f t="shared" si="3812"/>
        <v>0</v>
      </c>
      <c r="BF1017" s="191">
        <f t="shared" si="3812"/>
        <v>0</v>
      </c>
      <c r="BG1017" s="191">
        <f t="shared" si="3812"/>
        <v>0</v>
      </c>
      <c r="BH1017" s="191">
        <f t="shared" si="3812"/>
        <v>0</v>
      </c>
      <c r="BI1017" s="163"/>
      <c r="BV1017" s="163"/>
      <c r="CI1017" s="163"/>
      <c r="CV1017" s="163"/>
      <c r="DI1017" s="163"/>
      <c r="DV1017" s="163"/>
      <c r="EI1017" s="163"/>
    </row>
    <row r="1018" spans="1:139" ht="15.75" hidden="1" customHeight="1" outlineLevel="1" x14ac:dyDescent="0.25">
      <c r="A1018" s="2">
        <f t="shared" ref="A1018:E1025" si="3813">A878</f>
        <v>128</v>
      </c>
      <c r="B1018" s="86">
        <f t="shared" si="3813"/>
        <v>0</v>
      </c>
      <c r="C1018" s="86">
        <f t="shared" si="3813"/>
        <v>0</v>
      </c>
      <c r="D1018" s="2">
        <f t="shared" si="3813"/>
        <v>0</v>
      </c>
      <c r="E1018" s="162">
        <f t="shared" si="3813"/>
        <v>0</v>
      </c>
      <c r="I1018" s="205">
        <v>0</v>
      </c>
      <c r="J1018" s="191">
        <f t="shared" ref="J1018:U1018" si="3814">J134-J275+I1018</f>
        <v>0</v>
      </c>
      <c r="K1018" s="191">
        <f t="shared" si="3814"/>
        <v>0</v>
      </c>
      <c r="L1018" s="191">
        <f t="shared" si="3814"/>
        <v>0</v>
      </c>
      <c r="M1018" s="191">
        <f t="shared" si="3814"/>
        <v>0</v>
      </c>
      <c r="N1018" s="191">
        <f t="shared" si="3814"/>
        <v>0</v>
      </c>
      <c r="O1018" s="191">
        <f t="shared" si="3814"/>
        <v>0</v>
      </c>
      <c r="P1018" s="191">
        <f t="shared" si="3814"/>
        <v>0</v>
      </c>
      <c r="Q1018" s="191">
        <f t="shared" si="3814"/>
        <v>0</v>
      </c>
      <c r="R1018" s="191">
        <f t="shared" si="3814"/>
        <v>0</v>
      </c>
      <c r="S1018" s="191">
        <f t="shared" si="3814"/>
        <v>0</v>
      </c>
      <c r="T1018" s="191">
        <f t="shared" si="3814"/>
        <v>0</v>
      </c>
      <c r="U1018" s="191">
        <f t="shared" si="3814"/>
        <v>0</v>
      </c>
      <c r="W1018" s="191">
        <f t="shared" si="3738"/>
        <v>0</v>
      </c>
      <c r="X1018" s="191">
        <f t="shared" ref="X1018:AH1018" si="3815">X134-X275+W1018</f>
        <v>0</v>
      </c>
      <c r="Y1018" s="191">
        <f t="shared" si="3815"/>
        <v>0</v>
      </c>
      <c r="Z1018" s="191">
        <f t="shared" si="3815"/>
        <v>0</v>
      </c>
      <c r="AA1018" s="191">
        <f t="shared" si="3815"/>
        <v>0</v>
      </c>
      <c r="AB1018" s="191">
        <f t="shared" si="3815"/>
        <v>0</v>
      </c>
      <c r="AC1018" s="191">
        <f t="shared" si="3815"/>
        <v>0</v>
      </c>
      <c r="AD1018" s="191">
        <f t="shared" si="3815"/>
        <v>0</v>
      </c>
      <c r="AE1018" s="191">
        <f t="shared" si="3815"/>
        <v>0</v>
      </c>
      <c r="AF1018" s="191">
        <f t="shared" si="3815"/>
        <v>0</v>
      </c>
      <c r="AG1018" s="191">
        <f t="shared" si="3815"/>
        <v>0</v>
      </c>
      <c r="AH1018" s="191">
        <f t="shared" si="3815"/>
        <v>0</v>
      </c>
      <c r="AI1018" s="163"/>
      <c r="AJ1018" s="191">
        <f t="shared" si="3740"/>
        <v>0</v>
      </c>
      <c r="AK1018" s="191">
        <f t="shared" ref="AK1018:AU1018" si="3816">AK134-AK275+AJ1018</f>
        <v>0</v>
      </c>
      <c r="AL1018" s="191">
        <f t="shared" si="3816"/>
        <v>0</v>
      </c>
      <c r="AM1018" s="191">
        <f t="shared" si="3816"/>
        <v>0</v>
      </c>
      <c r="AN1018" s="191">
        <f t="shared" si="3816"/>
        <v>0</v>
      </c>
      <c r="AO1018" s="191">
        <f t="shared" si="3816"/>
        <v>0</v>
      </c>
      <c r="AP1018" s="191">
        <f t="shared" si="3816"/>
        <v>0</v>
      </c>
      <c r="AQ1018" s="191">
        <f t="shared" si="3816"/>
        <v>0</v>
      </c>
      <c r="AR1018" s="191">
        <f t="shared" si="3816"/>
        <v>0</v>
      </c>
      <c r="AS1018" s="191">
        <f t="shared" si="3816"/>
        <v>0</v>
      </c>
      <c r="AT1018" s="191">
        <f t="shared" si="3816"/>
        <v>0</v>
      </c>
      <c r="AU1018" s="191">
        <f t="shared" si="3816"/>
        <v>0</v>
      </c>
      <c r="AV1018" s="163"/>
      <c r="AW1018" s="191">
        <f t="shared" si="3742"/>
        <v>0</v>
      </c>
      <c r="AX1018" s="191">
        <f t="shared" ref="AX1018:BH1018" si="3817">AX134-AX275+AW1018</f>
        <v>0</v>
      </c>
      <c r="AY1018" s="191">
        <f t="shared" si="3817"/>
        <v>0</v>
      </c>
      <c r="AZ1018" s="191">
        <f t="shared" si="3817"/>
        <v>0</v>
      </c>
      <c r="BA1018" s="191">
        <f t="shared" si="3817"/>
        <v>0</v>
      </c>
      <c r="BB1018" s="191">
        <f t="shared" si="3817"/>
        <v>0</v>
      </c>
      <c r="BC1018" s="191">
        <f t="shared" si="3817"/>
        <v>0</v>
      </c>
      <c r="BD1018" s="191">
        <f t="shared" si="3817"/>
        <v>0</v>
      </c>
      <c r="BE1018" s="191">
        <f t="shared" si="3817"/>
        <v>0</v>
      </c>
      <c r="BF1018" s="191">
        <f t="shared" si="3817"/>
        <v>0</v>
      </c>
      <c r="BG1018" s="191">
        <f t="shared" si="3817"/>
        <v>0</v>
      </c>
      <c r="BH1018" s="191">
        <f t="shared" si="3817"/>
        <v>0</v>
      </c>
      <c r="BI1018" s="163"/>
      <c r="BV1018" s="163"/>
      <c r="CI1018" s="163"/>
      <c r="CV1018" s="163"/>
      <c r="DI1018" s="163"/>
      <c r="DV1018" s="163"/>
      <c r="EI1018" s="163"/>
    </row>
    <row r="1019" spans="1:139" ht="15.75" hidden="1" customHeight="1" outlineLevel="1" x14ac:dyDescent="0.25">
      <c r="A1019" s="2">
        <f t="shared" si="3813"/>
        <v>129</v>
      </c>
      <c r="B1019" s="86">
        <f t="shared" si="3813"/>
        <v>0</v>
      </c>
      <c r="C1019" s="86">
        <f t="shared" si="3813"/>
        <v>0</v>
      </c>
      <c r="D1019" s="2">
        <f t="shared" si="3813"/>
        <v>0</v>
      </c>
      <c r="E1019" s="162">
        <f t="shared" si="3813"/>
        <v>0</v>
      </c>
      <c r="I1019" s="205">
        <v>0</v>
      </c>
      <c r="J1019" s="191">
        <f t="shared" ref="J1019:U1019" si="3818">J135-J276+I1019</f>
        <v>0</v>
      </c>
      <c r="K1019" s="191">
        <f t="shared" si="3818"/>
        <v>0</v>
      </c>
      <c r="L1019" s="191">
        <f t="shared" si="3818"/>
        <v>0</v>
      </c>
      <c r="M1019" s="191">
        <f t="shared" si="3818"/>
        <v>0</v>
      </c>
      <c r="N1019" s="191">
        <f t="shared" si="3818"/>
        <v>0</v>
      </c>
      <c r="O1019" s="191">
        <f t="shared" si="3818"/>
        <v>0</v>
      </c>
      <c r="P1019" s="191">
        <f t="shared" si="3818"/>
        <v>0</v>
      </c>
      <c r="Q1019" s="191">
        <f t="shared" si="3818"/>
        <v>0</v>
      </c>
      <c r="R1019" s="191">
        <f t="shared" si="3818"/>
        <v>0</v>
      </c>
      <c r="S1019" s="191">
        <f t="shared" si="3818"/>
        <v>0</v>
      </c>
      <c r="T1019" s="191">
        <f t="shared" si="3818"/>
        <v>0</v>
      </c>
      <c r="U1019" s="191">
        <f t="shared" si="3818"/>
        <v>0</v>
      </c>
      <c r="W1019" s="191">
        <f t="shared" si="3738"/>
        <v>0</v>
      </c>
      <c r="X1019" s="191">
        <f t="shared" ref="X1019:AH1019" si="3819">X135-X276+W1019</f>
        <v>0</v>
      </c>
      <c r="Y1019" s="191">
        <f t="shared" si="3819"/>
        <v>0</v>
      </c>
      <c r="Z1019" s="191">
        <f t="shared" si="3819"/>
        <v>0</v>
      </c>
      <c r="AA1019" s="191">
        <f t="shared" si="3819"/>
        <v>0</v>
      </c>
      <c r="AB1019" s="191">
        <f t="shared" si="3819"/>
        <v>0</v>
      </c>
      <c r="AC1019" s="191">
        <f t="shared" si="3819"/>
        <v>0</v>
      </c>
      <c r="AD1019" s="191">
        <f t="shared" si="3819"/>
        <v>0</v>
      </c>
      <c r="AE1019" s="191">
        <f t="shared" si="3819"/>
        <v>0</v>
      </c>
      <c r="AF1019" s="191">
        <f t="shared" si="3819"/>
        <v>0</v>
      </c>
      <c r="AG1019" s="191">
        <f t="shared" si="3819"/>
        <v>0</v>
      </c>
      <c r="AH1019" s="191">
        <f t="shared" si="3819"/>
        <v>0</v>
      </c>
      <c r="AI1019" s="163"/>
      <c r="AJ1019" s="191">
        <f t="shared" si="3740"/>
        <v>0</v>
      </c>
      <c r="AK1019" s="191">
        <f t="shared" ref="AK1019:AU1019" si="3820">AK135-AK276+AJ1019</f>
        <v>0</v>
      </c>
      <c r="AL1019" s="191">
        <f t="shared" si="3820"/>
        <v>0</v>
      </c>
      <c r="AM1019" s="191">
        <f t="shared" si="3820"/>
        <v>0</v>
      </c>
      <c r="AN1019" s="191">
        <f t="shared" si="3820"/>
        <v>0</v>
      </c>
      <c r="AO1019" s="191">
        <f t="shared" si="3820"/>
        <v>0</v>
      </c>
      <c r="AP1019" s="191">
        <f t="shared" si="3820"/>
        <v>0</v>
      </c>
      <c r="AQ1019" s="191">
        <f t="shared" si="3820"/>
        <v>0</v>
      </c>
      <c r="AR1019" s="191">
        <f t="shared" si="3820"/>
        <v>0</v>
      </c>
      <c r="AS1019" s="191">
        <f t="shared" si="3820"/>
        <v>0</v>
      </c>
      <c r="AT1019" s="191">
        <f t="shared" si="3820"/>
        <v>0</v>
      </c>
      <c r="AU1019" s="191">
        <f t="shared" si="3820"/>
        <v>0</v>
      </c>
      <c r="AV1019" s="163"/>
      <c r="AW1019" s="191">
        <f t="shared" si="3742"/>
        <v>0</v>
      </c>
      <c r="AX1019" s="191">
        <f t="shared" ref="AX1019:BH1019" si="3821">AX135-AX276+AW1019</f>
        <v>0</v>
      </c>
      <c r="AY1019" s="191">
        <f t="shared" si="3821"/>
        <v>0</v>
      </c>
      <c r="AZ1019" s="191">
        <f t="shared" si="3821"/>
        <v>0</v>
      </c>
      <c r="BA1019" s="191">
        <f t="shared" si="3821"/>
        <v>0</v>
      </c>
      <c r="BB1019" s="191">
        <f t="shared" si="3821"/>
        <v>0</v>
      </c>
      <c r="BC1019" s="191">
        <f t="shared" si="3821"/>
        <v>0</v>
      </c>
      <c r="BD1019" s="191">
        <f t="shared" si="3821"/>
        <v>0</v>
      </c>
      <c r="BE1019" s="191">
        <f t="shared" si="3821"/>
        <v>0</v>
      </c>
      <c r="BF1019" s="191">
        <f t="shared" si="3821"/>
        <v>0</v>
      </c>
      <c r="BG1019" s="191">
        <f t="shared" si="3821"/>
        <v>0</v>
      </c>
      <c r="BH1019" s="191">
        <f t="shared" si="3821"/>
        <v>0</v>
      </c>
      <c r="BI1019" s="163"/>
      <c r="BV1019" s="163"/>
      <c r="CI1019" s="163"/>
      <c r="CV1019" s="163"/>
      <c r="DI1019" s="163"/>
      <c r="DV1019" s="163"/>
      <c r="EI1019" s="163"/>
    </row>
    <row r="1020" spans="1:139" ht="15.75" hidden="1" customHeight="1" outlineLevel="1" x14ac:dyDescent="0.25">
      <c r="A1020" s="2">
        <f t="shared" si="3813"/>
        <v>130</v>
      </c>
      <c r="B1020" s="86">
        <f t="shared" si="3813"/>
        <v>0</v>
      </c>
      <c r="C1020" s="86">
        <f t="shared" si="3813"/>
        <v>0</v>
      </c>
      <c r="D1020" s="2">
        <f t="shared" si="3813"/>
        <v>0</v>
      </c>
      <c r="E1020" s="162">
        <f t="shared" si="3813"/>
        <v>0</v>
      </c>
      <c r="I1020" s="205">
        <v>0</v>
      </c>
      <c r="J1020" s="191">
        <f t="shared" ref="J1020:U1020" si="3822">J136-J277+I1020</f>
        <v>0</v>
      </c>
      <c r="K1020" s="191">
        <f t="shared" si="3822"/>
        <v>0</v>
      </c>
      <c r="L1020" s="191">
        <f t="shared" si="3822"/>
        <v>0</v>
      </c>
      <c r="M1020" s="191">
        <f t="shared" si="3822"/>
        <v>0</v>
      </c>
      <c r="N1020" s="191">
        <f t="shared" si="3822"/>
        <v>0</v>
      </c>
      <c r="O1020" s="191">
        <f t="shared" si="3822"/>
        <v>0</v>
      </c>
      <c r="P1020" s="191">
        <f t="shared" si="3822"/>
        <v>0</v>
      </c>
      <c r="Q1020" s="191">
        <f t="shared" si="3822"/>
        <v>0</v>
      </c>
      <c r="R1020" s="191">
        <f t="shared" si="3822"/>
        <v>0</v>
      </c>
      <c r="S1020" s="191">
        <f t="shared" si="3822"/>
        <v>0</v>
      </c>
      <c r="T1020" s="191">
        <f t="shared" si="3822"/>
        <v>0</v>
      </c>
      <c r="U1020" s="191">
        <f t="shared" si="3822"/>
        <v>0</v>
      </c>
      <c r="W1020" s="191">
        <f t="shared" si="3738"/>
        <v>0</v>
      </c>
      <c r="X1020" s="191">
        <f t="shared" ref="X1020:AH1020" si="3823">X136-X277+W1020</f>
        <v>0</v>
      </c>
      <c r="Y1020" s="191">
        <f t="shared" si="3823"/>
        <v>0</v>
      </c>
      <c r="Z1020" s="191">
        <f t="shared" si="3823"/>
        <v>0</v>
      </c>
      <c r="AA1020" s="191">
        <f t="shared" si="3823"/>
        <v>0</v>
      </c>
      <c r="AB1020" s="191">
        <f t="shared" si="3823"/>
        <v>0</v>
      </c>
      <c r="AC1020" s="191">
        <f t="shared" si="3823"/>
        <v>0</v>
      </c>
      <c r="AD1020" s="191">
        <f t="shared" si="3823"/>
        <v>0</v>
      </c>
      <c r="AE1020" s="191">
        <f t="shared" si="3823"/>
        <v>0</v>
      </c>
      <c r="AF1020" s="191">
        <f t="shared" si="3823"/>
        <v>0</v>
      </c>
      <c r="AG1020" s="191">
        <f t="shared" si="3823"/>
        <v>0</v>
      </c>
      <c r="AH1020" s="191">
        <f t="shared" si="3823"/>
        <v>0</v>
      </c>
      <c r="AI1020" s="163"/>
      <c r="AJ1020" s="191">
        <f t="shared" si="3740"/>
        <v>0</v>
      </c>
      <c r="AK1020" s="191">
        <f t="shared" ref="AK1020:AU1020" si="3824">AK136-AK277+AJ1020</f>
        <v>0</v>
      </c>
      <c r="AL1020" s="191">
        <f t="shared" si="3824"/>
        <v>0</v>
      </c>
      <c r="AM1020" s="191">
        <f t="shared" si="3824"/>
        <v>0</v>
      </c>
      <c r="AN1020" s="191">
        <f t="shared" si="3824"/>
        <v>0</v>
      </c>
      <c r="AO1020" s="191">
        <f t="shared" si="3824"/>
        <v>0</v>
      </c>
      <c r="AP1020" s="191">
        <f t="shared" si="3824"/>
        <v>0</v>
      </c>
      <c r="AQ1020" s="191">
        <f t="shared" si="3824"/>
        <v>0</v>
      </c>
      <c r="AR1020" s="191">
        <f t="shared" si="3824"/>
        <v>0</v>
      </c>
      <c r="AS1020" s="191">
        <f t="shared" si="3824"/>
        <v>0</v>
      </c>
      <c r="AT1020" s="191">
        <f t="shared" si="3824"/>
        <v>0</v>
      </c>
      <c r="AU1020" s="191">
        <f t="shared" si="3824"/>
        <v>0</v>
      </c>
      <c r="AV1020" s="163"/>
      <c r="AW1020" s="191">
        <f t="shared" si="3742"/>
        <v>0</v>
      </c>
      <c r="AX1020" s="191">
        <f t="shared" ref="AX1020:BH1020" si="3825">AX136-AX277+AW1020</f>
        <v>0</v>
      </c>
      <c r="AY1020" s="191">
        <f t="shared" si="3825"/>
        <v>0</v>
      </c>
      <c r="AZ1020" s="191">
        <f t="shared" si="3825"/>
        <v>0</v>
      </c>
      <c r="BA1020" s="191">
        <f t="shared" si="3825"/>
        <v>0</v>
      </c>
      <c r="BB1020" s="191">
        <f t="shared" si="3825"/>
        <v>0</v>
      </c>
      <c r="BC1020" s="191">
        <f t="shared" si="3825"/>
        <v>0</v>
      </c>
      <c r="BD1020" s="191">
        <f t="shared" si="3825"/>
        <v>0</v>
      </c>
      <c r="BE1020" s="191">
        <f t="shared" si="3825"/>
        <v>0</v>
      </c>
      <c r="BF1020" s="191">
        <f t="shared" si="3825"/>
        <v>0</v>
      </c>
      <c r="BG1020" s="191">
        <f t="shared" si="3825"/>
        <v>0</v>
      </c>
      <c r="BH1020" s="191">
        <f t="shared" si="3825"/>
        <v>0</v>
      </c>
      <c r="BI1020" s="163"/>
      <c r="BV1020" s="163"/>
      <c r="CI1020" s="163"/>
      <c r="CV1020" s="163"/>
      <c r="DI1020" s="163"/>
      <c r="DV1020" s="163"/>
      <c r="EI1020" s="163"/>
    </row>
    <row r="1021" spans="1:139" ht="15.75" hidden="1" customHeight="1" outlineLevel="1" x14ac:dyDescent="0.25">
      <c r="A1021" s="2">
        <f t="shared" si="3813"/>
        <v>131</v>
      </c>
      <c r="B1021" s="86">
        <f t="shared" si="3813"/>
        <v>0</v>
      </c>
      <c r="C1021" s="86">
        <f t="shared" si="3813"/>
        <v>0</v>
      </c>
      <c r="D1021" s="2">
        <f t="shared" si="3813"/>
        <v>0</v>
      </c>
      <c r="E1021" s="162">
        <f t="shared" si="3813"/>
        <v>0</v>
      </c>
      <c r="I1021" s="205">
        <v>0</v>
      </c>
      <c r="J1021" s="191">
        <f t="shared" ref="J1021:U1021" si="3826">J137-J278+I1021</f>
        <v>0</v>
      </c>
      <c r="K1021" s="191">
        <f t="shared" si="3826"/>
        <v>0</v>
      </c>
      <c r="L1021" s="191">
        <f t="shared" si="3826"/>
        <v>0</v>
      </c>
      <c r="M1021" s="191">
        <f t="shared" si="3826"/>
        <v>0</v>
      </c>
      <c r="N1021" s="191">
        <f t="shared" si="3826"/>
        <v>0</v>
      </c>
      <c r="O1021" s="191">
        <f t="shared" si="3826"/>
        <v>0</v>
      </c>
      <c r="P1021" s="191">
        <f t="shared" si="3826"/>
        <v>0</v>
      </c>
      <c r="Q1021" s="191">
        <f t="shared" si="3826"/>
        <v>0</v>
      </c>
      <c r="R1021" s="191">
        <f t="shared" si="3826"/>
        <v>0</v>
      </c>
      <c r="S1021" s="191">
        <f t="shared" si="3826"/>
        <v>0</v>
      </c>
      <c r="T1021" s="191">
        <f t="shared" si="3826"/>
        <v>0</v>
      </c>
      <c r="U1021" s="191">
        <f t="shared" si="3826"/>
        <v>0</v>
      </c>
      <c r="W1021" s="191">
        <f t="shared" si="3738"/>
        <v>0</v>
      </c>
      <c r="X1021" s="191">
        <f t="shared" ref="X1021:AH1021" si="3827">X137-X278+W1021</f>
        <v>0</v>
      </c>
      <c r="Y1021" s="191">
        <f t="shared" si="3827"/>
        <v>0</v>
      </c>
      <c r="Z1021" s="191">
        <f t="shared" si="3827"/>
        <v>0</v>
      </c>
      <c r="AA1021" s="191">
        <f t="shared" si="3827"/>
        <v>0</v>
      </c>
      <c r="AB1021" s="191">
        <f t="shared" si="3827"/>
        <v>0</v>
      </c>
      <c r="AC1021" s="191">
        <f t="shared" si="3827"/>
        <v>0</v>
      </c>
      <c r="AD1021" s="191">
        <f t="shared" si="3827"/>
        <v>0</v>
      </c>
      <c r="AE1021" s="191">
        <f t="shared" si="3827"/>
        <v>0</v>
      </c>
      <c r="AF1021" s="191">
        <f t="shared" si="3827"/>
        <v>0</v>
      </c>
      <c r="AG1021" s="191">
        <f t="shared" si="3827"/>
        <v>0</v>
      </c>
      <c r="AH1021" s="191">
        <f t="shared" si="3827"/>
        <v>0</v>
      </c>
      <c r="AI1021" s="163"/>
      <c r="AJ1021" s="191">
        <f t="shared" si="3740"/>
        <v>0</v>
      </c>
      <c r="AK1021" s="191">
        <f t="shared" ref="AK1021:AU1021" si="3828">AK137-AK278+AJ1021</f>
        <v>0</v>
      </c>
      <c r="AL1021" s="191">
        <f t="shared" si="3828"/>
        <v>0</v>
      </c>
      <c r="AM1021" s="191">
        <f t="shared" si="3828"/>
        <v>0</v>
      </c>
      <c r="AN1021" s="191">
        <f t="shared" si="3828"/>
        <v>0</v>
      </c>
      <c r="AO1021" s="191">
        <f t="shared" si="3828"/>
        <v>0</v>
      </c>
      <c r="AP1021" s="191">
        <f t="shared" si="3828"/>
        <v>0</v>
      </c>
      <c r="AQ1021" s="191">
        <f t="shared" si="3828"/>
        <v>0</v>
      </c>
      <c r="AR1021" s="191">
        <f t="shared" si="3828"/>
        <v>0</v>
      </c>
      <c r="AS1021" s="191">
        <f t="shared" si="3828"/>
        <v>0</v>
      </c>
      <c r="AT1021" s="191">
        <f t="shared" si="3828"/>
        <v>0</v>
      </c>
      <c r="AU1021" s="191">
        <f t="shared" si="3828"/>
        <v>0</v>
      </c>
      <c r="AV1021" s="163"/>
      <c r="AW1021" s="191">
        <f t="shared" si="3742"/>
        <v>0</v>
      </c>
      <c r="AX1021" s="191">
        <f t="shared" ref="AX1021:BH1021" si="3829">AX137-AX278+AW1021</f>
        <v>0</v>
      </c>
      <c r="AY1021" s="191">
        <f t="shared" si="3829"/>
        <v>0</v>
      </c>
      <c r="AZ1021" s="191">
        <f t="shared" si="3829"/>
        <v>0</v>
      </c>
      <c r="BA1021" s="191">
        <f t="shared" si="3829"/>
        <v>0</v>
      </c>
      <c r="BB1021" s="191">
        <f t="shared" si="3829"/>
        <v>0</v>
      </c>
      <c r="BC1021" s="191">
        <f t="shared" si="3829"/>
        <v>0</v>
      </c>
      <c r="BD1021" s="191">
        <f t="shared" si="3829"/>
        <v>0</v>
      </c>
      <c r="BE1021" s="191">
        <f t="shared" si="3829"/>
        <v>0</v>
      </c>
      <c r="BF1021" s="191">
        <f t="shared" si="3829"/>
        <v>0</v>
      </c>
      <c r="BG1021" s="191">
        <f t="shared" si="3829"/>
        <v>0</v>
      </c>
      <c r="BH1021" s="191">
        <f t="shared" si="3829"/>
        <v>0</v>
      </c>
      <c r="BI1021" s="163"/>
      <c r="BV1021" s="163"/>
      <c r="CI1021" s="163"/>
      <c r="CV1021" s="163"/>
      <c r="DI1021" s="163"/>
      <c r="DV1021" s="163"/>
      <c r="EI1021" s="163"/>
    </row>
    <row r="1022" spans="1:139" ht="15.75" hidden="1" customHeight="1" outlineLevel="1" x14ac:dyDescent="0.25">
      <c r="A1022" s="2">
        <f t="shared" si="3813"/>
        <v>132</v>
      </c>
      <c r="B1022" s="86">
        <f t="shared" si="3813"/>
        <v>0</v>
      </c>
      <c r="C1022" s="86">
        <f t="shared" si="3813"/>
        <v>0</v>
      </c>
      <c r="D1022" s="2">
        <f t="shared" si="3813"/>
        <v>0</v>
      </c>
      <c r="E1022" s="162">
        <f t="shared" si="3813"/>
        <v>0</v>
      </c>
      <c r="I1022" s="205">
        <v>0</v>
      </c>
      <c r="J1022" s="191">
        <f t="shared" ref="J1022:U1022" si="3830">J138-J279+I1022</f>
        <v>0</v>
      </c>
      <c r="K1022" s="191">
        <f t="shared" si="3830"/>
        <v>0</v>
      </c>
      <c r="L1022" s="191">
        <f t="shared" si="3830"/>
        <v>0</v>
      </c>
      <c r="M1022" s="191">
        <f t="shared" si="3830"/>
        <v>0</v>
      </c>
      <c r="N1022" s="191">
        <f t="shared" si="3830"/>
        <v>0</v>
      </c>
      <c r="O1022" s="191">
        <f t="shared" si="3830"/>
        <v>0</v>
      </c>
      <c r="P1022" s="191">
        <f t="shared" si="3830"/>
        <v>0</v>
      </c>
      <c r="Q1022" s="191">
        <f t="shared" si="3830"/>
        <v>0</v>
      </c>
      <c r="R1022" s="191">
        <f t="shared" si="3830"/>
        <v>0</v>
      </c>
      <c r="S1022" s="191">
        <f t="shared" si="3830"/>
        <v>0</v>
      </c>
      <c r="T1022" s="191">
        <f t="shared" si="3830"/>
        <v>0</v>
      </c>
      <c r="U1022" s="191">
        <f t="shared" si="3830"/>
        <v>0</v>
      </c>
      <c r="W1022" s="191">
        <f t="shared" si="3738"/>
        <v>0</v>
      </c>
      <c r="X1022" s="191">
        <f t="shared" ref="X1022:AH1022" si="3831">X138-X279+W1022</f>
        <v>0</v>
      </c>
      <c r="Y1022" s="191">
        <f t="shared" si="3831"/>
        <v>0</v>
      </c>
      <c r="Z1022" s="191">
        <f t="shared" si="3831"/>
        <v>0</v>
      </c>
      <c r="AA1022" s="191">
        <f t="shared" si="3831"/>
        <v>0</v>
      </c>
      <c r="AB1022" s="191">
        <f t="shared" si="3831"/>
        <v>0</v>
      </c>
      <c r="AC1022" s="191">
        <f t="shared" si="3831"/>
        <v>0</v>
      </c>
      <c r="AD1022" s="191">
        <f t="shared" si="3831"/>
        <v>0</v>
      </c>
      <c r="AE1022" s="191">
        <f t="shared" si="3831"/>
        <v>0</v>
      </c>
      <c r="AF1022" s="191">
        <f t="shared" si="3831"/>
        <v>0</v>
      </c>
      <c r="AG1022" s="191">
        <f t="shared" si="3831"/>
        <v>0</v>
      </c>
      <c r="AH1022" s="191">
        <f t="shared" si="3831"/>
        <v>0</v>
      </c>
      <c r="AI1022" s="163"/>
      <c r="AJ1022" s="191">
        <f t="shared" si="3740"/>
        <v>0</v>
      </c>
      <c r="AK1022" s="191">
        <f t="shared" ref="AK1022:AU1022" si="3832">AK138-AK279+AJ1022</f>
        <v>0</v>
      </c>
      <c r="AL1022" s="191">
        <f t="shared" si="3832"/>
        <v>0</v>
      </c>
      <c r="AM1022" s="191">
        <f t="shared" si="3832"/>
        <v>0</v>
      </c>
      <c r="AN1022" s="191">
        <f t="shared" si="3832"/>
        <v>0</v>
      </c>
      <c r="AO1022" s="191">
        <f t="shared" si="3832"/>
        <v>0</v>
      </c>
      <c r="AP1022" s="191">
        <f t="shared" si="3832"/>
        <v>0</v>
      </c>
      <c r="AQ1022" s="191">
        <f t="shared" si="3832"/>
        <v>0</v>
      </c>
      <c r="AR1022" s="191">
        <f t="shared" si="3832"/>
        <v>0</v>
      </c>
      <c r="AS1022" s="191">
        <f t="shared" si="3832"/>
        <v>0</v>
      </c>
      <c r="AT1022" s="191">
        <f t="shared" si="3832"/>
        <v>0</v>
      </c>
      <c r="AU1022" s="191">
        <f t="shared" si="3832"/>
        <v>0</v>
      </c>
      <c r="AV1022" s="163"/>
      <c r="AW1022" s="191">
        <f t="shared" si="3742"/>
        <v>0</v>
      </c>
      <c r="AX1022" s="191">
        <f t="shared" ref="AX1022:BH1022" si="3833">AX138-AX279+AW1022</f>
        <v>0</v>
      </c>
      <c r="AY1022" s="191">
        <f t="shared" si="3833"/>
        <v>0</v>
      </c>
      <c r="AZ1022" s="191">
        <f t="shared" si="3833"/>
        <v>0</v>
      </c>
      <c r="BA1022" s="191">
        <f t="shared" si="3833"/>
        <v>0</v>
      </c>
      <c r="BB1022" s="191">
        <f t="shared" si="3833"/>
        <v>0</v>
      </c>
      <c r="BC1022" s="191">
        <f t="shared" si="3833"/>
        <v>0</v>
      </c>
      <c r="BD1022" s="191">
        <f t="shared" si="3833"/>
        <v>0</v>
      </c>
      <c r="BE1022" s="191">
        <f t="shared" si="3833"/>
        <v>0</v>
      </c>
      <c r="BF1022" s="191">
        <f t="shared" si="3833"/>
        <v>0</v>
      </c>
      <c r="BG1022" s="191">
        <f t="shared" si="3833"/>
        <v>0</v>
      </c>
      <c r="BH1022" s="191">
        <f t="shared" si="3833"/>
        <v>0</v>
      </c>
      <c r="BI1022" s="163"/>
      <c r="BV1022" s="163"/>
      <c r="CI1022" s="163"/>
      <c r="CV1022" s="163"/>
      <c r="DI1022" s="163"/>
      <c r="DV1022" s="163"/>
      <c r="EI1022" s="163"/>
    </row>
    <row r="1023" spans="1:139" ht="15.75" hidden="1" customHeight="1" outlineLevel="1" x14ac:dyDescent="0.25">
      <c r="A1023" s="2">
        <f t="shared" si="3813"/>
        <v>133</v>
      </c>
      <c r="B1023" s="86">
        <f t="shared" si="3813"/>
        <v>0</v>
      </c>
      <c r="C1023" s="86">
        <f t="shared" si="3813"/>
        <v>0</v>
      </c>
      <c r="D1023" s="2">
        <f t="shared" si="3813"/>
        <v>0</v>
      </c>
      <c r="E1023" s="162">
        <f t="shared" si="3813"/>
        <v>0</v>
      </c>
      <c r="I1023" s="205">
        <v>0</v>
      </c>
      <c r="J1023" s="191">
        <f t="shared" ref="J1023:U1023" si="3834">J139-J280+I1023</f>
        <v>0</v>
      </c>
      <c r="K1023" s="191">
        <f t="shared" si="3834"/>
        <v>0</v>
      </c>
      <c r="L1023" s="191">
        <f t="shared" si="3834"/>
        <v>0</v>
      </c>
      <c r="M1023" s="191">
        <f t="shared" si="3834"/>
        <v>0</v>
      </c>
      <c r="N1023" s="191">
        <f t="shared" si="3834"/>
        <v>0</v>
      </c>
      <c r="O1023" s="191">
        <f t="shared" si="3834"/>
        <v>0</v>
      </c>
      <c r="P1023" s="191">
        <f t="shared" si="3834"/>
        <v>0</v>
      </c>
      <c r="Q1023" s="191">
        <f t="shared" si="3834"/>
        <v>0</v>
      </c>
      <c r="R1023" s="191">
        <f t="shared" si="3834"/>
        <v>0</v>
      </c>
      <c r="S1023" s="191">
        <f t="shared" si="3834"/>
        <v>0</v>
      </c>
      <c r="T1023" s="191">
        <f t="shared" si="3834"/>
        <v>0</v>
      </c>
      <c r="U1023" s="191">
        <f t="shared" si="3834"/>
        <v>0</v>
      </c>
      <c r="W1023" s="191">
        <f t="shared" si="3738"/>
        <v>0</v>
      </c>
      <c r="X1023" s="191">
        <f t="shared" ref="X1023:AH1023" si="3835">X139-X280+W1023</f>
        <v>0</v>
      </c>
      <c r="Y1023" s="191">
        <f t="shared" si="3835"/>
        <v>0</v>
      </c>
      <c r="Z1023" s="191">
        <f t="shared" si="3835"/>
        <v>0</v>
      </c>
      <c r="AA1023" s="191">
        <f t="shared" si="3835"/>
        <v>0</v>
      </c>
      <c r="AB1023" s="191">
        <f t="shared" si="3835"/>
        <v>0</v>
      </c>
      <c r="AC1023" s="191">
        <f t="shared" si="3835"/>
        <v>0</v>
      </c>
      <c r="AD1023" s="191">
        <f t="shared" si="3835"/>
        <v>0</v>
      </c>
      <c r="AE1023" s="191">
        <f t="shared" si="3835"/>
        <v>0</v>
      </c>
      <c r="AF1023" s="191">
        <f t="shared" si="3835"/>
        <v>0</v>
      </c>
      <c r="AG1023" s="191">
        <f t="shared" si="3835"/>
        <v>0</v>
      </c>
      <c r="AH1023" s="191">
        <f t="shared" si="3835"/>
        <v>0</v>
      </c>
      <c r="AI1023" s="163"/>
      <c r="AJ1023" s="191">
        <f t="shared" si="3740"/>
        <v>0</v>
      </c>
      <c r="AK1023" s="191">
        <f t="shared" ref="AK1023:AU1023" si="3836">AK139-AK280+AJ1023</f>
        <v>0</v>
      </c>
      <c r="AL1023" s="191">
        <f t="shared" si="3836"/>
        <v>0</v>
      </c>
      <c r="AM1023" s="191">
        <f t="shared" si="3836"/>
        <v>0</v>
      </c>
      <c r="AN1023" s="191">
        <f t="shared" si="3836"/>
        <v>0</v>
      </c>
      <c r="AO1023" s="191">
        <f t="shared" si="3836"/>
        <v>0</v>
      </c>
      <c r="AP1023" s="191">
        <f t="shared" si="3836"/>
        <v>0</v>
      </c>
      <c r="AQ1023" s="191">
        <f t="shared" si="3836"/>
        <v>0</v>
      </c>
      <c r="AR1023" s="191">
        <f t="shared" si="3836"/>
        <v>0</v>
      </c>
      <c r="AS1023" s="191">
        <f t="shared" si="3836"/>
        <v>0</v>
      </c>
      <c r="AT1023" s="191">
        <f t="shared" si="3836"/>
        <v>0</v>
      </c>
      <c r="AU1023" s="191">
        <f t="shared" si="3836"/>
        <v>0</v>
      </c>
      <c r="AV1023" s="163"/>
      <c r="AW1023" s="191">
        <f t="shared" si="3742"/>
        <v>0</v>
      </c>
      <c r="AX1023" s="191">
        <f t="shared" ref="AX1023:BH1023" si="3837">AX139-AX280+AW1023</f>
        <v>0</v>
      </c>
      <c r="AY1023" s="191">
        <f t="shared" si="3837"/>
        <v>0</v>
      </c>
      <c r="AZ1023" s="191">
        <f t="shared" si="3837"/>
        <v>0</v>
      </c>
      <c r="BA1023" s="191">
        <f t="shared" si="3837"/>
        <v>0</v>
      </c>
      <c r="BB1023" s="191">
        <f t="shared" si="3837"/>
        <v>0</v>
      </c>
      <c r="BC1023" s="191">
        <f t="shared" si="3837"/>
        <v>0</v>
      </c>
      <c r="BD1023" s="191">
        <f t="shared" si="3837"/>
        <v>0</v>
      </c>
      <c r="BE1023" s="191">
        <f t="shared" si="3837"/>
        <v>0</v>
      </c>
      <c r="BF1023" s="191">
        <f t="shared" si="3837"/>
        <v>0</v>
      </c>
      <c r="BG1023" s="191">
        <f t="shared" si="3837"/>
        <v>0</v>
      </c>
      <c r="BH1023" s="191">
        <f t="shared" si="3837"/>
        <v>0</v>
      </c>
      <c r="BI1023" s="163"/>
      <c r="BV1023" s="163"/>
      <c r="CI1023" s="163"/>
      <c r="CV1023" s="163"/>
      <c r="DI1023" s="163"/>
      <c r="DV1023" s="163"/>
      <c r="EI1023" s="163"/>
    </row>
    <row r="1024" spans="1:139" ht="15.75" hidden="1" customHeight="1" x14ac:dyDescent="0.25">
      <c r="A1024" s="2" t="str">
        <f t="shared" si="3813"/>
        <v>2021F</v>
      </c>
      <c r="B1024" s="86" t="str">
        <f t="shared" si="3813"/>
        <v>PRE-09360</v>
      </c>
      <c r="C1024" s="86" t="str">
        <f t="shared" si="3813"/>
        <v>SPP TAU PRE-09360 - 2021F</v>
      </c>
      <c r="D1024" s="2" t="str">
        <f t="shared" si="3813"/>
        <v>PRE-2021F</v>
      </c>
      <c r="E1024" s="162" t="str">
        <f t="shared" si="3813"/>
        <v>SPP TAU - 2021F</v>
      </c>
      <c r="I1024" s="205">
        <v>0</v>
      </c>
      <c r="J1024" s="191">
        <f t="shared" ref="J1024:U1024" si="3838">J140-J281+I1024</f>
        <v>0</v>
      </c>
      <c r="K1024" s="191">
        <f t="shared" si="3838"/>
        <v>0</v>
      </c>
      <c r="L1024" s="191">
        <f t="shared" si="3838"/>
        <v>0</v>
      </c>
      <c r="M1024" s="191">
        <f t="shared" si="3838"/>
        <v>0</v>
      </c>
      <c r="N1024" s="191">
        <f t="shared" si="3838"/>
        <v>0</v>
      </c>
      <c r="O1024" s="191">
        <f t="shared" si="3838"/>
        <v>0</v>
      </c>
      <c r="P1024" s="191">
        <f t="shared" si="3838"/>
        <v>0</v>
      </c>
      <c r="Q1024" s="191">
        <f t="shared" si="3838"/>
        <v>0</v>
      </c>
      <c r="R1024" s="191">
        <f t="shared" si="3838"/>
        <v>0</v>
      </c>
      <c r="S1024" s="191">
        <f t="shared" si="3838"/>
        <v>0</v>
      </c>
      <c r="T1024" s="191">
        <f t="shared" si="3838"/>
        <v>0</v>
      </c>
      <c r="U1024" s="191">
        <f t="shared" si="3838"/>
        <v>0</v>
      </c>
      <c r="W1024" s="191">
        <f t="shared" si="3738"/>
        <v>0</v>
      </c>
      <c r="X1024" s="191">
        <f t="shared" ref="X1024:AH1024" si="3839">X140-X281+W1024</f>
        <v>0</v>
      </c>
      <c r="Y1024" s="191">
        <f t="shared" si="3839"/>
        <v>0</v>
      </c>
      <c r="Z1024" s="191">
        <f t="shared" si="3839"/>
        <v>0</v>
      </c>
      <c r="AA1024" s="191">
        <f t="shared" si="3839"/>
        <v>0</v>
      </c>
      <c r="AB1024" s="191">
        <f t="shared" si="3839"/>
        <v>0</v>
      </c>
      <c r="AC1024" s="191">
        <f t="shared" si="3839"/>
        <v>0</v>
      </c>
      <c r="AD1024" s="191">
        <f t="shared" si="3839"/>
        <v>0</v>
      </c>
      <c r="AE1024" s="191">
        <f t="shared" si="3839"/>
        <v>0</v>
      </c>
      <c r="AF1024" s="191">
        <f t="shared" si="3839"/>
        <v>0</v>
      </c>
      <c r="AG1024" s="191">
        <f t="shared" si="3839"/>
        <v>0</v>
      </c>
      <c r="AH1024" s="191">
        <f t="shared" si="3839"/>
        <v>0</v>
      </c>
      <c r="AI1024" s="163"/>
      <c r="AJ1024" s="191">
        <f t="shared" si="3740"/>
        <v>0</v>
      </c>
      <c r="AK1024" s="191">
        <f t="shared" ref="AK1024:AU1024" si="3840">AK140-AK281+AJ1024</f>
        <v>0</v>
      </c>
      <c r="AL1024" s="191">
        <f t="shared" si="3840"/>
        <v>0</v>
      </c>
      <c r="AM1024" s="191">
        <f t="shared" si="3840"/>
        <v>0</v>
      </c>
      <c r="AN1024" s="191">
        <f t="shared" si="3840"/>
        <v>0</v>
      </c>
      <c r="AO1024" s="191">
        <f t="shared" si="3840"/>
        <v>0</v>
      </c>
      <c r="AP1024" s="191">
        <f t="shared" si="3840"/>
        <v>0</v>
      </c>
      <c r="AQ1024" s="191">
        <f t="shared" si="3840"/>
        <v>0</v>
      </c>
      <c r="AR1024" s="191">
        <f t="shared" si="3840"/>
        <v>0</v>
      </c>
      <c r="AS1024" s="191">
        <f t="shared" si="3840"/>
        <v>0</v>
      </c>
      <c r="AT1024" s="191">
        <f t="shared" si="3840"/>
        <v>0</v>
      </c>
      <c r="AU1024" s="191">
        <f t="shared" si="3840"/>
        <v>0</v>
      </c>
      <c r="AV1024" s="163"/>
      <c r="AW1024" s="191">
        <f t="shared" si="3742"/>
        <v>0</v>
      </c>
      <c r="AX1024" s="191">
        <f t="shared" ref="AX1024:BH1024" si="3841">AX140-AX281+AW1024</f>
        <v>0</v>
      </c>
      <c r="AY1024" s="191">
        <f t="shared" si="3841"/>
        <v>0</v>
      </c>
      <c r="AZ1024" s="191">
        <f t="shared" si="3841"/>
        <v>0</v>
      </c>
      <c r="BA1024" s="191">
        <f t="shared" si="3841"/>
        <v>0</v>
      </c>
      <c r="BB1024" s="191">
        <f t="shared" si="3841"/>
        <v>0</v>
      </c>
      <c r="BC1024" s="191">
        <f t="shared" si="3841"/>
        <v>0</v>
      </c>
      <c r="BD1024" s="191">
        <f t="shared" si="3841"/>
        <v>0</v>
      </c>
      <c r="BE1024" s="191">
        <f t="shared" si="3841"/>
        <v>0</v>
      </c>
      <c r="BF1024" s="191">
        <f t="shared" si="3841"/>
        <v>0</v>
      </c>
      <c r="BG1024" s="191">
        <f t="shared" si="3841"/>
        <v>0</v>
      </c>
      <c r="BH1024" s="191">
        <f t="shared" si="3841"/>
        <v>0</v>
      </c>
      <c r="BI1024" s="163"/>
      <c r="BV1024" s="163"/>
      <c r="CI1024" s="163"/>
      <c r="CV1024" s="163"/>
      <c r="DI1024" s="163"/>
      <c r="DV1024" s="163"/>
      <c r="EI1024" s="163"/>
    </row>
    <row r="1025" spans="1:139" ht="15.75" hidden="1" x14ac:dyDescent="0.25">
      <c r="A1025" s="2" t="str">
        <f t="shared" si="3813"/>
        <v>2022B</v>
      </c>
      <c r="B1025" s="86" t="str">
        <f t="shared" si="3813"/>
        <v>PRE-2022B</v>
      </c>
      <c r="C1025" s="86" t="str">
        <f t="shared" si="3813"/>
        <v>SPP TAU - 2022B</v>
      </c>
      <c r="D1025" s="2" t="str">
        <f t="shared" si="3813"/>
        <v>PRE-2022B</v>
      </c>
      <c r="E1025" s="162" t="str">
        <f t="shared" si="3813"/>
        <v>SPP TAU - 2022B</v>
      </c>
      <c r="I1025" s="205">
        <v>0</v>
      </c>
      <c r="J1025" s="116">
        <f t="shared" ref="J1025:U1025" si="3842">J141-J282+I1025</f>
        <v>0</v>
      </c>
      <c r="K1025" s="116">
        <f t="shared" si="3842"/>
        <v>0</v>
      </c>
      <c r="L1025" s="116">
        <f t="shared" si="3842"/>
        <v>0</v>
      </c>
      <c r="M1025" s="116">
        <f t="shared" si="3842"/>
        <v>0</v>
      </c>
      <c r="N1025" s="116">
        <f t="shared" si="3842"/>
        <v>0</v>
      </c>
      <c r="O1025" s="116">
        <f t="shared" si="3842"/>
        <v>0</v>
      </c>
      <c r="P1025" s="116">
        <f t="shared" si="3842"/>
        <v>0</v>
      </c>
      <c r="Q1025" s="116">
        <f t="shared" si="3842"/>
        <v>0</v>
      </c>
      <c r="R1025" s="116">
        <f t="shared" si="3842"/>
        <v>0</v>
      </c>
      <c r="S1025" s="116">
        <f t="shared" si="3842"/>
        <v>0</v>
      </c>
      <c r="T1025" s="116">
        <f t="shared" si="3842"/>
        <v>0</v>
      </c>
      <c r="U1025" s="116">
        <f t="shared" si="3842"/>
        <v>0</v>
      </c>
      <c r="W1025" s="191">
        <f t="shared" si="3738"/>
        <v>0</v>
      </c>
      <c r="X1025" s="116">
        <f t="shared" ref="X1025:AH1025" si="3843">X141-X282+W1025</f>
        <v>0</v>
      </c>
      <c r="Y1025" s="116">
        <f t="shared" si="3843"/>
        <v>0</v>
      </c>
      <c r="Z1025" s="116">
        <f t="shared" si="3843"/>
        <v>0</v>
      </c>
      <c r="AA1025" s="116">
        <f t="shared" si="3843"/>
        <v>0</v>
      </c>
      <c r="AB1025" s="116">
        <f t="shared" si="3843"/>
        <v>0</v>
      </c>
      <c r="AC1025" s="116">
        <f t="shared" si="3843"/>
        <v>0</v>
      </c>
      <c r="AD1025" s="116">
        <f t="shared" si="3843"/>
        <v>0</v>
      </c>
      <c r="AE1025" s="116">
        <f t="shared" si="3843"/>
        <v>0</v>
      </c>
      <c r="AF1025" s="116">
        <f t="shared" si="3843"/>
        <v>0</v>
      </c>
      <c r="AG1025" s="116">
        <f t="shared" si="3843"/>
        <v>0</v>
      </c>
      <c r="AH1025" s="116">
        <f t="shared" si="3843"/>
        <v>0</v>
      </c>
      <c r="AJ1025" s="191">
        <f t="shared" si="3740"/>
        <v>0</v>
      </c>
      <c r="AK1025" s="116">
        <f t="shared" ref="AK1025:AU1025" si="3844">AK141-AK282+AJ1025</f>
        <v>0</v>
      </c>
      <c r="AL1025" s="116">
        <f t="shared" si="3844"/>
        <v>0</v>
      </c>
      <c r="AM1025" s="116">
        <f t="shared" si="3844"/>
        <v>0</v>
      </c>
      <c r="AN1025" s="116">
        <f t="shared" si="3844"/>
        <v>0</v>
      </c>
      <c r="AO1025" s="116">
        <f t="shared" si="3844"/>
        <v>0</v>
      </c>
      <c r="AP1025" s="116">
        <f t="shared" si="3844"/>
        <v>0</v>
      </c>
      <c r="AQ1025" s="116">
        <f t="shared" si="3844"/>
        <v>0</v>
      </c>
      <c r="AR1025" s="116">
        <f t="shared" si="3844"/>
        <v>0</v>
      </c>
      <c r="AS1025" s="116">
        <f t="shared" si="3844"/>
        <v>0</v>
      </c>
      <c r="AT1025" s="116">
        <f t="shared" si="3844"/>
        <v>0</v>
      </c>
      <c r="AU1025" s="116">
        <f t="shared" si="3844"/>
        <v>0</v>
      </c>
      <c r="AW1025" s="191">
        <f t="shared" si="3742"/>
        <v>0</v>
      </c>
      <c r="AX1025" s="116">
        <f t="shared" ref="AX1025:BH1025" si="3845">AX141-AX282+AW1025</f>
        <v>0</v>
      </c>
      <c r="AY1025" s="116">
        <f t="shared" si="3845"/>
        <v>0</v>
      </c>
      <c r="AZ1025" s="116">
        <f t="shared" si="3845"/>
        <v>0</v>
      </c>
      <c r="BA1025" s="116">
        <f t="shared" si="3845"/>
        <v>0</v>
      </c>
      <c r="BB1025" s="116">
        <f t="shared" si="3845"/>
        <v>0</v>
      </c>
      <c r="BC1025" s="116">
        <f t="shared" si="3845"/>
        <v>0</v>
      </c>
      <c r="BD1025" s="116">
        <f t="shared" si="3845"/>
        <v>0</v>
      </c>
      <c r="BE1025" s="116">
        <f t="shared" si="3845"/>
        <v>0</v>
      </c>
      <c r="BF1025" s="116">
        <f t="shared" si="3845"/>
        <v>0</v>
      </c>
      <c r="BG1025" s="116">
        <f t="shared" si="3845"/>
        <v>0</v>
      </c>
      <c r="BH1025" s="116">
        <f t="shared" si="3845"/>
        <v>0</v>
      </c>
      <c r="BJ1025" s="116">
        <f>BH1025+BJ885</f>
        <v>0</v>
      </c>
      <c r="BK1025" s="116" t="e">
        <f t="shared" ref="BK1025:BU1025" si="3846">BJ1025+BK885</f>
        <v>#REF!</v>
      </c>
      <c r="BL1025" s="116" t="e">
        <f t="shared" si="3846"/>
        <v>#REF!</v>
      </c>
      <c r="BM1025" s="116" t="e">
        <f t="shared" si="3846"/>
        <v>#REF!</v>
      </c>
      <c r="BN1025" s="116" t="e">
        <f t="shared" si="3846"/>
        <v>#REF!</v>
      </c>
      <c r="BO1025" s="116" t="e">
        <f t="shared" si="3846"/>
        <v>#REF!</v>
      </c>
      <c r="BP1025" s="116" t="e">
        <f t="shared" si="3846"/>
        <v>#REF!</v>
      </c>
      <c r="BQ1025" s="116" t="e">
        <f t="shared" si="3846"/>
        <v>#REF!</v>
      </c>
      <c r="BR1025" s="116" t="e">
        <f t="shared" si="3846"/>
        <v>#REF!</v>
      </c>
      <c r="BS1025" s="116" t="e">
        <f t="shared" si="3846"/>
        <v>#REF!</v>
      </c>
      <c r="BT1025" s="116" t="e">
        <f t="shared" si="3846"/>
        <v>#REF!</v>
      </c>
      <c r="BU1025" s="116" t="e">
        <f t="shared" si="3846"/>
        <v>#REF!</v>
      </c>
      <c r="BW1025" s="116" t="e">
        <f>BU1025+BW885</f>
        <v>#REF!</v>
      </c>
      <c r="BX1025" s="116" t="e">
        <f t="shared" ref="BX1025:CH1025" si="3847">BW1025+BX885</f>
        <v>#REF!</v>
      </c>
      <c r="BY1025" s="116" t="e">
        <f t="shared" si="3847"/>
        <v>#REF!</v>
      </c>
      <c r="BZ1025" s="116" t="e">
        <f t="shared" si="3847"/>
        <v>#REF!</v>
      </c>
      <c r="CA1025" s="116" t="e">
        <f t="shared" si="3847"/>
        <v>#REF!</v>
      </c>
      <c r="CB1025" s="116" t="e">
        <f t="shared" si="3847"/>
        <v>#REF!</v>
      </c>
      <c r="CC1025" s="116" t="e">
        <f t="shared" si="3847"/>
        <v>#REF!</v>
      </c>
      <c r="CD1025" s="116" t="e">
        <f t="shared" si="3847"/>
        <v>#REF!</v>
      </c>
      <c r="CE1025" s="116" t="e">
        <f t="shared" si="3847"/>
        <v>#REF!</v>
      </c>
      <c r="CF1025" s="116" t="e">
        <f t="shared" si="3847"/>
        <v>#REF!</v>
      </c>
      <c r="CG1025" s="116" t="e">
        <f t="shared" si="3847"/>
        <v>#REF!</v>
      </c>
      <c r="CH1025" s="116" t="e">
        <f t="shared" si="3847"/>
        <v>#REF!</v>
      </c>
      <c r="CJ1025" s="116" t="e">
        <f>CH1025+CJ885</f>
        <v>#REF!</v>
      </c>
      <c r="CK1025" s="116" t="e">
        <f t="shared" ref="CK1025:CU1025" si="3848">CJ1025+CK885</f>
        <v>#REF!</v>
      </c>
      <c r="CL1025" s="116" t="e">
        <f t="shared" si="3848"/>
        <v>#REF!</v>
      </c>
      <c r="CM1025" s="116" t="e">
        <f t="shared" si="3848"/>
        <v>#REF!</v>
      </c>
      <c r="CN1025" s="116" t="e">
        <f t="shared" si="3848"/>
        <v>#REF!</v>
      </c>
      <c r="CO1025" s="116" t="e">
        <f t="shared" si="3848"/>
        <v>#REF!</v>
      </c>
      <c r="CP1025" s="116" t="e">
        <f t="shared" si="3848"/>
        <v>#REF!</v>
      </c>
      <c r="CQ1025" s="116" t="e">
        <f t="shared" si="3848"/>
        <v>#REF!</v>
      </c>
      <c r="CR1025" s="116" t="e">
        <f t="shared" si="3848"/>
        <v>#REF!</v>
      </c>
      <c r="CS1025" s="116" t="e">
        <f t="shared" si="3848"/>
        <v>#REF!</v>
      </c>
      <c r="CT1025" s="116" t="e">
        <f t="shared" si="3848"/>
        <v>#REF!</v>
      </c>
      <c r="CU1025" s="116" t="e">
        <f t="shared" si="3848"/>
        <v>#REF!</v>
      </c>
      <c r="CW1025" s="116" t="e">
        <f>CU1025+CW885</f>
        <v>#REF!</v>
      </c>
      <c r="CX1025" s="116" t="e">
        <f t="shared" ref="CX1025:DH1025" si="3849">CW1025+CX885</f>
        <v>#REF!</v>
      </c>
      <c r="CY1025" s="116" t="e">
        <f t="shared" si="3849"/>
        <v>#REF!</v>
      </c>
      <c r="CZ1025" s="116" t="e">
        <f t="shared" si="3849"/>
        <v>#REF!</v>
      </c>
      <c r="DA1025" s="116" t="e">
        <f t="shared" si="3849"/>
        <v>#REF!</v>
      </c>
      <c r="DB1025" s="116" t="e">
        <f t="shared" si="3849"/>
        <v>#REF!</v>
      </c>
      <c r="DC1025" s="116" t="e">
        <f t="shared" si="3849"/>
        <v>#REF!</v>
      </c>
      <c r="DD1025" s="116" t="e">
        <f t="shared" si="3849"/>
        <v>#REF!</v>
      </c>
      <c r="DE1025" s="116" t="e">
        <f t="shared" si="3849"/>
        <v>#REF!</v>
      </c>
      <c r="DF1025" s="116" t="e">
        <f t="shared" si="3849"/>
        <v>#REF!</v>
      </c>
      <c r="DG1025" s="116" t="e">
        <f t="shared" si="3849"/>
        <v>#REF!</v>
      </c>
      <c r="DH1025" s="116" t="e">
        <f t="shared" si="3849"/>
        <v>#REF!</v>
      </c>
      <c r="DJ1025" s="116" t="e">
        <f>DH1025+DJ885</f>
        <v>#REF!</v>
      </c>
      <c r="DK1025" s="116" t="e">
        <f t="shared" ref="DK1025:DU1025" si="3850">DJ1025+DK885</f>
        <v>#REF!</v>
      </c>
      <c r="DL1025" s="116" t="e">
        <f t="shared" si="3850"/>
        <v>#REF!</v>
      </c>
      <c r="DM1025" s="116" t="e">
        <f t="shared" si="3850"/>
        <v>#REF!</v>
      </c>
      <c r="DN1025" s="116" t="e">
        <f t="shared" si="3850"/>
        <v>#REF!</v>
      </c>
      <c r="DO1025" s="116" t="e">
        <f t="shared" si="3850"/>
        <v>#REF!</v>
      </c>
      <c r="DP1025" s="116" t="e">
        <f t="shared" si="3850"/>
        <v>#REF!</v>
      </c>
      <c r="DQ1025" s="116" t="e">
        <f t="shared" si="3850"/>
        <v>#REF!</v>
      </c>
      <c r="DR1025" s="116" t="e">
        <f t="shared" si="3850"/>
        <v>#REF!</v>
      </c>
      <c r="DS1025" s="116" t="e">
        <f t="shared" si="3850"/>
        <v>#REF!</v>
      </c>
      <c r="DT1025" s="116" t="e">
        <f t="shared" si="3850"/>
        <v>#REF!</v>
      </c>
      <c r="DU1025" s="116" t="e">
        <f t="shared" si="3850"/>
        <v>#REF!</v>
      </c>
      <c r="DW1025" s="116" t="e">
        <f>DU1025+DW885</f>
        <v>#REF!</v>
      </c>
      <c r="DX1025" s="116" t="e">
        <f t="shared" ref="DX1025:EH1025" si="3851">DW1025+DX885</f>
        <v>#REF!</v>
      </c>
      <c r="DY1025" s="116" t="e">
        <f t="shared" si="3851"/>
        <v>#REF!</v>
      </c>
      <c r="DZ1025" s="116" t="e">
        <f t="shared" si="3851"/>
        <v>#REF!</v>
      </c>
      <c r="EA1025" s="116" t="e">
        <f t="shared" si="3851"/>
        <v>#REF!</v>
      </c>
      <c r="EB1025" s="116" t="e">
        <f t="shared" si="3851"/>
        <v>#REF!</v>
      </c>
      <c r="EC1025" s="116" t="e">
        <f t="shared" si="3851"/>
        <v>#REF!</v>
      </c>
      <c r="ED1025" s="116" t="e">
        <f t="shared" si="3851"/>
        <v>#REF!</v>
      </c>
      <c r="EE1025" s="116" t="e">
        <f t="shared" si="3851"/>
        <v>#REF!</v>
      </c>
      <c r="EF1025" s="116" t="e">
        <f t="shared" si="3851"/>
        <v>#REF!</v>
      </c>
      <c r="EG1025" s="116" t="e">
        <f t="shared" si="3851"/>
        <v>#REF!</v>
      </c>
      <c r="EH1025" s="116" t="e">
        <f t="shared" si="3851"/>
        <v>#REF!</v>
      </c>
    </row>
    <row r="1026" spans="1:139" ht="15.75" x14ac:dyDescent="0.25">
      <c r="B1026" s="1" t="s">
        <v>158</v>
      </c>
      <c r="E1026" s="162"/>
      <c r="I1026" s="87">
        <f t="shared" ref="I1026:U1026" si="3852">SUM(I890:I1025)</f>
        <v>0</v>
      </c>
      <c r="J1026" s="215">
        <f t="shared" si="3852"/>
        <v>0</v>
      </c>
      <c r="K1026" s="215">
        <f t="shared" si="3852"/>
        <v>0</v>
      </c>
      <c r="L1026" s="215">
        <f t="shared" si="3852"/>
        <v>0</v>
      </c>
      <c r="M1026" s="215">
        <f t="shared" si="3852"/>
        <v>1360</v>
      </c>
      <c r="N1026" s="215">
        <f t="shared" si="3852"/>
        <v>19124.38</v>
      </c>
      <c r="O1026" s="215">
        <f t="shared" si="3852"/>
        <v>285523.39</v>
      </c>
      <c r="P1026" s="215">
        <f t="shared" si="3852"/>
        <v>870685.35000000021</v>
      </c>
      <c r="Q1026" s="215">
        <f t="shared" si="3852"/>
        <v>929247.55999999982</v>
      </c>
      <c r="R1026" s="215">
        <f t="shared" si="3852"/>
        <v>1004088.4199999998</v>
      </c>
      <c r="S1026" s="215">
        <f t="shared" si="3852"/>
        <v>2200300.0099999998</v>
      </c>
      <c r="T1026" s="215">
        <f t="shared" si="3852"/>
        <v>2922613.1199999992</v>
      </c>
      <c r="U1026" s="215">
        <f t="shared" si="3852"/>
        <v>4538545.9100000011</v>
      </c>
      <c r="V1026" s="167">
        <f>(V142-V283+I1026)-U1026</f>
        <v>0</v>
      </c>
      <c r="W1026" s="215">
        <f t="shared" ref="W1026:AH1026" si="3853">SUM(W890:W1025)</f>
        <v>4877897.2000000011</v>
      </c>
      <c r="X1026" s="215">
        <f t="shared" si="3853"/>
        <v>5570106.7800000012</v>
      </c>
      <c r="Y1026" s="215">
        <f t="shared" si="3853"/>
        <v>6368870.1099999985</v>
      </c>
      <c r="Z1026" s="215">
        <f t="shared" si="3853"/>
        <v>6883000.29</v>
      </c>
      <c r="AA1026" s="215">
        <f t="shared" si="3853"/>
        <v>8107575.7200000007</v>
      </c>
      <c r="AB1026" s="215">
        <f t="shared" si="3853"/>
        <v>9293248.7199999988</v>
      </c>
      <c r="AC1026" s="215">
        <f t="shared" si="3853"/>
        <v>8914653.3600000031</v>
      </c>
      <c r="AD1026" s="215">
        <f t="shared" si="3853"/>
        <v>10838914</v>
      </c>
      <c r="AE1026" s="215">
        <f t="shared" si="3853"/>
        <v>12178213.040000001</v>
      </c>
      <c r="AF1026" s="215">
        <f t="shared" si="3853"/>
        <v>14394141.589999994</v>
      </c>
      <c r="AG1026" s="215">
        <f t="shared" si="3853"/>
        <v>15110777.190000001</v>
      </c>
      <c r="AH1026" s="215">
        <f t="shared" si="3853"/>
        <v>14768644.890000006</v>
      </c>
      <c r="AI1026" s="167">
        <f>ROUND((AI142-AI283+U1026)-AH1026,2)</f>
        <v>0</v>
      </c>
      <c r="AJ1026" s="215">
        <f t="shared" ref="AJ1026:AU1026" si="3854">SUM(AJ890:AJ1025)</f>
        <v>14413496.570000006</v>
      </c>
      <c r="AK1026" s="215">
        <f t="shared" si="3854"/>
        <v>14052258.690000007</v>
      </c>
      <c r="AL1026" s="215">
        <f t="shared" si="3854"/>
        <v>10105855.18</v>
      </c>
      <c r="AM1026" s="215">
        <f t="shared" si="3854"/>
        <v>10165613.74</v>
      </c>
      <c r="AN1026" s="215">
        <f t="shared" si="3854"/>
        <v>8130929.5899999999</v>
      </c>
      <c r="AO1026" s="215">
        <f t="shared" si="3854"/>
        <v>6182595.5500000007</v>
      </c>
      <c r="AP1026" s="215">
        <f t="shared" si="3854"/>
        <v>7608533.4499999993</v>
      </c>
      <c r="AQ1026" s="215">
        <f t="shared" si="3854"/>
        <v>4520815.46</v>
      </c>
      <c r="AR1026" s="215">
        <f t="shared" si="3854"/>
        <v>5106461.6900000004</v>
      </c>
      <c r="AS1026" s="215">
        <f t="shared" si="3854"/>
        <v>6817513.6900000004</v>
      </c>
      <c r="AT1026" s="215">
        <f t="shared" si="3854"/>
        <v>5915005.290000001</v>
      </c>
      <c r="AU1026" s="215">
        <f t="shared" si="3854"/>
        <v>5348719.7000000011</v>
      </c>
      <c r="AV1026" s="167">
        <f>ROUND((AV142-AV283+AH1026)-AU1026,2)</f>
        <v>0</v>
      </c>
      <c r="AW1026" s="215">
        <f t="shared" ref="AW1026:BH1026" si="3855">SUM(AW890:AW1025)</f>
        <v>6741657.0000000009</v>
      </c>
      <c r="AX1026" s="215">
        <f t="shared" si="3855"/>
        <v>5749565.0900000008</v>
      </c>
      <c r="AY1026" s="215">
        <f t="shared" si="3855"/>
        <v>7042867.6900000013</v>
      </c>
      <c r="AZ1026" s="215">
        <f t="shared" si="3855"/>
        <v>6587791.8900000006</v>
      </c>
      <c r="BA1026" s="215">
        <f t="shared" si="3855"/>
        <v>6746500.29</v>
      </c>
      <c r="BB1026" s="215">
        <f t="shared" si="3855"/>
        <v>6737730.4500000002</v>
      </c>
      <c r="BC1026" s="215">
        <f t="shared" si="3855"/>
        <v>6912512.8499999996</v>
      </c>
      <c r="BD1026" s="215">
        <f t="shared" si="3855"/>
        <v>8163857.2499999991</v>
      </c>
      <c r="BE1026" s="215">
        <f t="shared" si="3855"/>
        <v>5831748.4400000004</v>
      </c>
      <c r="BF1026" s="215">
        <f t="shared" si="3855"/>
        <v>5647865.8999999994</v>
      </c>
      <c r="BG1026" s="215">
        <f t="shared" si="3855"/>
        <v>7342294.3000000007</v>
      </c>
      <c r="BH1026" s="215">
        <f t="shared" si="3855"/>
        <v>6957249.0999999996</v>
      </c>
      <c r="BI1026" s="167">
        <f>ROUND((BI142-BI283+AU1026)-BH1026,2)</f>
        <v>0</v>
      </c>
      <c r="BJ1026" s="184">
        <f t="shared" ref="BJ1026:BU1026" si="3856">SUM(BJ890:BJ1025)</f>
        <v>0</v>
      </c>
      <c r="BK1026" s="184" t="e">
        <f t="shared" si="3856"/>
        <v>#REF!</v>
      </c>
      <c r="BL1026" s="184" t="e">
        <f t="shared" si="3856"/>
        <v>#REF!</v>
      </c>
      <c r="BM1026" s="184" t="e">
        <f t="shared" si="3856"/>
        <v>#REF!</v>
      </c>
      <c r="BN1026" s="184" t="e">
        <f t="shared" si="3856"/>
        <v>#REF!</v>
      </c>
      <c r="BO1026" s="184" t="e">
        <f t="shared" si="3856"/>
        <v>#REF!</v>
      </c>
      <c r="BP1026" s="184" t="e">
        <f t="shared" si="3856"/>
        <v>#REF!</v>
      </c>
      <c r="BQ1026" s="184" t="e">
        <f t="shared" si="3856"/>
        <v>#REF!</v>
      </c>
      <c r="BR1026" s="184" t="e">
        <f t="shared" si="3856"/>
        <v>#REF!</v>
      </c>
      <c r="BS1026" s="184" t="e">
        <f t="shared" si="3856"/>
        <v>#REF!</v>
      </c>
      <c r="BT1026" s="184" t="e">
        <f t="shared" si="3856"/>
        <v>#REF!</v>
      </c>
      <c r="BU1026" s="184" t="e">
        <f t="shared" si="3856"/>
        <v>#REF!</v>
      </c>
      <c r="BV1026" s="177" t="e">
        <f>BV886+BH1026-BU1026</f>
        <v>#REF!</v>
      </c>
      <c r="BW1026" s="184" t="e">
        <f t="shared" ref="BW1026:CH1026" si="3857">SUM(BW890:BW1025)</f>
        <v>#REF!</v>
      </c>
      <c r="BX1026" s="184" t="e">
        <f t="shared" si="3857"/>
        <v>#REF!</v>
      </c>
      <c r="BY1026" s="184" t="e">
        <f t="shared" si="3857"/>
        <v>#REF!</v>
      </c>
      <c r="BZ1026" s="184" t="e">
        <f t="shared" si="3857"/>
        <v>#REF!</v>
      </c>
      <c r="CA1026" s="184" t="e">
        <f t="shared" si="3857"/>
        <v>#REF!</v>
      </c>
      <c r="CB1026" s="184" t="e">
        <f t="shared" si="3857"/>
        <v>#REF!</v>
      </c>
      <c r="CC1026" s="184" t="e">
        <f t="shared" si="3857"/>
        <v>#REF!</v>
      </c>
      <c r="CD1026" s="184" t="e">
        <f t="shared" si="3857"/>
        <v>#REF!</v>
      </c>
      <c r="CE1026" s="184" t="e">
        <f t="shared" si="3857"/>
        <v>#REF!</v>
      </c>
      <c r="CF1026" s="184" t="e">
        <f t="shared" si="3857"/>
        <v>#REF!</v>
      </c>
      <c r="CG1026" s="184" t="e">
        <f t="shared" si="3857"/>
        <v>#REF!</v>
      </c>
      <c r="CH1026" s="184" t="e">
        <f t="shared" si="3857"/>
        <v>#REF!</v>
      </c>
      <c r="CI1026" s="177" t="e">
        <f>CI886+BU1026-CH1026</f>
        <v>#REF!</v>
      </c>
      <c r="CJ1026" s="184" t="e">
        <f t="shared" ref="CJ1026:CU1026" si="3858">SUM(CJ890:CJ1025)</f>
        <v>#REF!</v>
      </c>
      <c r="CK1026" s="184" t="e">
        <f t="shared" si="3858"/>
        <v>#REF!</v>
      </c>
      <c r="CL1026" s="184" t="e">
        <f t="shared" si="3858"/>
        <v>#REF!</v>
      </c>
      <c r="CM1026" s="184" t="e">
        <f t="shared" si="3858"/>
        <v>#REF!</v>
      </c>
      <c r="CN1026" s="184" t="e">
        <f t="shared" si="3858"/>
        <v>#REF!</v>
      </c>
      <c r="CO1026" s="184" t="e">
        <f t="shared" si="3858"/>
        <v>#REF!</v>
      </c>
      <c r="CP1026" s="184" t="e">
        <f t="shared" si="3858"/>
        <v>#REF!</v>
      </c>
      <c r="CQ1026" s="184" t="e">
        <f t="shared" si="3858"/>
        <v>#REF!</v>
      </c>
      <c r="CR1026" s="184" t="e">
        <f t="shared" si="3858"/>
        <v>#REF!</v>
      </c>
      <c r="CS1026" s="184" t="e">
        <f t="shared" si="3858"/>
        <v>#REF!</v>
      </c>
      <c r="CT1026" s="184" t="e">
        <f t="shared" si="3858"/>
        <v>#REF!</v>
      </c>
      <c r="CU1026" s="184" t="e">
        <f t="shared" si="3858"/>
        <v>#REF!</v>
      </c>
      <c r="CV1026" s="177" t="e">
        <f>CV886+CH1026-CU1026</f>
        <v>#REF!</v>
      </c>
      <c r="CW1026" s="184" t="e">
        <f t="shared" ref="CW1026:DH1026" si="3859">SUM(CW890:CW1025)</f>
        <v>#REF!</v>
      </c>
      <c r="CX1026" s="184" t="e">
        <f t="shared" si="3859"/>
        <v>#REF!</v>
      </c>
      <c r="CY1026" s="184" t="e">
        <f t="shared" si="3859"/>
        <v>#REF!</v>
      </c>
      <c r="CZ1026" s="184" t="e">
        <f t="shared" si="3859"/>
        <v>#REF!</v>
      </c>
      <c r="DA1026" s="184" t="e">
        <f t="shared" si="3859"/>
        <v>#REF!</v>
      </c>
      <c r="DB1026" s="184" t="e">
        <f t="shared" si="3859"/>
        <v>#REF!</v>
      </c>
      <c r="DC1026" s="184" t="e">
        <f t="shared" si="3859"/>
        <v>#REF!</v>
      </c>
      <c r="DD1026" s="184" t="e">
        <f t="shared" si="3859"/>
        <v>#REF!</v>
      </c>
      <c r="DE1026" s="184" t="e">
        <f t="shared" si="3859"/>
        <v>#REF!</v>
      </c>
      <c r="DF1026" s="184" t="e">
        <f t="shared" si="3859"/>
        <v>#REF!</v>
      </c>
      <c r="DG1026" s="184" t="e">
        <f t="shared" si="3859"/>
        <v>#REF!</v>
      </c>
      <c r="DH1026" s="184" t="e">
        <f t="shared" si="3859"/>
        <v>#REF!</v>
      </c>
      <c r="DI1026" s="177" t="e">
        <f>DI886+CU1026-DH1026</f>
        <v>#REF!</v>
      </c>
      <c r="DJ1026" s="184" t="e">
        <f t="shared" ref="DJ1026:DU1026" si="3860">SUM(DJ890:DJ1025)</f>
        <v>#REF!</v>
      </c>
      <c r="DK1026" s="184" t="e">
        <f t="shared" si="3860"/>
        <v>#REF!</v>
      </c>
      <c r="DL1026" s="184" t="e">
        <f t="shared" si="3860"/>
        <v>#REF!</v>
      </c>
      <c r="DM1026" s="184" t="e">
        <f t="shared" si="3860"/>
        <v>#REF!</v>
      </c>
      <c r="DN1026" s="184" t="e">
        <f t="shared" si="3860"/>
        <v>#REF!</v>
      </c>
      <c r="DO1026" s="184" t="e">
        <f t="shared" si="3860"/>
        <v>#REF!</v>
      </c>
      <c r="DP1026" s="184" t="e">
        <f t="shared" si="3860"/>
        <v>#REF!</v>
      </c>
      <c r="DQ1026" s="184" t="e">
        <f t="shared" si="3860"/>
        <v>#REF!</v>
      </c>
      <c r="DR1026" s="184" t="e">
        <f t="shared" si="3860"/>
        <v>#REF!</v>
      </c>
      <c r="DS1026" s="184" t="e">
        <f t="shared" si="3860"/>
        <v>#REF!</v>
      </c>
      <c r="DT1026" s="184" t="e">
        <f t="shared" si="3860"/>
        <v>#REF!</v>
      </c>
      <c r="DU1026" s="184" t="e">
        <f t="shared" si="3860"/>
        <v>#REF!</v>
      </c>
      <c r="DV1026" s="177" t="e">
        <f>DV886+DH1026-DU1026</f>
        <v>#REF!</v>
      </c>
      <c r="DW1026" s="184" t="e">
        <f t="shared" ref="DW1026:EH1026" si="3861">SUM(DW890:DW1025)</f>
        <v>#REF!</v>
      </c>
      <c r="DX1026" s="184" t="e">
        <f t="shared" si="3861"/>
        <v>#REF!</v>
      </c>
      <c r="DY1026" s="184" t="e">
        <f t="shared" si="3861"/>
        <v>#REF!</v>
      </c>
      <c r="DZ1026" s="184" t="e">
        <f t="shared" si="3861"/>
        <v>#REF!</v>
      </c>
      <c r="EA1026" s="184" t="e">
        <f t="shared" si="3861"/>
        <v>#REF!</v>
      </c>
      <c r="EB1026" s="184" t="e">
        <f t="shared" si="3861"/>
        <v>#REF!</v>
      </c>
      <c r="EC1026" s="184" t="e">
        <f t="shared" si="3861"/>
        <v>#REF!</v>
      </c>
      <c r="ED1026" s="184" t="e">
        <f t="shared" si="3861"/>
        <v>#REF!</v>
      </c>
      <c r="EE1026" s="184" t="e">
        <f t="shared" si="3861"/>
        <v>#REF!</v>
      </c>
      <c r="EF1026" s="184" t="e">
        <f t="shared" si="3861"/>
        <v>#REF!</v>
      </c>
      <c r="EG1026" s="184" t="e">
        <f t="shared" si="3861"/>
        <v>#REF!</v>
      </c>
      <c r="EH1026" s="184" t="e">
        <f t="shared" si="3861"/>
        <v>#REF!</v>
      </c>
      <c r="EI1026" s="177" t="e">
        <f>EI886+DU1026-EH1026</f>
        <v>#REF!</v>
      </c>
    </row>
    <row r="1027" spans="1:139" x14ac:dyDescent="0.2">
      <c r="E1027" s="162"/>
      <c r="I1027" s="206"/>
      <c r="J1027" s="177"/>
      <c r="K1027" s="177"/>
      <c r="L1027" s="177"/>
      <c r="M1027" s="177"/>
      <c r="N1027" s="177"/>
      <c r="O1027" s="177"/>
      <c r="P1027" s="177"/>
      <c r="Q1027" s="177"/>
      <c r="R1027" s="177"/>
      <c r="S1027" s="177"/>
      <c r="T1027" s="177"/>
      <c r="U1027" s="177"/>
      <c r="V1027" s="177"/>
      <c r="W1027" s="177"/>
      <c r="X1027" s="177"/>
      <c r="Y1027" s="177"/>
      <c r="Z1027" s="177"/>
      <c r="AA1027" s="177"/>
      <c r="AB1027" s="177"/>
      <c r="AC1027" s="177"/>
      <c r="AD1027" s="177"/>
      <c r="AE1027" s="177"/>
      <c r="AF1027" s="177"/>
      <c r="AG1027" s="177"/>
      <c r="AH1027" s="177"/>
      <c r="AI1027" s="177"/>
      <c r="AJ1027" s="177"/>
      <c r="AK1027" s="177"/>
      <c r="AL1027" s="177"/>
      <c r="AM1027" s="177"/>
      <c r="AN1027" s="177"/>
      <c r="AO1027" s="177"/>
      <c r="AP1027" s="177"/>
      <c r="AQ1027" s="177"/>
      <c r="AR1027" s="177"/>
      <c r="AS1027" s="177"/>
      <c r="AT1027" s="177"/>
      <c r="AU1027" s="177"/>
      <c r="AW1027" s="177"/>
      <c r="AX1027" s="177"/>
      <c r="AY1027" s="177"/>
      <c r="AZ1027" s="177"/>
      <c r="BA1027" s="177"/>
      <c r="BB1027" s="177"/>
      <c r="BC1027" s="177"/>
      <c r="BD1027" s="177"/>
      <c r="BE1027" s="177"/>
      <c r="BF1027" s="177"/>
      <c r="BG1027" s="177"/>
      <c r="BH1027" s="177"/>
      <c r="BJ1027" s="177"/>
      <c r="BK1027" s="177"/>
      <c r="BL1027" s="177"/>
      <c r="BM1027" s="177"/>
      <c r="BN1027" s="177"/>
      <c r="BO1027" s="177"/>
      <c r="BP1027" s="177"/>
      <c r="BQ1027" s="177"/>
      <c r="BR1027" s="177"/>
      <c r="BS1027" s="177"/>
      <c r="BT1027" s="177"/>
      <c r="BU1027" s="177"/>
      <c r="BW1027" s="177"/>
      <c r="BX1027" s="177"/>
      <c r="BY1027" s="177"/>
      <c r="BZ1027" s="177"/>
      <c r="CA1027" s="177"/>
      <c r="CB1027" s="177"/>
      <c r="CC1027" s="177"/>
      <c r="CD1027" s="177"/>
      <c r="CE1027" s="177"/>
      <c r="CF1027" s="177"/>
      <c r="CG1027" s="177"/>
      <c r="CH1027" s="177"/>
      <c r="CJ1027" s="177"/>
      <c r="CK1027" s="177"/>
      <c r="CL1027" s="177"/>
      <c r="CM1027" s="177"/>
      <c r="CN1027" s="177"/>
      <c r="CO1027" s="177"/>
      <c r="CP1027" s="177"/>
      <c r="CQ1027" s="177"/>
      <c r="CR1027" s="177"/>
      <c r="CS1027" s="177"/>
      <c r="CT1027" s="177"/>
      <c r="CU1027" s="177"/>
      <c r="CW1027" s="177"/>
      <c r="CX1027" s="177"/>
      <c r="CY1027" s="177"/>
      <c r="CZ1027" s="177"/>
      <c r="DA1027" s="177"/>
      <c r="DB1027" s="177"/>
      <c r="DC1027" s="177"/>
      <c r="DD1027" s="177"/>
      <c r="DE1027" s="177"/>
      <c r="DF1027" s="177"/>
      <c r="DG1027" s="177"/>
      <c r="DH1027" s="177"/>
      <c r="DJ1027" s="177"/>
      <c r="DK1027" s="177"/>
      <c r="DL1027" s="177"/>
      <c r="DM1027" s="177"/>
      <c r="DN1027" s="177"/>
      <c r="DO1027" s="177"/>
      <c r="DP1027" s="177"/>
      <c r="DQ1027" s="177"/>
      <c r="DR1027" s="177"/>
      <c r="DS1027" s="177"/>
      <c r="DT1027" s="177"/>
      <c r="DU1027" s="177"/>
      <c r="DW1027" s="177"/>
      <c r="DX1027" s="177"/>
      <c r="DY1027" s="177"/>
      <c r="DZ1027" s="177"/>
      <c r="EA1027" s="177"/>
      <c r="EB1027" s="177"/>
      <c r="EC1027" s="177"/>
      <c r="ED1027" s="177"/>
      <c r="EE1027" s="177"/>
      <c r="EF1027" s="177"/>
      <c r="EG1027" s="177"/>
      <c r="EH1027" s="177"/>
    </row>
    <row r="1028" spans="1:139" ht="15.6" customHeight="1" x14ac:dyDescent="0.2">
      <c r="E1028" s="162"/>
    </row>
    <row r="1029" spans="1:139" s="1" customFormat="1" ht="19.5" x14ac:dyDescent="0.35">
      <c r="B1029" s="218" t="s">
        <v>128</v>
      </c>
      <c r="F1029" s="178">
        <v>0.1</v>
      </c>
      <c r="I1029" s="2"/>
      <c r="J1029" s="83" t="str">
        <f t="shared" ref="J1029:U1029" si="3862">J4</f>
        <v>Jan</v>
      </c>
      <c r="K1029" s="83" t="str">
        <f t="shared" si="3862"/>
        <v>Feb</v>
      </c>
      <c r="L1029" s="83" t="str">
        <f t="shared" si="3862"/>
        <v>Mar</v>
      </c>
      <c r="M1029" s="83" t="str">
        <f t="shared" si="3862"/>
        <v>Apr</v>
      </c>
      <c r="N1029" s="83" t="str">
        <f t="shared" si="3862"/>
        <v>May</v>
      </c>
      <c r="O1029" s="83" t="str">
        <f t="shared" si="3862"/>
        <v>Jun</v>
      </c>
      <c r="P1029" s="83" t="str">
        <f t="shared" si="3862"/>
        <v>Jul</v>
      </c>
      <c r="Q1029" s="83" t="str">
        <f t="shared" si="3862"/>
        <v>Aug</v>
      </c>
      <c r="R1029" s="83" t="str">
        <f t="shared" si="3862"/>
        <v>Sep</v>
      </c>
      <c r="S1029" s="83" t="str">
        <f t="shared" si="3862"/>
        <v>Oct</v>
      </c>
      <c r="T1029" s="83" t="str">
        <f t="shared" si="3862"/>
        <v>Nov</v>
      </c>
      <c r="U1029" s="83" t="str">
        <f t="shared" si="3862"/>
        <v>Dec</v>
      </c>
      <c r="V1029" s="168" t="s">
        <v>140</v>
      </c>
      <c r="W1029" s="83" t="str">
        <f t="shared" ref="W1029:AH1029" si="3863">W4</f>
        <v>Jan</v>
      </c>
      <c r="X1029" s="83" t="str">
        <f t="shared" si="3863"/>
        <v>Feb</v>
      </c>
      <c r="Y1029" s="83" t="str">
        <f t="shared" si="3863"/>
        <v>Mar</v>
      </c>
      <c r="Z1029" s="83" t="str">
        <f t="shared" si="3863"/>
        <v>Apr</v>
      </c>
      <c r="AA1029" s="83" t="str">
        <f t="shared" si="3863"/>
        <v>May</v>
      </c>
      <c r="AB1029" s="83" t="str">
        <f t="shared" si="3863"/>
        <v>Jun</v>
      </c>
      <c r="AC1029" s="83" t="str">
        <f t="shared" si="3863"/>
        <v>Jul</v>
      </c>
      <c r="AD1029" s="83" t="str">
        <f t="shared" si="3863"/>
        <v>Aug</v>
      </c>
      <c r="AE1029" s="83" t="str">
        <f t="shared" si="3863"/>
        <v>Sep</v>
      </c>
      <c r="AF1029" s="83" t="str">
        <f t="shared" si="3863"/>
        <v>Oct</v>
      </c>
      <c r="AG1029" s="83" t="str">
        <f t="shared" si="3863"/>
        <v>Nov</v>
      </c>
      <c r="AH1029" s="83" t="str">
        <f t="shared" si="3863"/>
        <v>Dec</v>
      </c>
      <c r="AI1029" s="179" t="s">
        <v>260</v>
      </c>
      <c r="AJ1029" s="83" t="str">
        <f t="shared" ref="AJ1029:AU1029" si="3864">AJ4</f>
        <v>Jan</v>
      </c>
      <c r="AK1029" s="83" t="str">
        <f t="shared" si="3864"/>
        <v>Feb</v>
      </c>
      <c r="AL1029" s="83" t="str">
        <f t="shared" si="3864"/>
        <v>Mar</v>
      </c>
      <c r="AM1029" s="83" t="str">
        <f t="shared" si="3864"/>
        <v>Apr</v>
      </c>
      <c r="AN1029" s="83" t="str">
        <f t="shared" si="3864"/>
        <v>May</v>
      </c>
      <c r="AO1029" s="83" t="str">
        <f t="shared" si="3864"/>
        <v>Jun</v>
      </c>
      <c r="AP1029" s="83" t="str">
        <f t="shared" si="3864"/>
        <v>Jul</v>
      </c>
      <c r="AQ1029" s="83" t="str">
        <f t="shared" si="3864"/>
        <v>Aug</v>
      </c>
      <c r="AR1029" s="83" t="str">
        <f t="shared" si="3864"/>
        <v>Sep</v>
      </c>
      <c r="AS1029" s="83" t="str">
        <f t="shared" si="3864"/>
        <v>Oct</v>
      </c>
      <c r="AT1029" s="83" t="str">
        <f t="shared" si="3864"/>
        <v>Nov</v>
      </c>
      <c r="AU1029" s="83" t="str">
        <f t="shared" si="3864"/>
        <v>Dec</v>
      </c>
      <c r="AV1029" s="180" t="s">
        <v>261</v>
      </c>
      <c r="AW1029" s="83" t="str">
        <f t="shared" ref="AW1029:BH1029" si="3865">AW4</f>
        <v>Jan</v>
      </c>
      <c r="AX1029" s="83" t="str">
        <f t="shared" si="3865"/>
        <v>Feb</v>
      </c>
      <c r="AY1029" s="83" t="str">
        <f t="shared" si="3865"/>
        <v>Mar</v>
      </c>
      <c r="AZ1029" s="83" t="str">
        <f t="shared" si="3865"/>
        <v>Apr</v>
      </c>
      <c r="BA1029" s="83" t="str">
        <f t="shared" si="3865"/>
        <v>May</v>
      </c>
      <c r="BB1029" s="83" t="str">
        <f t="shared" si="3865"/>
        <v>Jun</v>
      </c>
      <c r="BC1029" s="83" t="str">
        <f t="shared" si="3865"/>
        <v>Jul</v>
      </c>
      <c r="BD1029" s="83" t="str">
        <f t="shared" si="3865"/>
        <v>Aug</v>
      </c>
      <c r="BE1029" s="83" t="str">
        <f t="shared" si="3865"/>
        <v>Sep</v>
      </c>
      <c r="BF1029" s="83" t="str">
        <f t="shared" si="3865"/>
        <v>Oct</v>
      </c>
      <c r="BG1029" s="83" t="str">
        <f t="shared" si="3865"/>
        <v>Nov</v>
      </c>
      <c r="BH1029" s="83" t="str">
        <f t="shared" si="3865"/>
        <v>Dec</v>
      </c>
      <c r="BI1029" s="180" t="s">
        <v>4</v>
      </c>
      <c r="BJ1029" s="83" t="str">
        <f t="shared" ref="BJ1029:BU1029" si="3866">BJ4</f>
        <v>Jan</v>
      </c>
      <c r="BK1029" s="83" t="str">
        <f t="shared" si="3866"/>
        <v>Feb</v>
      </c>
      <c r="BL1029" s="83" t="str">
        <f t="shared" si="3866"/>
        <v>Mar</v>
      </c>
      <c r="BM1029" s="83" t="str">
        <f t="shared" si="3866"/>
        <v>Apr</v>
      </c>
      <c r="BN1029" s="83" t="str">
        <f t="shared" si="3866"/>
        <v>May</v>
      </c>
      <c r="BO1029" s="83" t="str">
        <f t="shared" si="3866"/>
        <v>Jun</v>
      </c>
      <c r="BP1029" s="83" t="str">
        <f t="shared" si="3866"/>
        <v>Jul</v>
      </c>
      <c r="BQ1029" s="83" t="str">
        <f t="shared" si="3866"/>
        <v>Aug</v>
      </c>
      <c r="BR1029" s="83" t="str">
        <f t="shared" si="3866"/>
        <v>Sep</v>
      </c>
      <c r="BS1029" s="83" t="str">
        <f t="shared" si="3866"/>
        <v>Oct</v>
      </c>
      <c r="BT1029" s="83" t="str">
        <f t="shared" si="3866"/>
        <v>Nov</v>
      </c>
      <c r="BU1029" s="83" t="str">
        <f t="shared" si="3866"/>
        <v>Dec</v>
      </c>
      <c r="BW1029" s="83" t="str">
        <f t="shared" ref="BW1029:CH1029" si="3867">BW4</f>
        <v>Jan</v>
      </c>
      <c r="BX1029" s="83" t="str">
        <f t="shared" si="3867"/>
        <v>Feb</v>
      </c>
      <c r="BY1029" s="83" t="str">
        <f t="shared" si="3867"/>
        <v>Mar</v>
      </c>
      <c r="BZ1029" s="83" t="str">
        <f t="shared" si="3867"/>
        <v>Apr</v>
      </c>
      <c r="CA1029" s="83" t="str">
        <f t="shared" si="3867"/>
        <v>May</v>
      </c>
      <c r="CB1029" s="83" t="str">
        <f t="shared" si="3867"/>
        <v>Jun</v>
      </c>
      <c r="CC1029" s="83" t="str">
        <f t="shared" si="3867"/>
        <v>Jul</v>
      </c>
      <c r="CD1029" s="83" t="str">
        <f t="shared" si="3867"/>
        <v>Aug</v>
      </c>
      <c r="CE1029" s="83" t="str">
        <f t="shared" si="3867"/>
        <v>Sep</v>
      </c>
      <c r="CF1029" s="83" t="str">
        <f t="shared" si="3867"/>
        <v>Oct</v>
      </c>
      <c r="CG1029" s="83" t="str">
        <f t="shared" si="3867"/>
        <v>Nov</v>
      </c>
      <c r="CH1029" s="83" t="str">
        <f t="shared" si="3867"/>
        <v>Dec</v>
      </c>
      <c r="CJ1029" s="83" t="str">
        <f t="shared" ref="CJ1029:CU1029" si="3868">CJ4</f>
        <v>Jan</v>
      </c>
      <c r="CK1029" s="83" t="str">
        <f t="shared" si="3868"/>
        <v>Feb</v>
      </c>
      <c r="CL1029" s="83" t="str">
        <f t="shared" si="3868"/>
        <v>Mar</v>
      </c>
      <c r="CM1029" s="83" t="str">
        <f t="shared" si="3868"/>
        <v>Apr</v>
      </c>
      <c r="CN1029" s="83" t="str">
        <f t="shared" si="3868"/>
        <v>May</v>
      </c>
      <c r="CO1029" s="83" t="str">
        <f t="shared" si="3868"/>
        <v>Jun</v>
      </c>
      <c r="CP1029" s="83" t="str">
        <f t="shared" si="3868"/>
        <v>Jul</v>
      </c>
      <c r="CQ1029" s="83" t="str">
        <f t="shared" si="3868"/>
        <v>Aug</v>
      </c>
      <c r="CR1029" s="83" t="str">
        <f t="shared" si="3868"/>
        <v>Sep</v>
      </c>
      <c r="CS1029" s="83" t="str">
        <f t="shared" si="3868"/>
        <v>Oct</v>
      </c>
      <c r="CT1029" s="83" t="str">
        <f t="shared" si="3868"/>
        <v>Nov</v>
      </c>
      <c r="CU1029" s="83" t="str">
        <f t="shared" si="3868"/>
        <v>Dec</v>
      </c>
      <c r="CW1029" s="83" t="str">
        <f t="shared" ref="CW1029:DH1029" si="3869">CW4</f>
        <v>Jan</v>
      </c>
      <c r="CX1029" s="83" t="str">
        <f t="shared" si="3869"/>
        <v>Feb</v>
      </c>
      <c r="CY1029" s="83" t="str">
        <f t="shared" si="3869"/>
        <v>Mar</v>
      </c>
      <c r="CZ1029" s="83" t="str">
        <f t="shared" si="3869"/>
        <v>Apr</v>
      </c>
      <c r="DA1029" s="83" t="str">
        <f t="shared" si="3869"/>
        <v>May</v>
      </c>
      <c r="DB1029" s="83" t="str">
        <f t="shared" si="3869"/>
        <v>Jun</v>
      </c>
      <c r="DC1029" s="83" t="str">
        <f t="shared" si="3869"/>
        <v>Jul</v>
      </c>
      <c r="DD1029" s="83" t="str">
        <f t="shared" si="3869"/>
        <v>Aug</v>
      </c>
      <c r="DE1029" s="83" t="str">
        <f t="shared" si="3869"/>
        <v>Sep</v>
      </c>
      <c r="DF1029" s="83" t="str">
        <f t="shared" si="3869"/>
        <v>Oct</v>
      </c>
      <c r="DG1029" s="83" t="str">
        <f t="shared" si="3869"/>
        <v>Nov</v>
      </c>
      <c r="DH1029" s="83" t="str">
        <f t="shared" si="3869"/>
        <v>Dec</v>
      </c>
      <c r="DJ1029" s="83" t="str">
        <f t="shared" ref="DJ1029:DU1029" si="3870">DJ4</f>
        <v>Jan</v>
      </c>
      <c r="DK1029" s="83" t="str">
        <f t="shared" si="3870"/>
        <v>Feb</v>
      </c>
      <c r="DL1029" s="83" t="str">
        <f t="shared" si="3870"/>
        <v>Mar</v>
      </c>
      <c r="DM1029" s="83" t="str">
        <f t="shared" si="3870"/>
        <v>Apr</v>
      </c>
      <c r="DN1029" s="83" t="str">
        <f t="shared" si="3870"/>
        <v>May</v>
      </c>
      <c r="DO1029" s="83" t="str">
        <f t="shared" si="3870"/>
        <v>Jun</v>
      </c>
      <c r="DP1029" s="83" t="str">
        <f t="shared" si="3870"/>
        <v>Jul</v>
      </c>
      <c r="DQ1029" s="83" t="str">
        <f t="shared" si="3870"/>
        <v>Aug</v>
      </c>
      <c r="DR1029" s="83" t="str">
        <f t="shared" si="3870"/>
        <v>Sep</v>
      </c>
      <c r="DS1029" s="83" t="str">
        <f t="shared" si="3870"/>
        <v>Oct</v>
      </c>
      <c r="DT1029" s="83" t="str">
        <f t="shared" si="3870"/>
        <v>Nov</v>
      </c>
      <c r="DU1029" s="83" t="str">
        <f t="shared" si="3870"/>
        <v>Dec</v>
      </c>
      <c r="DW1029" s="83" t="str">
        <f t="shared" ref="DW1029:EH1029" si="3871">DW4</f>
        <v>Jan</v>
      </c>
      <c r="DX1029" s="83" t="str">
        <f t="shared" si="3871"/>
        <v>Feb</v>
      </c>
      <c r="DY1029" s="83" t="str">
        <f t="shared" si="3871"/>
        <v>Mar</v>
      </c>
      <c r="DZ1029" s="83" t="str">
        <f t="shared" si="3871"/>
        <v>Apr</v>
      </c>
      <c r="EA1029" s="83" t="str">
        <f t="shared" si="3871"/>
        <v>May</v>
      </c>
      <c r="EB1029" s="83" t="str">
        <f t="shared" si="3871"/>
        <v>Jun</v>
      </c>
      <c r="EC1029" s="83" t="str">
        <f t="shared" si="3871"/>
        <v>Jul</v>
      </c>
      <c r="ED1029" s="83" t="str">
        <f t="shared" si="3871"/>
        <v>Aug</v>
      </c>
      <c r="EE1029" s="83" t="str">
        <f t="shared" si="3871"/>
        <v>Sep</v>
      </c>
      <c r="EF1029" s="83" t="str">
        <f t="shared" si="3871"/>
        <v>Oct</v>
      </c>
      <c r="EG1029" s="83" t="str">
        <f t="shared" si="3871"/>
        <v>Nov</v>
      </c>
      <c r="EH1029" s="83" t="str">
        <f t="shared" si="3871"/>
        <v>Dec</v>
      </c>
    </row>
    <row r="1030" spans="1:139" ht="15.75" outlineLevel="1" x14ac:dyDescent="0.25">
      <c r="A1030" s="2">
        <f t="shared" ref="A1030:E1030" si="3872">A890</f>
        <v>1</v>
      </c>
      <c r="B1030" s="1" t="str">
        <f>B890</f>
        <v>PRE-09620</v>
      </c>
      <c r="C1030" s="1" t="str">
        <f t="shared" si="3872"/>
        <v>SPP TAU - Circuit 66654</v>
      </c>
      <c r="D1030" s="2" t="str">
        <f t="shared" si="3872"/>
        <v>PRE-09620.1</v>
      </c>
      <c r="E1030" s="162" t="str">
        <f t="shared" si="3872"/>
        <v>SPP TAU - Circuit 66654</v>
      </c>
      <c r="F1030" s="84"/>
      <c r="G1030" s="112"/>
      <c r="H1030" s="112"/>
      <c r="J1030" s="191">
        <v>0</v>
      </c>
      <c r="K1030" s="191">
        <v>0</v>
      </c>
      <c r="L1030" s="191">
        <v>0</v>
      </c>
      <c r="M1030" s="116">
        <v>0</v>
      </c>
      <c r="N1030" s="116">
        <v>0</v>
      </c>
      <c r="O1030" s="116">
        <v>0</v>
      </c>
      <c r="P1030" s="116">
        <v>0</v>
      </c>
      <c r="Q1030" s="116">
        <v>48556.56</v>
      </c>
      <c r="R1030" s="116">
        <v>0</v>
      </c>
      <c r="S1030" s="116">
        <v>0</v>
      </c>
      <c r="T1030" s="116">
        <v>0</v>
      </c>
      <c r="U1030" s="116">
        <v>0</v>
      </c>
      <c r="V1030" s="116">
        <f t="shared" ref="V1030:V1165" si="3873">SUM(J1030:U1030)</f>
        <v>48556.56</v>
      </c>
      <c r="W1030" s="116">
        <v>0</v>
      </c>
      <c r="X1030" s="116">
        <v>0</v>
      </c>
      <c r="Y1030" s="116">
        <v>0</v>
      </c>
      <c r="Z1030" s="116">
        <v>0</v>
      </c>
      <c r="AA1030" s="116">
        <v>0</v>
      </c>
      <c r="AB1030" s="116">
        <v>0</v>
      </c>
      <c r="AC1030" s="116">
        <v>0</v>
      </c>
      <c r="AD1030" s="116">
        <v>0</v>
      </c>
      <c r="AE1030" s="116">
        <v>0</v>
      </c>
      <c r="AF1030" s="116">
        <v>0</v>
      </c>
      <c r="AG1030" s="116">
        <v>0</v>
      </c>
      <c r="AH1030" s="116">
        <v>0</v>
      </c>
      <c r="AI1030" s="163">
        <f t="shared" ref="AI1030:AI1061" si="3874">SUM(W1030:AH1030)</f>
        <v>0</v>
      </c>
      <c r="AJ1030" s="116">
        <f t="shared" ref="AJ1030:AU1030" si="3875">AJ146*$F$1029</f>
        <v>0</v>
      </c>
      <c r="AK1030" s="116">
        <f t="shared" si="3875"/>
        <v>0</v>
      </c>
      <c r="AL1030" s="116">
        <f t="shared" si="3875"/>
        <v>0</v>
      </c>
      <c r="AM1030" s="116">
        <f t="shared" si="3875"/>
        <v>0</v>
      </c>
      <c r="AN1030" s="116">
        <f t="shared" si="3875"/>
        <v>0</v>
      </c>
      <c r="AO1030" s="116">
        <f t="shared" si="3875"/>
        <v>0</v>
      </c>
      <c r="AP1030" s="116">
        <f t="shared" si="3875"/>
        <v>0</v>
      </c>
      <c r="AQ1030" s="116">
        <f t="shared" si="3875"/>
        <v>0</v>
      </c>
      <c r="AR1030" s="116">
        <f t="shared" si="3875"/>
        <v>0</v>
      </c>
      <c r="AS1030" s="116">
        <f t="shared" si="3875"/>
        <v>0</v>
      </c>
      <c r="AT1030" s="116">
        <f t="shared" si="3875"/>
        <v>0</v>
      </c>
      <c r="AU1030" s="116">
        <f t="shared" si="3875"/>
        <v>0</v>
      </c>
      <c r="AV1030" s="163">
        <f>SUM(AJ1030:AU1030)</f>
        <v>0</v>
      </c>
      <c r="AW1030" s="116">
        <f t="shared" ref="AW1030:BH1030" si="3876">AW146*$F$1029</f>
        <v>0</v>
      </c>
      <c r="AX1030" s="116">
        <f t="shared" si="3876"/>
        <v>0</v>
      </c>
      <c r="AY1030" s="116">
        <f t="shared" si="3876"/>
        <v>0</v>
      </c>
      <c r="AZ1030" s="116">
        <f t="shared" si="3876"/>
        <v>0</v>
      </c>
      <c r="BA1030" s="116">
        <f t="shared" si="3876"/>
        <v>0</v>
      </c>
      <c r="BB1030" s="116">
        <f t="shared" si="3876"/>
        <v>0</v>
      </c>
      <c r="BC1030" s="116">
        <f t="shared" si="3876"/>
        <v>0</v>
      </c>
      <c r="BD1030" s="116">
        <f t="shared" si="3876"/>
        <v>0</v>
      </c>
      <c r="BE1030" s="116">
        <f t="shared" si="3876"/>
        <v>0</v>
      </c>
      <c r="BF1030" s="116">
        <f t="shared" si="3876"/>
        <v>0</v>
      </c>
      <c r="BG1030" s="116">
        <f t="shared" si="3876"/>
        <v>0</v>
      </c>
      <c r="BH1030" s="116">
        <f t="shared" si="3876"/>
        <v>0</v>
      </c>
      <c r="BI1030" s="163">
        <f>SUM(AW1030:BH1030)</f>
        <v>0</v>
      </c>
      <c r="BV1030" s="163"/>
      <c r="CI1030" s="163"/>
      <c r="CV1030" s="163"/>
      <c r="DI1030" s="163"/>
      <c r="DV1030" s="163"/>
      <c r="EI1030" s="163"/>
    </row>
    <row r="1031" spans="1:139" ht="15.75" outlineLevel="1" x14ac:dyDescent="0.25">
      <c r="A1031" s="2">
        <f t="shared" ref="A1031:E1031" si="3877">A891</f>
        <v>2</v>
      </c>
      <c r="B1031" s="1" t="str">
        <f t="shared" si="3877"/>
        <v>PRE-09621</v>
      </c>
      <c r="C1031" s="1" t="str">
        <f t="shared" si="3877"/>
        <v>SPP TAU - Circuit 66840</v>
      </c>
      <c r="D1031" s="2" t="str">
        <f t="shared" si="3877"/>
        <v>PRE-09621.1</v>
      </c>
      <c r="E1031" s="162" t="str">
        <f t="shared" si="3877"/>
        <v>SPP TAU - Circuit 66840</v>
      </c>
      <c r="F1031" s="84"/>
      <c r="G1031" s="112"/>
      <c r="H1031" s="112"/>
      <c r="J1031" s="163">
        <v>0</v>
      </c>
      <c r="K1031" s="163">
        <v>0</v>
      </c>
      <c r="L1031" s="163">
        <v>0</v>
      </c>
      <c r="M1031" s="163">
        <v>0</v>
      </c>
      <c r="N1031" s="163">
        <v>0</v>
      </c>
      <c r="O1031" s="163">
        <v>0</v>
      </c>
      <c r="P1031" s="163">
        <v>0</v>
      </c>
      <c r="Q1031" s="163">
        <v>0</v>
      </c>
      <c r="R1031" s="163">
        <v>0</v>
      </c>
      <c r="S1031" s="163">
        <v>0</v>
      </c>
      <c r="T1031" s="163">
        <v>0</v>
      </c>
      <c r="U1031" s="116">
        <v>0</v>
      </c>
      <c r="V1031" s="116">
        <f t="shared" si="3873"/>
        <v>0</v>
      </c>
      <c r="W1031" s="116">
        <v>0</v>
      </c>
      <c r="X1031" s="116">
        <v>0</v>
      </c>
      <c r="Y1031" s="163">
        <v>0</v>
      </c>
      <c r="Z1031" s="163">
        <v>0</v>
      </c>
      <c r="AA1031" s="116">
        <v>0</v>
      </c>
      <c r="AB1031" s="163">
        <v>0</v>
      </c>
      <c r="AC1031" s="163">
        <v>135587.79999999999</v>
      </c>
      <c r="AD1031" s="116">
        <v>0</v>
      </c>
      <c r="AE1031" s="116">
        <v>0</v>
      </c>
      <c r="AF1031" s="163">
        <v>0</v>
      </c>
      <c r="AG1031" s="116">
        <v>0</v>
      </c>
      <c r="AH1031" s="116">
        <v>0</v>
      </c>
      <c r="AI1031" s="163">
        <f t="shared" si="3874"/>
        <v>135587.79999999999</v>
      </c>
      <c r="AJ1031" s="163">
        <f t="shared" ref="AJ1031:AU1031" si="3878">AJ147*$F$1029</f>
        <v>0</v>
      </c>
      <c r="AK1031" s="163">
        <f t="shared" si="3878"/>
        <v>0</v>
      </c>
      <c r="AL1031" s="163">
        <f t="shared" si="3878"/>
        <v>0</v>
      </c>
      <c r="AM1031" s="163">
        <f t="shared" si="3878"/>
        <v>0</v>
      </c>
      <c r="AN1031" s="163">
        <f t="shared" si="3878"/>
        <v>0</v>
      </c>
      <c r="AO1031" s="163">
        <f t="shared" si="3878"/>
        <v>0</v>
      </c>
      <c r="AP1031" s="163">
        <f t="shared" si="3878"/>
        <v>0</v>
      </c>
      <c r="AQ1031" s="163">
        <f t="shared" si="3878"/>
        <v>0</v>
      </c>
      <c r="AR1031" s="163">
        <f t="shared" si="3878"/>
        <v>0</v>
      </c>
      <c r="AS1031" s="163">
        <f t="shared" si="3878"/>
        <v>0</v>
      </c>
      <c r="AT1031" s="163">
        <f t="shared" si="3878"/>
        <v>0</v>
      </c>
      <c r="AU1031" s="163">
        <f t="shared" si="3878"/>
        <v>0</v>
      </c>
      <c r="AV1031" s="163">
        <f t="shared" ref="AV1031:AV1095" si="3879">SUM(AJ1031:AU1031)</f>
        <v>0</v>
      </c>
      <c r="AW1031" s="163">
        <f t="shared" ref="AW1031:BH1031" si="3880">AW147*$F$1029</f>
        <v>0</v>
      </c>
      <c r="AX1031" s="163">
        <f t="shared" si="3880"/>
        <v>0</v>
      </c>
      <c r="AY1031" s="163">
        <f t="shared" si="3880"/>
        <v>0</v>
      </c>
      <c r="AZ1031" s="163">
        <f t="shared" si="3880"/>
        <v>0</v>
      </c>
      <c r="BA1031" s="163">
        <f t="shared" si="3880"/>
        <v>0</v>
      </c>
      <c r="BB1031" s="163">
        <f t="shared" si="3880"/>
        <v>0</v>
      </c>
      <c r="BC1031" s="163">
        <f t="shared" si="3880"/>
        <v>0</v>
      </c>
      <c r="BD1031" s="163">
        <f t="shared" si="3880"/>
        <v>0</v>
      </c>
      <c r="BE1031" s="163">
        <f t="shared" si="3880"/>
        <v>0</v>
      </c>
      <c r="BF1031" s="163">
        <f t="shared" si="3880"/>
        <v>0</v>
      </c>
      <c r="BG1031" s="163">
        <f t="shared" si="3880"/>
        <v>0</v>
      </c>
      <c r="BH1031" s="163">
        <f t="shared" si="3880"/>
        <v>0</v>
      </c>
      <c r="BI1031" s="163">
        <f t="shared" ref="BI1031:BI1061" si="3881">SUM(AW1031:BH1031)</f>
        <v>0</v>
      </c>
      <c r="BV1031" s="163"/>
      <c r="CI1031" s="163"/>
      <c r="CV1031" s="163"/>
      <c r="DI1031" s="163"/>
      <c r="DV1031" s="163"/>
      <c r="EI1031" s="163"/>
    </row>
    <row r="1032" spans="1:139" ht="15.75" outlineLevel="1" x14ac:dyDescent="0.25">
      <c r="A1032" s="2">
        <f t="shared" ref="A1032:E1032" si="3882">A892</f>
        <v>3</v>
      </c>
      <c r="B1032" s="1" t="str">
        <f t="shared" si="3882"/>
        <v>PRE-09622</v>
      </c>
      <c r="C1032" s="1" t="str">
        <f t="shared" si="3882"/>
        <v>SPP TAU - Circuit 66007</v>
      </c>
      <c r="D1032" s="2" t="str">
        <f t="shared" si="3882"/>
        <v>PRE-09622.1</v>
      </c>
      <c r="E1032" s="162" t="str">
        <f t="shared" si="3882"/>
        <v>SPP TAU - Circuit 66007</v>
      </c>
      <c r="F1032" s="84"/>
      <c r="G1032" s="112"/>
      <c r="H1032" s="112"/>
      <c r="J1032" s="163">
        <v>0</v>
      </c>
      <c r="K1032" s="163">
        <v>0</v>
      </c>
      <c r="L1032" s="163">
        <v>0</v>
      </c>
      <c r="M1032" s="163">
        <v>0</v>
      </c>
      <c r="N1032" s="163">
        <v>0</v>
      </c>
      <c r="O1032" s="163">
        <v>0</v>
      </c>
      <c r="P1032" s="163">
        <v>0</v>
      </c>
      <c r="Q1032" s="163">
        <v>0</v>
      </c>
      <c r="R1032" s="163">
        <v>0</v>
      </c>
      <c r="S1032" s="163">
        <v>0</v>
      </c>
      <c r="T1032" s="163">
        <v>0</v>
      </c>
      <c r="U1032" s="116">
        <v>0</v>
      </c>
      <c r="V1032" s="116">
        <f t="shared" si="3873"/>
        <v>0</v>
      </c>
      <c r="W1032" s="116">
        <v>0</v>
      </c>
      <c r="X1032" s="116">
        <v>0</v>
      </c>
      <c r="Y1032" s="163">
        <v>0</v>
      </c>
      <c r="Z1032" s="163">
        <v>0</v>
      </c>
      <c r="AA1032" s="116">
        <v>0</v>
      </c>
      <c r="AB1032" s="163">
        <v>0</v>
      </c>
      <c r="AC1032" s="163">
        <v>0</v>
      </c>
      <c r="AD1032" s="116">
        <v>0</v>
      </c>
      <c r="AE1032" s="116">
        <v>0</v>
      </c>
      <c r="AF1032" s="163">
        <v>0</v>
      </c>
      <c r="AG1032" s="116">
        <v>0</v>
      </c>
      <c r="AH1032" s="116">
        <v>297786.52000000008</v>
      </c>
      <c r="AI1032" s="163">
        <f t="shared" si="3874"/>
        <v>297786.52000000008</v>
      </c>
      <c r="AJ1032" s="163">
        <f t="shared" ref="AJ1032:AU1032" si="3883">AJ148*$F$1029</f>
        <v>0</v>
      </c>
      <c r="AK1032" s="163">
        <f t="shared" si="3883"/>
        <v>0</v>
      </c>
      <c r="AL1032" s="163">
        <f t="shared" si="3883"/>
        <v>0</v>
      </c>
      <c r="AM1032" s="163">
        <f t="shared" si="3883"/>
        <v>0</v>
      </c>
      <c r="AN1032" s="163">
        <f t="shared" si="3883"/>
        <v>0</v>
      </c>
      <c r="AO1032" s="163">
        <f t="shared" si="3883"/>
        <v>0</v>
      </c>
      <c r="AP1032" s="163">
        <f t="shared" si="3883"/>
        <v>0</v>
      </c>
      <c r="AQ1032" s="163">
        <f t="shared" si="3883"/>
        <v>0</v>
      </c>
      <c r="AR1032" s="163">
        <f t="shared" si="3883"/>
        <v>0</v>
      </c>
      <c r="AS1032" s="163">
        <f t="shared" si="3883"/>
        <v>0</v>
      </c>
      <c r="AT1032" s="163">
        <f t="shared" si="3883"/>
        <v>0</v>
      </c>
      <c r="AU1032" s="163">
        <f t="shared" si="3883"/>
        <v>0</v>
      </c>
      <c r="AV1032" s="163">
        <f t="shared" si="3879"/>
        <v>0</v>
      </c>
      <c r="AW1032" s="163">
        <f t="shared" ref="AW1032:BH1032" si="3884">AW148*$F$1029</f>
        <v>0</v>
      </c>
      <c r="AX1032" s="163">
        <f t="shared" si="3884"/>
        <v>0</v>
      </c>
      <c r="AY1032" s="163">
        <f t="shared" si="3884"/>
        <v>0</v>
      </c>
      <c r="AZ1032" s="163">
        <f t="shared" si="3884"/>
        <v>0</v>
      </c>
      <c r="BA1032" s="163">
        <f t="shared" si="3884"/>
        <v>0</v>
      </c>
      <c r="BB1032" s="163">
        <f t="shared" si="3884"/>
        <v>0</v>
      </c>
      <c r="BC1032" s="163">
        <f t="shared" si="3884"/>
        <v>0</v>
      </c>
      <c r="BD1032" s="163">
        <f t="shared" si="3884"/>
        <v>0</v>
      </c>
      <c r="BE1032" s="163">
        <f t="shared" si="3884"/>
        <v>0</v>
      </c>
      <c r="BF1032" s="163">
        <f t="shared" si="3884"/>
        <v>0</v>
      </c>
      <c r="BG1032" s="163">
        <f t="shared" si="3884"/>
        <v>0</v>
      </c>
      <c r="BH1032" s="163">
        <f t="shared" si="3884"/>
        <v>0</v>
      </c>
      <c r="BI1032" s="163">
        <f t="shared" si="3881"/>
        <v>0</v>
      </c>
      <c r="BV1032" s="163"/>
      <c r="CI1032" s="163"/>
      <c r="CV1032" s="163"/>
      <c r="DI1032" s="163"/>
      <c r="DV1032" s="163"/>
      <c r="EI1032" s="163"/>
    </row>
    <row r="1033" spans="1:139" ht="15.75" outlineLevel="1" x14ac:dyDescent="0.25">
      <c r="A1033" s="2">
        <f t="shared" ref="A1033:E1033" si="3885">A893</f>
        <v>4</v>
      </c>
      <c r="B1033" s="1" t="str">
        <f t="shared" si="3885"/>
        <v>PRE-09623</v>
      </c>
      <c r="C1033" s="1" t="str">
        <f t="shared" si="3885"/>
        <v>SPP TAU - Circuit 66019</v>
      </c>
      <c r="D1033" s="2" t="str">
        <f t="shared" si="3885"/>
        <v>PRE-09623.1</v>
      </c>
      <c r="E1033" s="162" t="str">
        <f t="shared" si="3885"/>
        <v>SPP TAU - Circuit 66019</v>
      </c>
      <c r="F1033" s="84"/>
      <c r="J1033" s="191">
        <v>0</v>
      </c>
      <c r="K1033" s="191">
        <v>0</v>
      </c>
      <c r="L1033" s="191">
        <v>0</v>
      </c>
      <c r="M1033" s="191">
        <v>0</v>
      </c>
      <c r="N1033" s="191">
        <v>0</v>
      </c>
      <c r="O1033" s="191">
        <v>0</v>
      </c>
      <c r="P1033" s="191">
        <v>0</v>
      </c>
      <c r="Q1033" s="191">
        <v>0</v>
      </c>
      <c r="R1033" s="191">
        <v>0</v>
      </c>
      <c r="S1033" s="191">
        <v>0</v>
      </c>
      <c r="T1033" s="191">
        <v>0</v>
      </c>
      <c r="U1033" s="116">
        <v>0</v>
      </c>
      <c r="V1033" s="163">
        <f t="shared" si="3873"/>
        <v>0</v>
      </c>
      <c r="W1033" s="116">
        <v>0</v>
      </c>
      <c r="X1033" s="116">
        <v>0</v>
      </c>
      <c r="Y1033" s="191">
        <v>0</v>
      </c>
      <c r="Z1033" s="191">
        <v>0</v>
      </c>
      <c r="AA1033" s="116">
        <v>0</v>
      </c>
      <c r="AB1033" s="191">
        <v>0</v>
      </c>
      <c r="AC1033" s="191">
        <v>109909.09</v>
      </c>
      <c r="AD1033" s="116">
        <v>0</v>
      </c>
      <c r="AE1033" s="116">
        <v>0</v>
      </c>
      <c r="AF1033" s="191">
        <v>0</v>
      </c>
      <c r="AG1033" s="116">
        <v>0</v>
      </c>
      <c r="AH1033" s="116">
        <v>1451.0700000000002</v>
      </c>
      <c r="AI1033" s="163">
        <f t="shared" si="3874"/>
        <v>111360.16</v>
      </c>
      <c r="AJ1033" s="191">
        <f t="shared" ref="AJ1033:AU1033" si="3886">AJ149*$F$1029</f>
        <v>0</v>
      </c>
      <c r="AK1033" s="191">
        <f t="shared" si="3886"/>
        <v>0</v>
      </c>
      <c r="AL1033" s="191">
        <f t="shared" si="3886"/>
        <v>0</v>
      </c>
      <c r="AM1033" s="191">
        <f t="shared" si="3886"/>
        <v>0</v>
      </c>
      <c r="AN1033" s="191">
        <f t="shared" si="3886"/>
        <v>0</v>
      </c>
      <c r="AO1033" s="191">
        <f t="shared" si="3886"/>
        <v>0</v>
      </c>
      <c r="AP1033" s="191">
        <f t="shared" si="3886"/>
        <v>0</v>
      </c>
      <c r="AQ1033" s="191">
        <f t="shared" si="3886"/>
        <v>0</v>
      </c>
      <c r="AR1033" s="191">
        <f t="shared" si="3886"/>
        <v>0</v>
      </c>
      <c r="AS1033" s="191">
        <f t="shared" si="3886"/>
        <v>0</v>
      </c>
      <c r="AT1033" s="191">
        <f t="shared" si="3886"/>
        <v>0</v>
      </c>
      <c r="AU1033" s="191">
        <f t="shared" si="3886"/>
        <v>0</v>
      </c>
      <c r="AV1033" s="163">
        <f t="shared" si="3879"/>
        <v>0</v>
      </c>
      <c r="AW1033" s="191">
        <f t="shared" ref="AW1033:BH1033" si="3887">AW149*$F$1029</f>
        <v>0</v>
      </c>
      <c r="AX1033" s="191">
        <f t="shared" si="3887"/>
        <v>0</v>
      </c>
      <c r="AY1033" s="191">
        <f t="shared" si="3887"/>
        <v>0</v>
      </c>
      <c r="AZ1033" s="191">
        <f t="shared" si="3887"/>
        <v>0</v>
      </c>
      <c r="BA1033" s="191">
        <f t="shared" si="3887"/>
        <v>0</v>
      </c>
      <c r="BB1033" s="191">
        <f t="shared" si="3887"/>
        <v>0</v>
      </c>
      <c r="BC1033" s="191">
        <f t="shared" si="3887"/>
        <v>0</v>
      </c>
      <c r="BD1033" s="191">
        <f t="shared" si="3887"/>
        <v>0</v>
      </c>
      <c r="BE1033" s="191">
        <f t="shared" si="3887"/>
        <v>0</v>
      </c>
      <c r="BF1033" s="191">
        <f t="shared" si="3887"/>
        <v>0</v>
      </c>
      <c r="BG1033" s="191">
        <f t="shared" si="3887"/>
        <v>0</v>
      </c>
      <c r="BH1033" s="191">
        <f t="shared" si="3887"/>
        <v>0</v>
      </c>
      <c r="BI1033" s="163">
        <f t="shared" si="3881"/>
        <v>0</v>
      </c>
      <c r="BV1033" s="163"/>
      <c r="CI1033" s="163"/>
      <c r="CV1033" s="163"/>
      <c r="DI1033" s="163"/>
      <c r="DV1033" s="163"/>
      <c r="EI1033" s="163"/>
    </row>
    <row r="1034" spans="1:139" ht="15.75" outlineLevel="1" x14ac:dyDescent="0.25">
      <c r="A1034" s="2">
        <f t="shared" ref="A1034:E1034" si="3888">A894</f>
        <v>5</v>
      </c>
      <c r="B1034" s="1" t="str">
        <f t="shared" si="3888"/>
        <v>PRE-09702</v>
      </c>
      <c r="C1034" s="1" t="str">
        <f t="shared" si="3888"/>
        <v>SPP TAU - Circuit 66425</v>
      </c>
      <c r="D1034" s="2" t="str">
        <f t="shared" si="3888"/>
        <v>PRE-09702.1</v>
      </c>
      <c r="E1034" s="162" t="str">
        <f t="shared" si="3888"/>
        <v>SPP TAU - Circuit 66425</v>
      </c>
      <c r="F1034" s="84"/>
      <c r="J1034" s="191">
        <v>0</v>
      </c>
      <c r="K1034" s="191">
        <v>0</v>
      </c>
      <c r="L1034" s="191">
        <v>0</v>
      </c>
      <c r="M1034" s="191">
        <v>0</v>
      </c>
      <c r="N1034" s="191">
        <v>0</v>
      </c>
      <c r="O1034" s="191">
        <v>0</v>
      </c>
      <c r="P1034" s="191">
        <v>0</v>
      </c>
      <c r="Q1034" s="191">
        <v>0</v>
      </c>
      <c r="R1034" s="191">
        <v>0</v>
      </c>
      <c r="S1034" s="191">
        <v>0</v>
      </c>
      <c r="T1034" s="191">
        <v>0</v>
      </c>
      <c r="U1034" s="116">
        <v>0</v>
      </c>
      <c r="V1034" s="163">
        <f t="shared" si="3873"/>
        <v>0</v>
      </c>
      <c r="W1034" s="116">
        <v>0</v>
      </c>
      <c r="X1034" s="116">
        <v>9806.31</v>
      </c>
      <c r="Y1034" s="191">
        <v>0</v>
      </c>
      <c r="Z1034" s="191">
        <v>0</v>
      </c>
      <c r="AA1034" s="116">
        <v>0</v>
      </c>
      <c r="AB1034" s="191">
        <v>0</v>
      </c>
      <c r="AC1034" s="191">
        <v>0</v>
      </c>
      <c r="AD1034" s="116">
        <v>0</v>
      </c>
      <c r="AE1034" s="116">
        <v>0</v>
      </c>
      <c r="AF1034" s="191">
        <v>0</v>
      </c>
      <c r="AG1034" s="116">
        <v>0</v>
      </c>
      <c r="AH1034" s="116">
        <v>0</v>
      </c>
      <c r="AI1034" s="163">
        <f t="shared" si="3874"/>
        <v>9806.31</v>
      </c>
      <c r="AJ1034" s="191">
        <f t="shared" ref="AJ1034:AU1034" si="3889">AJ150*$F$1029</f>
        <v>0</v>
      </c>
      <c r="AK1034" s="191">
        <f t="shared" si="3889"/>
        <v>0</v>
      </c>
      <c r="AL1034" s="191">
        <f t="shared" si="3889"/>
        <v>0</v>
      </c>
      <c r="AM1034" s="191">
        <f t="shared" si="3889"/>
        <v>0</v>
      </c>
      <c r="AN1034" s="191">
        <f t="shared" si="3889"/>
        <v>0</v>
      </c>
      <c r="AO1034" s="191">
        <f t="shared" si="3889"/>
        <v>0</v>
      </c>
      <c r="AP1034" s="191">
        <f t="shared" si="3889"/>
        <v>0</v>
      </c>
      <c r="AQ1034" s="191">
        <f t="shared" si="3889"/>
        <v>0</v>
      </c>
      <c r="AR1034" s="191">
        <f t="shared" si="3889"/>
        <v>0</v>
      </c>
      <c r="AS1034" s="191">
        <f t="shared" si="3889"/>
        <v>0</v>
      </c>
      <c r="AT1034" s="191">
        <f t="shared" si="3889"/>
        <v>0</v>
      </c>
      <c r="AU1034" s="191">
        <f t="shared" si="3889"/>
        <v>0</v>
      </c>
      <c r="AV1034" s="163">
        <f t="shared" si="3879"/>
        <v>0</v>
      </c>
      <c r="AW1034" s="191">
        <f t="shared" ref="AW1034:BH1034" si="3890">AW150*$F$1029</f>
        <v>0</v>
      </c>
      <c r="AX1034" s="191">
        <f t="shared" si="3890"/>
        <v>0</v>
      </c>
      <c r="AY1034" s="191">
        <f t="shared" si="3890"/>
        <v>0</v>
      </c>
      <c r="AZ1034" s="191">
        <f t="shared" si="3890"/>
        <v>0</v>
      </c>
      <c r="BA1034" s="191">
        <f t="shared" si="3890"/>
        <v>0</v>
      </c>
      <c r="BB1034" s="191">
        <f t="shared" si="3890"/>
        <v>0</v>
      </c>
      <c r="BC1034" s="191">
        <f t="shared" si="3890"/>
        <v>0</v>
      </c>
      <c r="BD1034" s="191">
        <f t="shared" si="3890"/>
        <v>0</v>
      </c>
      <c r="BE1034" s="191">
        <f t="shared" si="3890"/>
        <v>0</v>
      </c>
      <c r="BF1034" s="191">
        <f t="shared" si="3890"/>
        <v>0</v>
      </c>
      <c r="BG1034" s="191">
        <f t="shared" si="3890"/>
        <v>0</v>
      </c>
      <c r="BH1034" s="191">
        <f t="shared" si="3890"/>
        <v>0</v>
      </c>
      <c r="BI1034" s="163">
        <f t="shared" si="3881"/>
        <v>0</v>
      </c>
      <c r="BV1034" s="163"/>
      <c r="CI1034" s="163"/>
      <c r="CV1034" s="163"/>
      <c r="DI1034" s="163"/>
      <c r="DV1034" s="163"/>
      <c r="EI1034" s="163"/>
    </row>
    <row r="1035" spans="1:139" ht="15.75" outlineLevel="1" x14ac:dyDescent="0.25">
      <c r="A1035" s="2">
        <f t="shared" ref="A1035:E1035" si="3891">A895</f>
        <v>6</v>
      </c>
      <c r="B1035" s="1" t="str">
        <f t="shared" si="3891"/>
        <v>PRE-09703</v>
      </c>
      <c r="C1035" s="1" t="str">
        <f t="shared" si="3891"/>
        <v>SPP TAU - Circuit 230403</v>
      </c>
      <c r="D1035" s="2" t="str">
        <f t="shared" si="3891"/>
        <v>PRE-09703.1</v>
      </c>
      <c r="E1035" s="162" t="str">
        <f t="shared" si="3891"/>
        <v>SPP TAU - Circuit 230403</v>
      </c>
      <c r="F1035" s="84"/>
      <c r="J1035" s="191">
        <v>0</v>
      </c>
      <c r="K1035" s="191">
        <v>0</v>
      </c>
      <c r="L1035" s="191">
        <v>0</v>
      </c>
      <c r="M1035" s="191">
        <v>0</v>
      </c>
      <c r="N1035" s="191">
        <v>0</v>
      </c>
      <c r="O1035" s="191">
        <v>0</v>
      </c>
      <c r="P1035" s="191">
        <v>0</v>
      </c>
      <c r="Q1035" s="191">
        <v>0</v>
      </c>
      <c r="R1035" s="191">
        <v>0</v>
      </c>
      <c r="S1035" s="191">
        <v>0</v>
      </c>
      <c r="T1035" s="191">
        <v>0</v>
      </c>
      <c r="U1035" s="116">
        <v>0</v>
      </c>
      <c r="V1035" s="163">
        <f t="shared" si="3873"/>
        <v>0</v>
      </c>
      <c r="W1035" s="116">
        <f>1280.32+3518.36</f>
        <v>4798.68</v>
      </c>
      <c r="X1035" s="116">
        <v>0</v>
      </c>
      <c r="Y1035" s="191">
        <v>0</v>
      </c>
      <c r="Z1035" s="191">
        <v>0</v>
      </c>
      <c r="AA1035" s="116">
        <v>0</v>
      </c>
      <c r="AB1035" s="191">
        <v>0</v>
      </c>
      <c r="AC1035" s="191">
        <v>0</v>
      </c>
      <c r="AD1035" s="116">
        <v>0</v>
      </c>
      <c r="AE1035" s="116">
        <v>0</v>
      </c>
      <c r="AF1035" s="191">
        <v>0</v>
      </c>
      <c r="AG1035" s="116">
        <v>0</v>
      </c>
      <c r="AH1035" s="116">
        <v>0</v>
      </c>
      <c r="AI1035" s="163">
        <f t="shared" si="3874"/>
        <v>4798.68</v>
      </c>
      <c r="AJ1035" s="191">
        <f t="shared" ref="AJ1035:AU1035" si="3892">AJ151*$F$1029</f>
        <v>0</v>
      </c>
      <c r="AK1035" s="191">
        <f t="shared" si="3892"/>
        <v>0</v>
      </c>
      <c r="AL1035" s="191">
        <f t="shared" si="3892"/>
        <v>0</v>
      </c>
      <c r="AM1035" s="191">
        <f t="shared" si="3892"/>
        <v>0</v>
      </c>
      <c r="AN1035" s="191">
        <f t="shared" si="3892"/>
        <v>0</v>
      </c>
      <c r="AO1035" s="191">
        <f t="shared" si="3892"/>
        <v>0</v>
      </c>
      <c r="AP1035" s="191">
        <f t="shared" si="3892"/>
        <v>0</v>
      </c>
      <c r="AQ1035" s="191">
        <f t="shared" si="3892"/>
        <v>0</v>
      </c>
      <c r="AR1035" s="191">
        <f t="shared" si="3892"/>
        <v>0</v>
      </c>
      <c r="AS1035" s="191">
        <f t="shared" si="3892"/>
        <v>0</v>
      </c>
      <c r="AT1035" s="191">
        <f t="shared" si="3892"/>
        <v>0</v>
      </c>
      <c r="AU1035" s="191">
        <f t="shared" si="3892"/>
        <v>0</v>
      </c>
      <c r="AV1035" s="163">
        <f t="shared" si="3879"/>
        <v>0</v>
      </c>
      <c r="AW1035" s="191">
        <f t="shared" ref="AW1035:BH1035" si="3893">AW151*$F$1029</f>
        <v>0</v>
      </c>
      <c r="AX1035" s="191">
        <f t="shared" si="3893"/>
        <v>0</v>
      </c>
      <c r="AY1035" s="191">
        <f t="shared" si="3893"/>
        <v>0</v>
      </c>
      <c r="AZ1035" s="191">
        <f t="shared" si="3893"/>
        <v>0</v>
      </c>
      <c r="BA1035" s="191">
        <f t="shared" si="3893"/>
        <v>0</v>
      </c>
      <c r="BB1035" s="191">
        <f t="shared" si="3893"/>
        <v>0</v>
      </c>
      <c r="BC1035" s="191">
        <f t="shared" si="3893"/>
        <v>0</v>
      </c>
      <c r="BD1035" s="191">
        <f t="shared" si="3893"/>
        <v>0</v>
      </c>
      <c r="BE1035" s="191">
        <f t="shared" si="3893"/>
        <v>0</v>
      </c>
      <c r="BF1035" s="191">
        <f t="shared" si="3893"/>
        <v>0</v>
      </c>
      <c r="BG1035" s="191">
        <f t="shared" si="3893"/>
        <v>0</v>
      </c>
      <c r="BH1035" s="191">
        <f t="shared" si="3893"/>
        <v>0</v>
      </c>
      <c r="BI1035" s="163">
        <f t="shared" si="3881"/>
        <v>0</v>
      </c>
      <c r="BV1035" s="163"/>
      <c r="CI1035" s="163"/>
      <c r="CV1035" s="163"/>
      <c r="DI1035" s="163"/>
      <c r="DV1035" s="163"/>
      <c r="EI1035" s="163"/>
    </row>
    <row r="1036" spans="1:139" ht="15.75" outlineLevel="1" x14ac:dyDescent="0.25">
      <c r="A1036" s="2">
        <f t="shared" ref="A1036:E1036" si="3894">A896</f>
        <v>7</v>
      </c>
      <c r="B1036" s="1" t="str">
        <f t="shared" si="3894"/>
        <v>PRE-09704</v>
      </c>
      <c r="C1036" s="1" t="str">
        <f t="shared" si="3894"/>
        <v>SPP TAU - Circuit 66413</v>
      </c>
      <c r="D1036" s="2" t="str">
        <f t="shared" si="3894"/>
        <v>PRE-09704.1</v>
      </c>
      <c r="E1036" s="162" t="str">
        <f t="shared" si="3894"/>
        <v>SPP TAU - Circuit 66413</v>
      </c>
      <c r="F1036" s="84"/>
      <c r="J1036" s="191">
        <v>0</v>
      </c>
      <c r="K1036" s="191">
        <v>0</v>
      </c>
      <c r="L1036" s="191">
        <v>0</v>
      </c>
      <c r="M1036" s="191">
        <v>0</v>
      </c>
      <c r="N1036" s="191">
        <v>0</v>
      </c>
      <c r="O1036" s="191">
        <v>0</v>
      </c>
      <c r="P1036" s="191">
        <v>0</v>
      </c>
      <c r="Q1036" s="191">
        <v>0</v>
      </c>
      <c r="R1036" s="191">
        <v>0</v>
      </c>
      <c r="S1036" s="191">
        <v>0</v>
      </c>
      <c r="T1036" s="191">
        <v>0</v>
      </c>
      <c r="U1036" s="116">
        <v>0</v>
      </c>
      <c r="V1036" s="163">
        <f t="shared" si="3873"/>
        <v>0</v>
      </c>
      <c r="W1036" s="116">
        <v>0</v>
      </c>
      <c r="X1036" s="116">
        <v>0</v>
      </c>
      <c r="Y1036" s="191">
        <v>0</v>
      </c>
      <c r="Z1036" s="191">
        <v>0</v>
      </c>
      <c r="AA1036" s="116">
        <v>0</v>
      </c>
      <c r="AB1036" s="191">
        <v>0</v>
      </c>
      <c r="AC1036" s="191">
        <v>32404.47</v>
      </c>
      <c r="AD1036" s="116">
        <v>0</v>
      </c>
      <c r="AE1036" s="116">
        <v>0</v>
      </c>
      <c r="AF1036" s="191">
        <v>0</v>
      </c>
      <c r="AG1036" s="116">
        <v>0</v>
      </c>
      <c r="AH1036" s="116">
        <v>0</v>
      </c>
      <c r="AI1036" s="163">
        <f t="shared" si="3874"/>
        <v>32404.47</v>
      </c>
      <c r="AJ1036" s="191">
        <f t="shared" ref="AJ1036:AU1036" si="3895">AJ152*$F$1029</f>
        <v>0</v>
      </c>
      <c r="AK1036" s="191">
        <f t="shared" si="3895"/>
        <v>0</v>
      </c>
      <c r="AL1036" s="191">
        <f t="shared" si="3895"/>
        <v>0</v>
      </c>
      <c r="AM1036" s="191">
        <f t="shared" si="3895"/>
        <v>0</v>
      </c>
      <c r="AN1036" s="191">
        <f t="shared" si="3895"/>
        <v>0</v>
      </c>
      <c r="AO1036" s="191">
        <f t="shared" si="3895"/>
        <v>0</v>
      </c>
      <c r="AP1036" s="191">
        <f t="shared" si="3895"/>
        <v>0</v>
      </c>
      <c r="AQ1036" s="191">
        <f t="shared" si="3895"/>
        <v>0</v>
      </c>
      <c r="AR1036" s="191">
        <f t="shared" si="3895"/>
        <v>0</v>
      </c>
      <c r="AS1036" s="191">
        <f t="shared" si="3895"/>
        <v>0</v>
      </c>
      <c r="AT1036" s="191">
        <f t="shared" si="3895"/>
        <v>0</v>
      </c>
      <c r="AU1036" s="191">
        <f t="shared" si="3895"/>
        <v>0</v>
      </c>
      <c r="AV1036" s="163">
        <f t="shared" si="3879"/>
        <v>0</v>
      </c>
      <c r="AW1036" s="191">
        <f t="shared" ref="AW1036:BH1036" si="3896">AW152*$F$1029</f>
        <v>0</v>
      </c>
      <c r="AX1036" s="191">
        <f t="shared" si="3896"/>
        <v>0</v>
      </c>
      <c r="AY1036" s="191">
        <f t="shared" si="3896"/>
        <v>0</v>
      </c>
      <c r="AZ1036" s="191">
        <f t="shared" si="3896"/>
        <v>0</v>
      </c>
      <c r="BA1036" s="191">
        <f t="shared" si="3896"/>
        <v>0</v>
      </c>
      <c r="BB1036" s="191">
        <f t="shared" si="3896"/>
        <v>0</v>
      </c>
      <c r="BC1036" s="191">
        <f t="shared" si="3896"/>
        <v>0</v>
      </c>
      <c r="BD1036" s="191">
        <f t="shared" si="3896"/>
        <v>0</v>
      </c>
      <c r="BE1036" s="191">
        <f t="shared" si="3896"/>
        <v>0</v>
      </c>
      <c r="BF1036" s="191">
        <f t="shared" si="3896"/>
        <v>0</v>
      </c>
      <c r="BG1036" s="191">
        <f t="shared" si="3896"/>
        <v>0</v>
      </c>
      <c r="BH1036" s="191">
        <f t="shared" si="3896"/>
        <v>0</v>
      </c>
      <c r="BI1036" s="163">
        <f t="shared" si="3881"/>
        <v>0</v>
      </c>
      <c r="BV1036" s="163"/>
      <c r="CI1036" s="163"/>
      <c r="CV1036" s="163"/>
      <c r="DI1036" s="163"/>
      <c r="DV1036" s="163"/>
      <c r="EI1036" s="163"/>
    </row>
    <row r="1037" spans="1:139" ht="15.75" outlineLevel="1" x14ac:dyDescent="0.25">
      <c r="A1037" s="2">
        <f t="shared" ref="A1037:E1037" si="3897">A897</f>
        <v>8</v>
      </c>
      <c r="B1037" s="1" t="str">
        <f t="shared" si="3897"/>
        <v>PRE-09705</v>
      </c>
      <c r="C1037" s="1" t="str">
        <f t="shared" si="3897"/>
        <v>SPP TAU - Circuit 66046</v>
      </c>
      <c r="D1037" s="2" t="str">
        <f t="shared" si="3897"/>
        <v>PRE-09705.1</v>
      </c>
      <c r="E1037" s="162" t="str">
        <f t="shared" si="3897"/>
        <v>SPP TAU - Circuit 66046</v>
      </c>
      <c r="F1037" s="84"/>
      <c r="J1037" s="191">
        <v>0</v>
      </c>
      <c r="K1037" s="191">
        <v>0</v>
      </c>
      <c r="L1037" s="191">
        <v>0</v>
      </c>
      <c r="M1037" s="191">
        <v>0</v>
      </c>
      <c r="N1037" s="191">
        <v>0</v>
      </c>
      <c r="O1037" s="191">
        <v>0</v>
      </c>
      <c r="P1037" s="191">
        <v>0</v>
      </c>
      <c r="Q1037" s="191">
        <v>0</v>
      </c>
      <c r="R1037" s="191">
        <v>0</v>
      </c>
      <c r="S1037" s="191">
        <v>0</v>
      </c>
      <c r="T1037" s="191">
        <v>0</v>
      </c>
      <c r="U1037" s="116">
        <v>0</v>
      </c>
      <c r="V1037" s="163">
        <f t="shared" si="3873"/>
        <v>0</v>
      </c>
      <c r="W1037" s="116">
        <v>0</v>
      </c>
      <c r="X1037" s="116">
        <v>0</v>
      </c>
      <c r="Y1037" s="191">
        <v>0</v>
      </c>
      <c r="Z1037" s="191">
        <v>0</v>
      </c>
      <c r="AA1037" s="116">
        <v>0</v>
      </c>
      <c r="AB1037" s="191">
        <v>0</v>
      </c>
      <c r="AC1037" s="191">
        <v>0</v>
      </c>
      <c r="AD1037" s="116">
        <v>0</v>
      </c>
      <c r="AE1037" s="116">
        <v>0</v>
      </c>
      <c r="AF1037" s="191">
        <v>0</v>
      </c>
      <c r="AG1037" s="116">
        <v>0</v>
      </c>
      <c r="AH1037" s="116">
        <v>0</v>
      </c>
      <c r="AI1037" s="163">
        <f t="shared" si="3874"/>
        <v>0</v>
      </c>
      <c r="AJ1037" s="191">
        <f t="shared" ref="AJ1037:AU1037" si="3898">AJ153*$F$1029</f>
        <v>0</v>
      </c>
      <c r="AK1037" s="191">
        <f t="shared" si="3898"/>
        <v>74359.556000000026</v>
      </c>
      <c r="AL1037" s="191">
        <f t="shared" si="3898"/>
        <v>0</v>
      </c>
      <c r="AM1037" s="191">
        <f t="shared" si="3898"/>
        <v>0</v>
      </c>
      <c r="AN1037" s="191">
        <f t="shared" si="3898"/>
        <v>0</v>
      </c>
      <c r="AO1037" s="191">
        <f t="shared" si="3898"/>
        <v>0</v>
      </c>
      <c r="AP1037" s="191">
        <f t="shared" si="3898"/>
        <v>0</v>
      </c>
      <c r="AQ1037" s="191">
        <f t="shared" si="3898"/>
        <v>0</v>
      </c>
      <c r="AR1037" s="191">
        <f t="shared" si="3898"/>
        <v>0</v>
      </c>
      <c r="AS1037" s="191">
        <f t="shared" si="3898"/>
        <v>0</v>
      </c>
      <c r="AT1037" s="191">
        <f t="shared" si="3898"/>
        <v>0</v>
      </c>
      <c r="AU1037" s="191">
        <f t="shared" si="3898"/>
        <v>0</v>
      </c>
      <c r="AV1037" s="163">
        <f t="shared" si="3879"/>
        <v>74359.556000000026</v>
      </c>
      <c r="AW1037" s="191">
        <f t="shared" ref="AW1037:BH1037" si="3899">AW153*$F$1029</f>
        <v>0</v>
      </c>
      <c r="AX1037" s="191">
        <f t="shared" si="3899"/>
        <v>0</v>
      </c>
      <c r="AY1037" s="191">
        <f t="shared" si="3899"/>
        <v>0</v>
      </c>
      <c r="AZ1037" s="191">
        <f t="shared" si="3899"/>
        <v>0</v>
      </c>
      <c r="BA1037" s="191">
        <f t="shared" si="3899"/>
        <v>0</v>
      </c>
      <c r="BB1037" s="191">
        <f t="shared" si="3899"/>
        <v>0</v>
      </c>
      <c r="BC1037" s="191">
        <f t="shared" si="3899"/>
        <v>0</v>
      </c>
      <c r="BD1037" s="191">
        <f t="shared" si="3899"/>
        <v>0</v>
      </c>
      <c r="BE1037" s="191">
        <f t="shared" si="3899"/>
        <v>0</v>
      </c>
      <c r="BF1037" s="191">
        <f t="shared" si="3899"/>
        <v>0</v>
      </c>
      <c r="BG1037" s="191">
        <f t="shared" si="3899"/>
        <v>0</v>
      </c>
      <c r="BH1037" s="191">
        <f t="shared" si="3899"/>
        <v>0</v>
      </c>
      <c r="BI1037" s="163">
        <f t="shared" si="3881"/>
        <v>0</v>
      </c>
      <c r="BV1037" s="163"/>
      <c r="CI1037" s="163"/>
      <c r="CV1037" s="163"/>
      <c r="DI1037" s="163"/>
      <c r="DV1037" s="163"/>
      <c r="EI1037" s="163"/>
    </row>
    <row r="1038" spans="1:139" ht="15.75" outlineLevel="1" x14ac:dyDescent="0.25">
      <c r="A1038" s="2">
        <f t="shared" ref="A1038:E1038" si="3900">A898</f>
        <v>9</v>
      </c>
      <c r="B1038" s="1" t="str">
        <f t="shared" si="3900"/>
        <v>PRE-09711</v>
      </c>
      <c r="C1038" s="1" t="str">
        <f t="shared" si="3900"/>
        <v>SPP TAU - Circuit 66059</v>
      </c>
      <c r="D1038" s="2" t="str">
        <f t="shared" si="3900"/>
        <v>PRE-09711.1</v>
      </c>
      <c r="E1038" s="162" t="str">
        <f t="shared" si="3900"/>
        <v>SPP TAU - Circuit 66059</v>
      </c>
      <c r="F1038" s="84"/>
      <c r="J1038" s="191">
        <v>0</v>
      </c>
      <c r="K1038" s="191">
        <v>0</v>
      </c>
      <c r="L1038" s="191">
        <v>0</v>
      </c>
      <c r="M1038" s="191">
        <v>0</v>
      </c>
      <c r="N1038" s="191">
        <v>0</v>
      </c>
      <c r="O1038" s="191">
        <v>0</v>
      </c>
      <c r="P1038" s="191">
        <v>0</v>
      </c>
      <c r="Q1038" s="191">
        <v>0</v>
      </c>
      <c r="R1038" s="191">
        <v>0</v>
      </c>
      <c r="S1038" s="191">
        <v>0</v>
      </c>
      <c r="T1038" s="191">
        <v>0</v>
      </c>
      <c r="U1038" s="116">
        <v>0</v>
      </c>
      <c r="V1038" s="163">
        <f t="shared" si="3873"/>
        <v>0</v>
      </c>
      <c r="W1038" s="116">
        <v>0</v>
      </c>
      <c r="X1038" s="116">
        <v>42110.81</v>
      </c>
      <c r="Y1038" s="191">
        <v>0</v>
      </c>
      <c r="Z1038" s="191">
        <v>0</v>
      </c>
      <c r="AA1038" s="116">
        <v>0</v>
      </c>
      <c r="AB1038" s="191">
        <v>0</v>
      </c>
      <c r="AC1038" s="191">
        <v>0</v>
      </c>
      <c r="AD1038" s="116">
        <v>0</v>
      </c>
      <c r="AE1038" s="116">
        <v>0</v>
      </c>
      <c r="AF1038" s="191">
        <v>0</v>
      </c>
      <c r="AG1038" s="116">
        <v>0</v>
      </c>
      <c r="AH1038" s="116">
        <v>0</v>
      </c>
      <c r="AI1038" s="163">
        <f t="shared" si="3874"/>
        <v>42110.81</v>
      </c>
      <c r="AJ1038" s="191">
        <f t="shared" ref="AJ1038:AU1038" si="3901">AJ154*$F$1029</f>
        <v>0</v>
      </c>
      <c r="AK1038" s="191">
        <f t="shared" si="3901"/>
        <v>0</v>
      </c>
      <c r="AL1038" s="191">
        <f t="shared" si="3901"/>
        <v>0</v>
      </c>
      <c r="AM1038" s="191">
        <f t="shared" si="3901"/>
        <v>0</v>
      </c>
      <c r="AN1038" s="191">
        <f t="shared" si="3901"/>
        <v>0</v>
      </c>
      <c r="AO1038" s="191">
        <f t="shared" si="3901"/>
        <v>0</v>
      </c>
      <c r="AP1038" s="191">
        <f t="shared" si="3901"/>
        <v>0</v>
      </c>
      <c r="AQ1038" s="191">
        <f t="shared" si="3901"/>
        <v>0</v>
      </c>
      <c r="AR1038" s="191">
        <f t="shared" si="3901"/>
        <v>0</v>
      </c>
      <c r="AS1038" s="191">
        <f t="shared" si="3901"/>
        <v>0</v>
      </c>
      <c r="AT1038" s="191">
        <f t="shared" si="3901"/>
        <v>0</v>
      </c>
      <c r="AU1038" s="191">
        <f t="shared" si="3901"/>
        <v>0</v>
      </c>
      <c r="AV1038" s="163">
        <f t="shared" si="3879"/>
        <v>0</v>
      </c>
      <c r="AW1038" s="191">
        <f t="shared" ref="AW1038:BH1038" si="3902">AW154*$F$1029</f>
        <v>0</v>
      </c>
      <c r="AX1038" s="191">
        <f t="shared" si="3902"/>
        <v>0</v>
      </c>
      <c r="AY1038" s="191">
        <f t="shared" si="3902"/>
        <v>0</v>
      </c>
      <c r="AZ1038" s="191">
        <f t="shared" si="3902"/>
        <v>0</v>
      </c>
      <c r="BA1038" s="191">
        <f t="shared" si="3902"/>
        <v>0</v>
      </c>
      <c r="BB1038" s="191">
        <f t="shared" si="3902"/>
        <v>0</v>
      </c>
      <c r="BC1038" s="191">
        <f t="shared" si="3902"/>
        <v>0</v>
      </c>
      <c r="BD1038" s="191">
        <f t="shared" si="3902"/>
        <v>0</v>
      </c>
      <c r="BE1038" s="191">
        <f t="shared" si="3902"/>
        <v>0</v>
      </c>
      <c r="BF1038" s="191">
        <f t="shared" si="3902"/>
        <v>0</v>
      </c>
      <c r="BG1038" s="191">
        <f t="shared" si="3902"/>
        <v>0</v>
      </c>
      <c r="BH1038" s="191">
        <f t="shared" si="3902"/>
        <v>0</v>
      </c>
      <c r="BI1038" s="163">
        <f t="shared" si="3881"/>
        <v>0</v>
      </c>
      <c r="BV1038" s="163"/>
      <c r="CI1038" s="163"/>
      <c r="CV1038" s="163"/>
      <c r="DI1038" s="163"/>
      <c r="DV1038" s="163"/>
      <c r="EI1038" s="163"/>
    </row>
    <row r="1039" spans="1:139" ht="15.75" outlineLevel="1" x14ac:dyDescent="0.25">
      <c r="A1039" s="2">
        <f t="shared" ref="A1039:E1048" si="3903">A899</f>
        <v>10</v>
      </c>
      <c r="B1039" s="1" t="str">
        <f t="shared" si="3903"/>
        <v>PRE-09712</v>
      </c>
      <c r="C1039" s="1" t="str">
        <f t="shared" si="3903"/>
        <v>SPP TAU - Circuit 230008</v>
      </c>
      <c r="D1039" s="2" t="str">
        <f t="shared" si="3903"/>
        <v>PRE-09712.1</v>
      </c>
      <c r="E1039" s="162" t="str">
        <f t="shared" si="3903"/>
        <v>SPP TAU - Circuit 230008</v>
      </c>
      <c r="F1039" s="84"/>
      <c r="J1039" s="191">
        <v>0</v>
      </c>
      <c r="K1039" s="191">
        <v>0</v>
      </c>
      <c r="L1039" s="191">
        <v>0</v>
      </c>
      <c r="M1039" s="191">
        <v>0</v>
      </c>
      <c r="N1039" s="191">
        <v>0</v>
      </c>
      <c r="O1039" s="191">
        <v>0</v>
      </c>
      <c r="P1039" s="191">
        <v>0</v>
      </c>
      <c r="Q1039" s="191">
        <v>0</v>
      </c>
      <c r="R1039" s="191">
        <v>0</v>
      </c>
      <c r="S1039" s="191">
        <v>0</v>
      </c>
      <c r="T1039" s="191">
        <v>0</v>
      </c>
      <c r="U1039" s="116">
        <v>0</v>
      </c>
      <c r="V1039" s="163">
        <f t="shared" si="3873"/>
        <v>0</v>
      </c>
      <c r="W1039" s="116">
        <v>0</v>
      </c>
      <c r="X1039" s="116">
        <v>0</v>
      </c>
      <c r="Y1039" s="191">
        <v>0</v>
      </c>
      <c r="Z1039" s="191">
        <v>0</v>
      </c>
      <c r="AA1039" s="116">
        <v>0</v>
      </c>
      <c r="AB1039" s="191">
        <v>0</v>
      </c>
      <c r="AC1039" s="191">
        <v>208409.93</v>
      </c>
      <c r="AD1039" s="116">
        <v>0</v>
      </c>
      <c r="AE1039" s="116">
        <v>0</v>
      </c>
      <c r="AF1039" s="191">
        <v>0</v>
      </c>
      <c r="AG1039" s="116">
        <v>0</v>
      </c>
      <c r="AH1039" s="116">
        <v>0</v>
      </c>
      <c r="AI1039" s="163">
        <f t="shared" si="3874"/>
        <v>208409.93</v>
      </c>
      <c r="AJ1039" s="191">
        <f t="shared" ref="AJ1039:AU1039" si="3904">AJ155*$F$1029</f>
        <v>0</v>
      </c>
      <c r="AK1039" s="191">
        <f t="shared" si="3904"/>
        <v>0</v>
      </c>
      <c r="AL1039" s="191">
        <f t="shared" si="3904"/>
        <v>0</v>
      </c>
      <c r="AM1039" s="191">
        <f t="shared" si="3904"/>
        <v>0</v>
      </c>
      <c r="AN1039" s="191">
        <f t="shared" si="3904"/>
        <v>0</v>
      </c>
      <c r="AO1039" s="191">
        <f t="shared" si="3904"/>
        <v>0</v>
      </c>
      <c r="AP1039" s="191">
        <f t="shared" si="3904"/>
        <v>0</v>
      </c>
      <c r="AQ1039" s="191">
        <f t="shared" si="3904"/>
        <v>0</v>
      </c>
      <c r="AR1039" s="191">
        <f t="shared" si="3904"/>
        <v>0</v>
      </c>
      <c r="AS1039" s="191">
        <f t="shared" si="3904"/>
        <v>0</v>
      </c>
      <c r="AT1039" s="191">
        <f t="shared" si="3904"/>
        <v>0</v>
      </c>
      <c r="AU1039" s="191">
        <f t="shared" si="3904"/>
        <v>0</v>
      </c>
      <c r="AV1039" s="163">
        <f t="shared" si="3879"/>
        <v>0</v>
      </c>
      <c r="AW1039" s="191">
        <f t="shared" ref="AW1039:BH1039" si="3905">AW155*$F$1029</f>
        <v>0</v>
      </c>
      <c r="AX1039" s="191">
        <f t="shared" si="3905"/>
        <v>0</v>
      </c>
      <c r="AY1039" s="191">
        <f t="shared" si="3905"/>
        <v>0</v>
      </c>
      <c r="AZ1039" s="191">
        <f t="shared" si="3905"/>
        <v>0</v>
      </c>
      <c r="BA1039" s="191">
        <f t="shared" si="3905"/>
        <v>0</v>
      </c>
      <c r="BB1039" s="191">
        <f t="shared" si="3905"/>
        <v>0</v>
      </c>
      <c r="BC1039" s="191">
        <f t="shared" si="3905"/>
        <v>0</v>
      </c>
      <c r="BD1039" s="191">
        <f t="shared" si="3905"/>
        <v>0</v>
      </c>
      <c r="BE1039" s="191">
        <f t="shared" si="3905"/>
        <v>0</v>
      </c>
      <c r="BF1039" s="191">
        <f t="shared" si="3905"/>
        <v>0</v>
      </c>
      <c r="BG1039" s="191">
        <f t="shared" si="3905"/>
        <v>0</v>
      </c>
      <c r="BH1039" s="191">
        <f t="shared" si="3905"/>
        <v>0</v>
      </c>
      <c r="BI1039" s="163">
        <f t="shared" si="3881"/>
        <v>0</v>
      </c>
      <c r="BV1039" s="163"/>
      <c r="CI1039" s="163"/>
      <c r="CV1039" s="163"/>
      <c r="DI1039" s="163"/>
      <c r="DV1039" s="163"/>
      <c r="EI1039" s="163"/>
    </row>
    <row r="1040" spans="1:139" ht="15.75" outlineLevel="1" x14ac:dyDescent="0.25">
      <c r="A1040" s="2">
        <f t="shared" si="3903"/>
        <v>11</v>
      </c>
      <c r="B1040" s="1" t="str">
        <f t="shared" si="3903"/>
        <v>PRE-09722</v>
      </c>
      <c r="C1040" s="1" t="str">
        <f t="shared" si="3903"/>
        <v>SPP TAU - Circuit 230010</v>
      </c>
      <c r="D1040" s="2" t="str">
        <f t="shared" si="3903"/>
        <v>PRE-09722.1</v>
      </c>
      <c r="E1040" s="162" t="str">
        <f t="shared" si="3903"/>
        <v>SPP TAU - Circuit 230010</v>
      </c>
      <c r="F1040" s="84"/>
      <c r="J1040" s="191">
        <v>0</v>
      </c>
      <c r="K1040" s="191">
        <v>0</v>
      </c>
      <c r="L1040" s="191">
        <v>0</v>
      </c>
      <c r="M1040" s="191">
        <v>0</v>
      </c>
      <c r="N1040" s="191">
        <v>0</v>
      </c>
      <c r="O1040" s="191">
        <v>0</v>
      </c>
      <c r="P1040" s="191">
        <v>0</v>
      </c>
      <c r="Q1040" s="191">
        <v>0</v>
      </c>
      <c r="R1040" s="191">
        <v>0</v>
      </c>
      <c r="S1040" s="191">
        <v>0</v>
      </c>
      <c r="T1040" s="191">
        <v>0</v>
      </c>
      <c r="U1040" s="116">
        <v>0</v>
      </c>
      <c r="V1040" s="163">
        <f t="shared" si="3873"/>
        <v>0</v>
      </c>
      <c r="W1040" s="116">
        <v>0</v>
      </c>
      <c r="X1040" s="116">
        <v>0</v>
      </c>
      <c r="Y1040" s="191">
        <v>0</v>
      </c>
      <c r="Z1040" s="191">
        <v>0</v>
      </c>
      <c r="AA1040" s="116">
        <v>0</v>
      </c>
      <c r="AB1040" s="191">
        <v>0</v>
      </c>
      <c r="AC1040" s="191">
        <v>0</v>
      </c>
      <c r="AD1040" s="116">
        <v>0</v>
      </c>
      <c r="AE1040" s="116">
        <v>0</v>
      </c>
      <c r="AF1040" s="191">
        <v>0</v>
      </c>
      <c r="AG1040" s="116">
        <v>0</v>
      </c>
      <c r="AH1040" s="116">
        <v>0</v>
      </c>
      <c r="AI1040" s="163">
        <f t="shared" si="3874"/>
        <v>0</v>
      </c>
      <c r="AJ1040" s="191">
        <f t="shared" ref="AJ1040:AU1040" si="3906">AJ156*$F$1029</f>
        <v>0</v>
      </c>
      <c r="AK1040" s="191">
        <f t="shared" si="3906"/>
        <v>0</v>
      </c>
      <c r="AL1040" s="191">
        <f t="shared" si="3906"/>
        <v>0</v>
      </c>
      <c r="AM1040" s="191">
        <f t="shared" si="3906"/>
        <v>0</v>
      </c>
      <c r="AN1040" s="191">
        <f t="shared" si="3906"/>
        <v>0</v>
      </c>
      <c r="AO1040" s="191">
        <f t="shared" si="3906"/>
        <v>0</v>
      </c>
      <c r="AP1040" s="191">
        <f t="shared" si="3906"/>
        <v>0</v>
      </c>
      <c r="AQ1040" s="191">
        <f t="shared" si="3906"/>
        <v>0</v>
      </c>
      <c r="AR1040" s="191">
        <f t="shared" si="3906"/>
        <v>0</v>
      </c>
      <c r="AS1040" s="191">
        <f t="shared" si="3906"/>
        <v>0</v>
      </c>
      <c r="AT1040" s="191">
        <f t="shared" si="3906"/>
        <v>0</v>
      </c>
      <c r="AU1040" s="191">
        <f t="shared" si="3906"/>
        <v>0</v>
      </c>
      <c r="AV1040" s="163">
        <f t="shared" si="3879"/>
        <v>0</v>
      </c>
      <c r="AW1040" s="191">
        <f t="shared" ref="AW1040:BH1040" si="3907">AW156*$F$1029</f>
        <v>0</v>
      </c>
      <c r="AX1040" s="191">
        <f t="shared" si="3907"/>
        <v>0</v>
      </c>
      <c r="AY1040" s="191">
        <f t="shared" si="3907"/>
        <v>0</v>
      </c>
      <c r="AZ1040" s="191">
        <f t="shared" si="3907"/>
        <v>0</v>
      </c>
      <c r="BA1040" s="191">
        <f t="shared" si="3907"/>
        <v>0</v>
      </c>
      <c r="BB1040" s="191">
        <f t="shared" si="3907"/>
        <v>0</v>
      </c>
      <c r="BC1040" s="191">
        <f t="shared" si="3907"/>
        <v>0</v>
      </c>
      <c r="BD1040" s="191">
        <f t="shared" si="3907"/>
        <v>0</v>
      </c>
      <c r="BE1040" s="191">
        <f t="shared" si="3907"/>
        <v>0</v>
      </c>
      <c r="BF1040" s="191">
        <f t="shared" si="3907"/>
        <v>0</v>
      </c>
      <c r="BG1040" s="191">
        <f t="shared" si="3907"/>
        <v>0</v>
      </c>
      <c r="BH1040" s="191">
        <f t="shared" si="3907"/>
        <v>0</v>
      </c>
      <c r="BI1040" s="163">
        <f t="shared" si="3881"/>
        <v>0</v>
      </c>
      <c r="BV1040" s="163"/>
      <c r="CI1040" s="163"/>
      <c r="CV1040" s="163"/>
      <c r="DI1040" s="163"/>
      <c r="DV1040" s="163"/>
      <c r="EI1040" s="163"/>
    </row>
    <row r="1041" spans="1:139" ht="15.75" outlineLevel="1" x14ac:dyDescent="0.25">
      <c r="A1041" s="2">
        <f t="shared" si="3903"/>
        <v>12</v>
      </c>
      <c r="B1041" s="1" t="str">
        <f t="shared" si="3903"/>
        <v>PRE-09723</v>
      </c>
      <c r="C1041" s="1" t="str">
        <f t="shared" si="3903"/>
        <v>SPP TAU - Circuit 230038</v>
      </c>
      <c r="D1041" s="2" t="str">
        <f t="shared" si="3903"/>
        <v>PRE-09723.1</v>
      </c>
      <c r="E1041" s="162" t="str">
        <f t="shared" si="3903"/>
        <v>SPP TAU - Circuit 230038</v>
      </c>
      <c r="F1041" s="84"/>
      <c r="J1041" s="191">
        <v>0</v>
      </c>
      <c r="K1041" s="191">
        <v>0</v>
      </c>
      <c r="L1041" s="191">
        <v>0</v>
      </c>
      <c r="M1041" s="191">
        <v>0</v>
      </c>
      <c r="N1041" s="191">
        <v>0</v>
      </c>
      <c r="O1041" s="191">
        <v>0</v>
      </c>
      <c r="P1041" s="191">
        <v>0</v>
      </c>
      <c r="Q1041" s="191">
        <v>0</v>
      </c>
      <c r="R1041" s="191">
        <v>0</v>
      </c>
      <c r="S1041" s="191">
        <v>0</v>
      </c>
      <c r="T1041" s="191">
        <v>0</v>
      </c>
      <c r="U1041" s="116">
        <v>0</v>
      </c>
      <c r="V1041" s="163">
        <f t="shared" si="3873"/>
        <v>0</v>
      </c>
      <c r="W1041" s="116">
        <v>0</v>
      </c>
      <c r="X1041" s="116">
        <v>0</v>
      </c>
      <c r="Y1041" s="191">
        <v>0</v>
      </c>
      <c r="Z1041" s="191">
        <v>0</v>
      </c>
      <c r="AA1041" s="116">
        <v>0</v>
      </c>
      <c r="AB1041" s="191">
        <v>0</v>
      </c>
      <c r="AC1041" s="191">
        <v>0</v>
      </c>
      <c r="AD1041" s="116">
        <v>0</v>
      </c>
      <c r="AE1041" s="116">
        <v>0</v>
      </c>
      <c r="AF1041" s="191">
        <v>0</v>
      </c>
      <c r="AG1041" s="116">
        <v>0</v>
      </c>
      <c r="AH1041" s="116">
        <v>0</v>
      </c>
      <c r="AI1041" s="163">
        <f t="shared" si="3874"/>
        <v>0</v>
      </c>
      <c r="AJ1041" s="191">
        <f t="shared" ref="AJ1041:AU1041" si="3908">AJ157*$F$1029</f>
        <v>0</v>
      </c>
      <c r="AK1041" s="191">
        <f t="shared" si="3908"/>
        <v>0</v>
      </c>
      <c r="AL1041" s="191">
        <f t="shared" si="3908"/>
        <v>0</v>
      </c>
      <c r="AM1041" s="191">
        <f t="shared" si="3908"/>
        <v>0</v>
      </c>
      <c r="AN1041" s="191">
        <f t="shared" si="3908"/>
        <v>0</v>
      </c>
      <c r="AO1041" s="191">
        <f t="shared" si="3908"/>
        <v>0</v>
      </c>
      <c r="AP1041" s="191">
        <f t="shared" si="3908"/>
        <v>0</v>
      </c>
      <c r="AQ1041" s="191">
        <f t="shared" si="3908"/>
        <v>0</v>
      </c>
      <c r="AR1041" s="191">
        <f t="shared" si="3908"/>
        <v>0</v>
      </c>
      <c r="AS1041" s="191">
        <f t="shared" si="3908"/>
        <v>0</v>
      </c>
      <c r="AT1041" s="191">
        <f t="shared" si="3908"/>
        <v>0</v>
      </c>
      <c r="AU1041" s="191">
        <f t="shared" si="3908"/>
        <v>0</v>
      </c>
      <c r="AV1041" s="163">
        <f t="shared" si="3879"/>
        <v>0</v>
      </c>
      <c r="AW1041" s="191">
        <f t="shared" ref="AW1041:BH1041" si="3909">AW157*$F$1029</f>
        <v>0</v>
      </c>
      <c r="AX1041" s="191">
        <f t="shared" si="3909"/>
        <v>0</v>
      </c>
      <c r="AY1041" s="191">
        <f t="shared" si="3909"/>
        <v>0</v>
      </c>
      <c r="AZ1041" s="191">
        <f t="shared" si="3909"/>
        <v>0</v>
      </c>
      <c r="BA1041" s="191">
        <f t="shared" si="3909"/>
        <v>0</v>
      </c>
      <c r="BB1041" s="191">
        <f t="shared" si="3909"/>
        <v>0</v>
      </c>
      <c r="BC1041" s="191">
        <f t="shared" si="3909"/>
        <v>0</v>
      </c>
      <c r="BD1041" s="191">
        <f t="shared" si="3909"/>
        <v>0</v>
      </c>
      <c r="BE1041" s="191">
        <f t="shared" si="3909"/>
        <v>0</v>
      </c>
      <c r="BF1041" s="191">
        <f t="shared" si="3909"/>
        <v>0</v>
      </c>
      <c r="BG1041" s="191">
        <f t="shared" si="3909"/>
        <v>0</v>
      </c>
      <c r="BH1041" s="191">
        <f t="shared" si="3909"/>
        <v>0</v>
      </c>
      <c r="BI1041" s="163">
        <f t="shared" si="3881"/>
        <v>0</v>
      </c>
      <c r="BV1041" s="163"/>
      <c r="CI1041" s="163"/>
      <c r="CV1041" s="163"/>
      <c r="DI1041" s="163"/>
      <c r="DV1041" s="163"/>
      <c r="EI1041" s="163"/>
    </row>
    <row r="1042" spans="1:139" ht="15.75" outlineLevel="1" x14ac:dyDescent="0.25">
      <c r="A1042" s="2">
        <f t="shared" si="3903"/>
        <v>13</v>
      </c>
      <c r="B1042" s="1" t="str">
        <f t="shared" si="3903"/>
        <v>PRE-09724</v>
      </c>
      <c r="C1042" s="1" t="str">
        <f t="shared" si="3903"/>
        <v>SPP TAU - Circuit 230003</v>
      </c>
      <c r="D1042" s="2" t="str">
        <f t="shared" si="3903"/>
        <v>PRE-09724.1</v>
      </c>
      <c r="E1042" s="162" t="str">
        <f t="shared" si="3903"/>
        <v>SPP TAU - Circuit 230003</v>
      </c>
      <c r="F1042" s="84"/>
      <c r="J1042" s="191">
        <v>0</v>
      </c>
      <c r="K1042" s="191">
        <v>0</v>
      </c>
      <c r="L1042" s="191">
        <v>0</v>
      </c>
      <c r="M1042" s="191">
        <v>0</v>
      </c>
      <c r="N1042" s="191">
        <v>0</v>
      </c>
      <c r="O1042" s="191">
        <v>0</v>
      </c>
      <c r="P1042" s="191">
        <v>0</v>
      </c>
      <c r="Q1042" s="191">
        <v>0</v>
      </c>
      <c r="R1042" s="191">
        <v>0</v>
      </c>
      <c r="S1042" s="191">
        <v>0</v>
      </c>
      <c r="T1042" s="191">
        <v>0</v>
      </c>
      <c r="U1042" s="116">
        <v>0</v>
      </c>
      <c r="V1042" s="163">
        <f t="shared" si="3873"/>
        <v>0</v>
      </c>
      <c r="W1042" s="116">
        <v>0</v>
      </c>
      <c r="X1042" s="116">
        <v>0</v>
      </c>
      <c r="Y1042" s="191">
        <v>0</v>
      </c>
      <c r="Z1042" s="191">
        <v>0</v>
      </c>
      <c r="AA1042" s="116">
        <v>0</v>
      </c>
      <c r="AB1042" s="191">
        <v>0</v>
      </c>
      <c r="AC1042" s="191">
        <v>0</v>
      </c>
      <c r="AD1042" s="116">
        <v>0</v>
      </c>
      <c r="AE1042" s="116">
        <v>0</v>
      </c>
      <c r="AF1042" s="191">
        <v>0</v>
      </c>
      <c r="AG1042" s="116">
        <v>116463.3</v>
      </c>
      <c r="AH1042" s="116">
        <v>0</v>
      </c>
      <c r="AI1042" s="163">
        <f t="shared" si="3874"/>
        <v>116463.3</v>
      </c>
      <c r="AJ1042" s="191">
        <f t="shared" ref="AJ1042:AU1042" si="3910">AJ158*$F$1029</f>
        <v>0</v>
      </c>
      <c r="AK1042" s="191">
        <f t="shared" si="3910"/>
        <v>0</v>
      </c>
      <c r="AL1042" s="191">
        <f t="shared" si="3910"/>
        <v>0</v>
      </c>
      <c r="AM1042" s="191">
        <f t="shared" si="3910"/>
        <v>0</v>
      </c>
      <c r="AN1042" s="191">
        <f t="shared" si="3910"/>
        <v>0</v>
      </c>
      <c r="AO1042" s="191">
        <f t="shared" si="3910"/>
        <v>0</v>
      </c>
      <c r="AP1042" s="191">
        <f t="shared" si="3910"/>
        <v>0</v>
      </c>
      <c r="AQ1042" s="191">
        <f t="shared" si="3910"/>
        <v>0</v>
      </c>
      <c r="AR1042" s="191">
        <f t="shared" si="3910"/>
        <v>0</v>
      </c>
      <c r="AS1042" s="191">
        <f t="shared" si="3910"/>
        <v>0</v>
      </c>
      <c r="AT1042" s="191">
        <f t="shared" si="3910"/>
        <v>0</v>
      </c>
      <c r="AU1042" s="191">
        <f t="shared" si="3910"/>
        <v>0</v>
      </c>
      <c r="AV1042" s="163">
        <f t="shared" si="3879"/>
        <v>0</v>
      </c>
      <c r="AW1042" s="191">
        <f t="shared" ref="AW1042:BH1042" si="3911">AW158*$F$1029</f>
        <v>0</v>
      </c>
      <c r="AX1042" s="191">
        <f t="shared" si="3911"/>
        <v>0</v>
      </c>
      <c r="AY1042" s="191">
        <f t="shared" si="3911"/>
        <v>0</v>
      </c>
      <c r="AZ1042" s="191">
        <f t="shared" si="3911"/>
        <v>0</v>
      </c>
      <c r="BA1042" s="191">
        <f t="shared" si="3911"/>
        <v>0</v>
      </c>
      <c r="BB1042" s="191">
        <f t="shared" si="3911"/>
        <v>0</v>
      </c>
      <c r="BC1042" s="191">
        <f t="shared" si="3911"/>
        <v>0</v>
      </c>
      <c r="BD1042" s="191">
        <f t="shared" si="3911"/>
        <v>0</v>
      </c>
      <c r="BE1042" s="191">
        <f t="shared" si="3911"/>
        <v>0</v>
      </c>
      <c r="BF1042" s="191">
        <f t="shared" si="3911"/>
        <v>0</v>
      </c>
      <c r="BG1042" s="191">
        <f t="shared" si="3911"/>
        <v>0</v>
      </c>
      <c r="BH1042" s="191">
        <f t="shared" si="3911"/>
        <v>0</v>
      </c>
      <c r="BI1042" s="163">
        <f t="shared" si="3881"/>
        <v>0</v>
      </c>
      <c r="BV1042" s="163"/>
      <c r="CI1042" s="163"/>
      <c r="CV1042" s="163"/>
      <c r="DI1042" s="163"/>
      <c r="DV1042" s="163"/>
      <c r="EI1042" s="163"/>
    </row>
    <row r="1043" spans="1:139" ht="15.75" outlineLevel="1" x14ac:dyDescent="0.25">
      <c r="A1043" s="2">
        <f t="shared" si="3903"/>
        <v>14</v>
      </c>
      <c r="B1043" s="1" t="str">
        <f t="shared" si="3903"/>
        <v>PRE-09725</v>
      </c>
      <c r="C1043" s="1" t="str">
        <f t="shared" si="3903"/>
        <v>SPP TAU - Circuit 230005</v>
      </c>
      <c r="D1043" s="2" t="str">
        <f t="shared" si="3903"/>
        <v>PRE-09725.1 / A2764953</v>
      </c>
      <c r="E1043" s="162" t="str">
        <f t="shared" si="3903"/>
        <v>SPP TAU - Circuit 230005</v>
      </c>
      <c r="F1043" s="84"/>
      <c r="J1043" s="191">
        <v>0</v>
      </c>
      <c r="K1043" s="191">
        <v>0</v>
      </c>
      <c r="L1043" s="191">
        <v>0</v>
      </c>
      <c r="M1043" s="191">
        <v>0</v>
      </c>
      <c r="N1043" s="191">
        <v>0</v>
      </c>
      <c r="O1043" s="191">
        <v>0</v>
      </c>
      <c r="P1043" s="191">
        <v>0</v>
      </c>
      <c r="Q1043" s="191">
        <v>0</v>
      </c>
      <c r="R1043" s="191">
        <v>0</v>
      </c>
      <c r="S1043" s="191">
        <v>0</v>
      </c>
      <c r="T1043" s="191">
        <v>0</v>
      </c>
      <c r="U1043" s="116">
        <v>0</v>
      </c>
      <c r="V1043" s="163">
        <f t="shared" si="3873"/>
        <v>0</v>
      </c>
      <c r="W1043" s="116">
        <v>0</v>
      </c>
      <c r="X1043" s="116">
        <v>0</v>
      </c>
      <c r="Y1043" s="191">
        <v>0</v>
      </c>
      <c r="Z1043" s="191">
        <v>0</v>
      </c>
      <c r="AA1043" s="116">
        <v>0</v>
      </c>
      <c r="AB1043" s="191">
        <v>0</v>
      </c>
      <c r="AC1043" s="191">
        <v>0</v>
      </c>
      <c r="AD1043" s="116">
        <v>0</v>
      </c>
      <c r="AE1043" s="116">
        <v>0</v>
      </c>
      <c r="AF1043" s="191">
        <v>0</v>
      </c>
      <c r="AG1043" s="116">
        <v>70564.42</v>
      </c>
      <c r="AH1043" s="116">
        <v>0</v>
      </c>
      <c r="AI1043" s="163">
        <f t="shared" si="3874"/>
        <v>70564.42</v>
      </c>
      <c r="AJ1043" s="191">
        <f t="shared" ref="AJ1043:AU1043" si="3912">(AJ159+AJ160)*$F$1029</f>
        <v>0</v>
      </c>
      <c r="AK1043" s="191">
        <f t="shared" si="3912"/>
        <v>0</v>
      </c>
      <c r="AL1043" s="191">
        <f t="shared" si="3912"/>
        <v>0</v>
      </c>
      <c r="AM1043" s="191">
        <f t="shared" si="3912"/>
        <v>0</v>
      </c>
      <c r="AN1043" s="191">
        <f t="shared" si="3912"/>
        <v>0</v>
      </c>
      <c r="AO1043" s="191">
        <f t="shared" si="3912"/>
        <v>0</v>
      </c>
      <c r="AP1043" s="191">
        <f t="shared" si="3912"/>
        <v>0</v>
      </c>
      <c r="AQ1043" s="191">
        <f t="shared" si="3912"/>
        <v>0</v>
      </c>
      <c r="AR1043" s="191">
        <f t="shared" si="3912"/>
        <v>0</v>
      </c>
      <c r="AS1043" s="191">
        <f t="shared" si="3912"/>
        <v>0</v>
      </c>
      <c r="AT1043" s="191">
        <f t="shared" si="3912"/>
        <v>0</v>
      </c>
      <c r="AU1043" s="191">
        <f t="shared" si="3912"/>
        <v>0</v>
      </c>
      <c r="AV1043" s="163">
        <f t="shared" si="3879"/>
        <v>0</v>
      </c>
      <c r="AW1043" s="191">
        <f t="shared" ref="AW1043:BH1043" si="3913">(AW159+AW160)*$F$1029</f>
        <v>0</v>
      </c>
      <c r="AX1043" s="191">
        <f t="shared" si="3913"/>
        <v>0</v>
      </c>
      <c r="AY1043" s="191">
        <f t="shared" si="3913"/>
        <v>0</v>
      </c>
      <c r="AZ1043" s="191">
        <f t="shared" si="3913"/>
        <v>0</v>
      </c>
      <c r="BA1043" s="191">
        <f t="shared" si="3913"/>
        <v>0</v>
      </c>
      <c r="BB1043" s="191">
        <f t="shared" si="3913"/>
        <v>0</v>
      </c>
      <c r="BC1043" s="191">
        <f t="shared" si="3913"/>
        <v>0</v>
      </c>
      <c r="BD1043" s="191">
        <f t="shared" si="3913"/>
        <v>0</v>
      </c>
      <c r="BE1043" s="191">
        <f t="shared" si="3913"/>
        <v>0</v>
      </c>
      <c r="BF1043" s="191">
        <f t="shared" si="3913"/>
        <v>0</v>
      </c>
      <c r="BG1043" s="191">
        <f t="shared" si="3913"/>
        <v>0</v>
      </c>
      <c r="BH1043" s="191">
        <f t="shared" si="3913"/>
        <v>0</v>
      </c>
      <c r="BI1043" s="163">
        <f t="shared" si="3881"/>
        <v>0</v>
      </c>
      <c r="BV1043" s="163"/>
      <c r="CI1043" s="163"/>
      <c r="CV1043" s="163"/>
      <c r="DI1043" s="163"/>
      <c r="DV1043" s="163"/>
      <c r="EI1043" s="163"/>
    </row>
    <row r="1044" spans="1:139" ht="15.75" outlineLevel="1" x14ac:dyDescent="0.25">
      <c r="A1044" s="2">
        <f t="shared" si="3903"/>
        <v>15</v>
      </c>
      <c r="B1044" s="1" t="str">
        <f t="shared" si="3903"/>
        <v>PRE-09726</v>
      </c>
      <c r="C1044" s="1" t="str">
        <f t="shared" si="3903"/>
        <v>SPP TAU - Circuit 230004</v>
      </c>
      <c r="D1044" s="2" t="str">
        <f t="shared" si="3903"/>
        <v>PRE-09726.1</v>
      </c>
      <c r="E1044" s="162" t="str">
        <f t="shared" si="3903"/>
        <v>SPP TAU - Circuit 230004</v>
      </c>
      <c r="F1044" s="84"/>
      <c r="J1044" s="191">
        <v>0</v>
      </c>
      <c r="K1044" s="191">
        <v>0</v>
      </c>
      <c r="L1044" s="191">
        <v>0</v>
      </c>
      <c r="M1044" s="191">
        <v>0</v>
      </c>
      <c r="N1044" s="191">
        <v>0</v>
      </c>
      <c r="O1044" s="191">
        <v>0</v>
      </c>
      <c r="P1044" s="191">
        <v>0</v>
      </c>
      <c r="Q1044" s="191">
        <v>0</v>
      </c>
      <c r="R1044" s="191">
        <v>0</v>
      </c>
      <c r="S1044" s="191">
        <v>0</v>
      </c>
      <c r="T1044" s="191">
        <v>0</v>
      </c>
      <c r="U1044" s="116">
        <v>0</v>
      </c>
      <c r="V1044" s="163">
        <f t="shared" si="3873"/>
        <v>0</v>
      </c>
      <c r="W1044" s="116">
        <v>0</v>
      </c>
      <c r="X1044" s="116">
        <v>0</v>
      </c>
      <c r="Y1044" s="191">
        <v>0</v>
      </c>
      <c r="Z1044" s="191">
        <v>0</v>
      </c>
      <c r="AA1044" s="116">
        <v>0</v>
      </c>
      <c r="AB1044" s="191">
        <v>0</v>
      </c>
      <c r="AC1044" s="191">
        <v>0</v>
      </c>
      <c r="AD1044" s="116">
        <v>0</v>
      </c>
      <c r="AE1044" s="116">
        <v>0</v>
      </c>
      <c r="AF1044" s="191">
        <v>0</v>
      </c>
      <c r="AG1044" s="116">
        <v>0</v>
      </c>
      <c r="AH1044" s="116">
        <v>140038.40999999997</v>
      </c>
      <c r="AI1044" s="163">
        <f t="shared" si="3874"/>
        <v>140038.40999999997</v>
      </c>
      <c r="AJ1044" s="191">
        <f t="shared" ref="AJ1044:AU1044" si="3914">AJ161*$F$1029</f>
        <v>0</v>
      </c>
      <c r="AK1044" s="191">
        <f t="shared" si="3914"/>
        <v>0</v>
      </c>
      <c r="AL1044" s="191">
        <f t="shared" si="3914"/>
        <v>0</v>
      </c>
      <c r="AM1044" s="191">
        <f t="shared" si="3914"/>
        <v>0</v>
      </c>
      <c r="AN1044" s="191">
        <f t="shared" si="3914"/>
        <v>0</v>
      </c>
      <c r="AO1044" s="191">
        <f t="shared" si="3914"/>
        <v>0</v>
      </c>
      <c r="AP1044" s="191">
        <f t="shared" si="3914"/>
        <v>0</v>
      </c>
      <c r="AQ1044" s="191">
        <f t="shared" si="3914"/>
        <v>0</v>
      </c>
      <c r="AR1044" s="191">
        <f t="shared" si="3914"/>
        <v>0</v>
      </c>
      <c r="AS1044" s="191">
        <f t="shared" si="3914"/>
        <v>0</v>
      </c>
      <c r="AT1044" s="191">
        <f t="shared" si="3914"/>
        <v>0</v>
      </c>
      <c r="AU1044" s="191">
        <f t="shared" si="3914"/>
        <v>0</v>
      </c>
      <c r="AV1044" s="163">
        <f t="shared" si="3879"/>
        <v>0</v>
      </c>
      <c r="AW1044" s="191">
        <f t="shared" ref="AW1044:BH1044" si="3915">AW161*$F$1029</f>
        <v>0</v>
      </c>
      <c r="AX1044" s="191">
        <f t="shared" si="3915"/>
        <v>0</v>
      </c>
      <c r="AY1044" s="191">
        <f t="shared" si="3915"/>
        <v>0</v>
      </c>
      <c r="AZ1044" s="191">
        <f t="shared" si="3915"/>
        <v>0</v>
      </c>
      <c r="BA1044" s="191">
        <f t="shared" si="3915"/>
        <v>0</v>
      </c>
      <c r="BB1044" s="191">
        <f t="shared" si="3915"/>
        <v>0</v>
      </c>
      <c r="BC1044" s="191">
        <f t="shared" si="3915"/>
        <v>0</v>
      </c>
      <c r="BD1044" s="191">
        <f t="shared" si="3915"/>
        <v>0</v>
      </c>
      <c r="BE1044" s="191">
        <f t="shared" si="3915"/>
        <v>0</v>
      </c>
      <c r="BF1044" s="191">
        <f t="shared" si="3915"/>
        <v>0</v>
      </c>
      <c r="BG1044" s="191">
        <f t="shared" si="3915"/>
        <v>0</v>
      </c>
      <c r="BH1044" s="191">
        <f t="shared" si="3915"/>
        <v>0</v>
      </c>
      <c r="BI1044" s="163">
        <f t="shared" si="3881"/>
        <v>0</v>
      </c>
      <c r="BV1044" s="163"/>
      <c r="CI1044" s="163"/>
      <c r="CV1044" s="163"/>
      <c r="DI1044" s="163"/>
      <c r="DV1044" s="163"/>
      <c r="EI1044" s="163"/>
    </row>
    <row r="1045" spans="1:139" ht="15.75" outlineLevel="1" x14ac:dyDescent="0.25">
      <c r="A1045" s="2">
        <f t="shared" si="3903"/>
        <v>16</v>
      </c>
      <c r="B1045" s="1" t="str">
        <f t="shared" si="3903"/>
        <v>PRE-09727</v>
      </c>
      <c r="C1045" s="1" t="str">
        <f t="shared" si="3903"/>
        <v>SPP TAU - Circuit 230625</v>
      </c>
      <c r="D1045" s="2" t="str">
        <f t="shared" si="3903"/>
        <v>PRE-09727.1</v>
      </c>
      <c r="E1045" s="162" t="str">
        <f t="shared" si="3903"/>
        <v>SPP TAU - Circuit 230625</v>
      </c>
      <c r="F1045" s="84"/>
      <c r="J1045" s="191">
        <v>0</v>
      </c>
      <c r="K1045" s="191">
        <v>0</v>
      </c>
      <c r="L1045" s="191">
        <v>0</v>
      </c>
      <c r="M1045" s="191">
        <v>0</v>
      </c>
      <c r="N1045" s="191">
        <v>0</v>
      </c>
      <c r="O1045" s="191">
        <v>0</v>
      </c>
      <c r="P1045" s="191">
        <v>0</v>
      </c>
      <c r="Q1045" s="191">
        <v>0</v>
      </c>
      <c r="R1045" s="191">
        <v>0</v>
      </c>
      <c r="S1045" s="191">
        <v>0</v>
      </c>
      <c r="T1045" s="191">
        <v>0</v>
      </c>
      <c r="U1045" s="116">
        <v>0</v>
      </c>
      <c r="V1045" s="163">
        <f t="shared" si="3873"/>
        <v>0</v>
      </c>
      <c r="W1045" s="116">
        <v>0</v>
      </c>
      <c r="X1045" s="116">
        <v>0</v>
      </c>
      <c r="Y1045" s="191">
        <v>0</v>
      </c>
      <c r="Z1045" s="191">
        <v>0</v>
      </c>
      <c r="AA1045" s="116">
        <v>0</v>
      </c>
      <c r="AB1045" s="191">
        <v>0</v>
      </c>
      <c r="AC1045" s="191">
        <v>0</v>
      </c>
      <c r="AD1045" s="116">
        <v>0</v>
      </c>
      <c r="AE1045" s="116">
        <v>0</v>
      </c>
      <c r="AF1045" s="191">
        <v>0</v>
      </c>
      <c r="AG1045" s="116">
        <v>32831.53</v>
      </c>
      <c r="AH1045" s="116">
        <v>0</v>
      </c>
      <c r="AI1045" s="163">
        <f t="shared" si="3874"/>
        <v>32831.53</v>
      </c>
      <c r="AJ1045" s="191">
        <f t="shared" ref="AJ1045:AU1045" si="3916">AJ162*$F$1029</f>
        <v>0</v>
      </c>
      <c r="AK1045" s="191">
        <f t="shared" si="3916"/>
        <v>0</v>
      </c>
      <c r="AL1045" s="191">
        <f t="shared" si="3916"/>
        <v>0</v>
      </c>
      <c r="AM1045" s="191">
        <f t="shared" si="3916"/>
        <v>0</v>
      </c>
      <c r="AN1045" s="191">
        <f t="shared" si="3916"/>
        <v>0</v>
      </c>
      <c r="AO1045" s="191">
        <f t="shared" si="3916"/>
        <v>0</v>
      </c>
      <c r="AP1045" s="191">
        <f t="shared" si="3916"/>
        <v>0</v>
      </c>
      <c r="AQ1045" s="191">
        <f t="shared" si="3916"/>
        <v>0</v>
      </c>
      <c r="AR1045" s="191">
        <f t="shared" si="3916"/>
        <v>0</v>
      </c>
      <c r="AS1045" s="191">
        <f t="shared" si="3916"/>
        <v>0</v>
      </c>
      <c r="AT1045" s="191">
        <f t="shared" si="3916"/>
        <v>0</v>
      </c>
      <c r="AU1045" s="191">
        <f t="shared" si="3916"/>
        <v>0</v>
      </c>
      <c r="AV1045" s="163">
        <f t="shared" si="3879"/>
        <v>0</v>
      </c>
      <c r="AW1045" s="191">
        <f t="shared" ref="AW1045:BH1045" si="3917">AW162*$F$1029</f>
        <v>0</v>
      </c>
      <c r="AX1045" s="191">
        <f t="shared" si="3917"/>
        <v>0</v>
      </c>
      <c r="AY1045" s="191">
        <f t="shared" si="3917"/>
        <v>0</v>
      </c>
      <c r="AZ1045" s="191">
        <f t="shared" si="3917"/>
        <v>0</v>
      </c>
      <c r="BA1045" s="191">
        <f t="shared" si="3917"/>
        <v>0</v>
      </c>
      <c r="BB1045" s="191">
        <f t="shared" si="3917"/>
        <v>0</v>
      </c>
      <c r="BC1045" s="191">
        <f t="shared" si="3917"/>
        <v>0</v>
      </c>
      <c r="BD1045" s="191">
        <f t="shared" si="3917"/>
        <v>0</v>
      </c>
      <c r="BE1045" s="191">
        <f t="shared" si="3917"/>
        <v>0</v>
      </c>
      <c r="BF1045" s="191">
        <f t="shared" si="3917"/>
        <v>0</v>
      </c>
      <c r="BG1045" s="191">
        <f t="shared" si="3917"/>
        <v>0</v>
      </c>
      <c r="BH1045" s="191">
        <f t="shared" si="3917"/>
        <v>0</v>
      </c>
      <c r="BI1045" s="163">
        <f t="shared" si="3881"/>
        <v>0</v>
      </c>
      <c r="BV1045" s="163"/>
      <c r="CI1045" s="163"/>
      <c r="CV1045" s="163"/>
      <c r="DI1045" s="163"/>
      <c r="DV1045" s="163"/>
      <c r="EI1045" s="163"/>
    </row>
    <row r="1046" spans="1:139" ht="15.75" outlineLevel="1" x14ac:dyDescent="0.25">
      <c r="A1046" s="2">
        <f t="shared" si="3903"/>
        <v>17</v>
      </c>
      <c r="B1046" s="1" t="str">
        <f t="shared" si="3903"/>
        <v>PRE-09728</v>
      </c>
      <c r="C1046" s="1" t="str">
        <f t="shared" si="3903"/>
        <v>SPP TAU - Circuit 230021</v>
      </c>
      <c r="D1046" s="2" t="str">
        <f t="shared" si="3903"/>
        <v>PRE-09728.1</v>
      </c>
      <c r="E1046" s="162" t="str">
        <f t="shared" si="3903"/>
        <v>SPP TAU - Circuit 230021</v>
      </c>
      <c r="F1046" s="84"/>
      <c r="J1046" s="191">
        <v>0</v>
      </c>
      <c r="K1046" s="191">
        <v>0</v>
      </c>
      <c r="L1046" s="191">
        <v>0</v>
      </c>
      <c r="M1046" s="191">
        <v>0</v>
      </c>
      <c r="N1046" s="191">
        <v>0</v>
      </c>
      <c r="O1046" s="191">
        <v>0</v>
      </c>
      <c r="P1046" s="191">
        <v>0</v>
      </c>
      <c r="Q1046" s="191">
        <v>0</v>
      </c>
      <c r="R1046" s="191">
        <v>0</v>
      </c>
      <c r="S1046" s="191">
        <v>0</v>
      </c>
      <c r="T1046" s="191">
        <v>0</v>
      </c>
      <c r="U1046" s="116">
        <v>0</v>
      </c>
      <c r="V1046" s="163">
        <f t="shared" si="3873"/>
        <v>0</v>
      </c>
      <c r="W1046" s="116">
        <v>0</v>
      </c>
      <c r="X1046" s="116">
        <v>0</v>
      </c>
      <c r="Y1046" s="191">
        <v>0</v>
      </c>
      <c r="Z1046" s="191">
        <v>0</v>
      </c>
      <c r="AA1046" s="116">
        <v>0</v>
      </c>
      <c r="AB1046" s="191">
        <v>0</v>
      </c>
      <c r="AC1046" s="191">
        <v>0</v>
      </c>
      <c r="AD1046" s="116">
        <v>0</v>
      </c>
      <c r="AE1046" s="116">
        <v>0</v>
      </c>
      <c r="AF1046" s="191">
        <v>61207.56</v>
      </c>
      <c r="AG1046" s="116">
        <v>0</v>
      </c>
      <c r="AH1046" s="116">
        <v>0</v>
      </c>
      <c r="AI1046" s="163">
        <f t="shared" si="3874"/>
        <v>61207.56</v>
      </c>
      <c r="AJ1046" s="191">
        <f t="shared" ref="AJ1046:AU1046" si="3918">AJ163*$F$1029</f>
        <v>0</v>
      </c>
      <c r="AK1046" s="191">
        <f t="shared" si="3918"/>
        <v>0</v>
      </c>
      <c r="AL1046" s="191">
        <f t="shared" si="3918"/>
        <v>0</v>
      </c>
      <c r="AM1046" s="191">
        <f t="shared" si="3918"/>
        <v>0</v>
      </c>
      <c r="AN1046" s="191">
        <f t="shared" si="3918"/>
        <v>0</v>
      </c>
      <c r="AO1046" s="191">
        <f t="shared" si="3918"/>
        <v>0</v>
      </c>
      <c r="AP1046" s="191">
        <f t="shared" si="3918"/>
        <v>0</v>
      </c>
      <c r="AQ1046" s="191">
        <f t="shared" si="3918"/>
        <v>0</v>
      </c>
      <c r="AR1046" s="191">
        <f t="shared" si="3918"/>
        <v>0</v>
      </c>
      <c r="AS1046" s="191">
        <f t="shared" si="3918"/>
        <v>0</v>
      </c>
      <c r="AT1046" s="191">
        <f t="shared" si="3918"/>
        <v>0</v>
      </c>
      <c r="AU1046" s="191">
        <f t="shared" si="3918"/>
        <v>0</v>
      </c>
      <c r="AV1046" s="163">
        <f t="shared" si="3879"/>
        <v>0</v>
      </c>
      <c r="AW1046" s="191">
        <f t="shared" ref="AW1046:BH1046" si="3919">AW163*$F$1029</f>
        <v>0</v>
      </c>
      <c r="AX1046" s="191">
        <f t="shared" si="3919"/>
        <v>0</v>
      </c>
      <c r="AY1046" s="191">
        <f t="shared" si="3919"/>
        <v>0</v>
      </c>
      <c r="AZ1046" s="191">
        <f t="shared" si="3919"/>
        <v>0</v>
      </c>
      <c r="BA1046" s="191">
        <f t="shared" si="3919"/>
        <v>0</v>
      </c>
      <c r="BB1046" s="191">
        <f t="shared" si="3919"/>
        <v>0</v>
      </c>
      <c r="BC1046" s="191">
        <f t="shared" si="3919"/>
        <v>0</v>
      </c>
      <c r="BD1046" s="191">
        <f t="shared" si="3919"/>
        <v>0</v>
      </c>
      <c r="BE1046" s="191">
        <f t="shared" si="3919"/>
        <v>0</v>
      </c>
      <c r="BF1046" s="191">
        <f t="shared" si="3919"/>
        <v>0</v>
      </c>
      <c r="BG1046" s="191">
        <f t="shared" si="3919"/>
        <v>0</v>
      </c>
      <c r="BH1046" s="191">
        <f t="shared" si="3919"/>
        <v>0</v>
      </c>
      <c r="BI1046" s="163">
        <f t="shared" si="3881"/>
        <v>0</v>
      </c>
      <c r="BV1046" s="163"/>
      <c r="CI1046" s="163"/>
      <c r="CV1046" s="163"/>
      <c r="DI1046" s="163"/>
      <c r="DV1046" s="163"/>
      <c r="EI1046" s="163"/>
    </row>
    <row r="1047" spans="1:139" ht="15.75" outlineLevel="1" x14ac:dyDescent="0.25">
      <c r="A1047" s="2">
        <f t="shared" si="3903"/>
        <v>18</v>
      </c>
      <c r="B1047" s="1" t="str">
        <f t="shared" si="3903"/>
        <v>PRE-09729</v>
      </c>
      <c r="C1047" s="1" t="str">
        <f t="shared" si="3903"/>
        <v>SPP TAU - Circuit 230052</v>
      </c>
      <c r="D1047" s="2" t="str">
        <f t="shared" si="3903"/>
        <v>PRE-09729.1</v>
      </c>
      <c r="E1047" s="162" t="str">
        <f t="shared" si="3903"/>
        <v>SPP TAU - Circuit 230052</v>
      </c>
      <c r="F1047" s="84"/>
      <c r="J1047" s="191">
        <v>0</v>
      </c>
      <c r="K1047" s="191">
        <v>0</v>
      </c>
      <c r="L1047" s="191">
        <v>0</v>
      </c>
      <c r="M1047" s="191">
        <v>0</v>
      </c>
      <c r="N1047" s="191">
        <v>0</v>
      </c>
      <c r="O1047" s="191">
        <v>0</v>
      </c>
      <c r="P1047" s="191">
        <v>0</v>
      </c>
      <c r="Q1047" s="191">
        <v>0</v>
      </c>
      <c r="R1047" s="191">
        <v>0</v>
      </c>
      <c r="S1047" s="191">
        <v>0</v>
      </c>
      <c r="T1047" s="191">
        <v>0</v>
      </c>
      <c r="U1047" s="116">
        <v>0</v>
      </c>
      <c r="V1047" s="163">
        <f t="shared" si="3873"/>
        <v>0</v>
      </c>
      <c r="W1047" s="116">
        <v>0</v>
      </c>
      <c r="X1047" s="116">
        <v>0</v>
      </c>
      <c r="Y1047" s="191">
        <v>0</v>
      </c>
      <c r="Z1047" s="191">
        <v>0</v>
      </c>
      <c r="AA1047" s="116">
        <v>0</v>
      </c>
      <c r="AB1047" s="191">
        <v>29476.080000000002</v>
      </c>
      <c r="AC1047" s="191">
        <v>0</v>
      </c>
      <c r="AD1047" s="116">
        <v>0</v>
      </c>
      <c r="AE1047" s="116">
        <v>0</v>
      </c>
      <c r="AF1047" s="191">
        <v>0</v>
      </c>
      <c r="AG1047" s="116">
        <v>0</v>
      </c>
      <c r="AH1047" s="116">
        <v>0</v>
      </c>
      <c r="AI1047" s="163">
        <f t="shared" si="3874"/>
        <v>29476.080000000002</v>
      </c>
      <c r="AJ1047" s="191">
        <f t="shared" ref="AJ1047:AU1047" si="3920">AJ164*$F$1029</f>
        <v>0</v>
      </c>
      <c r="AK1047" s="191">
        <f t="shared" si="3920"/>
        <v>0</v>
      </c>
      <c r="AL1047" s="191">
        <f t="shared" si="3920"/>
        <v>0</v>
      </c>
      <c r="AM1047" s="191">
        <f t="shared" si="3920"/>
        <v>0</v>
      </c>
      <c r="AN1047" s="191">
        <f t="shared" si="3920"/>
        <v>0</v>
      </c>
      <c r="AO1047" s="191">
        <f t="shared" si="3920"/>
        <v>0</v>
      </c>
      <c r="AP1047" s="191">
        <f t="shared" si="3920"/>
        <v>0</v>
      </c>
      <c r="AQ1047" s="191">
        <f t="shared" si="3920"/>
        <v>0</v>
      </c>
      <c r="AR1047" s="191">
        <f t="shared" si="3920"/>
        <v>0</v>
      </c>
      <c r="AS1047" s="191">
        <f t="shared" si="3920"/>
        <v>0</v>
      </c>
      <c r="AT1047" s="191">
        <f t="shared" si="3920"/>
        <v>0</v>
      </c>
      <c r="AU1047" s="191">
        <f t="shared" si="3920"/>
        <v>0</v>
      </c>
      <c r="AV1047" s="163">
        <f t="shared" si="3879"/>
        <v>0</v>
      </c>
      <c r="AW1047" s="191">
        <f t="shared" ref="AW1047:BH1047" si="3921">AW164*$F$1029</f>
        <v>0</v>
      </c>
      <c r="AX1047" s="191">
        <f t="shared" si="3921"/>
        <v>0</v>
      </c>
      <c r="AY1047" s="191">
        <f t="shared" si="3921"/>
        <v>0</v>
      </c>
      <c r="AZ1047" s="191">
        <f t="shared" si="3921"/>
        <v>0</v>
      </c>
      <c r="BA1047" s="191">
        <f t="shared" si="3921"/>
        <v>0</v>
      </c>
      <c r="BB1047" s="191">
        <f t="shared" si="3921"/>
        <v>0</v>
      </c>
      <c r="BC1047" s="191">
        <f t="shared" si="3921"/>
        <v>0</v>
      </c>
      <c r="BD1047" s="191">
        <f t="shared" si="3921"/>
        <v>0</v>
      </c>
      <c r="BE1047" s="191">
        <f t="shared" si="3921"/>
        <v>0</v>
      </c>
      <c r="BF1047" s="191">
        <f t="shared" si="3921"/>
        <v>0</v>
      </c>
      <c r="BG1047" s="191">
        <f t="shared" si="3921"/>
        <v>0</v>
      </c>
      <c r="BH1047" s="191">
        <f t="shared" si="3921"/>
        <v>0</v>
      </c>
      <c r="BI1047" s="163">
        <f t="shared" si="3881"/>
        <v>0</v>
      </c>
      <c r="BV1047" s="163"/>
      <c r="CI1047" s="163"/>
      <c r="CV1047" s="163"/>
      <c r="DI1047" s="163"/>
      <c r="DV1047" s="163"/>
      <c r="EI1047" s="163"/>
    </row>
    <row r="1048" spans="1:139" ht="15.75" outlineLevel="1" x14ac:dyDescent="0.25">
      <c r="A1048" s="2">
        <f t="shared" si="3903"/>
        <v>19</v>
      </c>
      <c r="B1048" s="1" t="str">
        <f t="shared" si="3903"/>
        <v>PRE-09730</v>
      </c>
      <c r="C1048" s="1" t="str">
        <f t="shared" si="3903"/>
        <v>SPP TAU - Circuit 66024</v>
      </c>
      <c r="D1048" s="2" t="str">
        <f t="shared" si="3903"/>
        <v>PRE-09730.1</v>
      </c>
      <c r="E1048" s="162" t="str">
        <f t="shared" si="3903"/>
        <v>SPP TAU - Circuit 66024</v>
      </c>
      <c r="F1048" s="84"/>
      <c r="J1048" s="191">
        <v>0</v>
      </c>
      <c r="K1048" s="191">
        <v>0</v>
      </c>
      <c r="L1048" s="191">
        <v>0</v>
      </c>
      <c r="M1048" s="191">
        <v>0</v>
      </c>
      <c r="N1048" s="191">
        <v>0</v>
      </c>
      <c r="O1048" s="191">
        <v>0</v>
      </c>
      <c r="P1048" s="191">
        <v>0</v>
      </c>
      <c r="Q1048" s="191">
        <v>0</v>
      </c>
      <c r="R1048" s="191">
        <v>0</v>
      </c>
      <c r="S1048" s="191">
        <v>0</v>
      </c>
      <c r="T1048" s="191">
        <v>0</v>
      </c>
      <c r="U1048" s="116">
        <v>0</v>
      </c>
      <c r="V1048" s="163">
        <f t="shared" si="3873"/>
        <v>0</v>
      </c>
      <c r="W1048" s="116">
        <v>0</v>
      </c>
      <c r="X1048" s="116">
        <v>0</v>
      </c>
      <c r="Y1048" s="191">
        <v>0</v>
      </c>
      <c r="Z1048" s="191">
        <v>0</v>
      </c>
      <c r="AA1048" s="116">
        <v>0</v>
      </c>
      <c r="AB1048" s="191">
        <v>0</v>
      </c>
      <c r="AC1048" s="191">
        <v>0</v>
      </c>
      <c r="AD1048" s="191">
        <f t="shared" ref="AD1048:AD1079" si="3922">AD165*$F$1029</f>
        <v>0</v>
      </c>
      <c r="AE1048" s="116">
        <v>0</v>
      </c>
      <c r="AF1048" s="191">
        <v>0</v>
      </c>
      <c r="AG1048" s="116">
        <v>0</v>
      </c>
      <c r="AH1048" s="116">
        <v>0</v>
      </c>
      <c r="AI1048" s="163">
        <f t="shared" si="3874"/>
        <v>0</v>
      </c>
      <c r="AJ1048" s="191">
        <f t="shared" ref="AJ1048:AU1048" si="3923">AJ165*$F$1029</f>
        <v>0</v>
      </c>
      <c r="AK1048" s="191">
        <f t="shared" si="3923"/>
        <v>71289.982000000004</v>
      </c>
      <c r="AL1048" s="191">
        <f t="shared" si="3923"/>
        <v>0</v>
      </c>
      <c r="AM1048" s="191">
        <f t="shared" si="3923"/>
        <v>0</v>
      </c>
      <c r="AN1048" s="191">
        <f t="shared" si="3923"/>
        <v>0</v>
      </c>
      <c r="AO1048" s="191">
        <f t="shared" si="3923"/>
        <v>0</v>
      </c>
      <c r="AP1048" s="191">
        <f t="shared" si="3923"/>
        <v>0</v>
      </c>
      <c r="AQ1048" s="191">
        <f t="shared" si="3923"/>
        <v>0</v>
      </c>
      <c r="AR1048" s="191">
        <f t="shared" si="3923"/>
        <v>0</v>
      </c>
      <c r="AS1048" s="191">
        <f t="shared" si="3923"/>
        <v>0</v>
      </c>
      <c r="AT1048" s="191">
        <f t="shared" si="3923"/>
        <v>0</v>
      </c>
      <c r="AU1048" s="191">
        <f t="shared" si="3923"/>
        <v>0</v>
      </c>
      <c r="AV1048" s="163">
        <f t="shared" si="3879"/>
        <v>71289.982000000004</v>
      </c>
      <c r="AW1048" s="191">
        <f t="shared" ref="AW1048:BH1048" si="3924">AW165*$F$1029</f>
        <v>0</v>
      </c>
      <c r="AX1048" s="191">
        <f t="shared" si="3924"/>
        <v>0</v>
      </c>
      <c r="AY1048" s="191">
        <f t="shared" si="3924"/>
        <v>0</v>
      </c>
      <c r="AZ1048" s="191">
        <f t="shared" si="3924"/>
        <v>0</v>
      </c>
      <c r="BA1048" s="191">
        <f t="shared" si="3924"/>
        <v>0</v>
      </c>
      <c r="BB1048" s="191">
        <f t="shared" si="3924"/>
        <v>0</v>
      </c>
      <c r="BC1048" s="191">
        <f t="shared" si="3924"/>
        <v>0</v>
      </c>
      <c r="BD1048" s="191">
        <f t="shared" si="3924"/>
        <v>0</v>
      </c>
      <c r="BE1048" s="191">
        <f t="shared" si="3924"/>
        <v>0</v>
      </c>
      <c r="BF1048" s="191">
        <f t="shared" si="3924"/>
        <v>0</v>
      </c>
      <c r="BG1048" s="191">
        <f t="shared" si="3924"/>
        <v>0</v>
      </c>
      <c r="BH1048" s="191">
        <f t="shared" si="3924"/>
        <v>0</v>
      </c>
      <c r="BI1048" s="163">
        <f t="shared" si="3881"/>
        <v>0</v>
      </c>
      <c r="BV1048" s="163"/>
      <c r="CI1048" s="163"/>
      <c r="CV1048" s="163"/>
      <c r="DI1048" s="163"/>
      <c r="DV1048" s="163"/>
      <c r="EI1048" s="163"/>
    </row>
    <row r="1049" spans="1:139" ht="16.5" customHeight="1" outlineLevel="1" x14ac:dyDescent="0.25">
      <c r="A1049" s="2">
        <f t="shared" ref="A1049:E1050" si="3925">A909</f>
        <v>20</v>
      </c>
      <c r="B1049" s="1" t="str">
        <f t="shared" si="3925"/>
        <v>PRE-09731</v>
      </c>
      <c r="C1049" s="1" t="str">
        <f t="shared" si="3925"/>
        <v>SPP TAU - Circuit 230608</v>
      </c>
      <c r="D1049" s="2" t="str">
        <f t="shared" si="3925"/>
        <v>PRE-09731.1</v>
      </c>
      <c r="E1049" s="162" t="str">
        <f t="shared" si="3925"/>
        <v>SPP TAU - Circuit 230608</v>
      </c>
      <c r="F1049" s="84"/>
      <c r="J1049" s="191">
        <v>0</v>
      </c>
      <c r="K1049" s="191">
        <v>0</v>
      </c>
      <c r="L1049" s="191">
        <v>0</v>
      </c>
      <c r="M1049" s="191">
        <v>0</v>
      </c>
      <c r="N1049" s="191">
        <v>0</v>
      </c>
      <c r="O1049" s="191">
        <v>0</v>
      </c>
      <c r="P1049" s="191">
        <v>0</v>
      </c>
      <c r="Q1049" s="191">
        <v>0</v>
      </c>
      <c r="R1049" s="191">
        <v>0</v>
      </c>
      <c r="S1049" s="191">
        <v>0</v>
      </c>
      <c r="T1049" s="191">
        <v>0</v>
      </c>
      <c r="U1049" s="116">
        <v>0</v>
      </c>
      <c r="V1049" s="163">
        <f t="shared" si="3873"/>
        <v>0</v>
      </c>
      <c r="W1049" s="116">
        <v>0</v>
      </c>
      <c r="X1049" s="116">
        <v>0</v>
      </c>
      <c r="Y1049" s="191">
        <v>0</v>
      </c>
      <c r="Z1049" s="191">
        <v>0</v>
      </c>
      <c r="AA1049" s="116">
        <v>0</v>
      </c>
      <c r="AB1049" s="191">
        <v>0</v>
      </c>
      <c r="AC1049" s="191">
        <v>0</v>
      </c>
      <c r="AD1049" s="191">
        <f t="shared" si="3922"/>
        <v>0</v>
      </c>
      <c r="AE1049" s="116">
        <v>72917.88</v>
      </c>
      <c r="AF1049" s="191">
        <v>0</v>
      </c>
      <c r="AG1049" s="116">
        <v>0</v>
      </c>
      <c r="AH1049" s="116">
        <v>0</v>
      </c>
      <c r="AI1049" s="163">
        <f t="shared" si="3874"/>
        <v>72917.88</v>
      </c>
      <c r="AJ1049" s="191">
        <f t="shared" ref="AJ1049:AU1049" si="3926">AJ166*$F$1029</f>
        <v>0</v>
      </c>
      <c r="AK1049" s="191">
        <f t="shared" si="3926"/>
        <v>0</v>
      </c>
      <c r="AL1049" s="191">
        <f t="shared" si="3926"/>
        <v>0</v>
      </c>
      <c r="AM1049" s="191">
        <f t="shared" si="3926"/>
        <v>0</v>
      </c>
      <c r="AN1049" s="191">
        <f t="shared" si="3926"/>
        <v>0</v>
      </c>
      <c r="AO1049" s="191">
        <f t="shared" si="3926"/>
        <v>0</v>
      </c>
      <c r="AP1049" s="191">
        <f t="shared" si="3926"/>
        <v>0</v>
      </c>
      <c r="AQ1049" s="191">
        <f t="shared" si="3926"/>
        <v>0</v>
      </c>
      <c r="AR1049" s="191">
        <f t="shared" si="3926"/>
        <v>0</v>
      </c>
      <c r="AS1049" s="191">
        <f t="shared" si="3926"/>
        <v>0</v>
      </c>
      <c r="AT1049" s="191">
        <f t="shared" si="3926"/>
        <v>0</v>
      </c>
      <c r="AU1049" s="191">
        <f t="shared" si="3926"/>
        <v>0</v>
      </c>
      <c r="AV1049" s="163">
        <f t="shared" si="3879"/>
        <v>0</v>
      </c>
      <c r="AW1049" s="191">
        <f t="shared" ref="AW1049:BH1049" si="3927">AW166*$F$1029</f>
        <v>0</v>
      </c>
      <c r="AX1049" s="191">
        <f t="shared" si="3927"/>
        <v>0</v>
      </c>
      <c r="AY1049" s="191">
        <f t="shared" si="3927"/>
        <v>0</v>
      </c>
      <c r="AZ1049" s="191">
        <f t="shared" si="3927"/>
        <v>0</v>
      </c>
      <c r="BA1049" s="191">
        <f t="shared" si="3927"/>
        <v>0</v>
      </c>
      <c r="BB1049" s="191">
        <f t="shared" si="3927"/>
        <v>0</v>
      </c>
      <c r="BC1049" s="191">
        <f t="shared" si="3927"/>
        <v>0</v>
      </c>
      <c r="BD1049" s="191">
        <f t="shared" si="3927"/>
        <v>0</v>
      </c>
      <c r="BE1049" s="191">
        <f t="shared" si="3927"/>
        <v>0</v>
      </c>
      <c r="BF1049" s="191">
        <f t="shared" si="3927"/>
        <v>0</v>
      </c>
      <c r="BG1049" s="191">
        <f t="shared" si="3927"/>
        <v>0</v>
      </c>
      <c r="BH1049" s="191">
        <f t="shared" si="3927"/>
        <v>0</v>
      </c>
      <c r="BI1049" s="163">
        <f t="shared" si="3881"/>
        <v>0</v>
      </c>
      <c r="BV1049" s="163"/>
      <c r="CI1049" s="163"/>
      <c r="CV1049" s="163"/>
      <c r="DI1049" s="163"/>
      <c r="DV1049" s="163"/>
      <c r="EI1049" s="163"/>
    </row>
    <row r="1050" spans="1:139" ht="15.75" outlineLevel="1" x14ac:dyDescent="0.25">
      <c r="A1050" s="2">
        <f t="shared" si="3925"/>
        <v>21</v>
      </c>
      <c r="B1050" s="1" t="str">
        <f t="shared" si="3925"/>
        <v>PRE-09732</v>
      </c>
      <c r="C1050" s="1" t="str">
        <f t="shared" si="3925"/>
        <v>SPP TAU - Circuit 230603</v>
      </c>
      <c r="D1050" s="2" t="str">
        <f t="shared" si="3925"/>
        <v>PRE-09732.1</v>
      </c>
      <c r="E1050" s="162" t="str">
        <f t="shared" si="3925"/>
        <v>SPP TAU - Circuit 230603</v>
      </c>
      <c r="F1050" s="84"/>
      <c r="J1050" s="191">
        <v>0</v>
      </c>
      <c r="K1050" s="191">
        <v>0</v>
      </c>
      <c r="L1050" s="191">
        <v>0</v>
      </c>
      <c r="M1050" s="191">
        <v>0</v>
      </c>
      <c r="N1050" s="191">
        <v>0</v>
      </c>
      <c r="O1050" s="191">
        <v>0</v>
      </c>
      <c r="P1050" s="191">
        <v>0</v>
      </c>
      <c r="Q1050" s="191">
        <v>0</v>
      </c>
      <c r="R1050" s="191">
        <v>0</v>
      </c>
      <c r="S1050" s="191">
        <v>0</v>
      </c>
      <c r="T1050" s="191">
        <v>0</v>
      </c>
      <c r="U1050" s="116">
        <v>0</v>
      </c>
      <c r="V1050" s="163">
        <f t="shared" si="3873"/>
        <v>0</v>
      </c>
      <c r="W1050" s="116">
        <v>0</v>
      </c>
      <c r="X1050" s="116">
        <v>0</v>
      </c>
      <c r="Y1050" s="191">
        <v>0</v>
      </c>
      <c r="Z1050" s="191">
        <v>0</v>
      </c>
      <c r="AA1050" s="116">
        <v>0</v>
      </c>
      <c r="AB1050" s="191">
        <v>0</v>
      </c>
      <c r="AC1050" s="191">
        <v>0</v>
      </c>
      <c r="AD1050" s="191">
        <f t="shared" si="3922"/>
        <v>0</v>
      </c>
      <c r="AE1050" s="116">
        <v>46808.37</v>
      </c>
      <c r="AF1050" s="191">
        <v>0</v>
      </c>
      <c r="AG1050" s="116">
        <v>0</v>
      </c>
      <c r="AH1050" s="116">
        <v>0</v>
      </c>
      <c r="AI1050" s="163">
        <f t="shared" si="3874"/>
        <v>46808.37</v>
      </c>
      <c r="AJ1050" s="191">
        <f t="shared" ref="AJ1050:AU1050" si="3928">AJ167*$F$1029</f>
        <v>0</v>
      </c>
      <c r="AK1050" s="191">
        <f t="shared" si="3928"/>
        <v>0</v>
      </c>
      <c r="AL1050" s="191">
        <f t="shared" si="3928"/>
        <v>0</v>
      </c>
      <c r="AM1050" s="191">
        <f t="shared" si="3928"/>
        <v>0</v>
      </c>
      <c r="AN1050" s="191">
        <f t="shared" si="3928"/>
        <v>0</v>
      </c>
      <c r="AO1050" s="191">
        <f t="shared" si="3928"/>
        <v>0</v>
      </c>
      <c r="AP1050" s="191">
        <f t="shared" si="3928"/>
        <v>0</v>
      </c>
      <c r="AQ1050" s="191">
        <f t="shared" si="3928"/>
        <v>0</v>
      </c>
      <c r="AR1050" s="191">
        <f t="shared" si="3928"/>
        <v>0</v>
      </c>
      <c r="AS1050" s="191">
        <f t="shared" si="3928"/>
        <v>0</v>
      </c>
      <c r="AT1050" s="191">
        <f t="shared" si="3928"/>
        <v>0</v>
      </c>
      <c r="AU1050" s="191">
        <f t="shared" si="3928"/>
        <v>0</v>
      </c>
      <c r="AV1050" s="163">
        <f t="shared" si="3879"/>
        <v>0</v>
      </c>
      <c r="AW1050" s="191">
        <f t="shared" ref="AW1050:BH1050" si="3929">AW167*$F$1029</f>
        <v>0</v>
      </c>
      <c r="AX1050" s="191">
        <f t="shared" si="3929"/>
        <v>0</v>
      </c>
      <c r="AY1050" s="191">
        <f t="shared" si="3929"/>
        <v>0</v>
      </c>
      <c r="AZ1050" s="191">
        <f t="shared" si="3929"/>
        <v>0</v>
      </c>
      <c r="BA1050" s="191">
        <f t="shared" si="3929"/>
        <v>0</v>
      </c>
      <c r="BB1050" s="191">
        <f t="shared" si="3929"/>
        <v>0</v>
      </c>
      <c r="BC1050" s="191">
        <f t="shared" si="3929"/>
        <v>0</v>
      </c>
      <c r="BD1050" s="191">
        <f t="shared" si="3929"/>
        <v>0</v>
      </c>
      <c r="BE1050" s="191">
        <f t="shared" si="3929"/>
        <v>0</v>
      </c>
      <c r="BF1050" s="191">
        <f t="shared" si="3929"/>
        <v>0</v>
      </c>
      <c r="BG1050" s="191">
        <f t="shared" si="3929"/>
        <v>0</v>
      </c>
      <c r="BH1050" s="191">
        <f t="shared" si="3929"/>
        <v>0</v>
      </c>
      <c r="BI1050" s="163">
        <f t="shared" si="3881"/>
        <v>0</v>
      </c>
      <c r="BV1050" s="163"/>
      <c r="CI1050" s="163"/>
      <c r="CV1050" s="163"/>
      <c r="DI1050" s="163"/>
      <c r="DV1050" s="163"/>
      <c r="EI1050" s="163"/>
    </row>
    <row r="1051" spans="1:139" ht="15.75" outlineLevel="1" x14ac:dyDescent="0.25">
      <c r="A1051" s="2">
        <f t="shared" ref="A1051:E1060" si="3930">A911</f>
        <v>22</v>
      </c>
      <c r="B1051" s="1" t="str">
        <f t="shared" si="3930"/>
        <v>PRE-09752</v>
      </c>
      <c r="C1051" s="1" t="str">
        <f t="shared" si="3930"/>
        <v>SPP TAU - Circuit 66407</v>
      </c>
      <c r="D1051" s="2" t="str">
        <f t="shared" si="3930"/>
        <v>PRE-09752.1</v>
      </c>
      <c r="E1051" s="162" t="str">
        <f t="shared" si="3930"/>
        <v>SPP TAU - Circuit 66407</v>
      </c>
      <c r="F1051" s="84"/>
      <c r="J1051" s="191">
        <v>0</v>
      </c>
      <c r="K1051" s="191">
        <v>0</v>
      </c>
      <c r="L1051" s="191">
        <v>0</v>
      </c>
      <c r="M1051" s="191">
        <v>0</v>
      </c>
      <c r="N1051" s="191">
        <v>0</v>
      </c>
      <c r="O1051" s="191">
        <v>0</v>
      </c>
      <c r="P1051" s="191">
        <v>0</v>
      </c>
      <c r="Q1051" s="191">
        <v>0</v>
      </c>
      <c r="R1051" s="191">
        <v>0</v>
      </c>
      <c r="S1051" s="191">
        <v>0</v>
      </c>
      <c r="T1051" s="191">
        <v>0</v>
      </c>
      <c r="U1051" s="116">
        <v>0</v>
      </c>
      <c r="V1051" s="163">
        <f t="shared" si="3873"/>
        <v>0</v>
      </c>
      <c r="W1051" s="116">
        <v>0</v>
      </c>
      <c r="X1051" s="116">
        <v>0</v>
      </c>
      <c r="Y1051" s="191">
        <v>0</v>
      </c>
      <c r="Z1051" s="191">
        <v>0</v>
      </c>
      <c r="AA1051" s="116">
        <v>0</v>
      </c>
      <c r="AB1051" s="191">
        <v>0</v>
      </c>
      <c r="AC1051" s="191">
        <v>0</v>
      </c>
      <c r="AD1051" s="191">
        <f t="shared" si="3922"/>
        <v>0</v>
      </c>
      <c r="AE1051" s="116">
        <v>0</v>
      </c>
      <c r="AF1051" s="191">
        <v>0</v>
      </c>
      <c r="AG1051" s="116">
        <v>0</v>
      </c>
      <c r="AH1051" s="116">
        <v>0</v>
      </c>
      <c r="AI1051" s="163">
        <f t="shared" si="3874"/>
        <v>0</v>
      </c>
      <c r="AJ1051" s="191">
        <f t="shared" ref="AJ1051:AU1051" si="3931">AJ168*$F$1029</f>
        <v>0</v>
      </c>
      <c r="AK1051" s="191">
        <f t="shared" si="3931"/>
        <v>0</v>
      </c>
      <c r="AL1051" s="191">
        <f t="shared" si="3931"/>
        <v>85081.11</v>
      </c>
      <c r="AM1051" s="191">
        <f t="shared" si="3931"/>
        <v>0</v>
      </c>
      <c r="AN1051" s="191">
        <f t="shared" si="3931"/>
        <v>0</v>
      </c>
      <c r="AO1051" s="191">
        <f t="shared" si="3931"/>
        <v>0</v>
      </c>
      <c r="AP1051" s="191">
        <f t="shared" si="3931"/>
        <v>0</v>
      </c>
      <c r="AQ1051" s="191">
        <f t="shared" si="3931"/>
        <v>0</v>
      </c>
      <c r="AR1051" s="191">
        <f t="shared" si="3931"/>
        <v>0</v>
      </c>
      <c r="AS1051" s="191">
        <f t="shared" si="3931"/>
        <v>0</v>
      </c>
      <c r="AT1051" s="191">
        <f t="shared" si="3931"/>
        <v>0</v>
      </c>
      <c r="AU1051" s="191">
        <f t="shared" si="3931"/>
        <v>0</v>
      </c>
      <c r="AV1051" s="163">
        <f t="shared" si="3879"/>
        <v>85081.11</v>
      </c>
      <c r="AW1051" s="191">
        <f t="shared" ref="AW1051:BH1051" si="3932">AW168*$F$1029</f>
        <v>0</v>
      </c>
      <c r="AX1051" s="191">
        <f t="shared" si="3932"/>
        <v>0</v>
      </c>
      <c r="AY1051" s="191">
        <f t="shared" si="3932"/>
        <v>0</v>
      </c>
      <c r="AZ1051" s="191">
        <f t="shared" si="3932"/>
        <v>0</v>
      </c>
      <c r="BA1051" s="191">
        <f t="shared" si="3932"/>
        <v>0</v>
      </c>
      <c r="BB1051" s="191">
        <f t="shared" si="3932"/>
        <v>0</v>
      </c>
      <c r="BC1051" s="191">
        <f t="shared" si="3932"/>
        <v>0</v>
      </c>
      <c r="BD1051" s="191">
        <f t="shared" si="3932"/>
        <v>0</v>
      </c>
      <c r="BE1051" s="191">
        <f t="shared" si="3932"/>
        <v>0</v>
      </c>
      <c r="BF1051" s="191">
        <f t="shared" si="3932"/>
        <v>0</v>
      </c>
      <c r="BG1051" s="191">
        <f t="shared" si="3932"/>
        <v>0</v>
      </c>
      <c r="BH1051" s="191">
        <f t="shared" si="3932"/>
        <v>0</v>
      </c>
      <c r="BI1051" s="163">
        <f t="shared" si="3881"/>
        <v>0</v>
      </c>
      <c r="BV1051" s="163"/>
      <c r="CI1051" s="163"/>
      <c r="CV1051" s="163"/>
      <c r="DI1051" s="163"/>
      <c r="DV1051" s="163"/>
      <c r="EI1051" s="163"/>
    </row>
    <row r="1052" spans="1:139" ht="15.75" outlineLevel="1" x14ac:dyDescent="0.25">
      <c r="A1052" s="2">
        <f t="shared" si="3930"/>
        <v>23</v>
      </c>
      <c r="B1052" s="1" t="str">
        <f t="shared" si="3930"/>
        <v>PRE-09753</v>
      </c>
      <c r="C1052" s="1" t="str">
        <f t="shared" si="3930"/>
        <v>SPP TAU - Circuit 66033</v>
      </c>
      <c r="D1052" s="2" t="str">
        <f t="shared" si="3930"/>
        <v>PRE-09753.1</v>
      </c>
      <c r="E1052" s="162" t="str">
        <f t="shared" si="3930"/>
        <v>SPP TAU - Circuit 66033</v>
      </c>
      <c r="F1052" s="84"/>
      <c r="J1052" s="191">
        <v>0</v>
      </c>
      <c r="K1052" s="191">
        <v>0</v>
      </c>
      <c r="L1052" s="191">
        <v>0</v>
      </c>
      <c r="M1052" s="191">
        <v>0</v>
      </c>
      <c r="N1052" s="191">
        <v>0</v>
      </c>
      <c r="O1052" s="191">
        <v>0</v>
      </c>
      <c r="P1052" s="191">
        <v>0</v>
      </c>
      <c r="Q1052" s="191">
        <v>0</v>
      </c>
      <c r="R1052" s="191">
        <v>0</v>
      </c>
      <c r="S1052" s="191">
        <v>0</v>
      </c>
      <c r="T1052" s="191">
        <v>0</v>
      </c>
      <c r="U1052" s="116">
        <v>0</v>
      </c>
      <c r="V1052" s="163">
        <f t="shared" si="3873"/>
        <v>0</v>
      </c>
      <c r="W1052" s="116">
        <v>0</v>
      </c>
      <c r="X1052" s="116">
        <v>0</v>
      </c>
      <c r="Y1052" s="191">
        <v>0</v>
      </c>
      <c r="Z1052" s="191">
        <v>0</v>
      </c>
      <c r="AA1052" s="116">
        <v>0</v>
      </c>
      <c r="AB1052" s="191">
        <v>0</v>
      </c>
      <c r="AC1052" s="191">
        <v>0</v>
      </c>
      <c r="AD1052" s="191">
        <f t="shared" si="3922"/>
        <v>0</v>
      </c>
      <c r="AE1052" s="116">
        <v>0</v>
      </c>
      <c r="AF1052" s="191">
        <v>0</v>
      </c>
      <c r="AG1052" s="116">
        <v>0</v>
      </c>
      <c r="AH1052" s="116">
        <v>0</v>
      </c>
      <c r="AI1052" s="163">
        <f t="shared" si="3874"/>
        <v>0</v>
      </c>
      <c r="AJ1052" s="191">
        <f t="shared" ref="AJ1052:AU1052" si="3933">AJ169*$F$1029</f>
        <v>0</v>
      </c>
      <c r="AK1052" s="191">
        <f t="shared" si="3933"/>
        <v>0</v>
      </c>
      <c r="AL1052" s="191">
        <f t="shared" si="3933"/>
        <v>0</v>
      </c>
      <c r="AM1052" s="191">
        <f t="shared" si="3933"/>
        <v>0</v>
      </c>
      <c r="AN1052" s="191">
        <f t="shared" si="3933"/>
        <v>62822.202000000005</v>
      </c>
      <c r="AO1052" s="191">
        <f t="shared" si="3933"/>
        <v>0</v>
      </c>
      <c r="AP1052" s="191">
        <f t="shared" si="3933"/>
        <v>0</v>
      </c>
      <c r="AQ1052" s="191">
        <f t="shared" si="3933"/>
        <v>0</v>
      </c>
      <c r="AR1052" s="191">
        <f t="shared" si="3933"/>
        <v>0</v>
      </c>
      <c r="AS1052" s="191">
        <f t="shared" si="3933"/>
        <v>0</v>
      </c>
      <c r="AT1052" s="191">
        <f t="shared" si="3933"/>
        <v>0</v>
      </c>
      <c r="AU1052" s="191">
        <f t="shared" si="3933"/>
        <v>0</v>
      </c>
      <c r="AV1052" s="163">
        <f t="shared" si="3879"/>
        <v>62822.202000000005</v>
      </c>
      <c r="AW1052" s="191">
        <f t="shared" ref="AW1052:BH1052" si="3934">AW169*$F$1029</f>
        <v>0</v>
      </c>
      <c r="AX1052" s="191">
        <f t="shared" si="3934"/>
        <v>0</v>
      </c>
      <c r="AY1052" s="191">
        <f t="shared" si="3934"/>
        <v>0</v>
      </c>
      <c r="AZ1052" s="191">
        <f t="shared" si="3934"/>
        <v>0</v>
      </c>
      <c r="BA1052" s="191">
        <f t="shared" si="3934"/>
        <v>0</v>
      </c>
      <c r="BB1052" s="191">
        <f t="shared" si="3934"/>
        <v>0</v>
      </c>
      <c r="BC1052" s="191">
        <f t="shared" si="3934"/>
        <v>0</v>
      </c>
      <c r="BD1052" s="191">
        <f t="shared" si="3934"/>
        <v>0</v>
      </c>
      <c r="BE1052" s="191">
        <f t="shared" si="3934"/>
        <v>0</v>
      </c>
      <c r="BF1052" s="191">
        <f t="shared" si="3934"/>
        <v>0</v>
      </c>
      <c r="BG1052" s="191">
        <f t="shared" si="3934"/>
        <v>0</v>
      </c>
      <c r="BH1052" s="191">
        <f t="shared" si="3934"/>
        <v>0</v>
      </c>
      <c r="BI1052" s="163">
        <f t="shared" si="3881"/>
        <v>0</v>
      </c>
      <c r="BV1052" s="163"/>
      <c r="CI1052" s="163"/>
      <c r="CV1052" s="163"/>
      <c r="DI1052" s="163"/>
      <c r="DV1052" s="163"/>
      <c r="EI1052" s="163"/>
    </row>
    <row r="1053" spans="1:139" ht="15.75" outlineLevel="1" x14ac:dyDescent="0.25">
      <c r="A1053" s="2">
        <f t="shared" si="3930"/>
        <v>24</v>
      </c>
      <c r="B1053" s="1" t="str">
        <f t="shared" si="3930"/>
        <v>PRE-09754</v>
      </c>
      <c r="C1053" s="1" t="str">
        <f t="shared" si="3930"/>
        <v>SPP TAU - Circuit 66016</v>
      </c>
      <c r="D1053" s="2" t="str">
        <f t="shared" si="3930"/>
        <v>PRE-09754.1</v>
      </c>
      <c r="E1053" s="162" t="str">
        <f t="shared" si="3930"/>
        <v>SPP TAU - Circuit 66016</v>
      </c>
      <c r="F1053" s="84"/>
      <c r="J1053" s="191">
        <v>0</v>
      </c>
      <c r="K1053" s="191">
        <v>0</v>
      </c>
      <c r="L1053" s="191">
        <v>0</v>
      </c>
      <c r="M1053" s="191">
        <v>0</v>
      </c>
      <c r="N1053" s="191">
        <v>0</v>
      </c>
      <c r="O1053" s="191">
        <v>0</v>
      </c>
      <c r="P1053" s="191">
        <v>0</v>
      </c>
      <c r="Q1053" s="191">
        <v>0</v>
      </c>
      <c r="R1053" s="191">
        <v>0</v>
      </c>
      <c r="S1053" s="191">
        <v>0</v>
      </c>
      <c r="T1053" s="191">
        <v>0</v>
      </c>
      <c r="U1053" s="116">
        <v>0</v>
      </c>
      <c r="V1053" s="163">
        <f t="shared" si="3873"/>
        <v>0</v>
      </c>
      <c r="W1053" s="116">
        <v>0</v>
      </c>
      <c r="X1053" s="116">
        <v>0</v>
      </c>
      <c r="Y1053" s="191">
        <v>0</v>
      </c>
      <c r="Z1053" s="191">
        <v>0</v>
      </c>
      <c r="AA1053" s="116">
        <v>0</v>
      </c>
      <c r="AB1053" s="191">
        <v>0</v>
      </c>
      <c r="AC1053" s="191">
        <v>0</v>
      </c>
      <c r="AD1053" s="191">
        <f t="shared" si="3922"/>
        <v>0</v>
      </c>
      <c r="AE1053" s="116">
        <v>0</v>
      </c>
      <c r="AF1053" s="191">
        <v>0</v>
      </c>
      <c r="AG1053" s="116">
        <v>0</v>
      </c>
      <c r="AH1053" s="116">
        <v>0</v>
      </c>
      <c r="AI1053" s="163">
        <f t="shared" si="3874"/>
        <v>0</v>
      </c>
      <c r="AJ1053" s="191">
        <f t="shared" ref="AJ1053:AU1053" si="3935">AJ170*$F$1029</f>
        <v>0</v>
      </c>
      <c r="AK1053" s="191">
        <f t="shared" si="3935"/>
        <v>0</v>
      </c>
      <c r="AL1053" s="191">
        <f t="shared" si="3935"/>
        <v>0</v>
      </c>
      <c r="AM1053" s="191">
        <f t="shared" si="3935"/>
        <v>0</v>
      </c>
      <c r="AN1053" s="191">
        <f t="shared" si="3935"/>
        <v>0</v>
      </c>
      <c r="AO1053" s="191">
        <f t="shared" si="3935"/>
        <v>187747.90900000001</v>
      </c>
      <c r="AP1053" s="191">
        <f t="shared" si="3935"/>
        <v>0</v>
      </c>
      <c r="AQ1053" s="191">
        <f t="shared" si="3935"/>
        <v>0</v>
      </c>
      <c r="AR1053" s="191">
        <f t="shared" si="3935"/>
        <v>0</v>
      </c>
      <c r="AS1053" s="191">
        <f t="shared" si="3935"/>
        <v>0</v>
      </c>
      <c r="AT1053" s="191">
        <f t="shared" si="3935"/>
        <v>0</v>
      </c>
      <c r="AU1053" s="191">
        <f t="shared" si="3935"/>
        <v>0</v>
      </c>
      <c r="AV1053" s="163">
        <f t="shared" si="3879"/>
        <v>187747.90900000001</v>
      </c>
      <c r="AW1053" s="191">
        <f t="shared" ref="AW1053:BH1053" si="3936">AW170*$F$1029</f>
        <v>0</v>
      </c>
      <c r="AX1053" s="191">
        <f t="shared" si="3936"/>
        <v>0</v>
      </c>
      <c r="AY1053" s="191">
        <f t="shared" si="3936"/>
        <v>0</v>
      </c>
      <c r="AZ1053" s="191">
        <f t="shared" si="3936"/>
        <v>0</v>
      </c>
      <c r="BA1053" s="191">
        <f t="shared" si="3936"/>
        <v>0</v>
      </c>
      <c r="BB1053" s="191">
        <f t="shared" si="3936"/>
        <v>0</v>
      </c>
      <c r="BC1053" s="191">
        <f t="shared" si="3936"/>
        <v>0</v>
      </c>
      <c r="BD1053" s="191">
        <f t="shared" si="3936"/>
        <v>0</v>
      </c>
      <c r="BE1053" s="191">
        <f t="shared" si="3936"/>
        <v>0</v>
      </c>
      <c r="BF1053" s="191">
        <f t="shared" si="3936"/>
        <v>0</v>
      </c>
      <c r="BG1053" s="191">
        <f t="shared" si="3936"/>
        <v>0</v>
      </c>
      <c r="BH1053" s="191">
        <f t="shared" si="3936"/>
        <v>0</v>
      </c>
      <c r="BI1053" s="163">
        <f t="shared" si="3881"/>
        <v>0</v>
      </c>
      <c r="BV1053" s="163"/>
      <c r="CI1053" s="163"/>
      <c r="CV1053" s="163"/>
      <c r="DI1053" s="163"/>
      <c r="DV1053" s="163"/>
      <c r="EI1053" s="163"/>
    </row>
    <row r="1054" spans="1:139" ht="15.75" outlineLevel="1" x14ac:dyDescent="0.25">
      <c r="A1054" s="2">
        <f t="shared" si="3930"/>
        <v>25</v>
      </c>
      <c r="B1054" s="1" t="str">
        <f t="shared" si="3930"/>
        <v>PRE-09755</v>
      </c>
      <c r="C1054" s="1" t="str">
        <f t="shared" si="3930"/>
        <v>SPP TAU - Circuit 66427</v>
      </c>
      <c r="D1054" s="2" t="str">
        <f t="shared" si="3930"/>
        <v>PRE-09755.1</v>
      </c>
      <c r="E1054" s="162" t="str">
        <f t="shared" si="3930"/>
        <v>SPP TAU - Circuit 66427</v>
      </c>
      <c r="F1054" s="84"/>
      <c r="J1054" s="191">
        <v>0</v>
      </c>
      <c r="K1054" s="191">
        <v>0</v>
      </c>
      <c r="L1054" s="191">
        <v>0</v>
      </c>
      <c r="M1054" s="191">
        <v>0</v>
      </c>
      <c r="N1054" s="191">
        <v>0</v>
      </c>
      <c r="O1054" s="191">
        <v>0</v>
      </c>
      <c r="P1054" s="191">
        <v>0</v>
      </c>
      <c r="Q1054" s="191">
        <v>0</v>
      </c>
      <c r="R1054" s="191">
        <v>0</v>
      </c>
      <c r="S1054" s="191">
        <v>0</v>
      </c>
      <c r="T1054" s="191">
        <v>0</v>
      </c>
      <c r="U1054" s="116">
        <v>0</v>
      </c>
      <c r="V1054" s="163">
        <f t="shared" si="3873"/>
        <v>0</v>
      </c>
      <c r="W1054" s="116">
        <v>0</v>
      </c>
      <c r="X1054" s="116">
        <v>0</v>
      </c>
      <c r="Y1054" s="191">
        <v>0</v>
      </c>
      <c r="Z1054" s="191">
        <v>0</v>
      </c>
      <c r="AA1054" s="116">
        <v>0</v>
      </c>
      <c r="AB1054" s="191">
        <v>0</v>
      </c>
      <c r="AC1054" s="191">
        <v>0</v>
      </c>
      <c r="AD1054" s="191">
        <f t="shared" si="3922"/>
        <v>0</v>
      </c>
      <c r="AE1054" s="116">
        <v>0</v>
      </c>
      <c r="AF1054" s="191">
        <v>0</v>
      </c>
      <c r="AG1054" s="116">
        <v>0</v>
      </c>
      <c r="AH1054" s="116">
        <v>0</v>
      </c>
      <c r="AI1054" s="163">
        <f t="shared" si="3874"/>
        <v>0</v>
      </c>
      <c r="AJ1054" s="191">
        <f t="shared" ref="AJ1054:AU1054" si="3937">AJ171*$F$1029</f>
        <v>0</v>
      </c>
      <c r="AK1054" s="191">
        <f t="shared" si="3937"/>
        <v>0</v>
      </c>
      <c r="AL1054" s="191">
        <f t="shared" si="3937"/>
        <v>1000</v>
      </c>
      <c r="AM1054" s="191">
        <f t="shared" si="3937"/>
        <v>0</v>
      </c>
      <c r="AN1054" s="191">
        <f t="shared" si="3937"/>
        <v>0</v>
      </c>
      <c r="AO1054" s="191">
        <f t="shared" si="3937"/>
        <v>0</v>
      </c>
      <c r="AP1054" s="191">
        <f t="shared" si="3937"/>
        <v>0</v>
      </c>
      <c r="AQ1054" s="191">
        <f t="shared" si="3937"/>
        <v>0</v>
      </c>
      <c r="AR1054" s="191">
        <f t="shared" si="3937"/>
        <v>0</v>
      </c>
      <c r="AS1054" s="191">
        <f t="shared" si="3937"/>
        <v>0</v>
      </c>
      <c r="AT1054" s="191">
        <f t="shared" si="3937"/>
        <v>0</v>
      </c>
      <c r="AU1054" s="191">
        <f t="shared" si="3937"/>
        <v>0</v>
      </c>
      <c r="AV1054" s="163">
        <f t="shared" si="3879"/>
        <v>1000</v>
      </c>
      <c r="AW1054" s="191">
        <f t="shared" ref="AW1054:BH1054" si="3938">AW171*$F$1029</f>
        <v>0</v>
      </c>
      <c r="AX1054" s="191">
        <f t="shared" si="3938"/>
        <v>0</v>
      </c>
      <c r="AY1054" s="191">
        <f t="shared" si="3938"/>
        <v>0</v>
      </c>
      <c r="AZ1054" s="191">
        <f t="shared" si="3938"/>
        <v>0</v>
      </c>
      <c r="BA1054" s="191">
        <f t="shared" si="3938"/>
        <v>0</v>
      </c>
      <c r="BB1054" s="191">
        <f t="shared" si="3938"/>
        <v>0</v>
      </c>
      <c r="BC1054" s="191">
        <f t="shared" si="3938"/>
        <v>0</v>
      </c>
      <c r="BD1054" s="191">
        <f t="shared" si="3938"/>
        <v>0</v>
      </c>
      <c r="BE1054" s="191">
        <f t="shared" si="3938"/>
        <v>0</v>
      </c>
      <c r="BF1054" s="191">
        <f t="shared" si="3938"/>
        <v>0</v>
      </c>
      <c r="BG1054" s="191">
        <f t="shared" si="3938"/>
        <v>0</v>
      </c>
      <c r="BH1054" s="191">
        <f t="shared" si="3938"/>
        <v>0</v>
      </c>
      <c r="BI1054" s="163">
        <f t="shared" si="3881"/>
        <v>0</v>
      </c>
      <c r="BV1054" s="163"/>
      <c r="CI1054" s="163"/>
      <c r="CV1054" s="163"/>
      <c r="DI1054" s="163"/>
      <c r="DV1054" s="163"/>
      <c r="EI1054" s="163"/>
    </row>
    <row r="1055" spans="1:139" ht="15.75" outlineLevel="1" x14ac:dyDescent="0.25">
      <c r="A1055" s="2">
        <f t="shared" si="3930"/>
        <v>26</v>
      </c>
      <c r="B1055" s="1" t="str">
        <f t="shared" si="3930"/>
        <v>PRE-09756</v>
      </c>
      <c r="C1055" s="1" t="str">
        <f t="shared" si="3930"/>
        <v>SPP TAU - Circuit 66415</v>
      </c>
      <c r="D1055" s="2" t="str">
        <f t="shared" si="3930"/>
        <v>PRE-09756.1</v>
      </c>
      <c r="E1055" s="162" t="str">
        <f t="shared" si="3930"/>
        <v>SPP TAU - Circuit 66415</v>
      </c>
      <c r="F1055" s="84"/>
      <c r="J1055" s="191">
        <v>0</v>
      </c>
      <c r="K1055" s="191">
        <v>0</v>
      </c>
      <c r="L1055" s="191">
        <v>0</v>
      </c>
      <c r="M1055" s="191">
        <v>0</v>
      </c>
      <c r="N1055" s="191">
        <v>0</v>
      </c>
      <c r="O1055" s="191">
        <v>0</v>
      </c>
      <c r="P1055" s="191">
        <v>0</v>
      </c>
      <c r="Q1055" s="191">
        <v>0</v>
      </c>
      <c r="R1055" s="191">
        <v>0</v>
      </c>
      <c r="S1055" s="191">
        <v>0</v>
      </c>
      <c r="T1055" s="191">
        <v>0</v>
      </c>
      <c r="U1055" s="116">
        <v>0</v>
      </c>
      <c r="V1055" s="163">
        <f t="shared" si="3873"/>
        <v>0</v>
      </c>
      <c r="W1055" s="116">
        <v>0</v>
      </c>
      <c r="X1055" s="116">
        <v>0</v>
      </c>
      <c r="Y1055" s="191">
        <v>0</v>
      </c>
      <c r="Z1055" s="191">
        <v>0</v>
      </c>
      <c r="AA1055" s="116">
        <v>0</v>
      </c>
      <c r="AB1055" s="191">
        <v>0</v>
      </c>
      <c r="AC1055" s="191">
        <v>0</v>
      </c>
      <c r="AD1055" s="191">
        <f t="shared" si="3922"/>
        <v>0</v>
      </c>
      <c r="AE1055" s="116">
        <v>0</v>
      </c>
      <c r="AF1055" s="191">
        <v>0</v>
      </c>
      <c r="AG1055" s="116">
        <v>0</v>
      </c>
      <c r="AH1055" s="116">
        <v>0</v>
      </c>
      <c r="AI1055" s="163">
        <f t="shared" si="3874"/>
        <v>0</v>
      </c>
      <c r="AJ1055" s="191">
        <f t="shared" ref="AJ1055:AU1055" si="3939">AJ172*$F$1029</f>
        <v>0</v>
      </c>
      <c r="AK1055" s="191">
        <f t="shared" si="3939"/>
        <v>0</v>
      </c>
      <c r="AL1055" s="191">
        <f t="shared" si="3939"/>
        <v>0</v>
      </c>
      <c r="AM1055" s="191">
        <f t="shared" si="3939"/>
        <v>0</v>
      </c>
      <c r="AN1055" s="191">
        <f t="shared" si="3939"/>
        <v>67554.335000000006</v>
      </c>
      <c r="AO1055" s="191">
        <f t="shared" si="3939"/>
        <v>0</v>
      </c>
      <c r="AP1055" s="191">
        <f t="shared" si="3939"/>
        <v>0</v>
      </c>
      <c r="AQ1055" s="191">
        <f t="shared" si="3939"/>
        <v>0</v>
      </c>
      <c r="AR1055" s="191">
        <f t="shared" si="3939"/>
        <v>0</v>
      </c>
      <c r="AS1055" s="191">
        <f t="shared" si="3939"/>
        <v>0</v>
      </c>
      <c r="AT1055" s="191">
        <f t="shared" si="3939"/>
        <v>0</v>
      </c>
      <c r="AU1055" s="191">
        <f t="shared" si="3939"/>
        <v>0</v>
      </c>
      <c r="AV1055" s="163">
        <f t="shared" si="3879"/>
        <v>67554.335000000006</v>
      </c>
      <c r="AW1055" s="191">
        <f t="shared" ref="AW1055:BH1055" si="3940">AW172*$F$1029</f>
        <v>0</v>
      </c>
      <c r="AX1055" s="191">
        <f t="shared" si="3940"/>
        <v>0</v>
      </c>
      <c r="AY1055" s="191">
        <f t="shared" si="3940"/>
        <v>0</v>
      </c>
      <c r="AZ1055" s="191">
        <f t="shared" si="3940"/>
        <v>0</v>
      </c>
      <c r="BA1055" s="191">
        <f t="shared" si="3940"/>
        <v>0</v>
      </c>
      <c r="BB1055" s="191">
        <f t="shared" si="3940"/>
        <v>0</v>
      </c>
      <c r="BC1055" s="191">
        <f t="shared" si="3940"/>
        <v>0</v>
      </c>
      <c r="BD1055" s="191">
        <f t="shared" si="3940"/>
        <v>0</v>
      </c>
      <c r="BE1055" s="191">
        <f t="shared" si="3940"/>
        <v>0</v>
      </c>
      <c r="BF1055" s="191">
        <f t="shared" si="3940"/>
        <v>0</v>
      </c>
      <c r="BG1055" s="191">
        <f t="shared" si="3940"/>
        <v>0</v>
      </c>
      <c r="BH1055" s="191">
        <f t="shared" si="3940"/>
        <v>0</v>
      </c>
      <c r="BI1055" s="163">
        <f t="shared" si="3881"/>
        <v>0</v>
      </c>
      <c r="BV1055" s="163"/>
      <c r="CI1055" s="163"/>
      <c r="CV1055" s="163"/>
      <c r="DI1055" s="163"/>
      <c r="DV1055" s="163"/>
      <c r="EI1055" s="163"/>
    </row>
    <row r="1056" spans="1:139" ht="15.75" outlineLevel="1" x14ac:dyDescent="0.25">
      <c r="A1056" s="2">
        <f t="shared" si="3930"/>
        <v>27</v>
      </c>
      <c r="B1056" s="1" t="str">
        <f t="shared" si="3930"/>
        <v>PRE-09757</v>
      </c>
      <c r="C1056" s="1" t="str">
        <f t="shared" si="3930"/>
        <v>SPP TAU - Circuit 66834</v>
      </c>
      <c r="D1056" s="2" t="str">
        <f t="shared" si="3930"/>
        <v>PRE-09757.1</v>
      </c>
      <c r="E1056" s="162" t="str">
        <f t="shared" si="3930"/>
        <v>SPP TAU - Circuit 66834</v>
      </c>
      <c r="F1056" s="84"/>
      <c r="J1056" s="191">
        <v>0</v>
      </c>
      <c r="K1056" s="191">
        <v>0</v>
      </c>
      <c r="L1056" s="191">
        <v>0</v>
      </c>
      <c r="M1056" s="191">
        <v>0</v>
      </c>
      <c r="N1056" s="191">
        <v>0</v>
      </c>
      <c r="O1056" s="191">
        <v>0</v>
      </c>
      <c r="P1056" s="191">
        <v>0</v>
      </c>
      <c r="Q1056" s="191">
        <v>0</v>
      </c>
      <c r="R1056" s="191">
        <v>0</v>
      </c>
      <c r="S1056" s="191">
        <v>0</v>
      </c>
      <c r="T1056" s="191">
        <v>0</v>
      </c>
      <c r="U1056" s="116">
        <v>0</v>
      </c>
      <c r="V1056" s="163">
        <f t="shared" si="3873"/>
        <v>0</v>
      </c>
      <c r="W1056" s="116">
        <v>0</v>
      </c>
      <c r="X1056" s="116">
        <v>0</v>
      </c>
      <c r="Y1056" s="191">
        <v>0</v>
      </c>
      <c r="Z1056" s="191">
        <v>0</v>
      </c>
      <c r="AA1056" s="116">
        <v>0</v>
      </c>
      <c r="AB1056" s="191">
        <v>0</v>
      </c>
      <c r="AC1056" s="191">
        <v>0</v>
      </c>
      <c r="AD1056" s="191">
        <f t="shared" si="3922"/>
        <v>0</v>
      </c>
      <c r="AE1056" s="116">
        <v>0</v>
      </c>
      <c r="AF1056" s="191">
        <v>0</v>
      </c>
      <c r="AG1056" s="116">
        <v>0</v>
      </c>
      <c r="AH1056" s="116">
        <v>202231.07000000004</v>
      </c>
      <c r="AI1056" s="163">
        <f t="shared" si="3874"/>
        <v>202231.07000000004</v>
      </c>
      <c r="AJ1056" s="191">
        <f t="shared" ref="AJ1056:AU1056" si="3941">AJ173*$F$1029</f>
        <v>0</v>
      </c>
      <c r="AK1056" s="191">
        <f t="shared" si="3941"/>
        <v>0</v>
      </c>
      <c r="AL1056" s="191">
        <f t="shared" si="3941"/>
        <v>0</v>
      </c>
      <c r="AM1056" s="191">
        <f t="shared" si="3941"/>
        <v>0</v>
      </c>
      <c r="AN1056" s="191">
        <f t="shared" si="3941"/>
        <v>0</v>
      </c>
      <c r="AO1056" s="191">
        <f t="shared" si="3941"/>
        <v>0</v>
      </c>
      <c r="AP1056" s="191">
        <f t="shared" si="3941"/>
        <v>0</v>
      </c>
      <c r="AQ1056" s="191">
        <f t="shared" si="3941"/>
        <v>0</v>
      </c>
      <c r="AR1056" s="191">
        <f t="shared" si="3941"/>
        <v>0</v>
      </c>
      <c r="AS1056" s="191">
        <f t="shared" si="3941"/>
        <v>0</v>
      </c>
      <c r="AT1056" s="191">
        <f t="shared" si="3941"/>
        <v>0</v>
      </c>
      <c r="AU1056" s="191">
        <f t="shared" si="3941"/>
        <v>0</v>
      </c>
      <c r="AV1056" s="163">
        <f t="shared" si="3879"/>
        <v>0</v>
      </c>
      <c r="AW1056" s="191">
        <f t="shared" ref="AW1056:BH1056" si="3942">AW173*$F$1029</f>
        <v>0</v>
      </c>
      <c r="AX1056" s="191">
        <f t="shared" si="3942"/>
        <v>0</v>
      </c>
      <c r="AY1056" s="191">
        <f t="shared" si="3942"/>
        <v>0</v>
      </c>
      <c r="AZ1056" s="191">
        <f t="shared" si="3942"/>
        <v>0</v>
      </c>
      <c r="BA1056" s="191">
        <f t="shared" si="3942"/>
        <v>0</v>
      </c>
      <c r="BB1056" s="191">
        <f t="shared" si="3942"/>
        <v>0</v>
      </c>
      <c r="BC1056" s="191">
        <f t="shared" si="3942"/>
        <v>0</v>
      </c>
      <c r="BD1056" s="191">
        <f t="shared" si="3942"/>
        <v>0</v>
      </c>
      <c r="BE1056" s="191">
        <f t="shared" si="3942"/>
        <v>0</v>
      </c>
      <c r="BF1056" s="191">
        <f t="shared" si="3942"/>
        <v>0</v>
      </c>
      <c r="BG1056" s="191">
        <f t="shared" si="3942"/>
        <v>0</v>
      </c>
      <c r="BH1056" s="191">
        <f t="shared" si="3942"/>
        <v>0</v>
      </c>
      <c r="BI1056" s="163">
        <f t="shared" si="3881"/>
        <v>0</v>
      </c>
      <c r="BV1056" s="163"/>
      <c r="CI1056" s="163"/>
      <c r="CV1056" s="163"/>
      <c r="DI1056" s="163"/>
      <c r="DV1056" s="163"/>
      <c r="EI1056" s="163"/>
    </row>
    <row r="1057" spans="1:139" ht="15.75" outlineLevel="1" x14ac:dyDescent="0.25">
      <c r="A1057" s="2">
        <f t="shared" si="3930"/>
        <v>28</v>
      </c>
      <c r="B1057" s="1" t="str">
        <f t="shared" si="3930"/>
        <v>PRE-09758</v>
      </c>
      <c r="C1057" s="1" t="str">
        <f t="shared" si="3930"/>
        <v>SPP TAU - Circuit 66022</v>
      </c>
      <c r="D1057" s="2" t="str">
        <f t="shared" si="3930"/>
        <v>PRE-09758.1</v>
      </c>
      <c r="E1057" s="162" t="str">
        <f t="shared" si="3930"/>
        <v>SPP TAU - Circuit 66022</v>
      </c>
      <c r="F1057" s="84"/>
      <c r="J1057" s="191">
        <v>0</v>
      </c>
      <c r="K1057" s="191">
        <v>0</v>
      </c>
      <c r="L1057" s="191">
        <v>0</v>
      </c>
      <c r="M1057" s="191">
        <v>0</v>
      </c>
      <c r="N1057" s="191">
        <v>0</v>
      </c>
      <c r="O1057" s="191">
        <v>0</v>
      </c>
      <c r="P1057" s="191">
        <v>0</v>
      </c>
      <c r="Q1057" s="191">
        <v>0</v>
      </c>
      <c r="R1057" s="191">
        <v>0</v>
      </c>
      <c r="S1057" s="191">
        <v>0</v>
      </c>
      <c r="T1057" s="191">
        <v>0</v>
      </c>
      <c r="U1057" s="116">
        <v>0</v>
      </c>
      <c r="V1057" s="163">
        <f t="shared" si="3873"/>
        <v>0</v>
      </c>
      <c r="W1057" s="116">
        <v>0</v>
      </c>
      <c r="X1057" s="116">
        <v>0</v>
      </c>
      <c r="Y1057" s="191">
        <v>0</v>
      </c>
      <c r="Z1057" s="191">
        <v>0</v>
      </c>
      <c r="AA1057" s="116">
        <v>0</v>
      </c>
      <c r="AB1057" s="191">
        <v>0</v>
      </c>
      <c r="AC1057" s="191">
        <v>0</v>
      </c>
      <c r="AD1057" s="191">
        <f t="shared" si="3922"/>
        <v>0</v>
      </c>
      <c r="AE1057" s="116">
        <v>0</v>
      </c>
      <c r="AF1057" s="191">
        <v>0</v>
      </c>
      <c r="AG1057" s="116">
        <v>0</v>
      </c>
      <c r="AH1057" s="116">
        <v>0</v>
      </c>
      <c r="AI1057" s="163">
        <f t="shared" si="3874"/>
        <v>0</v>
      </c>
      <c r="AJ1057" s="191">
        <f t="shared" ref="AJ1057:AU1057" si="3943">AJ174*$F$1029</f>
        <v>0</v>
      </c>
      <c r="AK1057" s="191">
        <f t="shared" si="3943"/>
        <v>0</v>
      </c>
      <c r="AL1057" s="191">
        <f t="shared" si="3943"/>
        <v>218719.43</v>
      </c>
      <c r="AM1057" s="191">
        <f t="shared" si="3943"/>
        <v>0</v>
      </c>
      <c r="AN1057" s="191">
        <f t="shared" si="3943"/>
        <v>0</v>
      </c>
      <c r="AO1057" s="191">
        <f t="shared" si="3943"/>
        <v>0</v>
      </c>
      <c r="AP1057" s="191">
        <f t="shared" si="3943"/>
        <v>0</v>
      </c>
      <c r="AQ1057" s="191">
        <f t="shared" si="3943"/>
        <v>0</v>
      </c>
      <c r="AR1057" s="191">
        <f t="shared" si="3943"/>
        <v>0</v>
      </c>
      <c r="AS1057" s="191">
        <f t="shared" si="3943"/>
        <v>0</v>
      </c>
      <c r="AT1057" s="191">
        <f t="shared" si="3943"/>
        <v>0</v>
      </c>
      <c r="AU1057" s="191">
        <f t="shared" si="3943"/>
        <v>0</v>
      </c>
      <c r="AV1057" s="163">
        <f t="shared" si="3879"/>
        <v>218719.43</v>
      </c>
      <c r="AW1057" s="191">
        <f t="shared" ref="AW1057:BH1057" si="3944">AW174*$F$1029</f>
        <v>0</v>
      </c>
      <c r="AX1057" s="191">
        <f t="shared" si="3944"/>
        <v>0</v>
      </c>
      <c r="AY1057" s="191">
        <f t="shared" si="3944"/>
        <v>0</v>
      </c>
      <c r="AZ1057" s="191">
        <f t="shared" si="3944"/>
        <v>0</v>
      </c>
      <c r="BA1057" s="191">
        <f t="shared" si="3944"/>
        <v>0</v>
      </c>
      <c r="BB1057" s="191">
        <f t="shared" si="3944"/>
        <v>0</v>
      </c>
      <c r="BC1057" s="191">
        <f t="shared" si="3944"/>
        <v>0</v>
      </c>
      <c r="BD1057" s="191">
        <f t="shared" si="3944"/>
        <v>0</v>
      </c>
      <c r="BE1057" s="191">
        <f t="shared" si="3944"/>
        <v>0</v>
      </c>
      <c r="BF1057" s="191">
        <f t="shared" si="3944"/>
        <v>0</v>
      </c>
      <c r="BG1057" s="191">
        <f t="shared" si="3944"/>
        <v>0</v>
      </c>
      <c r="BH1057" s="191">
        <f t="shared" si="3944"/>
        <v>0</v>
      </c>
      <c r="BI1057" s="163">
        <f t="shared" si="3881"/>
        <v>0</v>
      </c>
      <c r="BV1057" s="163"/>
      <c r="CI1057" s="163"/>
      <c r="CV1057" s="163"/>
      <c r="DI1057" s="163"/>
      <c r="DV1057" s="163"/>
      <c r="EI1057" s="163"/>
    </row>
    <row r="1058" spans="1:139" ht="15.75" outlineLevel="1" x14ac:dyDescent="0.25">
      <c r="A1058" s="2">
        <f t="shared" si="3930"/>
        <v>29</v>
      </c>
      <c r="B1058" s="1" t="str">
        <f t="shared" si="3930"/>
        <v>PRE-09759</v>
      </c>
      <c r="C1058" s="1" t="str">
        <f t="shared" si="3930"/>
        <v>SPP TAU - Circuit 66060</v>
      </c>
      <c r="D1058" s="2" t="str">
        <f t="shared" si="3930"/>
        <v>PRE-09759.1</v>
      </c>
      <c r="E1058" s="162" t="str">
        <f t="shared" si="3930"/>
        <v>SPP TAU - Circuit 66060</v>
      </c>
      <c r="F1058" s="84"/>
      <c r="J1058" s="191">
        <v>0</v>
      </c>
      <c r="K1058" s="191">
        <v>0</v>
      </c>
      <c r="L1058" s="191">
        <v>0</v>
      </c>
      <c r="M1058" s="191">
        <v>0</v>
      </c>
      <c r="N1058" s="191">
        <v>0</v>
      </c>
      <c r="O1058" s="191">
        <v>0</v>
      </c>
      <c r="P1058" s="191">
        <v>0</v>
      </c>
      <c r="Q1058" s="191">
        <v>0</v>
      </c>
      <c r="R1058" s="191">
        <v>0</v>
      </c>
      <c r="S1058" s="191">
        <v>0</v>
      </c>
      <c r="T1058" s="191">
        <v>0</v>
      </c>
      <c r="U1058" s="116">
        <v>0</v>
      </c>
      <c r="V1058" s="163">
        <f t="shared" si="3873"/>
        <v>0</v>
      </c>
      <c r="W1058" s="116">
        <v>0</v>
      </c>
      <c r="X1058" s="116">
        <v>0</v>
      </c>
      <c r="Y1058" s="191">
        <v>0</v>
      </c>
      <c r="Z1058" s="191">
        <v>0</v>
      </c>
      <c r="AA1058" s="116">
        <v>0</v>
      </c>
      <c r="AB1058" s="191">
        <v>0</v>
      </c>
      <c r="AC1058" s="191">
        <v>0</v>
      </c>
      <c r="AD1058" s="191">
        <f t="shared" si="3922"/>
        <v>0</v>
      </c>
      <c r="AE1058" s="116">
        <v>0</v>
      </c>
      <c r="AF1058" s="191">
        <v>0</v>
      </c>
      <c r="AG1058" s="116">
        <v>0</v>
      </c>
      <c r="AH1058" s="116">
        <v>52064.810000000012</v>
      </c>
      <c r="AI1058" s="163">
        <f t="shared" si="3874"/>
        <v>52064.810000000012</v>
      </c>
      <c r="AJ1058" s="191">
        <f t="shared" ref="AJ1058:AU1058" si="3945">AJ175*$F$1029</f>
        <v>1000</v>
      </c>
      <c r="AK1058" s="191">
        <f t="shared" si="3945"/>
        <v>0</v>
      </c>
      <c r="AL1058" s="191">
        <f t="shared" si="3945"/>
        <v>0</v>
      </c>
      <c r="AM1058" s="191">
        <f t="shared" si="3945"/>
        <v>0</v>
      </c>
      <c r="AN1058" s="191">
        <f t="shared" si="3945"/>
        <v>0</v>
      </c>
      <c r="AO1058" s="191">
        <f t="shared" si="3945"/>
        <v>0</v>
      </c>
      <c r="AP1058" s="191">
        <f t="shared" si="3945"/>
        <v>0</v>
      </c>
      <c r="AQ1058" s="191">
        <f t="shared" si="3945"/>
        <v>0</v>
      </c>
      <c r="AR1058" s="191">
        <f t="shared" si="3945"/>
        <v>0</v>
      </c>
      <c r="AS1058" s="191">
        <f t="shared" si="3945"/>
        <v>0</v>
      </c>
      <c r="AT1058" s="191">
        <f t="shared" si="3945"/>
        <v>0</v>
      </c>
      <c r="AU1058" s="191">
        <f t="shared" si="3945"/>
        <v>0</v>
      </c>
      <c r="AV1058" s="163">
        <f t="shared" si="3879"/>
        <v>1000</v>
      </c>
      <c r="AW1058" s="191">
        <f t="shared" ref="AW1058:BH1058" si="3946">AW175*$F$1029</f>
        <v>0</v>
      </c>
      <c r="AX1058" s="191">
        <f t="shared" si="3946"/>
        <v>0</v>
      </c>
      <c r="AY1058" s="191">
        <f t="shared" si="3946"/>
        <v>0</v>
      </c>
      <c r="AZ1058" s="191">
        <f t="shared" si="3946"/>
        <v>0</v>
      </c>
      <c r="BA1058" s="191">
        <f t="shared" si="3946"/>
        <v>0</v>
      </c>
      <c r="BB1058" s="191">
        <f t="shared" si="3946"/>
        <v>0</v>
      </c>
      <c r="BC1058" s="191">
        <f t="shared" si="3946"/>
        <v>0</v>
      </c>
      <c r="BD1058" s="191">
        <f t="shared" si="3946"/>
        <v>0</v>
      </c>
      <c r="BE1058" s="191">
        <f t="shared" si="3946"/>
        <v>0</v>
      </c>
      <c r="BF1058" s="191">
        <f t="shared" si="3946"/>
        <v>0</v>
      </c>
      <c r="BG1058" s="191">
        <f t="shared" si="3946"/>
        <v>0</v>
      </c>
      <c r="BH1058" s="191">
        <f t="shared" si="3946"/>
        <v>0</v>
      </c>
      <c r="BI1058" s="163">
        <f t="shared" si="3881"/>
        <v>0</v>
      </c>
      <c r="BV1058" s="163"/>
      <c r="CI1058" s="163"/>
      <c r="CV1058" s="163"/>
      <c r="DI1058" s="163"/>
      <c r="DV1058" s="163"/>
      <c r="EI1058" s="163"/>
    </row>
    <row r="1059" spans="1:139" ht="15.75" outlineLevel="1" x14ac:dyDescent="0.25">
      <c r="A1059" s="2">
        <f t="shared" si="3930"/>
        <v>30</v>
      </c>
      <c r="B1059" s="1" t="str">
        <f t="shared" si="3930"/>
        <v>PRE-09760</v>
      </c>
      <c r="C1059" s="1" t="str">
        <f t="shared" si="3930"/>
        <v>SPP TAU - Circuit 66048</v>
      </c>
      <c r="D1059" s="2" t="str">
        <f t="shared" si="3930"/>
        <v>PRE-09760.1</v>
      </c>
      <c r="E1059" s="162" t="str">
        <f t="shared" si="3930"/>
        <v>SPP TAU - Circuit 66048</v>
      </c>
      <c r="F1059" s="84"/>
      <c r="J1059" s="191">
        <v>0</v>
      </c>
      <c r="K1059" s="191">
        <v>0</v>
      </c>
      <c r="L1059" s="191">
        <v>0</v>
      </c>
      <c r="M1059" s="191">
        <v>0</v>
      </c>
      <c r="N1059" s="191">
        <v>0</v>
      </c>
      <c r="O1059" s="191">
        <v>0</v>
      </c>
      <c r="P1059" s="191">
        <v>0</v>
      </c>
      <c r="Q1059" s="191">
        <v>0</v>
      </c>
      <c r="R1059" s="191">
        <v>0</v>
      </c>
      <c r="S1059" s="191">
        <v>0</v>
      </c>
      <c r="T1059" s="191">
        <v>0</v>
      </c>
      <c r="U1059" s="116">
        <v>0</v>
      </c>
      <c r="V1059" s="163">
        <f t="shared" si="3873"/>
        <v>0</v>
      </c>
      <c r="W1059" s="116">
        <v>0</v>
      </c>
      <c r="X1059" s="116">
        <v>0</v>
      </c>
      <c r="Y1059" s="191">
        <v>0</v>
      </c>
      <c r="Z1059" s="191">
        <v>0</v>
      </c>
      <c r="AA1059" s="116">
        <v>0</v>
      </c>
      <c r="AB1059" s="191">
        <v>0</v>
      </c>
      <c r="AC1059" s="191">
        <v>0</v>
      </c>
      <c r="AD1059" s="191">
        <f t="shared" si="3922"/>
        <v>0</v>
      </c>
      <c r="AE1059" s="116">
        <v>0</v>
      </c>
      <c r="AF1059" s="191">
        <v>0</v>
      </c>
      <c r="AG1059" s="116">
        <v>0</v>
      </c>
      <c r="AH1059" s="116">
        <v>0</v>
      </c>
      <c r="AI1059" s="163">
        <f t="shared" si="3874"/>
        <v>0</v>
      </c>
      <c r="AJ1059" s="191">
        <f t="shared" ref="AJ1059:AU1059" si="3947">AJ176*$F$1029</f>
        <v>0</v>
      </c>
      <c r="AK1059" s="191">
        <f t="shared" si="3947"/>
        <v>0</v>
      </c>
      <c r="AL1059" s="191">
        <f t="shared" si="3947"/>
        <v>8002.4959999999992</v>
      </c>
      <c r="AM1059" s="191">
        <f t="shared" si="3947"/>
        <v>0</v>
      </c>
      <c r="AN1059" s="191">
        <f t="shared" si="3947"/>
        <v>0</v>
      </c>
      <c r="AO1059" s="191">
        <f t="shared" si="3947"/>
        <v>0</v>
      </c>
      <c r="AP1059" s="191">
        <f t="shared" si="3947"/>
        <v>0</v>
      </c>
      <c r="AQ1059" s="191">
        <f t="shared" si="3947"/>
        <v>0</v>
      </c>
      <c r="AR1059" s="191">
        <f t="shared" si="3947"/>
        <v>0</v>
      </c>
      <c r="AS1059" s="191">
        <f t="shared" si="3947"/>
        <v>0</v>
      </c>
      <c r="AT1059" s="191">
        <f t="shared" si="3947"/>
        <v>0</v>
      </c>
      <c r="AU1059" s="191">
        <f t="shared" si="3947"/>
        <v>0</v>
      </c>
      <c r="AV1059" s="163">
        <f t="shared" si="3879"/>
        <v>8002.4959999999992</v>
      </c>
      <c r="AW1059" s="191">
        <f t="shared" ref="AW1059:BH1059" si="3948">AW176*$F$1029</f>
        <v>0</v>
      </c>
      <c r="AX1059" s="191">
        <f t="shared" si="3948"/>
        <v>0</v>
      </c>
      <c r="AY1059" s="191">
        <f t="shared" si="3948"/>
        <v>0</v>
      </c>
      <c r="AZ1059" s="191">
        <f t="shared" si="3948"/>
        <v>0</v>
      </c>
      <c r="BA1059" s="191">
        <f t="shared" si="3948"/>
        <v>0</v>
      </c>
      <c r="BB1059" s="191">
        <f t="shared" si="3948"/>
        <v>0</v>
      </c>
      <c r="BC1059" s="191">
        <f t="shared" si="3948"/>
        <v>0</v>
      </c>
      <c r="BD1059" s="191">
        <f t="shared" si="3948"/>
        <v>0</v>
      </c>
      <c r="BE1059" s="191">
        <f t="shared" si="3948"/>
        <v>0</v>
      </c>
      <c r="BF1059" s="191">
        <f t="shared" si="3948"/>
        <v>0</v>
      </c>
      <c r="BG1059" s="191">
        <f t="shared" si="3948"/>
        <v>0</v>
      </c>
      <c r="BH1059" s="191">
        <f t="shared" si="3948"/>
        <v>0</v>
      </c>
      <c r="BI1059" s="163">
        <f t="shared" si="3881"/>
        <v>0</v>
      </c>
      <c r="BV1059" s="163"/>
      <c r="CI1059" s="163"/>
      <c r="CV1059" s="163"/>
      <c r="DI1059" s="163"/>
      <c r="DV1059" s="163"/>
      <c r="EI1059" s="163"/>
    </row>
    <row r="1060" spans="1:139" ht="15.75" outlineLevel="1" x14ac:dyDescent="0.25">
      <c r="A1060" s="2">
        <f t="shared" si="3930"/>
        <v>31</v>
      </c>
      <c r="B1060" s="1" t="str">
        <f t="shared" si="3930"/>
        <v>PRE-09761</v>
      </c>
      <c r="C1060" s="1" t="str">
        <f t="shared" si="3930"/>
        <v>SPP TAU - Circuit 66031</v>
      </c>
      <c r="D1060" s="2" t="str">
        <f t="shared" si="3930"/>
        <v>PRE-09761.1</v>
      </c>
      <c r="E1060" s="162" t="str">
        <f t="shared" si="3930"/>
        <v>SPP TAU - Circuit 66031</v>
      </c>
      <c r="F1060" s="84"/>
      <c r="J1060" s="191">
        <v>0</v>
      </c>
      <c r="K1060" s="191">
        <v>0</v>
      </c>
      <c r="L1060" s="191">
        <v>0</v>
      </c>
      <c r="M1060" s="191">
        <v>0</v>
      </c>
      <c r="N1060" s="191">
        <v>0</v>
      </c>
      <c r="O1060" s="191">
        <v>0</v>
      </c>
      <c r="P1060" s="191">
        <v>0</v>
      </c>
      <c r="Q1060" s="191">
        <v>0</v>
      </c>
      <c r="R1060" s="191">
        <v>0</v>
      </c>
      <c r="S1060" s="191">
        <v>0</v>
      </c>
      <c r="T1060" s="191">
        <v>0</v>
      </c>
      <c r="U1060" s="116">
        <v>0</v>
      </c>
      <c r="V1060" s="163">
        <f t="shared" si="3873"/>
        <v>0</v>
      </c>
      <c r="W1060" s="116">
        <v>0</v>
      </c>
      <c r="X1060" s="116">
        <v>0</v>
      </c>
      <c r="Y1060" s="191">
        <v>0</v>
      </c>
      <c r="Z1060" s="191">
        <v>0</v>
      </c>
      <c r="AA1060" s="116">
        <v>0</v>
      </c>
      <c r="AB1060" s="191">
        <v>0</v>
      </c>
      <c r="AC1060" s="191">
        <v>0</v>
      </c>
      <c r="AD1060" s="191">
        <f t="shared" si="3922"/>
        <v>0</v>
      </c>
      <c r="AE1060" s="116">
        <v>0</v>
      </c>
      <c r="AF1060" s="191">
        <v>35390.1</v>
      </c>
      <c r="AG1060" s="116">
        <v>0</v>
      </c>
      <c r="AH1060" s="116">
        <v>0</v>
      </c>
      <c r="AI1060" s="163">
        <f t="shared" si="3874"/>
        <v>35390.1</v>
      </c>
      <c r="AJ1060" s="191">
        <f t="shared" ref="AJ1060:AU1060" si="3949">AJ177*$F$1029</f>
        <v>0</v>
      </c>
      <c r="AK1060" s="191">
        <f t="shared" si="3949"/>
        <v>0</v>
      </c>
      <c r="AL1060" s="191">
        <f t="shared" si="3949"/>
        <v>0</v>
      </c>
      <c r="AM1060" s="191">
        <f t="shared" si="3949"/>
        <v>0</v>
      </c>
      <c r="AN1060" s="191">
        <f t="shared" si="3949"/>
        <v>0</v>
      </c>
      <c r="AO1060" s="191">
        <f t="shared" si="3949"/>
        <v>0</v>
      </c>
      <c r="AP1060" s="191">
        <f t="shared" si="3949"/>
        <v>0</v>
      </c>
      <c r="AQ1060" s="191">
        <f t="shared" si="3949"/>
        <v>0</v>
      </c>
      <c r="AR1060" s="191">
        <f t="shared" si="3949"/>
        <v>0</v>
      </c>
      <c r="AS1060" s="191">
        <f t="shared" si="3949"/>
        <v>0</v>
      </c>
      <c r="AT1060" s="191">
        <f t="shared" si="3949"/>
        <v>0</v>
      </c>
      <c r="AU1060" s="191">
        <f t="shared" si="3949"/>
        <v>0</v>
      </c>
      <c r="AV1060" s="163">
        <f t="shared" si="3879"/>
        <v>0</v>
      </c>
      <c r="AW1060" s="191">
        <f t="shared" ref="AW1060:BH1060" si="3950">AW177*$F$1029</f>
        <v>0</v>
      </c>
      <c r="AX1060" s="191">
        <f t="shared" si="3950"/>
        <v>0</v>
      </c>
      <c r="AY1060" s="191">
        <f t="shared" si="3950"/>
        <v>0</v>
      </c>
      <c r="AZ1060" s="191">
        <f t="shared" si="3950"/>
        <v>0</v>
      </c>
      <c r="BA1060" s="191">
        <f t="shared" si="3950"/>
        <v>0</v>
      </c>
      <c r="BB1060" s="191">
        <f t="shared" si="3950"/>
        <v>0</v>
      </c>
      <c r="BC1060" s="191">
        <f t="shared" si="3950"/>
        <v>0</v>
      </c>
      <c r="BD1060" s="191">
        <f t="shared" si="3950"/>
        <v>0</v>
      </c>
      <c r="BE1060" s="191">
        <f t="shared" si="3950"/>
        <v>0</v>
      </c>
      <c r="BF1060" s="191">
        <f t="shared" si="3950"/>
        <v>0</v>
      </c>
      <c r="BG1060" s="191">
        <f t="shared" si="3950"/>
        <v>0</v>
      </c>
      <c r="BH1060" s="191">
        <f t="shared" si="3950"/>
        <v>0</v>
      </c>
      <c r="BI1060" s="163">
        <f t="shared" si="3881"/>
        <v>0</v>
      </c>
      <c r="BV1060" s="163"/>
      <c r="CI1060" s="163"/>
      <c r="CV1060" s="163"/>
      <c r="DI1060" s="163"/>
      <c r="DV1060" s="163"/>
      <c r="EI1060" s="163"/>
    </row>
    <row r="1061" spans="1:139" ht="15.75" outlineLevel="1" x14ac:dyDescent="0.25">
      <c r="A1061" s="2">
        <f t="shared" ref="A1061:E1070" si="3951">A921</f>
        <v>32</v>
      </c>
      <c r="B1061" s="1" t="str">
        <f t="shared" si="3951"/>
        <v>PRE-09762</v>
      </c>
      <c r="C1061" s="1" t="str">
        <f t="shared" si="3951"/>
        <v>SPP TAU - Circuit 66036</v>
      </c>
      <c r="D1061" s="2" t="str">
        <f t="shared" si="3951"/>
        <v>PRE-09762.1</v>
      </c>
      <c r="E1061" s="162" t="str">
        <f t="shared" si="3951"/>
        <v>SPP TAU - Circuit 66036</v>
      </c>
      <c r="F1061" s="84"/>
      <c r="J1061" s="191">
        <v>0</v>
      </c>
      <c r="K1061" s="191">
        <v>0</v>
      </c>
      <c r="L1061" s="191">
        <v>0</v>
      </c>
      <c r="M1061" s="191">
        <v>0</v>
      </c>
      <c r="N1061" s="191">
        <v>0</v>
      </c>
      <c r="O1061" s="191">
        <v>0</v>
      </c>
      <c r="P1061" s="191">
        <v>0</v>
      </c>
      <c r="Q1061" s="191">
        <v>0</v>
      </c>
      <c r="R1061" s="191">
        <v>0</v>
      </c>
      <c r="S1061" s="191">
        <v>0</v>
      </c>
      <c r="T1061" s="191">
        <v>0</v>
      </c>
      <c r="U1061" s="116">
        <v>0</v>
      </c>
      <c r="V1061" s="163">
        <f t="shared" si="3873"/>
        <v>0</v>
      </c>
      <c r="W1061" s="116">
        <v>0</v>
      </c>
      <c r="X1061" s="116">
        <v>0</v>
      </c>
      <c r="Y1061" s="191">
        <v>0</v>
      </c>
      <c r="Z1061" s="191">
        <v>0</v>
      </c>
      <c r="AA1061" s="116">
        <v>0</v>
      </c>
      <c r="AB1061" s="191">
        <v>0</v>
      </c>
      <c r="AC1061" s="191">
        <v>0</v>
      </c>
      <c r="AD1061" s="191">
        <f t="shared" si="3922"/>
        <v>0</v>
      </c>
      <c r="AE1061" s="116">
        <v>0</v>
      </c>
      <c r="AF1061" s="191">
        <v>0</v>
      </c>
      <c r="AG1061" s="116">
        <v>0</v>
      </c>
      <c r="AH1061" s="116">
        <v>0</v>
      </c>
      <c r="AI1061" s="163">
        <f t="shared" si="3874"/>
        <v>0</v>
      </c>
      <c r="AJ1061" s="191">
        <f t="shared" ref="AJ1061:AU1061" si="3952">AJ178*$F$1029</f>
        <v>0</v>
      </c>
      <c r="AK1061" s="191">
        <f t="shared" si="3952"/>
        <v>0</v>
      </c>
      <c r="AL1061" s="191">
        <f t="shared" si="3952"/>
        <v>0</v>
      </c>
      <c r="AM1061" s="191">
        <f t="shared" si="3952"/>
        <v>0</v>
      </c>
      <c r="AN1061" s="191">
        <f t="shared" si="3952"/>
        <v>89135.583000000013</v>
      </c>
      <c r="AO1061" s="191">
        <f t="shared" si="3952"/>
        <v>0</v>
      </c>
      <c r="AP1061" s="191">
        <f t="shared" si="3952"/>
        <v>0</v>
      </c>
      <c r="AQ1061" s="191">
        <f t="shared" si="3952"/>
        <v>0</v>
      </c>
      <c r="AR1061" s="191">
        <f t="shared" si="3952"/>
        <v>0</v>
      </c>
      <c r="AS1061" s="191">
        <f t="shared" si="3952"/>
        <v>0</v>
      </c>
      <c r="AT1061" s="191">
        <f t="shared" si="3952"/>
        <v>0</v>
      </c>
      <c r="AU1061" s="191">
        <f t="shared" si="3952"/>
        <v>0</v>
      </c>
      <c r="AV1061" s="163">
        <f t="shared" si="3879"/>
        <v>89135.583000000013</v>
      </c>
      <c r="AW1061" s="191">
        <f t="shared" ref="AW1061:BH1061" si="3953">AW178*$F$1029</f>
        <v>0</v>
      </c>
      <c r="AX1061" s="191">
        <f t="shared" si="3953"/>
        <v>0</v>
      </c>
      <c r="AY1061" s="191">
        <f t="shared" si="3953"/>
        <v>0</v>
      </c>
      <c r="AZ1061" s="191">
        <f t="shared" si="3953"/>
        <v>0</v>
      </c>
      <c r="BA1061" s="191">
        <f t="shared" si="3953"/>
        <v>0</v>
      </c>
      <c r="BB1061" s="191">
        <f t="shared" si="3953"/>
        <v>0</v>
      </c>
      <c r="BC1061" s="191">
        <f t="shared" si="3953"/>
        <v>0</v>
      </c>
      <c r="BD1061" s="191">
        <f t="shared" si="3953"/>
        <v>0</v>
      </c>
      <c r="BE1061" s="191">
        <f t="shared" si="3953"/>
        <v>0</v>
      </c>
      <c r="BF1061" s="191">
        <f t="shared" si="3953"/>
        <v>0</v>
      </c>
      <c r="BG1061" s="191">
        <f t="shared" si="3953"/>
        <v>0</v>
      </c>
      <c r="BH1061" s="191">
        <f t="shared" si="3953"/>
        <v>0</v>
      </c>
      <c r="BI1061" s="163">
        <f t="shared" si="3881"/>
        <v>0</v>
      </c>
      <c r="BV1061" s="163"/>
      <c r="CI1061" s="163"/>
      <c r="CV1061" s="163"/>
      <c r="DI1061" s="163"/>
      <c r="DV1061" s="163"/>
      <c r="EI1061" s="163"/>
    </row>
    <row r="1062" spans="1:139" ht="15.75" outlineLevel="1" x14ac:dyDescent="0.25">
      <c r="A1062" s="2">
        <f t="shared" si="3951"/>
        <v>32</v>
      </c>
      <c r="B1062" s="1" t="str">
        <f t="shared" si="3951"/>
        <v>PRE-09762</v>
      </c>
      <c r="C1062" s="1" t="str">
        <f t="shared" si="3951"/>
        <v>SPP TAU - Circuit 66036</v>
      </c>
      <c r="D1062" s="2" t="str">
        <f t="shared" si="3951"/>
        <v>A2786432</v>
      </c>
      <c r="E1062" s="162" t="str">
        <f t="shared" si="3951"/>
        <v>SPP TAU - Circuit 66036 - EH&amp;S</v>
      </c>
      <c r="F1062" s="84"/>
      <c r="J1062" s="191">
        <v>0</v>
      </c>
      <c r="K1062" s="191">
        <v>0</v>
      </c>
      <c r="L1062" s="191">
        <v>0</v>
      </c>
      <c r="M1062" s="191">
        <v>0</v>
      </c>
      <c r="N1062" s="191">
        <v>0</v>
      </c>
      <c r="O1062" s="191">
        <v>0</v>
      </c>
      <c r="P1062" s="191">
        <v>0</v>
      </c>
      <c r="Q1062" s="191">
        <v>0</v>
      </c>
      <c r="R1062" s="191">
        <v>0</v>
      </c>
      <c r="S1062" s="191">
        <v>0</v>
      </c>
      <c r="T1062" s="191">
        <v>0</v>
      </c>
      <c r="U1062" s="116">
        <v>0</v>
      </c>
      <c r="V1062" s="163">
        <f t="shared" ref="V1062" si="3954">SUM(J1062:U1062)</f>
        <v>0</v>
      </c>
      <c r="W1062" s="116">
        <v>0</v>
      </c>
      <c r="X1062" s="116">
        <v>0</v>
      </c>
      <c r="Y1062" s="191">
        <v>0</v>
      </c>
      <c r="Z1062" s="191">
        <v>0</v>
      </c>
      <c r="AA1062" s="116">
        <v>0</v>
      </c>
      <c r="AB1062" s="191">
        <v>0</v>
      </c>
      <c r="AC1062" s="191">
        <v>0</v>
      </c>
      <c r="AD1062" s="191">
        <f t="shared" si="3922"/>
        <v>0</v>
      </c>
      <c r="AE1062" s="116">
        <v>0</v>
      </c>
      <c r="AF1062" s="191">
        <v>0</v>
      </c>
      <c r="AG1062" s="116">
        <v>0</v>
      </c>
      <c r="AH1062" s="116">
        <v>0</v>
      </c>
      <c r="AI1062" s="163">
        <f t="shared" ref="AI1062:AI1093" si="3955">SUM(W1062:AH1062)</f>
        <v>0</v>
      </c>
      <c r="AJ1062" s="191">
        <f t="shared" ref="AJ1062:AU1062" si="3956">AJ179*$F$1029</f>
        <v>857.12899999999991</v>
      </c>
      <c r="AK1062" s="191">
        <f t="shared" si="3956"/>
        <v>0</v>
      </c>
      <c r="AL1062" s="191">
        <f t="shared" si="3956"/>
        <v>0</v>
      </c>
      <c r="AM1062" s="191">
        <f t="shared" si="3956"/>
        <v>0</v>
      </c>
      <c r="AN1062" s="191">
        <f t="shared" si="3956"/>
        <v>0</v>
      </c>
      <c r="AO1062" s="191">
        <f t="shared" si="3956"/>
        <v>0</v>
      </c>
      <c r="AP1062" s="191">
        <f t="shared" si="3956"/>
        <v>0</v>
      </c>
      <c r="AQ1062" s="191">
        <f t="shared" si="3956"/>
        <v>0</v>
      </c>
      <c r="AR1062" s="191">
        <f t="shared" si="3956"/>
        <v>0</v>
      </c>
      <c r="AS1062" s="191">
        <f t="shared" si="3956"/>
        <v>0</v>
      </c>
      <c r="AT1062" s="191">
        <f t="shared" si="3956"/>
        <v>0</v>
      </c>
      <c r="AU1062" s="191">
        <f t="shared" si="3956"/>
        <v>0</v>
      </c>
      <c r="AV1062" s="163">
        <f t="shared" ref="AV1062" si="3957">SUM(AJ1062:AU1062)</f>
        <v>857.12899999999991</v>
      </c>
      <c r="AW1062" s="191">
        <f t="shared" ref="AW1062:BH1062" si="3958">AW179*$F$1029</f>
        <v>0</v>
      </c>
      <c r="AX1062" s="191">
        <f t="shared" si="3958"/>
        <v>0</v>
      </c>
      <c r="AY1062" s="191">
        <f t="shared" si="3958"/>
        <v>0</v>
      </c>
      <c r="AZ1062" s="191">
        <f t="shared" si="3958"/>
        <v>0</v>
      </c>
      <c r="BA1062" s="191">
        <f t="shared" si="3958"/>
        <v>0</v>
      </c>
      <c r="BB1062" s="191">
        <f t="shared" si="3958"/>
        <v>0</v>
      </c>
      <c r="BC1062" s="191">
        <f t="shared" si="3958"/>
        <v>0</v>
      </c>
      <c r="BD1062" s="191">
        <f t="shared" si="3958"/>
        <v>0</v>
      </c>
      <c r="BE1062" s="191">
        <f t="shared" si="3958"/>
        <v>0</v>
      </c>
      <c r="BF1062" s="191">
        <f t="shared" si="3958"/>
        <v>0</v>
      </c>
      <c r="BG1062" s="191">
        <f t="shared" si="3958"/>
        <v>0</v>
      </c>
      <c r="BH1062" s="191">
        <f t="shared" si="3958"/>
        <v>0</v>
      </c>
      <c r="BI1062" s="163">
        <f t="shared" ref="BI1062" si="3959">SUM(AW1062:BH1062)</f>
        <v>0</v>
      </c>
      <c r="BV1062" s="163"/>
      <c r="CI1062" s="163"/>
      <c r="CV1062" s="163"/>
      <c r="DI1062" s="163"/>
      <c r="DV1062" s="163"/>
      <c r="EI1062" s="163"/>
    </row>
    <row r="1063" spans="1:139" ht="15.75" outlineLevel="1" x14ac:dyDescent="0.25">
      <c r="A1063" s="2">
        <f t="shared" si="3951"/>
        <v>33</v>
      </c>
      <c r="B1063" s="1" t="str">
        <f t="shared" si="3951"/>
        <v>PRE-09763</v>
      </c>
      <c r="C1063" s="1" t="str">
        <f t="shared" si="3951"/>
        <v>SPP TAU - Circuit 230402</v>
      </c>
      <c r="D1063" s="2" t="str">
        <f t="shared" si="3951"/>
        <v>PRE-09763.1</v>
      </c>
      <c r="E1063" s="162" t="str">
        <f t="shared" si="3951"/>
        <v>SPP TAU - Circuit 230402</v>
      </c>
      <c r="F1063" s="84"/>
      <c r="J1063" s="191">
        <v>0</v>
      </c>
      <c r="K1063" s="191">
        <v>0</v>
      </c>
      <c r="L1063" s="191">
        <v>0</v>
      </c>
      <c r="M1063" s="191">
        <v>0</v>
      </c>
      <c r="N1063" s="191">
        <v>0</v>
      </c>
      <c r="O1063" s="191">
        <v>0</v>
      </c>
      <c r="P1063" s="191">
        <v>0</v>
      </c>
      <c r="Q1063" s="191">
        <v>0</v>
      </c>
      <c r="R1063" s="191">
        <v>0</v>
      </c>
      <c r="S1063" s="191">
        <v>0</v>
      </c>
      <c r="T1063" s="191">
        <v>0</v>
      </c>
      <c r="U1063" s="116">
        <v>0</v>
      </c>
      <c r="V1063" s="163">
        <f t="shared" si="3873"/>
        <v>0</v>
      </c>
      <c r="W1063" s="116">
        <v>0</v>
      </c>
      <c r="X1063" s="116">
        <v>0</v>
      </c>
      <c r="Y1063" s="191">
        <v>0</v>
      </c>
      <c r="Z1063" s="191">
        <v>0</v>
      </c>
      <c r="AA1063" s="116">
        <v>0</v>
      </c>
      <c r="AB1063" s="191">
        <v>0</v>
      </c>
      <c r="AC1063" s="191">
        <v>0</v>
      </c>
      <c r="AD1063" s="191">
        <f t="shared" si="3922"/>
        <v>0</v>
      </c>
      <c r="AE1063" s="116">
        <v>0</v>
      </c>
      <c r="AF1063" s="191">
        <v>0</v>
      </c>
      <c r="AG1063" s="116">
        <v>0</v>
      </c>
      <c r="AH1063" s="116">
        <v>0</v>
      </c>
      <c r="AI1063" s="163">
        <f t="shared" si="3955"/>
        <v>0</v>
      </c>
      <c r="AJ1063" s="191">
        <f t="shared" ref="AJ1063:AU1063" si="3960">AJ180*$F$1029</f>
        <v>0</v>
      </c>
      <c r="AK1063" s="191">
        <f t="shared" si="3960"/>
        <v>0</v>
      </c>
      <c r="AL1063" s="191">
        <f t="shared" si="3960"/>
        <v>0</v>
      </c>
      <c r="AM1063" s="191">
        <f t="shared" si="3960"/>
        <v>0</v>
      </c>
      <c r="AN1063" s="191">
        <f t="shared" si="3960"/>
        <v>0</v>
      </c>
      <c r="AO1063" s="191">
        <f t="shared" si="3960"/>
        <v>0</v>
      </c>
      <c r="AP1063" s="191">
        <f t="shared" si="3960"/>
        <v>0</v>
      </c>
      <c r="AQ1063" s="191">
        <f t="shared" si="3960"/>
        <v>0</v>
      </c>
      <c r="AR1063" s="191">
        <f t="shared" si="3960"/>
        <v>0</v>
      </c>
      <c r="AS1063" s="191">
        <f t="shared" si="3960"/>
        <v>0</v>
      </c>
      <c r="AT1063" s="191">
        <f t="shared" si="3960"/>
        <v>0</v>
      </c>
      <c r="AU1063" s="191">
        <f t="shared" si="3960"/>
        <v>30154.678000000004</v>
      </c>
      <c r="AV1063" s="163">
        <f t="shared" si="3879"/>
        <v>30154.678000000004</v>
      </c>
      <c r="AW1063" s="191">
        <f t="shared" ref="AW1063:BH1063" si="3961">AW180*$F$1029</f>
        <v>0</v>
      </c>
      <c r="AX1063" s="191">
        <f t="shared" si="3961"/>
        <v>0</v>
      </c>
      <c r="AY1063" s="191">
        <f t="shared" si="3961"/>
        <v>0</v>
      </c>
      <c r="AZ1063" s="191">
        <f t="shared" si="3961"/>
        <v>0</v>
      </c>
      <c r="BA1063" s="191">
        <f t="shared" si="3961"/>
        <v>0</v>
      </c>
      <c r="BB1063" s="191">
        <f t="shared" si="3961"/>
        <v>0</v>
      </c>
      <c r="BC1063" s="191">
        <f t="shared" si="3961"/>
        <v>0</v>
      </c>
      <c r="BD1063" s="191">
        <f t="shared" si="3961"/>
        <v>0</v>
      </c>
      <c r="BE1063" s="191">
        <f t="shared" si="3961"/>
        <v>0</v>
      </c>
      <c r="BF1063" s="191">
        <f t="shared" si="3961"/>
        <v>0</v>
      </c>
      <c r="BG1063" s="191">
        <f t="shared" si="3961"/>
        <v>0</v>
      </c>
      <c r="BH1063" s="191">
        <f t="shared" si="3961"/>
        <v>0</v>
      </c>
      <c r="BI1063" s="163">
        <f t="shared" ref="BI1063:BI1095" si="3962">SUM(AW1063:BH1063)</f>
        <v>0</v>
      </c>
      <c r="BV1063" s="163"/>
      <c r="CI1063" s="163"/>
      <c r="CV1063" s="163"/>
      <c r="DI1063" s="163"/>
      <c r="DV1063" s="163"/>
      <c r="EI1063" s="163"/>
    </row>
    <row r="1064" spans="1:139" ht="15.75" outlineLevel="1" x14ac:dyDescent="0.25">
      <c r="A1064" s="2">
        <f t="shared" si="3951"/>
        <v>34</v>
      </c>
      <c r="B1064" s="1" t="str">
        <f t="shared" si="3951"/>
        <v>PRE-09764</v>
      </c>
      <c r="C1064" s="1" t="str">
        <f t="shared" si="3951"/>
        <v>SPP TAU - Circuit 230401</v>
      </c>
      <c r="D1064" s="2" t="str">
        <f t="shared" si="3951"/>
        <v>PRE-09764.1</v>
      </c>
      <c r="E1064" s="162" t="str">
        <f t="shared" si="3951"/>
        <v>SPP TAU - Circuit 230412</v>
      </c>
      <c r="F1064" s="84"/>
      <c r="J1064" s="191">
        <v>0</v>
      </c>
      <c r="K1064" s="191">
        <v>0</v>
      </c>
      <c r="L1064" s="191">
        <v>0</v>
      </c>
      <c r="M1064" s="191">
        <v>0</v>
      </c>
      <c r="N1064" s="191">
        <v>0</v>
      </c>
      <c r="O1064" s="191">
        <v>0</v>
      </c>
      <c r="P1064" s="191">
        <v>0</v>
      </c>
      <c r="Q1064" s="191">
        <v>0</v>
      </c>
      <c r="R1064" s="191">
        <v>0</v>
      </c>
      <c r="S1064" s="191">
        <v>0</v>
      </c>
      <c r="T1064" s="191">
        <v>0</v>
      </c>
      <c r="U1064" s="116">
        <v>0</v>
      </c>
      <c r="V1064" s="163">
        <f t="shared" si="3873"/>
        <v>0</v>
      </c>
      <c r="W1064" s="116">
        <v>0</v>
      </c>
      <c r="X1064" s="116">
        <v>0</v>
      </c>
      <c r="Y1064" s="191">
        <v>0</v>
      </c>
      <c r="Z1064" s="191">
        <v>0</v>
      </c>
      <c r="AA1064" s="116">
        <v>0</v>
      </c>
      <c r="AB1064" s="191">
        <v>0</v>
      </c>
      <c r="AC1064" s="191">
        <v>0</v>
      </c>
      <c r="AD1064" s="191">
        <f t="shared" si="3922"/>
        <v>0</v>
      </c>
      <c r="AE1064" s="116">
        <v>0</v>
      </c>
      <c r="AF1064" s="191">
        <v>0</v>
      </c>
      <c r="AG1064" s="116">
        <v>0</v>
      </c>
      <c r="AH1064" s="116">
        <v>0</v>
      </c>
      <c r="AI1064" s="163">
        <f t="shared" si="3955"/>
        <v>0</v>
      </c>
      <c r="AJ1064" s="191">
        <f t="shared" ref="AJ1064:AU1064" si="3963">AJ181*$F$1029</f>
        <v>175140.15300000002</v>
      </c>
      <c r="AK1064" s="191">
        <f t="shared" si="3963"/>
        <v>0</v>
      </c>
      <c r="AL1064" s="191">
        <f t="shared" si="3963"/>
        <v>0</v>
      </c>
      <c r="AM1064" s="191">
        <f t="shared" si="3963"/>
        <v>0</v>
      </c>
      <c r="AN1064" s="191">
        <f t="shared" si="3963"/>
        <v>0</v>
      </c>
      <c r="AO1064" s="191">
        <f t="shared" si="3963"/>
        <v>0</v>
      </c>
      <c r="AP1064" s="191">
        <f t="shared" si="3963"/>
        <v>0</v>
      </c>
      <c r="AQ1064" s="191">
        <f t="shared" si="3963"/>
        <v>0</v>
      </c>
      <c r="AR1064" s="191">
        <f t="shared" si="3963"/>
        <v>0</v>
      </c>
      <c r="AS1064" s="191">
        <f t="shared" si="3963"/>
        <v>0</v>
      </c>
      <c r="AT1064" s="191">
        <f t="shared" si="3963"/>
        <v>0</v>
      </c>
      <c r="AU1064" s="191">
        <f t="shared" si="3963"/>
        <v>0</v>
      </c>
      <c r="AV1064" s="163">
        <f t="shared" si="3879"/>
        <v>175140.15300000002</v>
      </c>
      <c r="AW1064" s="191">
        <f t="shared" ref="AW1064:BH1064" si="3964">AW181*$F$1029</f>
        <v>0</v>
      </c>
      <c r="AX1064" s="191">
        <f t="shared" si="3964"/>
        <v>0</v>
      </c>
      <c r="AY1064" s="191">
        <f t="shared" si="3964"/>
        <v>0</v>
      </c>
      <c r="AZ1064" s="191">
        <f t="shared" si="3964"/>
        <v>0</v>
      </c>
      <c r="BA1064" s="191">
        <f t="shared" si="3964"/>
        <v>0</v>
      </c>
      <c r="BB1064" s="191">
        <f t="shared" si="3964"/>
        <v>0</v>
      </c>
      <c r="BC1064" s="191">
        <f t="shared" si="3964"/>
        <v>0</v>
      </c>
      <c r="BD1064" s="191">
        <f t="shared" si="3964"/>
        <v>0</v>
      </c>
      <c r="BE1064" s="191">
        <f t="shared" si="3964"/>
        <v>0</v>
      </c>
      <c r="BF1064" s="191">
        <f t="shared" si="3964"/>
        <v>0</v>
      </c>
      <c r="BG1064" s="191">
        <f t="shared" si="3964"/>
        <v>0</v>
      </c>
      <c r="BH1064" s="191">
        <f t="shared" si="3964"/>
        <v>0</v>
      </c>
      <c r="BI1064" s="163">
        <f t="shared" si="3962"/>
        <v>0</v>
      </c>
      <c r="BV1064" s="163"/>
      <c r="CI1064" s="163"/>
      <c r="CV1064" s="163"/>
      <c r="DI1064" s="163"/>
      <c r="DV1064" s="163"/>
      <c r="EI1064" s="163"/>
    </row>
    <row r="1065" spans="1:139" ht="15.75" outlineLevel="1" x14ac:dyDescent="0.25">
      <c r="A1065" s="2">
        <f t="shared" si="3951"/>
        <v>35</v>
      </c>
      <c r="B1065" s="1" t="str">
        <f t="shared" si="3951"/>
        <v>PRE-09824</v>
      </c>
      <c r="C1065" s="1" t="str">
        <f t="shared" si="3951"/>
        <v>SPP TAU - Circuit 230602</v>
      </c>
      <c r="D1065" s="2" t="str">
        <f t="shared" si="3951"/>
        <v>PRE-09824.1</v>
      </c>
      <c r="E1065" s="162" t="str">
        <f t="shared" si="3951"/>
        <v>SPP TAU - Circuit 230602</v>
      </c>
      <c r="F1065" s="84"/>
      <c r="J1065" s="191">
        <v>0</v>
      </c>
      <c r="K1065" s="191">
        <v>0</v>
      </c>
      <c r="L1065" s="191">
        <v>0</v>
      </c>
      <c r="M1065" s="191">
        <v>0</v>
      </c>
      <c r="N1065" s="191">
        <v>0</v>
      </c>
      <c r="O1065" s="191">
        <v>0</v>
      </c>
      <c r="P1065" s="191">
        <v>0</v>
      </c>
      <c r="Q1065" s="191">
        <v>0</v>
      </c>
      <c r="R1065" s="191">
        <v>0</v>
      </c>
      <c r="S1065" s="191">
        <v>0</v>
      </c>
      <c r="T1065" s="191">
        <v>0</v>
      </c>
      <c r="U1065" s="116">
        <v>0</v>
      </c>
      <c r="V1065" s="163">
        <f t="shared" si="3873"/>
        <v>0</v>
      </c>
      <c r="W1065" s="116">
        <v>0</v>
      </c>
      <c r="X1065" s="116">
        <v>0</v>
      </c>
      <c r="Y1065" s="191">
        <v>0</v>
      </c>
      <c r="Z1065" s="191">
        <v>0</v>
      </c>
      <c r="AA1065" s="116">
        <v>0</v>
      </c>
      <c r="AB1065" s="191">
        <v>0</v>
      </c>
      <c r="AC1065" s="191">
        <v>0</v>
      </c>
      <c r="AD1065" s="191">
        <f t="shared" si="3922"/>
        <v>0</v>
      </c>
      <c r="AE1065" s="116">
        <v>0</v>
      </c>
      <c r="AF1065" s="191">
        <v>0</v>
      </c>
      <c r="AG1065" s="116">
        <v>0</v>
      </c>
      <c r="AH1065" s="116">
        <v>0</v>
      </c>
      <c r="AI1065" s="163">
        <f t="shared" si="3955"/>
        <v>0</v>
      </c>
      <c r="AJ1065" s="191">
        <f t="shared" ref="AJ1065:AU1065" si="3965">AJ182*$F$1029</f>
        <v>0</v>
      </c>
      <c r="AK1065" s="191">
        <f t="shared" si="3965"/>
        <v>0</v>
      </c>
      <c r="AL1065" s="191">
        <f t="shared" si="3965"/>
        <v>200698.495</v>
      </c>
      <c r="AM1065" s="191">
        <f t="shared" si="3965"/>
        <v>0</v>
      </c>
      <c r="AN1065" s="191">
        <f t="shared" si="3965"/>
        <v>0</v>
      </c>
      <c r="AO1065" s="191">
        <f t="shared" si="3965"/>
        <v>0</v>
      </c>
      <c r="AP1065" s="191">
        <f t="shared" si="3965"/>
        <v>0</v>
      </c>
      <c r="AQ1065" s="191">
        <f t="shared" si="3965"/>
        <v>0</v>
      </c>
      <c r="AR1065" s="191">
        <f t="shared" si="3965"/>
        <v>0</v>
      </c>
      <c r="AS1065" s="191">
        <f t="shared" si="3965"/>
        <v>0</v>
      </c>
      <c r="AT1065" s="191">
        <f t="shared" si="3965"/>
        <v>0</v>
      </c>
      <c r="AU1065" s="191">
        <f t="shared" si="3965"/>
        <v>0</v>
      </c>
      <c r="AV1065" s="163">
        <f t="shared" si="3879"/>
        <v>200698.495</v>
      </c>
      <c r="AW1065" s="191">
        <f t="shared" ref="AW1065:BH1065" si="3966">AW182*$F$1029</f>
        <v>0</v>
      </c>
      <c r="AX1065" s="191">
        <f t="shared" si="3966"/>
        <v>0</v>
      </c>
      <c r="AY1065" s="191">
        <f t="shared" si="3966"/>
        <v>0</v>
      </c>
      <c r="AZ1065" s="191">
        <f t="shared" si="3966"/>
        <v>0</v>
      </c>
      <c r="BA1065" s="191">
        <f t="shared" si="3966"/>
        <v>0</v>
      </c>
      <c r="BB1065" s="191">
        <f t="shared" si="3966"/>
        <v>0</v>
      </c>
      <c r="BC1065" s="191">
        <f t="shared" si="3966"/>
        <v>0</v>
      </c>
      <c r="BD1065" s="191">
        <f t="shared" si="3966"/>
        <v>0</v>
      </c>
      <c r="BE1065" s="191">
        <f t="shared" si="3966"/>
        <v>0</v>
      </c>
      <c r="BF1065" s="191">
        <f t="shared" si="3966"/>
        <v>0</v>
      </c>
      <c r="BG1065" s="191">
        <f t="shared" si="3966"/>
        <v>0</v>
      </c>
      <c r="BH1065" s="191">
        <f t="shared" si="3966"/>
        <v>0</v>
      </c>
      <c r="BI1065" s="163">
        <f t="shared" si="3962"/>
        <v>0</v>
      </c>
      <c r="BV1065" s="163"/>
      <c r="CI1065" s="163"/>
      <c r="CV1065" s="163"/>
      <c r="DI1065" s="163"/>
      <c r="DV1065" s="163"/>
      <c r="EI1065" s="163"/>
    </row>
    <row r="1066" spans="1:139" ht="15.75" outlineLevel="1" x14ac:dyDescent="0.25">
      <c r="A1066" s="2">
        <f t="shared" si="3951"/>
        <v>36</v>
      </c>
      <c r="B1066" s="1" t="str">
        <f t="shared" si="3951"/>
        <v>PRE-09825</v>
      </c>
      <c r="C1066" s="1" t="str">
        <f t="shared" si="3951"/>
        <v>SPP TAU - Circuit 230012</v>
      </c>
      <c r="D1066" s="2" t="str">
        <f t="shared" si="3951"/>
        <v>PRE-09825.1</v>
      </c>
      <c r="E1066" s="162" t="str">
        <f t="shared" si="3951"/>
        <v>SPP TAU - Circuit 230012</v>
      </c>
      <c r="F1066" s="84"/>
      <c r="J1066" s="191">
        <v>0</v>
      </c>
      <c r="K1066" s="191">
        <v>0</v>
      </c>
      <c r="L1066" s="191">
        <v>0</v>
      </c>
      <c r="M1066" s="191">
        <v>0</v>
      </c>
      <c r="N1066" s="191">
        <v>0</v>
      </c>
      <c r="O1066" s="191">
        <v>0</v>
      </c>
      <c r="P1066" s="191">
        <v>0</v>
      </c>
      <c r="Q1066" s="191">
        <v>0</v>
      </c>
      <c r="R1066" s="191">
        <v>0</v>
      </c>
      <c r="S1066" s="191">
        <v>0</v>
      </c>
      <c r="T1066" s="191">
        <v>0</v>
      </c>
      <c r="U1066" s="116">
        <v>0</v>
      </c>
      <c r="V1066" s="163">
        <f t="shared" si="3873"/>
        <v>0</v>
      </c>
      <c r="W1066" s="116">
        <v>0</v>
      </c>
      <c r="X1066" s="116">
        <v>0</v>
      </c>
      <c r="Y1066" s="191">
        <v>0</v>
      </c>
      <c r="Z1066" s="191">
        <v>0</v>
      </c>
      <c r="AA1066" s="116">
        <v>0</v>
      </c>
      <c r="AB1066" s="191">
        <v>0</v>
      </c>
      <c r="AC1066" s="191">
        <v>0</v>
      </c>
      <c r="AD1066" s="191">
        <f t="shared" si="3922"/>
        <v>0</v>
      </c>
      <c r="AE1066" s="116">
        <v>0</v>
      </c>
      <c r="AF1066" s="191">
        <v>0</v>
      </c>
      <c r="AG1066" s="116">
        <v>0</v>
      </c>
      <c r="AH1066" s="116">
        <v>0</v>
      </c>
      <c r="AI1066" s="163">
        <f t="shared" si="3955"/>
        <v>0</v>
      </c>
      <c r="AJ1066" s="191">
        <f t="shared" ref="AJ1066:AU1066" si="3967">AJ183*$F$1029</f>
        <v>0</v>
      </c>
      <c r="AK1066" s="191">
        <f t="shared" si="3967"/>
        <v>0</v>
      </c>
      <c r="AL1066" s="191">
        <f t="shared" si="3967"/>
        <v>30790.075000000012</v>
      </c>
      <c r="AM1066" s="191">
        <f t="shared" si="3967"/>
        <v>0</v>
      </c>
      <c r="AN1066" s="191">
        <f t="shared" si="3967"/>
        <v>0</v>
      </c>
      <c r="AO1066" s="191">
        <f t="shared" si="3967"/>
        <v>0</v>
      </c>
      <c r="AP1066" s="191">
        <f t="shared" si="3967"/>
        <v>0</v>
      </c>
      <c r="AQ1066" s="191">
        <f t="shared" si="3967"/>
        <v>0</v>
      </c>
      <c r="AR1066" s="191">
        <f t="shared" si="3967"/>
        <v>0</v>
      </c>
      <c r="AS1066" s="191">
        <f t="shared" si="3967"/>
        <v>0</v>
      </c>
      <c r="AT1066" s="191">
        <f t="shared" si="3967"/>
        <v>0</v>
      </c>
      <c r="AU1066" s="191">
        <f t="shared" si="3967"/>
        <v>0</v>
      </c>
      <c r="AV1066" s="163">
        <f t="shared" si="3879"/>
        <v>30790.075000000012</v>
      </c>
      <c r="AW1066" s="191">
        <f t="shared" ref="AW1066:BH1066" si="3968">AW183*$F$1029</f>
        <v>0</v>
      </c>
      <c r="AX1066" s="191">
        <f t="shared" si="3968"/>
        <v>0</v>
      </c>
      <c r="AY1066" s="191">
        <f t="shared" si="3968"/>
        <v>0</v>
      </c>
      <c r="AZ1066" s="191">
        <f t="shared" si="3968"/>
        <v>0</v>
      </c>
      <c r="BA1066" s="191">
        <f t="shared" si="3968"/>
        <v>0</v>
      </c>
      <c r="BB1066" s="191">
        <f t="shared" si="3968"/>
        <v>0</v>
      </c>
      <c r="BC1066" s="191">
        <f t="shared" si="3968"/>
        <v>0</v>
      </c>
      <c r="BD1066" s="191">
        <f t="shared" si="3968"/>
        <v>0</v>
      </c>
      <c r="BE1066" s="191">
        <f t="shared" si="3968"/>
        <v>0</v>
      </c>
      <c r="BF1066" s="191">
        <f t="shared" si="3968"/>
        <v>0</v>
      </c>
      <c r="BG1066" s="191">
        <f t="shared" si="3968"/>
        <v>0</v>
      </c>
      <c r="BH1066" s="191">
        <f t="shared" si="3968"/>
        <v>0</v>
      </c>
      <c r="BI1066" s="163">
        <f t="shared" si="3962"/>
        <v>0</v>
      </c>
      <c r="BV1066" s="163"/>
      <c r="CI1066" s="163"/>
      <c r="CV1066" s="163"/>
      <c r="DI1066" s="163"/>
      <c r="DV1066" s="163"/>
      <c r="EI1066" s="163"/>
    </row>
    <row r="1067" spans="1:139" ht="15.75" outlineLevel="1" x14ac:dyDescent="0.25">
      <c r="A1067" s="2">
        <f t="shared" si="3951"/>
        <v>37</v>
      </c>
      <c r="B1067" s="1" t="str">
        <f t="shared" si="3951"/>
        <v>PRE-09826</v>
      </c>
      <c r="C1067" s="1" t="str">
        <f t="shared" si="3951"/>
        <v>SPP TAU - Circuit 230606</v>
      </c>
      <c r="D1067" s="2" t="str">
        <f t="shared" si="3951"/>
        <v>PRE-09826.1</v>
      </c>
      <c r="E1067" s="162" t="str">
        <f t="shared" si="3951"/>
        <v>SPP TAU - Circuit 230606</v>
      </c>
      <c r="F1067" s="84"/>
      <c r="J1067" s="191">
        <v>0</v>
      </c>
      <c r="K1067" s="191">
        <v>0</v>
      </c>
      <c r="L1067" s="191">
        <v>0</v>
      </c>
      <c r="M1067" s="191">
        <v>0</v>
      </c>
      <c r="N1067" s="191">
        <v>0</v>
      </c>
      <c r="O1067" s="191">
        <v>0</v>
      </c>
      <c r="P1067" s="191">
        <v>0</v>
      </c>
      <c r="Q1067" s="191">
        <v>0</v>
      </c>
      <c r="R1067" s="191">
        <v>0</v>
      </c>
      <c r="S1067" s="191">
        <v>0</v>
      </c>
      <c r="T1067" s="191">
        <v>0</v>
      </c>
      <c r="U1067" s="116">
        <v>0</v>
      </c>
      <c r="V1067" s="163">
        <f t="shared" si="3873"/>
        <v>0</v>
      </c>
      <c r="W1067" s="116">
        <v>0</v>
      </c>
      <c r="X1067" s="116">
        <v>0</v>
      </c>
      <c r="Y1067" s="191">
        <v>0</v>
      </c>
      <c r="Z1067" s="191">
        <v>0</v>
      </c>
      <c r="AA1067" s="116">
        <v>0</v>
      </c>
      <c r="AB1067" s="191">
        <v>0</v>
      </c>
      <c r="AC1067" s="191">
        <v>0</v>
      </c>
      <c r="AD1067" s="191">
        <f t="shared" si="3922"/>
        <v>0</v>
      </c>
      <c r="AE1067" s="116">
        <v>0</v>
      </c>
      <c r="AF1067" s="191">
        <v>0</v>
      </c>
      <c r="AG1067" s="116">
        <v>0</v>
      </c>
      <c r="AH1067" s="116">
        <v>0</v>
      </c>
      <c r="AI1067" s="163">
        <f t="shared" si="3955"/>
        <v>0</v>
      </c>
      <c r="AJ1067" s="191">
        <f t="shared" ref="AJ1067:AU1067" si="3969">AJ184*$F$1029</f>
        <v>0</v>
      </c>
      <c r="AK1067" s="191">
        <f t="shared" si="3969"/>
        <v>0</v>
      </c>
      <c r="AL1067" s="191">
        <f t="shared" si="3969"/>
        <v>0</v>
      </c>
      <c r="AM1067" s="191">
        <f t="shared" si="3969"/>
        <v>90638.187999999995</v>
      </c>
      <c r="AN1067" s="191">
        <f t="shared" si="3969"/>
        <v>0</v>
      </c>
      <c r="AO1067" s="191">
        <f t="shared" si="3969"/>
        <v>0</v>
      </c>
      <c r="AP1067" s="191">
        <f t="shared" si="3969"/>
        <v>0</v>
      </c>
      <c r="AQ1067" s="191">
        <f t="shared" si="3969"/>
        <v>0</v>
      </c>
      <c r="AR1067" s="191">
        <f t="shared" si="3969"/>
        <v>0</v>
      </c>
      <c r="AS1067" s="191">
        <f t="shared" si="3969"/>
        <v>0</v>
      </c>
      <c r="AT1067" s="191">
        <f t="shared" si="3969"/>
        <v>0</v>
      </c>
      <c r="AU1067" s="191">
        <f t="shared" si="3969"/>
        <v>0</v>
      </c>
      <c r="AV1067" s="163">
        <f t="shared" si="3879"/>
        <v>90638.187999999995</v>
      </c>
      <c r="AW1067" s="191">
        <f t="shared" ref="AW1067:BH1067" si="3970">AW184*$F$1029</f>
        <v>0</v>
      </c>
      <c r="AX1067" s="191">
        <f t="shared" si="3970"/>
        <v>0</v>
      </c>
      <c r="AY1067" s="191">
        <f t="shared" si="3970"/>
        <v>0</v>
      </c>
      <c r="AZ1067" s="191">
        <f t="shared" si="3970"/>
        <v>0</v>
      </c>
      <c r="BA1067" s="191">
        <f t="shared" si="3970"/>
        <v>0</v>
      </c>
      <c r="BB1067" s="191">
        <f t="shared" si="3970"/>
        <v>0</v>
      </c>
      <c r="BC1067" s="191">
        <f t="shared" si="3970"/>
        <v>0</v>
      </c>
      <c r="BD1067" s="191">
        <f t="shared" si="3970"/>
        <v>0</v>
      </c>
      <c r="BE1067" s="191">
        <f t="shared" si="3970"/>
        <v>0</v>
      </c>
      <c r="BF1067" s="191">
        <f t="shared" si="3970"/>
        <v>0</v>
      </c>
      <c r="BG1067" s="191">
        <f t="shared" si="3970"/>
        <v>0</v>
      </c>
      <c r="BH1067" s="191">
        <f t="shared" si="3970"/>
        <v>0</v>
      </c>
      <c r="BI1067" s="163">
        <f t="shared" si="3962"/>
        <v>0</v>
      </c>
      <c r="BV1067" s="163"/>
      <c r="CI1067" s="163"/>
      <c r="CV1067" s="163"/>
      <c r="DI1067" s="163"/>
      <c r="DV1067" s="163"/>
      <c r="EI1067" s="163"/>
    </row>
    <row r="1068" spans="1:139" ht="15.75" outlineLevel="1" x14ac:dyDescent="0.25">
      <c r="A1068" s="2">
        <f t="shared" si="3951"/>
        <v>38</v>
      </c>
      <c r="B1068" s="1" t="str">
        <f t="shared" si="3951"/>
        <v>PRE-09827</v>
      </c>
      <c r="C1068" s="1" t="str">
        <f t="shared" si="3951"/>
        <v>SPP TAU - Circuit 230033</v>
      </c>
      <c r="D1068" s="2" t="str">
        <f t="shared" si="3951"/>
        <v>PRE-09827.1</v>
      </c>
      <c r="E1068" s="162" t="str">
        <f t="shared" si="3951"/>
        <v>SPP TAU - Circuit 230033</v>
      </c>
      <c r="F1068" s="84"/>
      <c r="J1068" s="191">
        <v>0</v>
      </c>
      <c r="K1068" s="191">
        <v>0</v>
      </c>
      <c r="L1068" s="191">
        <v>0</v>
      </c>
      <c r="M1068" s="191">
        <v>0</v>
      </c>
      <c r="N1068" s="191">
        <v>0</v>
      </c>
      <c r="O1068" s="191">
        <v>0</v>
      </c>
      <c r="P1068" s="191">
        <v>0</v>
      </c>
      <c r="Q1068" s="191">
        <v>0</v>
      </c>
      <c r="R1068" s="191">
        <v>0</v>
      </c>
      <c r="S1068" s="191">
        <v>0</v>
      </c>
      <c r="T1068" s="191">
        <v>0</v>
      </c>
      <c r="U1068" s="116">
        <v>0</v>
      </c>
      <c r="V1068" s="163">
        <f t="shared" si="3873"/>
        <v>0</v>
      </c>
      <c r="W1068" s="116">
        <v>0</v>
      </c>
      <c r="X1068" s="116">
        <v>0</v>
      </c>
      <c r="Y1068" s="191">
        <v>0</v>
      </c>
      <c r="Z1068" s="191">
        <v>0</v>
      </c>
      <c r="AA1068" s="116">
        <v>0</v>
      </c>
      <c r="AB1068" s="191">
        <v>0</v>
      </c>
      <c r="AC1068" s="191">
        <v>0</v>
      </c>
      <c r="AD1068" s="191">
        <f t="shared" si="3922"/>
        <v>0</v>
      </c>
      <c r="AE1068" s="116">
        <v>0</v>
      </c>
      <c r="AF1068" s="191">
        <v>0</v>
      </c>
      <c r="AG1068" s="116">
        <v>0</v>
      </c>
      <c r="AH1068" s="116">
        <v>0</v>
      </c>
      <c r="AI1068" s="163">
        <f t="shared" si="3955"/>
        <v>0</v>
      </c>
      <c r="AJ1068" s="191">
        <f t="shared" ref="AJ1068:AU1068" si="3971">AJ185*$F$1029</f>
        <v>0</v>
      </c>
      <c r="AK1068" s="191">
        <f t="shared" si="3971"/>
        <v>0</v>
      </c>
      <c r="AL1068" s="191">
        <f t="shared" si="3971"/>
        <v>0</v>
      </c>
      <c r="AM1068" s="191">
        <f t="shared" si="3971"/>
        <v>30223.877000000004</v>
      </c>
      <c r="AN1068" s="191">
        <f t="shared" si="3971"/>
        <v>0</v>
      </c>
      <c r="AO1068" s="191">
        <f t="shared" si="3971"/>
        <v>0</v>
      </c>
      <c r="AP1068" s="191">
        <f t="shared" si="3971"/>
        <v>0</v>
      </c>
      <c r="AQ1068" s="191">
        <f t="shared" si="3971"/>
        <v>0</v>
      </c>
      <c r="AR1068" s="191">
        <f t="shared" si="3971"/>
        <v>0</v>
      </c>
      <c r="AS1068" s="191">
        <f t="shared" si="3971"/>
        <v>0</v>
      </c>
      <c r="AT1068" s="191">
        <f t="shared" si="3971"/>
        <v>0</v>
      </c>
      <c r="AU1068" s="191">
        <f t="shared" si="3971"/>
        <v>0</v>
      </c>
      <c r="AV1068" s="163">
        <f t="shared" si="3879"/>
        <v>30223.877000000004</v>
      </c>
      <c r="AW1068" s="191">
        <f t="shared" ref="AW1068:BH1068" si="3972">AW185*$F$1029</f>
        <v>0</v>
      </c>
      <c r="AX1068" s="191">
        <f t="shared" si="3972"/>
        <v>0</v>
      </c>
      <c r="AY1068" s="191">
        <f t="shared" si="3972"/>
        <v>0</v>
      </c>
      <c r="AZ1068" s="191">
        <f t="shared" si="3972"/>
        <v>0</v>
      </c>
      <c r="BA1068" s="191">
        <f t="shared" si="3972"/>
        <v>0</v>
      </c>
      <c r="BB1068" s="191">
        <f t="shared" si="3972"/>
        <v>0</v>
      </c>
      <c r="BC1068" s="191">
        <f t="shared" si="3972"/>
        <v>0</v>
      </c>
      <c r="BD1068" s="191">
        <f t="shared" si="3972"/>
        <v>0</v>
      </c>
      <c r="BE1068" s="191">
        <f t="shared" si="3972"/>
        <v>0</v>
      </c>
      <c r="BF1068" s="191">
        <f t="shared" si="3972"/>
        <v>0</v>
      </c>
      <c r="BG1068" s="191">
        <f t="shared" si="3972"/>
        <v>0</v>
      </c>
      <c r="BH1068" s="191">
        <f t="shared" si="3972"/>
        <v>0</v>
      </c>
      <c r="BI1068" s="163">
        <f t="shared" si="3962"/>
        <v>0</v>
      </c>
      <c r="BV1068" s="163"/>
      <c r="CI1068" s="163"/>
      <c r="CV1068" s="163"/>
      <c r="DI1068" s="163"/>
      <c r="DV1068" s="163"/>
      <c r="EI1068" s="163"/>
    </row>
    <row r="1069" spans="1:139" ht="15.75" outlineLevel="1" x14ac:dyDescent="0.25">
      <c r="A1069" s="2">
        <f t="shared" si="3951"/>
        <v>39</v>
      </c>
      <c r="B1069" s="1" t="str">
        <f t="shared" si="3951"/>
        <v>PRE-09828</v>
      </c>
      <c r="C1069" s="1" t="str">
        <f t="shared" si="3951"/>
        <v>SPP TAU - Circuit 230609</v>
      </c>
      <c r="D1069" s="2" t="str">
        <f t="shared" si="3951"/>
        <v>PRE-09828.1</v>
      </c>
      <c r="E1069" s="162" t="str">
        <f t="shared" si="3951"/>
        <v>SPP TAU - Circuit 230609</v>
      </c>
      <c r="F1069" s="84"/>
      <c r="J1069" s="191">
        <v>0</v>
      </c>
      <c r="K1069" s="191">
        <v>0</v>
      </c>
      <c r="L1069" s="191">
        <v>0</v>
      </c>
      <c r="M1069" s="191">
        <v>0</v>
      </c>
      <c r="N1069" s="191">
        <v>0</v>
      </c>
      <c r="O1069" s="191">
        <v>0</v>
      </c>
      <c r="P1069" s="191">
        <v>0</v>
      </c>
      <c r="Q1069" s="191">
        <v>0</v>
      </c>
      <c r="R1069" s="191">
        <v>0</v>
      </c>
      <c r="S1069" s="191">
        <v>0</v>
      </c>
      <c r="T1069" s="191">
        <v>0</v>
      </c>
      <c r="U1069" s="116">
        <v>0</v>
      </c>
      <c r="V1069" s="163">
        <f t="shared" si="3873"/>
        <v>0</v>
      </c>
      <c r="W1069" s="116">
        <v>0</v>
      </c>
      <c r="X1069" s="116">
        <v>0</v>
      </c>
      <c r="Y1069" s="191">
        <v>0</v>
      </c>
      <c r="Z1069" s="191">
        <v>0</v>
      </c>
      <c r="AA1069" s="116">
        <v>0</v>
      </c>
      <c r="AB1069" s="191">
        <v>0</v>
      </c>
      <c r="AC1069" s="191">
        <v>0</v>
      </c>
      <c r="AD1069" s="191">
        <f t="shared" si="3922"/>
        <v>0</v>
      </c>
      <c r="AE1069" s="116">
        <v>0</v>
      </c>
      <c r="AF1069" s="191">
        <v>0</v>
      </c>
      <c r="AG1069" s="116">
        <v>0</v>
      </c>
      <c r="AH1069" s="116">
        <v>0</v>
      </c>
      <c r="AI1069" s="163">
        <f t="shared" si="3955"/>
        <v>0</v>
      </c>
      <c r="AJ1069" s="191">
        <f t="shared" ref="AJ1069:AU1069" si="3973">AJ186*$F$1029</f>
        <v>0</v>
      </c>
      <c r="AK1069" s="191">
        <f t="shared" si="3973"/>
        <v>0</v>
      </c>
      <c r="AL1069" s="191">
        <f t="shared" si="3973"/>
        <v>0</v>
      </c>
      <c r="AM1069" s="191">
        <f t="shared" si="3973"/>
        <v>28430.853000000003</v>
      </c>
      <c r="AN1069" s="191">
        <f t="shared" si="3973"/>
        <v>0</v>
      </c>
      <c r="AO1069" s="191">
        <f t="shared" si="3973"/>
        <v>0</v>
      </c>
      <c r="AP1069" s="191">
        <f t="shared" si="3973"/>
        <v>0</v>
      </c>
      <c r="AQ1069" s="191">
        <f t="shared" si="3973"/>
        <v>0</v>
      </c>
      <c r="AR1069" s="191">
        <f t="shared" si="3973"/>
        <v>0</v>
      </c>
      <c r="AS1069" s="191">
        <f t="shared" si="3973"/>
        <v>0</v>
      </c>
      <c r="AT1069" s="191">
        <f t="shared" si="3973"/>
        <v>0</v>
      </c>
      <c r="AU1069" s="191">
        <f t="shared" si="3973"/>
        <v>0</v>
      </c>
      <c r="AV1069" s="163">
        <f t="shared" si="3879"/>
        <v>28430.853000000003</v>
      </c>
      <c r="AW1069" s="191">
        <f t="shared" ref="AW1069:BH1069" si="3974">AW186*$F$1029</f>
        <v>0</v>
      </c>
      <c r="AX1069" s="191">
        <f t="shared" si="3974"/>
        <v>0</v>
      </c>
      <c r="AY1069" s="191">
        <f t="shared" si="3974"/>
        <v>0</v>
      </c>
      <c r="AZ1069" s="191">
        <f t="shared" si="3974"/>
        <v>0</v>
      </c>
      <c r="BA1069" s="191">
        <f t="shared" si="3974"/>
        <v>0</v>
      </c>
      <c r="BB1069" s="191">
        <f t="shared" si="3974"/>
        <v>0</v>
      </c>
      <c r="BC1069" s="191">
        <f t="shared" si="3974"/>
        <v>0</v>
      </c>
      <c r="BD1069" s="191">
        <f t="shared" si="3974"/>
        <v>0</v>
      </c>
      <c r="BE1069" s="191">
        <f t="shared" si="3974"/>
        <v>0</v>
      </c>
      <c r="BF1069" s="191">
        <f t="shared" si="3974"/>
        <v>0</v>
      </c>
      <c r="BG1069" s="191">
        <f t="shared" si="3974"/>
        <v>0</v>
      </c>
      <c r="BH1069" s="191">
        <f t="shared" si="3974"/>
        <v>0</v>
      </c>
      <c r="BI1069" s="163">
        <f t="shared" si="3962"/>
        <v>0</v>
      </c>
      <c r="BV1069" s="163"/>
      <c r="CI1069" s="163"/>
      <c r="CV1069" s="163"/>
      <c r="DI1069" s="163"/>
      <c r="DV1069" s="163"/>
      <c r="EI1069" s="163"/>
    </row>
    <row r="1070" spans="1:139" ht="15.75" outlineLevel="1" x14ac:dyDescent="0.25">
      <c r="A1070" s="2">
        <f t="shared" si="3951"/>
        <v>40</v>
      </c>
      <c r="B1070" s="1" t="str">
        <f t="shared" si="3951"/>
        <v>PRE-09829</v>
      </c>
      <c r="C1070" s="1" t="str">
        <f t="shared" si="3951"/>
        <v>SPP TAU - Circuit 230013</v>
      </c>
      <c r="D1070" s="2" t="str">
        <f t="shared" si="3951"/>
        <v>PRE-09829.1</v>
      </c>
      <c r="E1070" s="162" t="str">
        <f t="shared" si="3951"/>
        <v>SPP TAU - Circuit 230013</v>
      </c>
      <c r="F1070" s="84"/>
      <c r="J1070" s="191">
        <v>0</v>
      </c>
      <c r="K1070" s="191">
        <v>0</v>
      </c>
      <c r="L1070" s="191">
        <v>0</v>
      </c>
      <c r="M1070" s="191">
        <v>0</v>
      </c>
      <c r="N1070" s="191">
        <v>0</v>
      </c>
      <c r="O1070" s="191">
        <v>0</v>
      </c>
      <c r="P1070" s="191">
        <v>0</v>
      </c>
      <c r="Q1070" s="191">
        <v>0</v>
      </c>
      <c r="R1070" s="191">
        <v>0</v>
      </c>
      <c r="S1070" s="191">
        <v>0</v>
      </c>
      <c r="T1070" s="191">
        <v>0</v>
      </c>
      <c r="U1070" s="116">
        <v>0</v>
      </c>
      <c r="V1070" s="163">
        <f t="shared" si="3873"/>
        <v>0</v>
      </c>
      <c r="W1070" s="116">
        <v>0</v>
      </c>
      <c r="X1070" s="116">
        <v>0</v>
      </c>
      <c r="Y1070" s="191">
        <v>0</v>
      </c>
      <c r="Z1070" s="191">
        <v>0</v>
      </c>
      <c r="AA1070" s="116">
        <v>0</v>
      </c>
      <c r="AB1070" s="191">
        <v>0</v>
      </c>
      <c r="AC1070" s="191">
        <v>0</v>
      </c>
      <c r="AD1070" s="191">
        <f t="shared" si="3922"/>
        <v>0</v>
      </c>
      <c r="AE1070" s="116">
        <v>0</v>
      </c>
      <c r="AF1070" s="191">
        <v>0</v>
      </c>
      <c r="AG1070" s="116">
        <v>0</v>
      </c>
      <c r="AH1070" s="116">
        <v>0</v>
      </c>
      <c r="AI1070" s="163">
        <f t="shared" si="3955"/>
        <v>0</v>
      </c>
      <c r="AJ1070" s="191">
        <f t="shared" ref="AJ1070:AU1070" si="3975">AJ187*$F$1029</f>
        <v>0</v>
      </c>
      <c r="AK1070" s="191">
        <f t="shared" si="3975"/>
        <v>0</v>
      </c>
      <c r="AL1070" s="191">
        <f t="shared" si="3975"/>
        <v>0</v>
      </c>
      <c r="AM1070" s="191">
        <f t="shared" si="3975"/>
        <v>0</v>
      </c>
      <c r="AN1070" s="191">
        <f t="shared" si="3975"/>
        <v>42866.323000000004</v>
      </c>
      <c r="AO1070" s="191">
        <f t="shared" si="3975"/>
        <v>0</v>
      </c>
      <c r="AP1070" s="191">
        <f t="shared" si="3975"/>
        <v>0</v>
      </c>
      <c r="AQ1070" s="191">
        <f t="shared" si="3975"/>
        <v>0</v>
      </c>
      <c r="AR1070" s="191">
        <f t="shared" si="3975"/>
        <v>0</v>
      </c>
      <c r="AS1070" s="191">
        <f t="shared" si="3975"/>
        <v>0</v>
      </c>
      <c r="AT1070" s="191">
        <f t="shared" si="3975"/>
        <v>0</v>
      </c>
      <c r="AU1070" s="191">
        <f t="shared" si="3975"/>
        <v>0</v>
      </c>
      <c r="AV1070" s="163">
        <f t="shared" si="3879"/>
        <v>42866.323000000004</v>
      </c>
      <c r="AW1070" s="191">
        <f t="shared" ref="AW1070:BH1070" si="3976">AW187*$F$1029</f>
        <v>0</v>
      </c>
      <c r="AX1070" s="191">
        <f t="shared" si="3976"/>
        <v>0</v>
      </c>
      <c r="AY1070" s="191">
        <f t="shared" si="3976"/>
        <v>0</v>
      </c>
      <c r="AZ1070" s="191">
        <f t="shared" si="3976"/>
        <v>0</v>
      </c>
      <c r="BA1070" s="191">
        <f t="shared" si="3976"/>
        <v>0</v>
      </c>
      <c r="BB1070" s="191">
        <f t="shared" si="3976"/>
        <v>0</v>
      </c>
      <c r="BC1070" s="191">
        <f t="shared" si="3976"/>
        <v>0</v>
      </c>
      <c r="BD1070" s="191">
        <f t="shared" si="3976"/>
        <v>0</v>
      </c>
      <c r="BE1070" s="191">
        <f t="shared" si="3976"/>
        <v>0</v>
      </c>
      <c r="BF1070" s="191">
        <f t="shared" si="3976"/>
        <v>0</v>
      </c>
      <c r="BG1070" s="191">
        <f t="shared" si="3976"/>
        <v>0</v>
      </c>
      <c r="BH1070" s="191">
        <f t="shared" si="3976"/>
        <v>0</v>
      </c>
      <c r="BI1070" s="163">
        <f t="shared" si="3962"/>
        <v>0</v>
      </c>
      <c r="BV1070" s="163"/>
      <c r="CI1070" s="163"/>
      <c r="CV1070" s="163"/>
      <c r="DI1070" s="163"/>
      <c r="DV1070" s="163"/>
      <c r="EI1070" s="163"/>
    </row>
    <row r="1071" spans="1:139" ht="15.75" outlineLevel="1" x14ac:dyDescent="0.25">
      <c r="A1071" s="2">
        <f t="shared" ref="A1071:E1080" si="3977">A931</f>
        <v>41</v>
      </c>
      <c r="B1071" s="1" t="str">
        <f t="shared" si="3977"/>
        <v>PRE-09830</v>
      </c>
      <c r="C1071" s="1" t="str">
        <f t="shared" si="3977"/>
        <v>SPP TAU - Circuit 66030</v>
      </c>
      <c r="D1071" s="2" t="str">
        <f t="shared" si="3977"/>
        <v>PRE-09830.1</v>
      </c>
      <c r="E1071" s="162" t="str">
        <f t="shared" si="3977"/>
        <v>SPP TAU - Circuit 66030</v>
      </c>
      <c r="F1071" s="84"/>
      <c r="J1071" s="191">
        <v>0</v>
      </c>
      <c r="K1071" s="191">
        <v>0</v>
      </c>
      <c r="L1071" s="191">
        <v>0</v>
      </c>
      <c r="M1071" s="191">
        <v>0</v>
      </c>
      <c r="N1071" s="191">
        <v>0</v>
      </c>
      <c r="O1071" s="191">
        <v>0</v>
      </c>
      <c r="P1071" s="191">
        <v>0</v>
      </c>
      <c r="Q1071" s="191">
        <v>0</v>
      </c>
      <c r="R1071" s="191">
        <v>0</v>
      </c>
      <c r="S1071" s="191">
        <v>0</v>
      </c>
      <c r="T1071" s="191">
        <v>0</v>
      </c>
      <c r="U1071" s="116">
        <v>0</v>
      </c>
      <c r="V1071" s="163">
        <f t="shared" si="3873"/>
        <v>0</v>
      </c>
      <c r="W1071" s="116">
        <v>0</v>
      </c>
      <c r="X1071" s="116">
        <v>0</v>
      </c>
      <c r="Y1071" s="191">
        <v>0</v>
      </c>
      <c r="Z1071" s="191">
        <v>0</v>
      </c>
      <c r="AA1071" s="116">
        <v>0</v>
      </c>
      <c r="AB1071" s="191">
        <v>0</v>
      </c>
      <c r="AC1071" s="191">
        <v>0</v>
      </c>
      <c r="AD1071" s="191">
        <f t="shared" si="3922"/>
        <v>0</v>
      </c>
      <c r="AE1071" s="116">
        <v>0</v>
      </c>
      <c r="AF1071" s="191">
        <v>0</v>
      </c>
      <c r="AG1071" s="116">
        <v>0</v>
      </c>
      <c r="AH1071" s="116">
        <v>0</v>
      </c>
      <c r="AI1071" s="163">
        <f t="shared" si="3955"/>
        <v>0</v>
      </c>
      <c r="AJ1071" s="191">
        <f t="shared" ref="AJ1071:AU1071" si="3978">AJ188*$F$1029</f>
        <v>0</v>
      </c>
      <c r="AK1071" s="191">
        <f t="shared" si="3978"/>
        <v>0</v>
      </c>
      <c r="AL1071" s="191">
        <f t="shared" si="3978"/>
        <v>0</v>
      </c>
      <c r="AM1071" s="191">
        <f t="shared" si="3978"/>
        <v>0</v>
      </c>
      <c r="AN1071" s="191">
        <f t="shared" si="3978"/>
        <v>0</v>
      </c>
      <c r="AO1071" s="191">
        <f t="shared" si="3978"/>
        <v>151596.08500000002</v>
      </c>
      <c r="AP1071" s="191">
        <f t="shared" si="3978"/>
        <v>0</v>
      </c>
      <c r="AQ1071" s="191">
        <f t="shared" si="3978"/>
        <v>0</v>
      </c>
      <c r="AR1071" s="191">
        <f t="shared" si="3978"/>
        <v>0</v>
      </c>
      <c r="AS1071" s="191">
        <f t="shared" si="3978"/>
        <v>0</v>
      </c>
      <c r="AT1071" s="191">
        <f t="shared" si="3978"/>
        <v>0</v>
      </c>
      <c r="AU1071" s="191">
        <f t="shared" si="3978"/>
        <v>0</v>
      </c>
      <c r="AV1071" s="163">
        <f t="shared" si="3879"/>
        <v>151596.08500000002</v>
      </c>
      <c r="AW1071" s="191">
        <f t="shared" ref="AW1071:BH1071" si="3979">AW188*$F$1029</f>
        <v>0</v>
      </c>
      <c r="AX1071" s="191">
        <f t="shared" si="3979"/>
        <v>0</v>
      </c>
      <c r="AY1071" s="191">
        <f t="shared" si="3979"/>
        <v>0</v>
      </c>
      <c r="AZ1071" s="191">
        <f t="shared" si="3979"/>
        <v>0</v>
      </c>
      <c r="BA1071" s="191">
        <f t="shared" si="3979"/>
        <v>0</v>
      </c>
      <c r="BB1071" s="191">
        <f t="shared" si="3979"/>
        <v>0</v>
      </c>
      <c r="BC1071" s="191">
        <f t="shared" si="3979"/>
        <v>0</v>
      </c>
      <c r="BD1071" s="191">
        <f t="shared" si="3979"/>
        <v>0</v>
      </c>
      <c r="BE1071" s="191">
        <f t="shared" si="3979"/>
        <v>0</v>
      </c>
      <c r="BF1071" s="191">
        <f t="shared" si="3979"/>
        <v>0</v>
      </c>
      <c r="BG1071" s="191">
        <f t="shared" si="3979"/>
        <v>0</v>
      </c>
      <c r="BH1071" s="191">
        <f t="shared" si="3979"/>
        <v>0</v>
      </c>
      <c r="BI1071" s="163">
        <f t="shared" si="3962"/>
        <v>0</v>
      </c>
      <c r="BV1071" s="163"/>
      <c r="CI1071" s="163"/>
      <c r="CV1071" s="163"/>
      <c r="DI1071" s="163"/>
      <c r="DV1071" s="163"/>
      <c r="EI1071" s="163"/>
    </row>
    <row r="1072" spans="1:139" ht="15.75" outlineLevel="1" x14ac:dyDescent="0.25">
      <c r="A1072" s="2">
        <f t="shared" si="3977"/>
        <v>42</v>
      </c>
      <c r="B1072" s="1" t="str">
        <f t="shared" si="3977"/>
        <v>PRE-09831</v>
      </c>
      <c r="C1072" s="1" t="str">
        <f t="shared" si="3977"/>
        <v>SPP TAU - Circuit 66025</v>
      </c>
      <c r="D1072" s="2" t="str">
        <f t="shared" si="3977"/>
        <v>PRE-09831.1</v>
      </c>
      <c r="E1072" s="162" t="str">
        <f t="shared" si="3977"/>
        <v>SPP TAU - Circuit 66025</v>
      </c>
      <c r="F1072" s="84"/>
      <c r="J1072" s="191">
        <v>0</v>
      </c>
      <c r="K1072" s="191">
        <v>0</v>
      </c>
      <c r="L1072" s="191">
        <v>0</v>
      </c>
      <c r="M1072" s="191">
        <v>0</v>
      </c>
      <c r="N1072" s="191">
        <v>0</v>
      </c>
      <c r="O1072" s="191">
        <v>0</v>
      </c>
      <c r="P1072" s="191">
        <v>0</v>
      </c>
      <c r="Q1072" s="191">
        <v>0</v>
      </c>
      <c r="R1072" s="191">
        <v>0</v>
      </c>
      <c r="S1072" s="191">
        <v>0</v>
      </c>
      <c r="T1072" s="191">
        <v>0</v>
      </c>
      <c r="U1072" s="116">
        <v>0</v>
      </c>
      <c r="V1072" s="163">
        <f t="shared" si="3873"/>
        <v>0</v>
      </c>
      <c r="W1072" s="116">
        <v>0</v>
      </c>
      <c r="X1072" s="116">
        <v>0</v>
      </c>
      <c r="Y1072" s="191">
        <v>0</v>
      </c>
      <c r="Z1072" s="191">
        <v>0</v>
      </c>
      <c r="AA1072" s="116">
        <v>0</v>
      </c>
      <c r="AB1072" s="191">
        <v>0</v>
      </c>
      <c r="AC1072" s="191">
        <v>0</v>
      </c>
      <c r="AD1072" s="191">
        <f t="shared" si="3922"/>
        <v>0</v>
      </c>
      <c r="AE1072" s="116">
        <v>0</v>
      </c>
      <c r="AF1072" s="191">
        <v>0</v>
      </c>
      <c r="AG1072" s="116">
        <v>0</v>
      </c>
      <c r="AH1072" s="116">
        <v>0</v>
      </c>
      <c r="AI1072" s="163">
        <f t="shared" si="3955"/>
        <v>0</v>
      </c>
      <c r="AJ1072" s="191">
        <f t="shared" ref="AJ1072:AU1072" si="3980">AJ189*$F$1029</f>
        <v>0</v>
      </c>
      <c r="AK1072" s="191">
        <f t="shared" si="3980"/>
        <v>0</v>
      </c>
      <c r="AL1072" s="191">
        <f t="shared" si="3980"/>
        <v>0</v>
      </c>
      <c r="AM1072" s="191">
        <f t="shared" si="3980"/>
        <v>0</v>
      </c>
      <c r="AN1072" s="191">
        <f t="shared" si="3980"/>
        <v>0</v>
      </c>
      <c r="AO1072" s="191">
        <f t="shared" si="3980"/>
        <v>0</v>
      </c>
      <c r="AP1072" s="191">
        <f t="shared" si="3980"/>
        <v>0</v>
      </c>
      <c r="AQ1072" s="191">
        <f t="shared" si="3980"/>
        <v>409028.3930000001</v>
      </c>
      <c r="AR1072" s="191">
        <f t="shared" si="3980"/>
        <v>0</v>
      </c>
      <c r="AS1072" s="191">
        <f t="shared" si="3980"/>
        <v>0</v>
      </c>
      <c r="AT1072" s="191">
        <f t="shared" si="3980"/>
        <v>0</v>
      </c>
      <c r="AU1072" s="191">
        <f t="shared" si="3980"/>
        <v>0</v>
      </c>
      <c r="AV1072" s="163">
        <f t="shared" si="3879"/>
        <v>409028.3930000001</v>
      </c>
      <c r="AW1072" s="191">
        <f t="shared" ref="AW1072:BH1072" si="3981">AW189*$F$1029</f>
        <v>0</v>
      </c>
      <c r="AX1072" s="191">
        <f t="shared" si="3981"/>
        <v>0</v>
      </c>
      <c r="AY1072" s="191">
        <f t="shared" si="3981"/>
        <v>0</v>
      </c>
      <c r="AZ1072" s="191">
        <f t="shared" si="3981"/>
        <v>0</v>
      </c>
      <c r="BA1072" s="191">
        <f t="shared" si="3981"/>
        <v>0</v>
      </c>
      <c r="BB1072" s="191">
        <f t="shared" si="3981"/>
        <v>0</v>
      </c>
      <c r="BC1072" s="191">
        <f t="shared" si="3981"/>
        <v>0</v>
      </c>
      <c r="BD1072" s="191">
        <f t="shared" si="3981"/>
        <v>0</v>
      </c>
      <c r="BE1072" s="191">
        <f t="shared" si="3981"/>
        <v>0</v>
      </c>
      <c r="BF1072" s="191">
        <f t="shared" si="3981"/>
        <v>0</v>
      </c>
      <c r="BG1072" s="191">
        <f t="shared" si="3981"/>
        <v>0</v>
      </c>
      <c r="BH1072" s="191">
        <f t="shared" si="3981"/>
        <v>0</v>
      </c>
      <c r="BI1072" s="163">
        <f t="shared" si="3962"/>
        <v>0</v>
      </c>
      <c r="BV1072" s="163"/>
      <c r="CI1072" s="163"/>
      <c r="CV1072" s="163"/>
      <c r="DI1072" s="163"/>
      <c r="DV1072" s="163"/>
      <c r="EI1072" s="163"/>
    </row>
    <row r="1073" spans="1:139" ht="15.75" outlineLevel="1" x14ac:dyDescent="0.25">
      <c r="A1073" s="2">
        <f t="shared" si="3977"/>
        <v>43</v>
      </c>
      <c r="B1073" s="1" t="str">
        <f t="shared" si="3977"/>
        <v>PRE-09832</v>
      </c>
      <c r="C1073" s="1" t="str">
        <f t="shared" si="3977"/>
        <v>SPP TAU - Circuit 66020</v>
      </c>
      <c r="D1073" s="2" t="str">
        <f t="shared" si="3977"/>
        <v>PRE-09832.1</v>
      </c>
      <c r="E1073" s="162" t="str">
        <f t="shared" si="3977"/>
        <v>SPP TAU - Circuit 66020</v>
      </c>
      <c r="F1073" s="84"/>
      <c r="J1073" s="191">
        <v>0</v>
      </c>
      <c r="K1073" s="191">
        <v>0</v>
      </c>
      <c r="L1073" s="191">
        <v>0</v>
      </c>
      <c r="M1073" s="191">
        <v>0</v>
      </c>
      <c r="N1073" s="191">
        <v>0</v>
      </c>
      <c r="O1073" s="191">
        <v>0</v>
      </c>
      <c r="P1073" s="191">
        <v>0</v>
      </c>
      <c r="Q1073" s="191">
        <v>0</v>
      </c>
      <c r="R1073" s="191">
        <v>0</v>
      </c>
      <c r="S1073" s="191">
        <v>0</v>
      </c>
      <c r="T1073" s="191">
        <v>0</v>
      </c>
      <c r="U1073" s="116">
        <v>0</v>
      </c>
      <c r="V1073" s="163">
        <f t="shared" si="3873"/>
        <v>0</v>
      </c>
      <c r="W1073" s="116">
        <v>0</v>
      </c>
      <c r="X1073" s="116">
        <v>0</v>
      </c>
      <c r="Y1073" s="191">
        <v>0</v>
      </c>
      <c r="Z1073" s="191">
        <v>0</v>
      </c>
      <c r="AA1073" s="116">
        <v>0</v>
      </c>
      <c r="AB1073" s="191">
        <v>0</v>
      </c>
      <c r="AC1073" s="191">
        <v>0</v>
      </c>
      <c r="AD1073" s="191">
        <f t="shared" si="3922"/>
        <v>0</v>
      </c>
      <c r="AE1073" s="116">
        <v>0</v>
      </c>
      <c r="AF1073" s="191">
        <v>0</v>
      </c>
      <c r="AG1073" s="116">
        <v>0</v>
      </c>
      <c r="AH1073" s="116">
        <v>0</v>
      </c>
      <c r="AI1073" s="163">
        <f t="shared" si="3955"/>
        <v>0</v>
      </c>
      <c r="AJ1073" s="191">
        <f t="shared" ref="AJ1073:AU1073" si="3982">AJ190*$F$1029</f>
        <v>0</v>
      </c>
      <c r="AK1073" s="191">
        <f t="shared" si="3982"/>
        <v>0</v>
      </c>
      <c r="AL1073" s="191">
        <f t="shared" si="3982"/>
        <v>0</v>
      </c>
      <c r="AM1073" s="191">
        <f t="shared" si="3982"/>
        <v>0</v>
      </c>
      <c r="AN1073" s="191">
        <f t="shared" si="3982"/>
        <v>0</v>
      </c>
      <c r="AO1073" s="191">
        <f t="shared" si="3982"/>
        <v>0</v>
      </c>
      <c r="AP1073" s="191">
        <f t="shared" si="3982"/>
        <v>0</v>
      </c>
      <c r="AQ1073" s="191">
        <f t="shared" si="3982"/>
        <v>31001.390000000003</v>
      </c>
      <c r="AR1073" s="191">
        <f t="shared" si="3982"/>
        <v>0</v>
      </c>
      <c r="AS1073" s="191">
        <f t="shared" si="3982"/>
        <v>0</v>
      </c>
      <c r="AT1073" s="191">
        <f t="shared" si="3982"/>
        <v>0</v>
      </c>
      <c r="AU1073" s="191">
        <f t="shared" si="3982"/>
        <v>0</v>
      </c>
      <c r="AV1073" s="163">
        <f t="shared" si="3879"/>
        <v>31001.390000000003</v>
      </c>
      <c r="AW1073" s="191">
        <f t="shared" ref="AW1073:BH1073" si="3983">AW190*$F$1029</f>
        <v>0</v>
      </c>
      <c r="AX1073" s="191">
        <f t="shared" si="3983"/>
        <v>0</v>
      </c>
      <c r="AY1073" s="191">
        <f t="shared" si="3983"/>
        <v>0</v>
      </c>
      <c r="AZ1073" s="191">
        <f t="shared" si="3983"/>
        <v>0</v>
      </c>
      <c r="BA1073" s="191">
        <f t="shared" si="3983"/>
        <v>0</v>
      </c>
      <c r="BB1073" s="191">
        <f t="shared" si="3983"/>
        <v>0</v>
      </c>
      <c r="BC1073" s="191">
        <f t="shared" si="3983"/>
        <v>0</v>
      </c>
      <c r="BD1073" s="191">
        <f t="shared" si="3983"/>
        <v>0</v>
      </c>
      <c r="BE1073" s="191">
        <f t="shared" si="3983"/>
        <v>0</v>
      </c>
      <c r="BF1073" s="191">
        <f t="shared" si="3983"/>
        <v>0</v>
      </c>
      <c r="BG1073" s="191">
        <f t="shared" si="3983"/>
        <v>0</v>
      </c>
      <c r="BH1073" s="191">
        <f t="shared" si="3983"/>
        <v>0</v>
      </c>
      <c r="BI1073" s="163">
        <f t="shared" si="3962"/>
        <v>0</v>
      </c>
      <c r="BV1073" s="163"/>
      <c r="CI1073" s="163"/>
      <c r="CV1073" s="163"/>
      <c r="DI1073" s="163"/>
      <c r="DV1073" s="163"/>
      <c r="EI1073" s="163"/>
    </row>
    <row r="1074" spans="1:139" ht="15.75" outlineLevel="1" x14ac:dyDescent="0.25">
      <c r="A1074" s="2">
        <f t="shared" si="3977"/>
        <v>44</v>
      </c>
      <c r="B1074" s="1" t="str">
        <f t="shared" si="3977"/>
        <v>PRE-09833</v>
      </c>
      <c r="C1074" s="1" t="str">
        <f t="shared" si="3977"/>
        <v>SPP TAU - Circuit 66027</v>
      </c>
      <c r="D1074" s="2" t="str">
        <f t="shared" si="3977"/>
        <v>PRE-09833.1</v>
      </c>
      <c r="E1074" s="162" t="str">
        <f t="shared" si="3977"/>
        <v>SPP TAU - Circuit 66027</v>
      </c>
      <c r="F1074" s="84"/>
      <c r="J1074" s="191">
        <v>0</v>
      </c>
      <c r="K1074" s="191">
        <v>0</v>
      </c>
      <c r="L1074" s="191">
        <v>0</v>
      </c>
      <c r="M1074" s="191">
        <v>0</v>
      </c>
      <c r="N1074" s="191">
        <v>0</v>
      </c>
      <c r="O1074" s="191">
        <v>0</v>
      </c>
      <c r="P1074" s="191">
        <v>0</v>
      </c>
      <c r="Q1074" s="191">
        <v>0</v>
      </c>
      <c r="R1074" s="191">
        <v>0</v>
      </c>
      <c r="S1074" s="191">
        <v>0</v>
      </c>
      <c r="T1074" s="191">
        <v>0</v>
      </c>
      <c r="U1074" s="116">
        <v>0</v>
      </c>
      <c r="V1074" s="163">
        <f t="shared" si="3873"/>
        <v>0</v>
      </c>
      <c r="W1074" s="116">
        <v>0</v>
      </c>
      <c r="X1074" s="116">
        <v>0</v>
      </c>
      <c r="Y1074" s="191">
        <v>0</v>
      </c>
      <c r="Z1074" s="191">
        <v>0</v>
      </c>
      <c r="AA1074" s="116">
        <v>0</v>
      </c>
      <c r="AB1074" s="191">
        <v>0</v>
      </c>
      <c r="AC1074" s="191">
        <v>0</v>
      </c>
      <c r="AD1074" s="191">
        <f t="shared" si="3922"/>
        <v>0</v>
      </c>
      <c r="AE1074" s="116">
        <v>0</v>
      </c>
      <c r="AF1074" s="191">
        <v>0</v>
      </c>
      <c r="AG1074" s="116">
        <v>0</v>
      </c>
      <c r="AH1074" s="116">
        <v>0</v>
      </c>
      <c r="AI1074" s="163">
        <f t="shared" si="3955"/>
        <v>0</v>
      </c>
      <c r="AJ1074" s="191">
        <f t="shared" ref="AJ1074:AU1074" si="3984">AJ191*$F$1029</f>
        <v>0</v>
      </c>
      <c r="AK1074" s="191">
        <f t="shared" si="3984"/>
        <v>0</v>
      </c>
      <c r="AL1074" s="191">
        <f t="shared" si="3984"/>
        <v>0</v>
      </c>
      <c r="AM1074" s="191">
        <f t="shared" si="3984"/>
        <v>0</v>
      </c>
      <c r="AN1074" s="191">
        <f t="shared" si="3984"/>
        <v>0</v>
      </c>
      <c r="AO1074" s="191">
        <f t="shared" si="3984"/>
        <v>0</v>
      </c>
      <c r="AP1074" s="191">
        <f t="shared" si="3984"/>
        <v>0</v>
      </c>
      <c r="AQ1074" s="191">
        <f t="shared" si="3984"/>
        <v>0</v>
      </c>
      <c r="AR1074" s="191">
        <f t="shared" si="3984"/>
        <v>55531.382000000012</v>
      </c>
      <c r="AS1074" s="191">
        <f t="shared" si="3984"/>
        <v>0</v>
      </c>
      <c r="AT1074" s="191">
        <f t="shared" si="3984"/>
        <v>0</v>
      </c>
      <c r="AU1074" s="191">
        <f t="shared" si="3984"/>
        <v>0</v>
      </c>
      <c r="AV1074" s="163">
        <f t="shared" si="3879"/>
        <v>55531.382000000012</v>
      </c>
      <c r="AW1074" s="191">
        <f t="shared" ref="AW1074:BH1074" si="3985">AW191*$F$1029</f>
        <v>0</v>
      </c>
      <c r="AX1074" s="191">
        <f t="shared" si="3985"/>
        <v>0</v>
      </c>
      <c r="AY1074" s="191">
        <f t="shared" si="3985"/>
        <v>0</v>
      </c>
      <c r="AZ1074" s="191">
        <f t="shared" si="3985"/>
        <v>0</v>
      </c>
      <c r="BA1074" s="191">
        <f t="shared" si="3985"/>
        <v>0</v>
      </c>
      <c r="BB1074" s="191">
        <f t="shared" si="3985"/>
        <v>0</v>
      </c>
      <c r="BC1074" s="191">
        <f t="shared" si="3985"/>
        <v>0</v>
      </c>
      <c r="BD1074" s="191">
        <f t="shared" si="3985"/>
        <v>0</v>
      </c>
      <c r="BE1074" s="191">
        <f t="shared" si="3985"/>
        <v>0</v>
      </c>
      <c r="BF1074" s="191">
        <f t="shared" si="3985"/>
        <v>0</v>
      </c>
      <c r="BG1074" s="191">
        <f t="shared" si="3985"/>
        <v>0</v>
      </c>
      <c r="BH1074" s="191">
        <f t="shared" si="3985"/>
        <v>0</v>
      </c>
      <c r="BI1074" s="163">
        <f t="shared" si="3962"/>
        <v>0</v>
      </c>
      <c r="BV1074" s="163"/>
      <c r="CI1074" s="163"/>
      <c r="CV1074" s="163"/>
      <c r="DI1074" s="163"/>
      <c r="DV1074" s="163"/>
      <c r="EI1074" s="163"/>
    </row>
    <row r="1075" spans="1:139" ht="15.75" outlineLevel="1" x14ac:dyDescent="0.25">
      <c r="A1075" s="2">
        <f t="shared" si="3977"/>
        <v>45</v>
      </c>
      <c r="B1075" s="1" t="str">
        <f t="shared" si="3977"/>
        <v>PRE-09834</v>
      </c>
      <c r="C1075" s="1" t="str">
        <f t="shared" si="3977"/>
        <v>SPP TAU - Circuit 66008</v>
      </c>
      <c r="D1075" s="2" t="str">
        <f t="shared" si="3977"/>
        <v>PRE-09834.1</v>
      </c>
      <c r="E1075" s="162" t="str">
        <f t="shared" si="3977"/>
        <v>SPP TAU - Circuit 66008</v>
      </c>
      <c r="F1075" s="84"/>
      <c r="J1075" s="191">
        <v>0</v>
      </c>
      <c r="K1075" s="191">
        <v>0</v>
      </c>
      <c r="L1075" s="191">
        <v>0</v>
      </c>
      <c r="M1075" s="191">
        <v>0</v>
      </c>
      <c r="N1075" s="191">
        <v>0</v>
      </c>
      <c r="O1075" s="191">
        <v>0</v>
      </c>
      <c r="P1075" s="191">
        <v>0</v>
      </c>
      <c r="Q1075" s="191">
        <v>0</v>
      </c>
      <c r="R1075" s="191">
        <v>0</v>
      </c>
      <c r="S1075" s="191">
        <v>0</v>
      </c>
      <c r="T1075" s="191">
        <v>0</v>
      </c>
      <c r="U1075" s="116">
        <v>0</v>
      </c>
      <c r="V1075" s="163">
        <f t="shared" si="3873"/>
        <v>0</v>
      </c>
      <c r="W1075" s="116">
        <v>0</v>
      </c>
      <c r="X1075" s="116">
        <v>0</v>
      </c>
      <c r="Y1075" s="191">
        <v>0</v>
      </c>
      <c r="Z1075" s="191">
        <v>0</v>
      </c>
      <c r="AA1075" s="116">
        <v>0</v>
      </c>
      <c r="AB1075" s="191">
        <v>0</v>
      </c>
      <c r="AC1075" s="191">
        <v>0</v>
      </c>
      <c r="AD1075" s="191">
        <f t="shared" si="3922"/>
        <v>0</v>
      </c>
      <c r="AE1075" s="116">
        <v>0</v>
      </c>
      <c r="AF1075" s="191">
        <v>0</v>
      </c>
      <c r="AG1075" s="116">
        <v>0</v>
      </c>
      <c r="AH1075" s="116">
        <v>0</v>
      </c>
      <c r="AI1075" s="163">
        <f t="shared" si="3955"/>
        <v>0</v>
      </c>
      <c r="AJ1075" s="191">
        <f t="shared" ref="AJ1075:AU1075" si="3986">AJ192*$F$1029</f>
        <v>0</v>
      </c>
      <c r="AK1075" s="191">
        <f t="shared" si="3986"/>
        <v>0</v>
      </c>
      <c r="AL1075" s="191">
        <f t="shared" si="3986"/>
        <v>0</v>
      </c>
      <c r="AM1075" s="191">
        <f t="shared" si="3986"/>
        <v>0</v>
      </c>
      <c r="AN1075" s="191">
        <f t="shared" si="3986"/>
        <v>0</v>
      </c>
      <c r="AO1075" s="191">
        <f t="shared" si="3986"/>
        <v>0</v>
      </c>
      <c r="AP1075" s="191">
        <f t="shared" si="3986"/>
        <v>0</v>
      </c>
      <c r="AQ1075" s="191">
        <f t="shared" si="3986"/>
        <v>0</v>
      </c>
      <c r="AR1075" s="191">
        <f t="shared" si="3986"/>
        <v>28425.505000000001</v>
      </c>
      <c r="AS1075" s="191">
        <f t="shared" si="3986"/>
        <v>0</v>
      </c>
      <c r="AT1075" s="191">
        <f t="shared" si="3986"/>
        <v>0</v>
      </c>
      <c r="AU1075" s="191">
        <f t="shared" si="3986"/>
        <v>0</v>
      </c>
      <c r="AV1075" s="163">
        <f t="shared" si="3879"/>
        <v>28425.505000000001</v>
      </c>
      <c r="AW1075" s="191">
        <f t="shared" ref="AW1075:BH1075" si="3987">AW192*$F$1029</f>
        <v>0</v>
      </c>
      <c r="AX1075" s="191">
        <f t="shared" si="3987"/>
        <v>0</v>
      </c>
      <c r="AY1075" s="191">
        <f t="shared" si="3987"/>
        <v>0</v>
      </c>
      <c r="AZ1075" s="191">
        <f t="shared" si="3987"/>
        <v>0</v>
      </c>
      <c r="BA1075" s="191">
        <f t="shared" si="3987"/>
        <v>0</v>
      </c>
      <c r="BB1075" s="191">
        <f t="shared" si="3987"/>
        <v>0</v>
      </c>
      <c r="BC1075" s="191">
        <f t="shared" si="3987"/>
        <v>0</v>
      </c>
      <c r="BD1075" s="191">
        <f t="shared" si="3987"/>
        <v>0</v>
      </c>
      <c r="BE1075" s="191">
        <f t="shared" si="3987"/>
        <v>0</v>
      </c>
      <c r="BF1075" s="191">
        <f t="shared" si="3987"/>
        <v>0</v>
      </c>
      <c r="BG1075" s="191">
        <f t="shared" si="3987"/>
        <v>0</v>
      </c>
      <c r="BH1075" s="191">
        <f t="shared" si="3987"/>
        <v>0</v>
      </c>
      <c r="BI1075" s="163">
        <f t="shared" si="3962"/>
        <v>0</v>
      </c>
      <c r="BV1075" s="163"/>
      <c r="CI1075" s="163"/>
      <c r="CV1075" s="163"/>
      <c r="DI1075" s="163"/>
      <c r="DV1075" s="163"/>
      <c r="EI1075" s="163"/>
    </row>
    <row r="1076" spans="1:139" ht="15.75" outlineLevel="1" x14ac:dyDescent="0.25">
      <c r="A1076" s="2">
        <f t="shared" si="3977"/>
        <v>46</v>
      </c>
      <c r="B1076" s="1" t="str">
        <f t="shared" si="3977"/>
        <v>PRE-09835</v>
      </c>
      <c r="C1076" s="1" t="str">
        <f t="shared" si="3977"/>
        <v>SPP TAU - Circuit 66001</v>
      </c>
      <c r="D1076" s="2" t="str">
        <f t="shared" si="3977"/>
        <v>PRE-09835.1</v>
      </c>
      <c r="E1076" s="162" t="str">
        <f t="shared" si="3977"/>
        <v>SPP TAU - Circuit 66001</v>
      </c>
      <c r="F1076" s="84"/>
      <c r="J1076" s="191">
        <v>0</v>
      </c>
      <c r="K1076" s="191">
        <v>0</v>
      </c>
      <c r="L1076" s="191">
        <v>0</v>
      </c>
      <c r="M1076" s="191">
        <v>0</v>
      </c>
      <c r="N1076" s="191">
        <v>0</v>
      </c>
      <c r="O1076" s="191">
        <v>0</v>
      </c>
      <c r="P1076" s="191">
        <v>0</v>
      </c>
      <c r="Q1076" s="191">
        <v>0</v>
      </c>
      <c r="R1076" s="191">
        <v>0</v>
      </c>
      <c r="S1076" s="191">
        <v>0</v>
      </c>
      <c r="T1076" s="191">
        <v>0</v>
      </c>
      <c r="U1076" s="116">
        <v>0</v>
      </c>
      <c r="V1076" s="163">
        <f t="shared" si="3873"/>
        <v>0</v>
      </c>
      <c r="W1076" s="116">
        <v>0</v>
      </c>
      <c r="X1076" s="116">
        <v>0</v>
      </c>
      <c r="Y1076" s="191">
        <v>0</v>
      </c>
      <c r="Z1076" s="191">
        <v>0</v>
      </c>
      <c r="AA1076" s="116">
        <v>0</v>
      </c>
      <c r="AB1076" s="191">
        <v>0</v>
      </c>
      <c r="AC1076" s="191">
        <v>0</v>
      </c>
      <c r="AD1076" s="191">
        <f t="shared" si="3922"/>
        <v>0</v>
      </c>
      <c r="AE1076" s="116">
        <v>0</v>
      </c>
      <c r="AF1076" s="191">
        <v>0</v>
      </c>
      <c r="AG1076" s="116">
        <v>0</v>
      </c>
      <c r="AH1076" s="116">
        <v>0</v>
      </c>
      <c r="AI1076" s="163">
        <f t="shared" si="3955"/>
        <v>0</v>
      </c>
      <c r="AJ1076" s="191">
        <f t="shared" ref="AJ1076:AU1076" si="3988">AJ193*$F$1029</f>
        <v>0</v>
      </c>
      <c r="AK1076" s="191">
        <f t="shared" si="3988"/>
        <v>0</v>
      </c>
      <c r="AL1076" s="191">
        <f t="shared" si="3988"/>
        <v>0</v>
      </c>
      <c r="AM1076" s="191">
        <f t="shared" si="3988"/>
        <v>0</v>
      </c>
      <c r="AN1076" s="191">
        <f t="shared" si="3988"/>
        <v>0</v>
      </c>
      <c r="AO1076" s="191">
        <f t="shared" si="3988"/>
        <v>0</v>
      </c>
      <c r="AP1076" s="191">
        <f t="shared" si="3988"/>
        <v>0</v>
      </c>
      <c r="AQ1076" s="191">
        <f t="shared" si="3988"/>
        <v>0</v>
      </c>
      <c r="AR1076" s="191">
        <f t="shared" si="3988"/>
        <v>0</v>
      </c>
      <c r="AS1076" s="191">
        <f t="shared" si="3988"/>
        <v>0</v>
      </c>
      <c r="AT1076" s="191">
        <f t="shared" si="3988"/>
        <v>245295.94</v>
      </c>
      <c r="AU1076" s="191">
        <f t="shared" si="3988"/>
        <v>0</v>
      </c>
      <c r="AV1076" s="163">
        <f t="shared" si="3879"/>
        <v>245295.94</v>
      </c>
      <c r="AW1076" s="191">
        <f t="shared" ref="AW1076:BH1076" si="3989">AW193*$F$1029</f>
        <v>0</v>
      </c>
      <c r="AX1076" s="191">
        <f t="shared" si="3989"/>
        <v>0</v>
      </c>
      <c r="AY1076" s="191">
        <f t="shared" si="3989"/>
        <v>0</v>
      </c>
      <c r="AZ1076" s="191">
        <f t="shared" si="3989"/>
        <v>0</v>
      </c>
      <c r="BA1076" s="191">
        <f t="shared" si="3989"/>
        <v>0</v>
      </c>
      <c r="BB1076" s="191">
        <f t="shared" si="3989"/>
        <v>0</v>
      </c>
      <c r="BC1076" s="191">
        <f t="shared" si="3989"/>
        <v>0</v>
      </c>
      <c r="BD1076" s="191">
        <f t="shared" si="3989"/>
        <v>0</v>
      </c>
      <c r="BE1076" s="191">
        <f t="shared" si="3989"/>
        <v>0</v>
      </c>
      <c r="BF1076" s="191">
        <f t="shared" si="3989"/>
        <v>0</v>
      </c>
      <c r="BG1076" s="191">
        <f t="shared" si="3989"/>
        <v>0</v>
      </c>
      <c r="BH1076" s="191">
        <f t="shared" si="3989"/>
        <v>0</v>
      </c>
      <c r="BI1076" s="163">
        <f t="shared" si="3962"/>
        <v>0</v>
      </c>
      <c r="BV1076" s="163"/>
      <c r="CI1076" s="163"/>
      <c r="CV1076" s="163"/>
      <c r="DI1076" s="163"/>
      <c r="DV1076" s="163"/>
      <c r="EI1076" s="163"/>
    </row>
    <row r="1077" spans="1:139" ht="15.75" customHeight="1" outlineLevel="1" x14ac:dyDescent="0.25">
      <c r="A1077" s="2">
        <f t="shared" si="3977"/>
        <v>47</v>
      </c>
      <c r="B1077" s="1" t="str">
        <f t="shared" si="3977"/>
        <v>PRE-10042</v>
      </c>
      <c r="C1077" s="1" t="str">
        <f t="shared" si="3977"/>
        <v>SPP TAU - Circuit 66045</v>
      </c>
      <c r="D1077" s="2" t="str">
        <f t="shared" si="3977"/>
        <v>PRE-10042.1</v>
      </c>
      <c r="E1077" s="162" t="str">
        <f t="shared" si="3977"/>
        <v>SPP TAU - Circuit 66045</v>
      </c>
      <c r="F1077" s="84"/>
      <c r="J1077" s="191">
        <v>0</v>
      </c>
      <c r="K1077" s="191">
        <v>0</v>
      </c>
      <c r="L1077" s="191">
        <v>0</v>
      </c>
      <c r="M1077" s="191">
        <v>0</v>
      </c>
      <c r="N1077" s="191">
        <v>0</v>
      </c>
      <c r="O1077" s="191">
        <v>0</v>
      </c>
      <c r="P1077" s="191">
        <v>0</v>
      </c>
      <c r="Q1077" s="191">
        <v>0</v>
      </c>
      <c r="R1077" s="191">
        <v>0</v>
      </c>
      <c r="S1077" s="191">
        <v>0</v>
      </c>
      <c r="T1077" s="191">
        <v>0</v>
      </c>
      <c r="U1077" s="116">
        <v>0</v>
      </c>
      <c r="V1077" s="163">
        <f t="shared" si="3873"/>
        <v>0</v>
      </c>
      <c r="W1077" s="116">
        <v>0</v>
      </c>
      <c r="X1077" s="116">
        <v>0</v>
      </c>
      <c r="Y1077" s="191">
        <v>0</v>
      </c>
      <c r="Z1077" s="191">
        <v>0</v>
      </c>
      <c r="AA1077" s="116">
        <v>0</v>
      </c>
      <c r="AB1077" s="191">
        <v>0</v>
      </c>
      <c r="AC1077" s="191">
        <v>0</v>
      </c>
      <c r="AD1077" s="191">
        <f t="shared" si="3922"/>
        <v>0</v>
      </c>
      <c r="AE1077" s="116">
        <v>0</v>
      </c>
      <c r="AF1077" s="191">
        <v>0</v>
      </c>
      <c r="AG1077" s="116">
        <v>0</v>
      </c>
      <c r="AH1077" s="116">
        <v>0</v>
      </c>
      <c r="AI1077" s="163">
        <f t="shared" si="3955"/>
        <v>0</v>
      </c>
      <c r="AJ1077" s="191">
        <f t="shared" ref="AJ1077:AU1077" si="3990">AJ194*$F$1029</f>
        <v>0</v>
      </c>
      <c r="AK1077" s="191">
        <f t="shared" si="3990"/>
        <v>0</v>
      </c>
      <c r="AL1077" s="191">
        <f t="shared" si="3990"/>
        <v>0</v>
      </c>
      <c r="AM1077" s="191">
        <f t="shared" si="3990"/>
        <v>0</v>
      </c>
      <c r="AN1077" s="191">
        <f t="shared" si="3990"/>
        <v>0</v>
      </c>
      <c r="AO1077" s="191">
        <f t="shared" si="3990"/>
        <v>0</v>
      </c>
      <c r="AP1077" s="191">
        <f t="shared" si="3990"/>
        <v>0</v>
      </c>
      <c r="AQ1077" s="191">
        <f t="shared" si="3990"/>
        <v>0</v>
      </c>
      <c r="AR1077" s="191">
        <f t="shared" si="3990"/>
        <v>0</v>
      </c>
      <c r="AS1077" s="191">
        <f t="shared" si="3990"/>
        <v>0</v>
      </c>
      <c r="AT1077" s="191">
        <f t="shared" si="3990"/>
        <v>0</v>
      </c>
      <c r="AU1077" s="191">
        <f t="shared" si="3990"/>
        <v>172501.23100000003</v>
      </c>
      <c r="AV1077" s="163">
        <f t="shared" si="3879"/>
        <v>172501.23100000003</v>
      </c>
      <c r="AW1077" s="191">
        <f t="shared" ref="AW1077:BH1077" si="3991">AW194*$F$1029</f>
        <v>0</v>
      </c>
      <c r="AX1077" s="191">
        <f t="shared" si="3991"/>
        <v>0</v>
      </c>
      <c r="AY1077" s="191">
        <f t="shared" si="3991"/>
        <v>0</v>
      </c>
      <c r="AZ1077" s="191">
        <f t="shared" si="3991"/>
        <v>0</v>
      </c>
      <c r="BA1077" s="191">
        <f t="shared" si="3991"/>
        <v>0</v>
      </c>
      <c r="BB1077" s="191">
        <f t="shared" si="3991"/>
        <v>0</v>
      </c>
      <c r="BC1077" s="191">
        <f t="shared" si="3991"/>
        <v>0</v>
      </c>
      <c r="BD1077" s="191">
        <f t="shared" si="3991"/>
        <v>0</v>
      </c>
      <c r="BE1077" s="191">
        <f t="shared" si="3991"/>
        <v>0</v>
      </c>
      <c r="BF1077" s="191">
        <f t="shared" si="3991"/>
        <v>0</v>
      </c>
      <c r="BG1077" s="191">
        <f t="shared" si="3991"/>
        <v>0</v>
      </c>
      <c r="BH1077" s="191">
        <f t="shared" si="3991"/>
        <v>0</v>
      </c>
      <c r="BI1077" s="163">
        <f t="shared" si="3962"/>
        <v>0</v>
      </c>
      <c r="BV1077" s="163"/>
      <c r="CI1077" s="163"/>
      <c r="CV1077" s="163"/>
      <c r="DI1077" s="163"/>
      <c r="DV1077" s="163"/>
      <c r="EI1077" s="163"/>
    </row>
    <row r="1078" spans="1:139" ht="15.75" customHeight="1" outlineLevel="1" x14ac:dyDescent="0.25">
      <c r="A1078" s="2">
        <f t="shared" si="3977"/>
        <v>48</v>
      </c>
      <c r="B1078" s="1" t="str">
        <f t="shared" si="3977"/>
        <v>PRE-10043</v>
      </c>
      <c r="C1078" s="1" t="str">
        <f t="shared" si="3977"/>
        <v>SPP TAU - Circuit 66026</v>
      </c>
      <c r="D1078" s="2" t="str">
        <f t="shared" si="3977"/>
        <v>PRE-10043.1</v>
      </c>
      <c r="E1078" s="162" t="str">
        <f t="shared" si="3977"/>
        <v>SPP TAU - Circuit 66026</v>
      </c>
      <c r="F1078" s="84"/>
      <c r="J1078" s="191">
        <v>0</v>
      </c>
      <c r="K1078" s="191">
        <v>0</v>
      </c>
      <c r="L1078" s="191">
        <v>0</v>
      </c>
      <c r="M1078" s="191">
        <v>0</v>
      </c>
      <c r="N1078" s="191">
        <v>0</v>
      </c>
      <c r="O1078" s="191">
        <v>0</v>
      </c>
      <c r="P1078" s="191">
        <v>0</v>
      </c>
      <c r="Q1078" s="191">
        <v>0</v>
      </c>
      <c r="R1078" s="191">
        <v>0</v>
      </c>
      <c r="S1078" s="191">
        <v>0</v>
      </c>
      <c r="T1078" s="191">
        <v>0</v>
      </c>
      <c r="U1078" s="116">
        <v>0</v>
      </c>
      <c r="V1078" s="163">
        <f t="shared" si="3873"/>
        <v>0</v>
      </c>
      <c r="W1078" s="116">
        <v>0</v>
      </c>
      <c r="X1078" s="116">
        <v>0</v>
      </c>
      <c r="Y1078" s="191">
        <v>0</v>
      </c>
      <c r="Z1078" s="191">
        <v>0</v>
      </c>
      <c r="AA1078" s="116">
        <v>0</v>
      </c>
      <c r="AB1078" s="191">
        <v>0</v>
      </c>
      <c r="AC1078" s="191">
        <v>0</v>
      </c>
      <c r="AD1078" s="191">
        <f t="shared" si="3922"/>
        <v>0</v>
      </c>
      <c r="AE1078" s="116">
        <v>0</v>
      </c>
      <c r="AF1078" s="191">
        <v>0</v>
      </c>
      <c r="AG1078" s="116">
        <v>0</v>
      </c>
      <c r="AH1078" s="116">
        <v>0</v>
      </c>
      <c r="AI1078" s="163">
        <f t="shared" si="3955"/>
        <v>0</v>
      </c>
      <c r="AJ1078" s="191">
        <f t="shared" ref="AJ1078:AU1078" si="3992">AJ195*$F$1029</f>
        <v>0</v>
      </c>
      <c r="AK1078" s="191">
        <f t="shared" si="3992"/>
        <v>0</v>
      </c>
      <c r="AL1078" s="191">
        <f t="shared" si="3992"/>
        <v>0</v>
      </c>
      <c r="AM1078" s="191">
        <f t="shared" si="3992"/>
        <v>0</v>
      </c>
      <c r="AN1078" s="191">
        <f t="shared" si="3992"/>
        <v>0</v>
      </c>
      <c r="AO1078" s="191">
        <f t="shared" si="3992"/>
        <v>0</v>
      </c>
      <c r="AP1078" s="191">
        <f t="shared" si="3992"/>
        <v>0</v>
      </c>
      <c r="AQ1078" s="191">
        <f t="shared" si="3992"/>
        <v>0</v>
      </c>
      <c r="AR1078" s="191">
        <f t="shared" si="3992"/>
        <v>0</v>
      </c>
      <c r="AS1078" s="191">
        <f t="shared" si="3992"/>
        <v>0</v>
      </c>
      <c r="AT1078" s="191">
        <f t="shared" si="3992"/>
        <v>0</v>
      </c>
      <c r="AU1078" s="191">
        <f t="shared" si="3992"/>
        <v>0</v>
      </c>
      <c r="AV1078" s="163">
        <f t="shared" si="3879"/>
        <v>0</v>
      </c>
      <c r="AW1078" s="191">
        <f t="shared" ref="AW1078:BH1078" si="3993">AW195*$F$1029</f>
        <v>0</v>
      </c>
      <c r="AX1078" s="191">
        <f t="shared" si="3993"/>
        <v>258350.53100000002</v>
      </c>
      <c r="AY1078" s="191">
        <f t="shared" si="3993"/>
        <v>0</v>
      </c>
      <c r="AZ1078" s="191">
        <f t="shared" si="3993"/>
        <v>0</v>
      </c>
      <c r="BA1078" s="191">
        <f t="shared" si="3993"/>
        <v>0</v>
      </c>
      <c r="BB1078" s="191">
        <f t="shared" si="3993"/>
        <v>0</v>
      </c>
      <c r="BC1078" s="191">
        <f t="shared" si="3993"/>
        <v>0</v>
      </c>
      <c r="BD1078" s="191">
        <f t="shared" si="3993"/>
        <v>0</v>
      </c>
      <c r="BE1078" s="191">
        <f t="shared" si="3993"/>
        <v>0</v>
      </c>
      <c r="BF1078" s="191">
        <f t="shared" si="3993"/>
        <v>0</v>
      </c>
      <c r="BG1078" s="191">
        <f t="shared" si="3993"/>
        <v>0</v>
      </c>
      <c r="BH1078" s="191">
        <f t="shared" si="3993"/>
        <v>0</v>
      </c>
      <c r="BI1078" s="163">
        <f t="shared" si="3962"/>
        <v>258350.53100000002</v>
      </c>
      <c r="BV1078" s="163"/>
      <c r="CI1078" s="163"/>
      <c r="CV1078" s="163"/>
      <c r="DI1078" s="163"/>
      <c r="DV1078" s="163"/>
      <c r="EI1078" s="163"/>
    </row>
    <row r="1079" spans="1:139" ht="15.75" customHeight="1" outlineLevel="1" x14ac:dyDescent="0.25">
      <c r="A1079" s="2">
        <f t="shared" si="3977"/>
        <v>49</v>
      </c>
      <c r="B1079" s="1" t="str">
        <f t="shared" si="3977"/>
        <v xml:space="preserve">PRE-10044 </v>
      </c>
      <c r="C1079" s="1" t="str">
        <f t="shared" si="3977"/>
        <v>SPP TAU - Circuit 230006</v>
      </c>
      <c r="D1079" s="2" t="str">
        <f t="shared" si="3977"/>
        <v>PRE-10044.1</v>
      </c>
      <c r="E1079" s="162" t="str">
        <f t="shared" si="3977"/>
        <v>SPP TAU - Circuit 230006</v>
      </c>
      <c r="F1079" s="84"/>
      <c r="J1079" s="191">
        <v>0</v>
      </c>
      <c r="K1079" s="191">
        <v>0</v>
      </c>
      <c r="L1079" s="191">
        <v>0</v>
      </c>
      <c r="M1079" s="191">
        <v>0</v>
      </c>
      <c r="N1079" s="191">
        <v>0</v>
      </c>
      <c r="O1079" s="191">
        <v>0</v>
      </c>
      <c r="P1079" s="191">
        <v>0</v>
      </c>
      <c r="Q1079" s="191">
        <v>0</v>
      </c>
      <c r="R1079" s="191">
        <v>0</v>
      </c>
      <c r="S1079" s="191">
        <v>0</v>
      </c>
      <c r="T1079" s="191">
        <v>0</v>
      </c>
      <c r="U1079" s="116">
        <v>0</v>
      </c>
      <c r="V1079" s="163">
        <f t="shared" si="3873"/>
        <v>0</v>
      </c>
      <c r="W1079" s="116">
        <v>0</v>
      </c>
      <c r="X1079" s="116">
        <v>0</v>
      </c>
      <c r="Y1079" s="191">
        <v>0</v>
      </c>
      <c r="Z1079" s="191">
        <v>0</v>
      </c>
      <c r="AA1079" s="116">
        <v>0</v>
      </c>
      <c r="AB1079" s="191">
        <v>0</v>
      </c>
      <c r="AC1079" s="191">
        <v>0</v>
      </c>
      <c r="AD1079" s="191">
        <f t="shared" si="3922"/>
        <v>0</v>
      </c>
      <c r="AE1079" s="116">
        <v>0</v>
      </c>
      <c r="AF1079" s="191">
        <v>0</v>
      </c>
      <c r="AG1079" s="116">
        <v>0</v>
      </c>
      <c r="AH1079" s="116">
        <v>0</v>
      </c>
      <c r="AI1079" s="163">
        <f t="shared" si="3955"/>
        <v>0</v>
      </c>
      <c r="AJ1079" s="191">
        <f t="shared" ref="AJ1079:AU1079" si="3994">AJ196*$F$1029</f>
        <v>0</v>
      </c>
      <c r="AK1079" s="191">
        <f t="shared" si="3994"/>
        <v>0</v>
      </c>
      <c r="AL1079" s="191">
        <f t="shared" si="3994"/>
        <v>0</v>
      </c>
      <c r="AM1079" s="191">
        <f t="shared" si="3994"/>
        <v>0</v>
      </c>
      <c r="AN1079" s="191">
        <f t="shared" si="3994"/>
        <v>0</v>
      </c>
      <c r="AO1079" s="191">
        <f t="shared" si="3994"/>
        <v>0</v>
      </c>
      <c r="AP1079" s="191">
        <f t="shared" si="3994"/>
        <v>0</v>
      </c>
      <c r="AQ1079" s="191">
        <f t="shared" si="3994"/>
        <v>0</v>
      </c>
      <c r="AR1079" s="191">
        <f t="shared" si="3994"/>
        <v>0</v>
      </c>
      <c r="AS1079" s="191">
        <f t="shared" si="3994"/>
        <v>0</v>
      </c>
      <c r="AT1079" s="191">
        <f t="shared" si="3994"/>
        <v>0</v>
      </c>
      <c r="AU1079" s="191">
        <f t="shared" si="3994"/>
        <v>0</v>
      </c>
      <c r="AV1079" s="163">
        <f t="shared" si="3879"/>
        <v>0</v>
      </c>
      <c r="AW1079" s="191">
        <f t="shared" ref="AW1079:BH1079" si="3995">AW196*$F$1029</f>
        <v>0</v>
      </c>
      <c r="AX1079" s="191">
        <f t="shared" si="3995"/>
        <v>0</v>
      </c>
      <c r="AY1079" s="191">
        <f t="shared" si="3995"/>
        <v>0</v>
      </c>
      <c r="AZ1079" s="191">
        <f t="shared" si="3995"/>
        <v>211109.44000000006</v>
      </c>
      <c r="BA1079" s="191">
        <f t="shared" si="3995"/>
        <v>0</v>
      </c>
      <c r="BB1079" s="191">
        <f t="shared" si="3995"/>
        <v>0</v>
      </c>
      <c r="BC1079" s="191">
        <f t="shared" si="3995"/>
        <v>0</v>
      </c>
      <c r="BD1079" s="191">
        <f t="shared" si="3995"/>
        <v>0</v>
      </c>
      <c r="BE1079" s="191">
        <f t="shared" si="3995"/>
        <v>0</v>
      </c>
      <c r="BF1079" s="191">
        <f t="shared" si="3995"/>
        <v>0</v>
      </c>
      <c r="BG1079" s="191">
        <f t="shared" si="3995"/>
        <v>0</v>
      </c>
      <c r="BH1079" s="191">
        <f t="shared" si="3995"/>
        <v>0</v>
      </c>
      <c r="BI1079" s="163">
        <f t="shared" si="3962"/>
        <v>211109.44000000006</v>
      </c>
      <c r="BV1079" s="163"/>
      <c r="CI1079" s="163"/>
      <c r="CV1079" s="163"/>
      <c r="DI1079" s="163"/>
      <c r="DV1079" s="163"/>
      <c r="EI1079" s="163"/>
    </row>
    <row r="1080" spans="1:139" ht="15.75" customHeight="1" outlineLevel="1" x14ac:dyDescent="0.25">
      <c r="A1080" s="2">
        <f t="shared" si="3977"/>
        <v>50</v>
      </c>
      <c r="B1080" s="1" t="str">
        <f t="shared" si="3977"/>
        <v>TAU-TBD42</v>
      </c>
      <c r="C1080" s="1" t="str">
        <f t="shared" si="3977"/>
        <v>SPP TAU - Circuit 66021</v>
      </c>
      <c r="D1080" s="2" t="str">
        <f t="shared" si="3977"/>
        <v>TAU-TBD42.1</v>
      </c>
      <c r="E1080" s="162" t="str">
        <f t="shared" si="3977"/>
        <v>SPP TAU - Circuit 66021</v>
      </c>
      <c r="F1080" s="84"/>
      <c r="J1080" s="191">
        <v>0</v>
      </c>
      <c r="K1080" s="191">
        <v>0</v>
      </c>
      <c r="L1080" s="191">
        <v>0</v>
      </c>
      <c r="M1080" s="191">
        <v>0</v>
      </c>
      <c r="N1080" s="191">
        <v>0</v>
      </c>
      <c r="O1080" s="191">
        <v>0</v>
      </c>
      <c r="P1080" s="191">
        <v>0</v>
      </c>
      <c r="Q1080" s="191">
        <v>0</v>
      </c>
      <c r="R1080" s="191">
        <v>0</v>
      </c>
      <c r="S1080" s="191">
        <v>0</v>
      </c>
      <c r="T1080" s="191">
        <v>0</v>
      </c>
      <c r="U1080" s="116">
        <v>0</v>
      </c>
      <c r="V1080" s="163">
        <f t="shared" si="3873"/>
        <v>0</v>
      </c>
      <c r="W1080" s="116">
        <v>0</v>
      </c>
      <c r="X1080" s="116">
        <v>0</v>
      </c>
      <c r="Y1080" s="191">
        <v>0</v>
      </c>
      <c r="Z1080" s="191">
        <v>0</v>
      </c>
      <c r="AA1080" s="116">
        <v>0</v>
      </c>
      <c r="AB1080" s="191">
        <v>0</v>
      </c>
      <c r="AC1080" s="191">
        <v>0</v>
      </c>
      <c r="AD1080" s="191">
        <f t="shared" ref="AD1080:AD1111" si="3996">AD197*$F$1029</f>
        <v>0</v>
      </c>
      <c r="AE1080" s="116">
        <v>0</v>
      </c>
      <c r="AF1080" s="191">
        <v>0</v>
      </c>
      <c r="AG1080" s="116">
        <v>0</v>
      </c>
      <c r="AH1080" s="116">
        <v>0</v>
      </c>
      <c r="AI1080" s="163">
        <f t="shared" si="3955"/>
        <v>0</v>
      </c>
      <c r="AJ1080" s="191">
        <f t="shared" ref="AJ1080:AU1080" si="3997">AJ197*$F$1029</f>
        <v>0</v>
      </c>
      <c r="AK1080" s="191">
        <f t="shared" si="3997"/>
        <v>0</v>
      </c>
      <c r="AL1080" s="191">
        <f t="shared" si="3997"/>
        <v>0</v>
      </c>
      <c r="AM1080" s="191">
        <f t="shared" si="3997"/>
        <v>0</v>
      </c>
      <c r="AN1080" s="191">
        <f t="shared" si="3997"/>
        <v>0</v>
      </c>
      <c r="AO1080" s="191">
        <f t="shared" si="3997"/>
        <v>0</v>
      </c>
      <c r="AP1080" s="191">
        <f t="shared" si="3997"/>
        <v>0</v>
      </c>
      <c r="AQ1080" s="191">
        <f t="shared" si="3997"/>
        <v>0</v>
      </c>
      <c r="AR1080" s="191">
        <f t="shared" si="3997"/>
        <v>0</v>
      </c>
      <c r="AS1080" s="191">
        <f t="shared" si="3997"/>
        <v>0</v>
      </c>
      <c r="AT1080" s="191">
        <f t="shared" si="3997"/>
        <v>0</v>
      </c>
      <c r="AU1080" s="191">
        <f t="shared" si="3997"/>
        <v>0</v>
      </c>
      <c r="AV1080" s="163">
        <f t="shared" si="3879"/>
        <v>0</v>
      </c>
      <c r="AW1080" s="191">
        <f t="shared" ref="AW1080:BH1080" si="3998">AW197*$F$1029</f>
        <v>0</v>
      </c>
      <c r="AX1080" s="191">
        <f t="shared" si="3998"/>
        <v>0</v>
      </c>
      <c r="AY1080" s="191">
        <f t="shared" si="3998"/>
        <v>0</v>
      </c>
      <c r="AZ1080" s="191">
        <f t="shared" si="3998"/>
        <v>0</v>
      </c>
      <c r="BA1080" s="191">
        <f t="shared" si="3998"/>
        <v>142935.30000000002</v>
      </c>
      <c r="BB1080" s="191">
        <f t="shared" si="3998"/>
        <v>0</v>
      </c>
      <c r="BC1080" s="191">
        <f t="shared" si="3998"/>
        <v>0</v>
      </c>
      <c r="BD1080" s="191">
        <f t="shared" si="3998"/>
        <v>0</v>
      </c>
      <c r="BE1080" s="191">
        <f t="shared" si="3998"/>
        <v>0</v>
      </c>
      <c r="BF1080" s="191">
        <f t="shared" si="3998"/>
        <v>0</v>
      </c>
      <c r="BG1080" s="191">
        <f t="shared" si="3998"/>
        <v>0</v>
      </c>
      <c r="BH1080" s="191">
        <f t="shared" si="3998"/>
        <v>0</v>
      </c>
      <c r="BI1080" s="163">
        <f t="shared" si="3962"/>
        <v>142935.30000000002</v>
      </c>
      <c r="BV1080" s="163"/>
      <c r="CI1080" s="163"/>
      <c r="CV1080" s="163"/>
      <c r="DI1080" s="163"/>
      <c r="DV1080" s="163"/>
      <c r="EI1080" s="163"/>
    </row>
    <row r="1081" spans="1:139" ht="15.75" customHeight="1" outlineLevel="1" x14ac:dyDescent="0.25">
      <c r="A1081" s="2">
        <f t="shared" ref="A1081:E1090" si="3999">A941</f>
        <v>51</v>
      </c>
      <c r="B1081" s="1" t="str">
        <f t="shared" si="3999"/>
        <v>TAU-TBD43</v>
      </c>
      <c r="C1081" s="1" t="str">
        <f t="shared" si="3999"/>
        <v>SPP TAU - Circuit 66028</v>
      </c>
      <c r="D1081" s="2" t="str">
        <f t="shared" si="3999"/>
        <v>TAU-TBD43.1</v>
      </c>
      <c r="E1081" s="162" t="str">
        <f t="shared" si="3999"/>
        <v>SPP TAU - Circuit 66028</v>
      </c>
      <c r="F1081" s="84"/>
      <c r="J1081" s="191">
        <v>0</v>
      </c>
      <c r="K1081" s="191">
        <v>0</v>
      </c>
      <c r="L1081" s="191">
        <v>0</v>
      </c>
      <c r="M1081" s="191">
        <v>0</v>
      </c>
      <c r="N1081" s="191">
        <v>0</v>
      </c>
      <c r="O1081" s="191">
        <v>0</v>
      </c>
      <c r="P1081" s="191">
        <v>0</v>
      </c>
      <c r="Q1081" s="191">
        <v>0</v>
      </c>
      <c r="R1081" s="191">
        <v>0</v>
      </c>
      <c r="S1081" s="191">
        <v>0</v>
      </c>
      <c r="T1081" s="191">
        <v>0</v>
      </c>
      <c r="U1081" s="116">
        <v>0</v>
      </c>
      <c r="V1081" s="163">
        <f t="shared" si="3873"/>
        <v>0</v>
      </c>
      <c r="W1081" s="116">
        <v>0</v>
      </c>
      <c r="X1081" s="116">
        <v>0</v>
      </c>
      <c r="Y1081" s="191">
        <v>0</v>
      </c>
      <c r="Z1081" s="191">
        <v>0</v>
      </c>
      <c r="AA1081" s="116">
        <v>0</v>
      </c>
      <c r="AB1081" s="191">
        <v>0</v>
      </c>
      <c r="AC1081" s="191">
        <v>0</v>
      </c>
      <c r="AD1081" s="191">
        <f t="shared" si="3996"/>
        <v>0</v>
      </c>
      <c r="AE1081" s="116">
        <v>0</v>
      </c>
      <c r="AF1081" s="191">
        <v>0</v>
      </c>
      <c r="AG1081" s="116">
        <v>0</v>
      </c>
      <c r="AH1081" s="116">
        <v>0</v>
      </c>
      <c r="AI1081" s="163">
        <f t="shared" si="3955"/>
        <v>0</v>
      </c>
      <c r="AJ1081" s="191">
        <f t="shared" ref="AJ1081:AU1081" si="4000">AJ198*$F$1029</f>
        <v>0</v>
      </c>
      <c r="AK1081" s="191">
        <f t="shared" si="4000"/>
        <v>0</v>
      </c>
      <c r="AL1081" s="191">
        <f t="shared" si="4000"/>
        <v>0</v>
      </c>
      <c r="AM1081" s="191">
        <f t="shared" si="4000"/>
        <v>0</v>
      </c>
      <c r="AN1081" s="191">
        <f t="shared" si="4000"/>
        <v>0</v>
      </c>
      <c r="AO1081" s="191">
        <f t="shared" si="4000"/>
        <v>0</v>
      </c>
      <c r="AP1081" s="191">
        <f t="shared" si="4000"/>
        <v>0</v>
      </c>
      <c r="AQ1081" s="191">
        <f t="shared" si="4000"/>
        <v>0</v>
      </c>
      <c r="AR1081" s="191">
        <f t="shared" si="4000"/>
        <v>0</v>
      </c>
      <c r="AS1081" s="191">
        <f t="shared" si="4000"/>
        <v>0</v>
      </c>
      <c r="AT1081" s="191">
        <f t="shared" si="4000"/>
        <v>0</v>
      </c>
      <c r="AU1081" s="191">
        <f t="shared" si="4000"/>
        <v>0</v>
      </c>
      <c r="AV1081" s="163">
        <f t="shared" si="3879"/>
        <v>0</v>
      </c>
      <c r="AW1081" s="191">
        <f t="shared" ref="AW1081:BH1081" si="4001">AW198*$F$1029</f>
        <v>0</v>
      </c>
      <c r="AX1081" s="191">
        <f t="shared" si="4001"/>
        <v>0</v>
      </c>
      <c r="AY1081" s="191">
        <f t="shared" si="4001"/>
        <v>0</v>
      </c>
      <c r="AZ1081" s="191">
        <f t="shared" si="4001"/>
        <v>0</v>
      </c>
      <c r="BA1081" s="191">
        <f t="shared" si="4001"/>
        <v>0</v>
      </c>
      <c r="BB1081" s="191">
        <f t="shared" si="4001"/>
        <v>154194.774</v>
      </c>
      <c r="BC1081" s="191">
        <f t="shared" si="4001"/>
        <v>0</v>
      </c>
      <c r="BD1081" s="191">
        <f t="shared" si="4001"/>
        <v>0</v>
      </c>
      <c r="BE1081" s="191">
        <f t="shared" si="4001"/>
        <v>0</v>
      </c>
      <c r="BF1081" s="191">
        <f t="shared" si="4001"/>
        <v>0</v>
      </c>
      <c r="BG1081" s="191">
        <f t="shared" si="4001"/>
        <v>0</v>
      </c>
      <c r="BH1081" s="191">
        <f t="shared" si="4001"/>
        <v>0</v>
      </c>
      <c r="BI1081" s="163">
        <f t="shared" si="3962"/>
        <v>154194.774</v>
      </c>
      <c r="BV1081" s="163"/>
      <c r="CI1081" s="163"/>
      <c r="CV1081" s="163"/>
      <c r="DI1081" s="163"/>
      <c r="DV1081" s="163"/>
      <c r="EI1081" s="163"/>
    </row>
    <row r="1082" spans="1:139" ht="15.75" customHeight="1" outlineLevel="1" x14ac:dyDescent="0.25">
      <c r="A1082" s="2">
        <f t="shared" si="3999"/>
        <v>52</v>
      </c>
      <c r="B1082" s="1" t="str">
        <f t="shared" si="3999"/>
        <v>TAU-TBD44</v>
      </c>
      <c r="C1082" s="1" t="str">
        <f t="shared" si="3999"/>
        <v>SPP TAU - Circuit 66032</v>
      </c>
      <c r="D1082" s="2" t="str">
        <f t="shared" si="3999"/>
        <v>TAU-TBD44.1</v>
      </c>
      <c r="E1082" s="162" t="str">
        <f t="shared" si="3999"/>
        <v>SPP TAU - Circuit 66032</v>
      </c>
      <c r="F1082" s="84"/>
      <c r="J1082" s="191">
        <v>0</v>
      </c>
      <c r="K1082" s="191">
        <v>0</v>
      </c>
      <c r="L1082" s="191">
        <v>0</v>
      </c>
      <c r="M1082" s="191">
        <v>0</v>
      </c>
      <c r="N1082" s="191">
        <v>0</v>
      </c>
      <c r="O1082" s="191">
        <v>0</v>
      </c>
      <c r="P1082" s="191">
        <v>0</v>
      </c>
      <c r="Q1082" s="191">
        <v>0</v>
      </c>
      <c r="R1082" s="191">
        <v>0</v>
      </c>
      <c r="S1082" s="191">
        <v>0</v>
      </c>
      <c r="T1082" s="191">
        <v>0</v>
      </c>
      <c r="U1082" s="116">
        <v>0</v>
      </c>
      <c r="V1082" s="163">
        <f t="shared" si="3873"/>
        <v>0</v>
      </c>
      <c r="W1082" s="116">
        <v>0</v>
      </c>
      <c r="X1082" s="116">
        <v>0</v>
      </c>
      <c r="Y1082" s="191">
        <v>0</v>
      </c>
      <c r="Z1082" s="191">
        <v>0</v>
      </c>
      <c r="AA1082" s="116">
        <v>0</v>
      </c>
      <c r="AB1082" s="191">
        <v>0</v>
      </c>
      <c r="AC1082" s="191">
        <v>0</v>
      </c>
      <c r="AD1082" s="191">
        <f t="shared" si="3996"/>
        <v>0</v>
      </c>
      <c r="AE1082" s="116">
        <v>0</v>
      </c>
      <c r="AF1082" s="191">
        <v>0</v>
      </c>
      <c r="AG1082" s="116">
        <v>0</v>
      </c>
      <c r="AH1082" s="116">
        <v>0</v>
      </c>
      <c r="AI1082" s="163">
        <f t="shared" si="3955"/>
        <v>0</v>
      </c>
      <c r="AJ1082" s="191">
        <f t="shared" ref="AJ1082:AU1082" si="4002">AJ199*$F$1029</f>
        <v>0</v>
      </c>
      <c r="AK1082" s="191">
        <f t="shared" si="4002"/>
        <v>0</v>
      </c>
      <c r="AL1082" s="191">
        <f t="shared" si="4002"/>
        <v>0</v>
      </c>
      <c r="AM1082" s="191">
        <f t="shared" si="4002"/>
        <v>0</v>
      </c>
      <c r="AN1082" s="191">
        <f t="shared" si="4002"/>
        <v>0</v>
      </c>
      <c r="AO1082" s="191">
        <f t="shared" si="4002"/>
        <v>0</v>
      </c>
      <c r="AP1082" s="191">
        <f t="shared" si="4002"/>
        <v>0</v>
      </c>
      <c r="AQ1082" s="191">
        <f t="shared" si="4002"/>
        <v>0</v>
      </c>
      <c r="AR1082" s="191">
        <f t="shared" si="4002"/>
        <v>0</v>
      </c>
      <c r="AS1082" s="191">
        <f t="shared" si="4002"/>
        <v>0</v>
      </c>
      <c r="AT1082" s="191">
        <f t="shared" si="4002"/>
        <v>0</v>
      </c>
      <c r="AU1082" s="191">
        <f t="shared" si="4002"/>
        <v>0</v>
      </c>
      <c r="AV1082" s="163">
        <f t="shared" si="3879"/>
        <v>0</v>
      </c>
      <c r="AW1082" s="191">
        <f t="shared" ref="AW1082:BH1082" si="4003">AW199*$F$1029</f>
        <v>0</v>
      </c>
      <c r="AX1082" s="191">
        <f t="shared" si="4003"/>
        <v>0</v>
      </c>
      <c r="AY1082" s="191">
        <f t="shared" si="4003"/>
        <v>0</v>
      </c>
      <c r="AZ1082" s="191">
        <f t="shared" si="4003"/>
        <v>0</v>
      </c>
      <c r="BA1082" s="191">
        <f t="shared" si="4003"/>
        <v>0</v>
      </c>
      <c r="BB1082" s="191">
        <f t="shared" si="4003"/>
        <v>0</v>
      </c>
      <c r="BC1082" s="191">
        <f t="shared" si="4003"/>
        <v>127053.6</v>
      </c>
      <c r="BD1082" s="191">
        <f t="shared" si="4003"/>
        <v>0</v>
      </c>
      <c r="BE1082" s="191">
        <f t="shared" si="4003"/>
        <v>0</v>
      </c>
      <c r="BF1082" s="191">
        <f t="shared" si="4003"/>
        <v>0</v>
      </c>
      <c r="BG1082" s="191">
        <f t="shared" si="4003"/>
        <v>0</v>
      </c>
      <c r="BH1082" s="191">
        <f t="shared" si="4003"/>
        <v>0</v>
      </c>
      <c r="BI1082" s="163">
        <f t="shared" si="3962"/>
        <v>127053.6</v>
      </c>
      <c r="BV1082" s="163"/>
      <c r="CI1082" s="163"/>
      <c r="CV1082" s="163"/>
      <c r="DI1082" s="163"/>
      <c r="DV1082" s="163"/>
      <c r="EI1082" s="163"/>
    </row>
    <row r="1083" spans="1:139" ht="15.75" customHeight="1" outlineLevel="1" x14ac:dyDescent="0.25">
      <c r="A1083" s="2">
        <f t="shared" si="3999"/>
        <v>53</v>
      </c>
      <c r="B1083" s="1" t="str">
        <f t="shared" si="3999"/>
        <v>TAU-TBD45</v>
      </c>
      <c r="C1083" s="1" t="str">
        <f t="shared" si="3999"/>
        <v>SPP TAU - Circuit 66017</v>
      </c>
      <c r="D1083" s="2" t="str">
        <f t="shared" si="3999"/>
        <v>TAU-TBD45.1</v>
      </c>
      <c r="E1083" s="162" t="str">
        <f t="shared" si="3999"/>
        <v>SPP TAU - Circuit 66017</v>
      </c>
      <c r="F1083" s="84"/>
      <c r="J1083" s="191">
        <v>0</v>
      </c>
      <c r="K1083" s="191">
        <v>0</v>
      </c>
      <c r="L1083" s="191">
        <v>0</v>
      </c>
      <c r="M1083" s="191">
        <v>0</v>
      </c>
      <c r="N1083" s="191">
        <v>0</v>
      </c>
      <c r="O1083" s="191">
        <v>0</v>
      </c>
      <c r="P1083" s="191">
        <v>0</v>
      </c>
      <c r="Q1083" s="191">
        <v>0</v>
      </c>
      <c r="R1083" s="191">
        <v>0</v>
      </c>
      <c r="S1083" s="191">
        <v>0</v>
      </c>
      <c r="T1083" s="191">
        <v>0</v>
      </c>
      <c r="U1083" s="116">
        <v>0</v>
      </c>
      <c r="V1083" s="163">
        <f t="shared" si="3873"/>
        <v>0</v>
      </c>
      <c r="W1083" s="116">
        <v>0</v>
      </c>
      <c r="X1083" s="116">
        <v>0</v>
      </c>
      <c r="Y1083" s="191">
        <v>0</v>
      </c>
      <c r="Z1083" s="191">
        <v>0</v>
      </c>
      <c r="AA1083" s="116">
        <v>0</v>
      </c>
      <c r="AB1083" s="191">
        <v>0</v>
      </c>
      <c r="AC1083" s="191">
        <v>0</v>
      </c>
      <c r="AD1083" s="191">
        <f t="shared" si="3996"/>
        <v>0</v>
      </c>
      <c r="AE1083" s="116">
        <v>0</v>
      </c>
      <c r="AF1083" s="191">
        <v>0</v>
      </c>
      <c r="AG1083" s="116">
        <v>0</v>
      </c>
      <c r="AH1083" s="116">
        <v>0</v>
      </c>
      <c r="AI1083" s="163">
        <f t="shared" si="3955"/>
        <v>0</v>
      </c>
      <c r="AJ1083" s="191">
        <f t="shared" ref="AJ1083:AU1083" si="4004">AJ200*$F$1029</f>
        <v>0</v>
      </c>
      <c r="AK1083" s="191">
        <f t="shared" si="4004"/>
        <v>0</v>
      </c>
      <c r="AL1083" s="191">
        <f t="shared" si="4004"/>
        <v>0</v>
      </c>
      <c r="AM1083" s="191">
        <f t="shared" si="4004"/>
        <v>0</v>
      </c>
      <c r="AN1083" s="191">
        <f t="shared" si="4004"/>
        <v>0</v>
      </c>
      <c r="AO1083" s="191">
        <f t="shared" si="4004"/>
        <v>0</v>
      </c>
      <c r="AP1083" s="191">
        <f t="shared" si="4004"/>
        <v>0</v>
      </c>
      <c r="AQ1083" s="191">
        <f t="shared" si="4004"/>
        <v>0</v>
      </c>
      <c r="AR1083" s="191">
        <f t="shared" si="4004"/>
        <v>0</v>
      </c>
      <c r="AS1083" s="191">
        <f t="shared" si="4004"/>
        <v>0</v>
      </c>
      <c r="AT1083" s="191">
        <f t="shared" si="4004"/>
        <v>0</v>
      </c>
      <c r="AU1083" s="191">
        <f t="shared" si="4004"/>
        <v>0</v>
      </c>
      <c r="AV1083" s="163">
        <f t="shared" si="3879"/>
        <v>0</v>
      </c>
      <c r="AW1083" s="191">
        <f t="shared" ref="AW1083:BH1083" si="4005">AW200*$F$1029</f>
        <v>0</v>
      </c>
      <c r="AX1083" s="191">
        <f t="shared" si="4005"/>
        <v>0</v>
      </c>
      <c r="AY1083" s="191">
        <f t="shared" si="4005"/>
        <v>0</v>
      </c>
      <c r="AZ1083" s="191">
        <f t="shared" si="4005"/>
        <v>0</v>
      </c>
      <c r="BA1083" s="191">
        <f t="shared" si="4005"/>
        <v>0</v>
      </c>
      <c r="BB1083" s="191">
        <f t="shared" si="4005"/>
        <v>0</v>
      </c>
      <c r="BC1083" s="191">
        <f t="shared" si="4005"/>
        <v>0</v>
      </c>
      <c r="BD1083" s="191">
        <f t="shared" si="4005"/>
        <v>0</v>
      </c>
      <c r="BE1083" s="191">
        <f t="shared" si="4005"/>
        <v>304243.52299999999</v>
      </c>
      <c r="BF1083" s="191">
        <f t="shared" si="4005"/>
        <v>0</v>
      </c>
      <c r="BG1083" s="191">
        <f t="shared" si="4005"/>
        <v>0</v>
      </c>
      <c r="BH1083" s="191">
        <f t="shared" si="4005"/>
        <v>0</v>
      </c>
      <c r="BI1083" s="163">
        <f t="shared" si="3962"/>
        <v>304243.52299999999</v>
      </c>
      <c r="BV1083" s="163"/>
      <c r="CI1083" s="163"/>
      <c r="CV1083" s="163"/>
      <c r="DI1083" s="163"/>
      <c r="DV1083" s="163"/>
      <c r="EI1083" s="163"/>
    </row>
    <row r="1084" spans="1:139" ht="15.75" customHeight="1" outlineLevel="1" x14ac:dyDescent="0.25">
      <c r="A1084" s="2">
        <f t="shared" si="3999"/>
        <v>54</v>
      </c>
      <c r="B1084" s="1" t="str">
        <f t="shared" si="3999"/>
        <v>PRE-10049</v>
      </c>
      <c r="C1084" s="1" t="str">
        <f t="shared" si="3999"/>
        <v>SPP TAU - Circuit 66011</v>
      </c>
      <c r="D1084" s="2" t="str">
        <f t="shared" si="3999"/>
        <v>PRE-10049.1</v>
      </c>
      <c r="E1084" s="162" t="str">
        <f t="shared" si="3999"/>
        <v>SPP TAU - Circuit 66011</v>
      </c>
      <c r="F1084" s="84"/>
      <c r="J1084" s="191">
        <v>0</v>
      </c>
      <c r="K1084" s="191">
        <v>0</v>
      </c>
      <c r="L1084" s="191">
        <v>0</v>
      </c>
      <c r="M1084" s="191">
        <v>0</v>
      </c>
      <c r="N1084" s="191">
        <v>0</v>
      </c>
      <c r="O1084" s="191">
        <v>0</v>
      </c>
      <c r="P1084" s="191">
        <v>0</v>
      </c>
      <c r="Q1084" s="191">
        <v>0</v>
      </c>
      <c r="R1084" s="191">
        <v>0</v>
      </c>
      <c r="S1084" s="191">
        <v>0</v>
      </c>
      <c r="T1084" s="191">
        <v>0</v>
      </c>
      <c r="U1084" s="116">
        <v>0</v>
      </c>
      <c r="V1084" s="163">
        <f t="shared" si="3873"/>
        <v>0</v>
      </c>
      <c r="W1084" s="116">
        <v>0</v>
      </c>
      <c r="X1084" s="116">
        <v>0</v>
      </c>
      <c r="Y1084" s="191">
        <v>0</v>
      </c>
      <c r="Z1084" s="191">
        <v>0</v>
      </c>
      <c r="AA1084" s="116">
        <v>0</v>
      </c>
      <c r="AB1084" s="191">
        <v>0</v>
      </c>
      <c r="AC1084" s="191">
        <v>0</v>
      </c>
      <c r="AD1084" s="191">
        <f t="shared" si="3996"/>
        <v>0</v>
      </c>
      <c r="AE1084" s="116">
        <v>0</v>
      </c>
      <c r="AF1084" s="191">
        <v>0</v>
      </c>
      <c r="AG1084" s="116">
        <v>0</v>
      </c>
      <c r="AH1084" s="116">
        <v>0</v>
      </c>
      <c r="AI1084" s="163">
        <f t="shared" si="3955"/>
        <v>0</v>
      </c>
      <c r="AJ1084" s="191">
        <f t="shared" ref="AJ1084:AU1084" si="4006">AJ201*$F$1029</f>
        <v>0</v>
      </c>
      <c r="AK1084" s="191">
        <f t="shared" si="4006"/>
        <v>0</v>
      </c>
      <c r="AL1084" s="191">
        <f t="shared" si="4006"/>
        <v>0</v>
      </c>
      <c r="AM1084" s="191">
        <f t="shared" si="4006"/>
        <v>0</v>
      </c>
      <c r="AN1084" s="191">
        <f t="shared" si="4006"/>
        <v>0</v>
      </c>
      <c r="AO1084" s="191">
        <f t="shared" si="4006"/>
        <v>0</v>
      </c>
      <c r="AP1084" s="191">
        <f t="shared" si="4006"/>
        <v>0</v>
      </c>
      <c r="AQ1084" s="191">
        <f t="shared" si="4006"/>
        <v>0</v>
      </c>
      <c r="AR1084" s="191">
        <f t="shared" si="4006"/>
        <v>0</v>
      </c>
      <c r="AS1084" s="191">
        <f t="shared" si="4006"/>
        <v>0</v>
      </c>
      <c r="AT1084" s="191">
        <f t="shared" si="4006"/>
        <v>0</v>
      </c>
      <c r="AU1084" s="191">
        <f t="shared" si="4006"/>
        <v>0</v>
      </c>
      <c r="AV1084" s="163">
        <f t="shared" si="3879"/>
        <v>0</v>
      </c>
      <c r="AW1084" s="191">
        <f t="shared" ref="AW1084:BH1084" si="4007">AW201*$F$1029</f>
        <v>0</v>
      </c>
      <c r="AX1084" s="191">
        <f t="shared" si="4007"/>
        <v>0</v>
      </c>
      <c r="AY1084" s="191">
        <f t="shared" si="4007"/>
        <v>0</v>
      </c>
      <c r="AZ1084" s="191">
        <f t="shared" si="4007"/>
        <v>0</v>
      </c>
      <c r="BA1084" s="191">
        <f t="shared" si="4007"/>
        <v>0</v>
      </c>
      <c r="BB1084" s="191">
        <f t="shared" si="4007"/>
        <v>0</v>
      </c>
      <c r="BC1084" s="191">
        <f t="shared" si="4007"/>
        <v>0</v>
      </c>
      <c r="BD1084" s="191">
        <f t="shared" si="4007"/>
        <v>0</v>
      </c>
      <c r="BE1084" s="191">
        <f t="shared" si="4007"/>
        <v>75598.778000000006</v>
      </c>
      <c r="BF1084" s="191">
        <f t="shared" si="4007"/>
        <v>0</v>
      </c>
      <c r="BG1084" s="191">
        <f t="shared" si="4007"/>
        <v>0</v>
      </c>
      <c r="BH1084" s="191">
        <f t="shared" si="4007"/>
        <v>0</v>
      </c>
      <c r="BI1084" s="163">
        <f t="shared" si="3962"/>
        <v>75598.778000000006</v>
      </c>
      <c r="BV1084" s="163"/>
      <c r="CI1084" s="163"/>
      <c r="CV1084" s="163"/>
      <c r="DI1084" s="163"/>
      <c r="DV1084" s="163"/>
      <c r="EI1084" s="163"/>
    </row>
    <row r="1085" spans="1:139" ht="15.75" customHeight="1" outlineLevel="1" x14ac:dyDescent="0.25">
      <c r="A1085" s="2">
        <f t="shared" si="3999"/>
        <v>55</v>
      </c>
      <c r="B1085" s="1" t="str">
        <f t="shared" si="3999"/>
        <v>TAU-TBD47</v>
      </c>
      <c r="C1085" s="1" t="str">
        <f t="shared" si="3999"/>
        <v>SPP TAU - Circuit 66047</v>
      </c>
      <c r="D1085" s="2" t="str">
        <f t="shared" si="3999"/>
        <v>TAU-TBD47.1</v>
      </c>
      <c r="E1085" s="162" t="str">
        <f t="shared" si="3999"/>
        <v>SPP TAU - Circuit 66047</v>
      </c>
      <c r="F1085" s="84"/>
      <c r="J1085" s="191">
        <v>0</v>
      </c>
      <c r="K1085" s="191">
        <v>0</v>
      </c>
      <c r="L1085" s="191">
        <v>0</v>
      </c>
      <c r="M1085" s="191">
        <v>0</v>
      </c>
      <c r="N1085" s="191">
        <v>0</v>
      </c>
      <c r="O1085" s="191">
        <v>0</v>
      </c>
      <c r="P1085" s="191">
        <v>0</v>
      </c>
      <c r="Q1085" s="191">
        <v>0</v>
      </c>
      <c r="R1085" s="191">
        <v>0</v>
      </c>
      <c r="S1085" s="191">
        <v>0</v>
      </c>
      <c r="T1085" s="191">
        <v>0</v>
      </c>
      <c r="U1085" s="116">
        <v>0</v>
      </c>
      <c r="V1085" s="163">
        <f t="shared" si="3873"/>
        <v>0</v>
      </c>
      <c r="W1085" s="116">
        <v>0</v>
      </c>
      <c r="X1085" s="116">
        <v>0</v>
      </c>
      <c r="Y1085" s="191">
        <v>0</v>
      </c>
      <c r="Z1085" s="191">
        <v>0</v>
      </c>
      <c r="AA1085" s="116">
        <v>0</v>
      </c>
      <c r="AB1085" s="191">
        <v>0</v>
      </c>
      <c r="AC1085" s="191">
        <v>0</v>
      </c>
      <c r="AD1085" s="191">
        <f t="shared" si="3996"/>
        <v>0</v>
      </c>
      <c r="AE1085" s="116">
        <v>0</v>
      </c>
      <c r="AF1085" s="191">
        <v>0</v>
      </c>
      <c r="AG1085" s="116">
        <v>0</v>
      </c>
      <c r="AH1085" s="116">
        <v>0</v>
      </c>
      <c r="AI1085" s="163">
        <f t="shared" si="3955"/>
        <v>0</v>
      </c>
      <c r="AJ1085" s="191">
        <f t="shared" ref="AJ1085:AU1085" si="4008">AJ202*$F$1029</f>
        <v>0</v>
      </c>
      <c r="AK1085" s="191">
        <f t="shared" si="4008"/>
        <v>0</v>
      </c>
      <c r="AL1085" s="191">
        <f t="shared" si="4008"/>
        <v>0</v>
      </c>
      <c r="AM1085" s="191">
        <f t="shared" si="4008"/>
        <v>0</v>
      </c>
      <c r="AN1085" s="191">
        <f t="shared" si="4008"/>
        <v>0</v>
      </c>
      <c r="AO1085" s="191">
        <f t="shared" si="4008"/>
        <v>0</v>
      </c>
      <c r="AP1085" s="191">
        <f t="shared" si="4008"/>
        <v>0</v>
      </c>
      <c r="AQ1085" s="191">
        <f t="shared" si="4008"/>
        <v>0</v>
      </c>
      <c r="AR1085" s="191">
        <f t="shared" si="4008"/>
        <v>0</v>
      </c>
      <c r="AS1085" s="191">
        <f t="shared" si="4008"/>
        <v>0</v>
      </c>
      <c r="AT1085" s="191">
        <f t="shared" si="4008"/>
        <v>0</v>
      </c>
      <c r="AU1085" s="191">
        <f t="shared" si="4008"/>
        <v>0</v>
      </c>
      <c r="AV1085" s="163">
        <f t="shared" si="3879"/>
        <v>0</v>
      </c>
      <c r="AW1085" s="191">
        <f t="shared" ref="AW1085:BH1085" si="4009">AW202*$F$1029</f>
        <v>0</v>
      </c>
      <c r="AX1085" s="191">
        <f t="shared" si="4009"/>
        <v>0</v>
      </c>
      <c r="AY1085" s="191">
        <f t="shared" si="4009"/>
        <v>0</v>
      </c>
      <c r="AZ1085" s="191">
        <f t="shared" si="4009"/>
        <v>0</v>
      </c>
      <c r="BA1085" s="191">
        <f t="shared" si="4009"/>
        <v>0</v>
      </c>
      <c r="BB1085" s="191">
        <f t="shared" si="4009"/>
        <v>0</v>
      </c>
      <c r="BC1085" s="191">
        <f t="shared" si="4009"/>
        <v>0</v>
      </c>
      <c r="BD1085" s="191">
        <f t="shared" si="4009"/>
        <v>0</v>
      </c>
      <c r="BE1085" s="191">
        <f t="shared" si="4009"/>
        <v>3176.34</v>
      </c>
      <c r="BF1085" s="191">
        <f t="shared" si="4009"/>
        <v>0</v>
      </c>
      <c r="BG1085" s="191">
        <f t="shared" si="4009"/>
        <v>0</v>
      </c>
      <c r="BH1085" s="191">
        <f t="shared" si="4009"/>
        <v>0</v>
      </c>
      <c r="BI1085" s="163">
        <f t="shared" si="3962"/>
        <v>3176.34</v>
      </c>
      <c r="BV1085" s="163"/>
      <c r="CI1085" s="163"/>
      <c r="CV1085" s="163"/>
      <c r="DI1085" s="163"/>
      <c r="DV1085" s="163"/>
      <c r="EI1085" s="163"/>
    </row>
    <row r="1086" spans="1:139" ht="15.75" customHeight="1" outlineLevel="1" x14ac:dyDescent="0.25">
      <c r="A1086" s="2">
        <f t="shared" si="3999"/>
        <v>56</v>
      </c>
      <c r="B1086" s="1" t="str">
        <f t="shared" si="3999"/>
        <v>TAU-TBD48</v>
      </c>
      <c r="C1086" s="1" t="str">
        <f t="shared" si="3999"/>
        <v>SPP TAU - Circuit 66436</v>
      </c>
      <c r="D1086" s="2" t="str">
        <f t="shared" si="3999"/>
        <v>TAU-TBD48.1</v>
      </c>
      <c r="E1086" s="162" t="str">
        <f t="shared" si="3999"/>
        <v>SPP TAU - Circuit 66436</v>
      </c>
      <c r="F1086" s="84"/>
      <c r="J1086" s="191">
        <v>0</v>
      </c>
      <c r="K1086" s="191">
        <v>0</v>
      </c>
      <c r="L1086" s="191">
        <v>0</v>
      </c>
      <c r="M1086" s="191">
        <v>0</v>
      </c>
      <c r="N1086" s="191">
        <v>0</v>
      </c>
      <c r="O1086" s="191">
        <v>0</v>
      </c>
      <c r="P1086" s="191">
        <v>0</v>
      </c>
      <c r="Q1086" s="191">
        <v>0</v>
      </c>
      <c r="R1086" s="191">
        <v>0</v>
      </c>
      <c r="S1086" s="191">
        <v>0</v>
      </c>
      <c r="T1086" s="191">
        <v>0</v>
      </c>
      <c r="U1086" s="116">
        <v>0</v>
      </c>
      <c r="V1086" s="163">
        <f t="shared" si="3873"/>
        <v>0</v>
      </c>
      <c r="W1086" s="116">
        <v>0</v>
      </c>
      <c r="X1086" s="116">
        <v>0</v>
      </c>
      <c r="Y1086" s="191">
        <v>0</v>
      </c>
      <c r="Z1086" s="191">
        <v>0</v>
      </c>
      <c r="AA1086" s="116">
        <v>0</v>
      </c>
      <c r="AB1086" s="191">
        <v>0</v>
      </c>
      <c r="AC1086" s="191">
        <v>0</v>
      </c>
      <c r="AD1086" s="191">
        <f t="shared" si="3996"/>
        <v>0</v>
      </c>
      <c r="AE1086" s="116">
        <v>0</v>
      </c>
      <c r="AF1086" s="191">
        <v>0</v>
      </c>
      <c r="AG1086" s="116">
        <v>0</v>
      </c>
      <c r="AH1086" s="116">
        <v>0</v>
      </c>
      <c r="AI1086" s="163">
        <f t="shared" si="3955"/>
        <v>0</v>
      </c>
      <c r="AJ1086" s="191">
        <f t="shared" ref="AJ1086:AU1086" si="4010">AJ203*$F$1029</f>
        <v>0</v>
      </c>
      <c r="AK1086" s="191">
        <f t="shared" si="4010"/>
        <v>0</v>
      </c>
      <c r="AL1086" s="191">
        <f t="shared" si="4010"/>
        <v>0</v>
      </c>
      <c r="AM1086" s="191">
        <f t="shared" si="4010"/>
        <v>0</v>
      </c>
      <c r="AN1086" s="191">
        <f t="shared" si="4010"/>
        <v>0</v>
      </c>
      <c r="AO1086" s="191">
        <f t="shared" si="4010"/>
        <v>0</v>
      </c>
      <c r="AP1086" s="191">
        <f t="shared" si="4010"/>
        <v>0</v>
      </c>
      <c r="AQ1086" s="191">
        <f t="shared" si="4010"/>
        <v>0</v>
      </c>
      <c r="AR1086" s="191">
        <f t="shared" si="4010"/>
        <v>0</v>
      </c>
      <c r="AS1086" s="191">
        <f t="shared" si="4010"/>
        <v>0</v>
      </c>
      <c r="AT1086" s="191">
        <f t="shared" si="4010"/>
        <v>0</v>
      </c>
      <c r="AU1086" s="191">
        <f t="shared" si="4010"/>
        <v>0</v>
      </c>
      <c r="AV1086" s="163">
        <f t="shared" si="3879"/>
        <v>0</v>
      </c>
      <c r="AW1086" s="191">
        <f t="shared" ref="AW1086:BH1086" si="4011">AW203*$F$1029</f>
        <v>0</v>
      </c>
      <c r="AX1086" s="191">
        <f t="shared" si="4011"/>
        <v>0</v>
      </c>
      <c r="AY1086" s="191">
        <f t="shared" si="4011"/>
        <v>0</v>
      </c>
      <c r="AZ1086" s="191">
        <f t="shared" si="4011"/>
        <v>0</v>
      </c>
      <c r="BA1086" s="191">
        <f t="shared" si="4011"/>
        <v>0</v>
      </c>
      <c r="BB1086" s="191">
        <f t="shared" si="4011"/>
        <v>0</v>
      </c>
      <c r="BC1086" s="191">
        <f t="shared" si="4011"/>
        <v>0</v>
      </c>
      <c r="BD1086" s="191">
        <f t="shared" si="4011"/>
        <v>0</v>
      </c>
      <c r="BE1086" s="191">
        <f t="shared" si="4011"/>
        <v>0</v>
      </c>
      <c r="BF1086" s="191">
        <f t="shared" si="4011"/>
        <v>107995.56000000001</v>
      </c>
      <c r="BG1086" s="191">
        <f t="shared" si="4011"/>
        <v>0</v>
      </c>
      <c r="BH1086" s="191">
        <f t="shared" si="4011"/>
        <v>0</v>
      </c>
      <c r="BI1086" s="163">
        <f t="shared" si="3962"/>
        <v>107995.56000000001</v>
      </c>
      <c r="BV1086" s="163"/>
      <c r="CI1086" s="163"/>
      <c r="CV1086" s="163"/>
      <c r="DI1086" s="163"/>
      <c r="DV1086" s="163"/>
      <c r="EI1086" s="163"/>
    </row>
    <row r="1087" spans="1:139" ht="15.75" customHeight="1" outlineLevel="1" x14ac:dyDescent="0.25">
      <c r="A1087" s="2">
        <f t="shared" si="3999"/>
        <v>57</v>
      </c>
      <c r="B1087" s="1" t="str">
        <f t="shared" si="3999"/>
        <v>TAU-TBD49</v>
      </c>
      <c r="C1087" s="1" t="str">
        <f t="shared" si="3999"/>
        <v>SPP TAU - Circuit 66098</v>
      </c>
      <c r="D1087" s="2" t="str">
        <f t="shared" si="3999"/>
        <v>TAU-TBD49.1</v>
      </c>
      <c r="E1087" s="162" t="str">
        <f t="shared" si="3999"/>
        <v>SPP TAU - Circuit 66098</v>
      </c>
      <c r="F1087" s="84"/>
      <c r="J1087" s="191">
        <v>0</v>
      </c>
      <c r="K1087" s="191">
        <v>0</v>
      </c>
      <c r="L1087" s="191">
        <v>0</v>
      </c>
      <c r="M1087" s="191">
        <v>0</v>
      </c>
      <c r="N1087" s="191">
        <v>0</v>
      </c>
      <c r="O1087" s="191">
        <v>0</v>
      </c>
      <c r="P1087" s="191">
        <v>0</v>
      </c>
      <c r="Q1087" s="191">
        <v>0</v>
      </c>
      <c r="R1087" s="191">
        <v>0</v>
      </c>
      <c r="S1087" s="191">
        <v>0</v>
      </c>
      <c r="T1087" s="191">
        <v>0</v>
      </c>
      <c r="U1087" s="116">
        <v>0</v>
      </c>
      <c r="V1087" s="163">
        <f t="shared" si="3873"/>
        <v>0</v>
      </c>
      <c r="W1087" s="116">
        <v>0</v>
      </c>
      <c r="X1087" s="116">
        <v>0</v>
      </c>
      <c r="Y1087" s="191">
        <v>0</v>
      </c>
      <c r="Z1087" s="191">
        <v>0</v>
      </c>
      <c r="AA1087" s="116">
        <v>0</v>
      </c>
      <c r="AB1087" s="191">
        <v>0</v>
      </c>
      <c r="AC1087" s="191">
        <v>0</v>
      </c>
      <c r="AD1087" s="191">
        <f t="shared" si="3996"/>
        <v>0</v>
      </c>
      <c r="AE1087" s="116">
        <v>0</v>
      </c>
      <c r="AF1087" s="191">
        <v>0</v>
      </c>
      <c r="AG1087" s="116">
        <v>0</v>
      </c>
      <c r="AH1087" s="116">
        <v>0</v>
      </c>
      <c r="AI1087" s="163">
        <f t="shared" si="3955"/>
        <v>0</v>
      </c>
      <c r="AJ1087" s="191">
        <f t="shared" ref="AJ1087:AU1087" si="4012">AJ204*$F$1029</f>
        <v>0</v>
      </c>
      <c r="AK1087" s="191">
        <f t="shared" si="4012"/>
        <v>0</v>
      </c>
      <c r="AL1087" s="191">
        <f t="shared" si="4012"/>
        <v>0</v>
      </c>
      <c r="AM1087" s="191">
        <f t="shared" si="4012"/>
        <v>0</v>
      </c>
      <c r="AN1087" s="191">
        <f t="shared" si="4012"/>
        <v>0</v>
      </c>
      <c r="AO1087" s="191">
        <f t="shared" si="4012"/>
        <v>0</v>
      </c>
      <c r="AP1087" s="191">
        <f t="shared" si="4012"/>
        <v>0</v>
      </c>
      <c r="AQ1087" s="191">
        <f t="shared" si="4012"/>
        <v>0</v>
      </c>
      <c r="AR1087" s="191">
        <f t="shared" si="4012"/>
        <v>0</v>
      </c>
      <c r="AS1087" s="191">
        <f t="shared" si="4012"/>
        <v>0</v>
      </c>
      <c r="AT1087" s="191">
        <f t="shared" si="4012"/>
        <v>0</v>
      </c>
      <c r="AU1087" s="191">
        <f t="shared" si="4012"/>
        <v>0</v>
      </c>
      <c r="AV1087" s="163">
        <f t="shared" si="3879"/>
        <v>0</v>
      </c>
      <c r="AW1087" s="191">
        <f t="shared" ref="AW1087:BH1087" si="4013">AW204*$F$1029</f>
        <v>0</v>
      </c>
      <c r="AX1087" s="191">
        <f t="shared" si="4013"/>
        <v>0</v>
      </c>
      <c r="AY1087" s="191">
        <f t="shared" si="4013"/>
        <v>0</v>
      </c>
      <c r="AZ1087" s="191">
        <f t="shared" si="4013"/>
        <v>0</v>
      </c>
      <c r="BA1087" s="191">
        <f t="shared" si="4013"/>
        <v>0</v>
      </c>
      <c r="BB1087" s="191">
        <f t="shared" si="4013"/>
        <v>0</v>
      </c>
      <c r="BC1087" s="191">
        <f t="shared" si="4013"/>
        <v>0</v>
      </c>
      <c r="BD1087" s="191">
        <f t="shared" si="4013"/>
        <v>0</v>
      </c>
      <c r="BE1087" s="191">
        <f t="shared" si="4013"/>
        <v>0</v>
      </c>
      <c r="BF1087" s="191">
        <f t="shared" si="4013"/>
        <v>69545.813999999998</v>
      </c>
      <c r="BG1087" s="191">
        <f t="shared" si="4013"/>
        <v>0</v>
      </c>
      <c r="BH1087" s="191">
        <f t="shared" si="4013"/>
        <v>0</v>
      </c>
      <c r="BI1087" s="163">
        <f t="shared" si="3962"/>
        <v>69545.813999999998</v>
      </c>
      <c r="BV1087" s="163"/>
      <c r="CI1087" s="163"/>
      <c r="CV1087" s="163"/>
      <c r="DI1087" s="163"/>
      <c r="DV1087" s="163"/>
      <c r="EI1087" s="163"/>
    </row>
    <row r="1088" spans="1:139" ht="15.75" customHeight="1" outlineLevel="1" x14ac:dyDescent="0.25">
      <c r="A1088" s="2">
        <f t="shared" si="3999"/>
        <v>58</v>
      </c>
      <c r="B1088" s="1" t="str">
        <f t="shared" si="3999"/>
        <v>TAU-TBD50</v>
      </c>
      <c r="C1088" s="1" t="str">
        <f t="shared" si="3999"/>
        <v>SPP TAU - Circuit 230020</v>
      </c>
      <c r="D1088" s="2" t="str">
        <f t="shared" si="3999"/>
        <v>TAU-TBD50.1</v>
      </c>
      <c r="E1088" s="162" t="str">
        <f t="shared" si="3999"/>
        <v>SPP TAU - Circuit 230020</v>
      </c>
      <c r="F1088" s="84"/>
      <c r="J1088" s="191">
        <v>0</v>
      </c>
      <c r="K1088" s="191">
        <v>0</v>
      </c>
      <c r="L1088" s="191">
        <v>0</v>
      </c>
      <c r="M1088" s="191">
        <v>0</v>
      </c>
      <c r="N1088" s="191">
        <v>0</v>
      </c>
      <c r="O1088" s="191">
        <v>0</v>
      </c>
      <c r="P1088" s="191">
        <v>0</v>
      </c>
      <c r="Q1088" s="191">
        <v>0</v>
      </c>
      <c r="R1088" s="191">
        <v>0</v>
      </c>
      <c r="S1088" s="191">
        <v>0</v>
      </c>
      <c r="T1088" s="191">
        <v>0</v>
      </c>
      <c r="U1088" s="116">
        <v>0</v>
      </c>
      <c r="V1088" s="163">
        <f t="shared" si="3873"/>
        <v>0</v>
      </c>
      <c r="W1088" s="116">
        <v>0</v>
      </c>
      <c r="X1088" s="116">
        <v>0</v>
      </c>
      <c r="Y1088" s="191">
        <v>0</v>
      </c>
      <c r="Z1088" s="191">
        <v>0</v>
      </c>
      <c r="AA1088" s="116">
        <v>0</v>
      </c>
      <c r="AB1088" s="191">
        <v>0</v>
      </c>
      <c r="AC1088" s="191">
        <v>0</v>
      </c>
      <c r="AD1088" s="191">
        <f t="shared" si="3996"/>
        <v>0</v>
      </c>
      <c r="AE1088" s="116">
        <v>0</v>
      </c>
      <c r="AF1088" s="191">
        <v>0</v>
      </c>
      <c r="AG1088" s="116">
        <v>0</v>
      </c>
      <c r="AH1088" s="116">
        <v>0</v>
      </c>
      <c r="AI1088" s="163">
        <f t="shared" si="3955"/>
        <v>0</v>
      </c>
      <c r="AJ1088" s="191">
        <f t="shared" ref="AJ1088:AU1088" si="4014">AJ205*$F$1029</f>
        <v>0</v>
      </c>
      <c r="AK1088" s="191">
        <f t="shared" si="4014"/>
        <v>0</v>
      </c>
      <c r="AL1088" s="191">
        <f t="shared" si="4014"/>
        <v>0</v>
      </c>
      <c r="AM1088" s="191">
        <f t="shared" si="4014"/>
        <v>0</v>
      </c>
      <c r="AN1088" s="191">
        <f t="shared" si="4014"/>
        <v>0</v>
      </c>
      <c r="AO1088" s="191">
        <f t="shared" si="4014"/>
        <v>0</v>
      </c>
      <c r="AP1088" s="191">
        <f t="shared" si="4014"/>
        <v>0</v>
      </c>
      <c r="AQ1088" s="191">
        <f t="shared" si="4014"/>
        <v>0</v>
      </c>
      <c r="AR1088" s="191">
        <f t="shared" si="4014"/>
        <v>0</v>
      </c>
      <c r="AS1088" s="191">
        <f t="shared" si="4014"/>
        <v>0</v>
      </c>
      <c r="AT1088" s="191">
        <f t="shared" si="4014"/>
        <v>0</v>
      </c>
      <c r="AU1088" s="191">
        <f t="shared" si="4014"/>
        <v>0</v>
      </c>
      <c r="AV1088" s="163">
        <f t="shared" si="3879"/>
        <v>0</v>
      </c>
      <c r="AW1088" s="191">
        <f t="shared" ref="AW1088:BH1088" si="4015">AW205*$F$1029</f>
        <v>0</v>
      </c>
      <c r="AX1088" s="191">
        <f t="shared" si="4015"/>
        <v>0</v>
      </c>
      <c r="AY1088" s="191">
        <f t="shared" si="4015"/>
        <v>0</v>
      </c>
      <c r="AZ1088" s="191">
        <f t="shared" si="4015"/>
        <v>0</v>
      </c>
      <c r="BA1088" s="191">
        <f t="shared" si="4015"/>
        <v>0</v>
      </c>
      <c r="BB1088" s="191">
        <f t="shared" si="4015"/>
        <v>0</v>
      </c>
      <c r="BC1088" s="191">
        <f t="shared" si="4015"/>
        <v>0</v>
      </c>
      <c r="BD1088" s="191">
        <f t="shared" si="4015"/>
        <v>0</v>
      </c>
      <c r="BE1088" s="191">
        <f t="shared" si="4015"/>
        <v>0</v>
      </c>
      <c r="BF1088" s="191">
        <f t="shared" si="4015"/>
        <v>0</v>
      </c>
      <c r="BG1088" s="191">
        <f t="shared" si="4015"/>
        <v>0</v>
      </c>
      <c r="BH1088" s="191">
        <f t="shared" si="4015"/>
        <v>131322.12</v>
      </c>
      <c r="BI1088" s="163">
        <f t="shared" si="3962"/>
        <v>131322.12</v>
      </c>
      <c r="BV1088" s="163"/>
      <c r="CI1088" s="163"/>
      <c r="CV1088" s="163"/>
      <c r="DI1088" s="163"/>
      <c r="DV1088" s="163"/>
      <c r="EI1088" s="163"/>
    </row>
    <row r="1089" spans="1:139" ht="15.75" customHeight="1" outlineLevel="1" x14ac:dyDescent="0.25">
      <c r="A1089" s="2">
        <f t="shared" si="3999"/>
        <v>59</v>
      </c>
      <c r="B1089" s="1" t="str">
        <f t="shared" si="3999"/>
        <v>TAU-TBD51</v>
      </c>
      <c r="C1089" s="1" t="str">
        <f t="shared" si="3999"/>
        <v>SPP TAU - Circuit 230623</v>
      </c>
      <c r="D1089" s="2" t="str">
        <f t="shared" si="3999"/>
        <v>TAU-TBD51.1</v>
      </c>
      <c r="E1089" s="162" t="str">
        <f t="shared" si="3999"/>
        <v>SPP TAU - Circuit 230623</v>
      </c>
      <c r="F1089" s="84"/>
      <c r="J1089" s="191">
        <v>0</v>
      </c>
      <c r="K1089" s="191">
        <v>0</v>
      </c>
      <c r="L1089" s="191">
        <v>0</v>
      </c>
      <c r="M1089" s="191">
        <v>0</v>
      </c>
      <c r="N1089" s="191">
        <v>0</v>
      </c>
      <c r="O1089" s="191">
        <v>0</v>
      </c>
      <c r="P1089" s="191">
        <v>0</v>
      </c>
      <c r="Q1089" s="191">
        <v>0</v>
      </c>
      <c r="R1089" s="191">
        <v>0</v>
      </c>
      <c r="S1089" s="191">
        <v>0</v>
      </c>
      <c r="T1089" s="191">
        <v>0</v>
      </c>
      <c r="U1089" s="116">
        <v>0</v>
      </c>
      <c r="V1089" s="163">
        <f t="shared" si="3873"/>
        <v>0</v>
      </c>
      <c r="W1089" s="116">
        <v>0</v>
      </c>
      <c r="X1089" s="116">
        <v>0</v>
      </c>
      <c r="Y1089" s="191">
        <v>0</v>
      </c>
      <c r="Z1089" s="191">
        <v>0</v>
      </c>
      <c r="AA1089" s="116">
        <v>0</v>
      </c>
      <c r="AB1089" s="191">
        <v>0</v>
      </c>
      <c r="AC1089" s="191">
        <v>0</v>
      </c>
      <c r="AD1089" s="191">
        <f t="shared" si="3996"/>
        <v>0</v>
      </c>
      <c r="AE1089" s="116">
        <v>0</v>
      </c>
      <c r="AF1089" s="191">
        <v>0</v>
      </c>
      <c r="AG1089" s="116">
        <v>0</v>
      </c>
      <c r="AH1089" s="116">
        <v>0</v>
      </c>
      <c r="AI1089" s="163">
        <f t="shared" si="3955"/>
        <v>0</v>
      </c>
      <c r="AJ1089" s="191">
        <f t="shared" ref="AJ1089:AU1089" si="4016">AJ206*$F$1029</f>
        <v>0</v>
      </c>
      <c r="AK1089" s="191">
        <f t="shared" si="4016"/>
        <v>0</v>
      </c>
      <c r="AL1089" s="191">
        <f t="shared" si="4016"/>
        <v>0</v>
      </c>
      <c r="AM1089" s="191">
        <f t="shared" si="4016"/>
        <v>0</v>
      </c>
      <c r="AN1089" s="191">
        <f t="shared" si="4016"/>
        <v>0</v>
      </c>
      <c r="AO1089" s="191">
        <f t="shared" si="4016"/>
        <v>0</v>
      </c>
      <c r="AP1089" s="191">
        <f t="shared" si="4016"/>
        <v>0</v>
      </c>
      <c r="AQ1089" s="191">
        <f t="shared" si="4016"/>
        <v>0</v>
      </c>
      <c r="AR1089" s="191">
        <f t="shared" si="4016"/>
        <v>0</v>
      </c>
      <c r="AS1089" s="191">
        <f t="shared" si="4016"/>
        <v>0</v>
      </c>
      <c r="AT1089" s="191">
        <f t="shared" si="4016"/>
        <v>0</v>
      </c>
      <c r="AU1089" s="191">
        <f t="shared" si="4016"/>
        <v>0</v>
      </c>
      <c r="AV1089" s="163">
        <f t="shared" si="3879"/>
        <v>0</v>
      </c>
      <c r="AW1089" s="191">
        <f t="shared" ref="AW1089:BH1089" si="4017">AW206*$F$1029</f>
        <v>0</v>
      </c>
      <c r="AX1089" s="191">
        <f t="shared" si="4017"/>
        <v>0</v>
      </c>
      <c r="AY1089" s="191">
        <f t="shared" si="4017"/>
        <v>0</v>
      </c>
      <c r="AZ1089" s="191">
        <f t="shared" si="4017"/>
        <v>0</v>
      </c>
      <c r="BA1089" s="191">
        <f t="shared" si="4017"/>
        <v>0</v>
      </c>
      <c r="BB1089" s="191">
        <f t="shared" si="4017"/>
        <v>0</v>
      </c>
      <c r="BC1089" s="191">
        <f t="shared" si="4017"/>
        <v>0</v>
      </c>
      <c r="BD1089" s="191">
        <f t="shared" si="4017"/>
        <v>0</v>
      </c>
      <c r="BE1089" s="191">
        <f t="shared" si="4017"/>
        <v>0</v>
      </c>
      <c r="BF1089" s="191">
        <f t="shared" si="4017"/>
        <v>0</v>
      </c>
      <c r="BG1089" s="191">
        <f t="shared" si="4017"/>
        <v>0</v>
      </c>
      <c r="BH1089" s="191">
        <f t="shared" si="4017"/>
        <v>0</v>
      </c>
      <c r="BI1089" s="163">
        <f t="shared" si="3962"/>
        <v>0</v>
      </c>
      <c r="BV1089" s="163"/>
      <c r="CI1089" s="163"/>
      <c r="CV1089" s="163"/>
      <c r="DI1089" s="163"/>
      <c r="DV1089" s="163"/>
      <c r="EI1089" s="163"/>
    </row>
    <row r="1090" spans="1:139" ht="15.75" customHeight="1" outlineLevel="1" x14ac:dyDescent="0.25">
      <c r="A1090" s="2">
        <f t="shared" si="3999"/>
        <v>60</v>
      </c>
      <c r="B1090" s="1" t="str">
        <f t="shared" si="3999"/>
        <v>TAU-TBD52</v>
      </c>
      <c r="C1090" s="1" t="str">
        <f t="shared" si="3999"/>
        <v>SPP TAU - Circuit 230604</v>
      </c>
      <c r="D1090" s="2" t="str">
        <f t="shared" si="3999"/>
        <v>TAU-TBD52.1</v>
      </c>
      <c r="E1090" s="162" t="str">
        <f t="shared" si="3999"/>
        <v>SPP TAU - Circuit 230604</v>
      </c>
      <c r="F1090" s="84"/>
      <c r="J1090" s="191">
        <v>0</v>
      </c>
      <c r="K1090" s="191">
        <v>0</v>
      </c>
      <c r="L1090" s="191">
        <v>0</v>
      </c>
      <c r="M1090" s="191">
        <v>0</v>
      </c>
      <c r="N1090" s="191">
        <v>0</v>
      </c>
      <c r="O1090" s="191">
        <v>0</v>
      </c>
      <c r="P1090" s="191">
        <v>0</v>
      </c>
      <c r="Q1090" s="191">
        <v>0</v>
      </c>
      <c r="R1090" s="191">
        <v>0</v>
      </c>
      <c r="S1090" s="191">
        <v>0</v>
      </c>
      <c r="T1090" s="191">
        <v>0</v>
      </c>
      <c r="U1090" s="116">
        <v>0</v>
      </c>
      <c r="V1090" s="163">
        <f t="shared" si="3873"/>
        <v>0</v>
      </c>
      <c r="W1090" s="116">
        <v>0</v>
      </c>
      <c r="X1090" s="116">
        <v>0</v>
      </c>
      <c r="Y1090" s="191">
        <v>0</v>
      </c>
      <c r="Z1090" s="191">
        <v>0</v>
      </c>
      <c r="AA1090" s="116">
        <v>0</v>
      </c>
      <c r="AB1090" s="191">
        <v>0</v>
      </c>
      <c r="AC1090" s="191">
        <v>0</v>
      </c>
      <c r="AD1090" s="191">
        <f t="shared" si="3996"/>
        <v>0</v>
      </c>
      <c r="AE1090" s="116">
        <v>0</v>
      </c>
      <c r="AF1090" s="191">
        <v>0</v>
      </c>
      <c r="AG1090" s="116">
        <v>0</v>
      </c>
      <c r="AH1090" s="116">
        <v>0</v>
      </c>
      <c r="AI1090" s="163">
        <f t="shared" si="3955"/>
        <v>0</v>
      </c>
      <c r="AJ1090" s="191">
        <f t="shared" ref="AJ1090:AU1090" si="4018">AJ207*$F$1029</f>
        <v>0</v>
      </c>
      <c r="AK1090" s="191">
        <f t="shared" si="4018"/>
        <v>0</v>
      </c>
      <c r="AL1090" s="191">
        <f t="shared" si="4018"/>
        <v>0</v>
      </c>
      <c r="AM1090" s="191">
        <f t="shared" si="4018"/>
        <v>0</v>
      </c>
      <c r="AN1090" s="191">
        <f t="shared" si="4018"/>
        <v>0</v>
      </c>
      <c r="AO1090" s="191">
        <f t="shared" si="4018"/>
        <v>0</v>
      </c>
      <c r="AP1090" s="191">
        <f t="shared" si="4018"/>
        <v>0</v>
      </c>
      <c r="AQ1090" s="191">
        <f t="shared" si="4018"/>
        <v>0</v>
      </c>
      <c r="AR1090" s="191">
        <f t="shared" si="4018"/>
        <v>0</v>
      </c>
      <c r="AS1090" s="191">
        <f t="shared" si="4018"/>
        <v>0</v>
      </c>
      <c r="AT1090" s="191">
        <f t="shared" si="4018"/>
        <v>0</v>
      </c>
      <c r="AU1090" s="191">
        <f t="shared" si="4018"/>
        <v>0</v>
      </c>
      <c r="AV1090" s="163">
        <f t="shared" si="3879"/>
        <v>0</v>
      </c>
      <c r="AW1090" s="191">
        <f t="shared" ref="AW1090:BH1090" si="4019">AW207*$F$1029</f>
        <v>0</v>
      </c>
      <c r="AX1090" s="191">
        <f t="shared" si="4019"/>
        <v>0</v>
      </c>
      <c r="AY1090" s="191">
        <f t="shared" si="4019"/>
        <v>0</v>
      </c>
      <c r="AZ1090" s="191">
        <f t="shared" si="4019"/>
        <v>0</v>
      </c>
      <c r="BA1090" s="191">
        <f t="shared" si="4019"/>
        <v>0</v>
      </c>
      <c r="BB1090" s="191">
        <f t="shared" si="4019"/>
        <v>0</v>
      </c>
      <c r="BC1090" s="191">
        <f t="shared" si="4019"/>
        <v>0</v>
      </c>
      <c r="BD1090" s="191">
        <f t="shared" si="4019"/>
        <v>0</v>
      </c>
      <c r="BE1090" s="191">
        <f t="shared" si="4019"/>
        <v>0</v>
      </c>
      <c r="BF1090" s="191">
        <f t="shared" si="4019"/>
        <v>0</v>
      </c>
      <c r="BG1090" s="191">
        <f t="shared" si="4019"/>
        <v>0</v>
      </c>
      <c r="BH1090" s="191">
        <f t="shared" si="4019"/>
        <v>0</v>
      </c>
      <c r="BI1090" s="163">
        <f t="shared" si="3962"/>
        <v>0</v>
      </c>
      <c r="BV1090" s="163"/>
      <c r="CI1090" s="163"/>
      <c r="CV1090" s="163"/>
      <c r="DI1090" s="163"/>
      <c r="DV1090" s="163"/>
      <c r="EI1090" s="163"/>
    </row>
    <row r="1091" spans="1:139" ht="15.75" customHeight="1" outlineLevel="1" x14ac:dyDescent="0.25">
      <c r="A1091" s="2">
        <f t="shared" ref="A1091:E1100" si="4020">A951</f>
        <v>61</v>
      </c>
      <c r="B1091" s="1" t="str">
        <f t="shared" si="4020"/>
        <v>TAU-TBD53</v>
      </c>
      <c r="C1091" s="1" t="str">
        <f t="shared" si="4020"/>
        <v>SPP TAU - Circuit 66035</v>
      </c>
      <c r="D1091" s="2" t="str">
        <f t="shared" si="4020"/>
        <v>TAU-TBD53.1</v>
      </c>
      <c r="E1091" s="162" t="str">
        <f t="shared" si="4020"/>
        <v>SPP TAU - Circuit 66035</v>
      </c>
      <c r="F1091" s="84"/>
      <c r="J1091" s="191">
        <v>0</v>
      </c>
      <c r="K1091" s="191">
        <v>0</v>
      </c>
      <c r="L1091" s="191">
        <v>0</v>
      </c>
      <c r="M1091" s="191">
        <v>0</v>
      </c>
      <c r="N1091" s="191">
        <v>0</v>
      </c>
      <c r="O1091" s="191">
        <v>0</v>
      </c>
      <c r="P1091" s="191">
        <v>0</v>
      </c>
      <c r="Q1091" s="191">
        <v>0</v>
      </c>
      <c r="R1091" s="191">
        <v>0</v>
      </c>
      <c r="S1091" s="191">
        <v>0</v>
      </c>
      <c r="T1091" s="191">
        <v>0</v>
      </c>
      <c r="U1091" s="116">
        <v>0</v>
      </c>
      <c r="V1091" s="163">
        <f t="shared" si="3873"/>
        <v>0</v>
      </c>
      <c r="W1091" s="116">
        <v>0</v>
      </c>
      <c r="X1091" s="116">
        <v>0</v>
      </c>
      <c r="Y1091" s="191">
        <v>0</v>
      </c>
      <c r="Z1091" s="191">
        <v>0</v>
      </c>
      <c r="AA1091" s="116">
        <v>0</v>
      </c>
      <c r="AB1091" s="191">
        <v>0</v>
      </c>
      <c r="AC1091" s="191">
        <v>0</v>
      </c>
      <c r="AD1091" s="191">
        <f t="shared" si="3996"/>
        <v>0</v>
      </c>
      <c r="AE1091" s="116">
        <v>0</v>
      </c>
      <c r="AF1091" s="191">
        <v>0</v>
      </c>
      <c r="AG1091" s="116">
        <v>0</v>
      </c>
      <c r="AH1091" s="116">
        <v>0</v>
      </c>
      <c r="AI1091" s="163">
        <f t="shared" si="3955"/>
        <v>0</v>
      </c>
      <c r="AJ1091" s="191">
        <f t="shared" ref="AJ1091:AU1091" si="4021">AJ208*$F$1029</f>
        <v>0</v>
      </c>
      <c r="AK1091" s="191">
        <f t="shared" si="4021"/>
        <v>0</v>
      </c>
      <c r="AL1091" s="191">
        <f t="shared" si="4021"/>
        <v>0</v>
      </c>
      <c r="AM1091" s="191">
        <f t="shared" si="4021"/>
        <v>0</v>
      </c>
      <c r="AN1091" s="191">
        <f t="shared" si="4021"/>
        <v>0</v>
      </c>
      <c r="AO1091" s="191">
        <f t="shared" si="4021"/>
        <v>0</v>
      </c>
      <c r="AP1091" s="191">
        <f t="shared" si="4021"/>
        <v>0</v>
      </c>
      <c r="AQ1091" s="191">
        <f t="shared" si="4021"/>
        <v>0</v>
      </c>
      <c r="AR1091" s="191">
        <f t="shared" si="4021"/>
        <v>0</v>
      </c>
      <c r="AS1091" s="191">
        <f t="shared" si="4021"/>
        <v>0</v>
      </c>
      <c r="AT1091" s="191">
        <f t="shared" si="4021"/>
        <v>0</v>
      </c>
      <c r="AU1091" s="191">
        <f t="shared" si="4021"/>
        <v>0</v>
      </c>
      <c r="AV1091" s="163">
        <f t="shared" si="3879"/>
        <v>0</v>
      </c>
      <c r="AW1091" s="191">
        <f t="shared" ref="AW1091:BH1091" si="4022">AW208*$F$1029</f>
        <v>0</v>
      </c>
      <c r="AX1091" s="191">
        <f t="shared" si="4022"/>
        <v>0</v>
      </c>
      <c r="AY1091" s="191">
        <f t="shared" si="4022"/>
        <v>0</v>
      </c>
      <c r="AZ1091" s="191">
        <f t="shared" si="4022"/>
        <v>0</v>
      </c>
      <c r="BA1091" s="191">
        <f t="shared" si="4022"/>
        <v>0</v>
      </c>
      <c r="BB1091" s="191">
        <f t="shared" si="4022"/>
        <v>0</v>
      </c>
      <c r="BC1091" s="191">
        <f t="shared" si="4022"/>
        <v>0</v>
      </c>
      <c r="BD1091" s="191">
        <f t="shared" si="4022"/>
        <v>0</v>
      </c>
      <c r="BE1091" s="191">
        <f t="shared" si="4022"/>
        <v>0</v>
      </c>
      <c r="BF1091" s="191">
        <f t="shared" si="4022"/>
        <v>0</v>
      </c>
      <c r="BG1091" s="191">
        <f t="shared" si="4022"/>
        <v>0</v>
      </c>
      <c r="BH1091" s="191">
        <f t="shared" si="4022"/>
        <v>0</v>
      </c>
      <c r="BI1091" s="163">
        <f t="shared" si="3962"/>
        <v>0</v>
      </c>
      <c r="BV1091" s="163"/>
      <c r="CI1091" s="163"/>
      <c r="CV1091" s="163"/>
      <c r="DI1091" s="163"/>
      <c r="DV1091" s="163"/>
      <c r="EI1091" s="163"/>
    </row>
    <row r="1092" spans="1:139" ht="15.75" customHeight="1" outlineLevel="1" x14ac:dyDescent="0.25">
      <c r="A1092" s="2">
        <f t="shared" si="4020"/>
        <v>62</v>
      </c>
      <c r="B1092" s="1" t="str">
        <f t="shared" si="4020"/>
        <v>TAU-TBD54</v>
      </c>
      <c r="C1092" s="1" t="str">
        <f t="shared" si="4020"/>
        <v>SPP TAU - Circuit 66067</v>
      </c>
      <c r="D1092" s="2" t="str">
        <f t="shared" si="4020"/>
        <v>TAU-TBD54.1</v>
      </c>
      <c r="E1092" s="162" t="str">
        <f t="shared" si="4020"/>
        <v>SPP TAU - Circuit 66067</v>
      </c>
      <c r="F1092" s="84"/>
      <c r="J1092" s="191">
        <v>0</v>
      </c>
      <c r="K1092" s="191">
        <v>0</v>
      </c>
      <c r="L1092" s="191">
        <v>0</v>
      </c>
      <c r="M1092" s="191">
        <v>0</v>
      </c>
      <c r="N1092" s="191">
        <v>0</v>
      </c>
      <c r="O1092" s="191">
        <v>0</v>
      </c>
      <c r="P1092" s="191">
        <v>0</v>
      </c>
      <c r="Q1092" s="191">
        <v>0</v>
      </c>
      <c r="R1092" s="191">
        <v>0</v>
      </c>
      <c r="S1092" s="191">
        <v>0</v>
      </c>
      <c r="T1092" s="191">
        <v>0</v>
      </c>
      <c r="U1092" s="116">
        <v>0</v>
      </c>
      <c r="V1092" s="163">
        <f t="shared" si="3873"/>
        <v>0</v>
      </c>
      <c r="W1092" s="116">
        <v>0</v>
      </c>
      <c r="X1092" s="116">
        <v>0</v>
      </c>
      <c r="Y1092" s="191">
        <v>0</v>
      </c>
      <c r="Z1092" s="191">
        <v>0</v>
      </c>
      <c r="AA1092" s="116">
        <v>0</v>
      </c>
      <c r="AB1092" s="191">
        <v>0</v>
      </c>
      <c r="AC1092" s="191">
        <v>0</v>
      </c>
      <c r="AD1092" s="191">
        <f t="shared" si="3996"/>
        <v>0</v>
      </c>
      <c r="AE1092" s="116">
        <v>0</v>
      </c>
      <c r="AF1092" s="191">
        <v>0</v>
      </c>
      <c r="AG1092" s="116">
        <v>0</v>
      </c>
      <c r="AH1092" s="116">
        <v>0</v>
      </c>
      <c r="AI1092" s="163">
        <f t="shared" si="3955"/>
        <v>0</v>
      </c>
      <c r="AJ1092" s="191">
        <f t="shared" ref="AJ1092:AU1092" si="4023">AJ209*$F$1029</f>
        <v>0</v>
      </c>
      <c r="AK1092" s="191">
        <f t="shared" si="4023"/>
        <v>0</v>
      </c>
      <c r="AL1092" s="191">
        <f t="shared" si="4023"/>
        <v>0</v>
      </c>
      <c r="AM1092" s="191">
        <f t="shared" si="4023"/>
        <v>0</v>
      </c>
      <c r="AN1092" s="191">
        <f t="shared" si="4023"/>
        <v>0</v>
      </c>
      <c r="AO1092" s="191">
        <f t="shared" si="4023"/>
        <v>0</v>
      </c>
      <c r="AP1092" s="191">
        <f t="shared" si="4023"/>
        <v>0</v>
      </c>
      <c r="AQ1092" s="191">
        <f t="shared" si="4023"/>
        <v>0</v>
      </c>
      <c r="AR1092" s="191">
        <f t="shared" si="4023"/>
        <v>0</v>
      </c>
      <c r="AS1092" s="191">
        <f t="shared" si="4023"/>
        <v>0</v>
      </c>
      <c r="AT1092" s="191">
        <f t="shared" si="4023"/>
        <v>0</v>
      </c>
      <c r="AU1092" s="191">
        <f t="shared" si="4023"/>
        <v>0</v>
      </c>
      <c r="AV1092" s="163">
        <f t="shared" si="3879"/>
        <v>0</v>
      </c>
      <c r="AW1092" s="191">
        <f t="shared" ref="AW1092:BH1092" si="4024">AW209*$F$1029</f>
        <v>0</v>
      </c>
      <c r="AX1092" s="191">
        <f t="shared" si="4024"/>
        <v>0</v>
      </c>
      <c r="AY1092" s="191">
        <f t="shared" si="4024"/>
        <v>0</v>
      </c>
      <c r="AZ1092" s="191">
        <f t="shared" si="4024"/>
        <v>0</v>
      </c>
      <c r="BA1092" s="191">
        <f t="shared" si="4024"/>
        <v>0</v>
      </c>
      <c r="BB1092" s="191">
        <f t="shared" si="4024"/>
        <v>0</v>
      </c>
      <c r="BC1092" s="191">
        <f t="shared" si="4024"/>
        <v>0</v>
      </c>
      <c r="BD1092" s="191">
        <f t="shared" si="4024"/>
        <v>0</v>
      </c>
      <c r="BE1092" s="191">
        <f t="shared" si="4024"/>
        <v>0</v>
      </c>
      <c r="BF1092" s="191">
        <f t="shared" si="4024"/>
        <v>0</v>
      </c>
      <c r="BG1092" s="191">
        <f t="shared" si="4024"/>
        <v>0</v>
      </c>
      <c r="BH1092" s="191">
        <f t="shared" si="4024"/>
        <v>0</v>
      </c>
      <c r="BI1092" s="163">
        <f t="shared" si="3962"/>
        <v>0</v>
      </c>
      <c r="BV1092" s="163"/>
      <c r="CI1092" s="163"/>
      <c r="CV1092" s="163"/>
      <c r="DI1092" s="163"/>
      <c r="DV1092" s="163"/>
      <c r="EI1092" s="163"/>
    </row>
    <row r="1093" spans="1:139" ht="15.75" customHeight="1" outlineLevel="1" x14ac:dyDescent="0.25">
      <c r="A1093" s="2">
        <f t="shared" si="4020"/>
        <v>63</v>
      </c>
      <c r="B1093" s="1" t="str">
        <f t="shared" si="4020"/>
        <v>TAU-TBD55</v>
      </c>
      <c r="C1093" s="1" t="str">
        <f t="shared" si="4020"/>
        <v>SPP TAU - Circuit 66042</v>
      </c>
      <c r="D1093" s="2" t="str">
        <f t="shared" si="4020"/>
        <v>TAU-TBD55.1</v>
      </c>
      <c r="E1093" s="162" t="str">
        <f t="shared" si="4020"/>
        <v>SPP TAU - Circuit 66042</v>
      </c>
      <c r="F1093" s="84"/>
      <c r="J1093" s="191">
        <v>0</v>
      </c>
      <c r="K1093" s="191">
        <v>0</v>
      </c>
      <c r="L1093" s="191">
        <v>0</v>
      </c>
      <c r="M1093" s="191">
        <v>0</v>
      </c>
      <c r="N1093" s="191">
        <v>0</v>
      </c>
      <c r="O1093" s="191">
        <v>0</v>
      </c>
      <c r="P1093" s="191">
        <v>0</v>
      </c>
      <c r="Q1093" s="191">
        <v>0</v>
      </c>
      <c r="R1093" s="191">
        <v>0</v>
      </c>
      <c r="S1093" s="191">
        <v>0</v>
      </c>
      <c r="T1093" s="191">
        <v>0</v>
      </c>
      <c r="U1093" s="116">
        <v>0</v>
      </c>
      <c r="V1093" s="163">
        <f t="shared" si="3873"/>
        <v>0</v>
      </c>
      <c r="W1093" s="116">
        <v>0</v>
      </c>
      <c r="X1093" s="116">
        <v>0</v>
      </c>
      <c r="Y1093" s="191">
        <v>0</v>
      </c>
      <c r="Z1093" s="191">
        <v>0</v>
      </c>
      <c r="AA1093" s="116">
        <v>0</v>
      </c>
      <c r="AB1093" s="191">
        <v>0</v>
      </c>
      <c r="AC1093" s="191">
        <v>0</v>
      </c>
      <c r="AD1093" s="191">
        <f t="shared" si="3996"/>
        <v>0</v>
      </c>
      <c r="AE1093" s="116">
        <v>0</v>
      </c>
      <c r="AF1093" s="191">
        <v>0</v>
      </c>
      <c r="AG1093" s="116">
        <v>0</v>
      </c>
      <c r="AH1093" s="116">
        <v>0</v>
      </c>
      <c r="AI1093" s="163">
        <f t="shared" si="3955"/>
        <v>0</v>
      </c>
      <c r="AJ1093" s="191">
        <f t="shared" ref="AJ1093:AU1093" si="4025">AJ210*$F$1029</f>
        <v>0</v>
      </c>
      <c r="AK1093" s="191">
        <f t="shared" si="4025"/>
        <v>0</v>
      </c>
      <c r="AL1093" s="191">
        <f t="shared" si="4025"/>
        <v>0</v>
      </c>
      <c r="AM1093" s="191">
        <f t="shared" si="4025"/>
        <v>0</v>
      </c>
      <c r="AN1093" s="191">
        <f t="shared" si="4025"/>
        <v>0</v>
      </c>
      <c r="AO1093" s="191">
        <f t="shared" si="4025"/>
        <v>0</v>
      </c>
      <c r="AP1093" s="191">
        <f t="shared" si="4025"/>
        <v>0</v>
      </c>
      <c r="AQ1093" s="191">
        <f t="shared" si="4025"/>
        <v>0</v>
      </c>
      <c r="AR1093" s="191">
        <f t="shared" si="4025"/>
        <v>0</v>
      </c>
      <c r="AS1093" s="191">
        <f t="shared" si="4025"/>
        <v>0</v>
      </c>
      <c r="AT1093" s="191">
        <f t="shared" si="4025"/>
        <v>0</v>
      </c>
      <c r="AU1093" s="191">
        <f t="shared" si="4025"/>
        <v>0</v>
      </c>
      <c r="AV1093" s="163">
        <f t="shared" si="3879"/>
        <v>0</v>
      </c>
      <c r="AW1093" s="191">
        <f t="shared" ref="AW1093:BH1093" si="4026">AW210*$F$1029</f>
        <v>0</v>
      </c>
      <c r="AX1093" s="191">
        <f t="shared" si="4026"/>
        <v>0</v>
      </c>
      <c r="AY1093" s="191">
        <f t="shared" si="4026"/>
        <v>0</v>
      </c>
      <c r="AZ1093" s="191">
        <f t="shared" si="4026"/>
        <v>0</v>
      </c>
      <c r="BA1093" s="191">
        <f t="shared" si="4026"/>
        <v>0</v>
      </c>
      <c r="BB1093" s="191">
        <f t="shared" si="4026"/>
        <v>0</v>
      </c>
      <c r="BC1093" s="191">
        <f t="shared" si="4026"/>
        <v>0</v>
      </c>
      <c r="BD1093" s="191">
        <f t="shared" si="4026"/>
        <v>0</v>
      </c>
      <c r="BE1093" s="191">
        <f t="shared" si="4026"/>
        <v>0</v>
      </c>
      <c r="BF1093" s="191">
        <f t="shared" si="4026"/>
        <v>0</v>
      </c>
      <c r="BG1093" s="191">
        <f t="shared" si="4026"/>
        <v>0</v>
      </c>
      <c r="BH1093" s="191">
        <f t="shared" si="4026"/>
        <v>0</v>
      </c>
      <c r="BI1093" s="163">
        <f t="shared" si="3962"/>
        <v>0</v>
      </c>
      <c r="BV1093" s="163"/>
      <c r="CI1093" s="163"/>
      <c r="CV1093" s="163"/>
      <c r="DI1093" s="163"/>
      <c r="DV1093" s="163"/>
      <c r="EI1093" s="163"/>
    </row>
    <row r="1094" spans="1:139" ht="15.75" customHeight="1" outlineLevel="1" x14ac:dyDescent="0.25">
      <c r="A1094" s="2">
        <f t="shared" si="4020"/>
        <v>64</v>
      </c>
      <c r="B1094" s="1" t="str">
        <f t="shared" si="4020"/>
        <v>TAU-TBD56</v>
      </c>
      <c r="C1094" s="1" t="str">
        <f t="shared" si="4020"/>
        <v>SPP TAU - Circuit 66652</v>
      </c>
      <c r="D1094" s="2" t="str">
        <f t="shared" si="4020"/>
        <v>TAU-TBD56.1</v>
      </c>
      <c r="E1094" s="162" t="str">
        <f t="shared" si="4020"/>
        <v>SPP TAU - Circuit 66652</v>
      </c>
      <c r="F1094" s="84"/>
      <c r="J1094" s="191">
        <v>0</v>
      </c>
      <c r="K1094" s="191">
        <v>0</v>
      </c>
      <c r="L1094" s="191">
        <v>0</v>
      </c>
      <c r="M1094" s="191">
        <v>0</v>
      </c>
      <c r="N1094" s="191">
        <v>0</v>
      </c>
      <c r="O1094" s="191">
        <v>0</v>
      </c>
      <c r="P1094" s="191">
        <v>0</v>
      </c>
      <c r="Q1094" s="191">
        <v>0</v>
      </c>
      <c r="R1094" s="191">
        <v>0</v>
      </c>
      <c r="S1094" s="191">
        <v>0</v>
      </c>
      <c r="T1094" s="191">
        <v>0</v>
      </c>
      <c r="U1094" s="116">
        <v>0</v>
      </c>
      <c r="V1094" s="163">
        <f t="shared" si="3873"/>
        <v>0</v>
      </c>
      <c r="W1094" s="116">
        <v>0</v>
      </c>
      <c r="X1094" s="116">
        <v>0</v>
      </c>
      <c r="Y1094" s="191">
        <v>0</v>
      </c>
      <c r="Z1094" s="191">
        <v>0</v>
      </c>
      <c r="AA1094" s="116">
        <v>0</v>
      </c>
      <c r="AB1094" s="191">
        <v>0</v>
      </c>
      <c r="AC1094" s="191">
        <v>0</v>
      </c>
      <c r="AD1094" s="191">
        <f t="shared" si="3996"/>
        <v>0</v>
      </c>
      <c r="AE1094" s="116">
        <v>0</v>
      </c>
      <c r="AF1094" s="191">
        <v>0</v>
      </c>
      <c r="AG1094" s="116">
        <v>0</v>
      </c>
      <c r="AH1094" s="116">
        <v>0</v>
      </c>
      <c r="AI1094" s="163">
        <f t="shared" ref="AI1094:AI1125" si="4027">SUM(W1094:AH1094)</f>
        <v>0</v>
      </c>
      <c r="AJ1094" s="191">
        <f t="shared" ref="AJ1094:AU1094" si="4028">AJ211*$F$1029</f>
        <v>0</v>
      </c>
      <c r="AK1094" s="191">
        <f t="shared" si="4028"/>
        <v>0</v>
      </c>
      <c r="AL1094" s="191">
        <f t="shared" si="4028"/>
        <v>0</v>
      </c>
      <c r="AM1094" s="191">
        <f t="shared" si="4028"/>
        <v>0</v>
      </c>
      <c r="AN1094" s="191">
        <f t="shared" si="4028"/>
        <v>0</v>
      </c>
      <c r="AO1094" s="191">
        <f t="shared" si="4028"/>
        <v>0</v>
      </c>
      <c r="AP1094" s="191">
        <f t="shared" si="4028"/>
        <v>0</v>
      </c>
      <c r="AQ1094" s="191">
        <f t="shared" si="4028"/>
        <v>0</v>
      </c>
      <c r="AR1094" s="191">
        <f t="shared" si="4028"/>
        <v>0</v>
      </c>
      <c r="AS1094" s="191">
        <f t="shared" si="4028"/>
        <v>0</v>
      </c>
      <c r="AT1094" s="191">
        <f t="shared" si="4028"/>
        <v>0</v>
      </c>
      <c r="AU1094" s="191">
        <f t="shared" si="4028"/>
        <v>0</v>
      </c>
      <c r="AV1094" s="163">
        <f t="shared" si="3879"/>
        <v>0</v>
      </c>
      <c r="AW1094" s="191">
        <f t="shared" ref="AW1094:BH1094" si="4029">AW211*$F$1029</f>
        <v>0</v>
      </c>
      <c r="AX1094" s="191">
        <f t="shared" si="4029"/>
        <v>0</v>
      </c>
      <c r="AY1094" s="191">
        <f t="shared" si="4029"/>
        <v>0</v>
      </c>
      <c r="AZ1094" s="191">
        <f t="shared" si="4029"/>
        <v>0</v>
      </c>
      <c r="BA1094" s="191">
        <f t="shared" si="4029"/>
        <v>0</v>
      </c>
      <c r="BB1094" s="191">
        <f t="shared" si="4029"/>
        <v>0</v>
      </c>
      <c r="BC1094" s="191">
        <f t="shared" si="4029"/>
        <v>0</v>
      </c>
      <c r="BD1094" s="191">
        <f t="shared" si="4029"/>
        <v>0</v>
      </c>
      <c r="BE1094" s="191">
        <f t="shared" si="4029"/>
        <v>0</v>
      </c>
      <c r="BF1094" s="191">
        <f t="shared" si="4029"/>
        <v>0</v>
      </c>
      <c r="BG1094" s="191">
        <f t="shared" si="4029"/>
        <v>0</v>
      </c>
      <c r="BH1094" s="191">
        <f t="shared" si="4029"/>
        <v>0</v>
      </c>
      <c r="BI1094" s="163">
        <f t="shared" si="3962"/>
        <v>0</v>
      </c>
      <c r="BV1094" s="163"/>
      <c r="CI1094" s="163"/>
      <c r="CV1094" s="163"/>
      <c r="DI1094" s="163"/>
      <c r="DV1094" s="163"/>
      <c r="EI1094" s="163"/>
    </row>
    <row r="1095" spans="1:139" ht="15.75" customHeight="1" outlineLevel="1" x14ac:dyDescent="0.25">
      <c r="A1095" s="2">
        <f t="shared" si="4020"/>
        <v>65</v>
      </c>
      <c r="B1095" s="1" t="str">
        <f t="shared" si="4020"/>
        <v>TAU-TBD57</v>
      </c>
      <c r="C1095" s="1" t="str">
        <f t="shared" si="4020"/>
        <v>SPP TAU - Circuit 66034</v>
      </c>
      <c r="D1095" s="2" t="str">
        <f t="shared" si="4020"/>
        <v>TAU-TBD57.1</v>
      </c>
      <c r="E1095" s="162" t="str">
        <f t="shared" si="4020"/>
        <v>SPP TAU - Circuit 66034</v>
      </c>
      <c r="F1095" s="84"/>
      <c r="J1095" s="191">
        <v>0</v>
      </c>
      <c r="K1095" s="191">
        <v>0</v>
      </c>
      <c r="L1095" s="191">
        <v>0</v>
      </c>
      <c r="M1095" s="191">
        <v>0</v>
      </c>
      <c r="N1095" s="191">
        <v>0</v>
      </c>
      <c r="O1095" s="191">
        <v>0</v>
      </c>
      <c r="P1095" s="191">
        <v>0</v>
      </c>
      <c r="Q1095" s="191">
        <v>0</v>
      </c>
      <c r="R1095" s="191">
        <v>0</v>
      </c>
      <c r="S1095" s="191">
        <v>0</v>
      </c>
      <c r="T1095" s="191">
        <v>0</v>
      </c>
      <c r="U1095" s="116">
        <v>0</v>
      </c>
      <c r="V1095" s="163">
        <f t="shared" si="3873"/>
        <v>0</v>
      </c>
      <c r="W1095" s="116">
        <v>0</v>
      </c>
      <c r="X1095" s="116">
        <v>0</v>
      </c>
      <c r="Y1095" s="191">
        <v>0</v>
      </c>
      <c r="Z1095" s="191">
        <v>0</v>
      </c>
      <c r="AA1095" s="116">
        <v>0</v>
      </c>
      <c r="AB1095" s="191">
        <v>0</v>
      </c>
      <c r="AC1095" s="191">
        <v>0</v>
      </c>
      <c r="AD1095" s="191">
        <f t="shared" si="3996"/>
        <v>0</v>
      </c>
      <c r="AE1095" s="116">
        <v>0</v>
      </c>
      <c r="AF1095" s="191">
        <v>0</v>
      </c>
      <c r="AG1095" s="116">
        <v>0</v>
      </c>
      <c r="AH1095" s="116">
        <v>0</v>
      </c>
      <c r="AI1095" s="163">
        <f t="shared" si="4027"/>
        <v>0</v>
      </c>
      <c r="AJ1095" s="191">
        <f t="shared" ref="AJ1095:AU1095" si="4030">AJ212*$F$1029</f>
        <v>0</v>
      </c>
      <c r="AK1095" s="191">
        <f t="shared" si="4030"/>
        <v>0</v>
      </c>
      <c r="AL1095" s="191">
        <f t="shared" si="4030"/>
        <v>0</v>
      </c>
      <c r="AM1095" s="191">
        <f t="shared" si="4030"/>
        <v>0</v>
      </c>
      <c r="AN1095" s="191">
        <f t="shared" si="4030"/>
        <v>0</v>
      </c>
      <c r="AO1095" s="191">
        <f t="shared" si="4030"/>
        <v>0</v>
      </c>
      <c r="AP1095" s="191">
        <f t="shared" si="4030"/>
        <v>0</v>
      </c>
      <c r="AQ1095" s="191">
        <f t="shared" si="4030"/>
        <v>0</v>
      </c>
      <c r="AR1095" s="191">
        <f t="shared" si="4030"/>
        <v>0</v>
      </c>
      <c r="AS1095" s="191">
        <f t="shared" si="4030"/>
        <v>0</v>
      </c>
      <c r="AT1095" s="191">
        <f t="shared" si="4030"/>
        <v>0</v>
      </c>
      <c r="AU1095" s="191">
        <f t="shared" si="4030"/>
        <v>0</v>
      </c>
      <c r="AV1095" s="163">
        <f t="shared" si="3879"/>
        <v>0</v>
      </c>
      <c r="AW1095" s="191">
        <f t="shared" ref="AW1095:BH1095" si="4031">AW212*$F$1029</f>
        <v>0</v>
      </c>
      <c r="AX1095" s="191">
        <f t="shared" si="4031"/>
        <v>0</v>
      </c>
      <c r="AY1095" s="191">
        <f t="shared" si="4031"/>
        <v>0</v>
      </c>
      <c r="AZ1095" s="191">
        <f t="shared" si="4031"/>
        <v>0</v>
      </c>
      <c r="BA1095" s="191">
        <f t="shared" si="4031"/>
        <v>0</v>
      </c>
      <c r="BB1095" s="191">
        <f t="shared" si="4031"/>
        <v>0</v>
      </c>
      <c r="BC1095" s="191">
        <f t="shared" si="4031"/>
        <v>0</v>
      </c>
      <c r="BD1095" s="191">
        <f t="shared" si="4031"/>
        <v>0</v>
      </c>
      <c r="BE1095" s="191">
        <f t="shared" si="4031"/>
        <v>0</v>
      </c>
      <c r="BF1095" s="191">
        <f t="shared" si="4031"/>
        <v>0</v>
      </c>
      <c r="BG1095" s="191">
        <f t="shared" si="4031"/>
        <v>0</v>
      </c>
      <c r="BH1095" s="191">
        <f t="shared" si="4031"/>
        <v>0</v>
      </c>
      <c r="BI1095" s="163">
        <f t="shared" si="3962"/>
        <v>0</v>
      </c>
      <c r="BV1095" s="163"/>
      <c r="CI1095" s="163"/>
      <c r="CV1095" s="163"/>
      <c r="DI1095" s="163"/>
      <c r="DV1095" s="163"/>
      <c r="EI1095" s="163"/>
    </row>
    <row r="1096" spans="1:139" ht="15.75" customHeight="1" outlineLevel="1" x14ac:dyDescent="0.25">
      <c r="A1096" s="2">
        <f t="shared" si="4020"/>
        <v>66</v>
      </c>
      <c r="B1096" s="1" t="str">
        <f t="shared" si="4020"/>
        <v>TAU-TBD58</v>
      </c>
      <c r="C1096" s="1" t="str">
        <f t="shared" si="4020"/>
        <v>SPP TAU - Circuit 66838</v>
      </c>
      <c r="D1096" s="2" t="str">
        <f t="shared" si="4020"/>
        <v>TAU-TBD58.1</v>
      </c>
      <c r="E1096" s="162" t="str">
        <f t="shared" si="4020"/>
        <v>SPP TAU - Circuit 66838</v>
      </c>
      <c r="F1096" s="84"/>
      <c r="J1096" s="191">
        <v>0</v>
      </c>
      <c r="K1096" s="191">
        <v>0</v>
      </c>
      <c r="L1096" s="191">
        <v>0</v>
      </c>
      <c r="M1096" s="191">
        <v>0</v>
      </c>
      <c r="N1096" s="191">
        <v>0</v>
      </c>
      <c r="O1096" s="191">
        <v>0</v>
      </c>
      <c r="P1096" s="191">
        <v>0</v>
      </c>
      <c r="Q1096" s="191">
        <v>0</v>
      </c>
      <c r="R1096" s="191">
        <v>0</v>
      </c>
      <c r="S1096" s="191">
        <v>0</v>
      </c>
      <c r="T1096" s="191">
        <v>0</v>
      </c>
      <c r="U1096" s="116">
        <v>0</v>
      </c>
      <c r="V1096" s="163">
        <f t="shared" si="3873"/>
        <v>0</v>
      </c>
      <c r="W1096" s="116">
        <v>0</v>
      </c>
      <c r="X1096" s="116">
        <v>0</v>
      </c>
      <c r="Y1096" s="191">
        <v>0</v>
      </c>
      <c r="Z1096" s="191">
        <v>0</v>
      </c>
      <c r="AA1096" s="116">
        <v>0</v>
      </c>
      <c r="AB1096" s="191">
        <v>0</v>
      </c>
      <c r="AC1096" s="191">
        <v>0</v>
      </c>
      <c r="AD1096" s="191">
        <f t="shared" si="3996"/>
        <v>0</v>
      </c>
      <c r="AE1096" s="116">
        <v>0</v>
      </c>
      <c r="AF1096" s="191">
        <v>0</v>
      </c>
      <c r="AG1096" s="116">
        <v>0</v>
      </c>
      <c r="AH1096" s="116">
        <v>0</v>
      </c>
      <c r="AI1096" s="163">
        <f t="shared" si="4027"/>
        <v>0</v>
      </c>
      <c r="AJ1096" s="191">
        <f t="shared" ref="AJ1096:AU1096" si="4032">AJ213*$F$1029</f>
        <v>0</v>
      </c>
      <c r="AK1096" s="191">
        <f t="shared" si="4032"/>
        <v>0</v>
      </c>
      <c r="AL1096" s="191">
        <f t="shared" si="4032"/>
        <v>0</v>
      </c>
      <c r="AM1096" s="191">
        <f t="shared" si="4032"/>
        <v>0</v>
      </c>
      <c r="AN1096" s="191">
        <f t="shared" si="4032"/>
        <v>0</v>
      </c>
      <c r="AO1096" s="191">
        <f t="shared" si="4032"/>
        <v>0</v>
      </c>
      <c r="AP1096" s="191">
        <f t="shared" si="4032"/>
        <v>0</v>
      </c>
      <c r="AQ1096" s="191">
        <f t="shared" si="4032"/>
        <v>0</v>
      </c>
      <c r="AR1096" s="191">
        <f t="shared" si="4032"/>
        <v>0</v>
      </c>
      <c r="AS1096" s="191">
        <f t="shared" si="4032"/>
        <v>0</v>
      </c>
      <c r="AT1096" s="191">
        <f t="shared" si="4032"/>
        <v>0</v>
      </c>
      <c r="AU1096" s="191">
        <f t="shared" si="4032"/>
        <v>0</v>
      </c>
      <c r="AV1096" s="163">
        <f t="shared" ref="AV1096:AV1159" si="4033">SUM(AJ1096:AU1096)</f>
        <v>0</v>
      </c>
      <c r="AW1096" s="191">
        <f t="shared" ref="AW1096:BH1096" si="4034">AW213*$F$1029</f>
        <v>0</v>
      </c>
      <c r="AX1096" s="191">
        <f t="shared" si="4034"/>
        <v>0</v>
      </c>
      <c r="AY1096" s="191">
        <f t="shared" si="4034"/>
        <v>0</v>
      </c>
      <c r="AZ1096" s="191">
        <f t="shared" si="4034"/>
        <v>0</v>
      </c>
      <c r="BA1096" s="191">
        <f t="shared" si="4034"/>
        <v>0</v>
      </c>
      <c r="BB1096" s="191">
        <f t="shared" si="4034"/>
        <v>0</v>
      </c>
      <c r="BC1096" s="191">
        <f t="shared" si="4034"/>
        <v>0</v>
      </c>
      <c r="BD1096" s="191">
        <f t="shared" si="4034"/>
        <v>0</v>
      </c>
      <c r="BE1096" s="191">
        <f t="shared" si="4034"/>
        <v>0</v>
      </c>
      <c r="BF1096" s="191">
        <f t="shared" si="4034"/>
        <v>0</v>
      </c>
      <c r="BG1096" s="191">
        <f t="shared" si="4034"/>
        <v>0</v>
      </c>
      <c r="BH1096" s="191">
        <f t="shared" si="4034"/>
        <v>0</v>
      </c>
      <c r="BI1096" s="163">
        <f t="shared" ref="BI1096:BI1159" si="4035">SUM(AW1096:BH1096)</f>
        <v>0</v>
      </c>
      <c r="BV1096" s="163"/>
      <c r="CI1096" s="163"/>
      <c r="CV1096" s="163"/>
      <c r="DI1096" s="163"/>
      <c r="DV1096" s="163"/>
      <c r="EI1096" s="163"/>
    </row>
    <row r="1097" spans="1:139" ht="15.75" customHeight="1" outlineLevel="1" x14ac:dyDescent="0.25">
      <c r="A1097" s="2">
        <f t="shared" si="4020"/>
        <v>67</v>
      </c>
      <c r="B1097" s="1" t="str">
        <f t="shared" si="4020"/>
        <v>TAU-TBD59</v>
      </c>
      <c r="C1097" s="1" t="str">
        <f t="shared" si="4020"/>
        <v>SPP TAU - Circuit 66040</v>
      </c>
      <c r="D1097" s="2" t="str">
        <f t="shared" si="4020"/>
        <v>TAU-TBD59.1</v>
      </c>
      <c r="E1097" s="162" t="str">
        <f t="shared" si="4020"/>
        <v>SPP TAU - Circuit 66040</v>
      </c>
      <c r="F1097" s="84"/>
      <c r="J1097" s="191">
        <v>0</v>
      </c>
      <c r="K1097" s="191">
        <v>0</v>
      </c>
      <c r="L1097" s="191">
        <v>0</v>
      </c>
      <c r="M1097" s="191">
        <v>0</v>
      </c>
      <c r="N1097" s="191">
        <v>0</v>
      </c>
      <c r="O1097" s="191">
        <v>0</v>
      </c>
      <c r="P1097" s="191">
        <v>0</v>
      </c>
      <c r="Q1097" s="191">
        <v>0</v>
      </c>
      <c r="R1097" s="191">
        <v>0</v>
      </c>
      <c r="S1097" s="191">
        <v>0</v>
      </c>
      <c r="T1097" s="191">
        <v>0</v>
      </c>
      <c r="U1097" s="116">
        <v>0</v>
      </c>
      <c r="V1097" s="163">
        <f t="shared" si="3873"/>
        <v>0</v>
      </c>
      <c r="W1097" s="116">
        <v>0</v>
      </c>
      <c r="X1097" s="116">
        <v>0</v>
      </c>
      <c r="Y1097" s="191">
        <v>0</v>
      </c>
      <c r="Z1097" s="191">
        <v>0</v>
      </c>
      <c r="AA1097" s="116">
        <v>0</v>
      </c>
      <c r="AB1097" s="191">
        <v>0</v>
      </c>
      <c r="AC1097" s="191">
        <v>0</v>
      </c>
      <c r="AD1097" s="191">
        <f t="shared" si="3996"/>
        <v>0</v>
      </c>
      <c r="AE1097" s="116">
        <v>0</v>
      </c>
      <c r="AF1097" s="191">
        <v>0</v>
      </c>
      <c r="AG1097" s="116">
        <v>0</v>
      </c>
      <c r="AH1097" s="116">
        <v>0</v>
      </c>
      <c r="AI1097" s="163">
        <f t="shared" si="4027"/>
        <v>0</v>
      </c>
      <c r="AJ1097" s="191">
        <f t="shared" ref="AJ1097:AU1097" si="4036">AJ214*$F$1029</f>
        <v>0</v>
      </c>
      <c r="AK1097" s="191">
        <f t="shared" si="4036"/>
        <v>0</v>
      </c>
      <c r="AL1097" s="191">
        <f t="shared" si="4036"/>
        <v>0</v>
      </c>
      <c r="AM1097" s="191">
        <f t="shared" si="4036"/>
        <v>0</v>
      </c>
      <c r="AN1097" s="191">
        <f t="shared" si="4036"/>
        <v>0</v>
      </c>
      <c r="AO1097" s="191">
        <f t="shared" si="4036"/>
        <v>0</v>
      </c>
      <c r="AP1097" s="191">
        <f t="shared" si="4036"/>
        <v>0</v>
      </c>
      <c r="AQ1097" s="191">
        <f t="shared" si="4036"/>
        <v>0</v>
      </c>
      <c r="AR1097" s="191">
        <f t="shared" si="4036"/>
        <v>0</v>
      </c>
      <c r="AS1097" s="191">
        <f t="shared" si="4036"/>
        <v>0</v>
      </c>
      <c r="AT1097" s="191">
        <f t="shared" si="4036"/>
        <v>0</v>
      </c>
      <c r="AU1097" s="191">
        <f t="shared" si="4036"/>
        <v>0</v>
      </c>
      <c r="AV1097" s="163">
        <f t="shared" si="4033"/>
        <v>0</v>
      </c>
      <c r="AW1097" s="191">
        <f t="shared" ref="AW1097:BH1097" si="4037">AW214*$F$1029</f>
        <v>0</v>
      </c>
      <c r="AX1097" s="191">
        <f t="shared" si="4037"/>
        <v>0</v>
      </c>
      <c r="AY1097" s="191">
        <f t="shared" si="4037"/>
        <v>0</v>
      </c>
      <c r="AZ1097" s="191">
        <f t="shared" si="4037"/>
        <v>0</v>
      </c>
      <c r="BA1097" s="191">
        <f t="shared" si="4037"/>
        <v>0</v>
      </c>
      <c r="BB1097" s="191">
        <f t="shared" si="4037"/>
        <v>0</v>
      </c>
      <c r="BC1097" s="191">
        <f t="shared" si="4037"/>
        <v>0</v>
      </c>
      <c r="BD1097" s="191">
        <f t="shared" si="4037"/>
        <v>0</v>
      </c>
      <c r="BE1097" s="191">
        <f t="shared" si="4037"/>
        <v>0</v>
      </c>
      <c r="BF1097" s="191">
        <f t="shared" si="4037"/>
        <v>0</v>
      </c>
      <c r="BG1097" s="191">
        <f t="shared" si="4037"/>
        <v>0</v>
      </c>
      <c r="BH1097" s="191">
        <f t="shared" si="4037"/>
        <v>0</v>
      </c>
      <c r="BI1097" s="163">
        <f t="shared" si="4035"/>
        <v>0</v>
      </c>
      <c r="BV1097" s="163"/>
      <c r="CI1097" s="163"/>
      <c r="CV1097" s="163"/>
      <c r="DI1097" s="163"/>
      <c r="DV1097" s="163"/>
      <c r="EI1097" s="163"/>
    </row>
    <row r="1098" spans="1:139" ht="15.75" customHeight="1" outlineLevel="1" x14ac:dyDescent="0.25">
      <c r="A1098" s="2">
        <f t="shared" si="4020"/>
        <v>68</v>
      </c>
      <c r="B1098" s="1" t="str">
        <f t="shared" si="4020"/>
        <v>TAU-TBD60</v>
      </c>
      <c r="C1098" s="1" t="str">
        <f t="shared" si="4020"/>
        <v>SPP TAU -  Circuit 66656</v>
      </c>
      <c r="D1098" s="2" t="str">
        <f t="shared" si="4020"/>
        <v>TAU-TBD60.1</v>
      </c>
      <c r="E1098" s="162" t="str">
        <f t="shared" si="4020"/>
        <v>SPP TAU -  Circuit 66656</v>
      </c>
      <c r="F1098" s="84"/>
      <c r="J1098" s="191">
        <v>0</v>
      </c>
      <c r="K1098" s="191">
        <v>0</v>
      </c>
      <c r="L1098" s="191">
        <v>0</v>
      </c>
      <c r="M1098" s="191">
        <v>0</v>
      </c>
      <c r="N1098" s="191">
        <v>0</v>
      </c>
      <c r="O1098" s="191">
        <v>0</v>
      </c>
      <c r="P1098" s="191">
        <v>0</v>
      </c>
      <c r="Q1098" s="191">
        <v>0</v>
      </c>
      <c r="R1098" s="191">
        <v>0</v>
      </c>
      <c r="S1098" s="191">
        <v>0</v>
      </c>
      <c r="T1098" s="191">
        <v>0</v>
      </c>
      <c r="U1098" s="116">
        <v>0</v>
      </c>
      <c r="V1098" s="163">
        <f t="shared" si="3873"/>
        <v>0</v>
      </c>
      <c r="W1098" s="116">
        <v>0</v>
      </c>
      <c r="X1098" s="116">
        <v>0</v>
      </c>
      <c r="Y1098" s="191">
        <v>0</v>
      </c>
      <c r="Z1098" s="191">
        <v>0</v>
      </c>
      <c r="AA1098" s="116">
        <v>0</v>
      </c>
      <c r="AB1098" s="191">
        <v>0</v>
      </c>
      <c r="AC1098" s="191">
        <v>0</v>
      </c>
      <c r="AD1098" s="191">
        <f t="shared" si="3996"/>
        <v>0</v>
      </c>
      <c r="AE1098" s="116">
        <v>0</v>
      </c>
      <c r="AF1098" s="191">
        <v>0</v>
      </c>
      <c r="AG1098" s="116">
        <v>0</v>
      </c>
      <c r="AH1098" s="116">
        <v>0</v>
      </c>
      <c r="AI1098" s="163">
        <f t="shared" si="4027"/>
        <v>0</v>
      </c>
      <c r="AJ1098" s="191">
        <f t="shared" ref="AJ1098:AU1098" si="4038">AJ215*$F$1029</f>
        <v>0</v>
      </c>
      <c r="AK1098" s="191">
        <f t="shared" si="4038"/>
        <v>0</v>
      </c>
      <c r="AL1098" s="191">
        <f t="shared" si="4038"/>
        <v>0</v>
      </c>
      <c r="AM1098" s="191">
        <f t="shared" si="4038"/>
        <v>0</v>
      </c>
      <c r="AN1098" s="191">
        <f t="shared" si="4038"/>
        <v>0</v>
      </c>
      <c r="AO1098" s="191">
        <f t="shared" si="4038"/>
        <v>0</v>
      </c>
      <c r="AP1098" s="191">
        <f t="shared" si="4038"/>
        <v>0</v>
      </c>
      <c r="AQ1098" s="191">
        <f t="shared" si="4038"/>
        <v>0</v>
      </c>
      <c r="AR1098" s="191">
        <f t="shared" si="4038"/>
        <v>0</v>
      </c>
      <c r="AS1098" s="191">
        <f t="shared" si="4038"/>
        <v>0</v>
      </c>
      <c r="AT1098" s="191">
        <f t="shared" si="4038"/>
        <v>0</v>
      </c>
      <c r="AU1098" s="191">
        <f t="shared" si="4038"/>
        <v>0</v>
      </c>
      <c r="AV1098" s="163">
        <f t="shared" si="4033"/>
        <v>0</v>
      </c>
      <c r="AW1098" s="191">
        <f t="shared" ref="AW1098:BH1098" si="4039">AW215*$F$1029</f>
        <v>0</v>
      </c>
      <c r="AX1098" s="191">
        <f t="shared" si="4039"/>
        <v>0</v>
      </c>
      <c r="AY1098" s="191">
        <f t="shared" si="4039"/>
        <v>0</v>
      </c>
      <c r="AZ1098" s="191">
        <f t="shared" si="4039"/>
        <v>0</v>
      </c>
      <c r="BA1098" s="191">
        <f t="shared" si="4039"/>
        <v>0</v>
      </c>
      <c r="BB1098" s="191">
        <f t="shared" si="4039"/>
        <v>0</v>
      </c>
      <c r="BC1098" s="191">
        <f t="shared" si="4039"/>
        <v>0</v>
      </c>
      <c r="BD1098" s="191">
        <f t="shared" si="4039"/>
        <v>0</v>
      </c>
      <c r="BE1098" s="191">
        <f t="shared" si="4039"/>
        <v>0</v>
      </c>
      <c r="BF1098" s="191">
        <f t="shared" si="4039"/>
        <v>0</v>
      </c>
      <c r="BG1098" s="191">
        <f t="shared" si="4039"/>
        <v>0</v>
      </c>
      <c r="BH1098" s="191">
        <f t="shared" si="4039"/>
        <v>0</v>
      </c>
      <c r="BI1098" s="163">
        <f t="shared" si="4035"/>
        <v>0</v>
      </c>
      <c r="BV1098" s="163"/>
      <c r="CI1098" s="163"/>
      <c r="CV1098" s="163"/>
      <c r="DI1098" s="163"/>
      <c r="DV1098" s="163"/>
      <c r="EI1098" s="163"/>
    </row>
    <row r="1099" spans="1:139" ht="15.75" customHeight="1" outlineLevel="1" x14ac:dyDescent="0.25">
      <c r="A1099" s="2">
        <f t="shared" si="4020"/>
        <v>69</v>
      </c>
      <c r="B1099" s="1" t="str">
        <f t="shared" si="4020"/>
        <v>TAU-TBD61</v>
      </c>
      <c r="C1099" s="1" t="str">
        <f t="shared" si="4020"/>
        <v>SPP TAU - Circuit 66412</v>
      </c>
      <c r="D1099" s="2" t="str">
        <f t="shared" si="4020"/>
        <v>TAU-TBD61.1</v>
      </c>
      <c r="E1099" s="162" t="str">
        <f t="shared" si="4020"/>
        <v>SPP TAU - Circuit 66412</v>
      </c>
      <c r="F1099" s="84"/>
      <c r="J1099" s="191">
        <v>0</v>
      </c>
      <c r="K1099" s="191">
        <v>0</v>
      </c>
      <c r="L1099" s="191">
        <v>0</v>
      </c>
      <c r="M1099" s="191">
        <v>0</v>
      </c>
      <c r="N1099" s="191">
        <v>0</v>
      </c>
      <c r="O1099" s="191">
        <v>0</v>
      </c>
      <c r="P1099" s="191">
        <v>0</v>
      </c>
      <c r="Q1099" s="191">
        <v>0</v>
      </c>
      <c r="R1099" s="191">
        <v>0</v>
      </c>
      <c r="S1099" s="191">
        <v>0</v>
      </c>
      <c r="T1099" s="191">
        <v>0</v>
      </c>
      <c r="U1099" s="116">
        <v>0</v>
      </c>
      <c r="V1099" s="163">
        <f t="shared" si="3873"/>
        <v>0</v>
      </c>
      <c r="W1099" s="116">
        <v>0</v>
      </c>
      <c r="X1099" s="116">
        <v>0</v>
      </c>
      <c r="Y1099" s="191">
        <v>0</v>
      </c>
      <c r="Z1099" s="191">
        <v>0</v>
      </c>
      <c r="AA1099" s="116">
        <v>0</v>
      </c>
      <c r="AB1099" s="191">
        <v>0</v>
      </c>
      <c r="AC1099" s="191">
        <v>0</v>
      </c>
      <c r="AD1099" s="191">
        <f t="shared" si="3996"/>
        <v>0</v>
      </c>
      <c r="AE1099" s="116">
        <v>0</v>
      </c>
      <c r="AF1099" s="191">
        <v>0</v>
      </c>
      <c r="AG1099" s="116">
        <v>0</v>
      </c>
      <c r="AH1099" s="116">
        <v>0</v>
      </c>
      <c r="AI1099" s="163">
        <f t="shared" si="4027"/>
        <v>0</v>
      </c>
      <c r="AJ1099" s="191">
        <f t="shared" ref="AJ1099:AU1099" si="4040">AJ216*$F$1029</f>
        <v>0</v>
      </c>
      <c r="AK1099" s="191">
        <f t="shared" si="4040"/>
        <v>0</v>
      </c>
      <c r="AL1099" s="191">
        <f t="shared" si="4040"/>
        <v>0</v>
      </c>
      <c r="AM1099" s="191">
        <f t="shared" si="4040"/>
        <v>0</v>
      </c>
      <c r="AN1099" s="191">
        <f t="shared" si="4040"/>
        <v>0</v>
      </c>
      <c r="AO1099" s="191">
        <f t="shared" si="4040"/>
        <v>0</v>
      </c>
      <c r="AP1099" s="191">
        <f t="shared" si="4040"/>
        <v>0</v>
      </c>
      <c r="AQ1099" s="191">
        <f t="shared" si="4040"/>
        <v>0</v>
      </c>
      <c r="AR1099" s="191">
        <f t="shared" si="4040"/>
        <v>0</v>
      </c>
      <c r="AS1099" s="191">
        <f t="shared" si="4040"/>
        <v>0</v>
      </c>
      <c r="AT1099" s="191">
        <f t="shared" si="4040"/>
        <v>0</v>
      </c>
      <c r="AU1099" s="191">
        <f t="shared" si="4040"/>
        <v>0</v>
      </c>
      <c r="AV1099" s="163">
        <f t="shared" si="4033"/>
        <v>0</v>
      </c>
      <c r="AW1099" s="191">
        <f t="shared" ref="AW1099:BH1099" si="4041">AW216*$F$1029</f>
        <v>0</v>
      </c>
      <c r="AX1099" s="191">
        <f t="shared" si="4041"/>
        <v>0</v>
      </c>
      <c r="AY1099" s="191">
        <f t="shared" si="4041"/>
        <v>0</v>
      </c>
      <c r="AZ1099" s="191">
        <f t="shared" si="4041"/>
        <v>0</v>
      </c>
      <c r="BA1099" s="191">
        <f t="shared" si="4041"/>
        <v>0</v>
      </c>
      <c r="BB1099" s="191">
        <f t="shared" si="4041"/>
        <v>0</v>
      </c>
      <c r="BC1099" s="191">
        <f t="shared" si="4041"/>
        <v>0</v>
      </c>
      <c r="BD1099" s="191">
        <f t="shared" si="4041"/>
        <v>0</v>
      </c>
      <c r="BE1099" s="191">
        <f t="shared" si="4041"/>
        <v>0</v>
      </c>
      <c r="BF1099" s="191">
        <f t="shared" si="4041"/>
        <v>0</v>
      </c>
      <c r="BG1099" s="191">
        <f t="shared" si="4041"/>
        <v>0</v>
      </c>
      <c r="BH1099" s="191">
        <f t="shared" si="4041"/>
        <v>0</v>
      </c>
      <c r="BI1099" s="163">
        <f t="shared" si="4035"/>
        <v>0</v>
      </c>
      <c r="BV1099" s="163"/>
      <c r="CI1099" s="163"/>
      <c r="CV1099" s="163"/>
      <c r="DI1099" s="163"/>
      <c r="DV1099" s="163"/>
      <c r="EI1099" s="163"/>
    </row>
    <row r="1100" spans="1:139" ht="15.75" customHeight="1" outlineLevel="1" x14ac:dyDescent="0.25">
      <c r="A1100" s="2">
        <f t="shared" si="4020"/>
        <v>70</v>
      </c>
      <c r="B1100" s="1" t="str">
        <f t="shared" si="4020"/>
        <v>TAU-TBD62</v>
      </c>
      <c r="C1100" s="1" t="str">
        <f t="shared" si="4020"/>
        <v>SPP TAU - Circuit 66830</v>
      </c>
      <c r="D1100" s="2" t="str">
        <f t="shared" si="4020"/>
        <v>TAU-TBD62.1</v>
      </c>
      <c r="E1100" s="162" t="str">
        <f t="shared" si="4020"/>
        <v>SPP TAU - Circuit 66830</v>
      </c>
      <c r="F1100" s="84"/>
      <c r="J1100" s="191">
        <v>0</v>
      </c>
      <c r="K1100" s="191">
        <v>0</v>
      </c>
      <c r="L1100" s="191">
        <v>0</v>
      </c>
      <c r="M1100" s="191">
        <v>0</v>
      </c>
      <c r="N1100" s="191">
        <v>0</v>
      </c>
      <c r="O1100" s="191">
        <v>0</v>
      </c>
      <c r="P1100" s="191">
        <v>0</v>
      </c>
      <c r="Q1100" s="191">
        <v>0</v>
      </c>
      <c r="R1100" s="191">
        <v>0</v>
      </c>
      <c r="S1100" s="191">
        <v>0</v>
      </c>
      <c r="T1100" s="191">
        <v>0</v>
      </c>
      <c r="U1100" s="116">
        <v>0</v>
      </c>
      <c r="V1100" s="163">
        <f t="shared" si="3873"/>
        <v>0</v>
      </c>
      <c r="W1100" s="116">
        <v>0</v>
      </c>
      <c r="X1100" s="116">
        <v>0</v>
      </c>
      <c r="Y1100" s="191">
        <v>0</v>
      </c>
      <c r="Z1100" s="191">
        <v>0</v>
      </c>
      <c r="AA1100" s="116">
        <v>0</v>
      </c>
      <c r="AB1100" s="191">
        <v>0</v>
      </c>
      <c r="AC1100" s="191">
        <v>0</v>
      </c>
      <c r="AD1100" s="191">
        <f t="shared" si="3996"/>
        <v>0</v>
      </c>
      <c r="AE1100" s="116">
        <v>0</v>
      </c>
      <c r="AF1100" s="191">
        <v>0</v>
      </c>
      <c r="AG1100" s="116">
        <v>0</v>
      </c>
      <c r="AH1100" s="116">
        <v>0</v>
      </c>
      <c r="AI1100" s="163">
        <f t="shared" si="4027"/>
        <v>0</v>
      </c>
      <c r="AJ1100" s="191">
        <f t="shared" ref="AJ1100:AU1100" si="4042">AJ217*$F$1029</f>
        <v>0</v>
      </c>
      <c r="AK1100" s="191">
        <f t="shared" si="4042"/>
        <v>0</v>
      </c>
      <c r="AL1100" s="191">
        <f t="shared" si="4042"/>
        <v>0</v>
      </c>
      <c r="AM1100" s="191">
        <f t="shared" si="4042"/>
        <v>0</v>
      </c>
      <c r="AN1100" s="191">
        <f t="shared" si="4042"/>
        <v>0</v>
      </c>
      <c r="AO1100" s="191">
        <f t="shared" si="4042"/>
        <v>0</v>
      </c>
      <c r="AP1100" s="191">
        <f t="shared" si="4042"/>
        <v>0</v>
      </c>
      <c r="AQ1100" s="191">
        <f t="shared" si="4042"/>
        <v>0</v>
      </c>
      <c r="AR1100" s="191">
        <f t="shared" si="4042"/>
        <v>0</v>
      </c>
      <c r="AS1100" s="191">
        <f t="shared" si="4042"/>
        <v>0</v>
      </c>
      <c r="AT1100" s="191">
        <f t="shared" si="4042"/>
        <v>0</v>
      </c>
      <c r="AU1100" s="191">
        <f t="shared" si="4042"/>
        <v>0</v>
      </c>
      <c r="AV1100" s="163">
        <f t="shared" si="4033"/>
        <v>0</v>
      </c>
      <c r="AW1100" s="191">
        <f t="shared" ref="AW1100:BH1100" si="4043">AW217*$F$1029</f>
        <v>0</v>
      </c>
      <c r="AX1100" s="191">
        <f t="shared" si="4043"/>
        <v>0</v>
      </c>
      <c r="AY1100" s="191">
        <f t="shared" si="4043"/>
        <v>0</v>
      </c>
      <c r="AZ1100" s="191">
        <f t="shared" si="4043"/>
        <v>0</v>
      </c>
      <c r="BA1100" s="191">
        <f t="shared" si="4043"/>
        <v>0</v>
      </c>
      <c r="BB1100" s="191">
        <f t="shared" si="4043"/>
        <v>0</v>
      </c>
      <c r="BC1100" s="191">
        <f t="shared" si="4043"/>
        <v>0</v>
      </c>
      <c r="BD1100" s="191">
        <f t="shared" si="4043"/>
        <v>0</v>
      </c>
      <c r="BE1100" s="191">
        <f t="shared" si="4043"/>
        <v>0</v>
      </c>
      <c r="BF1100" s="191">
        <f t="shared" si="4043"/>
        <v>0</v>
      </c>
      <c r="BG1100" s="191">
        <f t="shared" si="4043"/>
        <v>0</v>
      </c>
      <c r="BH1100" s="191">
        <f t="shared" si="4043"/>
        <v>0</v>
      </c>
      <c r="BI1100" s="163">
        <f t="shared" si="4035"/>
        <v>0</v>
      </c>
      <c r="BV1100" s="163"/>
      <c r="CI1100" s="163"/>
      <c r="CV1100" s="163"/>
      <c r="DI1100" s="163"/>
      <c r="DV1100" s="163"/>
      <c r="EI1100" s="163"/>
    </row>
    <row r="1101" spans="1:139" ht="15.75" customHeight="1" outlineLevel="1" x14ac:dyDescent="0.25">
      <c r="A1101" s="2">
        <f t="shared" ref="A1101:E1110" si="4044">A961</f>
        <v>71</v>
      </c>
      <c r="B1101" s="1" t="str">
        <f t="shared" si="4044"/>
        <v>TAU-TBD63</v>
      </c>
      <c r="C1101" s="1" t="str">
        <f t="shared" si="4044"/>
        <v>SPP TAU - Circuit 66650</v>
      </c>
      <c r="D1101" s="2" t="str">
        <f t="shared" si="4044"/>
        <v>TAU-TBD63.1</v>
      </c>
      <c r="E1101" s="162" t="str">
        <f t="shared" si="4044"/>
        <v>SPP TAU - Circuit 66650</v>
      </c>
      <c r="F1101" s="84"/>
      <c r="J1101" s="191">
        <v>0</v>
      </c>
      <c r="K1101" s="191">
        <v>0</v>
      </c>
      <c r="L1101" s="191">
        <v>0</v>
      </c>
      <c r="M1101" s="191">
        <v>0</v>
      </c>
      <c r="N1101" s="191">
        <v>0</v>
      </c>
      <c r="O1101" s="191">
        <v>0</v>
      </c>
      <c r="P1101" s="191">
        <v>0</v>
      </c>
      <c r="Q1101" s="191">
        <v>0</v>
      </c>
      <c r="R1101" s="191">
        <v>0</v>
      </c>
      <c r="S1101" s="191">
        <v>0</v>
      </c>
      <c r="T1101" s="191">
        <v>0</v>
      </c>
      <c r="U1101" s="116">
        <v>0</v>
      </c>
      <c r="V1101" s="163">
        <f t="shared" si="3873"/>
        <v>0</v>
      </c>
      <c r="W1101" s="116">
        <v>0</v>
      </c>
      <c r="X1101" s="116">
        <v>0</v>
      </c>
      <c r="Y1101" s="191">
        <v>0</v>
      </c>
      <c r="Z1101" s="191">
        <v>0</v>
      </c>
      <c r="AA1101" s="116">
        <v>0</v>
      </c>
      <c r="AB1101" s="191">
        <v>0</v>
      </c>
      <c r="AC1101" s="191">
        <v>0</v>
      </c>
      <c r="AD1101" s="191">
        <f t="shared" si="3996"/>
        <v>0</v>
      </c>
      <c r="AE1101" s="116">
        <v>0</v>
      </c>
      <c r="AF1101" s="191">
        <v>0</v>
      </c>
      <c r="AG1101" s="116">
        <v>0</v>
      </c>
      <c r="AH1101" s="116">
        <v>0</v>
      </c>
      <c r="AI1101" s="163">
        <f t="shared" si="4027"/>
        <v>0</v>
      </c>
      <c r="AJ1101" s="191">
        <f t="shared" ref="AJ1101:AU1101" si="4045">AJ218*$F$1029</f>
        <v>0</v>
      </c>
      <c r="AK1101" s="191">
        <f t="shared" si="4045"/>
        <v>0</v>
      </c>
      <c r="AL1101" s="191">
        <f t="shared" si="4045"/>
        <v>0</v>
      </c>
      <c r="AM1101" s="191">
        <f t="shared" si="4045"/>
        <v>0</v>
      </c>
      <c r="AN1101" s="191">
        <f t="shared" si="4045"/>
        <v>0</v>
      </c>
      <c r="AO1101" s="191">
        <f t="shared" si="4045"/>
        <v>0</v>
      </c>
      <c r="AP1101" s="191">
        <f t="shared" si="4045"/>
        <v>0</v>
      </c>
      <c r="AQ1101" s="191">
        <f t="shared" si="4045"/>
        <v>0</v>
      </c>
      <c r="AR1101" s="191">
        <f t="shared" si="4045"/>
        <v>0</v>
      </c>
      <c r="AS1101" s="191">
        <f t="shared" si="4045"/>
        <v>0</v>
      </c>
      <c r="AT1101" s="191">
        <f t="shared" si="4045"/>
        <v>0</v>
      </c>
      <c r="AU1101" s="191">
        <f t="shared" si="4045"/>
        <v>0</v>
      </c>
      <c r="AV1101" s="163">
        <f t="shared" si="4033"/>
        <v>0</v>
      </c>
      <c r="AW1101" s="191">
        <f t="shared" ref="AW1101:BH1101" si="4046">AW218*$F$1029</f>
        <v>0</v>
      </c>
      <c r="AX1101" s="191">
        <f t="shared" si="4046"/>
        <v>0</v>
      </c>
      <c r="AY1101" s="191">
        <f t="shared" si="4046"/>
        <v>0</v>
      </c>
      <c r="AZ1101" s="191">
        <f t="shared" si="4046"/>
        <v>0</v>
      </c>
      <c r="BA1101" s="191">
        <f t="shared" si="4046"/>
        <v>0</v>
      </c>
      <c r="BB1101" s="191">
        <f t="shared" si="4046"/>
        <v>0</v>
      </c>
      <c r="BC1101" s="191">
        <f t="shared" si="4046"/>
        <v>0</v>
      </c>
      <c r="BD1101" s="191">
        <f t="shared" si="4046"/>
        <v>0</v>
      </c>
      <c r="BE1101" s="191">
        <f t="shared" si="4046"/>
        <v>0</v>
      </c>
      <c r="BF1101" s="191">
        <f t="shared" si="4046"/>
        <v>0</v>
      </c>
      <c r="BG1101" s="191">
        <f t="shared" si="4046"/>
        <v>0</v>
      </c>
      <c r="BH1101" s="191">
        <f t="shared" si="4046"/>
        <v>0</v>
      </c>
      <c r="BI1101" s="163">
        <f t="shared" si="4035"/>
        <v>0</v>
      </c>
      <c r="BV1101" s="163"/>
      <c r="CI1101" s="163"/>
      <c r="CV1101" s="163"/>
      <c r="DI1101" s="163"/>
      <c r="DV1101" s="163"/>
      <c r="EI1101" s="163"/>
    </row>
    <row r="1102" spans="1:139" ht="15.75" customHeight="1" outlineLevel="1" x14ac:dyDescent="0.25">
      <c r="A1102" s="2">
        <f t="shared" si="4044"/>
        <v>72</v>
      </c>
      <c r="B1102" s="1" t="str">
        <f t="shared" si="4044"/>
        <v>TAU-TBD64</v>
      </c>
      <c r="C1102" s="1" t="str">
        <f t="shared" si="4044"/>
        <v>SPP TAU - Circuit 66657</v>
      </c>
      <c r="D1102" s="2" t="str">
        <f t="shared" si="4044"/>
        <v>TAU-TBD64.1</v>
      </c>
      <c r="E1102" s="162" t="str">
        <f t="shared" si="4044"/>
        <v>SPP TAU - Circuit 66657</v>
      </c>
      <c r="F1102" s="84"/>
      <c r="J1102" s="191">
        <v>0</v>
      </c>
      <c r="K1102" s="191">
        <v>0</v>
      </c>
      <c r="L1102" s="191">
        <v>0</v>
      </c>
      <c r="M1102" s="191">
        <v>0</v>
      </c>
      <c r="N1102" s="191">
        <v>0</v>
      </c>
      <c r="O1102" s="191">
        <v>0</v>
      </c>
      <c r="P1102" s="191">
        <v>0</v>
      </c>
      <c r="Q1102" s="191">
        <v>0</v>
      </c>
      <c r="R1102" s="191">
        <v>0</v>
      </c>
      <c r="S1102" s="191">
        <v>0</v>
      </c>
      <c r="T1102" s="191">
        <v>0</v>
      </c>
      <c r="U1102" s="116">
        <v>0</v>
      </c>
      <c r="V1102" s="163">
        <f t="shared" si="3873"/>
        <v>0</v>
      </c>
      <c r="W1102" s="116">
        <v>0</v>
      </c>
      <c r="X1102" s="116">
        <v>0</v>
      </c>
      <c r="Y1102" s="191">
        <v>0</v>
      </c>
      <c r="Z1102" s="191">
        <v>0</v>
      </c>
      <c r="AA1102" s="116">
        <v>0</v>
      </c>
      <c r="AB1102" s="191">
        <v>0</v>
      </c>
      <c r="AC1102" s="191">
        <v>0</v>
      </c>
      <c r="AD1102" s="191">
        <f t="shared" si="3996"/>
        <v>0</v>
      </c>
      <c r="AE1102" s="116">
        <v>0</v>
      </c>
      <c r="AF1102" s="191">
        <v>0</v>
      </c>
      <c r="AG1102" s="116">
        <v>0</v>
      </c>
      <c r="AH1102" s="116">
        <v>0</v>
      </c>
      <c r="AI1102" s="163">
        <f t="shared" si="4027"/>
        <v>0</v>
      </c>
      <c r="AJ1102" s="191">
        <f t="shared" ref="AJ1102:AU1102" si="4047">AJ219*$F$1029</f>
        <v>0</v>
      </c>
      <c r="AK1102" s="191">
        <f t="shared" si="4047"/>
        <v>0</v>
      </c>
      <c r="AL1102" s="191">
        <f t="shared" si="4047"/>
        <v>0</v>
      </c>
      <c r="AM1102" s="191">
        <f t="shared" si="4047"/>
        <v>0</v>
      </c>
      <c r="AN1102" s="191">
        <f t="shared" si="4047"/>
        <v>0</v>
      </c>
      <c r="AO1102" s="191">
        <f t="shared" si="4047"/>
        <v>0</v>
      </c>
      <c r="AP1102" s="191">
        <f t="shared" si="4047"/>
        <v>0</v>
      </c>
      <c r="AQ1102" s="191">
        <f t="shared" si="4047"/>
        <v>0</v>
      </c>
      <c r="AR1102" s="191">
        <f t="shared" si="4047"/>
        <v>0</v>
      </c>
      <c r="AS1102" s="191">
        <f t="shared" si="4047"/>
        <v>0</v>
      </c>
      <c r="AT1102" s="191">
        <f t="shared" si="4047"/>
        <v>0</v>
      </c>
      <c r="AU1102" s="191">
        <f t="shared" si="4047"/>
        <v>0</v>
      </c>
      <c r="AV1102" s="163">
        <f t="shared" si="4033"/>
        <v>0</v>
      </c>
      <c r="AW1102" s="191">
        <f t="shared" ref="AW1102:BH1102" si="4048">AW219*$F$1029</f>
        <v>0</v>
      </c>
      <c r="AX1102" s="191">
        <f t="shared" si="4048"/>
        <v>0</v>
      </c>
      <c r="AY1102" s="191">
        <f t="shared" si="4048"/>
        <v>0</v>
      </c>
      <c r="AZ1102" s="191">
        <f t="shared" si="4048"/>
        <v>0</v>
      </c>
      <c r="BA1102" s="191">
        <f t="shared" si="4048"/>
        <v>0</v>
      </c>
      <c r="BB1102" s="191">
        <f t="shared" si="4048"/>
        <v>0</v>
      </c>
      <c r="BC1102" s="191">
        <f t="shared" si="4048"/>
        <v>0</v>
      </c>
      <c r="BD1102" s="191">
        <f t="shared" si="4048"/>
        <v>0</v>
      </c>
      <c r="BE1102" s="191">
        <f t="shared" si="4048"/>
        <v>0</v>
      </c>
      <c r="BF1102" s="191">
        <f t="shared" si="4048"/>
        <v>0</v>
      </c>
      <c r="BG1102" s="191">
        <f t="shared" si="4048"/>
        <v>0</v>
      </c>
      <c r="BH1102" s="191">
        <f t="shared" si="4048"/>
        <v>0</v>
      </c>
      <c r="BI1102" s="163">
        <f t="shared" si="4035"/>
        <v>0</v>
      </c>
      <c r="BV1102" s="163"/>
      <c r="CI1102" s="163"/>
      <c r="CV1102" s="163"/>
      <c r="DI1102" s="163"/>
      <c r="DV1102" s="163"/>
      <c r="EI1102" s="163"/>
    </row>
    <row r="1103" spans="1:139" ht="15.75" customHeight="1" outlineLevel="1" x14ac:dyDescent="0.25">
      <c r="A1103" s="2">
        <f t="shared" si="4044"/>
        <v>73</v>
      </c>
      <c r="B1103" s="1" t="str">
        <f t="shared" si="4044"/>
        <v>TAU-TBD65</v>
      </c>
      <c r="C1103" s="1" t="str">
        <f t="shared" si="4044"/>
        <v>SPP TAU - Circuit 66043</v>
      </c>
      <c r="D1103" s="2" t="str">
        <f t="shared" si="4044"/>
        <v>TAU-TBD65.1</v>
      </c>
      <c r="E1103" s="162" t="str">
        <f t="shared" si="4044"/>
        <v>SPP TAU - Circuit 66043</v>
      </c>
      <c r="F1103" s="84"/>
      <c r="J1103" s="191">
        <v>0</v>
      </c>
      <c r="K1103" s="191">
        <v>0</v>
      </c>
      <c r="L1103" s="191">
        <v>0</v>
      </c>
      <c r="M1103" s="191">
        <v>0</v>
      </c>
      <c r="N1103" s="191">
        <v>0</v>
      </c>
      <c r="O1103" s="191">
        <v>0</v>
      </c>
      <c r="P1103" s="191">
        <v>0</v>
      </c>
      <c r="Q1103" s="191">
        <v>0</v>
      </c>
      <c r="R1103" s="191">
        <v>0</v>
      </c>
      <c r="S1103" s="191">
        <v>0</v>
      </c>
      <c r="T1103" s="191">
        <v>0</v>
      </c>
      <c r="U1103" s="116">
        <v>0</v>
      </c>
      <c r="V1103" s="163">
        <f t="shared" si="3873"/>
        <v>0</v>
      </c>
      <c r="W1103" s="116">
        <v>0</v>
      </c>
      <c r="X1103" s="116">
        <v>0</v>
      </c>
      <c r="Y1103" s="191">
        <v>0</v>
      </c>
      <c r="Z1103" s="191">
        <v>0</v>
      </c>
      <c r="AA1103" s="116">
        <v>0</v>
      </c>
      <c r="AB1103" s="191">
        <v>0</v>
      </c>
      <c r="AC1103" s="191">
        <v>0</v>
      </c>
      <c r="AD1103" s="191">
        <f t="shared" si="3996"/>
        <v>0</v>
      </c>
      <c r="AE1103" s="116">
        <v>0</v>
      </c>
      <c r="AF1103" s="191">
        <v>0</v>
      </c>
      <c r="AG1103" s="116">
        <v>0</v>
      </c>
      <c r="AH1103" s="116">
        <v>0</v>
      </c>
      <c r="AI1103" s="163">
        <f t="shared" si="4027"/>
        <v>0</v>
      </c>
      <c r="AJ1103" s="191">
        <f t="shared" ref="AJ1103:AU1103" si="4049">AJ220*$F$1029</f>
        <v>0</v>
      </c>
      <c r="AK1103" s="191">
        <f t="shared" si="4049"/>
        <v>0</v>
      </c>
      <c r="AL1103" s="191">
        <f t="shared" si="4049"/>
        <v>0</v>
      </c>
      <c r="AM1103" s="191">
        <f t="shared" si="4049"/>
        <v>0</v>
      </c>
      <c r="AN1103" s="191">
        <f t="shared" si="4049"/>
        <v>0</v>
      </c>
      <c r="AO1103" s="191">
        <f t="shared" si="4049"/>
        <v>0</v>
      </c>
      <c r="AP1103" s="191">
        <f t="shared" si="4049"/>
        <v>0</v>
      </c>
      <c r="AQ1103" s="191">
        <f t="shared" si="4049"/>
        <v>0</v>
      </c>
      <c r="AR1103" s="191">
        <f t="shared" si="4049"/>
        <v>0</v>
      </c>
      <c r="AS1103" s="191">
        <f t="shared" si="4049"/>
        <v>0</v>
      </c>
      <c r="AT1103" s="191">
        <f t="shared" si="4049"/>
        <v>0</v>
      </c>
      <c r="AU1103" s="191">
        <f t="shared" si="4049"/>
        <v>0</v>
      </c>
      <c r="AV1103" s="163">
        <f t="shared" si="4033"/>
        <v>0</v>
      </c>
      <c r="AW1103" s="191">
        <f t="shared" ref="AW1103:BH1103" si="4050">AW220*$F$1029</f>
        <v>0</v>
      </c>
      <c r="AX1103" s="191">
        <f t="shared" si="4050"/>
        <v>0</v>
      </c>
      <c r="AY1103" s="191">
        <f t="shared" si="4050"/>
        <v>0</v>
      </c>
      <c r="AZ1103" s="191">
        <f t="shared" si="4050"/>
        <v>0</v>
      </c>
      <c r="BA1103" s="191">
        <f t="shared" si="4050"/>
        <v>0</v>
      </c>
      <c r="BB1103" s="191">
        <f t="shared" si="4050"/>
        <v>0</v>
      </c>
      <c r="BC1103" s="191">
        <f t="shared" si="4050"/>
        <v>0</v>
      </c>
      <c r="BD1103" s="191">
        <f t="shared" si="4050"/>
        <v>0</v>
      </c>
      <c r="BE1103" s="191">
        <f t="shared" si="4050"/>
        <v>0</v>
      </c>
      <c r="BF1103" s="191">
        <f t="shared" si="4050"/>
        <v>0</v>
      </c>
      <c r="BG1103" s="191">
        <f t="shared" si="4050"/>
        <v>0</v>
      </c>
      <c r="BH1103" s="191">
        <f t="shared" si="4050"/>
        <v>0</v>
      </c>
      <c r="BI1103" s="163">
        <f t="shared" si="4035"/>
        <v>0</v>
      </c>
      <c r="BV1103" s="163"/>
      <c r="CI1103" s="163"/>
      <c r="CV1103" s="163"/>
      <c r="DI1103" s="163"/>
      <c r="DV1103" s="163"/>
      <c r="EI1103" s="163"/>
    </row>
    <row r="1104" spans="1:139" ht="15.75" customHeight="1" outlineLevel="1" x14ac:dyDescent="0.25">
      <c r="A1104" s="2">
        <f t="shared" si="4044"/>
        <v>74</v>
      </c>
      <c r="B1104" s="1" t="str">
        <f t="shared" si="4044"/>
        <v>TAU-TBD66</v>
      </c>
      <c r="C1104" s="1" t="str">
        <f t="shared" si="4044"/>
        <v>SPP TAU - Circuit 66837</v>
      </c>
      <c r="D1104" s="2" t="str">
        <f t="shared" si="4044"/>
        <v>TAU-TBD66.1</v>
      </c>
      <c r="E1104" s="162" t="str">
        <f t="shared" si="4044"/>
        <v>SPP TAU - Circuit 66837</v>
      </c>
      <c r="F1104" s="84"/>
      <c r="J1104" s="191">
        <v>0</v>
      </c>
      <c r="K1104" s="191">
        <v>0</v>
      </c>
      <c r="L1104" s="191">
        <v>0</v>
      </c>
      <c r="M1104" s="191">
        <v>0</v>
      </c>
      <c r="N1104" s="191">
        <v>0</v>
      </c>
      <c r="O1104" s="191">
        <v>0</v>
      </c>
      <c r="P1104" s="191">
        <v>0</v>
      </c>
      <c r="Q1104" s="191">
        <v>0</v>
      </c>
      <c r="R1104" s="191">
        <v>0</v>
      </c>
      <c r="S1104" s="191">
        <v>0</v>
      </c>
      <c r="T1104" s="191">
        <v>0</v>
      </c>
      <c r="U1104" s="116">
        <v>0</v>
      </c>
      <c r="V1104" s="163">
        <f t="shared" si="3873"/>
        <v>0</v>
      </c>
      <c r="W1104" s="116">
        <v>0</v>
      </c>
      <c r="X1104" s="116">
        <v>0</v>
      </c>
      <c r="Y1104" s="191">
        <v>0</v>
      </c>
      <c r="Z1104" s="191">
        <v>0</v>
      </c>
      <c r="AA1104" s="116">
        <v>0</v>
      </c>
      <c r="AB1104" s="191">
        <v>0</v>
      </c>
      <c r="AC1104" s="191">
        <v>0</v>
      </c>
      <c r="AD1104" s="191">
        <f t="shared" si="3996"/>
        <v>0</v>
      </c>
      <c r="AE1104" s="116">
        <v>0</v>
      </c>
      <c r="AF1104" s="191">
        <v>0</v>
      </c>
      <c r="AG1104" s="116">
        <v>0</v>
      </c>
      <c r="AH1104" s="116">
        <v>0</v>
      </c>
      <c r="AI1104" s="163">
        <f t="shared" si="4027"/>
        <v>0</v>
      </c>
      <c r="AJ1104" s="191">
        <f t="shared" ref="AJ1104:AU1104" si="4051">AJ221*$F$1029</f>
        <v>0</v>
      </c>
      <c r="AK1104" s="191">
        <f t="shared" si="4051"/>
        <v>0</v>
      </c>
      <c r="AL1104" s="191">
        <f t="shared" si="4051"/>
        <v>0</v>
      </c>
      <c r="AM1104" s="191">
        <f t="shared" si="4051"/>
        <v>0</v>
      </c>
      <c r="AN1104" s="191">
        <f t="shared" si="4051"/>
        <v>0</v>
      </c>
      <c r="AO1104" s="191">
        <f t="shared" si="4051"/>
        <v>0</v>
      </c>
      <c r="AP1104" s="191">
        <f t="shared" si="4051"/>
        <v>0</v>
      </c>
      <c r="AQ1104" s="191">
        <f t="shared" si="4051"/>
        <v>0</v>
      </c>
      <c r="AR1104" s="191">
        <f t="shared" si="4051"/>
        <v>0</v>
      </c>
      <c r="AS1104" s="191">
        <f t="shared" si="4051"/>
        <v>0</v>
      </c>
      <c r="AT1104" s="191">
        <f t="shared" si="4051"/>
        <v>0</v>
      </c>
      <c r="AU1104" s="191">
        <f t="shared" si="4051"/>
        <v>0</v>
      </c>
      <c r="AV1104" s="163">
        <f t="shared" si="4033"/>
        <v>0</v>
      </c>
      <c r="AW1104" s="191">
        <f t="shared" ref="AW1104:BH1104" si="4052">AW221*$F$1029</f>
        <v>0</v>
      </c>
      <c r="AX1104" s="191">
        <f t="shared" si="4052"/>
        <v>0</v>
      </c>
      <c r="AY1104" s="191">
        <f t="shared" si="4052"/>
        <v>0</v>
      </c>
      <c r="AZ1104" s="191">
        <f t="shared" si="4052"/>
        <v>0</v>
      </c>
      <c r="BA1104" s="191">
        <f t="shared" si="4052"/>
        <v>0</v>
      </c>
      <c r="BB1104" s="191">
        <f t="shared" si="4052"/>
        <v>0</v>
      </c>
      <c r="BC1104" s="191">
        <f t="shared" si="4052"/>
        <v>0</v>
      </c>
      <c r="BD1104" s="191">
        <f t="shared" si="4052"/>
        <v>0</v>
      </c>
      <c r="BE1104" s="191">
        <f t="shared" si="4052"/>
        <v>0</v>
      </c>
      <c r="BF1104" s="191">
        <f t="shared" si="4052"/>
        <v>0</v>
      </c>
      <c r="BG1104" s="191">
        <f t="shared" si="4052"/>
        <v>0</v>
      </c>
      <c r="BH1104" s="191">
        <f t="shared" si="4052"/>
        <v>0</v>
      </c>
      <c r="BI1104" s="163">
        <f t="shared" si="4035"/>
        <v>0</v>
      </c>
      <c r="BV1104" s="163"/>
      <c r="CI1104" s="163"/>
      <c r="CV1104" s="163"/>
      <c r="DI1104" s="163"/>
      <c r="DV1104" s="163"/>
      <c r="EI1104" s="163"/>
    </row>
    <row r="1105" spans="1:139" ht="15.75" customHeight="1" outlineLevel="1" x14ac:dyDescent="0.25">
      <c r="A1105" s="2">
        <f t="shared" si="4044"/>
        <v>75</v>
      </c>
      <c r="B1105" s="1" t="str">
        <f t="shared" si="4044"/>
        <v>TAU-TBD67</v>
      </c>
      <c r="C1105" s="1" t="str">
        <f t="shared" si="4044"/>
        <v>SPP TAU - Circuit 66603</v>
      </c>
      <c r="D1105" s="2" t="str">
        <f t="shared" si="4044"/>
        <v>TAU-TBD67.1</v>
      </c>
      <c r="E1105" s="162" t="str">
        <f t="shared" si="4044"/>
        <v>SPP TAU - Circuit 66603</v>
      </c>
      <c r="F1105" s="84"/>
      <c r="J1105" s="191">
        <v>0</v>
      </c>
      <c r="K1105" s="191">
        <v>0</v>
      </c>
      <c r="L1105" s="191">
        <v>0</v>
      </c>
      <c r="M1105" s="191">
        <v>0</v>
      </c>
      <c r="N1105" s="191">
        <v>0</v>
      </c>
      <c r="O1105" s="191">
        <v>0</v>
      </c>
      <c r="P1105" s="191">
        <v>0</v>
      </c>
      <c r="Q1105" s="191">
        <v>0</v>
      </c>
      <c r="R1105" s="191">
        <v>0</v>
      </c>
      <c r="S1105" s="191">
        <v>0</v>
      </c>
      <c r="T1105" s="191">
        <v>0</v>
      </c>
      <c r="U1105" s="116">
        <v>0</v>
      </c>
      <c r="V1105" s="163">
        <f t="shared" si="3873"/>
        <v>0</v>
      </c>
      <c r="W1105" s="116">
        <v>0</v>
      </c>
      <c r="X1105" s="116">
        <v>0</v>
      </c>
      <c r="Y1105" s="191">
        <v>0</v>
      </c>
      <c r="Z1105" s="191">
        <v>0</v>
      </c>
      <c r="AA1105" s="116">
        <v>0</v>
      </c>
      <c r="AB1105" s="191">
        <v>0</v>
      </c>
      <c r="AC1105" s="191">
        <v>0</v>
      </c>
      <c r="AD1105" s="191">
        <f t="shared" si="3996"/>
        <v>0</v>
      </c>
      <c r="AE1105" s="116">
        <v>0</v>
      </c>
      <c r="AF1105" s="191">
        <v>0</v>
      </c>
      <c r="AG1105" s="116">
        <v>0</v>
      </c>
      <c r="AH1105" s="116">
        <v>0</v>
      </c>
      <c r="AI1105" s="163">
        <f t="shared" si="4027"/>
        <v>0</v>
      </c>
      <c r="AJ1105" s="191">
        <f t="shared" ref="AJ1105:AU1105" si="4053">AJ222*$F$1029</f>
        <v>0</v>
      </c>
      <c r="AK1105" s="191">
        <f t="shared" si="4053"/>
        <v>0</v>
      </c>
      <c r="AL1105" s="191">
        <f t="shared" si="4053"/>
        <v>0</v>
      </c>
      <c r="AM1105" s="191">
        <f t="shared" si="4053"/>
        <v>0</v>
      </c>
      <c r="AN1105" s="191">
        <f t="shared" si="4053"/>
        <v>0</v>
      </c>
      <c r="AO1105" s="191">
        <f t="shared" si="4053"/>
        <v>0</v>
      </c>
      <c r="AP1105" s="191">
        <f t="shared" si="4053"/>
        <v>0</v>
      </c>
      <c r="AQ1105" s="191">
        <f t="shared" si="4053"/>
        <v>0</v>
      </c>
      <c r="AR1105" s="191">
        <f t="shared" si="4053"/>
        <v>0</v>
      </c>
      <c r="AS1105" s="191">
        <f t="shared" si="4053"/>
        <v>0</v>
      </c>
      <c r="AT1105" s="191">
        <f t="shared" si="4053"/>
        <v>0</v>
      </c>
      <c r="AU1105" s="191">
        <f t="shared" si="4053"/>
        <v>0</v>
      </c>
      <c r="AV1105" s="163">
        <f t="shared" si="4033"/>
        <v>0</v>
      </c>
      <c r="AW1105" s="191">
        <f t="shared" ref="AW1105:BH1105" si="4054">AW222*$F$1029</f>
        <v>0</v>
      </c>
      <c r="AX1105" s="191">
        <f t="shared" si="4054"/>
        <v>0</v>
      </c>
      <c r="AY1105" s="191">
        <f t="shared" si="4054"/>
        <v>0</v>
      </c>
      <c r="AZ1105" s="191">
        <f t="shared" si="4054"/>
        <v>0</v>
      </c>
      <c r="BA1105" s="191">
        <f t="shared" si="4054"/>
        <v>0</v>
      </c>
      <c r="BB1105" s="191">
        <f t="shared" si="4054"/>
        <v>0</v>
      </c>
      <c r="BC1105" s="191">
        <f t="shared" si="4054"/>
        <v>0</v>
      </c>
      <c r="BD1105" s="191">
        <f t="shared" si="4054"/>
        <v>0</v>
      </c>
      <c r="BE1105" s="191">
        <f t="shared" si="4054"/>
        <v>0</v>
      </c>
      <c r="BF1105" s="191">
        <f t="shared" si="4054"/>
        <v>0</v>
      </c>
      <c r="BG1105" s="191">
        <f t="shared" si="4054"/>
        <v>0</v>
      </c>
      <c r="BH1105" s="191">
        <f t="shared" si="4054"/>
        <v>0</v>
      </c>
      <c r="BI1105" s="163">
        <f t="shared" si="4035"/>
        <v>0</v>
      </c>
      <c r="BV1105" s="163"/>
      <c r="CI1105" s="163"/>
      <c r="CV1105" s="163"/>
      <c r="DI1105" s="163"/>
      <c r="DV1105" s="163"/>
      <c r="EI1105" s="163"/>
    </row>
    <row r="1106" spans="1:139" ht="15.75" hidden="1" customHeight="1" outlineLevel="1" x14ac:dyDescent="0.25">
      <c r="A1106" s="2">
        <f t="shared" si="4044"/>
        <v>76</v>
      </c>
      <c r="B1106" s="1">
        <f t="shared" si="4044"/>
        <v>0</v>
      </c>
      <c r="C1106" s="1">
        <f t="shared" si="4044"/>
        <v>0</v>
      </c>
      <c r="D1106" s="2">
        <f t="shared" si="4044"/>
        <v>0</v>
      </c>
      <c r="E1106" s="162">
        <f t="shared" si="4044"/>
        <v>0</v>
      </c>
      <c r="F1106" s="84"/>
      <c r="J1106" s="191">
        <v>0</v>
      </c>
      <c r="K1106" s="191">
        <v>0</v>
      </c>
      <c r="L1106" s="191">
        <v>0</v>
      </c>
      <c r="M1106" s="191">
        <v>0</v>
      </c>
      <c r="N1106" s="191">
        <v>0</v>
      </c>
      <c r="O1106" s="191">
        <v>0</v>
      </c>
      <c r="P1106" s="191">
        <v>0</v>
      </c>
      <c r="Q1106" s="191">
        <v>0</v>
      </c>
      <c r="R1106" s="191">
        <v>0</v>
      </c>
      <c r="S1106" s="191">
        <v>0</v>
      </c>
      <c r="T1106" s="191">
        <v>0</v>
      </c>
      <c r="U1106" s="116">
        <v>0</v>
      </c>
      <c r="V1106" s="163">
        <f t="shared" si="3873"/>
        <v>0</v>
      </c>
      <c r="W1106" s="116">
        <v>0</v>
      </c>
      <c r="X1106" s="116">
        <v>0</v>
      </c>
      <c r="Y1106" s="191">
        <v>0</v>
      </c>
      <c r="Z1106" s="191">
        <v>0</v>
      </c>
      <c r="AA1106" s="116">
        <v>0</v>
      </c>
      <c r="AB1106" s="191">
        <v>0</v>
      </c>
      <c r="AC1106" s="191">
        <v>0</v>
      </c>
      <c r="AD1106" s="191">
        <f t="shared" si="3996"/>
        <v>0</v>
      </c>
      <c r="AE1106" s="116">
        <v>0</v>
      </c>
      <c r="AF1106" s="191">
        <v>0</v>
      </c>
      <c r="AG1106" s="116">
        <v>0</v>
      </c>
      <c r="AH1106" s="116">
        <v>0</v>
      </c>
      <c r="AI1106" s="163">
        <f t="shared" si="4027"/>
        <v>0</v>
      </c>
      <c r="AJ1106" s="191">
        <f t="shared" ref="AJ1106:AU1106" si="4055">AJ223*$F$1029</f>
        <v>0</v>
      </c>
      <c r="AK1106" s="191">
        <f t="shared" si="4055"/>
        <v>0</v>
      </c>
      <c r="AL1106" s="191">
        <f t="shared" si="4055"/>
        <v>0</v>
      </c>
      <c r="AM1106" s="191">
        <f t="shared" si="4055"/>
        <v>0</v>
      </c>
      <c r="AN1106" s="191">
        <f t="shared" si="4055"/>
        <v>0</v>
      </c>
      <c r="AO1106" s="191">
        <f t="shared" si="4055"/>
        <v>0</v>
      </c>
      <c r="AP1106" s="191">
        <f t="shared" si="4055"/>
        <v>0</v>
      </c>
      <c r="AQ1106" s="191">
        <f t="shared" si="4055"/>
        <v>0</v>
      </c>
      <c r="AR1106" s="191">
        <f t="shared" si="4055"/>
        <v>0</v>
      </c>
      <c r="AS1106" s="191">
        <f t="shared" si="4055"/>
        <v>0</v>
      </c>
      <c r="AT1106" s="191">
        <f t="shared" si="4055"/>
        <v>0</v>
      </c>
      <c r="AU1106" s="191">
        <f t="shared" si="4055"/>
        <v>0</v>
      </c>
      <c r="AV1106" s="163">
        <f t="shared" si="4033"/>
        <v>0</v>
      </c>
      <c r="AW1106" s="191">
        <f t="shared" ref="AW1106:BH1106" si="4056">AW223*$F$1029</f>
        <v>0</v>
      </c>
      <c r="AX1106" s="191">
        <f t="shared" si="4056"/>
        <v>0</v>
      </c>
      <c r="AY1106" s="191">
        <f t="shared" si="4056"/>
        <v>0</v>
      </c>
      <c r="AZ1106" s="191">
        <f t="shared" si="4056"/>
        <v>0</v>
      </c>
      <c r="BA1106" s="191">
        <f t="shared" si="4056"/>
        <v>0</v>
      </c>
      <c r="BB1106" s="191">
        <f t="shared" si="4056"/>
        <v>0</v>
      </c>
      <c r="BC1106" s="191">
        <f t="shared" si="4056"/>
        <v>0</v>
      </c>
      <c r="BD1106" s="191">
        <f t="shared" si="4056"/>
        <v>0</v>
      </c>
      <c r="BE1106" s="191">
        <f t="shared" si="4056"/>
        <v>0</v>
      </c>
      <c r="BF1106" s="191">
        <f t="shared" si="4056"/>
        <v>0</v>
      </c>
      <c r="BG1106" s="191">
        <f t="shared" si="4056"/>
        <v>0</v>
      </c>
      <c r="BH1106" s="191">
        <f t="shared" si="4056"/>
        <v>0</v>
      </c>
      <c r="BI1106" s="163">
        <f t="shared" si="4035"/>
        <v>0</v>
      </c>
      <c r="BV1106" s="163"/>
      <c r="CI1106" s="163"/>
      <c r="CV1106" s="163"/>
      <c r="DI1106" s="163"/>
      <c r="DV1106" s="163"/>
      <c r="EI1106" s="163"/>
    </row>
    <row r="1107" spans="1:139" ht="15.75" hidden="1" customHeight="1" outlineLevel="1" x14ac:dyDescent="0.25">
      <c r="A1107" s="2">
        <f t="shared" si="4044"/>
        <v>77</v>
      </c>
      <c r="B1107" s="1">
        <f t="shared" si="4044"/>
        <v>0</v>
      </c>
      <c r="C1107" s="1">
        <f t="shared" si="4044"/>
        <v>0</v>
      </c>
      <c r="D1107" s="2">
        <f t="shared" si="4044"/>
        <v>0</v>
      </c>
      <c r="E1107" s="162">
        <f t="shared" si="4044"/>
        <v>0</v>
      </c>
      <c r="F1107" s="84"/>
      <c r="J1107" s="191">
        <v>0</v>
      </c>
      <c r="K1107" s="191">
        <v>0</v>
      </c>
      <c r="L1107" s="191">
        <v>0</v>
      </c>
      <c r="M1107" s="191">
        <v>0</v>
      </c>
      <c r="N1107" s="191">
        <v>0</v>
      </c>
      <c r="O1107" s="191">
        <v>0</v>
      </c>
      <c r="P1107" s="191">
        <v>0</v>
      </c>
      <c r="Q1107" s="191">
        <v>0</v>
      </c>
      <c r="R1107" s="191">
        <v>0</v>
      </c>
      <c r="S1107" s="191">
        <v>0</v>
      </c>
      <c r="T1107" s="191">
        <v>0</v>
      </c>
      <c r="U1107" s="116">
        <v>0</v>
      </c>
      <c r="V1107" s="163">
        <f t="shared" si="3873"/>
        <v>0</v>
      </c>
      <c r="W1107" s="116">
        <v>0</v>
      </c>
      <c r="X1107" s="116">
        <v>0</v>
      </c>
      <c r="Y1107" s="191">
        <v>0</v>
      </c>
      <c r="Z1107" s="191">
        <v>0</v>
      </c>
      <c r="AA1107" s="116">
        <v>0</v>
      </c>
      <c r="AB1107" s="191">
        <v>0</v>
      </c>
      <c r="AC1107" s="191">
        <v>0</v>
      </c>
      <c r="AD1107" s="191">
        <f t="shared" si="3996"/>
        <v>0</v>
      </c>
      <c r="AE1107" s="116">
        <v>0</v>
      </c>
      <c r="AF1107" s="191">
        <v>0</v>
      </c>
      <c r="AG1107" s="116">
        <v>0</v>
      </c>
      <c r="AH1107" s="116">
        <v>0</v>
      </c>
      <c r="AI1107" s="163">
        <f t="shared" si="4027"/>
        <v>0</v>
      </c>
      <c r="AJ1107" s="191">
        <f t="shared" ref="AJ1107:AU1107" si="4057">AJ224*$F$1029</f>
        <v>0</v>
      </c>
      <c r="AK1107" s="191">
        <f t="shared" si="4057"/>
        <v>0</v>
      </c>
      <c r="AL1107" s="191">
        <f t="shared" si="4057"/>
        <v>0</v>
      </c>
      <c r="AM1107" s="191">
        <f t="shared" si="4057"/>
        <v>0</v>
      </c>
      <c r="AN1107" s="191">
        <f t="shared" si="4057"/>
        <v>0</v>
      </c>
      <c r="AO1107" s="191">
        <f t="shared" si="4057"/>
        <v>0</v>
      </c>
      <c r="AP1107" s="191">
        <f t="shared" si="4057"/>
        <v>0</v>
      </c>
      <c r="AQ1107" s="191">
        <f t="shared" si="4057"/>
        <v>0</v>
      </c>
      <c r="AR1107" s="191">
        <f t="shared" si="4057"/>
        <v>0</v>
      </c>
      <c r="AS1107" s="191">
        <f t="shared" si="4057"/>
        <v>0</v>
      </c>
      <c r="AT1107" s="191">
        <f t="shared" si="4057"/>
        <v>0</v>
      </c>
      <c r="AU1107" s="191">
        <f t="shared" si="4057"/>
        <v>0</v>
      </c>
      <c r="AV1107" s="163">
        <f t="shared" si="4033"/>
        <v>0</v>
      </c>
      <c r="AW1107" s="191">
        <f t="shared" ref="AW1107:BH1107" si="4058">AW224*$F$1029</f>
        <v>0</v>
      </c>
      <c r="AX1107" s="191">
        <f t="shared" si="4058"/>
        <v>0</v>
      </c>
      <c r="AY1107" s="191">
        <f t="shared" si="4058"/>
        <v>0</v>
      </c>
      <c r="AZ1107" s="191">
        <f t="shared" si="4058"/>
        <v>0</v>
      </c>
      <c r="BA1107" s="191">
        <f t="shared" si="4058"/>
        <v>0</v>
      </c>
      <c r="BB1107" s="191">
        <f t="shared" si="4058"/>
        <v>0</v>
      </c>
      <c r="BC1107" s="191">
        <f t="shared" si="4058"/>
        <v>0</v>
      </c>
      <c r="BD1107" s="191">
        <f t="shared" si="4058"/>
        <v>0</v>
      </c>
      <c r="BE1107" s="191">
        <f t="shared" si="4058"/>
        <v>0</v>
      </c>
      <c r="BF1107" s="191">
        <f t="shared" si="4058"/>
        <v>0</v>
      </c>
      <c r="BG1107" s="191">
        <f t="shared" si="4058"/>
        <v>0</v>
      </c>
      <c r="BH1107" s="191">
        <f t="shared" si="4058"/>
        <v>0</v>
      </c>
      <c r="BI1107" s="163">
        <f t="shared" si="4035"/>
        <v>0</v>
      </c>
      <c r="BV1107" s="163"/>
      <c r="CI1107" s="163"/>
      <c r="CV1107" s="163"/>
      <c r="DI1107" s="163"/>
      <c r="DV1107" s="163"/>
      <c r="EI1107" s="163"/>
    </row>
    <row r="1108" spans="1:139" ht="15.75" hidden="1" customHeight="1" outlineLevel="1" x14ac:dyDescent="0.25">
      <c r="A1108" s="2">
        <f t="shared" si="4044"/>
        <v>78</v>
      </c>
      <c r="B1108" s="1">
        <f t="shared" si="4044"/>
        <v>0</v>
      </c>
      <c r="C1108" s="1">
        <f t="shared" si="4044"/>
        <v>0</v>
      </c>
      <c r="D1108" s="2">
        <f t="shared" si="4044"/>
        <v>0</v>
      </c>
      <c r="E1108" s="162">
        <f t="shared" si="4044"/>
        <v>0</v>
      </c>
      <c r="F1108" s="84"/>
      <c r="J1108" s="191">
        <v>0</v>
      </c>
      <c r="K1108" s="191">
        <v>0</v>
      </c>
      <c r="L1108" s="191">
        <v>0</v>
      </c>
      <c r="M1108" s="191">
        <v>0</v>
      </c>
      <c r="N1108" s="191">
        <v>0</v>
      </c>
      <c r="O1108" s="191">
        <v>0</v>
      </c>
      <c r="P1108" s="191">
        <v>0</v>
      </c>
      <c r="Q1108" s="191">
        <v>0</v>
      </c>
      <c r="R1108" s="191">
        <v>0</v>
      </c>
      <c r="S1108" s="191">
        <v>0</v>
      </c>
      <c r="T1108" s="191">
        <v>0</v>
      </c>
      <c r="U1108" s="116">
        <v>0</v>
      </c>
      <c r="V1108" s="163">
        <f t="shared" si="3873"/>
        <v>0</v>
      </c>
      <c r="W1108" s="116">
        <v>0</v>
      </c>
      <c r="X1108" s="116">
        <v>0</v>
      </c>
      <c r="Y1108" s="191">
        <v>0</v>
      </c>
      <c r="Z1108" s="191">
        <v>0</v>
      </c>
      <c r="AA1108" s="116">
        <v>0</v>
      </c>
      <c r="AB1108" s="191">
        <v>0</v>
      </c>
      <c r="AC1108" s="191">
        <v>0</v>
      </c>
      <c r="AD1108" s="191">
        <f t="shared" si="3996"/>
        <v>0</v>
      </c>
      <c r="AE1108" s="116">
        <v>0</v>
      </c>
      <c r="AF1108" s="191">
        <v>0</v>
      </c>
      <c r="AG1108" s="116">
        <v>0</v>
      </c>
      <c r="AH1108" s="116">
        <v>0</v>
      </c>
      <c r="AI1108" s="163">
        <f t="shared" si="4027"/>
        <v>0</v>
      </c>
      <c r="AJ1108" s="191">
        <f t="shared" ref="AJ1108:AU1108" si="4059">AJ225*$F$1029</f>
        <v>0</v>
      </c>
      <c r="AK1108" s="191">
        <f t="shared" si="4059"/>
        <v>0</v>
      </c>
      <c r="AL1108" s="191">
        <f t="shared" si="4059"/>
        <v>0</v>
      </c>
      <c r="AM1108" s="191">
        <f t="shared" si="4059"/>
        <v>0</v>
      </c>
      <c r="AN1108" s="191">
        <f t="shared" si="4059"/>
        <v>0</v>
      </c>
      <c r="AO1108" s="191">
        <f t="shared" si="4059"/>
        <v>0</v>
      </c>
      <c r="AP1108" s="191">
        <f t="shared" si="4059"/>
        <v>0</v>
      </c>
      <c r="AQ1108" s="191">
        <f t="shared" si="4059"/>
        <v>0</v>
      </c>
      <c r="AR1108" s="191">
        <f t="shared" si="4059"/>
        <v>0</v>
      </c>
      <c r="AS1108" s="191">
        <f t="shared" si="4059"/>
        <v>0</v>
      </c>
      <c r="AT1108" s="191">
        <f t="shared" si="4059"/>
        <v>0</v>
      </c>
      <c r="AU1108" s="191">
        <f t="shared" si="4059"/>
        <v>0</v>
      </c>
      <c r="AV1108" s="163">
        <f t="shared" si="4033"/>
        <v>0</v>
      </c>
      <c r="AW1108" s="191">
        <f t="shared" ref="AW1108:BH1108" si="4060">AW225*$F$1029</f>
        <v>0</v>
      </c>
      <c r="AX1108" s="191">
        <f t="shared" si="4060"/>
        <v>0</v>
      </c>
      <c r="AY1108" s="191">
        <f t="shared" si="4060"/>
        <v>0</v>
      </c>
      <c r="AZ1108" s="191">
        <f t="shared" si="4060"/>
        <v>0</v>
      </c>
      <c r="BA1108" s="191">
        <f t="shared" si="4060"/>
        <v>0</v>
      </c>
      <c r="BB1108" s="191">
        <f t="shared" si="4060"/>
        <v>0</v>
      </c>
      <c r="BC1108" s="191">
        <f t="shared" si="4060"/>
        <v>0</v>
      </c>
      <c r="BD1108" s="191">
        <f t="shared" si="4060"/>
        <v>0</v>
      </c>
      <c r="BE1108" s="191">
        <f t="shared" si="4060"/>
        <v>0</v>
      </c>
      <c r="BF1108" s="191">
        <f t="shared" si="4060"/>
        <v>0</v>
      </c>
      <c r="BG1108" s="191">
        <f t="shared" si="4060"/>
        <v>0</v>
      </c>
      <c r="BH1108" s="191">
        <f t="shared" si="4060"/>
        <v>0</v>
      </c>
      <c r="BI1108" s="163">
        <f t="shared" si="4035"/>
        <v>0</v>
      </c>
      <c r="BV1108" s="163"/>
      <c r="CI1108" s="163"/>
      <c r="CV1108" s="163"/>
      <c r="DI1108" s="163"/>
      <c r="DV1108" s="163"/>
      <c r="EI1108" s="163"/>
    </row>
    <row r="1109" spans="1:139" ht="15.75" hidden="1" customHeight="1" outlineLevel="1" x14ac:dyDescent="0.25">
      <c r="A1109" s="2">
        <f t="shared" si="4044"/>
        <v>79</v>
      </c>
      <c r="B1109" s="1">
        <f t="shared" si="4044"/>
        <v>0</v>
      </c>
      <c r="C1109" s="1">
        <f t="shared" si="4044"/>
        <v>0</v>
      </c>
      <c r="D1109" s="2">
        <f t="shared" si="4044"/>
        <v>0</v>
      </c>
      <c r="E1109" s="162">
        <f t="shared" si="4044"/>
        <v>0</v>
      </c>
      <c r="F1109" s="84"/>
      <c r="J1109" s="191">
        <v>0</v>
      </c>
      <c r="K1109" s="191">
        <v>0</v>
      </c>
      <c r="L1109" s="191">
        <v>0</v>
      </c>
      <c r="M1109" s="191">
        <v>0</v>
      </c>
      <c r="N1109" s="191">
        <v>0</v>
      </c>
      <c r="O1109" s="191">
        <v>0</v>
      </c>
      <c r="P1109" s="191">
        <v>0</v>
      </c>
      <c r="Q1109" s="191">
        <v>0</v>
      </c>
      <c r="R1109" s="191">
        <v>0</v>
      </c>
      <c r="S1109" s="191">
        <v>0</v>
      </c>
      <c r="T1109" s="191">
        <v>0</v>
      </c>
      <c r="U1109" s="116">
        <v>0</v>
      </c>
      <c r="V1109" s="163">
        <f t="shared" si="3873"/>
        <v>0</v>
      </c>
      <c r="W1109" s="116">
        <v>0</v>
      </c>
      <c r="X1109" s="116">
        <v>0</v>
      </c>
      <c r="Y1109" s="191">
        <v>0</v>
      </c>
      <c r="Z1109" s="191">
        <v>0</v>
      </c>
      <c r="AA1109" s="116">
        <v>0</v>
      </c>
      <c r="AB1109" s="191">
        <v>0</v>
      </c>
      <c r="AC1109" s="191">
        <v>0</v>
      </c>
      <c r="AD1109" s="191">
        <f t="shared" si="3996"/>
        <v>0</v>
      </c>
      <c r="AE1109" s="116">
        <v>0</v>
      </c>
      <c r="AF1109" s="191">
        <v>0</v>
      </c>
      <c r="AG1109" s="116">
        <v>0</v>
      </c>
      <c r="AH1109" s="116">
        <v>0</v>
      </c>
      <c r="AI1109" s="163">
        <f t="shared" si="4027"/>
        <v>0</v>
      </c>
      <c r="AJ1109" s="191">
        <f t="shared" ref="AJ1109:AU1109" si="4061">AJ226*$F$1029</f>
        <v>0</v>
      </c>
      <c r="AK1109" s="191">
        <f t="shared" si="4061"/>
        <v>0</v>
      </c>
      <c r="AL1109" s="191">
        <f t="shared" si="4061"/>
        <v>0</v>
      </c>
      <c r="AM1109" s="191">
        <f t="shared" si="4061"/>
        <v>0</v>
      </c>
      <c r="AN1109" s="191">
        <f t="shared" si="4061"/>
        <v>0</v>
      </c>
      <c r="AO1109" s="191">
        <f t="shared" si="4061"/>
        <v>0</v>
      </c>
      <c r="AP1109" s="191">
        <f t="shared" si="4061"/>
        <v>0</v>
      </c>
      <c r="AQ1109" s="191">
        <f t="shared" si="4061"/>
        <v>0</v>
      </c>
      <c r="AR1109" s="191">
        <f t="shared" si="4061"/>
        <v>0</v>
      </c>
      <c r="AS1109" s="191">
        <f t="shared" si="4061"/>
        <v>0</v>
      </c>
      <c r="AT1109" s="191">
        <f t="shared" si="4061"/>
        <v>0</v>
      </c>
      <c r="AU1109" s="191">
        <f t="shared" si="4061"/>
        <v>0</v>
      </c>
      <c r="AV1109" s="163">
        <f t="shared" si="4033"/>
        <v>0</v>
      </c>
      <c r="AW1109" s="191">
        <f t="shared" ref="AW1109:BH1109" si="4062">AW226*$F$1029</f>
        <v>0</v>
      </c>
      <c r="AX1109" s="191">
        <f t="shared" si="4062"/>
        <v>0</v>
      </c>
      <c r="AY1109" s="191">
        <f t="shared" si="4062"/>
        <v>0</v>
      </c>
      <c r="AZ1109" s="191">
        <f t="shared" si="4062"/>
        <v>0</v>
      </c>
      <c r="BA1109" s="191">
        <f t="shared" si="4062"/>
        <v>0</v>
      </c>
      <c r="BB1109" s="191">
        <f t="shared" si="4062"/>
        <v>0</v>
      </c>
      <c r="BC1109" s="191">
        <f t="shared" si="4062"/>
        <v>0</v>
      </c>
      <c r="BD1109" s="191">
        <f t="shared" si="4062"/>
        <v>0</v>
      </c>
      <c r="BE1109" s="191">
        <f t="shared" si="4062"/>
        <v>0</v>
      </c>
      <c r="BF1109" s="191">
        <f t="shared" si="4062"/>
        <v>0</v>
      </c>
      <c r="BG1109" s="191">
        <f t="shared" si="4062"/>
        <v>0</v>
      </c>
      <c r="BH1109" s="191">
        <f t="shared" si="4062"/>
        <v>0</v>
      </c>
      <c r="BI1109" s="163">
        <f t="shared" si="4035"/>
        <v>0</v>
      </c>
      <c r="BV1109" s="163"/>
      <c r="CI1109" s="163"/>
      <c r="CV1109" s="163"/>
      <c r="DI1109" s="163"/>
      <c r="DV1109" s="163"/>
      <c r="EI1109" s="163"/>
    </row>
    <row r="1110" spans="1:139" ht="15.75" hidden="1" customHeight="1" outlineLevel="1" x14ac:dyDescent="0.25">
      <c r="A1110" s="2">
        <f t="shared" si="4044"/>
        <v>80</v>
      </c>
      <c r="B1110" s="1">
        <f t="shared" si="4044"/>
        <v>0</v>
      </c>
      <c r="C1110" s="1">
        <f t="shared" si="4044"/>
        <v>0</v>
      </c>
      <c r="D1110" s="2">
        <f t="shared" si="4044"/>
        <v>0</v>
      </c>
      <c r="E1110" s="162">
        <f t="shared" si="4044"/>
        <v>0</v>
      </c>
      <c r="F1110" s="84"/>
      <c r="J1110" s="191">
        <v>0</v>
      </c>
      <c r="K1110" s="191">
        <v>0</v>
      </c>
      <c r="L1110" s="191">
        <v>0</v>
      </c>
      <c r="M1110" s="191">
        <v>0</v>
      </c>
      <c r="N1110" s="191">
        <v>0</v>
      </c>
      <c r="O1110" s="191">
        <v>0</v>
      </c>
      <c r="P1110" s="191">
        <v>0</v>
      </c>
      <c r="Q1110" s="191">
        <v>0</v>
      </c>
      <c r="R1110" s="191">
        <v>0</v>
      </c>
      <c r="S1110" s="191">
        <v>0</v>
      </c>
      <c r="T1110" s="191">
        <v>0</v>
      </c>
      <c r="U1110" s="116">
        <v>0</v>
      </c>
      <c r="V1110" s="163">
        <f t="shared" si="3873"/>
        <v>0</v>
      </c>
      <c r="W1110" s="116">
        <v>0</v>
      </c>
      <c r="X1110" s="116">
        <v>0</v>
      </c>
      <c r="Y1110" s="191">
        <v>0</v>
      </c>
      <c r="Z1110" s="191">
        <v>0</v>
      </c>
      <c r="AA1110" s="116">
        <v>0</v>
      </c>
      <c r="AB1110" s="191">
        <v>0</v>
      </c>
      <c r="AC1110" s="191">
        <v>0</v>
      </c>
      <c r="AD1110" s="191">
        <f t="shared" si="3996"/>
        <v>0</v>
      </c>
      <c r="AE1110" s="116">
        <v>0</v>
      </c>
      <c r="AF1110" s="191">
        <v>0</v>
      </c>
      <c r="AG1110" s="116">
        <v>0</v>
      </c>
      <c r="AH1110" s="116">
        <v>0</v>
      </c>
      <c r="AI1110" s="163">
        <f t="shared" si="4027"/>
        <v>0</v>
      </c>
      <c r="AJ1110" s="191">
        <f t="shared" ref="AJ1110:AU1110" si="4063">AJ227*$F$1029</f>
        <v>0</v>
      </c>
      <c r="AK1110" s="191">
        <f t="shared" si="4063"/>
        <v>0</v>
      </c>
      <c r="AL1110" s="191">
        <f t="shared" si="4063"/>
        <v>0</v>
      </c>
      <c r="AM1110" s="191">
        <f t="shared" si="4063"/>
        <v>0</v>
      </c>
      <c r="AN1110" s="191">
        <f t="shared" si="4063"/>
        <v>0</v>
      </c>
      <c r="AO1110" s="191">
        <f t="shared" si="4063"/>
        <v>0</v>
      </c>
      <c r="AP1110" s="191">
        <f t="shared" si="4063"/>
        <v>0</v>
      </c>
      <c r="AQ1110" s="191">
        <f t="shared" si="4063"/>
        <v>0</v>
      </c>
      <c r="AR1110" s="191">
        <f t="shared" si="4063"/>
        <v>0</v>
      </c>
      <c r="AS1110" s="191">
        <f t="shared" si="4063"/>
        <v>0</v>
      </c>
      <c r="AT1110" s="191">
        <f t="shared" si="4063"/>
        <v>0</v>
      </c>
      <c r="AU1110" s="191">
        <f t="shared" si="4063"/>
        <v>0</v>
      </c>
      <c r="AV1110" s="163">
        <f t="shared" si="4033"/>
        <v>0</v>
      </c>
      <c r="AW1110" s="191">
        <f t="shared" ref="AW1110:BH1110" si="4064">AW227*$F$1029</f>
        <v>0</v>
      </c>
      <c r="AX1110" s="191">
        <f t="shared" si="4064"/>
        <v>0</v>
      </c>
      <c r="AY1110" s="191">
        <f t="shared" si="4064"/>
        <v>0</v>
      </c>
      <c r="AZ1110" s="191">
        <f t="shared" si="4064"/>
        <v>0</v>
      </c>
      <c r="BA1110" s="191">
        <f t="shared" si="4064"/>
        <v>0</v>
      </c>
      <c r="BB1110" s="191">
        <f t="shared" si="4064"/>
        <v>0</v>
      </c>
      <c r="BC1110" s="191">
        <f t="shared" si="4064"/>
        <v>0</v>
      </c>
      <c r="BD1110" s="191">
        <f t="shared" si="4064"/>
        <v>0</v>
      </c>
      <c r="BE1110" s="191">
        <f t="shared" si="4064"/>
        <v>0</v>
      </c>
      <c r="BF1110" s="191">
        <f t="shared" si="4064"/>
        <v>0</v>
      </c>
      <c r="BG1110" s="191">
        <f t="shared" si="4064"/>
        <v>0</v>
      </c>
      <c r="BH1110" s="191">
        <f t="shared" si="4064"/>
        <v>0</v>
      </c>
      <c r="BI1110" s="163">
        <f t="shared" si="4035"/>
        <v>0</v>
      </c>
      <c r="BV1110" s="163"/>
      <c r="CI1110" s="163"/>
      <c r="CV1110" s="163"/>
      <c r="DI1110" s="163"/>
      <c r="DV1110" s="163"/>
      <c r="EI1110" s="163"/>
    </row>
    <row r="1111" spans="1:139" ht="15.75" hidden="1" customHeight="1" outlineLevel="1" x14ac:dyDescent="0.25">
      <c r="A1111" s="2">
        <f t="shared" ref="A1111:E1120" si="4065">A971</f>
        <v>81</v>
      </c>
      <c r="B1111" s="1">
        <f t="shared" si="4065"/>
        <v>0</v>
      </c>
      <c r="C1111" s="1">
        <f t="shared" si="4065"/>
        <v>0</v>
      </c>
      <c r="D1111" s="2">
        <f t="shared" si="4065"/>
        <v>0</v>
      </c>
      <c r="E1111" s="162">
        <f t="shared" si="4065"/>
        <v>0</v>
      </c>
      <c r="F1111" s="84"/>
      <c r="J1111" s="191">
        <v>0</v>
      </c>
      <c r="K1111" s="191">
        <v>0</v>
      </c>
      <c r="L1111" s="191">
        <v>0</v>
      </c>
      <c r="M1111" s="191">
        <v>0</v>
      </c>
      <c r="N1111" s="191">
        <v>0</v>
      </c>
      <c r="O1111" s="191">
        <v>0</v>
      </c>
      <c r="P1111" s="191">
        <v>0</v>
      </c>
      <c r="Q1111" s="191">
        <v>0</v>
      </c>
      <c r="R1111" s="191">
        <v>0</v>
      </c>
      <c r="S1111" s="191">
        <v>0</v>
      </c>
      <c r="T1111" s="191">
        <v>0</v>
      </c>
      <c r="U1111" s="116">
        <v>0</v>
      </c>
      <c r="V1111" s="163">
        <f t="shared" si="3873"/>
        <v>0</v>
      </c>
      <c r="W1111" s="116">
        <v>0</v>
      </c>
      <c r="X1111" s="116">
        <v>0</v>
      </c>
      <c r="Y1111" s="191">
        <v>0</v>
      </c>
      <c r="Z1111" s="191">
        <v>0</v>
      </c>
      <c r="AA1111" s="116">
        <v>0</v>
      </c>
      <c r="AB1111" s="191">
        <v>0</v>
      </c>
      <c r="AC1111" s="191">
        <v>0</v>
      </c>
      <c r="AD1111" s="191">
        <f t="shared" si="3996"/>
        <v>0</v>
      </c>
      <c r="AE1111" s="116">
        <v>0</v>
      </c>
      <c r="AF1111" s="191">
        <v>0</v>
      </c>
      <c r="AG1111" s="116">
        <v>0</v>
      </c>
      <c r="AH1111" s="116">
        <v>0</v>
      </c>
      <c r="AI1111" s="163">
        <f t="shared" si="4027"/>
        <v>0</v>
      </c>
      <c r="AJ1111" s="191">
        <f t="shared" ref="AJ1111:AU1111" si="4066">AJ228*$F$1029</f>
        <v>0</v>
      </c>
      <c r="AK1111" s="191">
        <f t="shared" si="4066"/>
        <v>0</v>
      </c>
      <c r="AL1111" s="191">
        <f t="shared" si="4066"/>
        <v>0</v>
      </c>
      <c r="AM1111" s="191">
        <f t="shared" si="4066"/>
        <v>0</v>
      </c>
      <c r="AN1111" s="191">
        <f t="shared" si="4066"/>
        <v>0</v>
      </c>
      <c r="AO1111" s="191">
        <f t="shared" si="4066"/>
        <v>0</v>
      </c>
      <c r="AP1111" s="191">
        <f t="shared" si="4066"/>
        <v>0</v>
      </c>
      <c r="AQ1111" s="191">
        <f t="shared" si="4066"/>
        <v>0</v>
      </c>
      <c r="AR1111" s="191">
        <f t="shared" si="4066"/>
        <v>0</v>
      </c>
      <c r="AS1111" s="191">
        <f t="shared" si="4066"/>
        <v>0</v>
      </c>
      <c r="AT1111" s="191">
        <f t="shared" si="4066"/>
        <v>0</v>
      </c>
      <c r="AU1111" s="191">
        <f t="shared" si="4066"/>
        <v>0</v>
      </c>
      <c r="AV1111" s="163">
        <f t="shared" si="4033"/>
        <v>0</v>
      </c>
      <c r="AW1111" s="191">
        <f t="shared" ref="AW1111:BH1111" si="4067">AW228*$F$1029</f>
        <v>0</v>
      </c>
      <c r="AX1111" s="191">
        <f t="shared" si="4067"/>
        <v>0</v>
      </c>
      <c r="AY1111" s="191">
        <f t="shared" si="4067"/>
        <v>0</v>
      </c>
      <c r="AZ1111" s="191">
        <f t="shared" si="4067"/>
        <v>0</v>
      </c>
      <c r="BA1111" s="191">
        <f t="shared" si="4067"/>
        <v>0</v>
      </c>
      <c r="BB1111" s="191">
        <f t="shared" si="4067"/>
        <v>0</v>
      </c>
      <c r="BC1111" s="191">
        <f t="shared" si="4067"/>
        <v>0</v>
      </c>
      <c r="BD1111" s="191">
        <f t="shared" si="4067"/>
        <v>0</v>
      </c>
      <c r="BE1111" s="191">
        <f t="shared" si="4067"/>
        <v>0</v>
      </c>
      <c r="BF1111" s="191">
        <f t="shared" si="4067"/>
        <v>0</v>
      </c>
      <c r="BG1111" s="191">
        <f t="shared" si="4067"/>
        <v>0</v>
      </c>
      <c r="BH1111" s="191">
        <f t="shared" si="4067"/>
        <v>0</v>
      </c>
      <c r="BI1111" s="163">
        <f t="shared" si="4035"/>
        <v>0</v>
      </c>
      <c r="BV1111" s="163"/>
      <c r="CI1111" s="163"/>
      <c r="CV1111" s="163"/>
      <c r="DI1111" s="163"/>
      <c r="DV1111" s="163"/>
      <c r="EI1111" s="163"/>
    </row>
    <row r="1112" spans="1:139" ht="15.75" hidden="1" customHeight="1" outlineLevel="1" x14ac:dyDescent="0.25">
      <c r="A1112" s="2">
        <f t="shared" si="4065"/>
        <v>82</v>
      </c>
      <c r="B1112" s="1">
        <f t="shared" si="4065"/>
        <v>0</v>
      </c>
      <c r="C1112" s="1">
        <f t="shared" si="4065"/>
        <v>0</v>
      </c>
      <c r="D1112" s="2">
        <f t="shared" si="4065"/>
        <v>0</v>
      </c>
      <c r="E1112" s="162">
        <f t="shared" si="4065"/>
        <v>0</v>
      </c>
      <c r="F1112" s="84"/>
      <c r="J1112" s="191">
        <v>0</v>
      </c>
      <c r="K1112" s="191">
        <v>0</v>
      </c>
      <c r="L1112" s="191">
        <v>0</v>
      </c>
      <c r="M1112" s="191">
        <v>0</v>
      </c>
      <c r="N1112" s="191">
        <v>0</v>
      </c>
      <c r="O1112" s="191">
        <v>0</v>
      </c>
      <c r="P1112" s="191">
        <v>0</v>
      </c>
      <c r="Q1112" s="191">
        <v>0</v>
      </c>
      <c r="R1112" s="191">
        <v>0</v>
      </c>
      <c r="S1112" s="191">
        <v>0</v>
      </c>
      <c r="T1112" s="191">
        <v>0</v>
      </c>
      <c r="U1112" s="116">
        <v>0</v>
      </c>
      <c r="V1112" s="163">
        <f t="shared" si="3873"/>
        <v>0</v>
      </c>
      <c r="W1112" s="116">
        <v>0</v>
      </c>
      <c r="X1112" s="116">
        <v>0</v>
      </c>
      <c r="Y1112" s="191">
        <v>0</v>
      </c>
      <c r="Z1112" s="191">
        <v>0</v>
      </c>
      <c r="AA1112" s="116">
        <v>0</v>
      </c>
      <c r="AB1112" s="191">
        <v>0</v>
      </c>
      <c r="AC1112" s="191">
        <v>0</v>
      </c>
      <c r="AD1112" s="191">
        <f t="shared" ref="AD1112:AD1143" si="4068">AD229*$F$1029</f>
        <v>0</v>
      </c>
      <c r="AE1112" s="116">
        <v>0</v>
      </c>
      <c r="AF1112" s="191">
        <v>0</v>
      </c>
      <c r="AG1112" s="116">
        <v>0</v>
      </c>
      <c r="AH1112" s="116">
        <v>0</v>
      </c>
      <c r="AI1112" s="163">
        <f t="shared" si="4027"/>
        <v>0</v>
      </c>
      <c r="AJ1112" s="191">
        <f t="shared" ref="AJ1112:AU1112" si="4069">AJ229*$F$1029</f>
        <v>0</v>
      </c>
      <c r="AK1112" s="191">
        <f t="shared" si="4069"/>
        <v>0</v>
      </c>
      <c r="AL1112" s="191">
        <f t="shared" si="4069"/>
        <v>0</v>
      </c>
      <c r="AM1112" s="191">
        <f t="shared" si="4069"/>
        <v>0</v>
      </c>
      <c r="AN1112" s="191">
        <f t="shared" si="4069"/>
        <v>0</v>
      </c>
      <c r="AO1112" s="191">
        <f t="shared" si="4069"/>
        <v>0</v>
      </c>
      <c r="AP1112" s="191">
        <f t="shared" si="4069"/>
        <v>0</v>
      </c>
      <c r="AQ1112" s="191">
        <f t="shared" si="4069"/>
        <v>0</v>
      </c>
      <c r="AR1112" s="191">
        <f t="shared" si="4069"/>
        <v>0</v>
      </c>
      <c r="AS1112" s="191">
        <f t="shared" si="4069"/>
        <v>0</v>
      </c>
      <c r="AT1112" s="191">
        <f t="shared" si="4069"/>
        <v>0</v>
      </c>
      <c r="AU1112" s="191">
        <f t="shared" si="4069"/>
        <v>0</v>
      </c>
      <c r="AV1112" s="163">
        <f t="shared" si="4033"/>
        <v>0</v>
      </c>
      <c r="AW1112" s="191">
        <f t="shared" ref="AW1112:BH1112" si="4070">AW229*$F$1029</f>
        <v>0</v>
      </c>
      <c r="AX1112" s="191">
        <f t="shared" si="4070"/>
        <v>0</v>
      </c>
      <c r="AY1112" s="191">
        <f t="shared" si="4070"/>
        <v>0</v>
      </c>
      <c r="AZ1112" s="191">
        <f t="shared" si="4070"/>
        <v>0</v>
      </c>
      <c r="BA1112" s="191">
        <f t="shared" si="4070"/>
        <v>0</v>
      </c>
      <c r="BB1112" s="191">
        <f t="shared" si="4070"/>
        <v>0</v>
      </c>
      <c r="BC1112" s="191">
        <f t="shared" si="4070"/>
        <v>0</v>
      </c>
      <c r="BD1112" s="191">
        <f t="shared" si="4070"/>
        <v>0</v>
      </c>
      <c r="BE1112" s="191">
        <f t="shared" si="4070"/>
        <v>0</v>
      </c>
      <c r="BF1112" s="191">
        <f t="shared" si="4070"/>
        <v>0</v>
      </c>
      <c r="BG1112" s="191">
        <f t="shared" si="4070"/>
        <v>0</v>
      </c>
      <c r="BH1112" s="191">
        <f t="shared" si="4070"/>
        <v>0</v>
      </c>
      <c r="BI1112" s="163">
        <f t="shared" si="4035"/>
        <v>0</v>
      </c>
      <c r="BV1112" s="163"/>
      <c r="CI1112" s="163"/>
      <c r="CV1112" s="163"/>
      <c r="DI1112" s="163"/>
      <c r="DV1112" s="163"/>
      <c r="EI1112" s="163"/>
    </row>
    <row r="1113" spans="1:139" ht="15.75" hidden="1" customHeight="1" outlineLevel="1" x14ac:dyDescent="0.25">
      <c r="A1113" s="2">
        <f t="shared" si="4065"/>
        <v>83</v>
      </c>
      <c r="B1113" s="1">
        <f t="shared" si="4065"/>
        <v>0</v>
      </c>
      <c r="C1113" s="1">
        <f t="shared" si="4065"/>
        <v>0</v>
      </c>
      <c r="D1113" s="2">
        <f t="shared" si="4065"/>
        <v>0</v>
      </c>
      <c r="E1113" s="162">
        <f t="shared" si="4065"/>
        <v>0</v>
      </c>
      <c r="F1113" s="84"/>
      <c r="J1113" s="191">
        <v>0</v>
      </c>
      <c r="K1113" s="191">
        <v>0</v>
      </c>
      <c r="L1113" s="191">
        <v>0</v>
      </c>
      <c r="M1113" s="191">
        <v>0</v>
      </c>
      <c r="N1113" s="191">
        <v>0</v>
      </c>
      <c r="O1113" s="191">
        <v>0</v>
      </c>
      <c r="P1113" s="191">
        <v>0</v>
      </c>
      <c r="Q1113" s="191">
        <v>0</v>
      </c>
      <c r="R1113" s="191">
        <v>0</v>
      </c>
      <c r="S1113" s="191">
        <v>0</v>
      </c>
      <c r="T1113" s="191">
        <v>0</v>
      </c>
      <c r="U1113" s="116">
        <v>0</v>
      </c>
      <c r="V1113" s="163">
        <f t="shared" si="3873"/>
        <v>0</v>
      </c>
      <c r="W1113" s="116">
        <v>0</v>
      </c>
      <c r="X1113" s="116">
        <v>0</v>
      </c>
      <c r="Y1113" s="191">
        <v>0</v>
      </c>
      <c r="Z1113" s="191">
        <v>0</v>
      </c>
      <c r="AA1113" s="116">
        <v>0</v>
      </c>
      <c r="AB1113" s="191">
        <v>0</v>
      </c>
      <c r="AC1113" s="191">
        <v>0</v>
      </c>
      <c r="AD1113" s="191">
        <f t="shared" si="4068"/>
        <v>0</v>
      </c>
      <c r="AE1113" s="116">
        <v>0</v>
      </c>
      <c r="AF1113" s="191">
        <v>0</v>
      </c>
      <c r="AG1113" s="116">
        <v>0</v>
      </c>
      <c r="AH1113" s="116">
        <v>0</v>
      </c>
      <c r="AI1113" s="163">
        <f t="shared" si="4027"/>
        <v>0</v>
      </c>
      <c r="AJ1113" s="191">
        <f t="shared" ref="AJ1113:AU1113" si="4071">AJ230*$F$1029</f>
        <v>0</v>
      </c>
      <c r="AK1113" s="191">
        <f t="shared" si="4071"/>
        <v>0</v>
      </c>
      <c r="AL1113" s="191">
        <f t="shared" si="4071"/>
        <v>0</v>
      </c>
      <c r="AM1113" s="191">
        <f t="shared" si="4071"/>
        <v>0</v>
      </c>
      <c r="AN1113" s="191">
        <f t="shared" si="4071"/>
        <v>0</v>
      </c>
      <c r="AO1113" s="191">
        <f t="shared" si="4071"/>
        <v>0</v>
      </c>
      <c r="AP1113" s="191">
        <f t="shared" si="4071"/>
        <v>0</v>
      </c>
      <c r="AQ1113" s="191">
        <f t="shared" si="4071"/>
        <v>0</v>
      </c>
      <c r="AR1113" s="191">
        <f t="shared" si="4071"/>
        <v>0</v>
      </c>
      <c r="AS1113" s="191">
        <f t="shared" si="4071"/>
        <v>0</v>
      </c>
      <c r="AT1113" s="191">
        <f t="shared" si="4071"/>
        <v>0</v>
      </c>
      <c r="AU1113" s="191">
        <f t="shared" si="4071"/>
        <v>0</v>
      </c>
      <c r="AV1113" s="163">
        <f t="shared" si="4033"/>
        <v>0</v>
      </c>
      <c r="AW1113" s="191">
        <f t="shared" ref="AW1113:BH1113" si="4072">AW230*$F$1029</f>
        <v>0</v>
      </c>
      <c r="AX1113" s="191">
        <f t="shared" si="4072"/>
        <v>0</v>
      </c>
      <c r="AY1113" s="191">
        <f t="shared" si="4072"/>
        <v>0</v>
      </c>
      <c r="AZ1113" s="191">
        <f t="shared" si="4072"/>
        <v>0</v>
      </c>
      <c r="BA1113" s="191">
        <f t="shared" si="4072"/>
        <v>0</v>
      </c>
      <c r="BB1113" s="191">
        <f t="shared" si="4072"/>
        <v>0</v>
      </c>
      <c r="BC1113" s="191">
        <f t="shared" si="4072"/>
        <v>0</v>
      </c>
      <c r="BD1113" s="191">
        <f t="shared" si="4072"/>
        <v>0</v>
      </c>
      <c r="BE1113" s="191">
        <f t="shared" si="4072"/>
        <v>0</v>
      </c>
      <c r="BF1113" s="191">
        <f t="shared" si="4072"/>
        <v>0</v>
      </c>
      <c r="BG1113" s="191">
        <f t="shared" si="4072"/>
        <v>0</v>
      </c>
      <c r="BH1113" s="191">
        <f t="shared" si="4072"/>
        <v>0</v>
      </c>
      <c r="BI1113" s="163">
        <f t="shared" si="4035"/>
        <v>0</v>
      </c>
      <c r="BV1113" s="163"/>
      <c r="CI1113" s="163"/>
      <c r="CV1113" s="163"/>
      <c r="DI1113" s="163"/>
      <c r="DV1113" s="163"/>
      <c r="EI1113" s="163"/>
    </row>
    <row r="1114" spans="1:139" ht="15.75" hidden="1" customHeight="1" outlineLevel="1" x14ac:dyDescent="0.25">
      <c r="A1114" s="2">
        <f t="shared" si="4065"/>
        <v>84</v>
      </c>
      <c r="B1114" s="1">
        <f t="shared" si="4065"/>
        <v>0</v>
      </c>
      <c r="C1114" s="1">
        <f t="shared" si="4065"/>
        <v>0</v>
      </c>
      <c r="D1114" s="2">
        <f t="shared" si="4065"/>
        <v>0</v>
      </c>
      <c r="E1114" s="162">
        <f t="shared" si="4065"/>
        <v>0</v>
      </c>
      <c r="F1114" s="84"/>
      <c r="J1114" s="191">
        <v>0</v>
      </c>
      <c r="K1114" s="191">
        <v>0</v>
      </c>
      <c r="L1114" s="191">
        <v>0</v>
      </c>
      <c r="M1114" s="191">
        <v>0</v>
      </c>
      <c r="N1114" s="191">
        <v>0</v>
      </c>
      <c r="O1114" s="191">
        <v>0</v>
      </c>
      <c r="P1114" s="191">
        <v>0</v>
      </c>
      <c r="Q1114" s="191">
        <v>0</v>
      </c>
      <c r="R1114" s="191">
        <v>0</v>
      </c>
      <c r="S1114" s="191">
        <v>0</v>
      </c>
      <c r="T1114" s="191">
        <v>0</v>
      </c>
      <c r="U1114" s="116">
        <v>0</v>
      </c>
      <c r="V1114" s="163">
        <f t="shared" si="3873"/>
        <v>0</v>
      </c>
      <c r="W1114" s="116">
        <v>0</v>
      </c>
      <c r="X1114" s="116">
        <v>0</v>
      </c>
      <c r="Y1114" s="191">
        <v>0</v>
      </c>
      <c r="Z1114" s="191">
        <v>0</v>
      </c>
      <c r="AA1114" s="116">
        <v>0</v>
      </c>
      <c r="AB1114" s="191">
        <v>0</v>
      </c>
      <c r="AC1114" s="191">
        <v>0</v>
      </c>
      <c r="AD1114" s="191">
        <f t="shared" si="4068"/>
        <v>0</v>
      </c>
      <c r="AE1114" s="116">
        <v>0</v>
      </c>
      <c r="AF1114" s="191">
        <v>0</v>
      </c>
      <c r="AG1114" s="116">
        <v>0</v>
      </c>
      <c r="AH1114" s="116">
        <v>0</v>
      </c>
      <c r="AI1114" s="163">
        <f t="shared" si="4027"/>
        <v>0</v>
      </c>
      <c r="AJ1114" s="191">
        <f t="shared" ref="AJ1114:AU1114" si="4073">AJ231*$F$1029</f>
        <v>0</v>
      </c>
      <c r="AK1114" s="191">
        <f t="shared" si="4073"/>
        <v>0</v>
      </c>
      <c r="AL1114" s="191">
        <f t="shared" si="4073"/>
        <v>0</v>
      </c>
      <c r="AM1114" s="191">
        <f t="shared" si="4073"/>
        <v>0</v>
      </c>
      <c r="AN1114" s="191">
        <f t="shared" si="4073"/>
        <v>0</v>
      </c>
      <c r="AO1114" s="191">
        <f t="shared" si="4073"/>
        <v>0</v>
      </c>
      <c r="AP1114" s="191">
        <f t="shared" si="4073"/>
        <v>0</v>
      </c>
      <c r="AQ1114" s="191">
        <f t="shared" si="4073"/>
        <v>0</v>
      </c>
      <c r="AR1114" s="191">
        <f t="shared" si="4073"/>
        <v>0</v>
      </c>
      <c r="AS1114" s="191">
        <f t="shared" si="4073"/>
        <v>0</v>
      </c>
      <c r="AT1114" s="191">
        <f t="shared" si="4073"/>
        <v>0</v>
      </c>
      <c r="AU1114" s="191">
        <f t="shared" si="4073"/>
        <v>0</v>
      </c>
      <c r="AV1114" s="163">
        <f t="shared" si="4033"/>
        <v>0</v>
      </c>
      <c r="AW1114" s="191">
        <f t="shared" ref="AW1114:BH1114" si="4074">AW231*$F$1029</f>
        <v>0</v>
      </c>
      <c r="AX1114" s="191">
        <f t="shared" si="4074"/>
        <v>0</v>
      </c>
      <c r="AY1114" s="191">
        <f t="shared" si="4074"/>
        <v>0</v>
      </c>
      <c r="AZ1114" s="191">
        <f t="shared" si="4074"/>
        <v>0</v>
      </c>
      <c r="BA1114" s="191">
        <f t="shared" si="4074"/>
        <v>0</v>
      </c>
      <c r="BB1114" s="191">
        <f t="shared" si="4074"/>
        <v>0</v>
      </c>
      <c r="BC1114" s="191">
        <f t="shared" si="4074"/>
        <v>0</v>
      </c>
      <c r="BD1114" s="191">
        <f t="shared" si="4074"/>
        <v>0</v>
      </c>
      <c r="BE1114" s="191">
        <f t="shared" si="4074"/>
        <v>0</v>
      </c>
      <c r="BF1114" s="191">
        <f t="shared" si="4074"/>
        <v>0</v>
      </c>
      <c r="BG1114" s="191">
        <f t="shared" si="4074"/>
        <v>0</v>
      </c>
      <c r="BH1114" s="191">
        <f t="shared" si="4074"/>
        <v>0</v>
      </c>
      <c r="BI1114" s="163">
        <f t="shared" si="4035"/>
        <v>0</v>
      </c>
      <c r="BV1114" s="163"/>
      <c r="CI1114" s="163"/>
      <c r="CV1114" s="163"/>
      <c r="DI1114" s="163"/>
      <c r="DV1114" s="163"/>
      <c r="EI1114" s="163"/>
    </row>
    <row r="1115" spans="1:139" ht="15.75" hidden="1" customHeight="1" outlineLevel="1" x14ac:dyDescent="0.25">
      <c r="A1115" s="2">
        <f t="shared" si="4065"/>
        <v>85</v>
      </c>
      <c r="B1115" s="1">
        <f t="shared" si="4065"/>
        <v>0</v>
      </c>
      <c r="C1115" s="1">
        <f t="shared" si="4065"/>
        <v>0</v>
      </c>
      <c r="D1115" s="2">
        <f t="shared" si="4065"/>
        <v>0</v>
      </c>
      <c r="E1115" s="162">
        <f t="shared" si="4065"/>
        <v>0</v>
      </c>
      <c r="F1115" s="84"/>
      <c r="J1115" s="191">
        <v>0</v>
      </c>
      <c r="K1115" s="191">
        <v>0</v>
      </c>
      <c r="L1115" s="191">
        <v>0</v>
      </c>
      <c r="M1115" s="191">
        <v>0</v>
      </c>
      <c r="N1115" s="191">
        <v>0</v>
      </c>
      <c r="O1115" s="191">
        <v>0</v>
      </c>
      <c r="P1115" s="191">
        <v>0</v>
      </c>
      <c r="Q1115" s="191">
        <v>0</v>
      </c>
      <c r="R1115" s="191">
        <v>0</v>
      </c>
      <c r="S1115" s="191">
        <v>0</v>
      </c>
      <c r="T1115" s="191">
        <v>0</v>
      </c>
      <c r="U1115" s="116">
        <v>0</v>
      </c>
      <c r="V1115" s="163">
        <f t="shared" si="3873"/>
        <v>0</v>
      </c>
      <c r="W1115" s="116">
        <v>0</v>
      </c>
      <c r="X1115" s="116">
        <v>0</v>
      </c>
      <c r="Y1115" s="191">
        <v>0</v>
      </c>
      <c r="Z1115" s="191">
        <v>0</v>
      </c>
      <c r="AA1115" s="116">
        <v>0</v>
      </c>
      <c r="AB1115" s="191">
        <v>0</v>
      </c>
      <c r="AC1115" s="191">
        <v>0</v>
      </c>
      <c r="AD1115" s="191">
        <f t="shared" si="4068"/>
        <v>0</v>
      </c>
      <c r="AE1115" s="116">
        <v>0</v>
      </c>
      <c r="AF1115" s="191">
        <v>0</v>
      </c>
      <c r="AG1115" s="116">
        <v>0</v>
      </c>
      <c r="AH1115" s="116">
        <v>0</v>
      </c>
      <c r="AI1115" s="163">
        <f t="shared" si="4027"/>
        <v>0</v>
      </c>
      <c r="AJ1115" s="191">
        <f t="shared" ref="AJ1115:AU1115" si="4075">AJ232*$F$1029</f>
        <v>0</v>
      </c>
      <c r="AK1115" s="191">
        <f t="shared" si="4075"/>
        <v>0</v>
      </c>
      <c r="AL1115" s="191">
        <f t="shared" si="4075"/>
        <v>0</v>
      </c>
      <c r="AM1115" s="191">
        <f t="shared" si="4075"/>
        <v>0</v>
      </c>
      <c r="AN1115" s="191">
        <f t="shared" si="4075"/>
        <v>0</v>
      </c>
      <c r="AO1115" s="191">
        <f t="shared" si="4075"/>
        <v>0</v>
      </c>
      <c r="AP1115" s="191">
        <f t="shared" si="4075"/>
        <v>0</v>
      </c>
      <c r="AQ1115" s="191">
        <f t="shared" si="4075"/>
        <v>0</v>
      </c>
      <c r="AR1115" s="191">
        <f t="shared" si="4075"/>
        <v>0</v>
      </c>
      <c r="AS1115" s="191">
        <f t="shared" si="4075"/>
        <v>0</v>
      </c>
      <c r="AT1115" s="191">
        <f t="shared" si="4075"/>
        <v>0</v>
      </c>
      <c r="AU1115" s="191">
        <f t="shared" si="4075"/>
        <v>0</v>
      </c>
      <c r="AV1115" s="163">
        <f t="shared" si="4033"/>
        <v>0</v>
      </c>
      <c r="AW1115" s="191">
        <f t="shared" ref="AW1115:BH1115" si="4076">AW232*$F$1029</f>
        <v>0</v>
      </c>
      <c r="AX1115" s="191">
        <f t="shared" si="4076"/>
        <v>0</v>
      </c>
      <c r="AY1115" s="191">
        <f t="shared" si="4076"/>
        <v>0</v>
      </c>
      <c r="AZ1115" s="191">
        <f t="shared" si="4076"/>
        <v>0</v>
      </c>
      <c r="BA1115" s="191">
        <f t="shared" si="4076"/>
        <v>0</v>
      </c>
      <c r="BB1115" s="191">
        <f t="shared" si="4076"/>
        <v>0</v>
      </c>
      <c r="BC1115" s="191">
        <f t="shared" si="4076"/>
        <v>0</v>
      </c>
      <c r="BD1115" s="191">
        <f t="shared" si="4076"/>
        <v>0</v>
      </c>
      <c r="BE1115" s="191">
        <f t="shared" si="4076"/>
        <v>0</v>
      </c>
      <c r="BF1115" s="191">
        <f t="shared" si="4076"/>
        <v>0</v>
      </c>
      <c r="BG1115" s="191">
        <f t="shared" si="4076"/>
        <v>0</v>
      </c>
      <c r="BH1115" s="191">
        <f t="shared" si="4076"/>
        <v>0</v>
      </c>
      <c r="BI1115" s="163">
        <f t="shared" si="4035"/>
        <v>0</v>
      </c>
      <c r="BV1115" s="163"/>
      <c r="CI1115" s="163"/>
      <c r="CV1115" s="163"/>
      <c r="DI1115" s="163"/>
      <c r="DV1115" s="163"/>
      <c r="EI1115" s="163"/>
    </row>
    <row r="1116" spans="1:139" ht="15.75" hidden="1" customHeight="1" outlineLevel="1" x14ac:dyDescent="0.25">
      <c r="A1116" s="2">
        <f t="shared" si="4065"/>
        <v>86</v>
      </c>
      <c r="B1116" s="1">
        <f t="shared" si="4065"/>
        <v>0</v>
      </c>
      <c r="C1116" s="1">
        <f t="shared" si="4065"/>
        <v>0</v>
      </c>
      <c r="D1116" s="2">
        <f t="shared" si="4065"/>
        <v>0</v>
      </c>
      <c r="E1116" s="162">
        <f t="shared" si="4065"/>
        <v>0</v>
      </c>
      <c r="F1116" s="84"/>
      <c r="J1116" s="191">
        <v>0</v>
      </c>
      <c r="K1116" s="191">
        <v>0</v>
      </c>
      <c r="L1116" s="191">
        <v>0</v>
      </c>
      <c r="M1116" s="191">
        <v>0</v>
      </c>
      <c r="N1116" s="191">
        <v>0</v>
      </c>
      <c r="O1116" s="191">
        <v>0</v>
      </c>
      <c r="P1116" s="191">
        <v>0</v>
      </c>
      <c r="Q1116" s="191">
        <v>0</v>
      </c>
      <c r="R1116" s="191">
        <v>0</v>
      </c>
      <c r="S1116" s="191">
        <v>0</v>
      </c>
      <c r="T1116" s="191">
        <v>0</v>
      </c>
      <c r="U1116" s="116">
        <v>0</v>
      </c>
      <c r="V1116" s="163">
        <f t="shared" si="3873"/>
        <v>0</v>
      </c>
      <c r="W1116" s="116">
        <v>0</v>
      </c>
      <c r="X1116" s="116">
        <v>0</v>
      </c>
      <c r="Y1116" s="191">
        <v>0</v>
      </c>
      <c r="Z1116" s="191">
        <v>0</v>
      </c>
      <c r="AA1116" s="116">
        <v>0</v>
      </c>
      <c r="AB1116" s="191">
        <v>0</v>
      </c>
      <c r="AC1116" s="191">
        <v>0</v>
      </c>
      <c r="AD1116" s="191">
        <f t="shared" si="4068"/>
        <v>0</v>
      </c>
      <c r="AE1116" s="116">
        <v>0</v>
      </c>
      <c r="AF1116" s="191">
        <v>0</v>
      </c>
      <c r="AG1116" s="116">
        <v>0</v>
      </c>
      <c r="AH1116" s="116">
        <v>0</v>
      </c>
      <c r="AI1116" s="163">
        <f t="shared" si="4027"/>
        <v>0</v>
      </c>
      <c r="AJ1116" s="191">
        <f t="shared" ref="AJ1116:AU1116" si="4077">AJ233*$F$1029</f>
        <v>0</v>
      </c>
      <c r="AK1116" s="191">
        <f t="shared" si="4077"/>
        <v>0</v>
      </c>
      <c r="AL1116" s="191">
        <f t="shared" si="4077"/>
        <v>0</v>
      </c>
      <c r="AM1116" s="191">
        <f t="shared" si="4077"/>
        <v>0</v>
      </c>
      <c r="AN1116" s="191">
        <f t="shared" si="4077"/>
        <v>0</v>
      </c>
      <c r="AO1116" s="191">
        <f t="shared" si="4077"/>
        <v>0</v>
      </c>
      <c r="AP1116" s="191">
        <f t="shared" si="4077"/>
        <v>0</v>
      </c>
      <c r="AQ1116" s="191">
        <f t="shared" si="4077"/>
        <v>0</v>
      </c>
      <c r="AR1116" s="191">
        <f t="shared" si="4077"/>
        <v>0</v>
      </c>
      <c r="AS1116" s="191">
        <f t="shared" si="4077"/>
        <v>0</v>
      </c>
      <c r="AT1116" s="191">
        <f t="shared" si="4077"/>
        <v>0</v>
      </c>
      <c r="AU1116" s="191">
        <f t="shared" si="4077"/>
        <v>0</v>
      </c>
      <c r="AV1116" s="163">
        <f t="shared" si="4033"/>
        <v>0</v>
      </c>
      <c r="AW1116" s="191">
        <f t="shared" ref="AW1116:BH1116" si="4078">AW233*$F$1029</f>
        <v>0</v>
      </c>
      <c r="AX1116" s="191">
        <f t="shared" si="4078"/>
        <v>0</v>
      </c>
      <c r="AY1116" s="191">
        <f t="shared" si="4078"/>
        <v>0</v>
      </c>
      <c r="AZ1116" s="191">
        <f t="shared" si="4078"/>
        <v>0</v>
      </c>
      <c r="BA1116" s="191">
        <f t="shared" si="4078"/>
        <v>0</v>
      </c>
      <c r="BB1116" s="191">
        <f t="shared" si="4078"/>
        <v>0</v>
      </c>
      <c r="BC1116" s="191">
        <f t="shared" si="4078"/>
        <v>0</v>
      </c>
      <c r="BD1116" s="191">
        <f t="shared" si="4078"/>
        <v>0</v>
      </c>
      <c r="BE1116" s="191">
        <f t="shared" si="4078"/>
        <v>0</v>
      </c>
      <c r="BF1116" s="191">
        <f t="shared" si="4078"/>
        <v>0</v>
      </c>
      <c r="BG1116" s="191">
        <f t="shared" si="4078"/>
        <v>0</v>
      </c>
      <c r="BH1116" s="191">
        <f t="shared" si="4078"/>
        <v>0</v>
      </c>
      <c r="BI1116" s="163">
        <f t="shared" si="4035"/>
        <v>0</v>
      </c>
      <c r="BV1116" s="163"/>
      <c r="CI1116" s="163"/>
      <c r="CV1116" s="163"/>
      <c r="DI1116" s="163"/>
      <c r="DV1116" s="163"/>
      <c r="EI1116" s="163"/>
    </row>
    <row r="1117" spans="1:139" ht="15.75" hidden="1" customHeight="1" outlineLevel="1" x14ac:dyDescent="0.25">
      <c r="A1117" s="2">
        <f t="shared" si="4065"/>
        <v>87</v>
      </c>
      <c r="B1117" s="1">
        <f t="shared" si="4065"/>
        <v>0</v>
      </c>
      <c r="C1117" s="1">
        <f t="shared" si="4065"/>
        <v>0</v>
      </c>
      <c r="D1117" s="2">
        <f t="shared" si="4065"/>
        <v>0</v>
      </c>
      <c r="E1117" s="162">
        <f t="shared" si="4065"/>
        <v>0</v>
      </c>
      <c r="F1117" s="84"/>
      <c r="J1117" s="191">
        <v>0</v>
      </c>
      <c r="K1117" s="191">
        <v>0</v>
      </c>
      <c r="L1117" s="191">
        <v>0</v>
      </c>
      <c r="M1117" s="191">
        <v>0</v>
      </c>
      <c r="N1117" s="191">
        <v>0</v>
      </c>
      <c r="O1117" s="191">
        <v>0</v>
      </c>
      <c r="P1117" s="191">
        <v>0</v>
      </c>
      <c r="Q1117" s="191">
        <v>0</v>
      </c>
      <c r="R1117" s="191">
        <v>0</v>
      </c>
      <c r="S1117" s="191">
        <v>0</v>
      </c>
      <c r="T1117" s="191">
        <v>0</v>
      </c>
      <c r="U1117" s="116">
        <v>0</v>
      </c>
      <c r="V1117" s="163">
        <f t="shared" si="3873"/>
        <v>0</v>
      </c>
      <c r="W1117" s="116">
        <v>0</v>
      </c>
      <c r="X1117" s="116">
        <v>0</v>
      </c>
      <c r="Y1117" s="191">
        <v>0</v>
      </c>
      <c r="Z1117" s="191">
        <v>0</v>
      </c>
      <c r="AA1117" s="116">
        <v>0</v>
      </c>
      <c r="AB1117" s="191">
        <v>0</v>
      </c>
      <c r="AC1117" s="191">
        <v>0</v>
      </c>
      <c r="AD1117" s="191">
        <f t="shared" si="4068"/>
        <v>0</v>
      </c>
      <c r="AE1117" s="116">
        <v>0</v>
      </c>
      <c r="AF1117" s="191">
        <v>0</v>
      </c>
      <c r="AG1117" s="116">
        <v>0</v>
      </c>
      <c r="AH1117" s="116">
        <v>0</v>
      </c>
      <c r="AI1117" s="163">
        <f t="shared" si="4027"/>
        <v>0</v>
      </c>
      <c r="AJ1117" s="191">
        <f t="shared" ref="AJ1117:AU1117" si="4079">AJ234*$F$1029</f>
        <v>0</v>
      </c>
      <c r="AK1117" s="191">
        <f t="shared" si="4079"/>
        <v>0</v>
      </c>
      <c r="AL1117" s="191">
        <f t="shared" si="4079"/>
        <v>0</v>
      </c>
      <c r="AM1117" s="191">
        <f t="shared" si="4079"/>
        <v>0</v>
      </c>
      <c r="AN1117" s="191">
        <f t="shared" si="4079"/>
        <v>0</v>
      </c>
      <c r="AO1117" s="191">
        <f t="shared" si="4079"/>
        <v>0</v>
      </c>
      <c r="AP1117" s="191">
        <f t="shared" si="4079"/>
        <v>0</v>
      </c>
      <c r="AQ1117" s="191">
        <f t="shared" si="4079"/>
        <v>0</v>
      </c>
      <c r="AR1117" s="191">
        <f t="shared" si="4079"/>
        <v>0</v>
      </c>
      <c r="AS1117" s="191">
        <f t="shared" si="4079"/>
        <v>0</v>
      </c>
      <c r="AT1117" s="191">
        <f t="shared" si="4079"/>
        <v>0</v>
      </c>
      <c r="AU1117" s="191">
        <f t="shared" si="4079"/>
        <v>0</v>
      </c>
      <c r="AV1117" s="163">
        <f t="shared" si="4033"/>
        <v>0</v>
      </c>
      <c r="AW1117" s="191">
        <f t="shared" ref="AW1117:BH1117" si="4080">AW234*$F$1029</f>
        <v>0</v>
      </c>
      <c r="AX1117" s="191">
        <f t="shared" si="4080"/>
        <v>0</v>
      </c>
      <c r="AY1117" s="191">
        <f t="shared" si="4080"/>
        <v>0</v>
      </c>
      <c r="AZ1117" s="191">
        <f t="shared" si="4080"/>
        <v>0</v>
      </c>
      <c r="BA1117" s="191">
        <f t="shared" si="4080"/>
        <v>0</v>
      </c>
      <c r="BB1117" s="191">
        <f t="shared" si="4080"/>
        <v>0</v>
      </c>
      <c r="BC1117" s="191">
        <f t="shared" si="4080"/>
        <v>0</v>
      </c>
      <c r="BD1117" s="191">
        <f t="shared" si="4080"/>
        <v>0</v>
      </c>
      <c r="BE1117" s="191">
        <f t="shared" si="4080"/>
        <v>0</v>
      </c>
      <c r="BF1117" s="191">
        <f t="shared" si="4080"/>
        <v>0</v>
      </c>
      <c r="BG1117" s="191">
        <f t="shared" si="4080"/>
        <v>0</v>
      </c>
      <c r="BH1117" s="191">
        <f t="shared" si="4080"/>
        <v>0</v>
      </c>
      <c r="BI1117" s="163">
        <f t="shared" si="4035"/>
        <v>0</v>
      </c>
      <c r="BV1117" s="163"/>
      <c r="CI1117" s="163"/>
      <c r="CV1117" s="163"/>
      <c r="DI1117" s="163"/>
      <c r="DV1117" s="163"/>
      <c r="EI1117" s="163"/>
    </row>
    <row r="1118" spans="1:139" ht="15.75" hidden="1" customHeight="1" outlineLevel="1" x14ac:dyDescent="0.25">
      <c r="A1118" s="2">
        <f t="shared" si="4065"/>
        <v>88</v>
      </c>
      <c r="B1118" s="1">
        <f t="shared" si="4065"/>
        <v>0</v>
      </c>
      <c r="C1118" s="1">
        <f t="shared" si="4065"/>
        <v>0</v>
      </c>
      <c r="D1118" s="2">
        <f t="shared" si="4065"/>
        <v>0</v>
      </c>
      <c r="E1118" s="162">
        <f t="shared" si="4065"/>
        <v>0</v>
      </c>
      <c r="F1118" s="84"/>
      <c r="J1118" s="191">
        <v>0</v>
      </c>
      <c r="K1118" s="191">
        <v>0</v>
      </c>
      <c r="L1118" s="191">
        <v>0</v>
      </c>
      <c r="M1118" s="191">
        <v>0</v>
      </c>
      <c r="N1118" s="191">
        <v>0</v>
      </c>
      <c r="O1118" s="191">
        <v>0</v>
      </c>
      <c r="P1118" s="191">
        <v>0</v>
      </c>
      <c r="Q1118" s="191">
        <v>0</v>
      </c>
      <c r="R1118" s="191">
        <v>0</v>
      </c>
      <c r="S1118" s="191">
        <v>0</v>
      </c>
      <c r="T1118" s="191">
        <v>0</v>
      </c>
      <c r="U1118" s="116">
        <v>0</v>
      </c>
      <c r="V1118" s="163">
        <f t="shared" si="3873"/>
        <v>0</v>
      </c>
      <c r="W1118" s="116">
        <v>0</v>
      </c>
      <c r="X1118" s="116">
        <v>0</v>
      </c>
      <c r="Y1118" s="191">
        <v>0</v>
      </c>
      <c r="Z1118" s="191">
        <v>0</v>
      </c>
      <c r="AA1118" s="116">
        <v>0</v>
      </c>
      <c r="AB1118" s="191">
        <v>0</v>
      </c>
      <c r="AC1118" s="191">
        <v>0</v>
      </c>
      <c r="AD1118" s="191">
        <f t="shared" si="4068"/>
        <v>0</v>
      </c>
      <c r="AE1118" s="116">
        <v>0</v>
      </c>
      <c r="AF1118" s="191">
        <v>0</v>
      </c>
      <c r="AG1118" s="116">
        <v>0</v>
      </c>
      <c r="AH1118" s="116">
        <v>0</v>
      </c>
      <c r="AI1118" s="163">
        <f t="shared" si="4027"/>
        <v>0</v>
      </c>
      <c r="AJ1118" s="191">
        <f t="shared" ref="AJ1118:AU1118" si="4081">AJ235*$F$1029</f>
        <v>0</v>
      </c>
      <c r="AK1118" s="191">
        <f t="shared" si="4081"/>
        <v>0</v>
      </c>
      <c r="AL1118" s="191">
        <f t="shared" si="4081"/>
        <v>0</v>
      </c>
      <c r="AM1118" s="191">
        <f t="shared" si="4081"/>
        <v>0</v>
      </c>
      <c r="AN1118" s="191">
        <f t="shared" si="4081"/>
        <v>0</v>
      </c>
      <c r="AO1118" s="191">
        <f t="shared" si="4081"/>
        <v>0</v>
      </c>
      <c r="AP1118" s="191">
        <f t="shared" si="4081"/>
        <v>0</v>
      </c>
      <c r="AQ1118" s="191">
        <f t="shared" si="4081"/>
        <v>0</v>
      </c>
      <c r="AR1118" s="191">
        <f t="shared" si="4081"/>
        <v>0</v>
      </c>
      <c r="AS1118" s="191">
        <f t="shared" si="4081"/>
        <v>0</v>
      </c>
      <c r="AT1118" s="191">
        <f t="shared" si="4081"/>
        <v>0</v>
      </c>
      <c r="AU1118" s="191">
        <f t="shared" si="4081"/>
        <v>0</v>
      </c>
      <c r="AV1118" s="163">
        <f t="shared" si="4033"/>
        <v>0</v>
      </c>
      <c r="AW1118" s="191">
        <f t="shared" ref="AW1118:BH1118" si="4082">AW235*$F$1029</f>
        <v>0</v>
      </c>
      <c r="AX1118" s="191">
        <f t="shared" si="4082"/>
        <v>0</v>
      </c>
      <c r="AY1118" s="191">
        <f t="shared" si="4082"/>
        <v>0</v>
      </c>
      <c r="AZ1118" s="191">
        <f t="shared" si="4082"/>
        <v>0</v>
      </c>
      <c r="BA1118" s="191">
        <f t="shared" si="4082"/>
        <v>0</v>
      </c>
      <c r="BB1118" s="191">
        <f t="shared" si="4082"/>
        <v>0</v>
      </c>
      <c r="BC1118" s="191">
        <f t="shared" si="4082"/>
        <v>0</v>
      </c>
      <c r="BD1118" s="191">
        <f t="shared" si="4082"/>
        <v>0</v>
      </c>
      <c r="BE1118" s="191">
        <f t="shared" si="4082"/>
        <v>0</v>
      </c>
      <c r="BF1118" s="191">
        <f t="shared" si="4082"/>
        <v>0</v>
      </c>
      <c r="BG1118" s="191">
        <f t="shared" si="4082"/>
        <v>0</v>
      </c>
      <c r="BH1118" s="191">
        <f t="shared" si="4082"/>
        <v>0</v>
      </c>
      <c r="BI1118" s="163">
        <f t="shared" si="4035"/>
        <v>0</v>
      </c>
      <c r="BV1118" s="163"/>
      <c r="CI1118" s="163"/>
      <c r="CV1118" s="163"/>
      <c r="DI1118" s="163"/>
      <c r="DV1118" s="163"/>
      <c r="EI1118" s="163"/>
    </row>
    <row r="1119" spans="1:139" ht="15.75" hidden="1" customHeight="1" outlineLevel="1" x14ac:dyDescent="0.25">
      <c r="A1119" s="2">
        <f t="shared" si="4065"/>
        <v>89</v>
      </c>
      <c r="B1119" s="1">
        <f t="shared" si="4065"/>
        <v>0</v>
      </c>
      <c r="C1119" s="1">
        <f t="shared" si="4065"/>
        <v>0</v>
      </c>
      <c r="D1119" s="2">
        <f t="shared" si="4065"/>
        <v>0</v>
      </c>
      <c r="E1119" s="162">
        <f t="shared" si="4065"/>
        <v>0</v>
      </c>
      <c r="F1119" s="84"/>
      <c r="J1119" s="191">
        <v>0</v>
      </c>
      <c r="K1119" s="191">
        <v>0</v>
      </c>
      <c r="L1119" s="191">
        <v>0</v>
      </c>
      <c r="M1119" s="191">
        <v>0</v>
      </c>
      <c r="N1119" s="191">
        <v>0</v>
      </c>
      <c r="O1119" s="191">
        <v>0</v>
      </c>
      <c r="P1119" s="191">
        <v>0</v>
      </c>
      <c r="Q1119" s="191">
        <v>0</v>
      </c>
      <c r="R1119" s="191">
        <v>0</v>
      </c>
      <c r="S1119" s="191">
        <v>0</v>
      </c>
      <c r="T1119" s="191">
        <v>0</v>
      </c>
      <c r="U1119" s="116">
        <v>0</v>
      </c>
      <c r="V1119" s="163">
        <f t="shared" si="3873"/>
        <v>0</v>
      </c>
      <c r="W1119" s="116">
        <v>0</v>
      </c>
      <c r="X1119" s="116">
        <v>0</v>
      </c>
      <c r="Y1119" s="191">
        <v>0</v>
      </c>
      <c r="Z1119" s="191">
        <v>0</v>
      </c>
      <c r="AA1119" s="116">
        <v>0</v>
      </c>
      <c r="AB1119" s="191">
        <v>0</v>
      </c>
      <c r="AC1119" s="191">
        <v>0</v>
      </c>
      <c r="AD1119" s="191">
        <f t="shared" si="4068"/>
        <v>0</v>
      </c>
      <c r="AE1119" s="116">
        <v>0</v>
      </c>
      <c r="AF1119" s="191">
        <v>0</v>
      </c>
      <c r="AG1119" s="116">
        <v>0</v>
      </c>
      <c r="AH1119" s="116">
        <v>0</v>
      </c>
      <c r="AI1119" s="163">
        <f t="shared" si="4027"/>
        <v>0</v>
      </c>
      <c r="AJ1119" s="191">
        <f t="shared" ref="AJ1119:AU1119" si="4083">AJ236*$F$1029</f>
        <v>0</v>
      </c>
      <c r="AK1119" s="191">
        <f t="shared" si="4083"/>
        <v>0</v>
      </c>
      <c r="AL1119" s="191">
        <f t="shared" si="4083"/>
        <v>0</v>
      </c>
      <c r="AM1119" s="191">
        <f t="shared" si="4083"/>
        <v>0</v>
      </c>
      <c r="AN1119" s="191">
        <f t="shared" si="4083"/>
        <v>0</v>
      </c>
      <c r="AO1119" s="191">
        <f t="shared" si="4083"/>
        <v>0</v>
      </c>
      <c r="AP1119" s="191">
        <f t="shared" si="4083"/>
        <v>0</v>
      </c>
      <c r="AQ1119" s="191">
        <f t="shared" si="4083"/>
        <v>0</v>
      </c>
      <c r="AR1119" s="191">
        <f t="shared" si="4083"/>
        <v>0</v>
      </c>
      <c r="AS1119" s="191">
        <f t="shared" si="4083"/>
        <v>0</v>
      </c>
      <c r="AT1119" s="191">
        <f t="shared" si="4083"/>
        <v>0</v>
      </c>
      <c r="AU1119" s="191">
        <f t="shared" si="4083"/>
        <v>0</v>
      </c>
      <c r="AV1119" s="163">
        <f t="shared" si="4033"/>
        <v>0</v>
      </c>
      <c r="AW1119" s="191">
        <f t="shared" ref="AW1119:BH1119" si="4084">AW236*$F$1029</f>
        <v>0</v>
      </c>
      <c r="AX1119" s="191">
        <f t="shared" si="4084"/>
        <v>0</v>
      </c>
      <c r="AY1119" s="191">
        <f t="shared" si="4084"/>
        <v>0</v>
      </c>
      <c r="AZ1119" s="191">
        <f t="shared" si="4084"/>
        <v>0</v>
      </c>
      <c r="BA1119" s="191">
        <f t="shared" si="4084"/>
        <v>0</v>
      </c>
      <c r="BB1119" s="191">
        <f t="shared" si="4084"/>
        <v>0</v>
      </c>
      <c r="BC1119" s="191">
        <f t="shared" si="4084"/>
        <v>0</v>
      </c>
      <c r="BD1119" s="191">
        <f t="shared" si="4084"/>
        <v>0</v>
      </c>
      <c r="BE1119" s="191">
        <f t="shared" si="4084"/>
        <v>0</v>
      </c>
      <c r="BF1119" s="191">
        <f t="shared" si="4084"/>
        <v>0</v>
      </c>
      <c r="BG1119" s="191">
        <f t="shared" si="4084"/>
        <v>0</v>
      </c>
      <c r="BH1119" s="191">
        <f t="shared" si="4084"/>
        <v>0</v>
      </c>
      <c r="BI1119" s="163">
        <f t="shared" si="4035"/>
        <v>0</v>
      </c>
      <c r="BV1119" s="163"/>
      <c r="CI1119" s="163"/>
      <c r="CV1119" s="163"/>
      <c r="DI1119" s="163"/>
      <c r="DV1119" s="163"/>
      <c r="EI1119" s="163"/>
    </row>
    <row r="1120" spans="1:139" ht="15.75" hidden="1" customHeight="1" outlineLevel="1" x14ac:dyDescent="0.25">
      <c r="A1120" s="2">
        <f t="shared" si="4065"/>
        <v>90</v>
      </c>
      <c r="B1120" s="1">
        <f t="shared" si="4065"/>
        <v>0</v>
      </c>
      <c r="C1120" s="1">
        <f t="shared" si="4065"/>
        <v>0</v>
      </c>
      <c r="D1120" s="2">
        <f t="shared" si="4065"/>
        <v>0</v>
      </c>
      <c r="E1120" s="162">
        <f t="shared" si="4065"/>
        <v>0</v>
      </c>
      <c r="F1120" s="84"/>
      <c r="J1120" s="191">
        <v>0</v>
      </c>
      <c r="K1120" s="191">
        <v>0</v>
      </c>
      <c r="L1120" s="191">
        <v>0</v>
      </c>
      <c r="M1120" s="191">
        <v>0</v>
      </c>
      <c r="N1120" s="191">
        <v>0</v>
      </c>
      <c r="O1120" s="191">
        <v>0</v>
      </c>
      <c r="P1120" s="191">
        <v>0</v>
      </c>
      <c r="Q1120" s="191">
        <v>0</v>
      </c>
      <c r="R1120" s="191">
        <v>0</v>
      </c>
      <c r="S1120" s="191">
        <v>0</v>
      </c>
      <c r="T1120" s="191">
        <v>0</v>
      </c>
      <c r="U1120" s="116">
        <v>0</v>
      </c>
      <c r="V1120" s="163">
        <f t="shared" si="3873"/>
        <v>0</v>
      </c>
      <c r="W1120" s="116">
        <v>0</v>
      </c>
      <c r="X1120" s="116">
        <v>0</v>
      </c>
      <c r="Y1120" s="191">
        <v>0</v>
      </c>
      <c r="Z1120" s="191">
        <v>0</v>
      </c>
      <c r="AA1120" s="116">
        <v>0</v>
      </c>
      <c r="AB1120" s="191">
        <v>0</v>
      </c>
      <c r="AC1120" s="191">
        <v>0</v>
      </c>
      <c r="AD1120" s="191">
        <f t="shared" si="4068"/>
        <v>0</v>
      </c>
      <c r="AE1120" s="116">
        <v>0</v>
      </c>
      <c r="AF1120" s="191">
        <v>0</v>
      </c>
      <c r="AG1120" s="116">
        <v>0</v>
      </c>
      <c r="AH1120" s="116">
        <v>0</v>
      </c>
      <c r="AI1120" s="163">
        <f t="shared" si="4027"/>
        <v>0</v>
      </c>
      <c r="AJ1120" s="191">
        <f t="shared" ref="AJ1120:AU1120" si="4085">AJ237*$F$1029</f>
        <v>0</v>
      </c>
      <c r="AK1120" s="191">
        <f t="shared" si="4085"/>
        <v>0</v>
      </c>
      <c r="AL1120" s="191">
        <f t="shared" si="4085"/>
        <v>0</v>
      </c>
      <c r="AM1120" s="191">
        <f t="shared" si="4085"/>
        <v>0</v>
      </c>
      <c r="AN1120" s="191">
        <f t="shared" si="4085"/>
        <v>0</v>
      </c>
      <c r="AO1120" s="191">
        <f t="shared" si="4085"/>
        <v>0</v>
      </c>
      <c r="AP1120" s="191">
        <f t="shared" si="4085"/>
        <v>0</v>
      </c>
      <c r="AQ1120" s="191">
        <f t="shared" si="4085"/>
        <v>0</v>
      </c>
      <c r="AR1120" s="191">
        <f t="shared" si="4085"/>
        <v>0</v>
      </c>
      <c r="AS1120" s="191">
        <f t="shared" si="4085"/>
        <v>0</v>
      </c>
      <c r="AT1120" s="191">
        <f t="shared" si="4085"/>
        <v>0</v>
      </c>
      <c r="AU1120" s="191">
        <f t="shared" si="4085"/>
        <v>0</v>
      </c>
      <c r="AV1120" s="163">
        <f t="shared" si="4033"/>
        <v>0</v>
      </c>
      <c r="AW1120" s="191">
        <f t="shared" ref="AW1120:BH1120" si="4086">AW237*$F$1029</f>
        <v>0</v>
      </c>
      <c r="AX1120" s="191">
        <f t="shared" si="4086"/>
        <v>0</v>
      </c>
      <c r="AY1120" s="191">
        <f t="shared" si="4086"/>
        <v>0</v>
      </c>
      <c r="AZ1120" s="191">
        <f t="shared" si="4086"/>
        <v>0</v>
      </c>
      <c r="BA1120" s="191">
        <f t="shared" si="4086"/>
        <v>0</v>
      </c>
      <c r="BB1120" s="191">
        <f t="shared" si="4086"/>
        <v>0</v>
      </c>
      <c r="BC1120" s="191">
        <f t="shared" si="4086"/>
        <v>0</v>
      </c>
      <c r="BD1120" s="191">
        <f t="shared" si="4086"/>
        <v>0</v>
      </c>
      <c r="BE1120" s="191">
        <f t="shared" si="4086"/>
        <v>0</v>
      </c>
      <c r="BF1120" s="191">
        <f t="shared" si="4086"/>
        <v>0</v>
      </c>
      <c r="BG1120" s="191">
        <f t="shared" si="4086"/>
        <v>0</v>
      </c>
      <c r="BH1120" s="191">
        <f t="shared" si="4086"/>
        <v>0</v>
      </c>
      <c r="BI1120" s="163">
        <f t="shared" si="4035"/>
        <v>0</v>
      </c>
      <c r="BV1120" s="163"/>
      <c r="CI1120" s="163"/>
      <c r="CV1120" s="163"/>
      <c r="DI1120" s="163"/>
      <c r="DV1120" s="163"/>
      <c r="EI1120" s="163"/>
    </row>
    <row r="1121" spans="1:139" ht="15.75" hidden="1" customHeight="1" outlineLevel="1" x14ac:dyDescent="0.25">
      <c r="A1121" s="2">
        <f t="shared" ref="A1121:E1130" si="4087">A981</f>
        <v>91</v>
      </c>
      <c r="B1121" s="1">
        <f t="shared" si="4087"/>
        <v>0</v>
      </c>
      <c r="C1121" s="1">
        <f t="shared" si="4087"/>
        <v>0</v>
      </c>
      <c r="D1121" s="2">
        <f t="shared" si="4087"/>
        <v>0</v>
      </c>
      <c r="E1121" s="162">
        <f t="shared" si="4087"/>
        <v>0</v>
      </c>
      <c r="F1121" s="84"/>
      <c r="J1121" s="191">
        <v>0</v>
      </c>
      <c r="K1121" s="191">
        <v>0</v>
      </c>
      <c r="L1121" s="191">
        <v>0</v>
      </c>
      <c r="M1121" s="191">
        <v>0</v>
      </c>
      <c r="N1121" s="191">
        <v>0</v>
      </c>
      <c r="O1121" s="191">
        <v>0</v>
      </c>
      <c r="P1121" s="191">
        <v>0</v>
      </c>
      <c r="Q1121" s="191">
        <v>0</v>
      </c>
      <c r="R1121" s="191">
        <v>0</v>
      </c>
      <c r="S1121" s="191">
        <v>0</v>
      </c>
      <c r="T1121" s="191">
        <v>0</v>
      </c>
      <c r="U1121" s="116">
        <v>0</v>
      </c>
      <c r="V1121" s="163">
        <f t="shared" si="3873"/>
        <v>0</v>
      </c>
      <c r="W1121" s="116">
        <v>0</v>
      </c>
      <c r="X1121" s="116">
        <v>0</v>
      </c>
      <c r="Y1121" s="191">
        <v>0</v>
      </c>
      <c r="Z1121" s="191">
        <v>0</v>
      </c>
      <c r="AA1121" s="116">
        <v>0</v>
      </c>
      <c r="AB1121" s="191">
        <v>0</v>
      </c>
      <c r="AC1121" s="191">
        <v>0</v>
      </c>
      <c r="AD1121" s="191">
        <f t="shared" si="4068"/>
        <v>0</v>
      </c>
      <c r="AE1121" s="116">
        <v>0</v>
      </c>
      <c r="AF1121" s="191">
        <v>0</v>
      </c>
      <c r="AG1121" s="116">
        <v>0</v>
      </c>
      <c r="AH1121" s="116">
        <v>0</v>
      </c>
      <c r="AI1121" s="163">
        <f t="shared" si="4027"/>
        <v>0</v>
      </c>
      <c r="AJ1121" s="191">
        <f t="shared" ref="AJ1121:AU1121" si="4088">AJ238*$F$1029</f>
        <v>0</v>
      </c>
      <c r="AK1121" s="191">
        <f t="shared" si="4088"/>
        <v>0</v>
      </c>
      <c r="AL1121" s="191">
        <f t="shared" si="4088"/>
        <v>0</v>
      </c>
      <c r="AM1121" s="191">
        <f t="shared" si="4088"/>
        <v>0</v>
      </c>
      <c r="AN1121" s="191">
        <f t="shared" si="4088"/>
        <v>0</v>
      </c>
      <c r="AO1121" s="191">
        <f t="shared" si="4088"/>
        <v>0</v>
      </c>
      <c r="AP1121" s="191">
        <f t="shared" si="4088"/>
        <v>0</v>
      </c>
      <c r="AQ1121" s="191">
        <f t="shared" si="4088"/>
        <v>0</v>
      </c>
      <c r="AR1121" s="191">
        <f t="shared" si="4088"/>
        <v>0</v>
      </c>
      <c r="AS1121" s="191">
        <f t="shared" si="4088"/>
        <v>0</v>
      </c>
      <c r="AT1121" s="191">
        <f t="shared" si="4088"/>
        <v>0</v>
      </c>
      <c r="AU1121" s="191">
        <f t="shared" si="4088"/>
        <v>0</v>
      </c>
      <c r="AV1121" s="163">
        <f t="shared" si="4033"/>
        <v>0</v>
      </c>
      <c r="AW1121" s="191">
        <f t="shared" ref="AW1121:BH1121" si="4089">AW238*$F$1029</f>
        <v>0</v>
      </c>
      <c r="AX1121" s="191">
        <f t="shared" si="4089"/>
        <v>0</v>
      </c>
      <c r="AY1121" s="191">
        <f t="shared" si="4089"/>
        <v>0</v>
      </c>
      <c r="AZ1121" s="191">
        <f t="shared" si="4089"/>
        <v>0</v>
      </c>
      <c r="BA1121" s="191">
        <f t="shared" si="4089"/>
        <v>0</v>
      </c>
      <c r="BB1121" s="191">
        <f t="shared" si="4089"/>
        <v>0</v>
      </c>
      <c r="BC1121" s="191">
        <f t="shared" si="4089"/>
        <v>0</v>
      </c>
      <c r="BD1121" s="191">
        <f t="shared" si="4089"/>
        <v>0</v>
      </c>
      <c r="BE1121" s="191">
        <f t="shared" si="4089"/>
        <v>0</v>
      </c>
      <c r="BF1121" s="191">
        <f t="shared" si="4089"/>
        <v>0</v>
      </c>
      <c r="BG1121" s="191">
        <f t="shared" si="4089"/>
        <v>0</v>
      </c>
      <c r="BH1121" s="191">
        <f t="shared" si="4089"/>
        <v>0</v>
      </c>
      <c r="BI1121" s="163">
        <f t="shared" si="4035"/>
        <v>0</v>
      </c>
      <c r="BV1121" s="163"/>
      <c r="CI1121" s="163"/>
      <c r="CV1121" s="163"/>
      <c r="DI1121" s="163"/>
      <c r="DV1121" s="163"/>
      <c r="EI1121" s="163"/>
    </row>
    <row r="1122" spans="1:139" ht="15.75" hidden="1" customHeight="1" outlineLevel="1" x14ac:dyDescent="0.25">
      <c r="A1122" s="2">
        <f t="shared" si="4087"/>
        <v>92</v>
      </c>
      <c r="B1122" s="1">
        <f t="shared" si="4087"/>
        <v>0</v>
      </c>
      <c r="C1122" s="1">
        <f t="shared" si="4087"/>
        <v>0</v>
      </c>
      <c r="D1122" s="2">
        <f t="shared" si="4087"/>
        <v>0</v>
      </c>
      <c r="E1122" s="162">
        <f t="shared" si="4087"/>
        <v>0</v>
      </c>
      <c r="F1122" s="84"/>
      <c r="J1122" s="191">
        <v>0</v>
      </c>
      <c r="K1122" s="191">
        <v>0</v>
      </c>
      <c r="L1122" s="191">
        <v>0</v>
      </c>
      <c r="M1122" s="191">
        <v>0</v>
      </c>
      <c r="N1122" s="191">
        <v>0</v>
      </c>
      <c r="O1122" s="191">
        <v>0</v>
      </c>
      <c r="P1122" s="191">
        <v>0</v>
      </c>
      <c r="Q1122" s="191">
        <v>0</v>
      </c>
      <c r="R1122" s="191">
        <v>0</v>
      </c>
      <c r="S1122" s="191">
        <v>0</v>
      </c>
      <c r="T1122" s="191">
        <v>0</v>
      </c>
      <c r="U1122" s="116">
        <v>0</v>
      </c>
      <c r="V1122" s="163">
        <f t="shared" si="3873"/>
        <v>0</v>
      </c>
      <c r="W1122" s="116">
        <v>0</v>
      </c>
      <c r="X1122" s="116">
        <v>0</v>
      </c>
      <c r="Y1122" s="191">
        <v>0</v>
      </c>
      <c r="Z1122" s="191">
        <v>0</v>
      </c>
      <c r="AA1122" s="116">
        <v>0</v>
      </c>
      <c r="AB1122" s="191">
        <v>0</v>
      </c>
      <c r="AC1122" s="191">
        <v>0</v>
      </c>
      <c r="AD1122" s="191">
        <f t="shared" si="4068"/>
        <v>0</v>
      </c>
      <c r="AE1122" s="116">
        <v>0</v>
      </c>
      <c r="AF1122" s="191">
        <v>0</v>
      </c>
      <c r="AG1122" s="116">
        <v>0</v>
      </c>
      <c r="AH1122" s="116">
        <v>0</v>
      </c>
      <c r="AI1122" s="163">
        <f t="shared" si="4027"/>
        <v>0</v>
      </c>
      <c r="AJ1122" s="191">
        <f t="shared" ref="AJ1122:AU1122" si="4090">AJ239*$F$1029</f>
        <v>0</v>
      </c>
      <c r="AK1122" s="191">
        <f t="shared" si="4090"/>
        <v>0</v>
      </c>
      <c r="AL1122" s="191">
        <f t="shared" si="4090"/>
        <v>0</v>
      </c>
      <c r="AM1122" s="191">
        <f t="shared" si="4090"/>
        <v>0</v>
      </c>
      <c r="AN1122" s="191">
        <f t="shared" si="4090"/>
        <v>0</v>
      </c>
      <c r="AO1122" s="191">
        <f t="shared" si="4090"/>
        <v>0</v>
      </c>
      <c r="AP1122" s="191">
        <f t="shared" si="4090"/>
        <v>0</v>
      </c>
      <c r="AQ1122" s="191">
        <f t="shared" si="4090"/>
        <v>0</v>
      </c>
      <c r="AR1122" s="191">
        <f t="shared" si="4090"/>
        <v>0</v>
      </c>
      <c r="AS1122" s="191">
        <f t="shared" si="4090"/>
        <v>0</v>
      </c>
      <c r="AT1122" s="191">
        <f t="shared" si="4090"/>
        <v>0</v>
      </c>
      <c r="AU1122" s="191">
        <f t="shared" si="4090"/>
        <v>0</v>
      </c>
      <c r="AV1122" s="163">
        <f t="shared" si="4033"/>
        <v>0</v>
      </c>
      <c r="AW1122" s="191">
        <f t="shared" ref="AW1122:BH1122" si="4091">AW239*$F$1029</f>
        <v>0</v>
      </c>
      <c r="AX1122" s="191">
        <f t="shared" si="4091"/>
        <v>0</v>
      </c>
      <c r="AY1122" s="191">
        <f t="shared" si="4091"/>
        <v>0</v>
      </c>
      <c r="AZ1122" s="191">
        <f t="shared" si="4091"/>
        <v>0</v>
      </c>
      <c r="BA1122" s="191">
        <f t="shared" si="4091"/>
        <v>0</v>
      </c>
      <c r="BB1122" s="191">
        <f t="shared" si="4091"/>
        <v>0</v>
      </c>
      <c r="BC1122" s="191">
        <f t="shared" si="4091"/>
        <v>0</v>
      </c>
      <c r="BD1122" s="191">
        <f t="shared" si="4091"/>
        <v>0</v>
      </c>
      <c r="BE1122" s="191">
        <f t="shared" si="4091"/>
        <v>0</v>
      </c>
      <c r="BF1122" s="191">
        <f t="shared" si="4091"/>
        <v>0</v>
      </c>
      <c r="BG1122" s="191">
        <f t="shared" si="4091"/>
        <v>0</v>
      </c>
      <c r="BH1122" s="191">
        <f t="shared" si="4091"/>
        <v>0</v>
      </c>
      <c r="BI1122" s="163">
        <f t="shared" si="4035"/>
        <v>0</v>
      </c>
      <c r="BV1122" s="163"/>
      <c r="CI1122" s="163"/>
      <c r="CV1122" s="163"/>
      <c r="DI1122" s="163"/>
      <c r="DV1122" s="163"/>
      <c r="EI1122" s="163"/>
    </row>
    <row r="1123" spans="1:139" ht="15.75" hidden="1" customHeight="1" outlineLevel="1" x14ac:dyDescent="0.25">
      <c r="A1123" s="2">
        <f t="shared" si="4087"/>
        <v>93</v>
      </c>
      <c r="B1123" s="1">
        <f t="shared" si="4087"/>
        <v>0</v>
      </c>
      <c r="C1123" s="1">
        <f t="shared" si="4087"/>
        <v>0</v>
      </c>
      <c r="D1123" s="2">
        <f t="shared" si="4087"/>
        <v>0</v>
      </c>
      <c r="E1123" s="162">
        <f t="shared" si="4087"/>
        <v>0</v>
      </c>
      <c r="F1123" s="84"/>
      <c r="J1123" s="191">
        <v>0</v>
      </c>
      <c r="K1123" s="191">
        <v>0</v>
      </c>
      <c r="L1123" s="191">
        <v>0</v>
      </c>
      <c r="M1123" s="191">
        <v>0</v>
      </c>
      <c r="N1123" s="191">
        <v>0</v>
      </c>
      <c r="O1123" s="191">
        <v>0</v>
      </c>
      <c r="P1123" s="191">
        <v>0</v>
      </c>
      <c r="Q1123" s="191">
        <v>0</v>
      </c>
      <c r="R1123" s="191">
        <v>0</v>
      </c>
      <c r="S1123" s="191">
        <v>0</v>
      </c>
      <c r="T1123" s="191">
        <v>0</v>
      </c>
      <c r="U1123" s="116">
        <v>0</v>
      </c>
      <c r="V1123" s="163">
        <f t="shared" si="3873"/>
        <v>0</v>
      </c>
      <c r="W1123" s="116">
        <v>0</v>
      </c>
      <c r="X1123" s="116">
        <v>0</v>
      </c>
      <c r="Y1123" s="191">
        <v>0</v>
      </c>
      <c r="Z1123" s="191">
        <v>0</v>
      </c>
      <c r="AA1123" s="116">
        <v>0</v>
      </c>
      <c r="AB1123" s="191">
        <v>0</v>
      </c>
      <c r="AC1123" s="191">
        <v>0</v>
      </c>
      <c r="AD1123" s="191">
        <f t="shared" si="4068"/>
        <v>0</v>
      </c>
      <c r="AE1123" s="116">
        <v>0</v>
      </c>
      <c r="AF1123" s="191">
        <v>0</v>
      </c>
      <c r="AG1123" s="116">
        <v>0</v>
      </c>
      <c r="AH1123" s="116">
        <v>0</v>
      </c>
      <c r="AI1123" s="163">
        <f t="shared" si="4027"/>
        <v>0</v>
      </c>
      <c r="AJ1123" s="191">
        <f t="shared" ref="AJ1123:AU1123" si="4092">AJ240*$F$1029</f>
        <v>0</v>
      </c>
      <c r="AK1123" s="191">
        <f t="shared" si="4092"/>
        <v>0</v>
      </c>
      <c r="AL1123" s="191">
        <f t="shared" si="4092"/>
        <v>0</v>
      </c>
      <c r="AM1123" s="191">
        <f t="shared" si="4092"/>
        <v>0</v>
      </c>
      <c r="AN1123" s="191">
        <f t="shared" si="4092"/>
        <v>0</v>
      </c>
      <c r="AO1123" s="191">
        <f t="shared" si="4092"/>
        <v>0</v>
      </c>
      <c r="AP1123" s="191">
        <f t="shared" si="4092"/>
        <v>0</v>
      </c>
      <c r="AQ1123" s="191">
        <f t="shared" si="4092"/>
        <v>0</v>
      </c>
      <c r="AR1123" s="191">
        <f t="shared" si="4092"/>
        <v>0</v>
      </c>
      <c r="AS1123" s="191">
        <f t="shared" si="4092"/>
        <v>0</v>
      </c>
      <c r="AT1123" s="191">
        <f t="shared" si="4092"/>
        <v>0</v>
      </c>
      <c r="AU1123" s="191">
        <f t="shared" si="4092"/>
        <v>0</v>
      </c>
      <c r="AV1123" s="163">
        <f t="shared" si="4033"/>
        <v>0</v>
      </c>
      <c r="AW1123" s="191">
        <f t="shared" ref="AW1123:BH1123" si="4093">AW240*$F$1029</f>
        <v>0</v>
      </c>
      <c r="AX1123" s="191">
        <f t="shared" si="4093"/>
        <v>0</v>
      </c>
      <c r="AY1123" s="191">
        <f t="shared" si="4093"/>
        <v>0</v>
      </c>
      <c r="AZ1123" s="191">
        <f t="shared" si="4093"/>
        <v>0</v>
      </c>
      <c r="BA1123" s="191">
        <f t="shared" si="4093"/>
        <v>0</v>
      </c>
      <c r="BB1123" s="191">
        <f t="shared" si="4093"/>
        <v>0</v>
      </c>
      <c r="BC1123" s="191">
        <f t="shared" si="4093"/>
        <v>0</v>
      </c>
      <c r="BD1123" s="191">
        <f t="shared" si="4093"/>
        <v>0</v>
      </c>
      <c r="BE1123" s="191">
        <f t="shared" si="4093"/>
        <v>0</v>
      </c>
      <c r="BF1123" s="191">
        <f t="shared" si="4093"/>
        <v>0</v>
      </c>
      <c r="BG1123" s="191">
        <f t="shared" si="4093"/>
        <v>0</v>
      </c>
      <c r="BH1123" s="191">
        <f t="shared" si="4093"/>
        <v>0</v>
      </c>
      <c r="BI1123" s="163">
        <f t="shared" si="4035"/>
        <v>0</v>
      </c>
      <c r="BV1123" s="163"/>
      <c r="CI1123" s="163"/>
      <c r="CV1123" s="163"/>
      <c r="DI1123" s="163"/>
      <c r="DV1123" s="163"/>
      <c r="EI1123" s="163"/>
    </row>
    <row r="1124" spans="1:139" ht="15.75" hidden="1" customHeight="1" outlineLevel="1" x14ac:dyDescent="0.25">
      <c r="A1124" s="2">
        <f t="shared" si="4087"/>
        <v>94</v>
      </c>
      <c r="B1124" s="1">
        <f t="shared" si="4087"/>
        <v>0</v>
      </c>
      <c r="C1124" s="1">
        <f t="shared" si="4087"/>
        <v>0</v>
      </c>
      <c r="D1124" s="2">
        <f t="shared" si="4087"/>
        <v>0</v>
      </c>
      <c r="E1124" s="162">
        <f t="shared" si="4087"/>
        <v>0</v>
      </c>
      <c r="F1124" s="84"/>
      <c r="J1124" s="191">
        <v>0</v>
      </c>
      <c r="K1124" s="191">
        <v>0</v>
      </c>
      <c r="L1124" s="191">
        <v>0</v>
      </c>
      <c r="M1124" s="191">
        <v>0</v>
      </c>
      <c r="N1124" s="191">
        <v>0</v>
      </c>
      <c r="O1124" s="191">
        <v>0</v>
      </c>
      <c r="P1124" s="191">
        <v>0</v>
      </c>
      <c r="Q1124" s="191">
        <v>0</v>
      </c>
      <c r="R1124" s="191">
        <v>0</v>
      </c>
      <c r="S1124" s="191">
        <v>0</v>
      </c>
      <c r="T1124" s="191">
        <v>0</v>
      </c>
      <c r="U1124" s="116">
        <v>0</v>
      </c>
      <c r="V1124" s="163">
        <f t="shared" si="3873"/>
        <v>0</v>
      </c>
      <c r="W1124" s="116">
        <v>0</v>
      </c>
      <c r="X1124" s="116">
        <v>0</v>
      </c>
      <c r="Y1124" s="191">
        <v>0</v>
      </c>
      <c r="Z1124" s="191">
        <v>0</v>
      </c>
      <c r="AA1124" s="116">
        <v>0</v>
      </c>
      <c r="AB1124" s="191">
        <v>0</v>
      </c>
      <c r="AC1124" s="191">
        <v>0</v>
      </c>
      <c r="AD1124" s="191">
        <f t="shared" si="4068"/>
        <v>0</v>
      </c>
      <c r="AE1124" s="116">
        <v>0</v>
      </c>
      <c r="AF1124" s="191">
        <v>0</v>
      </c>
      <c r="AG1124" s="116">
        <v>0</v>
      </c>
      <c r="AH1124" s="116">
        <v>0</v>
      </c>
      <c r="AI1124" s="163">
        <f t="shared" si="4027"/>
        <v>0</v>
      </c>
      <c r="AJ1124" s="191">
        <f t="shared" ref="AJ1124:AU1124" si="4094">AJ241*$F$1029</f>
        <v>0</v>
      </c>
      <c r="AK1124" s="191">
        <f t="shared" si="4094"/>
        <v>0</v>
      </c>
      <c r="AL1124" s="191">
        <f t="shared" si="4094"/>
        <v>0</v>
      </c>
      <c r="AM1124" s="191">
        <f t="shared" si="4094"/>
        <v>0</v>
      </c>
      <c r="AN1124" s="191">
        <f t="shared" si="4094"/>
        <v>0</v>
      </c>
      <c r="AO1124" s="191">
        <f t="shared" si="4094"/>
        <v>0</v>
      </c>
      <c r="AP1124" s="191">
        <f t="shared" si="4094"/>
        <v>0</v>
      </c>
      <c r="AQ1124" s="191">
        <f t="shared" si="4094"/>
        <v>0</v>
      </c>
      <c r="AR1124" s="191">
        <f t="shared" si="4094"/>
        <v>0</v>
      </c>
      <c r="AS1124" s="191">
        <f t="shared" si="4094"/>
        <v>0</v>
      </c>
      <c r="AT1124" s="191">
        <f t="shared" si="4094"/>
        <v>0</v>
      </c>
      <c r="AU1124" s="191">
        <f t="shared" si="4094"/>
        <v>0</v>
      </c>
      <c r="AV1124" s="163">
        <f t="shared" si="4033"/>
        <v>0</v>
      </c>
      <c r="AW1124" s="191">
        <f t="shared" ref="AW1124:BH1124" si="4095">AW241*$F$1029</f>
        <v>0</v>
      </c>
      <c r="AX1124" s="191">
        <f t="shared" si="4095"/>
        <v>0</v>
      </c>
      <c r="AY1124" s="191">
        <f t="shared" si="4095"/>
        <v>0</v>
      </c>
      <c r="AZ1124" s="191">
        <f t="shared" si="4095"/>
        <v>0</v>
      </c>
      <c r="BA1124" s="191">
        <f t="shared" si="4095"/>
        <v>0</v>
      </c>
      <c r="BB1124" s="191">
        <f t="shared" si="4095"/>
        <v>0</v>
      </c>
      <c r="BC1124" s="191">
        <f t="shared" si="4095"/>
        <v>0</v>
      </c>
      <c r="BD1124" s="191">
        <f t="shared" si="4095"/>
        <v>0</v>
      </c>
      <c r="BE1124" s="191">
        <f t="shared" si="4095"/>
        <v>0</v>
      </c>
      <c r="BF1124" s="191">
        <f t="shared" si="4095"/>
        <v>0</v>
      </c>
      <c r="BG1124" s="191">
        <f t="shared" si="4095"/>
        <v>0</v>
      </c>
      <c r="BH1124" s="191">
        <f t="shared" si="4095"/>
        <v>0</v>
      </c>
      <c r="BI1124" s="163">
        <f t="shared" si="4035"/>
        <v>0</v>
      </c>
      <c r="BV1124" s="163"/>
      <c r="CI1124" s="163"/>
      <c r="CV1124" s="163"/>
      <c r="DI1124" s="163"/>
      <c r="DV1124" s="163"/>
      <c r="EI1124" s="163"/>
    </row>
    <row r="1125" spans="1:139" ht="15.75" hidden="1" customHeight="1" outlineLevel="1" x14ac:dyDescent="0.25">
      <c r="A1125" s="2">
        <f t="shared" si="4087"/>
        <v>95</v>
      </c>
      <c r="B1125" s="1">
        <f t="shared" si="4087"/>
        <v>0</v>
      </c>
      <c r="C1125" s="1">
        <f t="shared" si="4087"/>
        <v>0</v>
      </c>
      <c r="D1125" s="2">
        <f t="shared" si="4087"/>
        <v>0</v>
      </c>
      <c r="E1125" s="162">
        <f t="shared" si="4087"/>
        <v>0</v>
      </c>
      <c r="F1125" s="84"/>
      <c r="J1125" s="191">
        <v>0</v>
      </c>
      <c r="K1125" s="191">
        <v>0</v>
      </c>
      <c r="L1125" s="191">
        <v>0</v>
      </c>
      <c r="M1125" s="191">
        <v>0</v>
      </c>
      <c r="N1125" s="191">
        <v>0</v>
      </c>
      <c r="O1125" s="191">
        <v>0</v>
      </c>
      <c r="P1125" s="191">
        <v>0</v>
      </c>
      <c r="Q1125" s="191">
        <v>0</v>
      </c>
      <c r="R1125" s="191">
        <v>0</v>
      </c>
      <c r="S1125" s="191">
        <v>0</v>
      </c>
      <c r="T1125" s="191">
        <v>0</v>
      </c>
      <c r="U1125" s="116">
        <v>0</v>
      </c>
      <c r="V1125" s="163">
        <f t="shared" si="3873"/>
        <v>0</v>
      </c>
      <c r="W1125" s="116">
        <v>0</v>
      </c>
      <c r="X1125" s="116">
        <v>0</v>
      </c>
      <c r="Y1125" s="191">
        <v>0</v>
      </c>
      <c r="Z1125" s="191">
        <v>0</v>
      </c>
      <c r="AA1125" s="116">
        <v>0</v>
      </c>
      <c r="AB1125" s="191">
        <v>0</v>
      </c>
      <c r="AC1125" s="191">
        <v>0</v>
      </c>
      <c r="AD1125" s="191">
        <f t="shared" si="4068"/>
        <v>0</v>
      </c>
      <c r="AE1125" s="116">
        <v>0</v>
      </c>
      <c r="AF1125" s="191">
        <v>0</v>
      </c>
      <c r="AG1125" s="116">
        <v>0</v>
      </c>
      <c r="AH1125" s="116">
        <v>0</v>
      </c>
      <c r="AI1125" s="163">
        <f t="shared" si="4027"/>
        <v>0</v>
      </c>
      <c r="AJ1125" s="191">
        <f t="shared" ref="AJ1125:AU1125" si="4096">AJ242*$F$1029</f>
        <v>0</v>
      </c>
      <c r="AK1125" s="191">
        <f t="shared" si="4096"/>
        <v>0</v>
      </c>
      <c r="AL1125" s="191">
        <f t="shared" si="4096"/>
        <v>0</v>
      </c>
      <c r="AM1125" s="191">
        <f t="shared" si="4096"/>
        <v>0</v>
      </c>
      <c r="AN1125" s="191">
        <f t="shared" si="4096"/>
        <v>0</v>
      </c>
      <c r="AO1125" s="191">
        <f t="shared" si="4096"/>
        <v>0</v>
      </c>
      <c r="AP1125" s="191">
        <f t="shared" si="4096"/>
        <v>0</v>
      </c>
      <c r="AQ1125" s="191">
        <f t="shared" si="4096"/>
        <v>0</v>
      </c>
      <c r="AR1125" s="191">
        <f t="shared" si="4096"/>
        <v>0</v>
      </c>
      <c r="AS1125" s="191">
        <f t="shared" si="4096"/>
        <v>0</v>
      </c>
      <c r="AT1125" s="191">
        <f t="shared" si="4096"/>
        <v>0</v>
      </c>
      <c r="AU1125" s="191">
        <f t="shared" si="4096"/>
        <v>0</v>
      </c>
      <c r="AV1125" s="163">
        <f t="shared" si="4033"/>
        <v>0</v>
      </c>
      <c r="AW1125" s="191">
        <f t="shared" ref="AW1125:BH1125" si="4097">AW242*$F$1029</f>
        <v>0</v>
      </c>
      <c r="AX1125" s="191">
        <f t="shared" si="4097"/>
        <v>0</v>
      </c>
      <c r="AY1125" s="191">
        <f t="shared" si="4097"/>
        <v>0</v>
      </c>
      <c r="AZ1125" s="191">
        <f t="shared" si="4097"/>
        <v>0</v>
      </c>
      <c r="BA1125" s="191">
        <f t="shared" si="4097"/>
        <v>0</v>
      </c>
      <c r="BB1125" s="191">
        <f t="shared" si="4097"/>
        <v>0</v>
      </c>
      <c r="BC1125" s="191">
        <f t="shared" si="4097"/>
        <v>0</v>
      </c>
      <c r="BD1125" s="191">
        <f t="shared" si="4097"/>
        <v>0</v>
      </c>
      <c r="BE1125" s="191">
        <f t="shared" si="4097"/>
        <v>0</v>
      </c>
      <c r="BF1125" s="191">
        <f t="shared" si="4097"/>
        <v>0</v>
      </c>
      <c r="BG1125" s="191">
        <f t="shared" si="4097"/>
        <v>0</v>
      </c>
      <c r="BH1125" s="191">
        <f t="shared" si="4097"/>
        <v>0</v>
      </c>
      <c r="BI1125" s="163">
        <f t="shared" si="4035"/>
        <v>0</v>
      </c>
      <c r="BV1125" s="163"/>
      <c r="CI1125" s="163"/>
      <c r="CV1125" s="163"/>
      <c r="DI1125" s="163"/>
      <c r="DV1125" s="163"/>
      <c r="EI1125" s="163"/>
    </row>
    <row r="1126" spans="1:139" ht="15.75" hidden="1" customHeight="1" outlineLevel="1" x14ac:dyDescent="0.25">
      <c r="A1126" s="2">
        <f t="shared" si="4087"/>
        <v>96</v>
      </c>
      <c r="B1126" s="1">
        <f t="shared" si="4087"/>
        <v>0</v>
      </c>
      <c r="C1126" s="1">
        <f t="shared" si="4087"/>
        <v>0</v>
      </c>
      <c r="D1126" s="2">
        <f t="shared" si="4087"/>
        <v>0</v>
      </c>
      <c r="E1126" s="162">
        <f t="shared" si="4087"/>
        <v>0</v>
      </c>
      <c r="F1126" s="84"/>
      <c r="J1126" s="191">
        <v>0</v>
      </c>
      <c r="K1126" s="191">
        <v>0</v>
      </c>
      <c r="L1126" s="191">
        <v>0</v>
      </c>
      <c r="M1126" s="191">
        <v>0</v>
      </c>
      <c r="N1126" s="191">
        <v>0</v>
      </c>
      <c r="O1126" s="191">
        <v>0</v>
      </c>
      <c r="P1126" s="191">
        <v>0</v>
      </c>
      <c r="Q1126" s="191">
        <v>0</v>
      </c>
      <c r="R1126" s="191">
        <v>0</v>
      </c>
      <c r="S1126" s="191">
        <v>0</v>
      </c>
      <c r="T1126" s="191">
        <v>0</v>
      </c>
      <c r="U1126" s="116">
        <v>0</v>
      </c>
      <c r="V1126" s="163">
        <f t="shared" si="3873"/>
        <v>0</v>
      </c>
      <c r="W1126" s="116">
        <v>0</v>
      </c>
      <c r="X1126" s="116">
        <v>0</v>
      </c>
      <c r="Y1126" s="191">
        <v>0</v>
      </c>
      <c r="Z1126" s="191">
        <v>0</v>
      </c>
      <c r="AA1126" s="116">
        <v>0</v>
      </c>
      <c r="AB1126" s="191">
        <v>0</v>
      </c>
      <c r="AC1126" s="191">
        <v>0</v>
      </c>
      <c r="AD1126" s="191">
        <f t="shared" si="4068"/>
        <v>0</v>
      </c>
      <c r="AE1126" s="116">
        <v>0</v>
      </c>
      <c r="AF1126" s="191">
        <v>0</v>
      </c>
      <c r="AG1126" s="116">
        <v>0</v>
      </c>
      <c r="AH1126" s="116">
        <v>0</v>
      </c>
      <c r="AI1126" s="163">
        <f t="shared" ref="AI1126:AI1157" si="4098">SUM(W1126:AH1126)</f>
        <v>0</v>
      </c>
      <c r="AJ1126" s="191">
        <f t="shared" ref="AJ1126:AU1126" si="4099">AJ243*$F$1029</f>
        <v>0</v>
      </c>
      <c r="AK1126" s="191">
        <f t="shared" si="4099"/>
        <v>0</v>
      </c>
      <c r="AL1126" s="191">
        <f t="shared" si="4099"/>
        <v>0</v>
      </c>
      <c r="AM1126" s="191">
        <f t="shared" si="4099"/>
        <v>0</v>
      </c>
      <c r="AN1126" s="191">
        <f t="shared" si="4099"/>
        <v>0</v>
      </c>
      <c r="AO1126" s="191">
        <f t="shared" si="4099"/>
        <v>0</v>
      </c>
      <c r="AP1126" s="191">
        <f t="shared" si="4099"/>
        <v>0</v>
      </c>
      <c r="AQ1126" s="191">
        <f t="shared" si="4099"/>
        <v>0</v>
      </c>
      <c r="AR1126" s="191">
        <f t="shared" si="4099"/>
        <v>0</v>
      </c>
      <c r="AS1126" s="191">
        <f t="shared" si="4099"/>
        <v>0</v>
      </c>
      <c r="AT1126" s="191">
        <f t="shared" si="4099"/>
        <v>0</v>
      </c>
      <c r="AU1126" s="191">
        <f t="shared" si="4099"/>
        <v>0</v>
      </c>
      <c r="AV1126" s="163">
        <f t="shared" si="4033"/>
        <v>0</v>
      </c>
      <c r="AW1126" s="191">
        <f t="shared" ref="AW1126:BH1126" si="4100">AW243*$F$1029</f>
        <v>0</v>
      </c>
      <c r="AX1126" s="191">
        <f t="shared" si="4100"/>
        <v>0</v>
      </c>
      <c r="AY1126" s="191">
        <f t="shared" si="4100"/>
        <v>0</v>
      </c>
      <c r="AZ1126" s="191">
        <f t="shared" si="4100"/>
        <v>0</v>
      </c>
      <c r="BA1126" s="191">
        <f t="shared" si="4100"/>
        <v>0</v>
      </c>
      <c r="BB1126" s="191">
        <f t="shared" si="4100"/>
        <v>0</v>
      </c>
      <c r="BC1126" s="191">
        <f t="shared" si="4100"/>
        <v>0</v>
      </c>
      <c r="BD1126" s="191">
        <f t="shared" si="4100"/>
        <v>0</v>
      </c>
      <c r="BE1126" s="191">
        <f t="shared" si="4100"/>
        <v>0</v>
      </c>
      <c r="BF1126" s="191">
        <f t="shared" si="4100"/>
        <v>0</v>
      </c>
      <c r="BG1126" s="191">
        <f t="shared" si="4100"/>
        <v>0</v>
      </c>
      <c r="BH1126" s="191">
        <f t="shared" si="4100"/>
        <v>0</v>
      </c>
      <c r="BI1126" s="163">
        <f t="shared" si="4035"/>
        <v>0</v>
      </c>
      <c r="BV1126" s="163"/>
      <c r="CI1126" s="163"/>
      <c r="CV1126" s="163"/>
      <c r="DI1126" s="163"/>
      <c r="DV1126" s="163"/>
      <c r="EI1126" s="163"/>
    </row>
    <row r="1127" spans="1:139" ht="15.75" hidden="1" customHeight="1" outlineLevel="1" x14ac:dyDescent="0.25">
      <c r="A1127" s="2">
        <f t="shared" si="4087"/>
        <v>97</v>
      </c>
      <c r="B1127" s="1">
        <f t="shared" si="4087"/>
        <v>0</v>
      </c>
      <c r="C1127" s="1">
        <f t="shared" si="4087"/>
        <v>0</v>
      </c>
      <c r="D1127" s="2">
        <f t="shared" si="4087"/>
        <v>0</v>
      </c>
      <c r="E1127" s="162">
        <f t="shared" si="4087"/>
        <v>0</v>
      </c>
      <c r="F1127" s="84"/>
      <c r="J1127" s="191">
        <v>0</v>
      </c>
      <c r="K1127" s="191">
        <v>0</v>
      </c>
      <c r="L1127" s="191">
        <v>0</v>
      </c>
      <c r="M1127" s="191">
        <v>0</v>
      </c>
      <c r="N1127" s="191">
        <v>0</v>
      </c>
      <c r="O1127" s="191">
        <v>0</v>
      </c>
      <c r="P1127" s="191">
        <v>0</v>
      </c>
      <c r="Q1127" s="191">
        <v>0</v>
      </c>
      <c r="R1127" s="191">
        <v>0</v>
      </c>
      <c r="S1127" s="191">
        <v>0</v>
      </c>
      <c r="T1127" s="191">
        <v>0</v>
      </c>
      <c r="U1127" s="116">
        <v>0</v>
      </c>
      <c r="V1127" s="163">
        <f t="shared" si="3873"/>
        <v>0</v>
      </c>
      <c r="W1127" s="116">
        <v>0</v>
      </c>
      <c r="X1127" s="116">
        <v>0</v>
      </c>
      <c r="Y1127" s="191">
        <v>0</v>
      </c>
      <c r="Z1127" s="191">
        <v>0</v>
      </c>
      <c r="AA1127" s="116">
        <v>0</v>
      </c>
      <c r="AB1127" s="191">
        <v>0</v>
      </c>
      <c r="AC1127" s="191">
        <v>0</v>
      </c>
      <c r="AD1127" s="191">
        <f t="shared" si="4068"/>
        <v>0</v>
      </c>
      <c r="AE1127" s="116">
        <v>0</v>
      </c>
      <c r="AF1127" s="191">
        <v>0</v>
      </c>
      <c r="AG1127" s="116">
        <v>0</v>
      </c>
      <c r="AH1127" s="116">
        <v>0</v>
      </c>
      <c r="AI1127" s="163">
        <f t="shared" si="4098"/>
        <v>0</v>
      </c>
      <c r="AJ1127" s="191">
        <f t="shared" ref="AJ1127:AU1127" si="4101">AJ244*$F$1029</f>
        <v>0</v>
      </c>
      <c r="AK1127" s="191">
        <f t="shared" si="4101"/>
        <v>0</v>
      </c>
      <c r="AL1127" s="191">
        <f t="shared" si="4101"/>
        <v>0</v>
      </c>
      <c r="AM1127" s="191">
        <f t="shared" si="4101"/>
        <v>0</v>
      </c>
      <c r="AN1127" s="191">
        <f t="shared" si="4101"/>
        <v>0</v>
      </c>
      <c r="AO1127" s="191">
        <f t="shared" si="4101"/>
        <v>0</v>
      </c>
      <c r="AP1127" s="191">
        <f t="shared" si="4101"/>
        <v>0</v>
      </c>
      <c r="AQ1127" s="191">
        <f t="shared" si="4101"/>
        <v>0</v>
      </c>
      <c r="AR1127" s="191">
        <f t="shared" si="4101"/>
        <v>0</v>
      </c>
      <c r="AS1127" s="191">
        <f t="shared" si="4101"/>
        <v>0</v>
      </c>
      <c r="AT1127" s="191">
        <f t="shared" si="4101"/>
        <v>0</v>
      </c>
      <c r="AU1127" s="191">
        <f t="shared" si="4101"/>
        <v>0</v>
      </c>
      <c r="AV1127" s="163">
        <f t="shared" si="4033"/>
        <v>0</v>
      </c>
      <c r="AW1127" s="191">
        <f t="shared" ref="AW1127:BH1127" si="4102">AW244*$F$1029</f>
        <v>0</v>
      </c>
      <c r="AX1127" s="191">
        <f t="shared" si="4102"/>
        <v>0</v>
      </c>
      <c r="AY1127" s="191">
        <f t="shared" si="4102"/>
        <v>0</v>
      </c>
      <c r="AZ1127" s="191">
        <f t="shared" si="4102"/>
        <v>0</v>
      </c>
      <c r="BA1127" s="191">
        <f t="shared" si="4102"/>
        <v>0</v>
      </c>
      <c r="BB1127" s="191">
        <f t="shared" si="4102"/>
        <v>0</v>
      </c>
      <c r="BC1127" s="191">
        <f t="shared" si="4102"/>
        <v>0</v>
      </c>
      <c r="BD1127" s="191">
        <f t="shared" si="4102"/>
        <v>0</v>
      </c>
      <c r="BE1127" s="191">
        <f t="shared" si="4102"/>
        <v>0</v>
      </c>
      <c r="BF1127" s="191">
        <f t="shared" si="4102"/>
        <v>0</v>
      </c>
      <c r="BG1127" s="191">
        <f t="shared" si="4102"/>
        <v>0</v>
      </c>
      <c r="BH1127" s="191">
        <f t="shared" si="4102"/>
        <v>0</v>
      </c>
      <c r="BI1127" s="163">
        <f t="shared" si="4035"/>
        <v>0</v>
      </c>
      <c r="BV1127" s="163"/>
      <c r="CI1127" s="163"/>
      <c r="CV1127" s="163"/>
      <c r="DI1127" s="163"/>
      <c r="DV1127" s="163"/>
      <c r="EI1127" s="163"/>
    </row>
    <row r="1128" spans="1:139" ht="15.75" hidden="1" customHeight="1" outlineLevel="1" x14ac:dyDescent="0.25">
      <c r="A1128" s="2">
        <f t="shared" si="4087"/>
        <v>98</v>
      </c>
      <c r="B1128" s="1">
        <f t="shared" si="4087"/>
        <v>0</v>
      </c>
      <c r="C1128" s="1">
        <f t="shared" si="4087"/>
        <v>0</v>
      </c>
      <c r="D1128" s="2">
        <f t="shared" si="4087"/>
        <v>0</v>
      </c>
      <c r="E1128" s="162">
        <f t="shared" si="4087"/>
        <v>0</v>
      </c>
      <c r="F1128" s="84"/>
      <c r="J1128" s="191">
        <v>0</v>
      </c>
      <c r="K1128" s="191">
        <v>0</v>
      </c>
      <c r="L1128" s="191">
        <v>0</v>
      </c>
      <c r="M1128" s="191">
        <v>0</v>
      </c>
      <c r="N1128" s="191">
        <v>0</v>
      </c>
      <c r="O1128" s="191">
        <v>0</v>
      </c>
      <c r="P1128" s="191">
        <v>0</v>
      </c>
      <c r="Q1128" s="191">
        <v>0</v>
      </c>
      <c r="R1128" s="191">
        <v>0</v>
      </c>
      <c r="S1128" s="191">
        <v>0</v>
      </c>
      <c r="T1128" s="191">
        <v>0</v>
      </c>
      <c r="U1128" s="116">
        <v>0</v>
      </c>
      <c r="V1128" s="163">
        <f t="shared" si="3873"/>
        <v>0</v>
      </c>
      <c r="W1128" s="116">
        <v>0</v>
      </c>
      <c r="X1128" s="116">
        <v>0</v>
      </c>
      <c r="Y1128" s="191">
        <v>0</v>
      </c>
      <c r="Z1128" s="191">
        <v>0</v>
      </c>
      <c r="AA1128" s="116">
        <v>0</v>
      </c>
      <c r="AB1128" s="191">
        <v>0</v>
      </c>
      <c r="AC1128" s="191">
        <v>0</v>
      </c>
      <c r="AD1128" s="191">
        <f t="shared" si="4068"/>
        <v>0</v>
      </c>
      <c r="AE1128" s="116">
        <v>0</v>
      </c>
      <c r="AF1128" s="191">
        <v>0</v>
      </c>
      <c r="AG1128" s="116">
        <v>0</v>
      </c>
      <c r="AH1128" s="116">
        <v>0</v>
      </c>
      <c r="AI1128" s="163">
        <f t="shared" si="4098"/>
        <v>0</v>
      </c>
      <c r="AJ1128" s="191">
        <f t="shared" ref="AJ1128:AU1128" si="4103">AJ245*$F$1029</f>
        <v>0</v>
      </c>
      <c r="AK1128" s="191">
        <f t="shared" si="4103"/>
        <v>0</v>
      </c>
      <c r="AL1128" s="191">
        <f t="shared" si="4103"/>
        <v>0</v>
      </c>
      <c r="AM1128" s="191">
        <f t="shared" si="4103"/>
        <v>0</v>
      </c>
      <c r="AN1128" s="191">
        <f t="shared" si="4103"/>
        <v>0</v>
      </c>
      <c r="AO1128" s="191">
        <f t="shared" si="4103"/>
        <v>0</v>
      </c>
      <c r="AP1128" s="191">
        <f t="shared" si="4103"/>
        <v>0</v>
      </c>
      <c r="AQ1128" s="191">
        <f t="shared" si="4103"/>
        <v>0</v>
      </c>
      <c r="AR1128" s="191">
        <f t="shared" si="4103"/>
        <v>0</v>
      </c>
      <c r="AS1128" s="191">
        <f t="shared" si="4103"/>
        <v>0</v>
      </c>
      <c r="AT1128" s="191">
        <f t="shared" si="4103"/>
        <v>0</v>
      </c>
      <c r="AU1128" s="191">
        <f t="shared" si="4103"/>
        <v>0</v>
      </c>
      <c r="AV1128" s="163">
        <f t="shared" si="4033"/>
        <v>0</v>
      </c>
      <c r="AW1128" s="191">
        <f t="shared" ref="AW1128:BH1128" si="4104">AW245*$F$1029</f>
        <v>0</v>
      </c>
      <c r="AX1128" s="191">
        <f t="shared" si="4104"/>
        <v>0</v>
      </c>
      <c r="AY1128" s="191">
        <f t="shared" si="4104"/>
        <v>0</v>
      </c>
      <c r="AZ1128" s="191">
        <f t="shared" si="4104"/>
        <v>0</v>
      </c>
      <c r="BA1128" s="191">
        <f t="shared" si="4104"/>
        <v>0</v>
      </c>
      <c r="BB1128" s="191">
        <f t="shared" si="4104"/>
        <v>0</v>
      </c>
      <c r="BC1128" s="191">
        <f t="shared" si="4104"/>
        <v>0</v>
      </c>
      <c r="BD1128" s="191">
        <f t="shared" si="4104"/>
        <v>0</v>
      </c>
      <c r="BE1128" s="191">
        <f t="shared" si="4104"/>
        <v>0</v>
      </c>
      <c r="BF1128" s="191">
        <f t="shared" si="4104"/>
        <v>0</v>
      </c>
      <c r="BG1128" s="191">
        <f t="shared" si="4104"/>
        <v>0</v>
      </c>
      <c r="BH1128" s="191">
        <f t="shared" si="4104"/>
        <v>0</v>
      </c>
      <c r="BI1128" s="163">
        <f t="shared" si="4035"/>
        <v>0</v>
      </c>
      <c r="BV1128" s="163"/>
      <c r="CI1128" s="163"/>
      <c r="CV1128" s="163"/>
      <c r="DI1128" s="163"/>
      <c r="DV1128" s="163"/>
      <c r="EI1128" s="163"/>
    </row>
    <row r="1129" spans="1:139" ht="15.75" hidden="1" customHeight="1" outlineLevel="1" x14ac:dyDescent="0.25">
      <c r="A1129" s="2">
        <f t="shared" si="4087"/>
        <v>99</v>
      </c>
      <c r="B1129" s="1">
        <f t="shared" si="4087"/>
        <v>0</v>
      </c>
      <c r="C1129" s="1">
        <f t="shared" si="4087"/>
        <v>0</v>
      </c>
      <c r="D1129" s="2">
        <f t="shared" si="4087"/>
        <v>0</v>
      </c>
      <c r="E1129" s="162">
        <f t="shared" si="4087"/>
        <v>0</v>
      </c>
      <c r="F1129" s="84"/>
      <c r="J1129" s="191">
        <v>0</v>
      </c>
      <c r="K1129" s="191">
        <v>0</v>
      </c>
      <c r="L1129" s="191">
        <v>0</v>
      </c>
      <c r="M1129" s="191">
        <v>0</v>
      </c>
      <c r="N1129" s="191">
        <v>0</v>
      </c>
      <c r="O1129" s="191">
        <v>0</v>
      </c>
      <c r="P1129" s="191">
        <v>0</v>
      </c>
      <c r="Q1129" s="191">
        <v>0</v>
      </c>
      <c r="R1129" s="191">
        <v>0</v>
      </c>
      <c r="S1129" s="191">
        <v>0</v>
      </c>
      <c r="T1129" s="191">
        <v>0</v>
      </c>
      <c r="U1129" s="116">
        <v>0</v>
      </c>
      <c r="V1129" s="163">
        <f t="shared" si="3873"/>
        <v>0</v>
      </c>
      <c r="W1129" s="116">
        <v>0</v>
      </c>
      <c r="X1129" s="116">
        <v>0</v>
      </c>
      <c r="Y1129" s="191">
        <v>0</v>
      </c>
      <c r="Z1129" s="191">
        <v>0</v>
      </c>
      <c r="AA1129" s="116">
        <v>0</v>
      </c>
      <c r="AB1129" s="191">
        <v>0</v>
      </c>
      <c r="AC1129" s="191">
        <v>0</v>
      </c>
      <c r="AD1129" s="191">
        <f t="shared" si="4068"/>
        <v>0</v>
      </c>
      <c r="AE1129" s="116">
        <v>0</v>
      </c>
      <c r="AF1129" s="191">
        <v>0</v>
      </c>
      <c r="AG1129" s="116">
        <v>0</v>
      </c>
      <c r="AH1129" s="116">
        <v>0</v>
      </c>
      <c r="AI1129" s="163">
        <f t="shared" si="4098"/>
        <v>0</v>
      </c>
      <c r="AJ1129" s="191">
        <f t="shared" ref="AJ1129:AU1129" si="4105">AJ246*$F$1029</f>
        <v>0</v>
      </c>
      <c r="AK1129" s="191">
        <f t="shared" si="4105"/>
        <v>0</v>
      </c>
      <c r="AL1129" s="191">
        <f t="shared" si="4105"/>
        <v>0</v>
      </c>
      <c r="AM1129" s="191">
        <f t="shared" si="4105"/>
        <v>0</v>
      </c>
      <c r="AN1129" s="191">
        <f t="shared" si="4105"/>
        <v>0</v>
      </c>
      <c r="AO1129" s="191">
        <f t="shared" si="4105"/>
        <v>0</v>
      </c>
      <c r="AP1129" s="191">
        <f t="shared" si="4105"/>
        <v>0</v>
      </c>
      <c r="AQ1129" s="191">
        <f t="shared" si="4105"/>
        <v>0</v>
      </c>
      <c r="AR1129" s="191">
        <f t="shared" si="4105"/>
        <v>0</v>
      </c>
      <c r="AS1129" s="191">
        <f t="shared" si="4105"/>
        <v>0</v>
      </c>
      <c r="AT1129" s="191">
        <f t="shared" si="4105"/>
        <v>0</v>
      </c>
      <c r="AU1129" s="191">
        <f t="shared" si="4105"/>
        <v>0</v>
      </c>
      <c r="AV1129" s="163">
        <f t="shared" si="4033"/>
        <v>0</v>
      </c>
      <c r="AW1129" s="191">
        <f t="shared" ref="AW1129:BH1129" si="4106">AW246*$F$1029</f>
        <v>0</v>
      </c>
      <c r="AX1129" s="191">
        <f t="shared" si="4106"/>
        <v>0</v>
      </c>
      <c r="AY1129" s="191">
        <f t="shared" si="4106"/>
        <v>0</v>
      </c>
      <c r="AZ1129" s="191">
        <f t="shared" si="4106"/>
        <v>0</v>
      </c>
      <c r="BA1129" s="191">
        <f t="shared" si="4106"/>
        <v>0</v>
      </c>
      <c r="BB1129" s="191">
        <f t="shared" si="4106"/>
        <v>0</v>
      </c>
      <c r="BC1129" s="191">
        <f t="shared" si="4106"/>
        <v>0</v>
      </c>
      <c r="BD1129" s="191">
        <f t="shared" si="4106"/>
        <v>0</v>
      </c>
      <c r="BE1129" s="191">
        <f t="shared" si="4106"/>
        <v>0</v>
      </c>
      <c r="BF1129" s="191">
        <f t="shared" si="4106"/>
        <v>0</v>
      </c>
      <c r="BG1129" s="191">
        <f t="shared" si="4106"/>
        <v>0</v>
      </c>
      <c r="BH1129" s="191">
        <f t="shared" si="4106"/>
        <v>0</v>
      </c>
      <c r="BI1129" s="163">
        <f t="shared" si="4035"/>
        <v>0</v>
      </c>
      <c r="BV1129" s="163"/>
      <c r="CI1129" s="163"/>
      <c r="CV1129" s="163"/>
      <c r="DI1129" s="163"/>
      <c r="DV1129" s="163"/>
      <c r="EI1129" s="163"/>
    </row>
    <row r="1130" spans="1:139" ht="15.75" hidden="1" customHeight="1" outlineLevel="1" x14ac:dyDescent="0.25">
      <c r="A1130" s="2">
        <f t="shared" si="4087"/>
        <v>100</v>
      </c>
      <c r="B1130" s="1">
        <f t="shared" si="4087"/>
        <v>0</v>
      </c>
      <c r="C1130" s="1">
        <f t="shared" si="4087"/>
        <v>0</v>
      </c>
      <c r="D1130" s="2">
        <f t="shared" si="4087"/>
        <v>0</v>
      </c>
      <c r="E1130" s="162">
        <f t="shared" si="4087"/>
        <v>0</v>
      </c>
      <c r="F1130" s="84"/>
      <c r="J1130" s="191">
        <v>0</v>
      </c>
      <c r="K1130" s="191">
        <v>0</v>
      </c>
      <c r="L1130" s="191">
        <v>0</v>
      </c>
      <c r="M1130" s="191">
        <v>0</v>
      </c>
      <c r="N1130" s="191">
        <v>0</v>
      </c>
      <c r="O1130" s="191">
        <v>0</v>
      </c>
      <c r="P1130" s="191">
        <v>0</v>
      </c>
      <c r="Q1130" s="191">
        <v>0</v>
      </c>
      <c r="R1130" s="191">
        <v>0</v>
      </c>
      <c r="S1130" s="191">
        <v>0</v>
      </c>
      <c r="T1130" s="191">
        <v>0</v>
      </c>
      <c r="U1130" s="116">
        <v>0</v>
      </c>
      <c r="V1130" s="163">
        <f t="shared" si="3873"/>
        <v>0</v>
      </c>
      <c r="W1130" s="116">
        <v>0</v>
      </c>
      <c r="X1130" s="116">
        <v>0</v>
      </c>
      <c r="Y1130" s="191">
        <v>0</v>
      </c>
      <c r="Z1130" s="191">
        <v>0</v>
      </c>
      <c r="AA1130" s="116">
        <v>0</v>
      </c>
      <c r="AB1130" s="191">
        <v>0</v>
      </c>
      <c r="AC1130" s="191">
        <v>0</v>
      </c>
      <c r="AD1130" s="191">
        <f t="shared" si="4068"/>
        <v>0</v>
      </c>
      <c r="AE1130" s="116">
        <v>0</v>
      </c>
      <c r="AF1130" s="191">
        <v>0</v>
      </c>
      <c r="AG1130" s="116">
        <v>0</v>
      </c>
      <c r="AH1130" s="116">
        <v>0</v>
      </c>
      <c r="AI1130" s="163">
        <f t="shared" si="4098"/>
        <v>0</v>
      </c>
      <c r="AJ1130" s="191">
        <f t="shared" ref="AJ1130:AU1130" si="4107">AJ247*$F$1029</f>
        <v>0</v>
      </c>
      <c r="AK1130" s="191">
        <f t="shared" si="4107"/>
        <v>0</v>
      </c>
      <c r="AL1130" s="191">
        <f t="shared" si="4107"/>
        <v>0</v>
      </c>
      <c r="AM1130" s="191">
        <f t="shared" si="4107"/>
        <v>0</v>
      </c>
      <c r="AN1130" s="191">
        <f t="shared" si="4107"/>
        <v>0</v>
      </c>
      <c r="AO1130" s="191">
        <f t="shared" si="4107"/>
        <v>0</v>
      </c>
      <c r="AP1130" s="191">
        <f t="shared" si="4107"/>
        <v>0</v>
      </c>
      <c r="AQ1130" s="191">
        <f t="shared" si="4107"/>
        <v>0</v>
      </c>
      <c r="AR1130" s="191">
        <f t="shared" si="4107"/>
        <v>0</v>
      </c>
      <c r="AS1130" s="191">
        <f t="shared" si="4107"/>
        <v>0</v>
      </c>
      <c r="AT1130" s="191">
        <f t="shared" si="4107"/>
        <v>0</v>
      </c>
      <c r="AU1130" s="191">
        <f t="shared" si="4107"/>
        <v>0</v>
      </c>
      <c r="AV1130" s="163">
        <f t="shared" si="4033"/>
        <v>0</v>
      </c>
      <c r="AW1130" s="191">
        <f t="shared" ref="AW1130:BH1130" si="4108">AW247*$F$1029</f>
        <v>0</v>
      </c>
      <c r="AX1130" s="191">
        <f t="shared" si="4108"/>
        <v>0</v>
      </c>
      <c r="AY1130" s="191">
        <f t="shared" si="4108"/>
        <v>0</v>
      </c>
      <c r="AZ1130" s="191">
        <f t="shared" si="4108"/>
        <v>0</v>
      </c>
      <c r="BA1130" s="191">
        <f t="shared" si="4108"/>
        <v>0</v>
      </c>
      <c r="BB1130" s="191">
        <f t="shared" si="4108"/>
        <v>0</v>
      </c>
      <c r="BC1130" s="191">
        <f t="shared" si="4108"/>
        <v>0</v>
      </c>
      <c r="BD1130" s="191">
        <f t="shared" si="4108"/>
        <v>0</v>
      </c>
      <c r="BE1130" s="191">
        <f t="shared" si="4108"/>
        <v>0</v>
      </c>
      <c r="BF1130" s="191">
        <f t="shared" si="4108"/>
        <v>0</v>
      </c>
      <c r="BG1130" s="191">
        <f t="shared" si="4108"/>
        <v>0</v>
      </c>
      <c r="BH1130" s="191">
        <f t="shared" si="4108"/>
        <v>0</v>
      </c>
      <c r="BI1130" s="163">
        <f t="shared" si="4035"/>
        <v>0</v>
      </c>
      <c r="BV1130" s="163"/>
      <c r="CI1130" s="163"/>
      <c r="CV1130" s="163"/>
      <c r="DI1130" s="163"/>
      <c r="DV1130" s="163"/>
      <c r="EI1130" s="163"/>
    </row>
    <row r="1131" spans="1:139" ht="15.75" hidden="1" customHeight="1" outlineLevel="1" x14ac:dyDescent="0.25">
      <c r="A1131" s="2">
        <f t="shared" ref="A1131:E1140" si="4109">A991</f>
        <v>101</v>
      </c>
      <c r="B1131" s="1">
        <f t="shared" si="4109"/>
        <v>0</v>
      </c>
      <c r="C1131" s="1">
        <f t="shared" si="4109"/>
        <v>0</v>
      </c>
      <c r="D1131" s="2">
        <f t="shared" si="4109"/>
        <v>0</v>
      </c>
      <c r="E1131" s="162">
        <f t="shared" si="4109"/>
        <v>0</v>
      </c>
      <c r="F1131" s="84"/>
      <c r="J1131" s="191">
        <v>0</v>
      </c>
      <c r="K1131" s="191">
        <v>0</v>
      </c>
      <c r="L1131" s="191">
        <v>0</v>
      </c>
      <c r="M1131" s="191">
        <v>0</v>
      </c>
      <c r="N1131" s="191">
        <v>0</v>
      </c>
      <c r="O1131" s="191">
        <v>0</v>
      </c>
      <c r="P1131" s="191">
        <v>0</v>
      </c>
      <c r="Q1131" s="191">
        <v>0</v>
      </c>
      <c r="R1131" s="191">
        <v>0</v>
      </c>
      <c r="S1131" s="191">
        <v>0</v>
      </c>
      <c r="T1131" s="191">
        <v>0</v>
      </c>
      <c r="U1131" s="116">
        <v>0</v>
      </c>
      <c r="V1131" s="163">
        <f t="shared" si="3873"/>
        <v>0</v>
      </c>
      <c r="W1131" s="116">
        <v>0</v>
      </c>
      <c r="X1131" s="116">
        <v>0</v>
      </c>
      <c r="Y1131" s="191">
        <v>0</v>
      </c>
      <c r="Z1131" s="191">
        <v>0</v>
      </c>
      <c r="AA1131" s="116">
        <v>0</v>
      </c>
      <c r="AB1131" s="191">
        <v>0</v>
      </c>
      <c r="AC1131" s="191">
        <v>0</v>
      </c>
      <c r="AD1131" s="191">
        <f t="shared" si="4068"/>
        <v>0</v>
      </c>
      <c r="AE1131" s="116">
        <v>0</v>
      </c>
      <c r="AF1131" s="191">
        <v>0</v>
      </c>
      <c r="AG1131" s="116">
        <v>0</v>
      </c>
      <c r="AH1131" s="116">
        <v>0</v>
      </c>
      <c r="AI1131" s="163">
        <f t="shared" si="4098"/>
        <v>0</v>
      </c>
      <c r="AJ1131" s="191">
        <f t="shared" ref="AJ1131:AU1131" si="4110">AJ248*$F$1029</f>
        <v>0</v>
      </c>
      <c r="AK1131" s="191">
        <f t="shared" si="4110"/>
        <v>0</v>
      </c>
      <c r="AL1131" s="191">
        <f t="shared" si="4110"/>
        <v>0</v>
      </c>
      <c r="AM1131" s="191">
        <f t="shared" si="4110"/>
        <v>0</v>
      </c>
      <c r="AN1131" s="191">
        <f t="shared" si="4110"/>
        <v>0</v>
      </c>
      <c r="AO1131" s="191">
        <f t="shared" si="4110"/>
        <v>0</v>
      </c>
      <c r="AP1131" s="191">
        <f t="shared" si="4110"/>
        <v>0</v>
      </c>
      <c r="AQ1131" s="191">
        <f t="shared" si="4110"/>
        <v>0</v>
      </c>
      <c r="AR1131" s="191">
        <f t="shared" si="4110"/>
        <v>0</v>
      </c>
      <c r="AS1131" s="191">
        <f t="shared" si="4110"/>
        <v>0</v>
      </c>
      <c r="AT1131" s="191">
        <f t="shared" si="4110"/>
        <v>0</v>
      </c>
      <c r="AU1131" s="191">
        <f t="shared" si="4110"/>
        <v>0</v>
      </c>
      <c r="AV1131" s="163">
        <f t="shared" si="4033"/>
        <v>0</v>
      </c>
      <c r="AW1131" s="191">
        <f t="shared" ref="AW1131:BH1131" si="4111">AW248*$F$1029</f>
        <v>0</v>
      </c>
      <c r="AX1131" s="191">
        <f t="shared" si="4111"/>
        <v>0</v>
      </c>
      <c r="AY1131" s="191">
        <f t="shared" si="4111"/>
        <v>0</v>
      </c>
      <c r="AZ1131" s="191">
        <f t="shared" si="4111"/>
        <v>0</v>
      </c>
      <c r="BA1131" s="191">
        <f t="shared" si="4111"/>
        <v>0</v>
      </c>
      <c r="BB1131" s="191">
        <f t="shared" si="4111"/>
        <v>0</v>
      </c>
      <c r="BC1131" s="191">
        <f t="shared" si="4111"/>
        <v>0</v>
      </c>
      <c r="BD1131" s="191">
        <f t="shared" si="4111"/>
        <v>0</v>
      </c>
      <c r="BE1131" s="191">
        <f t="shared" si="4111"/>
        <v>0</v>
      </c>
      <c r="BF1131" s="191">
        <f t="shared" si="4111"/>
        <v>0</v>
      </c>
      <c r="BG1131" s="191">
        <f t="shared" si="4111"/>
        <v>0</v>
      </c>
      <c r="BH1131" s="191">
        <f t="shared" si="4111"/>
        <v>0</v>
      </c>
      <c r="BI1131" s="163">
        <f t="shared" si="4035"/>
        <v>0</v>
      </c>
      <c r="BV1131" s="163"/>
      <c r="CI1131" s="163"/>
      <c r="CV1131" s="163"/>
      <c r="DI1131" s="163"/>
      <c r="DV1131" s="163"/>
      <c r="EI1131" s="163"/>
    </row>
    <row r="1132" spans="1:139" ht="15.75" hidden="1" customHeight="1" outlineLevel="1" x14ac:dyDescent="0.25">
      <c r="A1132" s="2">
        <f t="shared" si="4109"/>
        <v>102</v>
      </c>
      <c r="B1132" s="1">
        <f t="shared" si="4109"/>
        <v>0</v>
      </c>
      <c r="C1132" s="1">
        <f t="shared" si="4109"/>
        <v>0</v>
      </c>
      <c r="D1132" s="2">
        <f t="shared" si="4109"/>
        <v>0</v>
      </c>
      <c r="E1132" s="162">
        <f t="shared" si="4109"/>
        <v>0</v>
      </c>
      <c r="F1132" s="84"/>
      <c r="J1132" s="191">
        <v>0</v>
      </c>
      <c r="K1132" s="191">
        <v>0</v>
      </c>
      <c r="L1132" s="191">
        <v>0</v>
      </c>
      <c r="M1132" s="191">
        <v>0</v>
      </c>
      <c r="N1132" s="191">
        <v>0</v>
      </c>
      <c r="O1132" s="191">
        <v>0</v>
      </c>
      <c r="P1132" s="191">
        <v>0</v>
      </c>
      <c r="Q1132" s="191">
        <v>0</v>
      </c>
      <c r="R1132" s="191">
        <v>0</v>
      </c>
      <c r="S1132" s="191">
        <v>0</v>
      </c>
      <c r="T1132" s="191">
        <v>0</v>
      </c>
      <c r="U1132" s="116">
        <v>0</v>
      </c>
      <c r="V1132" s="163">
        <f t="shared" si="3873"/>
        <v>0</v>
      </c>
      <c r="W1132" s="116">
        <v>0</v>
      </c>
      <c r="X1132" s="116">
        <v>0</v>
      </c>
      <c r="Y1132" s="191">
        <v>0</v>
      </c>
      <c r="Z1132" s="191">
        <v>0</v>
      </c>
      <c r="AA1132" s="116">
        <v>0</v>
      </c>
      <c r="AB1132" s="191">
        <v>0</v>
      </c>
      <c r="AC1132" s="191">
        <v>0</v>
      </c>
      <c r="AD1132" s="191">
        <f t="shared" si="4068"/>
        <v>0</v>
      </c>
      <c r="AE1132" s="116">
        <v>0</v>
      </c>
      <c r="AF1132" s="191">
        <v>0</v>
      </c>
      <c r="AG1132" s="116">
        <v>0</v>
      </c>
      <c r="AH1132" s="116">
        <v>0</v>
      </c>
      <c r="AI1132" s="163">
        <f t="shared" si="4098"/>
        <v>0</v>
      </c>
      <c r="AJ1132" s="191">
        <f t="shared" ref="AJ1132:AU1132" si="4112">AJ249*$F$1029</f>
        <v>0</v>
      </c>
      <c r="AK1132" s="191">
        <f t="shared" si="4112"/>
        <v>0</v>
      </c>
      <c r="AL1132" s="191">
        <f t="shared" si="4112"/>
        <v>0</v>
      </c>
      <c r="AM1132" s="191">
        <f t="shared" si="4112"/>
        <v>0</v>
      </c>
      <c r="AN1132" s="191">
        <f t="shared" si="4112"/>
        <v>0</v>
      </c>
      <c r="AO1132" s="191">
        <f t="shared" si="4112"/>
        <v>0</v>
      </c>
      <c r="AP1132" s="191">
        <f t="shared" si="4112"/>
        <v>0</v>
      </c>
      <c r="AQ1132" s="191">
        <f t="shared" si="4112"/>
        <v>0</v>
      </c>
      <c r="AR1132" s="191">
        <f t="shared" si="4112"/>
        <v>0</v>
      </c>
      <c r="AS1132" s="191">
        <f t="shared" si="4112"/>
        <v>0</v>
      </c>
      <c r="AT1132" s="191">
        <f t="shared" si="4112"/>
        <v>0</v>
      </c>
      <c r="AU1132" s="191">
        <f t="shared" si="4112"/>
        <v>0</v>
      </c>
      <c r="AV1132" s="163">
        <f t="shared" si="4033"/>
        <v>0</v>
      </c>
      <c r="AW1132" s="191">
        <f t="shared" ref="AW1132:BH1132" si="4113">AW249*$F$1029</f>
        <v>0</v>
      </c>
      <c r="AX1132" s="191">
        <f t="shared" si="4113"/>
        <v>0</v>
      </c>
      <c r="AY1132" s="191">
        <f t="shared" si="4113"/>
        <v>0</v>
      </c>
      <c r="AZ1132" s="191">
        <f t="shared" si="4113"/>
        <v>0</v>
      </c>
      <c r="BA1132" s="191">
        <f t="shared" si="4113"/>
        <v>0</v>
      </c>
      <c r="BB1132" s="191">
        <f t="shared" si="4113"/>
        <v>0</v>
      </c>
      <c r="BC1132" s="191">
        <f t="shared" si="4113"/>
        <v>0</v>
      </c>
      <c r="BD1132" s="191">
        <f t="shared" si="4113"/>
        <v>0</v>
      </c>
      <c r="BE1132" s="191">
        <f t="shared" si="4113"/>
        <v>0</v>
      </c>
      <c r="BF1132" s="191">
        <f t="shared" si="4113"/>
        <v>0</v>
      </c>
      <c r="BG1132" s="191">
        <f t="shared" si="4113"/>
        <v>0</v>
      </c>
      <c r="BH1132" s="191">
        <f t="shared" si="4113"/>
        <v>0</v>
      </c>
      <c r="BI1132" s="163">
        <f t="shared" si="4035"/>
        <v>0</v>
      </c>
      <c r="BV1132" s="163"/>
      <c r="CI1132" s="163"/>
      <c r="CV1132" s="163"/>
      <c r="DI1132" s="163"/>
      <c r="DV1132" s="163"/>
      <c r="EI1132" s="163"/>
    </row>
    <row r="1133" spans="1:139" ht="15.75" hidden="1" customHeight="1" outlineLevel="1" x14ac:dyDescent="0.25">
      <c r="A1133" s="2">
        <f t="shared" si="4109"/>
        <v>103</v>
      </c>
      <c r="B1133" s="1">
        <f t="shared" si="4109"/>
        <v>0</v>
      </c>
      <c r="C1133" s="1">
        <f t="shared" si="4109"/>
        <v>0</v>
      </c>
      <c r="D1133" s="2">
        <f t="shared" si="4109"/>
        <v>0</v>
      </c>
      <c r="E1133" s="162">
        <f t="shared" si="4109"/>
        <v>0</v>
      </c>
      <c r="F1133" s="84"/>
      <c r="J1133" s="191">
        <v>0</v>
      </c>
      <c r="K1133" s="191">
        <v>0</v>
      </c>
      <c r="L1133" s="191">
        <v>0</v>
      </c>
      <c r="M1133" s="191">
        <v>0</v>
      </c>
      <c r="N1133" s="191">
        <v>0</v>
      </c>
      <c r="O1133" s="191">
        <v>0</v>
      </c>
      <c r="P1133" s="191">
        <v>0</v>
      </c>
      <c r="Q1133" s="191">
        <v>0</v>
      </c>
      <c r="R1133" s="191">
        <v>0</v>
      </c>
      <c r="S1133" s="191">
        <v>0</v>
      </c>
      <c r="T1133" s="191">
        <v>0</v>
      </c>
      <c r="U1133" s="116">
        <v>0</v>
      </c>
      <c r="V1133" s="163">
        <f t="shared" si="3873"/>
        <v>0</v>
      </c>
      <c r="W1133" s="116">
        <v>0</v>
      </c>
      <c r="X1133" s="116">
        <v>0</v>
      </c>
      <c r="Y1133" s="191">
        <v>0</v>
      </c>
      <c r="Z1133" s="191">
        <v>0</v>
      </c>
      <c r="AA1133" s="116">
        <v>0</v>
      </c>
      <c r="AB1133" s="191">
        <v>0</v>
      </c>
      <c r="AC1133" s="191">
        <v>0</v>
      </c>
      <c r="AD1133" s="191">
        <f t="shared" si="4068"/>
        <v>0</v>
      </c>
      <c r="AE1133" s="116">
        <v>0</v>
      </c>
      <c r="AF1133" s="191">
        <v>0</v>
      </c>
      <c r="AG1133" s="116">
        <v>0</v>
      </c>
      <c r="AH1133" s="116">
        <v>0</v>
      </c>
      <c r="AI1133" s="163">
        <f t="shared" si="4098"/>
        <v>0</v>
      </c>
      <c r="AJ1133" s="191">
        <f t="shared" ref="AJ1133:AU1133" si="4114">AJ250*$F$1029</f>
        <v>0</v>
      </c>
      <c r="AK1133" s="191">
        <f t="shared" si="4114"/>
        <v>0</v>
      </c>
      <c r="AL1133" s="191">
        <f t="shared" si="4114"/>
        <v>0</v>
      </c>
      <c r="AM1133" s="191">
        <f t="shared" si="4114"/>
        <v>0</v>
      </c>
      <c r="AN1133" s="191">
        <f t="shared" si="4114"/>
        <v>0</v>
      </c>
      <c r="AO1133" s="191">
        <f t="shared" si="4114"/>
        <v>0</v>
      </c>
      <c r="AP1133" s="191">
        <f t="shared" si="4114"/>
        <v>0</v>
      </c>
      <c r="AQ1133" s="191">
        <f t="shared" si="4114"/>
        <v>0</v>
      </c>
      <c r="AR1133" s="191">
        <f t="shared" si="4114"/>
        <v>0</v>
      </c>
      <c r="AS1133" s="191">
        <f t="shared" si="4114"/>
        <v>0</v>
      </c>
      <c r="AT1133" s="191">
        <f t="shared" si="4114"/>
        <v>0</v>
      </c>
      <c r="AU1133" s="191">
        <f t="shared" si="4114"/>
        <v>0</v>
      </c>
      <c r="AV1133" s="163">
        <f t="shared" si="4033"/>
        <v>0</v>
      </c>
      <c r="AW1133" s="191">
        <f t="shared" ref="AW1133:BH1133" si="4115">AW250*$F$1029</f>
        <v>0</v>
      </c>
      <c r="AX1133" s="191">
        <f t="shared" si="4115"/>
        <v>0</v>
      </c>
      <c r="AY1133" s="191">
        <f t="shared" si="4115"/>
        <v>0</v>
      </c>
      <c r="AZ1133" s="191">
        <f t="shared" si="4115"/>
        <v>0</v>
      </c>
      <c r="BA1133" s="191">
        <f t="shared" si="4115"/>
        <v>0</v>
      </c>
      <c r="BB1133" s="191">
        <f t="shared" si="4115"/>
        <v>0</v>
      </c>
      <c r="BC1133" s="191">
        <f t="shared" si="4115"/>
        <v>0</v>
      </c>
      <c r="BD1133" s="191">
        <f t="shared" si="4115"/>
        <v>0</v>
      </c>
      <c r="BE1133" s="191">
        <f t="shared" si="4115"/>
        <v>0</v>
      </c>
      <c r="BF1133" s="191">
        <f t="shared" si="4115"/>
        <v>0</v>
      </c>
      <c r="BG1133" s="191">
        <f t="shared" si="4115"/>
        <v>0</v>
      </c>
      <c r="BH1133" s="191">
        <f t="shared" si="4115"/>
        <v>0</v>
      </c>
      <c r="BI1133" s="163">
        <f t="shared" si="4035"/>
        <v>0</v>
      </c>
      <c r="BV1133" s="163"/>
      <c r="CI1133" s="163"/>
      <c r="CV1133" s="163"/>
      <c r="DI1133" s="163"/>
      <c r="DV1133" s="163"/>
      <c r="EI1133" s="163"/>
    </row>
    <row r="1134" spans="1:139" ht="15.75" hidden="1" customHeight="1" outlineLevel="1" x14ac:dyDescent="0.25">
      <c r="A1134" s="2">
        <f t="shared" si="4109"/>
        <v>104</v>
      </c>
      <c r="B1134" s="1">
        <f t="shared" si="4109"/>
        <v>0</v>
      </c>
      <c r="C1134" s="1">
        <f t="shared" si="4109"/>
        <v>0</v>
      </c>
      <c r="D1134" s="2">
        <f t="shared" si="4109"/>
        <v>0</v>
      </c>
      <c r="E1134" s="162">
        <f t="shared" si="4109"/>
        <v>0</v>
      </c>
      <c r="F1134" s="84"/>
      <c r="J1134" s="191">
        <v>0</v>
      </c>
      <c r="K1134" s="191">
        <v>0</v>
      </c>
      <c r="L1134" s="191">
        <v>0</v>
      </c>
      <c r="M1134" s="191">
        <v>0</v>
      </c>
      <c r="N1134" s="191">
        <v>0</v>
      </c>
      <c r="O1134" s="191">
        <v>0</v>
      </c>
      <c r="P1134" s="191">
        <v>0</v>
      </c>
      <c r="Q1134" s="191">
        <v>0</v>
      </c>
      <c r="R1134" s="191">
        <v>0</v>
      </c>
      <c r="S1134" s="191">
        <v>0</v>
      </c>
      <c r="T1134" s="191">
        <v>0</v>
      </c>
      <c r="U1134" s="116">
        <v>0</v>
      </c>
      <c r="V1134" s="163">
        <f t="shared" si="3873"/>
        <v>0</v>
      </c>
      <c r="W1134" s="116">
        <v>0</v>
      </c>
      <c r="X1134" s="116">
        <v>0</v>
      </c>
      <c r="Y1134" s="191">
        <v>0</v>
      </c>
      <c r="Z1134" s="191">
        <v>0</v>
      </c>
      <c r="AA1134" s="116">
        <v>0</v>
      </c>
      <c r="AB1134" s="191">
        <v>0</v>
      </c>
      <c r="AC1134" s="191">
        <v>0</v>
      </c>
      <c r="AD1134" s="191">
        <f t="shared" si="4068"/>
        <v>0</v>
      </c>
      <c r="AE1134" s="116">
        <v>0</v>
      </c>
      <c r="AF1134" s="191">
        <v>0</v>
      </c>
      <c r="AG1134" s="116">
        <v>0</v>
      </c>
      <c r="AH1134" s="116">
        <v>0</v>
      </c>
      <c r="AI1134" s="163">
        <f t="shared" si="4098"/>
        <v>0</v>
      </c>
      <c r="AJ1134" s="191">
        <f t="shared" ref="AJ1134:AU1134" si="4116">AJ251*$F$1029</f>
        <v>0</v>
      </c>
      <c r="AK1134" s="191">
        <f t="shared" si="4116"/>
        <v>0</v>
      </c>
      <c r="AL1134" s="191">
        <f t="shared" si="4116"/>
        <v>0</v>
      </c>
      <c r="AM1134" s="191">
        <f t="shared" si="4116"/>
        <v>0</v>
      </c>
      <c r="AN1134" s="191">
        <f t="shared" si="4116"/>
        <v>0</v>
      </c>
      <c r="AO1134" s="191">
        <f t="shared" si="4116"/>
        <v>0</v>
      </c>
      <c r="AP1134" s="191">
        <f t="shared" si="4116"/>
        <v>0</v>
      </c>
      <c r="AQ1134" s="191">
        <f t="shared" si="4116"/>
        <v>0</v>
      </c>
      <c r="AR1134" s="191">
        <f t="shared" si="4116"/>
        <v>0</v>
      </c>
      <c r="AS1134" s="191">
        <f t="shared" si="4116"/>
        <v>0</v>
      </c>
      <c r="AT1134" s="191">
        <f t="shared" si="4116"/>
        <v>0</v>
      </c>
      <c r="AU1134" s="191">
        <f t="shared" si="4116"/>
        <v>0</v>
      </c>
      <c r="AV1134" s="163">
        <f t="shared" si="4033"/>
        <v>0</v>
      </c>
      <c r="AW1134" s="191">
        <f t="shared" ref="AW1134:BH1134" si="4117">AW251*$F$1029</f>
        <v>0</v>
      </c>
      <c r="AX1134" s="191">
        <f t="shared" si="4117"/>
        <v>0</v>
      </c>
      <c r="AY1134" s="191">
        <f t="shared" si="4117"/>
        <v>0</v>
      </c>
      <c r="AZ1134" s="191">
        <f t="shared" si="4117"/>
        <v>0</v>
      </c>
      <c r="BA1134" s="191">
        <f t="shared" si="4117"/>
        <v>0</v>
      </c>
      <c r="BB1134" s="191">
        <f t="shared" si="4117"/>
        <v>0</v>
      </c>
      <c r="BC1134" s="191">
        <f t="shared" si="4117"/>
        <v>0</v>
      </c>
      <c r="BD1134" s="191">
        <f t="shared" si="4117"/>
        <v>0</v>
      </c>
      <c r="BE1134" s="191">
        <f t="shared" si="4117"/>
        <v>0</v>
      </c>
      <c r="BF1134" s="191">
        <f t="shared" si="4117"/>
        <v>0</v>
      </c>
      <c r="BG1134" s="191">
        <f t="shared" si="4117"/>
        <v>0</v>
      </c>
      <c r="BH1134" s="191">
        <f t="shared" si="4117"/>
        <v>0</v>
      </c>
      <c r="BI1134" s="163">
        <f t="shared" si="4035"/>
        <v>0</v>
      </c>
      <c r="BV1134" s="163"/>
      <c r="CI1134" s="163"/>
      <c r="CV1134" s="163"/>
      <c r="DI1134" s="163"/>
      <c r="DV1134" s="163"/>
      <c r="EI1134" s="163"/>
    </row>
    <row r="1135" spans="1:139" ht="15.75" hidden="1" customHeight="1" outlineLevel="1" x14ac:dyDescent="0.25">
      <c r="A1135" s="2">
        <f t="shared" si="4109"/>
        <v>105</v>
      </c>
      <c r="B1135" s="1">
        <f t="shared" si="4109"/>
        <v>0</v>
      </c>
      <c r="C1135" s="1">
        <f t="shared" si="4109"/>
        <v>0</v>
      </c>
      <c r="D1135" s="2">
        <f t="shared" si="4109"/>
        <v>0</v>
      </c>
      <c r="E1135" s="162">
        <f t="shared" si="4109"/>
        <v>0</v>
      </c>
      <c r="F1135" s="84"/>
      <c r="J1135" s="191">
        <v>0</v>
      </c>
      <c r="K1135" s="191">
        <v>0</v>
      </c>
      <c r="L1135" s="191">
        <v>0</v>
      </c>
      <c r="M1135" s="191">
        <v>0</v>
      </c>
      <c r="N1135" s="191">
        <v>0</v>
      </c>
      <c r="O1135" s="191">
        <v>0</v>
      </c>
      <c r="P1135" s="191">
        <v>0</v>
      </c>
      <c r="Q1135" s="191">
        <v>0</v>
      </c>
      <c r="R1135" s="191">
        <v>0</v>
      </c>
      <c r="S1135" s="191">
        <v>0</v>
      </c>
      <c r="T1135" s="191">
        <v>0</v>
      </c>
      <c r="U1135" s="116">
        <v>0</v>
      </c>
      <c r="V1135" s="163">
        <f t="shared" si="3873"/>
        <v>0</v>
      </c>
      <c r="W1135" s="116">
        <v>0</v>
      </c>
      <c r="X1135" s="116">
        <v>0</v>
      </c>
      <c r="Y1135" s="191">
        <v>0</v>
      </c>
      <c r="Z1135" s="191">
        <v>0</v>
      </c>
      <c r="AA1135" s="116">
        <v>0</v>
      </c>
      <c r="AB1135" s="191">
        <v>0</v>
      </c>
      <c r="AC1135" s="191">
        <v>0</v>
      </c>
      <c r="AD1135" s="191">
        <f t="shared" si="4068"/>
        <v>0</v>
      </c>
      <c r="AE1135" s="116">
        <v>0</v>
      </c>
      <c r="AF1135" s="191">
        <v>0</v>
      </c>
      <c r="AG1135" s="116">
        <v>0</v>
      </c>
      <c r="AH1135" s="116">
        <v>0</v>
      </c>
      <c r="AI1135" s="163">
        <f t="shared" si="4098"/>
        <v>0</v>
      </c>
      <c r="AJ1135" s="191">
        <f t="shared" ref="AJ1135:AU1135" si="4118">AJ252*$F$1029</f>
        <v>0</v>
      </c>
      <c r="AK1135" s="191">
        <f t="shared" si="4118"/>
        <v>0</v>
      </c>
      <c r="AL1135" s="191">
        <f t="shared" si="4118"/>
        <v>0</v>
      </c>
      <c r="AM1135" s="191">
        <f t="shared" si="4118"/>
        <v>0</v>
      </c>
      <c r="AN1135" s="191">
        <f t="shared" si="4118"/>
        <v>0</v>
      </c>
      <c r="AO1135" s="191">
        <f t="shared" si="4118"/>
        <v>0</v>
      </c>
      <c r="AP1135" s="191">
        <f t="shared" si="4118"/>
        <v>0</v>
      </c>
      <c r="AQ1135" s="191">
        <f t="shared" si="4118"/>
        <v>0</v>
      </c>
      <c r="AR1135" s="191">
        <f t="shared" si="4118"/>
        <v>0</v>
      </c>
      <c r="AS1135" s="191">
        <f t="shared" si="4118"/>
        <v>0</v>
      </c>
      <c r="AT1135" s="191">
        <f t="shared" si="4118"/>
        <v>0</v>
      </c>
      <c r="AU1135" s="191">
        <f t="shared" si="4118"/>
        <v>0</v>
      </c>
      <c r="AV1135" s="163">
        <f t="shared" si="4033"/>
        <v>0</v>
      </c>
      <c r="AW1135" s="191">
        <f t="shared" ref="AW1135:BH1135" si="4119">AW252*$F$1029</f>
        <v>0</v>
      </c>
      <c r="AX1135" s="191">
        <f t="shared" si="4119"/>
        <v>0</v>
      </c>
      <c r="AY1135" s="191">
        <f t="shared" si="4119"/>
        <v>0</v>
      </c>
      <c r="AZ1135" s="191">
        <f t="shared" si="4119"/>
        <v>0</v>
      </c>
      <c r="BA1135" s="191">
        <f t="shared" si="4119"/>
        <v>0</v>
      </c>
      <c r="BB1135" s="191">
        <f t="shared" si="4119"/>
        <v>0</v>
      </c>
      <c r="BC1135" s="191">
        <f t="shared" si="4119"/>
        <v>0</v>
      </c>
      <c r="BD1135" s="191">
        <f t="shared" si="4119"/>
        <v>0</v>
      </c>
      <c r="BE1135" s="191">
        <f t="shared" si="4119"/>
        <v>0</v>
      </c>
      <c r="BF1135" s="191">
        <f t="shared" si="4119"/>
        <v>0</v>
      </c>
      <c r="BG1135" s="191">
        <f t="shared" si="4119"/>
        <v>0</v>
      </c>
      <c r="BH1135" s="191">
        <f t="shared" si="4119"/>
        <v>0</v>
      </c>
      <c r="BI1135" s="163">
        <f t="shared" si="4035"/>
        <v>0</v>
      </c>
      <c r="BV1135" s="163"/>
      <c r="CI1135" s="163"/>
      <c r="CV1135" s="163"/>
      <c r="DI1135" s="163"/>
      <c r="DV1135" s="163"/>
      <c r="EI1135" s="163"/>
    </row>
    <row r="1136" spans="1:139" ht="15.75" hidden="1" customHeight="1" outlineLevel="1" x14ac:dyDescent="0.25">
      <c r="A1136" s="2">
        <f t="shared" si="4109"/>
        <v>106</v>
      </c>
      <c r="B1136" s="1">
        <f t="shared" si="4109"/>
        <v>0</v>
      </c>
      <c r="C1136" s="1">
        <f t="shared" si="4109"/>
        <v>0</v>
      </c>
      <c r="D1136" s="2">
        <f t="shared" si="4109"/>
        <v>0</v>
      </c>
      <c r="E1136" s="162">
        <f t="shared" si="4109"/>
        <v>0</v>
      </c>
      <c r="F1136" s="84"/>
      <c r="J1136" s="191">
        <v>0</v>
      </c>
      <c r="K1136" s="191">
        <v>0</v>
      </c>
      <c r="L1136" s="191">
        <v>0</v>
      </c>
      <c r="M1136" s="191">
        <v>0</v>
      </c>
      <c r="N1136" s="191">
        <v>0</v>
      </c>
      <c r="O1136" s="191">
        <v>0</v>
      </c>
      <c r="P1136" s="191">
        <v>0</v>
      </c>
      <c r="Q1136" s="191">
        <v>0</v>
      </c>
      <c r="R1136" s="191">
        <v>0</v>
      </c>
      <c r="S1136" s="191">
        <v>0</v>
      </c>
      <c r="T1136" s="191">
        <v>0</v>
      </c>
      <c r="U1136" s="116">
        <v>0</v>
      </c>
      <c r="V1136" s="163">
        <f t="shared" si="3873"/>
        <v>0</v>
      </c>
      <c r="W1136" s="116">
        <v>0</v>
      </c>
      <c r="X1136" s="116">
        <v>0</v>
      </c>
      <c r="Y1136" s="191">
        <v>0</v>
      </c>
      <c r="Z1136" s="191">
        <v>0</v>
      </c>
      <c r="AA1136" s="116">
        <v>0</v>
      </c>
      <c r="AB1136" s="191">
        <v>0</v>
      </c>
      <c r="AC1136" s="191">
        <v>0</v>
      </c>
      <c r="AD1136" s="191">
        <f t="shared" si="4068"/>
        <v>0</v>
      </c>
      <c r="AE1136" s="116">
        <v>0</v>
      </c>
      <c r="AF1136" s="191">
        <v>0</v>
      </c>
      <c r="AG1136" s="116">
        <v>0</v>
      </c>
      <c r="AH1136" s="116">
        <v>0</v>
      </c>
      <c r="AI1136" s="163">
        <f t="shared" si="4098"/>
        <v>0</v>
      </c>
      <c r="AJ1136" s="191">
        <f t="shared" ref="AJ1136:AU1136" si="4120">AJ253*$F$1029</f>
        <v>0</v>
      </c>
      <c r="AK1136" s="191">
        <f t="shared" si="4120"/>
        <v>0</v>
      </c>
      <c r="AL1136" s="191">
        <f t="shared" si="4120"/>
        <v>0</v>
      </c>
      <c r="AM1136" s="191">
        <f t="shared" si="4120"/>
        <v>0</v>
      </c>
      <c r="AN1136" s="191">
        <f t="shared" si="4120"/>
        <v>0</v>
      </c>
      <c r="AO1136" s="191">
        <f t="shared" si="4120"/>
        <v>0</v>
      </c>
      <c r="AP1136" s="191">
        <f t="shared" si="4120"/>
        <v>0</v>
      </c>
      <c r="AQ1136" s="191">
        <f t="shared" si="4120"/>
        <v>0</v>
      </c>
      <c r="AR1136" s="191">
        <f t="shared" si="4120"/>
        <v>0</v>
      </c>
      <c r="AS1136" s="191">
        <f t="shared" si="4120"/>
        <v>0</v>
      </c>
      <c r="AT1136" s="191">
        <f t="shared" si="4120"/>
        <v>0</v>
      </c>
      <c r="AU1136" s="191">
        <f t="shared" si="4120"/>
        <v>0</v>
      </c>
      <c r="AV1136" s="163">
        <f t="shared" si="4033"/>
        <v>0</v>
      </c>
      <c r="AW1136" s="191">
        <f t="shared" ref="AW1136:BH1136" si="4121">AW253*$F$1029</f>
        <v>0</v>
      </c>
      <c r="AX1136" s="191">
        <f t="shared" si="4121"/>
        <v>0</v>
      </c>
      <c r="AY1136" s="191">
        <f t="shared" si="4121"/>
        <v>0</v>
      </c>
      <c r="AZ1136" s="191">
        <f t="shared" si="4121"/>
        <v>0</v>
      </c>
      <c r="BA1136" s="191">
        <f t="shared" si="4121"/>
        <v>0</v>
      </c>
      <c r="BB1136" s="191">
        <f t="shared" si="4121"/>
        <v>0</v>
      </c>
      <c r="BC1136" s="191">
        <f t="shared" si="4121"/>
        <v>0</v>
      </c>
      <c r="BD1136" s="191">
        <f t="shared" si="4121"/>
        <v>0</v>
      </c>
      <c r="BE1136" s="191">
        <f t="shared" si="4121"/>
        <v>0</v>
      </c>
      <c r="BF1136" s="191">
        <f t="shared" si="4121"/>
        <v>0</v>
      </c>
      <c r="BG1136" s="191">
        <f t="shared" si="4121"/>
        <v>0</v>
      </c>
      <c r="BH1136" s="191">
        <f t="shared" si="4121"/>
        <v>0</v>
      </c>
      <c r="BI1136" s="163">
        <f t="shared" si="4035"/>
        <v>0</v>
      </c>
      <c r="BV1136" s="163"/>
      <c r="CI1136" s="163"/>
      <c r="CV1136" s="163"/>
      <c r="DI1136" s="163"/>
      <c r="DV1136" s="163"/>
      <c r="EI1136" s="163"/>
    </row>
    <row r="1137" spans="1:139" ht="15.75" hidden="1" customHeight="1" outlineLevel="1" x14ac:dyDescent="0.25">
      <c r="A1137" s="2">
        <f t="shared" si="4109"/>
        <v>107</v>
      </c>
      <c r="B1137" s="1">
        <f t="shared" si="4109"/>
        <v>0</v>
      </c>
      <c r="C1137" s="1">
        <f t="shared" si="4109"/>
        <v>0</v>
      </c>
      <c r="D1137" s="2">
        <f t="shared" si="4109"/>
        <v>0</v>
      </c>
      <c r="E1137" s="162">
        <f t="shared" si="4109"/>
        <v>0</v>
      </c>
      <c r="F1137" s="84"/>
      <c r="J1137" s="191">
        <v>0</v>
      </c>
      <c r="K1137" s="191">
        <v>0</v>
      </c>
      <c r="L1137" s="191">
        <v>0</v>
      </c>
      <c r="M1137" s="191">
        <v>0</v>
      </c>
      <c r="N1137" s="191">
        <v>0</v>
      </c>
      <c r="O1137" s="191">
        <v>0</v>
      </c>
      <c r="P1137" s="191">
        <v>0</v>
      </c>
      <c r="Q1137" s="191">
        <v>0</v>
      </c>
      <c r="R1137" s="191">
        <v>0</v>
      </c>
      <c r="S1137" s="191">
        <v>0</v>
      </c>
      <c r="T1137" s="191">
        <v>0</v>
      </c>
      <c r="U1137" s="116">
        <v>0</v>
      </c>
      <c r="V1137" s="163">
        <f t="shared" si="3873"/>
        <v>0</v>
      </c>
      <c r="W1137" s="116">
        <v>0</v>
      </c>
      <c r="X1137" s="116">
        <v>0</v>
      </c>
      <c r="Y1137" s="191">
        <v>0</v>
      </c>
      <c r="Z1137" s="191">
        <v>0</v>
      </c>
      <c r="AA1137" s="116">
        <v>0</v>
      </c>
      <c r="AB1137" s="191">
        <v>0</v>
      </c>
      <c r="AC1137" s="191">
        <v>0</v>
      </c>
      <c r="AD1137" s="191">
        <f t="shared" si="4068"/>
        <v>0</v>
      </c>
      <c r="AE1137" s="116">
        <v>0</v>
      </c>
      <c r="AF1137" s="191">
        <v>0</v>
      </c>
      <c r="AG1137" s="116">
        <v>0</v>
      </c>
      <c r="AH1137" s="116">
        <v>0</v>
      </c>
      <c r="AI1137" s="163">
        <f t="shared" si="4098"/>
        <v>0</v>
      </c>
      <c r="AJ1137" s="191">
        <f t="shared" ref="AJ1137:AU1137" si="4122">AJ254*$F$1029</f>
        <v>0</v>
      </c>
      <c r="AK1137" s="191">
        <f t="shared" si="4122"/>
        <v>0</v>
      </c>
      <c r="AL1137" s="191">
        <f t="shared" si="4122"/>
        <v>0</v>
      </c>
      <c r="AM1137" s="191">
        <f t="shared" si="4122"/>
        <v>0</v>
      </c>
      <c r="AN1137" s="191">
        <f t="shared" si="4122"/>
        <v>0</v>
      </c>
      <c r="AO1137" s="191">
        <f t="shared" si="4122"/>
        <v>0</v>
      </c>
      <c r="AP1137" s="191">
        <f t="shared" si="4122"/>
        <v>0</v>
      </c>
      <c r="AQ1137" s="191">
        <f t="shared" si="4122"/>
        <v>0</v>
      </c>
      <c r="AR1137" s="191">
        <f t="shared" si="4122"/>
        <v>0</v>
      </c>
      <c r="AS1137" s="191">
        <f t="shared" si="4122"/>
        <v>0</v>
      </c>
      <c r="AT1137" s="191">
        <f t="shared" si="4122"/>
        <v>0</v>
      </c>
      <c r="AU1137" s="191">
        <f t="shared" si="4122"/>
        <v>0</v>
      </c>
      <c r="AV1137" s="163">
        <f t="shared" si="4033"/>
        <v>0</v>
      </c>
      <c r="AW1137" s="191">
        <f t="shared" ref="AW1137:BH1137" si="4123">AW254*$F$1029</f>
        <v>0</v>
      </c>
      <c r="AX1137" s="191">
        <f t="shared" si="4123"/>
        <v>0</v>
      </c>
      <c r="AY1137" s="191">
        <f t="shared" si="4123"/>
        <v>0</v>
      </c>
      <c r="AZ1137" s="191">
        <f t="shared" si="4123"/>
        <v>0</v>
      </c>
      <c r="BA1137" s="191">
        <f t="shared" si="4123"/>
        <v>0</v>
      </c>
      <c r="BB1137" s="191">
        <f t="shared" si="4123"/>
        <v>0</v>
      </c>
      <c r="BC1137" s="191">
        <f t="shared" si="4123"/>
        <v>0</v>
      </c>
      <c r="BD1137" s="191">
        <f t="shared" si="4123"/>
        <v>0</v>
      </c>
      <c r="BE1137" s="191">
        <f t="shared" si="4123"/>
        <v>0</v>
      </c>
      <c r="BF1137" s="191">
        <f t="shared" si="4123"/>
        <v>0</v>
      </c>
      <c r="BG1137" s="191">
        <f t="shared" si="4123"/>
        <v>0</v>
      </c>
      <c r="BH1137" s="191">
        <f t="shared" si="4123"/>
        <v>0</v>
      </c>
      <c r="BI1137" s="163">
        <f t="shared" si="4035"/>
        <v>0</v>
      </c>
      <c r="BV1137" s="163"/>
      <c r="CI1137" s="163"/>
      <c r="CV1137" s="163"/>
      <c r="DI1137" s="163"/>
      <c r="DV1137" s="163"/>
      <c r="EI1137" s="163"/>
    </row>
    <row r="1138" spans="1:139" ht="15.75" hidden="1" customHeight="1" outlineLevel="1" x14ac:dyDescent="0.25">
      <c r="A1138" s="2">
        <f t="shared" si="4109"/>
        <v>108</v>
      </c>
      <c r="B1138" s="1">
        <f t="shared" si="4109"/>
        <v>0</v>
      </c>
      <c r="C1138" s="1">
        <f t="shared" si="4109"/>
        <v>0</v>
      </c>
      <c r="D1138" s="2">
        <f t="shared" si="4109"/>
        <v>0</v>
      </c>
      <c r="E1138" s="162">
        <f t="shared" si="4109"/>
        <v>0</v>
      </c>
      <c r="F1138" s="84"/>
      <c r="J1138" s="191">
        <v>0</v>
      </c>
      <c r="K1138" s="191">
        <v>0</v>
      </c>
      <c r="L1138" s="191">
        <v>0</v>
      </c>
      <c r="M1138" s="191">
        <v>0</v>
      </c>
      <c r="N1138" s="191">
        <v>0</v>
      </c>
      <c r="O1138" s="191">
        <v>0</v>
      </c>
      <c r="P1138" s="191">
        <v>0</v>
      </c>
      <c r="Q1138" s="191">
        <v>0</v>
      </c>
      <c r="R1138" s="191">
        <v>0</v>
      </c>
      <c r="S1138" s="191">
        <v>0</v>
      </c>
      <c r="T1138" s="191">
        <v>0</v>
      </c>
      <c r="U1138" s="116">
        <v>0</v>
      </c>
      <c r="V1138" s="163">
        <f t="shared" si="3873"/>
        <v>0</v>
      </c>
      <c r="W1138" s="116">
        <v>0</v>
      </c>
      <c r="X1138" s="116">
        <v>0</v>
      </c>
      <c r="Y1138" s="191">
        <v>0</v>
      </c>
      <c r="Z1138" s="191">
        <v>0</v>
      </c>
      <c r="AA1138" s="116">
        <v>0</v>
      </c>
      <c r="AB1138" s="191">
        <v>0</v>
      </c>
      <c r="AC1138" s="191">
        <v>0</v>
      </c>
      <c r="AD1138" s="191">
        <f t="shared" si="4068"/>
        <v>0</v>
      </c>
      <c r="AE1138" s="116">
        <v>0</v>
      </c>
      <c r="AF1138" s="191">
        <v>0</v>
      </c>
      <c r="AG1138" s="116">
        <v>0</v>
      </c>
      <c r="AH1138" s="116">
        <v>0</v>
      </c>
      <c r="AI1138" s="163">
        <f t="shared" si="4098"/>
        <v>0</v>
      </c>
      <c r="AJ1138" s="191">
        <f t="shared" ref="AJ1138:AU1138" si="4124">AJ255*$F$1029</f>
        <v>0</v>
      </c>
      <c r="AK1138" s="191">
        <f t="shared" si="4124"/>
        <v>0</v>
      </c>
      <c r="AL1138" s="191">
        <f t="shared" si="4124"/>
        <v>0</v>
      </c>
      <c r="AM1138" s="191">
        <f t="shared" si="4124"/>
        <v>0</v>
      </c>
      <c r="AN1138" s="191">
        <f t="shared" si="4124"/>
        <v>0</v>
      </c>
      <c r="AO1138" s="191">
        <f t="shared" si="4124"/>
        <v>0</v>
      </c>
      <c r="AP1138" s="191">
        <f t="shared" si="4124"/>
        <v>0</v>
      </c>
      <c r="AQ1138" s="191">
        <f t="shared" si="4124"/>
        <v>0</v>
      </c>
      <c r="AR1138" s="191">
        <f t="shared" si="4124"/>
        <v>0</v>
      </c>
      <c r="AS1138" s="191">
        <f t="shared" si="4124"/>
        <v>0</v>
      </c>
      <c r="AT1138" s="191">
        <f t="shared" si="4124"/>
        <v>0</v>
      </c>
      <c r="AU1138" s="191">
        <f t="shared" si="4124"/>
        <v>0</v>
      </c>
      <c r="AV1138" s="163">
        <f t="shared" si="4033"/>
        <v>0</v>
      </c>
      <c r="AW1138" s="191">
        <f t="shared" ref="AW1138:BH1138" si="4125">AW255*$F$1029</f>
        <v>0</v>
      </c>
      <c r="AX1138" s="191">
        <f t="shared" si="4125"/>
        <v>0</v>
      </c>
      <c r="AY1138" s="191">
        <f t="shared" si="4125"/>
        <v>0</v>
      </c>
      <c r="AZ1138" s="191">
        <f t="shared" si="4125"/>
        <v>0</v>
      </c>
      <c r="BA1138" s="191">
        <f t="shared" si="4125"/>
        <v>0</v>
      </c>
      <c r="BB1138" s="191">
        <f t="shared" si="4125"/>
        <v>0</v>
      </c>
      <c r="BC1138" s="191">
        <f t="shared" si="4125"/>
        <v>0</v>
      </c>
      <c r="BD1138" s="191">
        <f t="shared" si="4125"/>
        <v>0</v>
      </c>
      <c r="BE1138" s="191">
        <f t="shared" si="4125"/>
        <v>0</v>
      </c>
      <c r="BF1138" s="191">
        <f t="shared" si="4125"/>
        <v>0</v>
      </c>
      <c r="BG1138" s="191">
        <f t="shared" si="4125"/>
        <v>0</v>
      </c>
      <c r="BH1138" s="191">
        <f t="shared" si="4125"/>
        <v>0</v>
      </c>
      <c r="BI1138" s="163">
        <f t="shared" si="4035"/>
        <v>0</v>
      </c>
      <c r="BV1138" s="163"/>
      <c r="CI1138" s="163"/>
      <c r="CV1138" s="163"/>
      <c r="DI1138" s="163"/>
      <c r="DV1138" s="163"/>
      <c r="EI1138" s="163"/>
    </row>
    <row r="1139" spans="1:139" ht="15.75" hidden="1" customHeight="1" outlineLevel="1" x14ac:dyDescent="0.25">
      <c r="A1139" s="2">
        <f t="shared" si="4109"/>
        <v>109</v>
      </c>
      <c r="B1139" s="1">
        <f t="shared" si="4109"/>
        <v>0</v>
      </c>
      <c r="C1139" s="1">
        <f t="shared" si="4109"/>
        <v>0</v>
      </c>
      <c r="D1139" s="2">
        <f t="shared" si="4109"/>
        <v>0</v>
      </c>
      <c r="E1139" s="162">
        <f t="shared" si="4109"/>
        <v>0</v>
      </c>
      <c r="F1139" s="84"/>
      <c r="J1139" s="191">
        <v>0</v>
      </c>
      <c r="K1139" s="191">
        <v>0</v>
      </c>
      <c r="L1139" s="191">
        <v>0</v>
      </c>
      <c r="M1139" s="191">
        <v>0</v>
      </c>
      <c r="N1139" s="191">
        <v>0</v>
      </c>
      <c r="O1139" s="191">
        <v>0</v>
      </c>
      <c r="P1139" s="191">
        <v>0</v>
      </c>
      <c r="Q1139" s="191">
        <v>0</v>
      </c>
      <c r="R1139" s="191">
        <v>0</v>
      </c>
      <c r="S1139" s="191">
        <v>0</v>
      </c>
      <c r="T1139" s="191">
        <v>0</v>
      </c>
      <c r="U1139" s="116">
        <v>0</v>
      </c>
      <c r="V1139" s="163">
        <f t="shared" si="3873"/>
        <v>0</v>
      </c>
      <c r="W1139" s="116">
        <v>0</v>
      </c>
      <c r="X1139" s="116">
        <v>0</v>
      </c>
      <c r="Y1139" s="191">
        <v>0</v>
      </c>
      <c r="Z1139" s="191">
        <v>0</v>
      </c>
      <c r="AA1139" s="116">
        <v>0</v>
      </c>
      <c r="AB1139" s="191">
        <v>0</v>
      </c>
      <c r="AC1139" s="191">
        <v>0</v>
      </c>
      <c r="AD1139" s="191">
        <f t="shared" si="4068"/>
        <v>0</v>
      </c>
      <c r="AE1139" s="116">
        <v>0</v>
      </c>
      <c r="AF1139" s="191">
        <v>0</v>
      </c>
      <c r="AG1139" s="116">
        <v>0</v>
      </c>
      <c r="AH1139" s="116">
        <v>0</v>
      </c>
      <c r="AI1139" s="163">
        <f t="shared" si="4098"/>
        <v>0</v>
      </c>
      <c r="AJ1139" s="191">
        <f t="shared" ref="AJ1139:AU1139" si="4126">AJ256*$F$1029</f>
        <v>0</v>
      </c>
      <c r="AK1139" s="191">
        <f t="shared" si="4126"/>
        <v>0</v>
      </c>
      <c r="AL1139" s="191">
        <f t="shared" si="4126"/>
        <v>0</v>
      </c>
      <c r="AM1139" s="191">
        <f t="shared" si="4126"/>
        <v>0</v>
      </c>
      <c r="AN1139" s="191">
        <f t="shared" si="4126"/>
        <v>0</v>
      </c>
      <c r="AO1139" s="191">
        <f t="shared" si="4126"/>
        <v>0</v>
      </c>
      <c r="AP1139" s="191">
        <f t="shared" si="4126"/>
        <v>0</v>
      </c>
      <c r="AQ1139" s="191">
        <f t="shared" si="4126"/>
        <v>0</v>
      </c>
      <c r="AR1139" s="191">
        <f t="shared" si="4126"/>
        <v>0</v>
      </c>
      <c r="AS1139" s="191">
        <f t="shared" si="4126"/>
        <v>0</v>
      </c>
      <c r="AT1139" s="191">
        <f t="shared" si="4126"/>
        <v>0</v>
      </c>
      <c r="AU1139" s="191">
        <f t="shared" si="4126"/>
        <v>0</v>
      </c>
      <c r="AV1139" s="163">
        <f t="shared" si="4033"/>
        <v>0</v>
      </c>
      <c r="AW1139" s="191">
        <f t="shared" ref="AW1139:BH1139" si="4127">AW256*$F$1029</f>
        <v>0</v>
      </c>
      <c r="AX1139" s="191">
        <f t="shared" si="4127"/>
        <v>0</v>
      </c>
      <c r="AY1139" s="191">
        <f t="shared" si="4127"/>
        <v>0</v>
      </c>
      <c r="AZ1139" s="191">
        <f t="shared" si="4127"/>
        <v>0</v>
      </c>
      <c r="BA1139" s="191">
        <f t="shared" si="4127"/>
        <v>0</v>
      </c>
      <c r="BB1139" s="191">
        <f t="shared" si="4127"/>
        <v>0</v>
      </c>
      <c r="BC1139" s="191">
        <f t="shared" si="4127"/>
        <v>0</v>
      </c>
      <c r="BD1139" s="191">
        <f t="shared" si="4127"/>
        <v>0</v>
      </c>
      <c r="BE1139" s="191">
        <f t="shared" si="4127"/>
        <v>0</v>
      </c>
      <c r="BF1139" s="191">
        <f t="shared" si="4127"/>
        <v>0</v>
      </c>
      <c r="BG1139" s="191">
        <f t="shared" si="4127"/>
        <v>0</v>
      </c>
      <c r="BH1139" s="191">
        <f t="shared" si="4127"/>
        <v>0</v>
      </c>
      <c r="BI1139" s="163">
        <f t="shared" si="4035"/>
        <v>0</v>
      </c>
      <c r="BV1139" s="163"/>
      <c r="CI1139" s="163"/>
      <c r="CV1139" s="163"/>
      <c r="DI1139" s="163"/>
      <c r="DV1139" s="163"/>
      <c r="EI1139" s="163"/>
    </row>
    <row r="1140" spans="1:139" ht="15.75" hidden="1" customHeight="1" outlineLevel="1" x14ac:dyDescent="0.25">
      <c r="A1140" s="2">
        <f t="shared" si="4109"/>
        <v>110</v>
      </c>
      <c r="B1140" s="1">
        <f t="shared" si="4109"/>
        <v>0</v>
      </c>
      <c r="C1140" s="1">
        <f t="shared" si="4109"/>
        <v>0</v>
      </c>
      <c r="D1140" s="2">
        <f t="shared" si="4109"/>
        <v>0</v>
      </c>
      <c r="E1140" s="162">
        <f t="shared" si="4109"/>
        <v>0</v>
      </c>
      <c r="F1140" s="84"/>
      <c r="J1140" s="191">
        <v>0</v>
      </c>
      <c r="K1140" s="191">
        <v>0</v>
      </c>
      <c r="L1140" s="191">
        <v>0</v>
      </c>
      <c r="M1140" s="191">
        <v>0</v>
      </c>
      <c r="N1140" s="191">
        <v>0</v>
      </c>
      <c r="O1140" s="191">
        <v>0</v>
      </c>
      <c r="P1140" s="191">
        <v>0</v>
      </c>
      <c r="Q1140" s="191">
        <v>0</v>
      </c>
      <c r="R1140" s="191">
        <v>0</v>
      </c>
      <c r="S1140" s="191">
        <v>0</v>
      </c>
      <c r="T1140" s="191">
        <v>0</v>
      </c>
      <c r="U1140" s="116">
        <v>0</v>
      </c>
      <c r="V1140" s="163">
        <f t="shared" si="3873"/>
        <v>0</v>
      </c>
      <c r="W1140" s="116">
        <v>0</v>
      </c>
      <c r="X1140" s="116">
        <v>0</v>
      </c>
      <c r="Y1140" s="191">
        <v>0</v>
      </c>
      <c r="Z1140" s="191">
        <v>0</v>
      </c>
      <c r="AA1140" s="116">
        <v>0</v>
      </c>
      <c r="AB1140" s="191">
        <v>0</v>
      </c>
      <c r="AC1140" s="191">
        <v>0</v>
      </c>
      <c r="AD1140" s="191">
        <f t="shared" si="4068"/>
        <v>0</v>
      </c>
      <c r="AE1140" s="116">
        <v>0</v>
      </c>
      <c r="AF1140" s="191">
        <v>0</v>
      </c>
      <c r="AG1140" s="116">
        <v>0</v>
      </c>
      <c r="AH1140" s="116">
        <v>0</v>
      </c>
      <c r="AI1140" s="163">
        <f t="shared" si="4098"/>
        <v>0</v>
      </c>
      <c r="AJ1140" s="191">
        <f t="shared" ref="AJ1140:AU1140" si="4128">AJ257*$F$1029</f>
        <v>0</v>
      </c>
      <c r="AK1140" s="191">
        <f t="shared" si="4128"/>
        <v>0</v>
      </c>
      <c r="AL1140" s="191">
        <f t="shared" si="4128"/>
        <v>0</v>
      </c>
      <c r="AM1140" s="191">
        <f t="shared" si="4128"/>
        <v>0</v>
      </c>
      <c r="AN1140" s="191">
        <f t="shared" si="4128"/>
        <v>0</v>
      </c>
      <c r="AO1140" s="191">
        <f t="shared" si="4128"/>
        <v>0</v>
      </c>
      <c r="AP1140" s="191">
        <f t="shared" si="4128"/>
        <v>0</v>
      </c>
      <c r="AQ1140" s="191">
        <f t="shared" si="4128"/>
        <v>0</v>
      </c>
      <c r="AR1140" s="191">
        <f t="shared" si="4128"/>
        <v>0</v>
      </c>
      <c r="AS1140" s="191">
        <f t="shared" si="4128"/>
        <v>0</v>
      </c>
      <c r="AT1140" s="191">
        <f t="shared" si="4128"/>
        <v>0</v>
      </c>
      <c r="AU1140" s="191">
        <f t="shared" si="4128"/>
        <v>0</v>
      </c>
      <c r="AV1140" s="163">
        <f t="shared" si="4033"/>
        <v>0</v>
      </c>
      <c r="AW1140" s="191">
        <f t="shared" ref="AW1140:BH1140" si="4129">AW257*$F$1029</f>
        <v>0</v>
      </c>
      <c r="AX1140" s="191">
        <f t="shared" si="4129"/>
        <v>0</v>
      </c>
      <c r="AY1140" s="191">
        <f t="shared" si="4129"/>
        <v>0</v>
      </c>
      <c r="AZ1140" s="191">
        <f t="shared" si="4129"/>
        <v>0</v>
      </c>
      <c r="BA1140" s="191">
        <f t="shared" si="4129"/>
        <v>0</v>
      </c>
      <c r="BB1140" s="191">
        <f t="shared" si="4129"/>
        <v>0</v>
      </c>
      <c r="BC1140" s="191">
        <f t="shared" si="4129"/>
        <v>0</v>
      </c>
      <c r="BD1140" s="191">
        <f t="shared" si="4129"/>
        <v>0</v>
      </c>
      <c r="BE1140" s="191">
        <f t="shared" si="4129"/>
        <v>0</v>
      </c>
      <c r="BF1140" s="191">
        <f t="shared" si="4129"/>
        <v>0</v>
      </c>
      <c r="BG1140" s="191">
        <f t="shared" si="4129"/>
        <v>0</v>
      </c>
      <c r="BH1140" s="191">
        <f t="shared" si="4129"/>
        <v>0</v>
      </c>
      <c r="BI1140" s="163">
        <f t="shared" si="4035"/>
        <v>0</v>
      </c>
      <c r="BV1140" s="163"/>
      <c r="CI1140" s="163"/>
      <c r="CV1140" s="163"/>
      <c r="DI1140" s="163"/>
      <c r="DV1140" s="163"/>
      <c r="EI1140" s="163"/>
    </row>
    <row r="1141" spans="1:139" ht="15.75" hidden="1" customHeight="1" outlineLevel="1" x14ac:dyDescent="0.25">
      <c r="A1141" s="2">
        <f t="shared" ref="A1141:E1150" si="4130">A1001</f>
        <v>111</v>
      </c>
      <c r="B1141" s="1">
        <f t="shared" si="4130"/>
        <v>0</v>
      </c>
      <c r="C1141" s="1">
        <f t="shared" si="4130"/>
        <v>0</v>
      </c>
      <c r="D1141" s="2">
        <f t="shared" si="4130"/>
        <v>0</v>
      </c>
      <c r="E1141" s="162">
        <f t="shared" si="4130"/>
        <v>0</v>
      </c>
      <c r="F1141" s="84"/>
      <c r="J1141" s="191">
        <v>0</v>
      </c>
      <c r="K1141" s="191">
        <v>0</v>
      </c>
      <c r="L1141" s="191">
        <v>0</v>
      </c>
      <c r="M1141" s="191">
        <v>0</v>
      </c>
      <c r="N1141" s="191">
        <v>0</v>
      </c>
      <c r="O1141" s="191">
        <v>0</v>
      </c>
      <c r="P1141" s="191">
        <v>0</v>
      </c>
      <c r="Q1141" s="191">
        <v>0</v>
      </c>
      <c r="R1141" s="191">
        <v>0</v>
      </c>
      <c r="S1141" s="191">
        <v>0</v>
      </c>
      <c r="T1141" s="191">
        <v>0</v>
      </c>
      <c r="U1141" s="116">
        <v>0</v>
      </c>
      <c r="V1141" s="163">
        <f t="shared" si="3873"/>
        <v>0</v>
      </c>
      <c r="W1141" s="116">
        <v>0</v>
      </c>
      <c r="X1141" s="116">
        <v>0</v>
      </c>
      <c r="Y1141" s="191">
        <v>0</v>
      </c>
      <c r="Z1141" s="191">
        <v>0</v>
      </c>
      <c r="AA1141" s="116">
        <v>0</v>
      </c>
      <c r="AB1141" s="191">
        <v>0</v>
      </c>
      <c r="AC1141" s="191">
        <v>0</v>
      </c>
      <c r="AD1141" s="191">
        <f t="shared" si="4068"/>
        <v>0</v>
      </c>
      <c r="AE1141" s="116">
        <v>0</v>
      </c>
      <c r="AF1141" s="191">
        <v>0</v>
      </c>
      <c r="AG1141" s="116">
        <v>0</v>
      </c>
      <c r="AH1141" s="116">
        <v>0</v>
      </c>
      <c r="AI1141" s="163">
        <f t="shared" si="4098"/>
        <v>0</v>
      </c>
      <c r="AJ1141" s="191">
        <f t="shared" ref="AJ1141:AU1141" si="4131">AJ258*$F$1029</f>
        <v>0</v>
      </c>
      <c r="AK1141" s="191">
        <f t="shared" si="4131"/>
        <v>0</v>
      </c>
      <c r="AL1141" s="191">
        <f t="shared" si="4131"/>
        <v>0</v>
      </c>
      <c r="AM1141" s="191">
        <f t="shared" si="4131"/>
        <v>0</v>
      </c>
      <c r="AN1141" s="191">
        <f t="shared" si="4131"/>
        <v>0</v>
      </c>
      <c r="AO1141" s="191">
        <f t="shared" si="4131"/>
        <v>0</v>
      </c>
      <c r="AP1141" s="191">
        <f t="shared" si="4131"/>
        <v>0</v>
      </c>
      <c r="AQ1141" s="191">
        <f t="shared" si="4131"/>
        <v>0</v>
      </c>
      <c r="AR1141" s="191">
        <f t="shared" si="4131"/>
        <v>0</v>
      </c>
      <c r="AS1141" s="191">
        <f t="shared" si="4131"/>
        <v>0</v>
      </c>
      <c r="AT1141" s="191">
        <f t="shared" si="4131"/>
        <v>0</v>
      </c>
      <c r="AU1141" s="191">
        <f t="shared" si="4131"/>
        <v>0</v>
      </c>
      <c r="AV1141" s="163">
        <f t="shared" si="4033"/>
        <v>0</v>
      </c>
      <c r="AW1141" s="191">
        <f t="shared" ref="AW1141:BH1141" si="4132">AW258*$F$1029</f>
        <v>0</v>
      </c>
      <c r="AX1141" s="191">
        <f t="shared" si="4132"/>
        <v>0</v>
      </c>
      <c r="AY1141" s="191">
        <f t="shared" si="4132"/>
        <v>0</v>
      </c>
      <c r="AZ1141" s="191">
        <f t="shared" si="4132"/>
        <v>0</v>
      </c>
      <c r="BA1141" s="191">
        <f t="shared" si="4132"/>
        <v>0</v>
      </c>
      <c r="BB1141" s="191">
        <f t="shared" si="4132"/>
        <v>0</v>
      </c>
      <c r="BC1141" s="191">
        <f t="shared" si="4132"/>
        <v>0</v>
      </c>
      <c r="BD1141" s="191">
        <f t="shared" si="4132"/>
        <v>0</v>
      </c>
      <c r="BE1141" s="191">
        <f t="shared" si="4132"/>
        <v>0</v>
      </c>
      <c r="BF1141" s="191">
        <f t="shared" si="4132"/>
        <v>0</v>
      </c>
      <c r="BG1141" s="191">
        <f t="shared" si="4132"/>
        <v>0</v>
      </c>
      <c r="BH1141" s="191">
        <f t="shared" si="4132"/>
        <v>0</v>
      </c>
      <c r="BI1141" s="163">
        <f t="shared" si="4035"/>
        <v>0</v>
      </c>
      <c r="BV1141" s="163"/>
      <c r="CI1141" s="163"/>
      <c r="CV1141" s="163"/>
      <c r="DI1141" s="163"/>
      <c r="DV1141" s="163"/>
      <c r="EI1141" s="163"/>
    </row>
    <row r="1142" spans="1:139" ht="15.75" hidden="1" customHeight="1" outlineLevel="1" x14ac:dyDescent="0.25">
      <c r="A1142" s="2">
        <f t="shared" si="4130"/>
        <v>112</v>
      </c>
      <c r="B1142" s="1">
        <f t="shared" si="4130"/>
        <v>0</v>
      </c>
      <c r="C1142" s="1">
        <f t="shared" si="4130"/>
        <v>0</v>
      </c>
      <c r="D1142" s="2">
        <f t="shared" si="4130"/>
        <v>0</v>
      </c>
      <c r="E1142" s="162">
        <f t="shared" si="4130"/>
        <v>0</v>
      </c>
      <c r="F1142" s="84"/>
      <c r="J1142" s="191">
        <v>0</v>
      </c>
      <c r="K1142" s="191">
        <v>0</v>
      </c>
      <c r="L1142" s="191">
        <v>0</v>
      </c>
      <c r="M1142" s="191">
        <v>0</v>
      </c>
      <c r="N1142" s="191">
        <v>0</v>
      </c>
      <c r="O1142" s="191">
        <v>0</v>
      </c>
      <c r="P1142" s="191">
        <v>0</v>
      </c>
      <c r="Q1142" s="191">
        <v>0</v>
      </c>
      <c r="R1142" s="191">
        <v>0</v>
      </c>
      <c r="S1142" s="191">
        <v>0</v>
      </c>
      <c r="T1142" s="191">
        <v>0</v>
      </c>
      <c r="U1142" s="116">
        <v>0</v>
      </c>
      <c r="V1142" s="163">
        <f t="shared" si="3873"/>
        <v>0</v>
      </c>
      <c r="W1142" s="116">
        <v>0</v>
      </c>
      <c r="X1142" s="116">
        <v>0</v>
      </c>
      <c r="Y1142" s="191">
        <v>0</v>
      </c>
      <c r="Z1142" s="191">
        <v>0</v>
      </c>
      <c r="AA1142" s="116">
        <v>0</v>
      </c>
      <c r="AB1142" s="191">
        <v>0</v>
      </c>
      <c r="AC1142" s="191">
        <v>0</v>
      </c>
      <c r="AD1142" s="191">
        <f t="shared" si="4068"/>
        <v>0</v>
      </c>
      <c r="AE1142" s="116">
        <v>0</v>
      </c>
      <c r="AF1142" s="191">
        <v>0</v>
      </c>
      <c r="AG1142" s="116">
        <v>0</v>
      </c>
      <c r="AH1142" s="116">
        <v>0</v>
      </c>
      <c r="AI1142" s="163">
        <f t="shared" si="4098"/>
        <v>0</v>
      </c>
      <c r="AJ1142" s="191">
        <f t="shared" ref="AJ1142:AU1142" si="4133">AJ259*$F$1029</f>
        <v>0</v>
      </c>
      <c r="AK1142" s="191">
        <f t="shared" si="4133"/>
        <v>0</v>
      </c>
      <c r="AL1142" s="191">
        <f t="shared" si="4133"/>
        <v>0</v>
      </c>
      <c r="AM1142" s="191">
        <f t="shared" si="4133"/>
        <v>0</v>
      </c>
      <c r="AN1142" s="191">
        <f t="shared" si="4133"/>
        <v>0</v>
      </c>
      <c r="AO1142" s="191">
        <f t="shared" si="4133"/>
        <v>0</v>
      </c>
      <c r="AP1142" s="191">
        <f t="shared" si="4133"/>
        <v>0</v>
      </c>
      <c r="AQ1142" s="191">
        <f t="shared" si="4133"/>
        <v>0</v>
      </c>
      <c r="AR1142" s="191">
        <f t="shared" si="4133"/>
        <v>0</v>
      </c>
      <c r="AS1142" s="191">
        <f t="shared" si="4133"/>
        <v>0</v>
      </c>
      <c r="AT1142" s="191">
        <f t="shared" si="4133"/>
        <v>0</v>
      </c>
      <c r="AU1142" s="191">
        <f t="shared" si="4133"/>
        <v>0</v>
      </c>
      <c r="AV1142" s="163">
        <f t="shared" si="4033"/>
        <v>0</v>
      </c>
      <c r="AW1142" s="191">
        <f t="shared" ref="AW1142:BH1142" si="4134">AW259*$F$1029</f>
        <v>0</v>
      </c>
      <c r="AX1142" s="191">
        <f t="shared" si="4134"/>
        <v>0</v>
      </c>
      <c r="AY1142" s="191">
        <f t="shared" si="4134"/>
        <v>0</v>
      </c>
      <c r="AZ1142" s="191">
        <f t="shared" si="4134"/>
        <v>0</v>
      </c>
      <c r="BA1142" s="191">
        <f t="shared" si="4134"/>
        <v>0</v>
      </c>
      <c r="BB1142" s="191">
        <f t="shared" si="4134"/>
        <v>0</v>
      </c>
      <c r="BC1142" s="191">
        <f t="shared" si="4134"/>
        <v>0</v>
      </c>
      <c r="BD1142" s="191">
        <f t="shared" si="4134"/>
        <v>0</v>
      </c>
      <c r="BE1142" s="191">
        <f t="shared" si="4134"/>
        <v>0</v>
      </c>
      <c r="BF1142" s="191">
        <f t="shared" si="4134"/>
        <v>0</v>
      </c>
      <c r="BG1142" s="191">
        <f t="shared" si="4134"/>
        <v>0</v>
      </c>
      <c r="BH1142" s="191">
        <f t="shared" si="4134"/>
        <v>0</v>
      </c>
      <c r="BI1142" s="163">
        <f t="shared" si="4035"/>
        <v>0</v>
      </c>
      <c r="BV1142" s="163"/>
      <c r="CI1142" s="163"/>
      <c r="CV1142" s="163"/>
      <c r="DI1142" s="163"/>
      <c r="DV1142" s="163"/>
      <c r="EI1142" s="163"/>
    </row>
    <row r="1143" spans="1:139" ht="15.75" hidden="1" customHeight="1" outlineLevel="1" x14ac:dyDescent="0.25">
      <c r="A1143" s="2">
        <f t="shared" si="4130"/>
        <v>113</v>
      </c>
      <c r="B1143" s="1">
        <f t="shared" si="4130"/>
        <v>0</v>
      </c>
      <c r="C1143" s="1">
        <f t="shared" si="4130"/>
        <v>0</v>
      </c>
      <c r="D1143" s="2">
        <f t="shared" si="4130"/>
        <v>0</v>
      </c>
      <c r="E1143" s="162">
        <f t="shared" si="4130"/>
        <v>0</v>
      </c>
      <c r="F1143" s="84"/>
      <c r="J1143" s="191">
        <v>0</v>
      </c>
      <c r="K1143" s="191">
        <v>0</v>
      </c>
      <c r="L1143" s="191">
        <v>0</v>
      </c>
      <c r="M1143" s="191">
        <v>0</v>
      </c>
      <c r="N1143" s="191">
        <v>0</v>
      </c>
      <c r="O1143" s="191">
        <v>0</v>
      </c>
      <c r="P1143" s="191">
        <v>0</v>
      </c>
      <c r="Q1143" s="191">
        <v>0</v>
      </c>
      <c r="R1143" s="191">
        <v>0</v>
      </c>
      <c r="S1143" s="191">
        <v>0</v>
      </c>
      <c r="T1143" s="191">
        <v>0</v>
      </c>
      <c r="U1143" s="116">
        <v>0</v>
      </c>
      <c r="V1143" s="163">
        <f t="shared" si="3873"/>
        <v>0</v>
      </c>
      <c r="W1143" s="116">
        <v>0</v>
      </c>
      <c r="X1143" s="116">
        <v>0</v>
      </c>
      <c r="Y1143" s="191">
        <v>0</v>
      </c>
      <c r="Z1143" s="191">
        <v>0</v>
      </c>
      <c r="AA1143" s="116">
        <v>0</v>
      </c>
      <c r="AB1143" s="191">
        <v>0</v>
      </c>
      <c r="AC1143" s="191">
        <v>0</v>
      </c>
      <c r="AD1143" s="191">
        <f t="shared" si="4068"/>
        <v>0</v>
      </c>
      <c r="AE1143" s="116">
        <v>0</v>
      </c>
      <c r="AF1143" s="191">
        <v>0</v>
      </c>
      <c r="AG1143" s="116">
        <v>0</v>
      </c>
      <c r="AH1143" s="116">
        <v>0</v>
      </c>
      <c r="AI1143" s="163">
        <f t="shared" si="4098"/>
        <v>0</v>
      </c>
      <c r="AJ1143" s="191">
        <f t="shared" ref="AJ1143:AU1143" si="4135">AJ260*$F$1029</f>
        <v>0</v>
      </c>
      <c r="AK1143" s="191">
        <f t="shared" si="4135"/>
        <v>0</v>
      </c>
      <c r="AL1143" s="191">
        <f t="shared" si="4135"/>
        <v>0</v>
      </c>
      <c r="AM1143" s="191">
        <f t="shared" si="4135"/>
        <v>0</v>
      </c>
      <c r="AN1143" s="191">
        <f t="shared" si="4135"/>
        <v>0</v>
      </c>
      <c r="AO1143" s="191">
        <f t="shared" si="4135"/>
        <v>0</v>
      </c>
      <c r="AP1143" s="191">
        <f t="shared" si="4135"/>
        <v>0</v>
      </c>
      <c r="AQ1143" s="191">
        <f t="shared" si="4135"/>
        <v>0</v>
      </c>
      <c r="AR1143" s="191">
        <f t="shared" si="4135"/>
        <v>0</v>
      </c>
      <c r="AS1143" s="191">
        <f t="shared" si="4135"/>
        <v>0</v>
      </c>
      <c r="AT1143" s="191">
        <f t="shared" si="4135"/>
        <v>0</v>
      </c>
      <c r="AU1143" s="191">
        <f t="shared" si="4135"/>
        <v>0</v>
      </c>
      <c r="AV1143" s="163">
        <f t="shared" si="4033"/>
        <v>0</v>
      </c>
      <c r="AW1143" s="191">
        <f t="shared" ref="AW1143:BH1143" si="4136">AW260*$F$1029</f>
        <v>0</v>
      </c>
      <c r="AX1143" s="191">
        <f t="shared" si="4136"/>
        <v>0</v>
      </c>
      <c r="AY1143" s="191">
        <f t="shared" si="4136"/>
        <v>0</v>
      </c>
      <c r="AZ1143" s="191">
        <f t="shared" si="4136"/>
        <v>0</v>
      </c>
      <c r="BA1143" s="191">
        <f t="shared" si="4136"/>
        <v>0</v>
      </c>
      <c r="BB1143" s="191">
        <f t="shared" si="4136"/>
        <v>0</v>
      </c>
      <c r="BC1143" s="191">
        <f t="shared" si="4136"/>
        <v>0</v>
      </c>
      <c r="BD1143" s="191">
        <f t="shared" si="4136"/>
        <v>0</v>
      </c>
      <c r="BE1143" s="191">
        <f t="shared" si="4136"/>
        <v>0</v>
      </c>
      <c r="BF1143" s="191">
        <f t="shared" si="4136"/>
        <v>0</v>
      </c>
      <c r="BG1143" s="191">
        <f t="shared" si="4136"/>
        <v>0</v>
      </c>
      <c r="BH1143" s="191">
        <f t="shared" si="4136"/>
        <v>0</v>
      </c>
      <c r="BI1143" s="163">
        <f t="shared" si="4035"/>
        <v>0</v>
      </c>
      <c r="BV1143" s="163"/>
      <c r="CI1143" s="163"/>
      <c r="CV1143" s="163"/>
      <c r="DI1143" s="163"/>
      <c r="DV1143" s="163"/>
      <c r="EI1143" s="163"/>
    </row>
    <row r="1144" spans="1:139" ht="15.75" hidden="1" customHeight="1" outlineLevel="1" x14ac:dyDescent="0.25">
      <c r="A1144" s="2">
        <f t="shared" si="4130"/>
        <v>114</v>
      </c>
      <c r="B1144" s="1">
        <f t="shared" si="4130"/>
        <v>0</v>
      </c>
      <c r="C1144" s="1">
        <f t="shared" si="4130"/>
        <v>0</v>
      </c>
      <c r="D1144" s="2">
        <f t="shared" si="4130"/>
        <v>0</v>
      </c>
      <c r="E1144" s="162">
        <f t="shared" si="4130"/>
        <v>0</v>
      </c>
      <c r="F1144" s="84"/>
      <c r="J1144" s="191">
        <v>0</v>
      </c>
      <c r="K1144" s="191">
        <v>0</v>
      </c>
      <c r="L1144" s="191">
        <v>0</v>
      </c>
      <c r="M1144" s="191">
        <v>0</v>
      </c>
      <c r="N1144" s="191">
        <v>0</v>
      </c>
      <c r="O1144" s="191">
        <v>0</v>
      </c>
      <c r="P1144" s="191">
        <v>0</v>
      </c>
      <c r="Q1144" s="191">
        <v>0</v>
      </c>
      <c r="R1144" s="191">
        <v>0</v>
      </c>
      <c r="S1144" s="191">
        <v>0</v>
      </c>
      <c r="T1144" s="191">
        <v>0</v>
      </c>
      <c r="U1144" s="116">
        <v>0</v>
      </c>
      <c r="V1144" s="163">
        <f t="shared" si="3873"/>
        <v>0</v>
      </c>
      <c r="W1144" s="116">
        <v>0</v>
      </c>
      <c r="X1144" s="116">
        <v>0</v>
      </c>
      <c r="Y1144" s="191">
        <v>0</v>
      </c>
      <c r="Z1144" s="191">
        <v>0</v>
      </c>
      <c r="AA1144" s="116">
        <v>0</v>
      </c>
      <c r="AB1144" s="191">
        <v>0</v>
      </c>
      <c r="AC1144" s="191">
        <v>0</v>
      </c>
      <c r="AD1144" s="191">
        <f t="shared" ref="AD1144:AD1165" si="4137">AD261*$F$1029</f>
        <v>0</v>
      </c>
      <c r="AE1144" s="116">
        <v>0</v>
      </c>
      <c r="AF1144" s="191">
        <v>0</v>
      </c>
      <c r="AG1144" s="116">
        <v>0</v>
      </c>
      <c r="AH1144" s="116">
        <v>0</v>
      </c>
      <c r="AI1144" s="163">
        <f t="shared" si="4098"/>
        <v>0</v>
      </c>
      <c r="AJ1144" s="191">
        <f t="shared" ref="AJ1144:AU1144" si="4138">AJ261*$F$1029</f>
        <v>0</v>
      </c>
      <c r="AK1144" s="191">
        <f t="shared" si="4138"/>
        <v>0</v>
      </c>
      <c r="AL1144" s="191">
        <f t="shared" si="4138"/>
        <v>0</v>
      </c>
      <c r="AM1144" s="191">
        <f t="shared" si="4138"/>
        <v>0</v>
      </c>
      <c r="AN1144" s="191">
        <f t="shared" si="4138"/>
        <v>0</v>
      </c>
      <c r="AO1144" s="191">
        <f t="shared" si="4138"/>
        <v>0</v>
      </c>
      <c r="AP1144" s="191">
        <f t="shared" si="4138"/>
        <v>0</v>
      </c>
      <c r="AQ1144" s="191">
        <f t="shared" si="4138"/>
        <v>0</v>
      </c>
      <c r="AR1144" s="191">
        <f t="shared" si="4138"/>
        <v>0</v>
      </c>
      <c r="AS1144" s="191">
        <f t="shared" si="4138"/>
        <v>0</v>
      </c>
      <c r="AT1144" s="191">
        <f t="shared" si="4138"/>
        <v>0</v>
      </c>
      <c r="AU1144" s="191">
        <f t="shared" si="4138"/>
        <v>0</v>
      </c>
      <c r="AV1144" s="163">
        <f t="shared" si="4033"/>
        <v>0</v>
      </c>
      <c r="AW1144" s="191">
        <f t="shared" ref="AW1144:BH1144" si="4139">AW261*$F$1029</f>
        <v>0</v>
      </c>
      <c r="AX1144" s="191">
        <f t="shared" si="4139"/>
        <v>0</v>
      </c>
      <c r="AY1144" s="191">
        <f t="shared" si="4139"/>
        <v>0</v>
      </c>
      <c r="AZ1144" s="191">
        <f t="shared" si="4139"/>
        <v>0</v>
      </c>
      <c r="BA1144" s="191">
        <f t="shared" si="4139"/>
        <v>0</v>
      </c>
      <c r="BB1144" s="191">
        <f t="shared" si="4139"/>
        <v>0</v>
      </c>
      <c r="BC1144" s="191">
        <f t="shared" si="4139"/>
        <v>0</v>
      </c>
      <c r="BD1144" s="191">
        <f t="shared" si="4139"/>
        <v>0</v>
      </c>
      <c r="BE1144" s="191">
        <f t="shared" si="4139"/>
        <v>0</v>
      </c>
      <c r="BF1144" s="191">
        <f t="shared" si="4139"/>
        <v>0</v>
      </c>
      <c r="BG1144" s="191">
        <f t="shared" si="4139"/>
        <v>0</v>
      </c>
      <c r="BH1144" s="191">
        <f t="shared" si="4139"/>
        <v>0</v>
      </c>
      <c r="BI1144" s="163">
        <f t="shared" si="4035"/>
        <v>0</v>
      </c>
      <c r="BV1144" s="163"/>
      <c r="CI1144" s="163"/>
      <c r="CV1144" s="163"/>
      <c r="DI1144" s="163"/>
      <c r="DV1144" s="163"/>
      <c r="EI1144" s="163"/>
    </row>
    <row r="1145" spans="1:139" ht="15.75" hidden="1" customHeight="1" outlineLevel="1" x14ac:dyDescent="0.25">
      <c r="A1145" s="2">
        <f t="shared" si="4130"/>
        <v>115</v>
      </c>
      <c r="B1145" s="1">
        <f t="shared" si="4130"/>
        <v>0</v>
      </c>
      <c r="C1145" s="1">
        <f t="shared" si="4130"/>
        <v>0</v>
      </c>
      <c r="D1145" s="2">
        <f t="shared" si="4130"/>
        <v>0</v>
      </c>
      <c r="E1145" s="162">
        <f t="shared" si="4130"/>
        <v>0</v>
      </c>
      <c r="F1145" s="84"/>
      <c r="J1145" s="191">
        <v>0</v>
      </c>
      <c r="K1145" s="191">
        <v>0</v>
      </c>
      <c r="L1145" s="191">
        <v>0</v>
      </c>
      <c r="M1145" s="191">
        <v>0</v>
      </c>
      <c r="N1145" s="191">
        <v>0</v>
      </c>
      <c r="O1145" s="191">
        <v>0</v>
      </c>
      <c r="P1145" s="191">
        <v>0</v>
      </c>
      <c r="Q1145" s="191">
        <v>0</v>
      </c>
      <c r="R1145" s="191">
        <v>0</v>
      </c>
      <c r="S1145" s="191">
        <v>0</v>
      </c>
      <c r="T1145" s="191">
        <v>0</v>
      </c>
      <c r="U1145" s="116">
        <v>0</v>
      </c>
      <c r="V1145" s="163">
        <f t="shared" si="3873"/>
        <v>0</v>
      </c>
      <c r="W1145" s="116">
        <v>0</v>
      </c>
      <c r="X1145" s="116">
        <v>0</v>
      </c>
      <c r="Y1145" s="191">
        <v>0</v>
      </c>
      <c r="Z1145" s="191">
        <v>0</v>
      </c>
      <c r="AA1145" s="116">
        <v>0</v>
      </c>
      <c r="AB1145" s="191">
        <v>0</v>
      </c>
      <c r="AC1145" s="191">
        <v>0</v>
      </c>
      <c r="AD1145" s="191">
        <f t="shared" si="4137"/>
        <v>0</v>
      </c>
      <c r="AE1145" s="116">
        <v>0</v>
      </c>
      <c r="AF1145" s="191">
        <v>0</v>
      </c>
      <c r="AG1145" s="116">
        <v>0</v>
      </c>
      <c r="AH1145" s="116">
        <v>0</v>
      </c>
      <c r="AI1145" s="163">
        <f t="shared" si="4098"/>
        <v>0</v>
      </c>
      <c r="AJ1145" s="191">
        <f t="shared" ref="AJ1145:AU1145" si="4140">AJ262*$F$1029</f>
        <v>0</v>
      </c>
      <c r="AK1145" s="191">
        <f t="shared" si="4140"/>
        <v>0</v>
      </c>
      <c r="AL1145" s="191">
        <f t="shared" si="4140"/>
        <v>0</v>
      </c>
      <c r="AM1145" s="191">
        <f t="shared" si="4140"/>
        <v>0</v>
      </c>
      <c r="AN1145" s="191">
        <f t="shared" si="4140"/>
        <v>0</v>
      </c>
      <c r="AO1145" s="191">
        <f t="shared" si="4140"/>
        <v>0</v>
      </c>
      <c r="AP1145" s="191">
        <f t="shared" si="4140"/>
        <v>0</v>
      </c>
      <c r="AQ1145" s="191">
        <f t="shared" si="4140"/>
        <v>0</v>
      </c>
      <c r="AR1145" s="191">
        <f t="shared" si="4140"/>
        <v>0</v>
      </c>
      <c r="AS1145" s="191">
        <f t="shared" si="4140"/>
        <v>0</v>
      </c>
      <c r="AT1145" s="191">
        <f t="shared" si="4140"/>
        <v>0</v>
      </c>
      <c r="AU1145" s="191">
        <f t="shared" si="4140"/>
        <v>0</v>
      </c>
      <c r="AV1145" s="163">
        <f t="shared" si="4033"/>
        <v>0</v>
      </c>
      <c r="AW1145" s="191">
        <f t="shared" ref="AW1145:BH1145" si="4141">AW262*$F$1029</f>
        <v>0</v>
      </c>
      <c r="AX1145" s="191">
        <f t="shared" si="4141"/>
        <v>0</v>
      </c>
      <c r="AY1145" s="191">
        <f t="shared" si="4141"/>
        <v>0</v>
      </c>
      <c r="AZ1145" s="191">
        <f t="shared" si="4141"/>
        <v>0</v>
      </c>
      <c r="BA1145" s="191">
        <f t="shared" si="4141"/>
        <v>0</v>
      </c>
      <c r="BB1145" s="191">
        <f t="shared" si="4141"/>
        <v>0</v>
      </c>
      <c r="BC1145" s="191">
        <f t="shared" si="4141"/>
        <v>0</v>
      </c>
      <c r="BD1145" s="191">
        <f t="shared" si="4141"/>
        <v>0</v>
      </c>
      <c r="BE1145" s="191">
        <f t="shared" si="4141"/>
        <v>0</v>
      </c>
      <c r="BF1145" s="191">
        <f t="shared" si="4141"/>
        <v>0</v>
      </c>
      <c r="BG1145" s="191">
        <f t="shared" si="4141"/>
        <v>0</v>
      </c>
      <c r="BH1145" s="191">
        <f t="shared" si="4141"/>
        <v>0</v>
      </c>
      <c r="BI1145" s="163">
        <f t="shared" si="4035"/>
        <v>0</v>
      </c>
      <c r="BV1145" s="163"/>
      <c r="CI1145" s="163"/>
      <c r="CV1145" s="163"/>
      <c r="DI1145" s="163"/>
      <c r="DV1145" s="163"/>
      <c r="EI1145" s="163"/>
    </row>
    <row r="1146" spans="1:139" ht="15.75" hidden="1" customHeight="1" outlineLevel="1" x14ac:dyDescent="0.25">
      <c r="A1146" s="2">
        <f t="shared" si="4130"/>
        <v>116</v>
      </c>
      <c r="B1146" s="1">
        <f t="shared" si="4130"/>
        <v>0</v>
      </c>
      <c r="C1146" s="1">
        <f t="shared" si="4130"/>
        <v>0</v>
      </c>
      <c r="D1146" s="2">
        <f t="shared" si="4130"/>
        <v>0</v>
      </c>
      <c r="E1146" s="162">
        <f t="shared" si="4130"/>
        <v>0</v>
      </c>
      <c r="F1146" s="84"/>
      <c r="J1146" s="191">
        <v>0</v>
      </c>
      <c r="K1146" s="191">
        <v>0</v>
      </c>
      <c r="L1146" s="191">
        <v>0</v>
      </c>
      <c r="M1146" s="191">
        <v>0</v>
      </c>
      <c r="N1146" s="191">
        <v>0</v>
      </c>
      <c r="O1146" s="191">
        <v>0</v>
      </c>
      <c r="P1146" s="191">
        <v>0</v>
      </c>
      <c r="Q1146" s="191">
        <v>0</v>
      </c>
      <c r="R1146" s="191">
        <v>0</v>
      </c>
      <c r="S1146" s="191">
        <v>0</v>
      </c>
      <c r="T1146" s="191">
        <v>0</v>
      </c>
      <c r="U1146" s="116">
        <v>0</v>
      </c>
      <c r="V1146" s="163">
        <f t="shared" si="3873"/>
        <v>0</v>
      </c>
      <c r="W1146" s="116">
        <v>0</v>
      </c>
      <c r="X1146" s="116">
        <v>0</v>
      </c>
      <c r="Y1146" s="191">
        <v>0</v>
      </c>
      <c r="Z1146" s="191">
        <v>0</v>
      </c>
      <c r="AA1146" s="116">
        <v>0</v>
      </c>
      <c r="AB1146" s="191">
        <v>0</v>
      </c>
      <c r="AC1146" s="191">
        <v>0</v>
      </c>
      <c r="AD1146" s="191">
        <f t="shared" si="4137"/>
        <v>0</v>
      </c>
      <c r="AE1146" s="116">
        <v>0</v>
      </c>
      <c r="AF1146" s="191">
        <v>0</v>
      </c>
      <c r="AG1146" s="116">
        <v>0</v>
      </c>
      <c r="AH1146" s="116">
        <v>0</v>
      </c>
      <c r="AI1146" s="163">
        <f t="shared" si="4098"/>
        <v>0</v>
      </c>
      <c r="AJ1146" s="191">
        <f t="shared" ref="AJ1146:AU1146" si="4142">AJ263*$F$1029</f>
        <v>0</v>
      </c>
      <c r="AK1146" s="191">
        <f t="shared" si="4142"/>
        <v>0</v>
      </c>
      <c r="AL1146" s="191">
        <f t="shared" si="4142"/>
        <v>0</v>
      </c>
      <c r="AM1146" s="191">
        <f t="shared" si="4142"/>
        <v>0</v>
      </c>
      <c r="AN1146" s="191">
        <f t="shared" si="4142"/>
        <v>0</v>
      </c>
      <c r="AO1146" s="191">
        <f t="shared" si="4142"/>
        <v>0</v>
      </c>
      <c r="AP1146" s="191">
        <f t="shared" si="4142"/>
        <v>0</v>
      </c>
      <c r="AQ1146" s="191">
        <f t="shared" si="4142"/>
        <v>0</v>
      </c>
      <c r="AR1146" s="191">
        <f t="shared" si="4142"/>
        <v>0</v>
      </c>
      <c r="AS1146" s="191">
        <f t="shared" si="4142"/>
        <v>0</v>
      </c>
      <c r="AT1146" s="191">
        <f t="shared" si="4142"/>
        <v>0</v>
      </c>
      <c r="AU1146" s="191">
        <f t="shared" si="4142"/>
        <v>0</v>
      </c>
      <c r="AV1146" s="163">
        <f t="shared" si="4033"/>
        <v>0</v>
      </c>
      <c r="AW1146" s="191">
        <f t="shared" ref="AW1146:BH1146" si="4143">AW263*$F$1029</f>
        <v>0</v>
      </c>
      <c r="AX1146" s="191">
        <f t="shared" si="4143"/>
        <v>0</v>
      </c>
      <c r="AY1146" s="191">
        <f t="shared" si="4143"/>
        <v>0</v>
      </c>
      <c r="AZ1146" s="191">
        <f t="shared" si="4143"/>
        <v>0</v>
      </c>
      <c r="BA1146" s="191">
        <f t="shared" si="4143"/>
        <v>0</v>
      </c>
      <c r="BB1146" s="191">
        <f t="shared" si="4143"/>
        <v>0</v>
      </c>
      <c r="BC1146" s="191">
        <f t="shared" si="4143"/>
        <v>0</v>
      </c>
      <c r="BD1146" s="191">
        <f t="shared" si="4143"/>
        <v>0</v>
      </c>
      <c r="BE1146" s="191">
        <f t="shared" si="4143"/>
        <v>0</v>
      </c>
      <c r="BF1146" s="191">
        <f t="shared" si="4143"/>
        <v>0</v>
      </c>
      <c r="BG1146" s="191">
        <f t="shared" si="4143"/>
        <v>0</v>
      </c>
      <c r="BH1146" s="191">
        <f t="shared" si="4143"/>
        <v>0</v>
      </c>
      <c r="BI1146" s="163">
        <f t="shared" si="4035"/>
        <v>0</v>
      </c>
      <c r="BV1146" s="163"/>
      <c r="CI1146" s="163"/>
      <c r="CV1146" s="163"/>
      <c r="DI1146" s="163"/>
      <c r="DV1146" s="163"/>
      <c r="EI1146" s="163"/>
    </row>
    <row r="1147" spans="1:139" ht="15.75" hidden="1" customHeight="1" outlineLevel="1" x14ac:dyDescent="0.25">
      <c r="A1147" s="2">
        <f t="shared" si="4130"/>
        <v>117</v>
      </c>
      <c r="B1147" s="1">
        <f t="shared" si="4130"/>
        <v>0</v>
      </c>
      <c r="C1147" s="1">
        <f t="shared" si="4130"/>
        <v>0</v>
      </c>
      <c r="D1147" s="2">
        <f t="shared" si="4130"/>
        <v>0</v>
      </c>
      <c r="E1147" s="162">
        <f t="shared" si="4130"/>
        <v>0</v>
      </c>
      <c r="F1147" s="84"/>
      <c r="J1147" s="191">
        <v>0</v>
      </c>
      <c r="K1147" s="191">
        <v>0</v>
      </c>
      <c r="L1147" s="191">
        <v>0</v>
      </c>
      <c r="M1147" s="191">
        <v>0</v>
      </c>
      <c r="N1147" s="191">
        <v>0</v>
      </c>
      <c r="O1147" s="191">
        <v>0</v>
      </c>
      <c r="P1147" s="191">
        <v>0</v>
      </c>
      <c r="Q1147" s="191">
        <v>0</v>
      </c>
      <c r="R1147" s="191">
        <v>0</v>
      </c>
      <c r="S1147" s="191">
        <v>0</v>
      </c>
      <c r="T1147" s="191">
        <v>0</v>
      </c>
      <c r="U1147" s="116">
        <v>0</v>
      </c>
      <c r="V1147" s="163">
        <f t="shared" si="3873"/>
        <v>0</v>
      </c>
      <c r="W1147" s="116">
        <v>0</v>
      </c>
      <c r="X1147" s="116">
        <v>0</v>
      </c>
      <c r="Y1147" s="191">
        <v>0</v>
      </c>
      <c r="Z1147" s="191">
        <v>0</v>
      </c>
      <c r="AA1147" s="116">
        <v>0</v>
      </c>
      <c r="AB1147" s="191">
        <v>0</v>
      </c>
      <c r="AC1147" s="191">
        <v>0</v>
      </c>
      <c r="AD1147" s="191">
        <f t="shared" si="4137"/>
        <v>0</v>
      </c>
      <c r="AE1147" s="116">
        <v>0</v>
      </c>
      <c r="AF1147" s="191">
        <v>0</v>
      </c>
      <c r="AG1147" s="116">
        <v>0</v>
      </c>
      <c r="AH1147" s="116">
        <v>0</v>
      </c>
      <c r="AI1147" s="163">
        <f t="shared" si="4098"/>
        <v>0</v>
      </c>
      <c r="AJ1147" s="191">
        <f t="shared" ref="AJ1147:AU1147" si="4144">AJ264*$F$1029</f>
        <v>0</v>
      </c>
      <c r="AK1147" s="191">
        <f t="shared" si="4144"/>
        <v>0</v>
      </c>
      <c r="AL1147" s="191">
        <f t="shared" si="4144"/>
        <v>0</v>
      </c>
      <c r="AM1147" s="191">
        <f t="shared" si="4144"/>
        <v>0</v>
      </c>
      <c r="AN1147" s="191">
        <f t="shared" si="4144"/>
        <v>0</v>
      </c>
      <c r="AO1147" s="191">
        <f t="shared" si="4144"/>
        <v>0</v>
      </c>
      <c r="AP1147" s="191">
        <f t="shared" si="4144"/>
        <v>0</v>
      </c>
      <c r="AQ1147" s="191">
        <f t="shared" si="4144"/>
        <v>0</v>
      </c>
      <c r="AR1147" s="191">
        <f t="shared" si="4144"/>
        <v>0</v>
      </c>
      <c r="AS1147" s="191">
        <f t="shared" si="4144"/>
        <v>0</v>
      </c>
      <c r="AT1147" s="191">
        <f t="shared" si="4144"/>
        <v>0</v>
      </c>
      <c r="AU1147" s="191">
        <f t="shared" si="4144"/>
        <v>0</v>
      </c>
      <c r="AV1147" s="163">
        <f t="shared" si="4033"/>
        <v>0</v>
      </c>
      <c r="AW1147" s="191">
        <f t="shared" ref="AW1147:BH1147" si="4145">AW264*$F$1029</f>
        <v>0</v>
      </c>
      <c r="AX1147" s="191">
        <f t="shared" si="4145"/>
        <v>0</v>
      </c>
      <c r="AY1147" s="191">
        <f t="shared" si="4145"/>
        <v>0</v>
      </c>
      <c r="AZ1147" s="191">
        <f t="shared" si="4145"/>
        <v>0</v>
      </c>
      <c r="BA1147" s="191">
        <f t="shared" si="4145"/>
        <v>0</v>
      </c>
      <c r="BB1147" s="191">
        <f t="shared" si="4145"/>
        <v>0</v>
      </c>
      <c r="BC1147" s="191">
        <f t="shared" si="4145"/>
        <v>0</v>
      </c>
      <c r="BD1147" s="191">
        <f t="shared" si="4145"/>
        <v>0</v>
      </c>
      <c r="BE1147" s="191">
        <f t="shared" si="4145"/>
        <v>0</v>
      </c>
      <c r="BF1147" s="191">
        <f t="shared" si="4145"/>
        <v>0</v>
      </c>
      <c r="BG1147" s="191">
        <f t="shared" si="4145"/>
        <v>0</v>
      </c>
      <c r="BH1147" s="191">
        <f t="shared" si="4145"/>
        <v>0</v>
      </c>
      <c r="BI1147" s="163">
        <f t="shared" si="4035"/>
        <v>0</v>
      </c>
      <c r="BV1147" s="163"/>
      <c r="CI1147" s="163"/>
      <c r="CV1147" s="163"/>
      <c r="DI1147" s="163"/>
      <c r="DV1147" s="163"/>
      <c r="EI1147" s="163"/>
    </row>
    <row r="1148" spans="1:139" ht="15.75" hidden="1" customHeight="1" outlineLevel="1" x14ac:dyDescent="0.25">
      <c r="A1148" s="2">
        <f t="shared" si="4130"/>
        <v>118</v>
      </c>
      <c r="B1148" s="1">
        <f t="shared" si="4130"/>
        <v>0</v>
      </c>
      <c r="C1148" s="1">
        <f t="shared" si="4130"/>
        <v>0</v>
      </c>
      <c r="D1148" s="2">
        <f t="shared" si="4130"/>
        <v>0</v>
      </c>
      <c r="E1148" s="162">
        <f t="shared" si="4130"/>
        <v>0</v>
      </c>
      <c r="F1148" s="84"/>
      <c r="J1148" s="191">
        <v>0</v>
      </c>
      <c r="K1148" s="191">
        <v>0</v>
      </c>
      <c r="L1148" s="191">
        <v>0</v>
      </c>
      <c r="M1148" s="191">
        <v>0</v>
      </c>
      <c r="N1148" s="191">
        <v>0</v>
      </c>
      <c r="O1148" s="191">
        <v>0</v>
      </c>
      <c r="P1148" s="191">
        <v>0</v>
      </c>
      <c r="Q1148" s="191">
        <v>0</v>
      </c>
      <c r="R1148" s="191">
        <v>0</v>
      </c>
      <c r="S1148" s="191">
        <v>0</v>
      </c>
      <c r="T1148" s="191">
        <v>0</v>
      </c>
      <c r="U1148" s="116">
        <v>0</v>
      </c>
      <c r="V1148" s="163">
        <f t="shared" si="3873"/>
        <v>0</v>
      </c>
      <c r="W1148" s="116">
        <v>0</v>
      </c>
      <c r="X1148" s="116">
        <v>0</v>
      </c>
      <c r="Y1148" s="191">
        <v>0</v>
      </c>
      <c r="Z1148" s="191">
        <v>0</v>
      </c>
      <c r="AA1148" s="116">
        <v>0</v>
      </c>
      <c r="AB1148" s="191">
        <v>0</v>
      </c>
      <c r="AC1148" s="191">
        <v>0</v>
      </c>
      <c r="AD1148" s="191">
        <f t="shared" si="4137"/>
        <v>0</v>
      </c>
      <c r="AE1148" s="116">
        <v>0</v>
      </c>
      <c r="AF1148" s="191">
        <v>0</v>
      </c>
      <c r="AG1148" s="116">
        <v>0</v>
      </c>
      <c r="AH1148" s="116">
        <v>0</v>
      </c>
      <c r="AI1148" s="163">
        <f t="shared" si="4098"/>
        <v>0</v>
      </c>
      <c r="AJ1148" s="191">
        <f t="shared" ref="AJ1148:AU1148" si="4146">AJ265*$F$1029</f>
        <v>0</v>
      </c>
      <c r="AK1148" s="191">
        <f t="shared" si="4146"/>
        <v>0</v>
      </c>
      <c r="AL1148" s="191">
        <f t="shared" si="4146"/>
        <v>0</v>
      </c>
      <c r="AM1148" s="191">
        <f t="shared" si="4146"/>
        <v>0</v>
      </c>
      <c r="AN1148" s="191">
        <f t="shared" si="4146"/>
        <v>0</v>
      </c>
      <c r="AO1148" s="191">
        <f t="shared" si="4146"/>
        <v>0</v>
      </c>
      <c r="AP1148" s="191">
        <f t="shared" si="4146"/>
        <v>0</v>
      </c>
      <c r="AQ1148" s="191">
        <f t="shared" si="4146"/>
        <v>0</v>
      </c>
      <c r="AR1148" s="191">
        <f t="shared" si="4146"/>
        <v>0</v>
      </c>
      <c r="AS1148" s="191">
        <f t="shared" si="4146"/>
        <v>0</v>
      </c>
      <c r="AT1148" s="191">
        <f t="shared" si="4146"/>
        <v>0</v>
      </c>
      <c r="AU1148" s="191">
        <f t="shared" si="4146"/>
        <v>0</v>
      </c>
      <c r="AV1148" s="163">
        <f t="shared" si="4033"/>
        <v>0</v>
      </c>
      <c r="AW1148" s="191">
        <f t="shared" ref="AW1148:BH1148" si="4147">AW265*$F$1029</f>
        <v>0</v>
      </c>
      <c r="AX1148" s="191">
        <f t="shared" si="4147"/>
        <v>0</v>
      </c>
      <c r="AY1148" s="191">
        <f t="shared" si="4147"/>
        <v>0</v>
      </c>
      <c r="AZ1148" s="191">
        <f t="shared" si="4147"/>
        <v>0</v>
      </c>
      <c r="BA1148" s="191">
        <f t="shared" si="4147"/>
        <v>0</v>
      </c>
      <c r="BB1148" s="191">
        <f t="shared" si="4147"/>
        <v>0</v>
      </c>
      <c r="BC1148" s="191">
        <f t="shared" si="4147"/>
        <v>0</v>
      </c>
      <c r="BD1148" s="191">
        <f t="shared" si="4147"/>
        <v>0</v>
      </c>
      <c r="BE1148" s="191">
        <f t="shared" si="4147"/>
        <v>0</v>
      </c>
      <c r="BF1148" s="191">
        <f t="shared" si="4147"/>
        <v>0</v>
      </c>
      <c r="BG1148" s="191">
        <f t="shared" si="4147"/>
        <v>0</v>
      </c>
      <c r="BH1148" s="191">
        <f t="shared" si="4147"/>
        <v>0</v>
      </c>
      <c r="BI1148" s="163">
        <f t="shared" si="4035"/>
        <v>0</v>
      </c>
      <c r="BV1148" s="163"/>
      <c r="CI1148" s="163"/>
      <c r="CV1148" s="163"/>
      <c r="DI1148" s="163"/>
      <c r="DV1148" s="163"/>
      <c r="EI1148" s="163"/>
    </row>
    <row r="1149" spans="1:139" ht="15.75" hidden="1" customHeight="1" outlineLevel="1" x14ac:dyDescent="0.25">
      <c r="A1149" s="2">
        <f t="shared" si="4130"/>
        <v>119</v>
      </c>
      <c r="B1149" s="1">
        <f t="shared" si="4130"/>
        <v>0</v>
      </c>
      <c r="C1149" s="1">
        <f t="shared" si="4130"/>
        <v>0</v>
      </c>
      <c r="D1149" s="2">
        <f t="shared" si="4130"/>
        <v>0</v>
      </c>
      <c r="E1149" s="162">
        <f t="shared" si="4130"/>
        <v>0</v>
      </c>
      <c r="F1149" s="84"/>
      <c r="J1149" s="191">
        <v>0</v>
      </c>
      <c r="K1149" s="191">
        <v>0</v>
      </c>
      <c r="L1149" s="191">
        <v>0</v>
      </c>
      <c r="M1149" s="191">
        <v>0</v>
      </c>
      <c r="N1149" s="191">
        <v>0</v>
      </c>
      <c r="O1149" s="191">
        <v>0</v>
      </c>
      <c r="P1149" s="191">
        <v>0</v>
      </c>
      <c r="Q1149" s="191">
        <v>0</v>
      </c>
      <c r="R1149" s="191">
        <v>0</v>
      </c>
      <c r="S1149" s="191">
        <v>0</v>
      </c>
      <c r="T1149" s="191">
        <v>0</v>
      </c>
      <c r="U1149" s="116">
        <v>0</v>
      </c>
      <c r="V1149" s="163">
        <f t="shared" si="3873"/>
        <v>0</v>
      </c>
      <c r="W1149" s="116">
        <v>0</v>
      </c>
      <c r="X1149" s="116">
        <v>0</v>
      </c>
      <c r="Y1149" s="191">
        <v>0</v>
      </c>
      <c r="Z1149" s="191">
        <v>0</v>
      </c>
      <c r="AA1149" s="116">
        <v>0</v>
      </c>
      <c r="AB1149" s="191">
        <v>0</v>
      </c>
      <c r="AC1149" s="191">
        <v>0</v>
      </c>
      <c r="AD1149" s="191">
        <f t="shared" si="4137"/>
        <v>0</v>
      </c>
      <c r="AE1149" s="116">
        <v>0</v>
      </c>
      <c r="AF1149" s="191">
        <v>0</v>
      </c>
      <c r="AG1149" s="116">
        <v>0</v>
      </c>
      <c r="AH1149" s="116">
        <v>0</v>
      </c>
      <c r="AI1149" s="163">
        <f t="shared" si="4098"/>
        <v>0</v>
      </c>
      <c r="AJ1149" s="191">
        <f t="shared" ref="AJ1149:AU1149" si="4148">AJ266*$F$1029</f>
        <v>0</v>
      </c>
      <c r="AK1149" s="191">
        <f t="shared" si="4148"/>
        <v>0</v>
      </c>
      <c r="AL1149" s="191">
        <f t="shared" si="4148"/>
        <v>0</v>
      </c>
      <c r="AM1149" s="191">
        <f t="shared" si="4148"/>
        <v>0</v>
      </c>
      <c r="AN1149" s="191">
        <f t="shared" si="4148"/>
        <v>0</v>
      </c>
      <c r="AO1149" s="191">
        <f t="shared" si="4148"/>
        <v>0</v>
      </c>
      <c r="AP1149" s="191">
        <f t="shared" si="4148"/>
        <v>0</v>
      </c>
      <c r="AQ1149" s="191">
        <f t="shared" si="4148"/>
        <v>0</v>
      </c>
      <c r="AR1149" s="191">
        <f t="shared" si="4148"/>
        <v>0</v>
      </c>
      <c r="AS1149" s="191">
        <f t="shared" si="4148"/>
        <v>0</v>
      </c>
      <c r="AT1149" s="191">
        <f t="shared" si="4148"/>
        <v>0</v>
      </c>
      <c r="AU1149" s="191">
        <f t="shared" si="4148"/>
        <v>0</v>
      </c>
      <c r="AV1149" s="163">
        <f t="shared" si="4033"/>
        <v>0</v>
      </c>
      <c r="AW1149" s="191">
        <f t="shared" ref="AW1149:BH1149" si="4149">AW266*$F$1029</f>
        <v>0</v>
      </c>
      <c r="AX1149" s="191">
        <f t="shared" si="4149"/>
        <v>0</v>
      </c>
      <c r="AY1149" s="191">
        <f t="shared" si="4149"/>
        <v>0</v>
      </c>
      <c r="AZ1149" s="191">
        <f t="shared" si="4149"/>
        <v>0</v>
      </c>
      <c r="BA1149" s="191">
        <f t="shared" si="4149"/>
        <v>0</v>
      </c>
      <c r="BB1149" s="191">
        <f t="shared" si="4149"/>
        <v>0</v>
      </c>
      <c r="BC1149" s="191">
        <f t="shared" si="4149"/>
        <v>0</v>
      </c>
      <c r="BD1149" s="191">
        <f t="shared" si="4149"/>
        <v>0</v>
      </c>
      <c r="BE1149" s="191">
        <f t="shared" si="4149"/>
        <v>0</v>
      </c>
      <c r="BF1149" s="191">
        <f t="shared" si="4149"/>
        <v>0</v>
      </c>
      <c r="BG1149" s="191">
        <f t="shared" si="4149"/>
        <v>0</v>
      </c>
      <c r="BH1149" s="191">
        <f t="shared" si="4149"/>
        <v>0</v>
      </c>
      <c r="BI1149" s="163">
        <f t="shared" si="4035"/>
        <v>0</v>
      </c>
      <c r="BV1149" s="163"/>
      <c r="CI1149" s="163"/>
      <c r="CV1149" s="163"/>
      <c r="DI1149" s="163"/>
      <c r="DV1149" s="163"/>
      <c r="EI1149" s="163"/>
    </row>
    <row r="1150" spans="1:139" ht="15.75" hidden="1" customHeight="1" outlineLevel="1" x14ac:dyDescent="0.25">
      <c r="A1150" s="2">
        <f t="shared" si="4130"/>
        <v>120</v>
      </c>
      <c r="B1150" s="1">
        <f t="shared" si="4130"/>
        <v>0</v>
      </c>
      <c r="C1150" s="1">
        <f t="shared" si="4130"/>
        <v>0</v>
      </c>
      <c r="D1150" s="2">
        <f t="shared" si="4130"/>
        <v>0</v>
      </c>
      <c r="E1150" s="162">
        <f t="shared" si="4130"/>
        <v>0</v>
      </c>
      <c r="F1150" s="84"/>
      <c r="J1150" s="191">
        <v>0</v>
      </c>
      <c r="K1150" s="191">
        <v>0</v>
      </c>
      <c r="L1150" s="191">
        <v>0</v>
      </c>
      <c r="M1150" s="191">
        <v>0</v>
      </c>
      <c r="N1150" s="191">
        <v>0</v>
      </c>
      <c r="O1150" s="191">
        <v>0</v>
      </c>
      <c r="P1150" s="191">
        <v>0</v>
      </c>
      <c r="Q1150" s="191">
        <v>0</v>
      </c>
      <c r="R1150" s="191">
        <v>0</v>
      </c>
      <c r="S1150" s="191">
        <v>0</v>
      </c>
      <c r="T1150" s="191">
        <v>0</v>
      </c>
      <c r="U1150" s="116">
        <v>0</v>
      </c>
      <c r="V1150" s="163">
        <f t="shared" si="3873"/>
        <v>0</v>
      </c>
      <c r="W1150" s="116">
        <v>0</v>
      </c>
      <c r="X1150" s="116">
        <v>0</v>
      </c>
      <c r="Y1150" s="191">
        <v>0</v>
      </c>
      <c r="Z1150" s="191">
        <v>0</v>
      </c>
      <c r="AA1150" s="116">
        <v>0</v>
      </c>
      <c r="AB1150" s="191">
        <v>0</v>
      </c>
      <c r="AC1150" s="191">
        <v>0</v>
      </c>
      <c r="AD1150" s="191">
        <f t="shared" si="4137"/>
        <v>0</v>
      </c>
      <c r="AE1150" s="116">
        <v>0</v>
      </c>
      <c r="AF1150" s="191">
        <v>0</v>
      </c>
      <c r="AG1150" s="116">
        <v>0</v>
      </c>
      <c r="AH1150" s="116">
        <v>0</v>
      </c>
      <c r="AI1150" s="163">
        <f t="shared" si="4098"/>
        <v>0</v>
      </c>
      <c r="AJ1150" s="191">
        <f t="shared" ref="AJ1150:AU1150" si="4150">AJ267*$F$1029</f>
        <v>0</v>
      </c>
      <c r="AK1150" s="191">
        <f t="shared" si="4150"/>
        <v>0</v>
      </c>
      <c r="AL1150" s="191">
        <f t="shared" si="4150"/>
        <v>0</v>
      </c>
      <c r="AM1150" s="191">
        <f t="shared" si="4150"/>
        <v>0</v>
      </c>
      <c r="AN1150" s="191">
        <f t="shared" si="4150"/>
        <v>0</v>
      </c>
      <c r="AO1150" s="191">
        <f t="shared" si="4150"/>
        <v>0</v>
      </c>
      <c r="AP1150" s="191">
        <f t="shared" si="4150"/>
        <v>0</v>
      </c>
      <c r="AQ1150" s="191">
        <f t="shared" si="4150"/>
        <v>0</v>
      </c>
      <c r="AR1150" s="191">
        <f t="shared" si="4150"/>
        <v>0</v>
      </c>
      <c r="AS1150" s="191">
        <f t="shared" si="4150"/>
        <v>0</v>
      </c>
      <c r="AT1150" s="191">
        <f t="shared" si="4150"/>
        <v>0</v>
      </c>
      <c r="AU1150" s="191">
        <f t="shared" si="4150"/>
        <v>0</v>
      </c>
      <c r="AV1150" s="163">
        <f t="shared" si="4033"/>
        <v>0</v>
      </c>
      <c r="AW1150" s="191">
        <f t="shared" ref="AW1150:BH1150" si="4151">AW267*$F$1029</f>
        <v>0</v>
      </c>
      <c r="AX1150" s="191">
        <f t="shared" si="4151"/>
        <v>0</v>
      </c>
      <c r="AY1150" s="191">
        <f t="shared" si="4151"/>
        <v>0</v>
      </c>
      <c r="AZ1150" s="191">
        <f t="shared" si="4151"/>
        <v>0</v>
      </c>
      <c r="BA1150" s="191">
        <f t="shared" si="4151"/>
        <v>0</v>
      </c>
      <c r="BB1150" s="191">
        <f t="shared" si="4151"/>
        <v>0</v>
      </c>
      <c r="BC1150" s="191">
        <f t="shared" si="4151"/>
        <v>0</v>
      </c>
      <c r="BD1150" s="191">
        <f t="shared" si="4151"/>
        <v>0</v>
      </c>
      <c r="BE1150" s="191">
        <f t="shared" si="4151"/>
        <v>0</v>
      </c>
      <c r="BF1150" s="191">
        <f t="shared" si="4151"/>
        <v>0</v>
      </c>
      <c r="BG1150" s="191">
        <f t="shared" si="4151"/>
        <v>0</v>
      </c>
      <c r="BH1150" s="191">
        <f t="shared" si="4151"/>
        <v>0</v>
      </c>
      <c r="BI1150" s="163">
        <f t="shared" si="4035"/>
        <v>0</v>
      </c>
      <c r="BV1150" s="163"/>
      <c r="CI1150" s="163"/>
      <c r="CV1150" s="163"/>
      <c r="DI1150" s="163"/>
      <c r="DV1150" s="163"/>
      <c r="EI1150" s="163"/>
    </row>
    <row r="1151" spans="1:139" ht="15.75" hidden="1" customHeight="1" outlineLevel="1" x14ac:dyDescent="0.25">
      <c r="A1151" s="2">
        <f t="shared" ref="A1151:E1160" si="4152">A1011</f>
        <v>121</v>
      </c>
      <c r="B1151" s="1">
        <f t="shared" si="4152"/>
        <v>0</v>
      </c>
      <c r="C1151" s="1">
        <f t="shared" si="4152"/>
        <v>0</v>
      </c>
      <c r="D1151" s="2">
        <f t="shared" si="4152"/>
        <v>0</v>
      </c>
      <c r="E1151" s="162">
        <f t="shared" si="4152"/>
        <v>0</v>
      </c>
      <c r="F1151" s="84"/>
      <c r="J1151" s="191">
        <v>0</v>
      </c>
      <c r="K1151" s="191">
        <v>0</v>
      </c>
      <c r="L1151" s="191">
        <v>0</v>
      </c>
      <c r="M1151" s="191">
        <v>0</v>
      </c>
      <c r="N1151" s="191">
        <v>0</v>
      </c>
      <c r="O1151" s="191">
        <v>0</v>
      </c>
      <c r="P1151" s="191">
        <v>0</v>
      </c>
      <c r="Q1151" s="191">
        <v>0</v>
      </c>
      <c r="R1151" s="191">
        <v>0</v>
      </c>
      <c r="S1151" s="191">
        <v>0</v>
      </c>
      <c r="T1151" s="191">
        <v>0</v>
      </c>
      <c r="U1151" s="116">
        <v>0</v>
      </c>
      <c r="V1151" s="163">
        <f t="shared" si="3873"/>
        <v>0</v>
      </c>
      <c r="W1151" s="116">
        <v>0</v>
      </c>
      <c r="X1151" s="116">
        <v>0</v>
      </c>
      <c r="Y1151" s="191">
        <v>0</v>
      </c>
      <c r="Z1151" s="191">
        <v>0</v>
      </c>
      <c r="AA1151" s="116">
        <v>0</v>
      </c>
      <c r="AB1151" s="191">
        <v>0</v>
      </c>
      <c r="AC1151" s="191">
        <v>0</v>
      </c>
      <c r="AD1151" s="191">
        <f t="shared" si="4137"/>
        <v>0</v>
      </c>
      <c r="AE1151" s="116">
        <v>0</v>
      </c>
      <c r="AF1151" s="191">
        <v>0</v>
      </c>
      <c r="AG1151" s="116">
        <v>0</v>
      </c>
      <c r="AH1151" s="116">
        <v>0</v>
      </c>
      <c r="AI1151" s="163">
        <f t="shared" si="4098"/>
        <v>0</v>
      </c>
      <c r="AJ1151" s="191">
        <f t="shared" ref="AJ1151:AU1151" si="4153">AJ268*$F$1029</f>
        <v>0</v>
      </c>
      <c r="AK1151" s="191">
        <f t="shared" si="4153"/>
        <v>0</v>
      </c>
      <c r="AL1151" s="191">
        <f t="shared" si="4153"/>
        <v>0</v>
      </c>
      <c r="AM1151" s="191">
        <f t="shared" si="4153"/>
        <v>0</v>
      </c>
      <c r="AN1151" s="191">
        <f t="shared" si="4153"/>
        <v>0</v>
      </c>
      <c r="AO1151" s="191">
        <f t="shared" si="4153"/>
        <v>0</v>
      </c>
      <c r="AP1151" s="191">
        <f t="shared" si="4153"/>
        <v>0</v>
      </c>
      <c r="AQ1151" s="191">
        <f t="shared" si="4153"/>
        <v>0</v>
      </c>
      <c r="AR1151" s="191">
        <f t="shared" si="4153"/>
        <v>0</v>
      </c>
      <c r="AS1151" s="191">
        <f t="shared" si="4153"/>
        <v>0</v>
      </c>
      <c r="AT1151" s="191">
        <f t="shared" si="4153"/>
        <v>0</v>
      </c>
      <c r="AU1151" s="191">
        <f t="shared" si="4153"/>
        <v>0</v>
      </c>
      <c r="AV1151" s="163">
        <f t="shared" si="4033"/>
        <v>0</v>
      </c>
      <c r="AW1151" s="191">
        <f t="shared" ref="AW1151:BH1151" si="4154">AW268*$F$1029</f>
        <v>0</v>
      </c>
      <c r="AX1151" s="191">
        <f t="shared" si="4154"/>
        <v>0</v>
      </c>
      <c r="AY1151" s="191">
        <f t="shared" si="4154"/>
        <v>0</v>
      </c>
      <c r="AZ1151" s="191">
        <f t="shared" si="4154"/>
        <v>0</v>
      </c>
      <c r="BA1151" s="191">
        <f t="shared" si="4154"/>
        <v>0</v>
      </c>
      <c r="BB1151" s="191">
        <f t="shared" si="4154"/>
        <v>0</v>
      </c>
      <c r="BC1151" s="191">
        <f t="shared" si="4154"/>
        <v>0</v>
      </c>
      <c r="BD1151" s="191">
        <f t="shared" si="4154"/>
        <v>0</v>
      </c>
      <c r="BE1151" s="191">
        <f t="shared" si="4154"/>
        <v>0</v>
      </c>
      <c r="BF1151" s="191">
        <f t="shared" si="4154"/>
        <v>0</v>
      </c>
      <c r="BG1151" s="191">
        <f t="shared" si="4154"/>
        <v>0</v>
      </c>
      <c r="BH1151" s="191">
        <f t="shared" si="4154"/>
        <v>0</v>
      </c>
      <c r="BI1151" s="163">
        <f t="shared" si="4035"/>
        <v>0</v>
      </c>
      <c r="BV1151" s="163"/>
      <c r="CI1151" s="163"/>
      <c r="CV1151" s="163"/>
      <c r="DI1151" s="163"/>
      <c r="DV1151" s="163"/>
      <c r="EI1151" s="163"/>
    </row>
    <row r="1152" spans="1:139" ht="15.75" hidden="1" customHeight="1" outlineLevel="1" x14ac:dyDescent="0.25">
      <c r="A1152" s="2">
        <f t="shared" si="4152"/>
        <v>122</v>
      </c>
      <c r="B1152" s="1">
        <f t="shared" si="4152"/>
        <v>0</v>
      </c>
      <c r="C1152" s="1">
        <f t="shared" si="4152"/>
        <v>0</v>
      </c>
      <c r="D1152" s="2">
        <f t="shared" si="4152"/>
        <v>0</v>
      </c>
      <c r="E1152" s="162">
        <f t="shared" si="4152"/>
        <v>0</v>
      </c>
      <c r="F1152" s="84"/>
      <c r="J1152" s="191">
        <v>0</v>
      </c>
      <c r="K1152" s="191">
        <v>0</v>
      </c>
      <c r="L1152" s="191">
        <v>0</v>
      </c>
      <c r="M1152" s="191">
        <v>0</v>
      </c>
      <c r="N1152" s="191">
        <v>0</v>
      </c>
      <c r="O1152" s="191">
        <v>0</v>
      </c>
      <c r="P1152" s="191">
        <v>0</v>
      </c>
      <c r="Q1152" s="191">
        <v>0</v>
      </c>
      <c r="R1152" s="191">
        <v>0</v>
      </c>
      <c r="S1152" s="191">
        <v>0</v>
      </c>
      <c r="T1152" s="191">
        <v>0</v>
      </c>
      <c r="U1152" s="116">
        <v>0</v>
      </c>
      <c r="V1152" s="163">
        <f t="shared" si="3873"/>
        <v>0</v>
      </c>
      <c r="W1152" s="116">
        <v>0</v>
      </c>
      <c r="X1152" s="116">
        <v>0</v>
      </c>
      <c r="Y1152" s="191">
        <v>0</v>
      </c>
      <c r="Z1152" s="191">
        <v>0</v>
      </c>
      <c r="AA1152" s="116">
        <v>0</v>
      </c>
      <c r="AB1152" s="191">
        <v>0</v>
      </c>
      <c r="AC1152" s="191">
        <v>0</v>
      </c>
      <c r="AD1152" s="191">
        <f t="shared" si="4137"/>
        <v>0</v>
      </c>
      <c r="AE1152" s="116">
        <v>0</v>
      </c>
      <c r="AF1152" s="191">
        <v>0</v>
      </c>
      <c r="AG1152" s="116">
        <v>0</v>
      </c>
      <c r="AH1152" s="116">
        <v>0</v>
      </c>
      <c r="AI1152" s="163">
        <f t="shared" si="4098"/>
        <v>0</v>
      </c>
      <c r="AJ1152" s="191">
        <f t="shared" ref="AJ1152:AU1152" si="4155">AJ269*$F$1029</f>
        <v>0</v>
      </c>
      <c r="AK1152" s="191">
        <f t="shared" si="4155"/>
        <v>0</v>
      </c>
      <c r="AL1152" s="191">
        <f t="shared" si="4155"/>
        <v>0</v>
      </c>
      <c r="AM1152" s="191">
        <f t="shared" si="4155"/>
        <v>0</v>
      </c>
      <c r="AN1152" s="191">
        <f t="shared" si="4155"/>
        <v>0</v>
      </c>
      <c r="AO1152" s="191">
        <f t="shared" si="4155"/>
        <v>0</v>
      </c>
      <c r="AP1152" s="191">
        <f t="shared" si="4155"/>
        <v>0</v>
      </c>
      <c r="AQ1152" s="191">
        <f t="shared" si="4155"/>
        <v>0</v>
      </c>
      <c r="AR1152" s="191">
        <f t="shared" si="4155"/>
        <v>0</v>
      </c>
      <c r="AS1152" s="191">
        <f t="shared" si="4155"/>
        <v>0</v>
      </c>
      <c r="AT1152" s="191">
        <f t="shared" si="4155"/>
        <v>0</v>
      </c>
      <c r="AU1152" s="191">
        <f t="shared" si="4155"/>
        <v>0</v>
      </c>
      <c r="AV1152" s="163">
        <f t="shared" si="4033"/>
        <v>0</v>
      </c>
      <c r="AW1152" s="191">
        <f t="shared" ref="AW1152:BH1152" si="4156">AW269*$F$1029</f>
        <v>0</v>
      </c>
      <c r="AX1152" s="191">
        <f t="shared" si="4156"/>
        <v>0</v>
      </c>
      <c r="AY1152" s="191">
        <f t="shared" si="4156"/>
        <v>0</v>
      </c>
      <c r="AZ1152" s="191">
        <f t="shared" si="4156"/>
        <v>0</v>
      </c>
      <c r="BA1152" s="191">
        <f t="shared" si="4156"/>
        <v>0</v>
      </c>
      <c r="BB1152" s="191">
        <f t="shared" si="4156"/>
        <v>0</v>
      </c>
      <c r="BC1152" s="191">
        <f t="shared" si="4156"/>
        <v>0</v>
      </c>
      <c r="BD1152" s="191">
        <f t="shared" si="4156"/>
        <v>0</v>
      </c>
      <c r="BE1152" s="191">
        <f t="shared" si="4156"/>
        <v>0</v>
      </c>
      <c r="BF1152" s="191">
        <f t="shared" si="4156"/>
        <v>0</v>
      </c>
      <c r="BG1152" s="191">
        <f t="shared" si="4156"/>
        <v>0</v>
      </c>
      <c r="BH1152" s="191">
        <f t="shared" si="4156"/>
        <v>0</v>
      </c>
      <c r="BI1152" s="163">
        <f t="shared" si="4035"/>
        <v>0</v>
      </c>
      <c r="BV1152" s="163"/>
      <c r="CI1152" s="163"/>
      <c r="CV1152" s="163"/>
      <c r="DI1152" s="163"/>
      <c r="DV1152" s="163"/>
      <c r="EI1152" s="163"/>
    </row>
    <row r="1153" spans="1:140" ht="15.75" hidden="1" customHeight="1" outlineLevel="1" x14ac:dyDescent="0.25">
      <c r="A1153" s="2">
        <f t="shared" si="4152"/>
        <v>123</v>
      </c>
      <c r="B1153" s="1">
        <f t="shared" si="4152"/>
        <v>0</v>
      </c>
      <c r="C1153" s="1">
        <f t="shared" si="4152"/>
        <v>0</v>
      </c>
      <c r="D1153" s="2">
        <f t="shared" si="4152"/>
        <v>0</v>
      </c>
      <c r="E1153" s="162">
        <f t="shared" si="4152"/>
        <v>0</v>
      </c>
      <c r="F1153" s="84"/>
      <c r="J1153" s="191">
        <v>0</v>
      </c>
      <c r="K1153" s="191">
        <v>0</v>
      </c>
      <c r="L1153" s="191">
        <v>0</v>
      </c>
      <c r="M1153" s="191">
        <v>0</v>
      </c>
      <c r="N1153" s="191">
        <v>0</v>
      </c>
      <c r="O1153" s="191">
        <v>0</v>
      </c>
      <c r="P1153" s="191">
        <v>0</v>
      </c>
      <c r="Q1153" s="191">
        <v>0</v>
      </c>
      <c r="R1153" s="191">
        <v>0</v>
      </c>
      <c r="S1153" s="191">
        <v>0</v>
      </c>
      <c r="T1153" s="191">
        <v>0</v>
      </c>
      <c r="U1153" s="116">
        <v>0</v>
      </c>
      <c r="V1153" s="163">
        <f t="shared" si="3873"/>
        <v>0</v>
      </c>
      <c r="W1153" s="116">
        <v>0</v>
      </c>
      <c r="X1153" s="116">
        <v>0</v>
      </c>
      <c r="Y1153" s="191">
        <v>0</v>
      </c>
      <c r="Z1153" s="191">
        <v>0</v>
      </c>
      <c r="AA1153" s="116">
        <v>0</v>
      </c>
      <c r="AB1153" s="191">
        <v>0</v>
      </c>
      <c r="AC1153" s="191">
        <v>0</v>
      </c>
      <c r="AD1153" s="191">
        <f t="shared" si="4137"/>
        <v>0</v>
      </c>
      <c r="AE1153" s="116">
        <v>0</v>
      </c>
      <c r="AF1153" s="191">
        <v>0</v>
      </c>
      <c r="AG1153" s="116">
        <v>0</v>
      </c>
      <c r="AH1153" s="116">
        <v>0</v>
      </c>
      <c r="AI1153" s="163">
        <f t="shared" si="4098"/>
        <v>0</v>
      </c>
      <c r="AJ1153" s="191">
        <f t="shared" ref="AJ1153:AU1153" si="4157">AJ270*$F$1029</f>
        <v>0</v>
      </c>
      <c r="AK1153" s="191">
        <f t="shared" si="4157"/>
        <v>0</v>
      </c>
      <c r="AL1153" s="191">
        <f t="shared" si="4157"/>
        <v>0</v>
      </c>
      <c r="AM1153" s="191">
        <f t="shared" si="4157"/>
        <v>0</v>
      </c>
      <c r="AN1153" s="191">
        <f t="shared" si="4157"/>
        <v>0</v>
      </c>
      <c r="AO1153" s="191">
        <f t="shared" si="4157"/>
        <v>0</v>
      </c>
      <c r="AP1153" s="191">
        <f t="shared" si="4157"/>
        <v>0</v>
      </c>
      <c r="AQ1153" s="191">
        <f t="shared" si="4157"/>
        <v>0</v>
      </c>
      <c r="AR1153" s="191">
        <f t="shared" si="4157"/>
        <v>0</v>
      </c>
      <c r="AS1153" s="191">
        <f t="shared" si="4157"/>
        <v>0</v>
      </c>
      <c r="AT1153" s="191">
        <f t="shared" si="4157"/>
        <v>0</v>
      </c>
      <c r="AU1153" s="191">
        <f t="shared" si="4157"/>
        <v>0</v>
      </c>
      <c r="AV1153" s="163">
        <f t="shared" si="4033"/>
        <v>0</v>
      </c>
      <c r="AW1153" s="191">
        <f t="shared" ref="AW1153:BH1153" si="4158">AW270*$F$1029</f>
        <v>0</v>
      </c>
      <c r="AX1153" s="191">
        <f t="shared" si="4158"/>
        <v>0</v>
      </c>
      <c r="AY1153" s="191">
        <f t="shared" si="4158"/>
        <v>0</v>
      </c>
      <c r="AZ1153" s="191">
        <f t="shared" si="4158"/>
        <v>0</v>
      </c>
      <c r="BA1153" s="191">
        <f t="shared" si="4158"/>
        <v>0</v>
      </c>
      <c r="BB1153" s="191">
        <f t="shared" si="4158"/>
        <v>0</v>
      </c>
      <c r="BC1153" s="191">
        <f t="shared" si="4158"/>
        <v>0</v>
      </c>
      <c r="BD1153" s="191">
        <f t="shared" si="4158"/>
        <v>0</v>
      </c>
      <c r="BE1153" s="191">
        <f t="shared" si="4158"/>
        <v>0</v>
      </c>
      <c r="BF1153" s="191">
        <f t="shared" si="4158"/>
        <v>0</v>
      </c>
      <c r="BG1153" s="191">
        <f t="shared" si="4158"/>
        <v>0</v>
      </c>
      <c r="BH1153" s="191">
        <f t="shared" si="4158"/>
        <v>0</v>
      </c>
      <c r="BI1153" s="163">
        <f t="shared" si="4035"/>
        <v>0</v>
      </c>
      <c r="BV1153" s="163"/>
      <c r="CI1153" s="163"/>
      <c r="CV1153" s="163"/>
      <c r="DI1153" s="163"/>
      <c r="DV1153" s="163"/>
      <c r="EI1153" s="163"/>
    </row>
    <row r="1154" spans="1:140" ht="15.75" hidden="1" customHeight="1" outlineLevel="1" x14ac:dyDescent="0.25">
      <c r="A1154" s="2">
        <f t="shared" si="4152"/>
        <v>124</v>
      </c>
      <c r="B1154" s="1">
        <f t="shared" si="4152"/>
        <v>0</v>
      </c>
      <c r="C1154" s="1">
        <f t="shared" si="4152"/>
        <v>0</v>
      </c>
      <c r="D1154" s="2">
        <f t="shared" si="4152"/>
        <v>0</v>
      </c>
      <c r="E1154" s="162">
        <f t="shared" si="4152"/>
        <v>0</v>
      </c>
      <c r="F1154" s="84"/>
      <c r="J1154" s="191">
        <v>0</v>
      </c>
      <c r="K1154" s="191">
        <v>0</v>
      </c>
      <c r="L1154" s="191">
        <v>0</v>
      </c>
      <c r="M1154" s="191">
        <v>0</v>
      </c>
      <c r="N1154" s="191">
        <v>0</v>
      </c>
      <c r="O1154" s="191">
        <v>0</v>
      </c>
      <c r="P1154" s="191">
        <v>0</v>
      </c>
      <c r="Q1154" s="191">
        <v>0</v>
      </c>
      <c r="R1154" s="191">
        <v>0</v>
      </c>
      <c r="S1154" s="191">
        <v>0</v>
      </c>
      <c r="T1154" s="191">
        <v>0</v>
      </c>
      <c r="U1154" s="116">
        <v>0</v>
      </c>
      <c r="V1154" s="163">
        <f t="shared" si="3873"/>
        <v>0</v>
      </c>
      <c r="W1154" s="116">
        <v>0</v>
      </c>
      <c r="X1154" s="116">
        <v>0</v>
      </c>
      <c r="Y1154" s="191">
        <v>0</v>
      </c>
      <c r="Z1154" s="191">
        <v>0</v>
      </c>
      <c r="AA1154" s="116">
        <v>0</v>
      </c>
      <c r="AB1154" s="191">
        <v>0</v>
      </c>
      <c r="AC1154" s="191">
        <v>0</v>
      </c>
      <c r="AD1154" s="191">
        <f t="shared" si="4137"/>
        <v>0</v>
      </c>
      <c r="AE1154" s="116">
        <v>0</v>
      </c>
      <c r="AF1154" s="191">
        <v>0</v>
      </c>
      <c r="AG1154" s="116">
        <v>0</v>
      </c>
      <c r="AH1154" s="116">
        <v>0</v>
      </c>
      <c r="AI1154" s="163">
        <f t="shared" si="4098"/>
        <v>0</v>
      </c>
      <c r="AJ1154" s="191">
        <f t="shared" ref="AJ1154:AU1154" si="4159">AJ271*$F$1029</f>
        <v>0</v>
      </c>
      <c r="AK1154" s="191">
        <f t="shared" si="4159"/>
        <v>0</v>
      </c>
      <c r="AL1154" s="191">
        <f t="shared" si="4159"/>
        <v>0</v>
      </c>
      <c r="AM1154" s="191">
        <f t="shared" si="4159"/>
        <v>0</v>
      </c>
      <c r="AN1154" s="191">
        <f t="shared" si="4159"/>
        <v>0</v>
      </c>
      <c r="AO1154" s="191">
        <f t="shared" si="4159"/>
        <v>0</v>
      </c>
      <c r="AP1154" s="191">
        <f t="shared" si="4159"/>
        <v>0</v>
      </c>
      <c r="AQ1154" s="191">
        <f t="shared" si="4159"/>
        <v>0</v>
      </c>
      <c r="AR1154" s="191">
        <f t="shared" si="4159"/>
        <v>0</v>
      </c>
      <c r="AS1154" s="191">
        <f t="shared" si="4159"/>
        <v>0</v>
      </c>
      <c r="AT1154" s="191">
        <f t="shared" si="4159"/>
        <v>0</v>
      </c>
      <c r="AU1154" s="191">
        <f t="shared" si="4159"/>
        <v>0</v>
      </c>
      <c r="AV1154" s="163">
        <f t="shared" si="4033"/>
        <v>0</v>
      </c>
      <c r="AW1154" s="191">
        <f t="shared" ref="AW1154:BH1154" si="4160">AW271*$F$1029</f>
        <v>0</v>
      </c>
      <c r="AX1154" s="191">
        <f t="shared" si="4160"/>
        <v>0</v>
      </c>
      <c r="AY1154" s="191">
        <f t="shared" si="4160"/>
        <v>0</v>
      </c>
      <c r="AZ1154" s="191">
        <f t="shared" si="4160"/>
        <v>0</v>
      </c>
      <c r="BA1154" s="191">
        <f t="shared" si="4160"/>
        <v>0</v>
      </c>
      <c r="BB1154" s="191">
        <f t="shared" si="4160"/>
        <v>0</v>
      </c>
      <c r="BC1154" s="191">
        <f t="shared" si="4160"/>
        <v>0</v>
      </c>
      <c r="BD1154" s="191">
        <f t="shared" si="4160"/>
        <v>0</v>
      </c>
      <c r="BE1154" s="191">
        <f t="shared" si="4160"/>
        <v>0</v>
      </c>
      <c r="BF1154" s="191">
        <f t="shared" si="4160"/>
        <v>0</v>
      </c>
      <c r="BG1154" s="191">
        <f t="shared" si="4160"/>
        <v>0</v>
      </c>
      <c r="BH1154" s="191">
        <f t="shared" si="4160"/>
        <v>0</v>
      </c>
      <c r="BI1154" s="163">
        <f t="shared" si="4035"/>
        <v>0</v>
      </c>
      <c r="BV1154" s="163"/>
      <c r="CI1154" s="163"/>
      <c r="CV1154" s="163"/>
      <c r="DI1154" s="163"/>
      <c r="DV1154" s="163"/>
      <c r="EI1154" s="163"/>
    </row>
    <row r="1155" spans="1:140" ht="15.75" hidden="1" customHeight="1" outlineLevel="1" x14ac:dyDescent="0.25">
      <c r="A1155" s="2">
        <f t="shared" si="4152"/>
        <v>125</v>
      </c>
      <c r="B1155" s="1">
        <f t="shared" si="4152"/>
        <v>0</v>
      </c>
      <c r="C1155" s="1">
        <f t="shared" si="4152"/>
        <v>0</v>
      </c>
      <c r="D1155" s="2">
        <f t="shared" si="4152"/>
        <v>0</v>
      </c>
      <c r="E1155" s="162">
        <f t="shared" si="4152"/>
        <v>0</v>
      </c>
      <c r="F1155" s="84"/>
      <c r="J1155" s="191">
        <v>0</v>
      </c>
      <c r="K1155" s="191">
        <v>0</v>
      </c>
      <c r="L1155" s="191">
        <v>0</v>
      </c>
      <c r="M1155" s="191">
        <v>0</v>
      </c>
      <c r="N1155" s="191">
        <v>0</v>
      </c>
      <c r="O1155" s="191">
        <v>0</v>
      </c>
      <c r="P1155" s="191">
        <v>0</v>
      </c>
      <c r="Q1155" s="191">
        <v>0</v>
      </c>
      <c r="R1155" s="191">
        <v>0</v>
      </c>
      <c r="S1155" s="191">
        <v>0</v>
      </c>
      <c r="T1155" s="191">
        <v>0</v>
      </c>
      <c r="U1155" s="116">
        <v>0</v>
      </c>
      <c r="V1155" s="163">
        <f t="shared" si="3873"/>
        <v>0</v>
      </c>
      <c r="W1155" s="116">
        <v>0</v>
      </c>
      <c r="X1155" s="116">
        <v>0</v>
      </c>
      <c r="Y1155" s="191">
        <v>0</v>
      </c>
      <c r="Z1155" s="191">
        <v>0</v>
      </c>
      <c r="AA1155" s="116">
        <v>0</v>
      </c>
      <c r="AB1155" s="191">
        <v>0</v>
      </c>
      <c r="AC1155" s="191">
        <v>0</v>
      </c>
      <c r="AD1155" s="191">
        <f t="shared" si="4137"/>
        <v>0</v>
      </c>
      <c r="AE1155" s="116">
        <v>0</v>
      </c>
      <c r="AF1155" s="191">
        <v>0</v>
      </c>
      <c r="AG1155" s="116">
        <v>0</v>
      </c>
      <c r="AH1155" s="116">
        <v>0</v>
      </c>
      <c r="AI1155" s="163">
        <f t="shared" si="4098"/>
        <v>0</v>
      </c>
      <c r="AJ1155" s="191">
        <f t="shared" ref="AJ1155:AU1155" si="4161">AJ272*$F$1029</f>
        <v>0</v>
      </c>
      <c r="AK1155" s="191">
        <f t="shared" si="4161"/>
        <v>0</v>
      </c>
      <c r="AL1155" s="191">
        <f t="shared" si="4161"/>
        <v>0</v>
      </c>
      <c r="AM1155" s="191">
        <f t="shared" si="4161"/>
        <v>0</v>
      </c>
      <c r="AN1155" s="191">
        <f t="shared" si="4161"/>
        <v>0</v>
      </c>
      <c r="AO1155" s="191">
        <f t="shared" si="4161"/>
        <v>0</v>
      </c>
      <c r="AP1155" s="191">
        <f t="shared" si="4161"/>
        <v>0</v>
      </c>
      <c r="AQ1155" s="191">
        <f t="shared" si="4161"/>
        <v>0</v>
      </c>
      <c r="AR1155" s="191">
        <f t="shared" si="4161"/>
        <v>0</v>
      </c>
      <c r="AS1155" s="191">
        <f t="shared" si="4161"/>
        <v>0</v>
      </c>
      <c r="AT1155" s="191">
        <f t="shared" si="4161"/>
        <v>0</v>
      </c>
      <c r="AU1155" s="191">
        <f t="shared" si="4161"/>
        <v>0</v>
      </c>
      <c r="AV1155" s="163">
        <f t="shared" si="4033"/>
        <v>0</v>
      </c>
      <c r="AW1155" s="191">
        <f t="shared" ref="AW1155:BH1155" si="4162">AW272*$F$1029</f>
        <v>0</v>
      </c>
      <c r="AX1155" s="191">
        <f t="shared" si="4162"/>
        <v>0</v>
      </c>
      <c r="AY1155" s="191">
        <f t="shared" si="4162"/>
        <v>0</v>
      </c>
      <c r="AZ1155" s="191">
        <f t="shared" si="4162"/>
        <v>0</v>
      </c>
      <c r="BA1155" s="191">
        <f t="shared" si="4162"/>
        <v>0</v>
      </c>
      <c r="BB1155" s="191">
        <f t="shared" si="4162"/>
        <v>0</v>
      </c>
      <c r="BC1155" s="191">
        <f t="shared" si="4162"/>
        <v>0</v>
      </c>
      <c r="BD1155" s="191">
        <f t="shared" si="4162"/>
        <v>0</v>
      </c>
      <c r="BE1155" s="191">
        <f t="shared" si="4162"/>
        <v>0</v>
      </c>
      <c r="BF1155" s="191">
        <f t="shared" si="4162"/>
        <v>0</v>
      </c>
      <c r="BG1155" s="191">
        <f t="shared" si="4162"/>
        <v>0</v>
      </c>
      <c r="BH1155" s="191">
        <f t="shared" si="4162"/>
        <v>0</v>
      </c>
      <c r="BI1155" s="163">
        <f t="shared" si="4035"/>
        <v>0</v>
      </c>
      <c r="BV1155" s="163"/>
      <c r="CI1155" s="163"/>
      <c r="CV1155" s="163"/>
      <c r="DI1155" s="163"/>
      <c r="DV1155" s="163"/>
      <c r="EI1155" s="163"/>
    </row>
    <row r="1156" spans="1:140" ht="15.75" hidden="1" customHeight="1" outlineLevel="1" x14ac:dyDescent="0.25">
      <c r="A1156" s="2">
        <f t="shared" si="4152"/>
        <v>126</v>
      </c>
      <c r="B1156" s="1">
        <f t="shared" si="4152"/>
        <v>0</v>
      </c>
      <c r="C1156" s="1">
        <f t="shared" si="4152"/>
        <v>0</v>
      </c>
      <c r="D1156" s="2">
        <f t="shared" si="4152"/>
        <v>0</v>
      </c>
      <c r="E1156" s="162">
        <f t="shared" si="4152"/>
        <v>0</v>
      </c>
      <c r="F1156" s="84"/>
      <c r="J1156" s="191">
        <v>0</v>
      </c>
      <c r="K1156" s="191">
        <v>0</v>
      </c>
      <c r="L1156" s="191">
        <v>0</v>
      </c>
      <c r="M1156" s="191">
        <v>0</v>
      </c>
      <c r="N1156" s="191">
        <v>0</v>
      </c>
      <c r="O1156" s="191">
        <v>0</v>
      </c>
      <c r="P1156" s="191">
        <v>0</v>
      </c>
      <c r="Q1156" s="191">
        <v>0</v>
      </c>
      <c r="R1156" s="191">
        <v>0</v>
      </c>
      <c r="S1156" s="191">
        <v>0</v>
      </c>
      <c r="T1156" s="191">
        <v>0</v>
      </c>
      <c r="U1156" s="116">
        <v>0</v>
      </c>
      <c r="V1156" s="163">
        <f t="shared" si="3873"/>
        <v>0</v>
      </c>
      <c r="W1156" s="116">
        <v>0</v>
      </c>
      <c r="X1156" s="116">
        <v>0</v>
      </c>
      <c r="Y1156" s="191">
        <v>0</v>
      </c>
      <c r="Z1156" s="191">
        <v>0</v>
      </c>
      <c r="AA1156" s="116">
        <v>0</v>
      </c>
      <c r="AB1156" s="191">
        <v>0</v>
      </c>
      <c r="AC1156" s="191">
        <v>0</v>
      </c>
      <c r="AD1156" s="191">
        <f t="shared" si="4137"/>
        <v>0</v>
      </c>
      <c r="AE1156" s="116">
        <v>0</v>
      </c>
      <c r="AF1156" s="191">
        <v>0</v>
      </c>
      <c r="AG1156" s="116">
        <v>0</v>
      </c>
      <c r="AH1156" s="116">
        <v>0</v>
      </c>
      <c r="AI1156" s="163">
        <f t="shared" si="4098"/>
        <v>0</v>
      </c>
      <c r="AJ1156" s="191">
        <f t="shared" ref="AJ1156:AU1156" si="4163">AJ273*$F$1029</f>
        <v>0</v>
      </c>
      <c r="AK1156" s="191">
        <f t="shared" si="4163"/>
        <v>0</v>
      </c>
      <c r="AL1156" s="191">
        <f t="shared" si="4163"/>
        <v>0</v>
      </c>
      <c r="AM1156" s="191">
        <f t="shared" si="4163"/>
        <v>0</v>
      </c>
      <c r="AN1156" s="191">
        <f t="shared" si="4163"/>
        <v>0</v>
      </c>
      <c r="AO1156" s="191">
        <f t="shared" si="4163"/>
        <v>0</v>
      </c>
      <c r="AP1156" s="191">
        <f t="shared" si="4163"/>
        <v>0</v>
      </c>
      <c r="AQ1156" s="191">
        <f t="shared" si="4163"/>
        <v>0</v>
      </c>
      <c r="AR1156" s="191">
        <f t="shared" si="4163"/>
        <v>0</v>
      </c>
      <c r="AS1156" s="191">
        <f t="shared" si="4163"/>
        <v>0</v>
      </c>
      <c r="AT1156" s="191">
        <f t="shared" si="4163"/>
        <v>0</v>
      </c>
      <c r="AU1156" s="191">
        <f t="shared" si="4163"/>
        <v>0</v>
      </c>
      <c r="AV1156" s="163">
        <f t="shared" si="4033"/>
        <v>0</v>
      </c>
      <c r="AW1156" s="191">
        <f t="shared" ref="AW1156:BH1156" si="4164">AW273*$F$1029</f>
        <v>0</v>
      </c>
      <c r="AX1156" s="191">
        <f t="shared" si="4164"/>
        <v>0</v>
      </c>
      <c r="AY1156" s="191">
        <f t="shared" si="4164"/>
        <v>0</v>
      </c>
      <c r="AZ1156" s="191">
        <f t="shared" si="4164"/>
        <v>0</v>
      </c>
      <c r="BA1156" s="191">
        <f t="shared" si="4164"/>
        <v>0</v>
      </c>
      <c r="BB1156" s="191">
        <f t="shared" si="4164"/>
        <v>0</v>
      </c>
      <c r="BC1156" s="191">
        <f t="shared" si="4164"/>
        <v>0</v>
      </c>
      <c r="BD1156" s="191">
        <f t="shared" si="4164"/>
        <v>0</v>
      </c>
      <c r="BE1156" s="191">
        <f t="shared" si="4164"/>
        <v>0</v>
      </c>
      <c r="BF1156" s="191">
        <f t="shared" si="4164"/>
        <v>0</v>
      </c>
      <c r="BG1156" s="191">
        <f t="shared" si="4164"/>
        <v>0</v>
      </c>
      <c r="BH1156" s="191">
        <f t="shared" si="4164"/>
        <v>0</v>
      </c>
      <c r="BI1156" s="163">
        <f t="shared" si="4035"/>
        <v>0</v>
      </c>
      <c r="BV1156" s="163"/>
      <c r="CI1156" s="163"/>
      <c r="CV1156" s="163"/>
      <c r="DI1156" s="163"/>
      <c r="DV1156" s="163"/>
      <c r="EI1156" s="163"/>
    </row>
    <row r="1157" spans="1:140" ht="15.75" hidden="1" customHeight="1" outlineLevel="1" x14ac:dyDescent="0.25">
      <c r="A1157" s="2">
        <f t="shared" si="4152"/>
        <v>127</v>
      </c>
      <c r="B1157" s="1">
        <f t="shared" si="4152"/>
        <v>0</v>
      </c>
      <c r="C1157" s="1">
        <f t="shared" si="4152"/>
        <v>0</v>
      </c>
      <c r="D1157" s="2">
        <f t="shared" si="4152"/>
        <v>0</v>
      </c>
      <c r="E1157" s="162">
        <f t="shared" si="4152"/>
        <v>0</v>
      </c>
      <c r="F1157" s="84"/>
      <c r="J1157" s="191">
        <v>0</v>
      </c>
      <c r="K1157" s="191">
        <v>0</v>
      </c>
      <c r="L1157" s="191">
        <v>0</v>
      </c>
      <c r="M1157" s="191">
        <v>0</v>
      </c>
      <c r="N1157" s="191">
        <v>0</v>
      </c>
      <c r="O1157" s="191">
        <v>0</v>
      </c>
      <c r="P1157" s="191">
        <v>0</v>
      </c>
      <c r="Q1157" s="191">
        <v>0</v>
      </c>
      <c r="R1157" s="191">
        <v>0</v>
      </c>
      <c r="S1157" s="191">
        <v>0</v>
      </c>
      <c r="T1157" s="191">
        <v>0</v>
      </c>
      <c r="U1157" s="116">
        <v>0</v>
      </c>
      <c r="V1157" s="163">
        <f t="shared" si="3873"/>
        <v>0</v>
      </c>
      <c r="W1157" s="116">
        <v>0</v>
      </c>
      <c r="X1157" s="116">
        <v>0</v>
      </c>
      <c r="Y1157" s="191">
        <v>0</v>
      </c>
      <c r="Z1157" s="191">
        <v>0</v>
      </c>
      <c r="AA1157" s="116">
        <v>0</v>
      </c>
      <c r="AB1157" s="191">
        <v>0</v>
      </c>
      <c r="AC1157" s="191">
        <v>0</v>
      </c>
      <c r="AD1157" s="191">
        <f t="shared" si="4137"/>
        <v>0</v>
      </c>
      <c r="AE1157" s="116">
        <v>0</v>
      </c>
      <c r="AF1157" s="191">
        <v>0</v>
      </c>
      <c r="AG1157" s="116">
        <v>0</v>
      </c>
      <c r="AH1157" s="116">
        <v>0</v>
      </c>
      <c r="AI1157" s="163">
        <f t="shared" si="4098"/>
        <v>0</v>
      </c>
      <c r="AJ1157" s="191">
        <f t="shared" ref="AJ1157:AU1157" si="4165">AJ274*$F$1029</f>
        <v>0</v>
      </c>
      <c r="AK1157" s="191">
        <f t="shared" si="4165"/>
        <v>0</v>
      </c>
      <c r="AL1157" s="191">
        <f t="shared" si="4165"/>
        <v>0</v>
      </c>
      <c r="AM1157" s="191">
        <f t="shared" si="4165"/>
        <v>0</v>
      </c>
      <c r="AN1157" s="191">
        <f t="shared" si="4165"/>
        <v>0</v>
      </c>
      <c r="AO1157" s="191">
        <f t="shared" si="4165"/>
        <v>0</v>
      </c>
      <c r="AP1157" s="191">
        <f t="shared" si="4165"/>
        <v>0</v>
      </c>
      <c r="AQ1157" s="191">
        <f t="shared" si="4165"/>
        <v>0</v>
      </c>
      <c r="AR1157" s="191">
        <f t="shared" si="4165"/>
        <v>0</v>
      </c>
      <c r="AS1157" s="191">
        <f t="shared" si="4165"/>
        <v>0</v>
      </c>
      <c r="AT1157" s="191">
        <f t="shared" si="4165"/>
        <v>0</v>
      </c>
      <c r="AU1157" s="191">
        <f t="shared" si="4165"/>
        <v>0</v>
      </c>
      <c r="AV1157" s="163">
        <f t="shared" si="4033"/>
        <v>0</v>
      </c>
      <c r="AW1157" s="191">
        <f t="shared" ref="AW1157:BH1157" si="4166">AW274*$F$1029</f>
        <v>0</v>
      </c>
      <c r="AX1157" s="191">
        <f t="shared" si="4166"/>
        <v>0</v>
      </c>
      <c r="AY1157" s="191">
        <f t="shared" si="4166"/>
        <v>0</v>
      </c>
      <c r="AZ1157" s="191">
        <f t="shared" si="4166"/>
        <v>0</v>
      </c>
      <c r="BA1157" s="191">
        <f t="shared" si="4166"/>
        <v>0</v>
      </c>
      <c r="BB1157" s="191">
        <f t="shared" si="4166"/>
        <v>0</v>
      </c>
      <c r="BC1157" s="191">
        <f t="shared" si="4166"/>
        <v>0</v>
      </c>
      <c r="BD1157" s="191">
        <f t="shared" si="4166"/>
        <v>0</v>
      </c>
      <c r="BE1157" s="191">
        <f t="shared" si="4166"/>
        <v>0</v>
      </c>
      <c r="BF1157" s="191">
        <f t="shared" si="4166"/>
        <v>0</v>
      </c>
      <c r="BG1157" s="191">
        <f t="shared" si="4166"/>
        <v>0</v>
      </c>
      <c r="BH1157" s="191">
        <f t="shared" si="4166"/>
        <v>0</v>
      </c>
      <c r="BI1157" s="163">
        <f t="shared" si="4035"/>
        <v>0</v>
      </c>
      <c r="BV1157" s="163"/>
      <c r="CI1157" s="163"/>
      <c r="CV1157" s="163"/>
      <c r="DI1157" s="163"/>
      <c r="DV1157" s="163"/>
      <c r="EI1157" s="163"/>
    </row>
    <row r="1158" spans="1:140" ht="15.75" hidden="1" customHeight="1" outlineLevel="1" x14ac:dyDescent="0.25">
      <c r="A1158" s="2">
        <f t="shared" si="4152"/>
        <v>128</v>
      </c>
      <c r="B1158" s="1">
        <f t="shared" si="4152"/>
        <v>0</v>
      </c>
      <c r="C1158" s="1">
        <f t="shared" si="4152"/>
        <v>0</v>
      </c>
      <c r="D1158" s="2">
        <f t="shared" si="4152"/>
        <v>0</v>
      </c>
      <c r="E1158" s="162">
        <f t="shared" si="4152"/>
        <v>0</v>
      </c>
      <c r="F1158" s="84"/>
      <c r="J1158" s="191">
        <v>0</v>
      </c>
      <c r="K1158" s="191">
        <v>0</v>
      </c>
      <c r="L1158" s="191">
        <v>0</v>
      </c>
      <c r="M1158" s="191">
        <v>0</v>
      </c>
      <c r="N1158" s="191">
        <v>0</v>
      </c>
      <c r="O1158" s="191">
        <v>0</v>
      </c>
      <c r="P1158" s="191">
        <v>0</v>
      </c>
      <c r="Q1158" s="191">
        <v>0</v>
      </c>
      <c r="R1158" s="191">
        <v>0</v>
      </c>
      <c r="S1158" s="191">
        <v>0</v>
      </c>
      <c r="T1158" s="191">
        <v>0</v>
      </c>
      <c r="U1158" s="116">
        <v>0</v>
      </c>
      <c r="V1158" s="163">
        <f t="shared" si="3873"/>
        <v>0</v>
      </c>
      <c r="W1158" s="116">
        <v>0</v>
      </c>
      <c r="X1158" s="116">
        <v>0</v>
      </c>
      <c r="Y1158" s="191">
        <v>0</v>
      </c>
      <c r="Z1158" s="191">
        <v>0</v>
      </c>
      <c r="AA1158" s="116">
        <v>0</v>
      </c>
      <c r="AB1158" s="191">
        <v>0</v>
      </c>
      <c r="AC1158" s="191">
        <v>0</v>
      </c>
      <c r="AD1158" s="191">
        <f t="shared" si="4137"/>
        <v>0</v>
      </c>
      <c r="AE1158" s="116">
        <v>0</v>
      </c>
      <c r="AF1158" s="191">
        <v>0</v>
      </c>
      <c r="AG1158" s="116">
        <v>0</v>
      </c>
      <c r="AH1158" s="116">
        <v>0</v>
      </c>
      <c r="AI1158" s="163">
        <f t="shared" ref="AI1158:AI1165" si="4167">SUM(W1158:AH1158)</f>
        <v>0</v>
      </c>
      <c r="AJ1158" s="191">
        <f t="shared" ref="AJ1158:AU1158" si="4168">AJ275*$F$1029</f>
        <v>0</v>
      </c>
      <c r="AK1158" s="191">
        <f t="shared" si="4168"/>
        <v>0</v>
      </c>
      <c r="AL1158" s="191">
        <f t="shared" si="4168"/>
        <v>0</v>
      </c>
      <c r="AM1158" s="191">
        <f t="shared" si="4168"/>
        <v>0</v>
      </c>
      <c r="AN1158" s="191">
        <f t="shared" si="4168"/>
        <v>0</v>
      </c>
      <c r="AO1158" s="191">
        <f t="shared" si="4168"/>
        <v>0</v>
      </c>
      <c r="AP1158" s="191">
        <f t="shared" si="4168"/>
        <v>0</v>
      </c>
      <c r="AQ1158" s="191">
        <f t="shared" si="4168"/>
        <v>0</v>
      </c>
      <c r="AR1158" s="191">
        <f t="shared" si="4168"/>
        <v>0</v>
      </c>
      <c r="AS1158" s="191">
        <f t="shared" si="4168"/>
        <v>0</v>
      </c>
      <c r="AT1158" s="191">
        <f t="shared" si="4168"/>
        <v>0</v>
      </c>
      <c r="AU1158" s="191">
        <f t="shared" si="4168"/>
        <v>0</v>
      </c>
      <c r="AV1158" s="163">
        <f t="shared" si="4033"/>
        <v>0</v>
      </c>
      <c r="AW1158" s="191">
        <f t="shared" ref="AW1158:BH1158" si="4169">AW275*$F$1029</f>
        <v>0</v>
      </c>
      <c r="AX1158" s="191">
        <f t="shared" si="4169"/>
        <v>0</v>
      </c>
      <c r="AY1158" s="191">
        <f t="shared" si="4169"/>
        <v>0</v>
      </c>
      <c r="AZ1158" s="191">
        <f t="shared" si="4169"/>
        <v>0</v>
      </c>
      <c r="BA1158" s="191">
        <f t="shared" si="4169"/>
        <v>0</v>
      </c>
      <c r="BB1158" s="191">
        <f t="shared" si="4169"/>
        <v>0</v>
      </c>
      <c r="BC1158" s="191">
        <f t="shared" si="4169"/>
        <v>0</v>
      </c>
      <c r="BD1158" s="191">
        <f t="shared" si="4169"/>
        <v>0</v>
      </c>
      <c r="BE1158" s="191">
        <f t="shared" si="4169"/>
        <v>0</v>
      </c>
      <c r="BF1158" s="191">
        <f t="shared" si="4169"/>
        <v>0</v>
      </c>
      <c r="BG1158" s="191">
        <f t="shared" si="4169"/>
        <v>0</v>
      </c>
      <c r="BH1158" s="191">
        <f t="shared" si="4169"/>
        <v>0</v>
      </c>
      <c r="BI1158" s="163">
        <f t="shared" si="4035"/>
        <v>0</v>
      </c>
      <c r="BV1158" s="163"/>
      <c r="CI1158" s="163"/>
      <c r="CV1158" s="163"/>
      <c r="DI1158" s="163"/>
      <c r="DV1158" s="163"/>
      <c r="EI1158" s="163"/>
    </row>
    <row r="1159" spans="1:140" ht="15.75" hidden="1" customHeight="1" outlineLevel="1" x14ac:dyDescent="0.25">
      <c r="A1159" s="2">
        <f t="shared" si="4152"/>
        <v>129</v>
      </c>
      <c r="B1159" s="1">
        <f t="shared" si="4152"/>
        <v>0</v>
      </c>
      <c r="C1159" s="1">
        <f t="shared" si="4152"/>
        <v>0</v>
      </c>
      <c r="D1159" s="2">
        <f t="shared" si="4152"/>
        <v>0</v>
      </c>
      <c r="E1159" s="162">
        <f t="shared" si="4152"/>
        <v>0</v>
      </c>
      <c r="F1159" s="84"/>
      <c r="J1159" s="191">
        <v>0</v>
      </c>
      <c r="K1159" s="191">
        <v>0</v>
      </c>
      <c r="L1159" s="191">
        <v>0</v>
      </c>
      <c r="M1159" s="191">
        <v>0</v>
      </c>
      <c r="N1159" s="191">
        <v>0</v>
      </c>
      <c r="O1159" s="191">
        <v>0</v>
      </c>
      <c r="P1159" s="191">
        <v>0</v>
      </c>
      <c r="Q1159" s="191">
        <v>0</v>
      </c>
      <c r="R1159" s="191">
        <v>0</v>
      </c>
      <c r="S1159" s="191">
        <v>0</v>
      </c>
      <c r="T1159" s="191">
        <v>0</v>
      </c>
      <c r="U1159" s="116">
        <v>0</v>
      </c>
      <c r="V1159" s="163">
        <f t="shared" si="3873"/>
        <v>0</v>
      </c>
      <c r="W1159" s="116">
        <v>0</v>
      </c>
      <c r="X1159" s="116">
        <v>0</v>
      </c>
      <c r="Y1159" s="191">
        <v>0</v>
      </c>
      <c r="Z1159" s="191">
        <v>0</v>
      </c>
      <c r="AA1159" s="116">
        <v>0</v>
      </c>
      <c r="AB1159" s="191">
        <v>0</v>
      </c>
      <c r="AC1159" s="191">
        <v>0</v>
      </c>
      <c r="AD1159" s="191">
        <f t="shared" si="4137"/>
        <v>0</v>
      </c>
      <c r="AE1159" s="116">
        <v>0</v>
      </c>
      <c r="AF1159" s="191">
        <v>0</v>
      </c>
      <c r="AG1159" s="116">
        <v>0</v>
      </c>
      <c r="AH1159" s="116">
        <v>0</v>
      </c>
      <c r="AI1159" s="163">
        <f t="shared" si="4167"/>
        <v>0</v>
      </c>
      <c r="AJ1159" s="191">
        <f t="shared" ref="AJ1159:AU1159" si="4170">AJ276*$F$1029</f>
        <v>0</v>
      </c>
      <c r="AK1159" s="191">
        <f t="shared" si="4170"/>
        <v>0</v>
      </c>
      <c r="AL1159" s="191">
        <f t="shared" si="4170"/>
        <v>0</v>
      </c>
      <c r="AM1159" s="191">
        <f t="shared" si="4170"/>
        <v>0</v>
      </c>
      <c r="AN1159" s="191">
        <f t="shared" si="4170"/>
        <v>0</v>
      </c>
      <c r="AO1159" s="191">
        <f t="shared" si="4170"/>
        <v>0</v>
      </c>
      <c r="AP1159" s="191">
        <f t="shared" si="4170"/>
        <v>0</v>
      </c>
      <c r="AQ1159" s="191">
        <f t="shared" si="4170"/>
        <v>0</v>
      </c>
      <c r="AR1159" s="191">
        <f t="shared" si="4170"/>
        <v>0</v>
      </c>
      <c r="AS1159" s="191">
        <f t="shared" si="4170"/>
        <v>0</v>
      </c>
      <c r="AT1159" s="191">
        <f t="shared" si="4170"/>
        <v>0</v>
      </c>
      <c r="AU1159" s="191">
        <f t="shared" si="4170"/>
        <v>0</v>
      </c>
      <c r="AV1159" s="163">
        <f t="shared" si="4033"/>
        <v>0</v>
      </c>
      <c r="AW1159" s="191">
        <f t="shared" ref="AW1159:BH1159" si="4171">AW276*$F$1029</f>
        <v>0</v>
      </c>
      <c r="AX1159" s="191">
        <f t="shared" si="4171"/>
        <v>0</v>
      </c>
      <c r="AY1159" s="191">
        <f t="shared" si="4171"/>
        <v>0</v>
      </c>
      <c r="AZ1159" s="191">
        <f t="shared" si="4171"/>
        <v>0</v>
      </c>
      <c r="BA1159" s="191">
        <f t="shared" si="4171"/>
        <v>0</v>
      </c>
      <c r="BB1159" s="191">
        <f t="shared" si="4171"/>
        <v>0</v>
      </c>
      <c r="BC1159" s="191">
        <f t="shared" si="4171"/>
        <v>0</v>
      </c>
      <c r="BD1159" s="191">
        <f t="shared" si="4171"/>
        <v>0</v>
      </c>
      <c r="BE1159" s="191">
        <f t="shared" si="4171"/>
        <v>0</v>
      </c>
      <c r="BF1159" s="191">
        <f t="shared" si="4171"/>
        <v>0</v>
      </c>
      <c r="BG1159" s="191">
        <f t="shared" si="4171"/>
        <v>0</v>
      </c>
      <c r="BH1159" s="191">
        <f t="shared" si="4171"/>
        <v>0</v>
      </c>
      <c r="BI1159" s="163">
        <f t="shared" si="4035"/>
        <v>0</v>
      </c>
      <c r="BV1159" s="163"/>
      <c r="CI1159" s="163"/>
      <c r="CV1159" s="163"/>
      <c r="DI1159" s="163"/>
      <c r="DV1159" s="163"/>
      <c r="EI1159" s="163"/>
    </row>
    <row r="1160" spans="1:140" ht="15.75" hidden="1" customHeight="1" outlineLevel="1" x14ac:dyDescent="0.25">
      <c r="A1160" s="2">
        <f t="shared" si="4152"/>
        <v>130</v>
      </c>
      <c r="B1160" s="1">
        <f t="shared" si="4152"/>
        <v>0</v>
      </c>
      <c r="C1160" s="1">
        <f t="shared" si="4152"/>
        <v>0</v>
      </c>
      <c r="D1160" s="2">
        <f t="shared" si="4152"/>
        <v>0</v>
      </c>
      <c r="E1160" s="162">
        <f t="shared" si="4152"/>
        <v>0</v>
      </c>
      <c r="F1160" s="84"/>
      <c r="J1160" s="191">
        <v>0</v>
      </c>
      <c r="K1160" s="191">
        <v>0</v>
      </c>
      <c r="L1160" s="191">
        <v>0</v>
      </c>
      <c r="M1160" s="191">
        <v>0</v>
      </c>
      <c r="N1160" s="191">
        <v>0</v>
      </c>
      <c r="O1160" s="191">
        <v>0</v>
      </c>
      <c r="P1160" s="191">
        <v>0</v>
      </c>
      <c r="Q1160" s="191">
        <v>0</v>
      </c>
      <c r="R1160" s="191">
        <v>0</v>
      </c>
      <c r="S1160" s="191">
        <v>0</v>
      </c>
      <c r="T1160" s="191">
        <v>0</v>
      </c>
      <c r="U1160" s="116">
        <v>0</v>
      </c>
      <c r="V1160" s="163">
        <f t="shared" si="3873"/>
        <v>0</v>
      </c>
      <c r="W1160" s="116">
        <v>0</v>
      </c>
      <c r="X1160" s="116">
        <v>0</v>
      </c>
      <c r="Y1160" s="191">
        <v>0</v>
      </c>
      <c r="Z1160" s="191">
        <v>0</v>
      </c>
      <c r="AA1160" s="116">
        <v>0</v>
      </c>
      <c r="AB1160" s="191">
        <v>0</v>
      </c>
      <c r="AC1160" s="191">
        <v>0</v>
      </c>
      <c r="AD1160" s="191">
        <f t="shared" si="4137"/>
        <v>0</v>
      </c>
      <c r="AE1160" s="116">
        <v>0</v>
      </c>
      <c r="AF1160" s="191">
        <v>0</v>
      </c>
      <c r="AG1160" s="116">
        <v>0</v>
      </c>
      <c r="AH1160" s="116">
        <v>0</v>
      </c>
      <c r="AI1160" s="163">
        <f t="shared" si="4167"/>
        <v>0</v>
      </c>
      <c r="AJ1160" s="191">
        <f t="shared" ref="AJ1160:AU1160" si="4172">AJ277*$F$1029</f>
        <v>0</v>
      </c>
      <c r="AK1160" s="191">
        <f t="shared" si="4172"/>
        <v>0</v>
      </c>
      <c r="AL1160" s="191">
        <f t="shared" si="4172"/>
        <v>0</v>
      </c>
      <c r="AM1160" s="191">
        <f t="shared" si="4172"/>
        <v>0</v>
      </c>
      <c r="AN1160" s="191">
        <f t="shared" si="4172"/>
        <v>0</v>
      </c>
      <c r="AO1160" s="191">
        <f t="shared" si="4172"/>
        <v>0</v>
      </c>
      <c r="AP1160" s="191">
        <f t="shared" si="4172"/>
        <v>0</v>
      </c>
      <c r="AQ1160" s="191">
        <f t="shared" si="4172"/>
        <v>0</v>
      </c>
      <c r="AR1160" s="191">
        <f t="shared" si="4172"/>
        <v>0</v>
      </c>
      <c r="AS1160" s="191">
        <f t="shared" si="4172"/>
        <v>0</v>
      </c>
      <c r="AT1160" s="191">
        <f t="shared" si="4172"/>
        <v>0</v>
      </c>
      <c r="AU1160" s="191">
        <f t="shared" si="4172"/>
        <v>0</v>
      </c>
      <c r="AV1160" s="163">
        <f t="shared" ref="AV1160:AV1165" si="4173">SUM(AJ1160:AU1160)</f>
        <v>0</v>
      </c>
      <c r="AW1160" s="191">
        <f t="shared" ref="AW1160:BH1160" si="4174">AW277*$F$1029</f>
        <v>0</v>
      </c>
      <c r="AX1160" s="191">
        <f t="shared" si="4174"/>
        <v>0</v>
      </c>
      <c r="AY1160" s="191">
        <f t="shared" si="4174"/>
        <v>0</v>
      </c>
      <c r="AZ1160" s="191">
        <f t="shared" si="4174"/>
        <v>0</v>
      </c>
      <c r="BA1160" s="191">
        <f t="shared" si="4174"/>
        <v>0</v>
      </c>
      <c r="BB1160" s="191">
        <f t="shared" si="4174"/>
        <v>0</v>
      </c>
      <c r="BC1160" s="191">
        <f t="shared" si="4174"/>
        <v>0</v>
      </c>
      <c r="BD1160" s="191">
        <f t="shared" si="4174"/>
        <v>0</v>
      </c>
      <c r="BE1160" s="191">
        <f t="shared" si="4174"/>
        <v>0</v>
      </c>
      <c r="BF1160" s="191">
        <f t="shared" si="4174"/>
        <v>0</v>
      </c>
      <c r="BG1160" s="191">
        <f t="shared" si="4174"/>
        <v>0</v>
      </c>
      <c r="BH1160" s="191">
        <f t="shared" si="4174"/>
        <v>0</v>
      </c>
      <c r="BI1160" s="163">
        <f t="shared" ref="BI1160:BI1165" si="4175">SUM(AW1160:BH1160)</f>
        <v>0</v>
      </c>
      <c r="BV1160" s="163"/>
      <c r="CI1160" s="163"/>
      <c r="CV1160" s="163"/>
      <c r="DI1160" s="163"/>
      <c r="DV1160" s="163"/>
      <c r="EI1160" s="163"/>
    </row>
    <row r="1161" spans="1:140" ht="15.75" hidden="1" customHeight="1" outlineLevel="1" x14ac:dyDescent="0.25">
      <c r="A1161" s="2">
        <f t="shared" ref="A1161:E1165" si="4176">A1021</f>
        <v>131</v>
      </c>
      <c r="B1161" s="1">
        <f t="shared" si="4176"/>
        <v>0</v>
      </c>
      <c r="C1161" s="1">
        <f t="shared" si="4176"/>
        <v>0</v>
      </c>
      <c r="D1161" s="2">
        <f t="shared" si="4176"/>
        <v>0</v>
      </c>
      <c r="E1161" s="162">
        <f t="shared" si="4176"/>
        <v>0</v>
      </c>
      <c r="F1161" s="84"/>
      <c r="J1161" s="191">
        <v>0</v>
      </c>
      <c r="K1161" s="191">
        <v>0</v>
      </c>
      <c r="L1161" s="191">
        <v>0</v>
      </c>
      <c r="M1161" s="191">
        <v>0</v>
      </c>
      <c r="N1161" s="191">
        <v>0</v>
      </c>
      <c r="O1161" s="191">
        <v>0</v>
      </c>
      <c r="P1161" s="191">
        <v>0</v>
      </c>
      <c r="Q1161" s="191">
        <v>0</v>
      </c>
      <c r="R1161" s="191">
        <v>0</v>
      </c>
      <c r="S1161" s="191">
        <v>0</v>
      </c>
      <c r="T1161" s="191">
        <v>0</v>
      </c>
      <c r="U1161" s="116">
        <v>0</v>
      </c>
      <c r="V1161" s="163">
        <f t="shared" si="3873"/>
        <v>0</v>
      </c>
      <c r="W1161" s="116">
        <v>0</v>
      </c>
      <c r="X1161" s="116">
        <v>0</v>
      </c>
      <c r="Y1161" s="191">
        <v>0</v>
      </c>
      <c r="Z1161" s="191">
        <v>0</v>
      </c>
      <c r="AA1161" s="116">
        <v>0</v>
      </c>
      <c r="AB1161" s="191">
        <v>0</v>
      </c>
      <c r="AC1161" s="191">
        <v>0</v>
      </c>
      <c r="AD1161" s="191">
        <f t="shared" si="4137"/>
        <v>0</v>
      </c>
      <c r="AE1161" s="116">
        <v>0</v>
      </c>
      <c r="AF1161" s="191">
        <v>0</v>
      </c>
      <c r="AG1161" s="116">
        <v>0</v>
      </c>
      <c r="AH1161" s="116">
        <v>0</v>
      </c>
      <c r="AI1161" s="163">
        <f t="shared" si="4167"/>
        <v>0</v>
      </c>
      <c r="AJ1161" s="191">
        <f t="shared" ref="AJ1161:AU1161" si="4177">AJ278*$F$1029</f>
        <v>0</v>
      </c>
      <c r="AK1161" s="191">
        <f t="shared" si="4177"/>
        <v>0</v>
      </c>
      <c r="AL1161" s="191">
        <f t="shared" si="4177"/>
        <v>0</v>
      </c>
      <c r="AM1161" s="191">
        <f t="shared" si="4177"/>
        <v>0</v>
      </c>
      <c r="AN1161" s="191">
        <f t="shared" si="4177"/>
        <v>0</v>
      </c>
      <c r="AO1161" s="191">
        <f t="shared" si="4177"/>
        <v>0</v>
      </c>
      <c r="AP1161" s="191">
        <f t="shared" si="4177"/>
        <v>0</v>
      </c>
      <c r="AQ1161" s="191">
        <f t="shared" si="4177"/>
        <v>0</v>
      </c>
      <c r="AR1161" s="191">
        <f t="shared" si="4177"/>
        <v>0</v>
      </c>
      <c r="AS1161" s="191">
        <f t="shared" si="4177"/>
        <v>0</v>
      </c>
      <c r="AT1161" s="191">
        <f t="shared" si="4177"/>
        <v>0</v>
      </c>
      <c r="AU1161" s="191">
        <f t="shared" si="4177"/>
        <v>0</v>
      </c>
      <c r="AV1161" s="163">
        <f t="shared" si="4173"/>
        <v>0</v>
      </c>
      <c r="AW1161" s="191">
        <f t="shared" ref="AW1161:BH1161" si="4178">AW278*$F$1029</f>
        <v>0</v>
      </c>
      <c r="AX1161" s="191">
        <f t="shared" si="4178"/>
        <v>0</v>
      </c>
      <c r="AY1161" s="191">
        <f t="shared" si="4178"/>
        <v>0</v>
      </c>
      <c r="AZ1161" s="191">
        <f t="shared" si="4178"/>
        <v>0</v>
      </c>
      <c r="BA1161" s="191">
        <f t="shared" si="4178"/>
        <v>0</v>
      </c>
      <c r="BB1161" s="191">
        <f t="shared" si="4178"/>
        <v>0</v>
      </c>
      <c r="BC1161" s="191">
        <f t="shared" si="4178"/>
        <v>0</v>
      </c>
      <c r="BD1161" s="191">
        <f t="shared" si="4178"/>
        <v>0</v>
      </c>
      <c r="BE1161" s="191">
        <f t="shared" si="4178"/>
        <v>0</v>
      </c>
      <c r="BF1161" s="191">
        <f t="shared" si="4178"/>
        <v>0</v>
      </c>
      <c r="BG1161" s="191">
        <f t="shared" si="4178"/>
        <v>0</v>
      </c>
      <c r="BH1161" s="191">
        <f t="shared" si="4178"/>
        <v>0</v>
      </c>
      <c r="BI1161" s="163">
        <f t="shared" si="4175"/>
        <v>0</v>
      </c>
      <c r="BV1161" s="163"/>
      <c r="CI1161" s="163"/>
      <c r="CV1161" s="163"/>
      <c r="DI1161" s="163"/>
      <c r="DV1161" s="163"/>
      <c r="EI1161" s="163"/>
    </row>
    <row r="1162" spans="1:140" ht="15.75" hidden="1" customHeight="1" outlineLevel="1" x14ac:dyDescent="0.25">
      <c r="A1162" s="2">
        <f t="shared" si="4176"/>
        <v>132</v>
      </c>
      <c r="B1162" s="1">
        <f t="shared" si="4176"/>
        <v>0</v>
      </c>
      <c r="C1162" s="1">
        <f t="shared" si="4176"/>
        <v>0</v>
      </c>
      <c r="D1162" s="2">
        <f t="shared" si="4176"/>
        <v>0</v>
      </c>
      <c r="E1162" s="162">
        <f t="shared" si="4176"/>
        <v>0</v>
      </c>
      <c r="F1162" s="84"/>
      <c r="J1162" s="191">
        <v>0</v>
      </c>
      <c r="K1162" s="191">
        <v>0</v>
      </c>
      <c r="L1162" s="191">
        <v>0</v>
      </c>
      <c r="M1162" s="191">
        <v>0</v>
      </c>
      <c r="N1162" s="191">
        <v>0</v>
      </c>
      <c r="O1162" s="191">
        <v>0</v>
      </c>
      <c r="P1162" s="191">
        <v>0</v>
      </c>
      <c r="Q1162" s="191">
        <v>0</v>
      </c>
      <c r="R1162" s="191">
        <v>0</v>
      </c>
      <c r="S1162" s="191">
        <v>0</v>
      </c>
      <c r="T1162" s="191">
        <v>0</v>
      </c>
      <c r="U1162" s="116">
        <v>0</v>
      </c>
      <c r="V1162" s="163">
        <f t="shared" si="3873"/>
        <v>0</v>
      </c>
      <c r="W1162" s="116">
        <v>0</v>
      </c>
      <c r="X1162" s="116">
        <v>0</v>
      </c>
      <c r="Y1162" s="191">
        <v>0</v>
      </c>
      <c r="Z1162" s="191">
        <v>0</v>
      </c>
      <c r="AA1162" s="116">
        <v>0</v>
      </c>
      <c r="AB1162" s="191">
        <v>0</v>
      </c>
      <c r="AC1162" s="191">
        <v>0</v>
      </c>
      <c r="AD1162" s="191">
        <f t="shared" si="4137"/>
        <v>0</v>
      </c>
      <c r="AE1162" s="116">
        <v>0</v>
      </c>
      <c r="AF1162" s="191">
        <v>0</v>
      </c>
      <c r="AG1162" s="116">
        <v>0</v>
      </c>
      <c r="AH1162" s="116">
        <v>0</v>
      </c>
      <c r="AI1162" s="163">
        <f t="shared" si="4167"/>
        <v>0</v>
      </c>
      <c r="AJ1162" s="191">
        <f t="shared" ref="AJ1162:AU1162" si="4179">AJ279*$F$1029</f>
        <v>0</v>
      </c>
      <c r="AK1162" s="191">
        <f t="shared" si="4179"/>
        <v>0</v>
      </c>
      <c r="AL1162" s="191">
        <f t="shared" si="4179"/>
        <v>0</v>
      </c>
      <c r="AM1162" s="191">
        <f t="shared" si="4179"/>
        <v>0</v>
      </c>
      <c r="AN1162" s="191">
        <f t="shared" si="4179"/>
        <v>0</v>
      </c>
      <c r="AO1162" s="191">
        <f t="shared" si="4179"/>
        <v>0</v>
      </c>
      <c r="AP1162" s="191">
        <f t="shared" si="4179"/>
        <v>0</v>
      </c>
      <c r="AQ1162" s="191">
        <f t="shared" si="4179"/>
        <v>0</v>
      </c>
      <c r="AR1162" s="191">
        <f t="shared" si="4179"/>
        <v>0</v>
      </c>
      <c r="AS1162" s="191">
        <f t="shared" si="4179"/>
        <v>0</v>
      </c>
      <c r="AT1162" s="191">
        <f t="shared" si="4179"/>
        <v>0</v>
      </c>
      <c r="AU1162" s="191">
        <f t="shared" si="4179"/>
        <v>0</v>
      </c>
      <c r="AV1162" s="163">
        <f t="shared" si="4173"/>
        <v>0</v>
      </c>
      <c r="AW1162" s="191">
        <f t="shared" ref="AW1162:BH1162" si="4180">AW279*$F$1029</f>
        <v>0</v>
      </c>
      <c r="AX1162" s="191">
        <f t="shared" si="4180"/>
        <v>0</v>
      </c>
      <c r="AY1162" s="191">
        <f t="shared" si="4180"/>
        <v>0</v>
      </c>
      <c r="AZ1162" s="191">
        <f t="shared" si="4180"/>
        <v>0</v>
      </c>
      <c r="BA1162" s="191">
        <f t="shared" si="4180"/>
        <v>0</v>
      </c>
      <c r="BB1162" s="191">
        <f t="shared" si="4180"/>
        <v>0</v>
      </c>
      <c r="BC1162" s="191">
        <f t="shared" si="4180"/>
        <v>0</v>
      </c>
      <c r="BD1162" s="191">
        <f t="shared" si="4180"/>
        <v>0</v>
      </c>
      <c r="BE1162" s="191">
        <f t="shared" si="4180"/>
        <v>0</v>
      </c>
      <c r="BF1162" s="191">
        <f t="shared" si="4180"/>
        <v>0</v>
      </c>
      <c r="BG1162" s="191">
        <f t="shared" si="4180"/>
        <v>0</v>
      </c>
      <c r="BH1162" s="191">
        <f t="shared" si="4180"/>
        <v>0</v>
      </c>
      <c r="BI1162" s="163">
        <f t="shared" si="4175"/>
        <v>0</v>
      </c>
      <c r="BV1162" s="163"/>
      <c r="CI1162" s="163"/>
      <c r="CV1162" s="163"/>
      <c r="DI1162" s="163"/>
      <c r="DV1162" s="163"/>
      <c r="EI1162" s="163"/>
    </row>
    <row r="1163" spans="1:140" ht="15.75" hidden="1" customHeight="1" outlineLevel="1" x14ac:dyDescent="0.25">
      <c r="A1163" s="2">
        <f t="shared" si="4176"/>
        <v>133</v>
      </c>
      <c r="B1163" s="1">
        <f t="shared" si="4176"/>
        <v>0</v>
      </c>
      <c r="C1163" s="1">
        <f t="shared" si="4176"/>
        <v>0</v>
      </c>
      <c r="D1163" s="2">
        <f t="shared" si="4176"/>
        <v>0</v>
      </c>
      <c r="E1163" s="162">
        <f t="shared" si="4176"/>
        <v>0</v>
      </c>
      <c r="F1163" s="84"/>
      <c r="J1163" s="191">
        <v>0</v>
      </c>
      <c r="K1163" s="191">
        <v>0</v>
      </c>
      <c r="L1163" s="191">
        <v>0</v>
      </c>
      <c r="M1163" s="191">
        <v>0</v>
      </c>
      <c r="N1163" s="191">
        <v>0</v>
      </c>
      <c r="O1163" s="191">
        <v>0</v>
      </c>
      <c r="P1163" s="191">
        <v>0</v>
      </c>
      <c r="Q1163" s="191">
        <v>0</v>
      </c>
      <c r="R1163" s="191">
        <v>0</v>
      </c>
      <c r="S1163" s="191">
        <v>0</v>
      </c>
      <c r="T1163" s="191">
        <v>0</v>
      </c>
      <c r="U1163" s="116">
        <v>0</v>
      </c>
      <c r="V1163" s="163">
        <f t="shared" si="3873"/>
        <v>0</v>
      </c>
      <c r="W1163" s="116">
        <v>0</v>
      </c>
      <c r="X1163" s="116">
        <v>0</v>
      </c>
      <c r="Y1163" s="191">
        <v>0</v>
      </c>
      <c r="Z1163" s="191">
        <v>0</v>
      </c>
      <c r="AA1163" s="116">
        <v>0</v>
      </c>
      <c r="AB1163" s="191">
        <v>0</v>
      </c>
      <c r="AC1163" s="191">
        <v>0</v>
      </c>
      <c r="AD1163" s="191">
        <f t="shared" si="4137"/>
        <v>0</v>
      </c>
      <c r="AE1163" s="116">
        <v>0</v>
      </c>
      <c r="AF1163" s="191">
        <v>0</v>
      </c>
      <c r="AG1163" s="116">
        <v>0</v>
      </c>
      <c r="AH1163" s="116">
        <v>0</v>
      </c>
      <c r="AI1163" s="163">
        <f t="shared" si="4167"/>
        <v>0</v>
      </c>
      <c r="AJ1163" s="191">
        <f t="shared" ref="AJ1163:AU1163" si="4181">AJ280*$F$1029</f>
        <v>0</v>
      </c>
      <c r="AK1163" s="191">
        <f t="shared" si="4181"/>
        <v>0</v>
      </c>
      <c r="AL1163" s="191">
        <f t="shared" si="4181"/>
        <v>0</v>
      </c>
      <c r="AM1163" s="191">
        <f t="shared" si="4181"/>
        <v>0</v>
      </c>
      <c r="AN1163" s="191">
        <f t="shared" si="4181"/>
        <v>0</v>
      </c>
      <c r="AO1163" s="191">
        <f t="shared" si="4181"/>
        <v>0</v>
      </c>
      <c r="AP1163" s="191">
        <f t="shared" si="4181"/>
        <v>0</v>
      </c>
      <c r="AQ1163" s="191">
        <f t="shared" si="4181"/>
        <v>0</v>
      </c>
      <c r="AR1163" s="191">
        <f t="shared" si="4181"/>
        <v>0</v>
      </c>
      <c r="AS1163" s="191">
        <f t="shared" si="4181"/>
        <v>0</v>
      </c>
      <c r="AT1163" s="191">
        <f t="shared" si="4181"/>
        <v>0</v>
      </c>
      <c r="AU1163" s="191">
        <f t="shared" si="4181"/>
        <v>0</v>
      </c>
      <c r="AV1163" s="163">
        <f t="shared" si="4173"/>
        <v>0</v>
      </c>
      <c r="AW1163" s="191">
        <f t="shared" ref="AW1163:BH1163" si="4182">AW280*$F$1029</f>
        <v>0</v>
      </c>
      <c r="AX1163" s="191">
        <f t="shared" si="4182"/>
        <v>0</v>
      </c>
      <c r="AY1163" s="191">
        <f t="shared" si="4182"/>
        <v>0</v>
      </c>
      <c r="AZ1163" s="191">
        <f t="shared" si="4182"/>
        <v>0</v>
      </c>
      <c r="BA1163" s="191">
        <f t="shared" si="4182"/>
        <v>0</v>
      </c>
      <c r="BB1163" s="191">
        <f t="shared" si="4182"/>
        <v>0</v>
      </c>
      <c r="BC1163" s="191">
        <f t="shared" si="4182"/>
        <v>0</v>
      </c>
      <c r="BD1163" s="191">
        <f t="shared" si="4182"/>
        <v>0</v>
      </c>
      <c r="BE1163" s="191">
        <f t="shared" si="4182"/>
        <v>0</v>
      </c>
      <c r="BF1163" s="191">
        <f t="shared" si="4182"/>
        <v>0</v>
      </c>
      <c r="BG1163" s="191">
        <f t="shared" si="4182"/>
        <v>0</v>
      </c>
      <c r="BH1163" s="191">
        <f t="shared" si="4182"/>
        <v>0</v>
      </c>
      <c r="BI1163" s="163">
        <f t="shared" si="4175"/>
        <v>0</v>
      </c>
      <c r="BV1163" s="163"/>
      <c r="CI1163" s="163"/>
      <c r="CV1163" s="163"/>
      <c r="DI1163" s="163"/>
      <c r="DV1163" s="163"/>
      <c r="EI1163" s="163"/>
    </row>
    <row r="1164" spans="1:140" ht="15.75" hidden="1" customHeight="1" x14ac:dyDescent="0.25">
      <c r="A1164" s="2" t="str">
        <f t="shared" si="4176"/>
        <v>2021F</v>
      </c>
      <c r="B1164" s="1" t="str">
        <f t="shared" si="4176"/>
        <v>PRE-09360</v>
      </c>
      <c r="C1164" s="1" t="str">
        <f t="shared" si="4176"/>
        <v>SPP TAU PRE-09360 - 2021F</v>
      </c>
      <c r="D1164" s="2" t="str">
        <f t="shared" si="4176"/>
        <v>PRE-2021F</v>
      </c>
      <c r="E1164" s="162" t="str">
        <f t="shared" si="4176"/>
        <v>SPP TAU - 2021F</v>
      </c>
      <c r="F1164" s="84"/>
      <c r="J1164" s="191">
        <v>0</v>
      </c>
      <c r="K1164" s="191">
        <v>0</v>
      </c>
      <c r="L1164" s="191">
        <v>0</v>
      </c>
      <c r="M1164" s="191">
        <v>0</v>
      </c>
      <c r="N1164" s="191">
        <v>0</v>
      </c>
      <c r="O1164" s="191">
        <v>0</v>
      </c>
      <c r="P1164" s="191">
        <v>0</v>
      </c>
      <c r="Q1164" s="191">
        <v>0</v>
      </c>
      <c r="R1164" s="191">
        <v>0</v>
      </c>
      <c r="S1164" s="191">
        <v>0</v>
      </c>
      <c r="T1164" s="191">
        <v>0</v>
      </c>
      <c r="U1164" s="116">
        <v>0</v>
      </c>
      <c r="V1164" s="163">
        <f t="shared" si="3873"/>
        <v>0</v>
      </c>
      <c r="W1164" s="116">
        <v>0</v>
      </c>
      <c r="X1164" s="116">
        <v>0</v>
      </c>
      <c r="Y1164" s="191">
        <v>0</v>
      </c>
      <c r="Z1164" s="191">
        <v>0</v>
      </c>
      <c r="AA1164" s="116">
        <v>0</v>
      </c>
      <c r="AB1164" s="191">
        <v>0</v>
      </c>
      <c r="AC1164" s="191">
        <v>0</v>
      </c>
      <c r="AD1164" s="191">
        <f t="shared" si="4137"/>
        <v>0</v>
      </c>
      <c r="AE1164" s="116">
        <v>0</v>
      </c>
      <c r="AF1164" s="191">
        <v>0</v>
      </c>
      <c r="AG1164" s="116">
        <v>0</v>
      </c>
      <c r="AH1164" s="116">
        <v>0</v>
      </c>
      <c r="AI1164" s="163">
        <f t="shared" si="4167"/>
        <v>0</v>
      </c>
      <c r="AJ1164" s="191">
        <f t="shared" ref="AJ1164:AU1164" si="4183">AJ281*$F$1029</f>
        <v>0</v>
      </c>
      <c r="AK1164" s="191">
        <f t="shared" si="4183"/>
        <v>0</v>
      </c>
      <c r="AL1164" s="191">
        <f t="shared" si="4183"/>
        <v>0</v>
      </c>
      <c r="AM1164" s="191">
        <f t="shared" si="4183"/>
        <v>0</v>
      </c>
      <c r="AN1164" s="191">
        <f t="shared" si="4183"/>
        <v>0</v>
      </c>
      <c r="AO1164" s="191">
        <f t="shared" si="4183"/>
        <v>0</v>
      </c>
      <c r="AP1164" s="191">
        <f t="shared" si="4183"/>
        <v>0</v>
      </c>
      <c r="AQ1164" s="191">
        <f t="shared" si="4183"/>
        <v>0</v>
      </c>
      <c r="AR1164" s="191">
        <f t="shared" si="4183"/>
        <v>0</v>
      </c>
      <c r="AS1164" s="191">
        <f t="shared" si="4183"/>
        <v>0</v>
      </c>
      <c r="AT1164" s="191">
        <f t="shared" si="4183"/>
        <v>0</v>
      </c>
      <c r="AU1164" s="191">
        <f t="shared" si="4183"/>
        <v>0</v>
      </c>
      <c r="AV1164" s="163">
        <f t="shared" si="4173"/>
        <v>0</v>
      </c>
      <c r="AW1164" s="191">
        <f t="shared" ref="AW1164:BH1164" si="4184">AW281*$F$1029</f>
        <v>0</v>
      </c>
      <c r="AX1164" s="191">
        <f t="shared" si="4184"/>
        <v>0</v>
      </c>
      <c r="AY1164" s="191">
        <f t="shared" si="4184"/>
        <v>0</v>
      </c>
      <c r="AZ1164" s="191">
        <f t="shared" si="4184"/>
        <v>0</v>
      </c>
      <c r="BA1164" s="191">
        <f t="shared" si="4184"/>
        <v>0</v>
      </c>
      <c r="BB1164" s="191">
        <f t="shared" si="4184"/>
        <v>0</v>
      </c>
      <c r="BC1164" s="191">
        <f t="shared" si="4184"/>
        <v>0</v>
      </c>
      <c r="BD1164" s="191">
        <f t="shared" si="4184"/>
        <v>0</v>
      </c>
      <c r="BE1164" s="191">
        <f t="shared" si="4184"/>
        <v>0</v>
      </c>
      <c r="BF1164" s="191">
        <f t="shared" si="4184"/>
        <v>0</v>
      </c>
      <c r="BG1164" s="191">
        <f t="shared" si="4184"/>
        <v>0</v>
      </c>
      <c r="BH1164" s="191">
        <f t="shared" si="4184"/>
        <v>0</v>
      </c>
      <c r="BI1164" s="163">
        <f t="shared" si="4175"/>
        <v>0</v>
      </c>
      <c r="BV1164" s="163"/>
      <c r="CI1164" s="163"/>
      <c r="CV1164" s="163"/>
      <c r="DI1164" s="163"/>
      <c r="DV1164" s="163"/>
      <c r="EI1164" s="163"/>
    </row>
    <row r="1165" spans="1:140" ht="15.75" hidden="1" x14ac:dyDescent="0.25">
      <c r="A1165" s="2" t="str">
        <f t="shared" si="4176"/>
        <v>2022B</v>
      </c>
      <c r="B1165" s="1" t="str">
        <f t="shared" si="4176"/>
        <v>PRE-2022B</v>
      </c>
      <c r="C1165" s="1" t="str">
        <f t="shared" si="4176"/>
        <v>SPP TAU - 2022B</v>
      </c>
      <c r="D1165" s="2" t="str">
        <f t="shared" si="4176"/>
        <v>PRE-2022B</v>
      </c>
      <c r="E1165" s="162" t="str">
        <f t="shared" si="4176"/>
        <v>SPP TAU - 2022B</v>
      </c>
      <c r="F1165" s="112"/>
      <c r="G1165" s="112"/>
      <c r="H1165" s="112"/>
      <c r="J1165" s="191">
        <v>0</v>
      </c>
      <c r="K1165" s="191">
        <v>0</v>
      </c>
      <c r="L1165" s="191">
        <v>0</v>
      </c>
      <c r="M1165" s="191">
        <v>0</v>
      </c>
      <c r="N1165" s="191">
        <v>0</v>
      </c>
      <c r="O1165" s="191">
        <v>0</v>
      </c>
      <c r="P1165" s="191">
        <v>0</v>
      </c>
      <c r="Q1165" s="191">
        <v>0</v>
      </c>
      <c r="R1165" s="191">
        <v>0</v>
      </c>
      <c r="S1165" s="191">
        <v>0</v>
      </c>
      <c r="T1165" s="191">
        <v>0</v>
      </c>
      <c r="U1165" s="116">
        <v>0</v>
      </c>
      <c r="V1165" s="116">
        <f t="shared" si="3873"/>
        <v>0</v>
      </c>
      <c r="W1165" s="116">
        <v>0</v>
      </c>
      <c r="X1165" s="116">
        <v>0</v>
      </c>
      <c r="Y1165" s="191">
        <v>0</v>
      </c>
      <c r="Z1165" s="191">
        <v>0</v>
      </c>
      <c r="AA1165" s="116">
        <v>0</v>
      </c>
      <c r="AB1165" s="191">
        <v>0</v>
      </c>
      <c r="AC1165" s="191">
        <v>0</v>
      </c>
      <c r="AD1165" s="191">
        <f t="shared" si="4137"/>
        <v>0</v>
      </c>
      <c r="AE1165" s="116">
        <v>0</v>
      </c>
      <c r="AF1165" s="191">
        <v>0</v>
      </c>
      <c r="AG1165" s="116">
        <v>0</v>
      </c>
      <c r="AH1165" s="116">
        <v>0</v>
      </c>
      <c r="AI1165" s="163">
        <f t="shared" si="4167"/>
        <v>0</v>
      </c>
      <c r="AJ1165" s="191">
        <f t="shared" ref="AJ1165:AU1165" si="4185">AJ282*$F$1029</f>
        <v>0</v>
      </c>
      <c r="AK1165" s="191">
        <f t="shared" si="4185"/>
        <v>0</v>
      </c>
      <c r="AL1165" s="191">
        <f t="shared" si="4185"/>
        <v>0</v>
      </c>
      <c r="AM1165" s="191">
        <f t="shared" si="4185"/>
        <v>0</v>
      </c>
      <c r="AN1165" s="191">
        <f t="shared" si="4185"/>
        <v>0</v>
      </c>
      <c r="AO1165" s="191">
        <f t="shared" si="4185"/>
        <v>0</v>
      </c>
      <c r="AP1165" s="191">
        <f t="shared" si="4185"/>
        <v>0</v>
      </c>
      <c r="AQ1165" s="191">
        <f t="shared" si="4185"/>
        <v>0</v>
      </c>
      <c r="AR1165" s="191">
        <f t="shared" si="4185"/>
        <v>0</v>
      </c>
      <c r="AS1165" s="191">
        <f t="shared" si="4185"/>
        <v>0</v>
      </c>
      <c r="AT1165" s="191">
        <f t="shared" si="4185"/>
        <v>0</v>
      </c>
      <c r="AU1165" s="191">
        <f t="shared" si="4185"/>
        <v>0</v>
      </c>
      <c r="AV1165" s="163">
        <f t="shared" si="4173"/>
        <v>0</v>
      </c>
      <c r="AW1165" s="191">
        <f t="shared" ref="AW1165:BH1165" si="4186">AW282*$F$1029</f>
        <v>0</v>
      </c>
      <c r="AX1165" s="191">
        <f t="shared" si="4186"/>
        <v>0</v>
      </c>
      <c r="AY1165" s="191">
        <f t="shared" si="4186"/>
        <v>0</v>
      </c>
      <c r="AZ1165" s="191">
        <f t="shared" si="4186"/>
        <v>0</v>
      </c>
      <c r="BA1165" s="191">
        <f t="shared" si="4186"/>
        <v>0</v>
      </c>
      <c r="BB1165" s="191">
        <f t="shared" si="4186"/>
        <v>0</v>
      </c>
      <c r="BC1165" s="191">
        <f t="shared" si="4186"/>
        <v>0</v>
      </c>
      <c r="BD1165" s="191">
        <f t="shared" si="4186"/>
        <v>0</v>
      </c>
      <c r="BE1165" s="191">
        <f t="shared" si="4186"/>
        <v>0</v>
      </c>
      <c r="BF1165" s="191">
        <f t="shared" si="4186"/>
        <v>0</v>
      </c>
      <c r="BG1165" s="191">
        <f t="shared" si="4186"/>
        <v>0</v>
      </c>
      <c r="BH1165" s="191">
        <f t="shared" si="4186"/>
        <v>0</v>
      </c>
      <c r="BI1165" s="163">
        <f t="shared" si="4175"/>
        <v>0</v>
      </c>
      <c r="BJ1165" s="2" t="e">
        <f>#REF!</f>
        <v>#REF!</v>
      </c>
      <c r="BK1165" s="2" t="e">
        <f>#REF!</f>
        <v>#REF!</v>
      </c>
      <c r="BL1165" s="2" t="e">
        <f>#REF!</f>
        <v>#REF!</v>
      </c>
      <c r="BM1165" s="2" t="e">
        <f>#REF!</f>
        <v>#REF!</v>
      </c>
      <c r="BN1165" s="2" t="e">
        <f>#REF!</f>
        <v>#REF!</v>
      </c>
      <c r="BO1165" s="2" t="e">
        <f>#REF!</f>
        <v>#REF!</v>
      </c>
      <c r="BP1165" s="2" t="e">
        <f>#REF!</f>
        <v>#REF!</v>
      </c>
      <c r="BQ1165" s="2" t="e">
        <f>#REF!</f>
        <v>#REF!</v>
      </c>
      <c r="BR1165" s="2" t="e">
        <f>#REF!</f>
        <v>#REF!</v>
      </c>
      <c r="BS1165" s="2" t="e">
        <f>#REF!</f>
        <v>#REF!</v>
      </c>
      <c r="BT1165" s="2" t="e">
        <f>#REF!</f>
        <v>#REF!</v>
      </c>
      <c r="BU1165" s="2" t="e">
        <f>#REF!</f>
        <v>#REF!</v>
      </c>
      <c r="BV1165" s="163" t="e">
        <f t="shared" ref="BV1165" si="4187">SUM(BJ1165:BU1165)</f>
        <v>#REF!</v>
      </c>
      <c r="BW1165" s="2" t="e">
        <f>#REF!</f>
        <v>#REF!</v>
      </c>
      <c r="BX1165" s="2" t="e">
        <f>#REF!</f>
        <v>#REF!</v>
      </c>
      <c r="BY1165" s="2" t="e">
        <f>#REF!</f>
        <v>#REF!</v>
      </c>
      <c r="BZ1165" s="2" t="e">
        <f>#REF!</f>
        <v>#REF!</v>
      </c>
      <c r="CA1165" s="2" t="e">
        <f>#REF!</f>
        <v>#REF!</v>
      </c>
      <c r="CB1165" s="2" t="e">
        <f>#REF!</f>
        <v>#REF!</v>
      </c>
      <c r="CC1165" s="2" t="e">
        <f>#REF!</f>
        <v>#REF!</v>
      </c>
      <c r="CD1165" s="2" t="e">
        <f>#REF!</f>
        <v>#REF!</v>
      </c>
      <c r="CE1165" s="2" t="e">
        <f>#REF!</f>
        <v>#REF!</v>
      </c>
      <c r="CF1165" s="2" t="e">
        <f>#REF!</f>
        <v>#REF!</v>
      </c>
      <c r="CG1165" s="2" t="e">
        <f>#REF!</f>
        <v>#REF!</v>
      </c>
      <c r="CH1165" s="2" t="e">
        <f>#REF!</f>
        <v>#REF!</v>
      </c>
      <c r="CI1165" s="163" t="e">
        <f t="shared" ref="CI1165" si="4188">SUM(BW1165:CH1165)</f>
        <v>#REF!</v>
      </c>
      <c r="CJ1165" s="2" t="e">
        <f>#REF!</f>
        <v>#REF!</v>
      </c>
      <c r="CK1165" s="2" t="e">
        <f>#REF!</f>
        <v>#REF!</v>
      </c>
      <c r="CL1165" s="2" t="e">
        <f>#REF!</f>
        <v>#REF!</v>
      </c>
      <c r="CM1165" s="2" t="e">
        <f>#REF!</f>
        <v>#REF!</v>
      </c>
      <c r="CN1165" s="2" t="e">
        <f>#REF!</f>
        <v>#REF!</v>
      </c>
      <c r="CO1165" s="2" t="e">
        <f>#REF!</f>
        <v>#REF!</v>
      </c>
      <c r="CP1165" s="2" t="e">
        <f>#REF!</f>
        <v>#REF!</v>
      </c>
      <c r="CQ1165" s="2" t="e">
        <f>#REF!</f>
        <v>#REF!</v>
      </c>
      <c r="CR1165" s="2" t="e">
        <f>#REF!</f>
        <v>#REF!</v>
      </c>
      <c r="CS1165" s="2" t="e">
        <f>#REF!</f>
        <v>#REF!</v>
      </c>
      <c r="CT1165" s="2" t="e">
        <f>#REF!</f>
        <v>#REF!</v>
      </c>
      <c r="CU1165" s="2" t="e">
        <f>#REF!</f>
        <v>#REF!</v>
      </c>
      <c r="CV1165" s="163" t="e">
        <f t="shared" ref="CV1165" si="4189">SUM(CJ1165:CU1165)</f>
        <v>#REF!</v>
      </c>
      <c r="CW1165" s="2" t="e">
        <f>#REF!</f>
        <v>#REF!</v>
      </c>
      <c r="CX1165" s="2" t="e">
        <f>#REF!</f>
        <v>#REF!</v>
      </c>
      <c r="CY1165" s="2" t="e">
        <f>#REF!</f>
        <v>#REF!</v>
      </c>
      <c r="CZ1165" s="2" t="e">
        <f>#REF!</f>
        <v>#REF!</v>
      </c>
      <c r="DA1165" s="2" t="e">
        <f>#REF!</f>
        <v>#REF!</v>
      </c>
      <c r="DB1165" s="2" t="e">
        <f>#REF!</f>
        <v>#REF!</v>
      </c>
      <c r="DC1165" s="2" t="e">
        <f>#REF!</f>
        <v>#REF!</v>
      </c>
      <c r="DD1165" s="2" t="e">
        <f>#REF!</f>
        <v>#REF!</v>
      </c>
      <c r="DE1165" s="2" t="e">
        <f>#REF!</f>
        <v>#REF!</v>
      </c>
      <c r="DF1165" s="2" t="e">
        <f>#REF!</f>
        <v>#REF!</v>
      </c>
      <c r="DG1165" s="2" t="e">
        <f>#REF!</f>
        <v>#REF!</v>
      </c>
      <c r="DH1165" s="2" t="e">
        <f>#REF!</f>
        <v>#REF!</v>
      </c>
      <c r="DI1165" s="163" t="e">
        <f t="shared" ref="DI1165" si="4190">SUM(CW1165:DH1165)</f>
        <v>#REF!</v>
      </c>
      <c r="DJ1165" s="2" t="e">
        <f>#REF!</f>
        <v>#REF!</v>
      </c>
      <c r="DK1165" s="2" t="e">
        <f>#REF!</f>
        <v>#REF!</v>
      </c>
      <c r="DL1165" s="2" t="e">
        <f>#REF!</f>
        <v>#REF!</v>
      </c>
      <c r="DM1165" s="2" t="e">
        <f>#REF!</f>
        <v>#REF!</v>
      </c>
      <c r="DN1165" s="2" t="e">
        <f>#REF!</f>
        <v>#REF!</v>
      </c>
      <c r="DO1165" s="2" t="e">
        <f>#REF!</f>
        <v>#REF!</v>
      </c>
      <c r="DP1165" s="2" t="e">
        <f>#REF!</f>
        <v>#REF!</v>
      </c>
      <c r="DQ1165" s="2" t="e">
        <f>#REF!</f>
        <v>#REF!</v>
      </c>
      <c r="DR1165" s="2" t="e">
        <f>#REF!</f>
        <v>#REF!</v>
      </c>
      <c r="DS1165" s="2" t="e">
        <f>#REF!</f>
        <v>#REF!</v>
      </c>
      <c r="DT1165" s="2" t="e">
        <f>#REF!</f>
        <v>#REF!</v>
      </c>
      <c r="DU1165" s="2" t="e">
        <f>#REF!</f>
        <v>#REF!</v>
      </c>
      <c r="DV1165" s="163" t="e">
        <f t="shared" ref="DV1165" si="4191">SUM(DJ1165:DU1165)</f>
        <v>#REF!</v>
      </c>
      <c r="DW1165" s="2" t="e">
        <f>#REF!</f>
        <v>#REF!</v>
      </c>
      <c r="DX1165" s="2" t="e">
        <f>#REF!</f>
        <v>#REF!</v>
      </c>
      <c r="DY1165" s="2" t="e">
        <f>#REF!</f>
        <v>#REF!</v>
      </c>
      <c r="DZ1165" s="2" t="e">
        <f>#REF!</f>
        <v>#REF!</v>
      </c>
      <c r="EA1165" s="2" t="e">
        <f>#REF!</f>
        <v>#REF!</v>
      </c>
      <c r="EB1165" s="2" t="e">
        <f>#REF!</f>
        <v>#REF!</v>
      </c>
      <c r="EC1165" s="2" t="e">
        <f>#REF!</f>
        <v>#REF!</v>
      </c>
      <c r="ED1165" s="2" t="e">
        <f>#REF!</f>
        <v>#REF!</v>
      </c>
      <c r="EE1165" s="2" t="e">
        <f>#REF!</f>
        <v>#REF!</v>
      </c>
      <c r="EF1165" s="2" t="e">
        <f>#REF!</f>
        <v>#REF!</v>
      </c>
      <c r="EG1165" s="2" t="e">
        <f>#REF!</f>
        <v>#REF!</v>
      </c>
      <c r="EH1165" s="2" t="e">
        <f>#REF!</f>
        <v>#REF!</v>
      </c>
      <c r="EI1165" s="163" t="e">
        <f t="shared" ref="EI1165" si="4192">SUM(DW1165:EH1165)</f>
        <v>#REF!</v>
      </c>
      <c r="EJ1165" s="2" t="e">
        <f>EI1165+DV1165+DI1165+CV1165+CI1165+BV1165+BI1165+AV1165+AI1165+V1165</f>
        <v>#REF!</v>
      </c>
    </row>
    <row r="1166" spans="1:140" s="1" customFormat="1" ht="15.75" x14ac:dyDescent="0.25">
      <c r="B1166" s="1" t="s">
        <v>223</v>
      </c>
      <c r="E1166" s="81"/>
      <c r="I1166" s="2"/>
      <c r="J1166" s="171">
        <f t="shared" ref="J1166:AO1166" si="4193">SUM(J1030:J1165)</f>
        <v>0</v>
      </c>
      <c r="K1166" s="171">
        <f t="shared" si="4193"/>
        <v>0</v>
      </c>
      <c r="L1166" s="171">
        <f t="shared" si="4193"/>
        <v>0</v>
      </c>
      <c r="M1166" s="171">
        <f t="shared" si="4193"/>
        <v>0</v>
      </c>
      <c r="N1166" s="171">
        <f t="shared" si="4193"/>
        <v>0</v>
      </c>
      <c r="O1166" s="171">
        <f t="shared" si="4193"/>
        <v>0</v>
      </c>
      <c r="P1166" s="171">
        <f t="shared" si="4193"/>
        <v>0</v>
      </c>
      <c r="Q1166" s="171">
        <f t="shared" si="4193"/>
        <v>48556.56</v>
      </c>
      <c r="R1166" s="171">
        <f t="shared" si="4193"/>
        <v>0</v>
      </c>
      <c r="S1166" s="171">
        <f t="shared" si="4193"/>
        <v>0</v>
      </c>
      <c r="T1166" s="171">
        <f t="shared" si="4193"/>
        <v>0</v>
      </c>
      <c r="U1166" s="171">
        <f t="shared" si="4193"/>
        <v>0</v>
      </c>
      <c r="V1166" s="171">
        <f t="shared" si="4193"/>
        <v>48556.56</v>
      </c>
      <c r="W1166" s="171">
        <f t="shared" si="4193"/>
        <v>4798.68</v>
      </c>
      <c r="X1166" s="171">
        <f t="shared" si="4193"/>
        <v>51917.119999999995</v>
      </c>
      <c r="Y1166" s="171">
        <f t="shared" si="4193"/>
        <v>0</v>
      </c>
      <c r="Z1166" s="171">
        <f t="shared" si="4193"/>
        <v>0</v>
      </c>
      <c r="AA1166" s="171">
        <f t="shared" si="4193"/>
        <v>0</v>
      </c>
      <c r="AB1166" s="171">
        <f t="shared" si="4193"/>
        <v>29476.080000000002</v>
      </c>
      <c r="AC1166" s="171">
        <f t="shared" si="4193"/>
        <v>486311.29</v>
      </c>
      <c r="AD1166" s="171">
        <f t="shared" si="4193"/>
        <v>0</v>
      </c>
      <c r="AE1166" s="171">
        <f t="shared" si="4193"/>
        <v>119726.25</v>
      </c>
      <c r="AF1166" s="171">
        <f t="shared" si="4193"/>
        <v>96597.66</v>
      </c>
      <c r="AG1166" s="171">
        <f t="shared" si="4193"/>
        <v>219859.25</v>
      </c>
      <c r="AH1166" s="171">
        <f t="shared" si="4193"/>
        <v>693571.88000000012</v>
      </c>
      <c r="AI1166" s="171">
        <f t="shared" si="4193"/>
        <v>1702258.2100000007</v>
      </c>
      <c r="AJ1166" s="171">
        <f t="shared" si="4193"/>
        <v>176997.28200000001</v>
      </c>
      <c r="AK1166" s="171">
        <f t="shared" si="4193"/>
        <v>145649.53800000003</v>
      </c>
      <c r="AL1166" s="171">
        <f t="shared" si="4193"/>
        <v>544291.60599999991</v>
      </c>
      <c r="AM1166" s="171">
        <f t="shared" si="4193"/>
        <v>149292.91800000001</v>
      </c>
      <c r="AN1166" s="171">
        <f t="shared" si="4193"/>
        <v>262378.44300000003</v>
      </c>
      <c r="AO1166" s="171">
        <f t="shared" si="4193"/>
        <v>339343.99400000006</v>
      </c>
      <c r="AP1166" s="171">
        <f t="shared" ref="AP1166:BI1166" si="4194">SUM(AP1030:AP1165)</f>
        <v>0</v>
      </c>
      <c r="AQ1166" s="171">
        <f t="shared" si="4194"/>
        <v>440029.78300000011</v>
      </c>
      <c r="AR1166" s="171">
        <f t="shared" si="4194"/>
        <v>83956.887000000017</v>
      </c>
      <c r="AS1166" s="171">
        <f t="shared" si="4194"/>
        <v>0</v>
      </c>
      <c r="AT1166" s="171">
        <f t="shared" si="4194"/>
        <v>245295.94</v>
      </c>
      <c r="AU1166" s="171">
        <f t="shared" si="4194"/>
        <v>202655.90900000004</v>
      </c>
      <c r="AV1166" s="171">
        <f t="shared" si="4194"/>
        <v>2589892.3000000003</v>
      </c>
      <c r="AW1166" s="171">
        <f t="shared" si="4194"/>
        <v>0</v>
      </c>
      <c r="AX1166" s="171">
        <f t="shared" si="4194"/>
        <v>258350.53100000002</v>
      </c>
      <c r="AY1166" s="171">
        <f t="shared" si="4194"/>
        <v>0</v>
      </c>
      <c r="AZ1166" s="171">
        <f t="shared" si="4194"/>
        <v>211109.44000000006</v>
      </c>
      <c r="BA1166" s="171">
        <f t="shared" si="4194"/>
        <v>142935.30000000002</v>
      </c>
      <c r="BB1166" s="171">
        <f t="shared" si="4194"/>
        <v>154194.774</v>
      </c>
      <c r="BC1166" s="171">
        <f t="shared" si="4194"/>
        <v>127053.6</v>
      </c>
      <c r="BD1166" s="171">
        <f t="shared" si="4194"/>
        <v>0</v>
      </c>
      <c r="BE1166" s="171">
        <f t="shared" si="4194"/>
        <v>383018.641</v>
      </c>
      <c r="BF1166" s="171">
        <f t="shared" si="4194"/>
        <v>177541.37400000001</v>
      </c>
      <c r="BG1166" s="171">
        <f t="shared" si="4194"/>
        <v>0</v>
      </c>
      <c r="BH1166" s="171">
        <f t="shared" si="4194"/>
        <v>131322.12</v>
      </c>
      <c r="BI1166" s="171">
        <f t="shared" si="4194"/>
        <v>1585525.7800000003</v>
      </c>
      <c r="BJ1166" s="171" t="e">
        <f>SUM(#REF!)</f>
        <v>#REF!</v>
      </c>
      <c r="BK1166" s="171" t="e">
        <f>SUM(#REF!)</f>
        <v>#REF!</v>
      </c>
      <c r="BL1166" s="171" t="e">
        <f>SUM(#REF!)</f>
        <v>#REF!</v>
      </c>
      <c r="BM1166" s="171" t="e">
        <f>SUM(#REF!)</f>
        <v>#REF!</v>
      </c>
      <c r="BN1166" s="171" t="e">
        <f>SUM(#REF!)</f>
        <v>#REF!</v>
      </c>
      <c r="BO1166" s="171" t="e">
        <f>SUM(#REF!)</f>
        <v>#REF!</v>
      </c>
      <c r="BP1166" s="171" t="e">
        <f>SUM(#REF!)</f>
        <v>#REF!</v>
      </c>
      <c r="BQ1166" s="171" t="e">
        <f>SUM(#REF!)</f>
        <v>#REF!</v>
      </c>
      <c r="BR1166" s="171" t="e">
        <f>SUM(#REF!)</f>
        <v>#REF!</v>
      </c>
      <c r="BS1166" s="171" t="e">
        <f>SUM(#REF!)</f>
        <v>#REF!</v>
      </c>
      <c r="BT1166" s="171" t="e">
        <f>SUM(#REF!)</f>
        <v>#REF!</v>
      </c>
      <c r="BU1166" s="171" t="e">
        <f>SUM(#REF!)</f>
        <v>#REF!</v>
      </c>
      <c r="BV1166" s="181" t="e">
        <f>(#REF!+#REF!+#REF!+IF(#REF!=0,0,#REF!))+BH1166-BU1166</f>
        <v>#REF!</v>
      </c>
      <c r="BW1166" s="171" t="e">
        <f>SUM(#REF!)</f>
        <v>#REF!</v>
      </c>
      <c r="BX1166" s="171" t="e">
        <f>SUM(#REF!)</f>
        <v>#REF!</v>
      </c>
      <c r="BY1166" s="171" t="e">
        <f>SUM(#REF!)</f>
        <v>#REF!</v>
      </c>
      <c r="BZ1166" s="171" t="e">
        <f>SUM(#REF!)</f>
        <v>#REF!</v>
      </c>
      <c r="CA1166" s="171" t="e">
        <f>SUM(#REF!)</f>
        <v>#REF!</v>
      </c>
      <c r="CB1166" s="171" t="e">
        <f>SUM(#REF!)</f>
        <v>#REF!</v>
      </c>
      <c r="CC1166" s="171" t="e">
        <f>SUM(#REF!)</f>
        <v>#REF!</v>
      </c>
      <c r="CD1166" s="171" t="e">
        <f>SUM(#REF!)</f>
        <v>#REF!</v>
      </c>
      <c r="CE1166" s="171" t="e">
        <f>SUM(#REF!)</f>
        <v>#REF!</v>
      </c>
      <c r="CF1166" s="171" t="e">
        <f>SUM(#REF!)</f>
        <v>#REF!</v>
      </c>
      <c r="CG1166" s="171" t="e">
        <f>SUM(#REF!)</f>
        <v>#REF!</v>
      </c>
      <c r="CH1166" s="171" t="e">
        <f>SUM(#REF!)</f>
        <v>#REF!</v>
      </c>
      <c r="CI1166" s="181" t="e">
        <f>(#REF!+#REF!+#REF!+IF(#REF!=0,0,#REF!))+BU1166-CH1166</f>
        <v>#REF!</v>
      </c>
      <c r="CJ1166" s="171" t="e">
        <f>SUM(#REF!)</f>
        <v>#REF!</v>
      </c>
      <c r="CK1166" s="171" t="e">
        <f>SUM(#REF!)</f>
        <v>#REF!</v>
      </c>
      <c r="CL1166" s="171" t="e">
        <f>SUM(#REF!)</f>
        <v>#REF!</v>
      </c>
      <c r="CM1166" s="171" t="e">
        <f>SUM(#REF!)</f>
        <v>#REF!</v>
      </c>
      <c r="CN1166" s="171" t="e">
        <f>SUM(#REF!)</f>
        <v>#REF!</v>
      </c>
      <c r="CO1166" s="171" t="e">
        <f>SUM(#REF!)</f>
        <v>#REF!</v>
      </c>
      <c r="CP1166" s="171" t="e">
        <f>SUM(#REF!)</f>
        <v>#REF!</v>
      </c>
      <c r="CQ1166" s="171" t="e">
        <f>SUM(#REF!)</f>
        <v>#REF!</v>
      </c>
      <c r="CR1166" s="171" t="e">
        <f>SUM(#REF!)</f>
        <v>#REF!</v>
      </c>
      <c r="CS1166" s="171" t="e">
        <f>SUM(#REF!)</f>
        <v>#REF!</v>
      </c>
      <c r="CT1166" s="171" t="e">
        <f>SUM(#REF!)</f>
        <v>#REF!</v>
      </c>
      <c r="CU1166" s="171" t="e">
        <f>SUM(#REF!)</f>
        <v>#REF!</v>
      </c>
      <c r="CV1166" s="181" t="e">
        <f>(#REF!+#REF!+#REF!+IF(#REF!=0,0,#REF!))+CH1166-CU1166</f>
        <v>#REF!</v>
      </c>
      <c r="CW1166" s="171" t="e">
        <f>SUM(#REF!)</f>
        <v>#REF!</v>
      </c>
      <c r="CX1166" s="171" t="e">
        <f>SUM(#REF!)</f>
        <v>#REF!</v>
      </c>
      <c r="CY1166" s="171" t="e">
        <f>SUM(#REF!)</f>
        <v>#REF!</v>
      </c>
      <c r="CZ1166" s="171" t="e">
        <f>SUM(#REF!)</f>
        <v>#REF!</v>
      </c>
      <c r="DA1166" s="171" t="e">
        <f>SUM(#REF!)</f>
        <v>#REF!</v>
      </c>
      <c r="DB1166" s="171" t="e">
        <f>SUM(#REF!)</f>
        <v>#REF!</v>
      </c>
      <c r="DC1166" s="171" t="e">
        <f>SUM(#REF!)</f>
        <v>#REF!</v>
      </c>
      <c r="DD1166" s="171" t="e">
        <f>SUM(#REF!)</f>
        <v>#REF!</v>
      </c>
      <c r="DE1166" s="171" t="e">
        <f>SUM(#REF!)</f>
        <v>#REF!</v>
      </c>
      <c r="DF1166" s="171" t="e">
        <f>SUM(#REF!)</f>
        <v>#REF!</v>
      </c>
      <c r="DG1166" s="171" t="e">
        <f>SUM(#REF!)</f>
        <v>#REF!</v>
      </c>
      <c r="DH1166" s="171" t="e">
        <f>SUM(#REF!)</f>
        <v>#REF!</v>
      </c>
      <c r="DI1166" s="181" t="e">
        <f>(#REF!+#REF!+#REF!+IF(#REF!=0,0,#REF!))+CU1166-DH1166</f>
        <v>#REF!</v>
      </c>
      <c r="DJ1166" s="171" t="e">
        <f>SUM(#REF!)</f>
        <v>#REF!</v>
      </c>
      <c r="DK1166" s="171" t="e">
        <f>SUM(#REF!)</f>
        <v>#REF!</v>
      </c>
      <c r="DL1166" s="171" t="e">
        <f>SUM(#REF!)</f>
        <v>#REF!</v>
      </c>
      <c r="DM1166" s="171" t="e">
        <f>SUM(#REF!)</f>
        <v>#REF!</v>
      </c>
      <c r="DN1166" s="171" t="e">
        <f>SUM(#REF!)</f>
        <v>#REF!</v>
      </c>
      <c r="DO1166" s="171" t="e">
        <f>SUM(#REF!)</f>
        <v>#REF!</v>
      </c>
      <c r="DP1166" s="171" t="e">
        <f>SUM(#REF!)</f>
        <v>#REF!</v>
      </c>
      <c r="DQ1166" s="171" t="e">
        <f>SUM(#REF!)</f>
        <v>#REF!</v>
      </c>
      <c r="DR1166" s="171" t="e">
        <f>SUM(#REF!)</f>
        <v>#REF!</v>
      </c>
      <c r="DS1166" s="171" t="e">
        <f>SUM(#REF!)</f>
        <v>#REF!</v>
      </c>
      <c r="DT1166" s="171" t="e">
        <f>SUM(#REF!)</f>
        <v>#REF!</v>
      </c>
      <c r="DU1166" s="171" t="e">
        <f>SUM(#REF!)</f>
        <v>#REF!</v>
      </c>
      <c r="DV1166" s="181" t="e">
        <f>(#REF!+#REF!+#REF!+IF(#REF!=0,0,#REF!))+DH1166-DU1166</f>
        <v>#REF!</v>
      </c>
      <c r="DW1166" s="171" t="e">
        <f>SUM(#REF!)</f>
        <v>#REF!</v>
      </c>
      <c r="DX1166" s="171" t="e">
        <f>SUM(#REF!)</f>
        <v>#REF!</v>
      </c>
      <c r="DY1166" s="171" t="e">
        <f>SUM(#REF!)</f>
        <v>#REF!</v>
      </c>
      <c r="DZ1166" s="171" t="e">
        <f>SUM(#REF!)</f>
        <v>#REF!</v>
      </c>
      <c r="EA1166" s="171" t="e">
        <f>SUM(#REF!)</f>
        <v>#REF!</v>
      </c>
      <c r="EB1166" s="171" t="e">
        <f>SUM(#REF!)</f>
        <v>#REF!</v>
      </c>
      <c r="EC1166" s="171" t="e">
        <f>SUM(#REF!)</f>
        <v>#REF!</v>
      </c>
      <c r="ED1166" s="171" t="e">
        <f>SUM(#REF!)</f>
        <v>#REF!</v>
      </c>
      <c r="EE1166" s="171" t="e">
        <f>SUM(#REF!)</f>
        <v>#REF!</v>
      </c>
      <c r="EF1166" s="171" t="e">
        <f>SUM(#REF!)</f>
        <v>#REF!</v>
      </c>
      <c r="EG1166" s="171" t="e">
        <f>SUM(#REF!)</f>
        <v>#REF!</v>
      </c>
      <c r="EH1166" s="171" t="e">
        <f>SUM(#REF!)</f>
        <v>#REF!</v>
      </c>
      <c r="EI1166" s="181" t="e">
        <f>(#REF!+#REF!+#REF!+IF(#REF!=0,0,#REF!))+DU1166-EH1166</f>
        <v>#REF!</v>
      </c>
    </row>
    <row r="1167" spans="1:140" x14ac:dyDescent="0.2">
      <c r="E1167" s="162"/>
      <c r="H1167" s="128"/>
      <c r="I1167" s="128"/>
      <c r="J1167" s="167">
        <v>0</v>
      </c>
      <c r="K1167" s="167">
        <v>0</v>
      </c>
      <c r="L1167" s="167">
        <v>0</v>
      </c>
      <c r="M1167" s="167">
        <v>0</v>
      </c>
      <c r="N1167" s="167">
        <v>0</v>
      </c>
      <c r="O1167" s="167">
        <v>0</v>
      </c>
      <c r="P1167" s="167">
        <v>0</v>
      </c>
      <c r="V1167" s="163">
        <f>SUM(J1166:U1166)-V1166</f>
        <v>0</v>
      </c>
      <c r="AE1167" s="116"/>
    </row>
    <row r="1168" spans="1:140" ht="15.6" customHeight="1" x14ac:dyDescent="0.2">
      <c r="E1168" s="162"/>
      <c r="H1168" s="128"/>
      <c r="I1168" s="2" t="s">
        <v>385</v>
      </c>
    </row>
    <row r="1169" spans="1:139" s="1" customFormat="1" ht="18.75" x14ac:dyDescent="0.3">
      <c r="B1169" s="218" t="s">
        <v>129</v>
      </c>
      <c r="G1169" s="201" t="s">
        <v>127</v>
      </c>
      <c r="H1169" s="202"/>
      <c r="I1169" s="203" t="str">
        <f>I286</f>
        <v>Dec'19</v>
      </c>
      <c r="J1169" s="83" t="str">
        <f t="shared" ref="J1169:U1169" si="4195">J145</f>
        <v>Jan</v>
      </c>
      <c r="K1169" s="83" t="str">
        <f t="shared" si="4195"/>
        <v>Feb</v>
      </c>
      <c r="L1169" s="83" t="str">
        <f t="shared" si="4195"/>
        <v>Mar</v>
      </c>
      <c r="M1169" s="83" t="str">
        <f t="shared" si="4195"/>
        <v>Apr</v>
      </c>
      <c r="N1169" s="83" t="str">
        <f t="shared" si="4195"/>
        <v>May</v>
      </c>
      <c r="O1169" s="83" t="str">
        <f t="shared" si="4195"/>
        <v>Jun</v>
      </c>
      <c r="P1169" s="83" t="str">
        <f t="shared" si="4195"/>
        <v>Jul</v>
      </c>
      <c r="Q1169" s="83" t="str">
        <f t="shared" si="4195"/>
        <v>Aug</v>
      </c>
      <c r="R1169" s="83" t="str">
        <f t="shared" si="4195"/>
        <v>Sep</v>
      </c>
      <c r="S1169" s="83" t="str">
        <f t="shared" si="4195"/>
        <v>Oct</v>
      </c>
      <c r="T1169" s="83" t="str">
        <f t="shared" si="4195"/>
        <v>Nov</v>
      </c>
      <c r="U1169" s="83" t="str">
        <f t="shared" si="4195"/>
        <v>Dec</v>
      </c>
      <c r="W1169" s="83" t="str">
        <f t="shared" ref="W1169:AH1169" si="4196">W145</f>
        <v>Jan</v>
      </c>
      <c r="X1169" s="83" t="str">
        <f t="shared" si="4196"/>
        <v>Feb</v>
      </c>
      <c r="Y1169" s="83" t="str">
        <f t="shared" si="4196"/>
        <v>Mar</v>
      </c>
      <c r="Z1169" s="83" t="str">
        <f t="shared" si="4196"/>
        <v>Apr</v>
      </c>
      <c r="AA1169" s="83" t="str">
        <f t="shared" si="4196"/>
        <v>May</v>
      </c>
      <c r="AB1169" s="83" t="str">
        <f t="shared" si="4196"/>
        <v>Jun</v>
      </c>
      <c r="AC1169" s="83" t="str">
        <f t="shared" si="4196"/>
        <v>Jul</v>
      </c>
      <c r="AD1169" s="83" t="str">
        <f t="shared" si="4196"/>
        <v>Aug</v>
      </c>
      <c r="AE1169" s="83" t="str">
        <f t="shared" si="4196"/>
        <v>Sep</v>
      </c>
      <c r="AF1169" s="83" t="str">
        <f t="shared" si="4196"/>
        <v>Oct</v>
      </c>
      <c r="AG1169" s="83" t="str">
        <f t="shared" si="4196"/>
        <v>Nov</v>
      </c>
      <c r="AH1169" s="83" t="str">
        <f t="shared" si="4196"/>
        <v>Dec</v>
      </c>
      <c r="AJ1169" s="83" t="str">
        <f t="shared" ref="AJ1169:AU1169" si="4197">AJ145</f>
        <v>Jan</v>
      </c>
      <c r="AK1169" s="83" t="str">
        <f t="shared" si="4197"/>
        <v>Feb</v>
      </c>
      <c r="AL1169" s="83" t="str">
        <f t="shared" si="4197"/>
        <v>Mar</v>
      </c>
      <c r="AM1169" s="83" t="str">
        <f t="shared" si="4197"/>
        <v>Apr</v>
      </c>
      <c r="AN1169" s="83" t="str">
        <f t="shared" si="4197"/>
        <v>May</v>
      </c>
      <c r="AO1169" s="83" t="str">
        <f t="shared" si="4197"/>
        <v>Jun</v>
      </c>
      <c r="AP1169" s="83" t="str">
        <f t="shared" si="4197"/>
        <v>Jul</v>
      </c>
      <c r="AQ1169" s="83" t="str">
        <f t="shared" si="4197"/>
        <v>Aug</v>
      </c>
      <c r="AR1169" s="83" t="str">
        <f t="shared" si="4197"/>
        <v>Sep</v>
      </c>
      <c r="AS1169" s="83" t="str">
        <f t="shared" si="4197"/>
        <v>Oct</v>
      </c>
      <c r="AT1169" s="83" t="str">
        <f t="shared" si="4197"/>
        <v>Nov</v>
      </c>
      <c r="AU1169" s="83" t="str">
        <f t="shared" si="4197"/>
        <v>Dec</v>
      </c>
      <c r="AW1169" s="83" t="str">
        <f t="shared" ref="AW1169:BH1169" si="4198">AW145</f>
        <v>Jan</v>
      </c>
      <c r="AX1169" s="83" t="str">
        <f t="shared" si="4198"/>
        <v>Feb</v>
      </c>
      <c r="AY1169" s="83" t="str">
        <f t="shared" si="4198"/>
        <v>Mar</v>
      </c>
      <c r="AZ1169" s="83" t="str">
        <f t="shared" si="4198"/>
        <v>Apr</v>
      </c>
      <c r="BA1169" s="83" t="str">
        <f t="shared" si="4198"/>
        <v>May</v>
      </c>
      <c r="BB1169" s="83" t="str">
        <f t="shared" si="4198"/>
        <v>Jun</v>
      </c>
      <c r="BC1169" s="83" t="str">
        <f t="shared" si="4198"/>
        <v>Jul</v>
      </c>
      <c r="BD1169" s="83" t="str">
        <f t="shared" si="4198"/>
        <v>Aug</v>
      </c>
      <c r="BE1169" s="83" t="str">
        <f t="shared" si="4198"/>
        <v>Sep</v>
      </c>
      <c r="BF1169" s="83" t="str">
        <f t="shared" si="4198"/>
        <v>Oct</v>
      </c>
      <c r="BG1169" s="83" t="str">
        <f t="shared" si="4198"/>
        <v>Nov</v>
      </c>
      <c r="BH1169" s="83" t="str">
        <f t="shared" si="4198"/>
        <v>Dec</v>
      </c>
      <c r="BJ1169" s="83" t="str">
        <f t="shared" ref="BJ1169:BU1169" si="4199">BJ145</f>
        <v>Jan</v>
      </c>
      <c r="BK1169" s="83" t="str">
        <f t="shared" si="4199"/>
        <v>Feb</v>
      </c>
      <c r="BL1169" s="83" t="str">
        <f t="shared" si="4199"/>
        <v>Mar</v>
      </c>
      <c r="BM1169" s="83" t="str">
        <f t="shared" si="4199"/>
        <v>Apr</v>
      </c>
      <c r="BN1169" s="83" t="str">
        <f t="shared" si="4199"/>
        <v>May</v>
      </c>
      <c r="BO1169" s="83" t="str">
        <f t="shared" si="4199"/>
        <v>Jun</v>
      </c>
      <c r="BP1169" s="83" t="str">
        <f t="shared" si="4199"/>
        <v>Jul</v>
      </c>
      <c r="BQ1169" s="83" t="str">
        <f t="shared" si="4199"/>
        <v>Aug</v>
      </c>
      <c r="BR1169" s="83" t="str">
        <f t="shared" si="4199"/>
        <v>Sep</v>
      </c>
      <c r="BS1169" s="83" t="str">
        <f t="shared" si="4199"/>
        <v>Oct</v>
      </c>
      <c r="BT1169" s="83" t="str">
        <f t="shared" si="4199"/>
        <v>Nov</v>
      </c>
      <c r="BU1169" s="83" t="str">
        <f t="shared" si="4199"/>
        <v>Dec</v>
      </c>
      <c r="BW1169" s="83" t="str">
        <f t="shared" ref="BW1169:CH1169" si="4200">BW145</f>
        <v>Jan</v>
      </c>
      <c r="BX1169" s="83" t="str">
        <f t="shared" si="4200"/>
        <v>Feb</v>
      </c>
      <c r="BY1169" s="83" t="str">
        <f t="shared" si="4200"/>
        <v>Mar</v>
      </c>
      <c r="BZ1169" s="83" t="str">
        <f t="shared" si="4200"/>
        <v>Apr</v>
      </c>
      <c r="CA1169" s="83" t="str">
        <f t="shared" si="4200"/>
        <v>May</v>
      </c>
      <c r="CB1169" s="83" t="str">
        <f t="shared" si="4200"/>
        <v>Jun</v>
      </c>
      <c r="CC1169" s="83" t="str">
        <f t="shared" si="4200"/>
        <v>Jul</v>
      </c>
      <c r="CD1169" s="83" t="str">
        <f t="shared" si="4200"/>
        <v>Aug</v>
      </c>
      <c r="CE1169" s="83" t="str">
        <f t="shared" si="4200"/>
        <v>Sep</v>
      </c>
      <c r="CF1169" s="83" t="str">
        <f t="shared" si="4200"/>
        <v>Oct</v>
      </c>
      <c r="CG1169" s="83" t="str">
        <f t="shared" si="4200"/>
        <v>Nov</v>
      </c>
      <c r="CH1169" s="83" t="str">
        <f t="shared" si="4200"/>
        <v>Dec</v>
      </c>
      <c r="CJ1169" s="83" t="str">
        <f t="shared" ref="CJ1169:CU1169" si="4201">CJ145</f>
        <v>Jan</v>
      </c>
      <c r="CK1169" s="83" t="str">
        <f t="shared" si="4201"/>
        <v>Feb</v>
      </c>
      <c r="CL1169" s="83" t="str">
        <f t="shared" si="4201"/>
        <v>Mar</v>
      </c>
      <c r="CM1169" s="83" t="str">
        <f t="shared" si="4201"/>
        <v>Apr</v>
      </c>
      <c r="CN1169" s="83" t="str">
        <f t="shared" si="4201"/>
        <v>May</v>
      </c>
      <c r="CO1169" s="83" t="str">
        <f t="shared" si="4201"/>
        <v>Jun</v>
      </c>
      <c r="CP1169" s="83" t="str">
        <f t="shared" si="4201"/>
        <v>Jul</v>
      </c>
      <c r="CQ1169" s="83" t="str">
        <f t="shared" si="4201"/>
        <v>Aug</v>
      </c>
      <c r="CR1169" s="83" t="str">
        <f t="shared" si="4201"/>
        <v>Sep</v>
      </c>
      <c r="CS1169" s="83" t="str">
        <f t="shared" si="4201"/>
        <v>Oct</v>
      </c>
      <c r="CT1169" s="83" t="str">
        <f t="shared" si="4201"/>
        <v>Nov</v>
      </c>
      <c r="CU1169" s="83" t="str">
        <f t="shared" si="4201"/>
        <v>Dec</v>
      </c>
      <c r="CW1169" s="83" t="str">
        <f t="shared" ref="CW1169:DH1169" si="4202">CW145</f>
        <v>Jan</v>
      </c>
      <c r="CX1169" s="83" t="str">
        <f t="shared" si="4202"/>
        <v>Feb</v>
      </c>
      <c r="CY1169" s="83" t="str">
        <f t="shared" si="4202"/>
        <v>Mar</v>
      </c>
      <c r="CZ1169" s="83" t="str">
        <f t="shared" si="4202"/>
        <v>Apr</v>
      </c>
      <c r="DA1169" s="83" t="str">
        <f t="shared" si="4202"/>
        <v>May</v>
      </c>
      <c r="DB1169" s="83" t="str">
        <f t="shared" si="4202"/>
        <v>Jun</v>
      </c>
      <c r="DC1169" s="83" t="str">
        <f t="shared" si="4202"/>
        <v>Jul</v>
      </c>
      <c r="DD1169" s="83" t="str">
        <f t="shared" si="4202"/>
        <v>Aug</v>
      </c>
      <c r="DE1169" s="83" t="str">
        <f t="shared" si="4202"/>
        <v>Sep</v>
      </c>
      <c r="DF1169" s="83" t="str">
        <f t="shared" si="4202"/>
        <v>Oct</v>
      </c>
      <c r="DG1169" s="83" t="str">
        <f t="shared" si="4202"/>
        <v>Nov</v>
      </c>
      <c r="DH1169" s="83" t="str">
        <f t="shared" si="4202"/>
        <v>Dec</v>
      </c>
      <c r="DJ1169" s="83" t="str">
        <f t="shared" ref="DJ1169:DU1169" si="4203">DJ145</f>
        <v>Jan</v>
      </c>
      <c r="DK1169" s="83" t="str">
        <f t="shared" si="4203"/>
        <v>Feb</v>
      </c>
      <c r="DL1169" s="83" t="str">
        <f t="shared" si="4203"/>
        <v>Mar</v>
      </c>
      <c r="DM1169" s="83" t="str">
        <f t="shared" si="4203"/>
        <v>Apr</v>
      </c>
      <c r="DN1169" s="83" t="str">
        <f t="shared" si="4203"/>
        <v>May</v>
      </c>
      <c r="DO1169" s="83" t="str">
        <f t="shared" si="4203"/>
        <v>Jun</v>
      </c>
      <c r="DP1169" s="83" t="str">
        <f t="shared" si="4203"/>
        <v>Jul</v>
      </c>
      <c r="DQ1169" s="83" t="str">
        <f t="shared" si="4203"/>
        <v>Aug</v>
      </c>
      <c r="DR1169" s="83" t="str">
        <f t="shared" si="4203"/>
        <v>Sep</v>
      </c>
      <c r="DS1169" s="83" t="str">
        <f t="shared" si="4203"/>
        <v>Oct</v>
      </c>
      <c r="DT1169" s="83" t="str">
        <f t="shared" si="4203"/>
        <v>Nov</v>
      </c>
      <c r="DU1169" s="83" t="str">
        <f t="shared" si="4203"/>
        <v>Dec</v>
      </c>
      <c r="DW1169" s="83" t="str">
        <f t="shared" ref="DW1169:EH1169" si="4204">DW145</f>
        <v>Jan</v>
      </c>
      <c r="DX1169" s="83" t="str">
        <f t="shared" si="4204"/>
        <v>Feb</v>
      </c>
      <c r="DY1169" s="83" t="str">
        <f t="shared" si="4204"/>
        <v>Mar</v>
      </c>
      <c r="DZ1169" s="83" t="str">
        <f t="shared" si="4204"/>
        <v>Apr</v>
      </c>
      <c r="EA1169" s="83" t="str">
        <f t="shared" si="4204"/>
        <v>May</v>
      </c>
      <c r="EB1169" s="83" t="str">
        <f t="shared" si="4204"/>
        <v>Jun</v>
      </c>
      <c r="EC1169" s="83" t="str">
        <f t="shared" si="4204"/>
        <v>Jul</v>
      </c>
      <c r="ED1169" s="83" t="str">
        <f t="shared" si="4204"/>
        <v>Aug</v>
      </c>
      <c r="EE1169" s="83" t="str">
        <f t="shared" si="4204"/>
        <v>Sep</v>
      </c>
      <c r="EF1169" s="83" t="str">
        <f t="shared" si="4204"/>
        <v>Oct</v>
      </c>
      <c r="EG1169" s="83" t="str">
        <f t="shared" si="4204"/>
        <v>Nov</v>
      </c>
      <c r="EH1169" s="83" t="str">
        <f t="shared" si="4204"/>
        <v>Dec</v>
      </c>
    </row>
    <row r="1170" spans="1:139" ht="15.75" outlineLevel="1" x14ac:dyDescent="0.25">
      <c r="A1170" s="2">
        <f>A1030</f>
        <v>1</v>
      </c>
      <c r="B1170" s="1" t="str">
        <f>B1030</f>
        <v>PRE-09620</v>
      </c>
      <c r="C1170" s="1" t="str">
        <f>C1030</f>
        <v>SPP TAU - Circuit 66654</v>
      </c>
      <c r="D1170" s="2" t="str">
        <f>D1030</f>
        <v>PRE-09620.1</v>
      </c>
      <c r="E1170" s="162" t="str">
        <f>E1030</f>
        <v>SPP TAU - Circuit 66654</v>
      </c>
      <c r="F1170" s="84"/>
      <c r="G1170" s="123">
        <v>355</v>
      </c>
      <c r="H1170" s="208"/>
      <c r="J1170" s="191">
        <f t="shared" ref="J1170:P1170" si="4205">J1030+I1170</f>
        <v>0</v>
      </c>
      <c r="K1170" s="191">
        <f t="shared" si="4205"/>
        <v>0</v>
      </c>
      <c r="L1170" s="191">
        <f t="shared" si="4205"/>
        <v>0</v>
      </c>
      <c r="M1170" s="116">
        <f t="shared" si="4205"/>
        <v>0</v>
      </c>
      <c r="N1170" s="116">
        <f t="shared" si="4205"/>
        <v>0</v>
      </c>
      <c r="O1170" s="116">
        <f t="shared" si="4205"/>
        <v>0</v>
      </c>
      <c r="P1170" s="116">
        <f t="shared" si="4205"/>
        <v>0</v>
      </c>
      <c r="Q1170" s="116">
        <f>+P1170+3175.77+4268.51</f>
        <v>7444.2800000000007</v>
      </c>
      <c r="R1170" s="116">
        <f>R1030+Q1170</f>
        <v>7444.2800000000007</v>
      </c>
      <c r="S1170" s="116">
        <f>S1030+R1170</f>
        <v>7444.2800000000007</v>
      </c>
      <c r="T1170" s="116">
        <f>T1030+S1170</f>
        <v>7444.2800000000007</v>
      </c>
      <c r="U1170" s="116">
        <f>U1030+T1170</f>
        <v>7444.2800000000007</v>
      </c>
      <c r="V1170" s="116"/>
      <c r="W1170" s="191">
        <f>W1030+U1170</f>
        <v>7444.2800000000007</v>
      </c>
      <c r="X1170" s="191">
        <f t="shared" ref="X1170:AH1170" si="4206">X1030+W1170</f>
        <v>7444.2800000000007</v>
      </c>
      <c r="Y1170" s="191">
        <f t="shared" si="4206"/>
        <v>7444.2800000000007</v>
      </c>
      <c r="Z1170" s="116">
        <f t="shared" si="4206"/>
        <v>7444.2800000000007</v>
      </c>
      <c r="AA1170" s="116">
        <f t="shared" si="4206"/>
        <v>7444.2800000000007</v>
      </c>
      <c r="AB1170" s="116">
        <f t="shared" si="4206"/>
        <v>7444.2800000000007</v>
      </c>
      <c r="AC1170" s="116">
        <f t="shared" si="4206"/>
        <v>7444.2800000000007</v>
      </c>
      <c r="AD1170" s="116">
        <f t="shared" si="4206"/>
        <v>7444.2800000000007</v>
      </c>
      <c r="AE1170" s="116">
        <f t="shared" si="4206"/>
        <v>7444.2800000000007</v>
      </c>
      <c r="AF1170" s="116">
        <f t="shared" si="4206"/>
        <v>7444.2800000000007</v>
      </c>
      <c r="AG1170" s="116">
        <f t="shared" si="4206"/>
        <v>7444.2800000000007</v>
      </c>
      <c r="AH1170" s="191">
        <f t="shared" si="4206"/>
        <v>7444.2800000000007</v>
      </c>
      <c r="AI1170" s="163"/>
      <c r="AJ1170" s="191">
        <f>AJ1030+AH1170</f>
        <v>7444.2800000000007</v>
      </c>
      <c r="AK1170" s="191">
        <f t="shared" ref="AK1170:AU1170" si="4207">AK1030+AJ1170</f>
        <v>7444.2800000000007</v>
      </c>
      <c r="AL1170" s="191">
        <f t="shared" si="4207"/>
        <v>7444.2800000000007</v>
      </c>
      <c r="AM1170" s="116">
        <f t="shared" si="4207"/>
        <v>7444.2800000000007</v>
      </c>
      <c r="AN1170" s="116">
        <f t="shared" si="4207"/>
        <v>7444.2800000000007</v>
      </c>
      <c r="AO1170" s="116">
        <f t="shared" si="4207"/>
        <v>7444.2800000000007</v>
      </c>
      <c r="AP1170" s="116">
        <f t="shared" si="4207"/>
        <v>7444.2800000000007</v>
      </c>
      <c r="AQ1170" s="116">
        <f t="shared" si="4207"/>
        <v>7444.2800000000007</v>
      </c>
      <c r="AR1170" s="116">
        <f t="shared" si="4207"/>
        <v>7444.2800000000007</v>
      </c>
      <c r="AS1170" s="116">
        <f t="shared" si="4207"/>
        <v>7444.2800000000007</v>
      </c>
      <c r="AT1170" s="116">
        <f t="shared" si="4207"/>
        <v>7444.2800000000007</v>
      </c>
      <c r="AU1170" s="191">
        <f t="shared" si="4207"/>
        <v>7444.2800000000007</v>
      </c>
      <c r="AV1170" s="163"/>
      <c r="AW1170" s="191">
        <f>AW1030+AU1170</f>
        <v>7444.2800000000007</v>
      </c>
      <c r="AX1170" s="191">
        <f t="shared" ref="AX1170:BH1170" si="4208">AX1030+AW1170</f>
        <v>7444.2800000000007</v>
      </c>
      <c r="AY1170" s="191">
        <f t="shared" si="4208"/>
        <v>7444.2800000000007</v>
      </c>
      <c r="AZ1170" s="116">
        <f t="shared" si="4208"/>
        <v>7444.2800000000007</v>
      </c>
      <c r="BA1170" s="116">
        <f t="shared" si="4208"/>
        <v>7444.2800000000007</v>
      </c>
      <c r="BB1170" s="116">
        <f t="shared" si="4208"/>
        <v>7444.2800000000007</v>
      </c>
      <c r="BC1170" s="116">
        <f t="shared" si="4208"/>
        <v>7444.2800000000007</v>
      </c>
      <c r="BD1170" s="116">
        <f t="shared" si="4208"/>
        <v>7444.2800000000007</v>
      </c>
      <c r="BE1170" s="116">
        <f t="shared" si="4208"/>
        <v>7444.2800000000007</v>
      </c>
      <c r="BF1170" s="116">
        <f t="shared" si="4208"/>
        <v>7444.2800000000007</v>
      </c>
      <c r="BG1170" s="116">
        <f t="shared" si="4208"/>
        <v>7444.2800000000007</v>
      </c>
      <c r="BH1170" s="191">
        <f t="shared" si="4208"/>
        <v>7444.2800000000007</v>
      </c>
      <c r="BI1170" s="163"/>
      <c r="BV1170" s="163"/>
      <c r="CI1170" s="163"/>
      <c r="CV1170" s="163"/>
      <c r="DI1170" s="163"/>
      <c r="DV1170" s="163"/>
      <c r="EI1170" s="163"/>
    </row>
    <row r="1171" spans="1:139" ht="15.75" outlineLevel="1" x14ac:dyDescent="0.25">
      <c r="A1171" s="2">
        <f t="shared" ref="A1171:E1172" si="4209">A1030</f>
        <v>1</v>
      </c>
      <c r="B1171" s="1" t="str">
        <f t="shared" si="4209"/>
        <v>PRE-09620</v>
      </c>
      <c r="C1171" s="1" t="str">
        <f t="shared" si="4209"/>
        <v>SPP TAU - Circuit 66654</v>
      </c>
      <c r="D1171" s="2" t="str">
        <f t="shared" si="4209"/>
        <v>PRE-09620.1</v>
      </c>
      <c r="E1171" s="162" t="str">
        <f t="shared" si="4209"/>
        <v>SPP TAU - Circuit 66654</v>
      </c>
      <c r="F1171" s="84"/>
      <c r="G1171" s="123">
        <v>356</v>
      </c>
      <c r="H1171" s="208"/>
      <c r="J1171" s="191"/>
      <c r="K1171" s="191"/>
      <c r="L1171" s="191"/>
      <c r="M1171" s="116"/>
      <c r="N1171" s="116"/>
      <c r="O1171" s="116"/>
      <c r="P1171" s="116"/>
      <c r="Q1171" s="116">
        <f>+P1171+30070.25+11042.03</f>
        <v>41112.28</v>
      </c>
      <c r="R1171" s="116">
        <f>+Q1171+0</f>
        <v>41112.28</v>
      </c>
      <c r="S1171" s="116">
        <f>+R1171+0</f>
        <v>41112.28</v>
      </c>
      <c r="T1171" s="116">
        <f>+S1171+0</f>
        <v>41112.28</v>
      </c>
      <c r="U1171" s="116">
        <f>+T1171+0</f>
        <v>41112.28</v>
      </c>
      <c r="V1171" s="116"/>
      <c r="W1171" s="191">
        <f>+U1171+0</f>
        <v>41112.28</v>
      </c>
      <c r="X1171" s="191">
        <f>+W1171+0</f>
        <v>41112.28</v>
      </c>
      <c r="Y1171" s="191">
        <f t="shared" ref="Y1171:AH1171" si="4210">+X1171+0</f>
        <v>41112.28</v>
      </c>
      <c r="Z1171" s="191">
        <f t="shared" si="4210"/>
        <v>41112.28</v>
      </c>
      <c r="AA1171" s="191">
        <f t="shared" si="4210"/>
        <v>41112.28</v>
      </c>
      <c r="AB1171" s="191">
        <f t="shared" si="4210"/>
        <v>41112.28</v>
      </c>
      <c r="AC1171" s="191">
        <f t="shared" si="4210"/>
        <v>41112.28</v>
      </c>
      <c r="AD1171" s="191">
        <f t="shared" si="4210"/>
        <v>41112.28</v>
      </c>
      <c r="AE1171" s="191">
        <f t="shared" si="4210"/>
        <v>41112.28</v>
      </c>
      <c r="AF1171" s="191">
        <f t="shared" si="4210"/>
        <v>41112.28</v>
      </c>
      <c r="AG1171" s="191">
        <f t="shared" si="4210"/>
        <v>41112.28</v>
      </c>
      <c r="AH1171" s="191">
        <f t="shared" si="4210"/>
        <v>41112.28</v>
      </c>
      <c r="AI1171" s="163"/>
      <c r="AJ1171" s="191">
        <f>AH1171+0</f>
        <v>41112.28</v>
      </c>
      <c r="AK1171" s="191">
        <f>AJ1171+0</f>
        <v>41112.28</v>
      </c>
      <c r="AL1171" s="191">
        <f t="shared" ref="AL1171:AU1171" si="4211">AK1171+0</f>
        <v>41112.28</v>
      </c>
      <c r="AM1171" s="191">
        <f t="shared" si="4211"/>
        <v>41112.28</v>
      </c>
      <c r="AN1171" s="191">
        <f t="shared" si="4211"/>
        <v>41112.28</v>
      </c>
      <c r="AO1171" s="191">
        <f t="shared" si="4211"/>
        <v>41112.28</v>
      </c>
      <c r="AP1171" s="191">
        <f t="shared" si="4211"/>
        <v>41112.28</v>
      </c>
      <c r="AQ1171" s="191">
        <f t="shared" si="4211"/>
        <v>41112.28</v>
      </c>
      <c r="AR1171" s="191">
        <f t="shared" si="4211"/>
        <v>41112.28</v>
      </c>
      <c r="AS1171" s="191">
        <f t="shared" si="4211"/>
        <v>41112.28</v>
      </c>
      <c r="AT1171" s="191">
        <f t="shared" si="4211"/>
        <v>41112.28</v>
      </c>
      <c r="AU1171" s="191">
        <f t="shared" si="4211"/>
        <v>41112.28</v>
      </c>
      <c r="AV1171" s="163"/>
      <c r="AW1171" s="191">
        <f>AU1171+0</f>
        <v>41112.28</v>
      </c>
      <c r="AX1171" s="191">
        <f>AW1171+0</f>
        <v>41112.28</v>
      </c>
      <c r="AY1171" s="191">
        <f t="shared" ref="AY1171" si="4212">AX1171+0</f>
        <v>41112.28</v>
      </c>
      <c r="AZ1171" s="191">
        <f t="shared" ref="AZ1171" si="4213">AY1171+0</f>
        <v>41112.28</v>
      </c>
      <c r="BA1171" s="191">
        <f t="shared" ref="BA1171" si="4214">AZ1171+0</f>
        <v>41112.28</v>
      </c>
      <c r="BB1171" s="191">
        <f t="shared" ref="BB1171" si="4215">BA1171+0</f>
        <v>41112.28</v>
      </c>
      <c r="BC1171" s="191">
        <f t="shared" ref="BC1171" si="4216">BB1171+0</f>
        <v>41112.28</v>
      </c>
      <c r="BD1171" s="191">
        <f t="shared" ref="BD1171" si="4217">BC1171+0</f>
        <v>41112.28</v>
      </c>
      <c r="BE1171" s="191">
        <f t="shared" ref="BE1171" si="4218">BD1171+0</f>
        <v>41112.28</v>
      </c>
      <c r="BF1171" s="191">
        <f t="shared" ref="BF1171" si="4219">BE1171+0</f>
        <v>41112.28</v>
      </c>
      <c r="BG1171" s="191">
        <f t="shared" ref="BG1171" si="4220">BF1171+0</f>
        <v>41112.28</v>
      </c>
      <c r="BH1171" s="191">
        <f t="shared" ref="BH1171" si="4221">BG1171+0</f>
        <v>41112.28</v>
      </c>
      <c r="BI1171" s="163"/>
      <c r="BV1171" s="163"/>
      <c r="CI1171" s="163"/>
      <c r="CV1171" s="163"/>
      <c r="DI1171" s="163"/>
      <c r="DV1171" s="163"/>
      <c r="EI1171" s="163"/>
    </row>
    <row r="1172" spans="1:139" ht="15.75" outlineLevel="1" x14ac:dyDescent="0.25">
      <c r="A1172" s="2">
        <f t="shared" si="4209"/>
        <v>2</v>
      </c>
      <c r="B1172" s="1" t="str">
        <f t="shared" si="4209"/>
        <v>PRE-09621</v>
      </c>
      <c r="C1172" s="1" t="str">
        <f t="shared" si="4209"/>
        <v>SPP TAU - Circuit 66840</v>
      </c>
      <c r="D1172" s="2" t="str">
        <f t="shared" si="4209"/>
        <v>PRE-09621.1</v>
      </c>
      <c r="E1172" s="162" t="str">
        <f t="shared" si="4209"/>
        <v>SPP TAU - Circuit 66840</v>
      </c>
      <c r="F1172" s="84"/>
      <c r="G1172" s="123">
        <v>355</v>
      </c>
      <c r="H1172" s="208"/>
      <c r="J1172" s="163">
        <f t="shared" ref="J1172:U1172" si="4222">J1031+I1172</f>
        <v>0</v>
      </c>
      <c r="K1172" s="163">
        <f t="shared" si="4222"/>
        <v>0</v>
      </c>
      <c r="L1172" s="163">
        <f t="shared" si="4222"/>
        <v>0</v>
      </c>
      <c r="M1172" s="163">
        <f t="shared" si="4222"/>
        <v>0</v>
      </c>
      <c r="N1172" s="163">
        <f t="shared" si="4222"/>
        <v>0</v>
      </c>
      <c r="O1172" s="163">
        <f t="shared" si="4222"/>
        <v>0</v>
      </c>
      <c r="P1172" s="163">
        <f t="shared" si="4222"/>
        <v>0</v>
      </c>
      <c r="Q1172" s="163">
        <f t="shared" si="4222"/>
        <v>0</v>
      </c>
      <c r="R1172" s="163">
        <f t="shared" si="4222"/>
        <v>0</v>
      </c>
      <c r="S1172" s="163">
        <f t="shared" si="4222"/>
        <v>0</v>
      </c>
      <c r="T1172" s="163">
        <f t="shared" si="4222"/>
        <v>0</v>
      </c>
      <c r="U1172" s="163">
        <f t="shared" si="4222"/>
        <v>0</v>
      </c>
      <c r="V1172" s="116"/>
      <c r="W1172" s="191">
        <f>W1031+U1172</f>
        <v>0</v>
      </c>
      <c r="X1172" s="163">
        <f>X1031+W1172</f>
        <v>0</v>
      </c>
      <c r="Y1172" s="163">
        <f>Y1031+X1172</f>
        <v>0</v>
      </c>
      <c r="Z1172" s="163">
        <f>Z1031+Y1172</f>
        <v>0</v>
      </c>
      <c r="AA1172" s="163">
        <f>AA1031+Z1172</f>
        <v>0</v>
      </c>
      <c r="AB1172" s="163">
        <f>AB1031+AA1172</f>
        <v>0</v>
      </c>
      <c r="AC1172" s="163">
        <f>+AB1172+46326.14</f>
        <v>46326.14</v>
      </c>
      <c r="AD1172" s="163">
        <f>AD1031+AC1172</f>
        <v>46326.14</v>
      </c>
      <c r="AE1172" s="163">
        <f>AE1031+AD1172</f>
        <v>46326.14</v>
      </c>
      <c r="AF1172" s="163">
        <f>AF1031+AE1172</f>
        <v>46326.14</v>
      </c>
      <c r="AG1172" s="163">
        <f>AG1031+AF1172</f>
        <v>46326.14</v>
      </c>
      <c r="AH1172" s="163">
        <f>AH1031+AG1172</f>
        <v>46326.14</v>
      </c>
      <c r="AI1172" s="163"/>
      <c r="AJ1172" s="191">
        <f>AJ1031+AH1172</f>
        <v>46326.14</v>
      </c>
      <c r="AK1172" s="163">
        <f t="shared" ref="AK1172:AU1172" si="4223">AK1031+AJ1172</f>
        <v>46326.14</v>
      </c>
      <c r="AL1172" s="163">
        <f t="shared" si="4223"/>
        <v>46326.14</v>
      </c>
      <c r="AM1172" s="163">
        <f t="shared" si="4223"/>
        <v>46326.14</v>
      </c>
      <c r="AN1172" s="163">
        <f t="shared" si="4223"/>
        <v>46326.14</v>
      </c>
      <c r="AO1172" s="163">
        <f t="shared" si="4223"/>
        <v>46326.14</v>
      </c>
      <c r="AP1172" s="163">
        <f t="shared" si="4223"/>
        <v>46326.14</v>
      </c>
      <c r="AQ1172" s="163">
        <f t="shared" si="4223"/>
        <v>46326.14</v>
      </c>
      <c r="AR1172" s="163">
        <f t="shared" si="4223"/>
        <v>46326.14</v>
      </c>
      <c r="AS1172" s="163">
        <f t="shared" si="4223"/>
        <v>46326.14</v>
      </c>
      <c r="AT1172" s="163">
        <f t="shared" si="4223"/>
        <v>46326.14</v>
      </c>
      <c r="AU1172" s="163">
        <f t="shared" si="4223"/>
        <v>46326.14</v>
      </c>
      <c r="AV1172" s="163"/>
      <c r="AW1172" s="191">
        <f>AW1031+AU1172</f>
        <v>46326.14</v>
      </c>
      <c r="AX1172" s="163">
        <f t="shared" ref="AX1172:BH1172" si="4224">AX1031+AW1172</f>
        <v>46326.14</v>
      </c>
      <c r="AY1172" s="163">
        <f t="shared" si="4224"/>
        <v>46326.14</v>
      </c>
      <c r="AZ1172" s="163">
        <f t="shared" si="4224"/>
        <v>46326.14</v>
      </c>
      <c r="BA1172" s="163">
        <f t="shared" si="4224"/>
        <v>46326.14</v>
      </c>
      <c r="BB1172" s="163">
        <f t="shared" si="4224"/>
        <v>46326.14</v>
      </c>
      <c r="BC1172" s="163">
        <f t="shared" si="4224"/>
        <v>46326.14</v>
      </c>
      <c r="BD1172" s="163">
        <f t="shared" si="4224"/>
        <v>46326.14</v>
      </c>
      <c r="BE1172" s="163">
        <f t="shared" si="4224"/>
        <v>46326.14</v>
      </c>
      <c r="BF1172" s="163">
        <f t="shared" si="4224"/>
        <v>46326.14</v>
      </c>
      <c r="BG1172" s="163">
        <f t="shared" si="4224"/>
        <v>46326.14</v>
      </c>
      <c r="BH1172" s="163">
        <f t="shared" si="4224"/>
        <v>46326.14</v>
      </c>
      <c r="BI1172" s="163"/>
      <c r="BV1172" s="163"/>
      <c r="CI1172" s="163"/>
      <c r="CV1172" s="163"/>
      <c r="DI1172" s="163"/>
      <c r="DV1172" s="163"/>
      <c r="EI1172" s="163"/>
    </row>
    <row r="1173" spans="1:139" ht="15.75" outlineLevel="1" x14ac:dyDescent="0.25">
      <c r="A1173" s="2">
        <v>2</v>
      </c>
      <c r="B1173" s="1" t="s">
        <v>170</v>
      </c>
      <c r="C1173" s="1" t="s">
        <v>171</v>
      </c>
      <c r="D1173" s="2" t="s">
        <v>172</v>
      </c>
      <c r="E1173" s="162" t="s">
        <v>171</v>
      </c>
      <c r="F1173" s="84"/>
      <c r="G1173" s="123">
        <v>356</v>
      </c>
      <c r="H1173" s="208"/>
      <c r="J1173" s="163"/>
      <c r="K1173" s="163"/>
      <c r="L1173" s="163"/>
      <c r="M1173" s="163"/>
      <c r="N1173" s="163"/>
      <c r="O1173" s="163"/>
      <c r="P1173" s="163"/>
      <c r="Q1173" s="163"/>
      <c r="R1173" s="163"/>
      <c r="S1173" s="163"/>
      <c r="T1173" s="163"/>
      <c r="U1173" s="163"/>
      <c r="V1173" s="116"/>
      <c r="W1173" s="191">
        <f>+U1173+0</f>
        <v>0</v>
      </c>
      <c r="X1173" s="163">
        <f>+W1173+0</f>
        <v>0</v>
      </c>
      <c r="Y1173" s="163">
        <f t="shared" ref="Y1173:AH1173" si="4225">+X1173+0</f>
        <v>0</v>
      </c>
      <c r="Z1173" s="163">
        <f t="shared" si="4225"/>
        <v>0</v>
      </c>
      <c r="AA1173" s="163">
        <f t="shared" si="4225"/>
        <v>0</v>
      </c>
      <c r="AB1173" s="163">
        <f t="shared" si="4225"/>
        <v>0</v>
      </c>
      <c r="AC1173" s="163">
        <f>+AB1173+56787.57</f>
        <v>56787.57</v>
      </c>
      <c r="AD1173" s="163">
        <f t="shared" si="4225"/>
        <v>56787.57</v>
      </c>
      <c r="AE1173" s="163">
        <f t="shared" si="4225"/>
        <v>56787.57</v>
      </c>
      <c r="AF1173" s="163">
        <f t="shared" si="4225"/>
        <v>56787.57</v>
      </c>
      <c r="AG1173" s="163">
        <f t="shared" si="4225"/>
        <v>56787.57</v>
      </c>
      <c r="AH1173" s="163">
        <f t="shared" si="4225"/>
        <v>56787.57</v>
      </c>
      <c r="AI1173" s="163"/>
      <c r="AJ1173" s="191">
        <f>+AH1173+0</f>
        <v>56787.57</v>
      </c>
      <c r="AK1173" s="163">
        <f>+AJ1173+0</f>
        <v>56787.57</v>
      </c>
      <c r="AL1173" s="163">
        <f t="shared" ref="AL1173:AU1173" si="4226">+AK1173+0</f>
        <v>56787.57</v>
      </c>
      <c r="AM1173" s="163">
        <f t="shared" si="4226"/>
        <v>56787.57</v>
      </c>
      <c r="AN1173" s="163">
        <f t="shared" si="4226"/>
        <v>56787.57</v>
      </c>
      <c r="AO1173" s="163">
        <f t="shared" si="4226"/>
        <v>56787.57</v>
      </c>
      <c r="AP1173" s="163">
        <f t="shared" si="4226"/>
        <v>56787.57</v>
      </c>
      <c r="AQ1173" s="163">
        <f t="shared" si="4226"/>
        <v>56787.57</v>
      </c>
      <c r="AR1173" s="163">
        <f t="shared" si="4226"/>
        <v>56787.57</v>
      </c>
      <c r="AS1173" s="163">
        <f t="shared" si="4226"/>
        <v>56787.57</v>
      </c>
      <c r="AT1173" s="163">
        <f t="shared" si="4226"/>
        <v>56787.57</v>
      </c>
      <c r="AU1173" s="163">
        <f t="shared" si="4226"/>
        <v>56787.57</v>
      </c>
      <c r="AV1173" s="163"/>
      <c r="AW1173" s="191">
        <f>+AU1173+0</f>
        <v>56787.57</v>
      </c>
      <c r="AX1173" s="163">
        <f>+AW1173+0</f>
        <v>56787.57</v>
      </c>
      <c r="AY1173" s="163">
        <f t="shared" ref="AY1173:AY1175" si="4227">+AX1173+0</f>
        <v>56787.57</v>
      </c>
      <c r="AZ1173" s="163">
        <f t="shared" ref="AZ1173:AZ1175" si="4228">+AY1173+0</f>
        <v>56787.57</v>
      </c>
      <c r="BA1173" s="163">
        <f t="shared" ref="BA1173:BA1175" si="4229">+AZ1173+0</f>
        <v>56787.57</v>
      </c>
      <c r="BB1173" s="163">
        <f t="shared" ref="BB1173:BB1175" si="4230">+BA1173+0</f>
        <v>56787.57</v>
      </c>
      <c r="BC1173" s="163">
        <f t="shared" ref="BC1173:BC1175" si="4231">+BB1173+0</f>
        <v>56787.57</v>
      </c>
      <c r="BD1173" s="163">
        <f t="shared" ref="BD1173:BD1175" si="4232">+BC1173+0</f>
        <v>56787.57</v>
      </c>
      <c r="BE1173" s="163">
        <f t="shared" ref="BE1173:BE1175" si="4233">+BD1173+0</f>
        <v>56787.57</v>
      </c>
      <c r="BF1173" s="163">
        <f t="shared" ref="BF1173:BF1175" si="4234">+BE1173+0</f>
        <v>56787.57</v>
      </c>
      <c r="BG1173" s="163">
        <f t="shared" ref="BG1173:BG1175" si="4235">+BF1173+0</f>
        <v>56787.57</v>
      </c>
      <c r="BH1173" s="163">
        <f t="shared" ref="BH1173:BH1175" si="4236">+BG1173+0</f>
        <v>56787.57</v>
      </c>
      <c r="BI1173" s="163"/>
      <c r="BV1173" s="163"/>
      <c r="CI1173" s="163"/>
      <c r="CV1173" s="163"/>
      <c r="DI1173" s="163"/>
      <c r="DV1173" s="163"/>
      <c r="EI1173" s="163"/>
    </row>
    <row r="1174" spans="1:139" ht="15.75" outlineLevel="1" x14ac:dyDescent="0.25">
      <c r="A1174" s="2">
        <v>2</v>
      </c>
      <c r="B1174" s="1" t="s">
        <v>170</v>
      </c>
      <c r="C1174" s="1" t="s">
        <v>171</v>
      </c>
      <c r="D1174" s="2" t="s">
        <v>172</v>
      </c>
      <c r="E1174" s="162" t="s">
        <v>171</v>
      </c>
      <c r="F1174" s="84"/>
      <c r="G1174" s="123">
        <v>365</v>
      </c>
      <c r="H1174" s="208"/>
      <c r="J1174" s="163"/>
      <c r="K1174" s="163"/>
      <c r="L1174" s="163"/>
      <c r="M1174" s="163"/>
      <c r="N1174" s="163"/>
      <c r="O1174" s="163"/>
      <c r="P1174" s="163"/>
      <c r="Q1174" s="163"/>
      <c r="R1174" s="163"/>
      <c r="S1174" s="163"/>
      <c r="T1174" s="163"/>
      <c r="U1174" s="163"/>
      <c r="V1174" s="116"/>
      <c r="W1174" s="191">
        <f>+U1174+0</f>
        <v>0</v>
      </c>
      <c r="X1174" s="163">
        <f>+W1174+0</f>
        <v>0</v>
      </c>
      <c r="Y1174" s="163">
        <f t="shared" ref="Y1174:AH1174" si="4237">+X1174+0</f>
        <v>0</v>
      </c>
      <c r="Z1174" s="163">
        <f t="shared" si="4237"/>
        <v>0</v>
      </c>
      <c r="AA1174" s="163">
        <f t="shared" si="4237"/>
        <v>0</v>
      </c>
      <c r="AB1174" s="163">
        <f t="shared" si="4237"/>
        <v>0</v>
      </c>
      <c r="AC1174" s="163">
        <f>+AB1174+9028.46</f>
        <v>9028.4599999999991</v>
      </c>
      <c r="AD1174" s="163">
        <f t="shared" si="4237"/>
        <v>9028.4599999999991</v>
      </c>
      <c r="AE1174" s="163">
        <f t="shared" si="4237"/>
        <v>9028.4599999999991</v>
      </c>
      <c r="AF1174" s="163">
        <f t="shared" si="4237"/>
        <v>9028.4599999999991</v>
      </c>
      <c r="AG1174" s="163">
        <f t="shared" si="4237"/>
        <v>9028.4599999999991</v>
      </c>
      <c r="AH1174" s="163">
        <f t="shared" si="4237"/>
        <v>9028.4599999999991</v>
      </c>
      <c r="AI1174" s="163"/>
      <c r="AJ1174" s="191">
        <f>+AH1174+0</f>
        <v>9028.4599999999991</v>
      </c>
      <c r="AK1174" s="163">
        <f>+AJ1174+0</f>
        <v>9028.4599999999991</v>
      </c>
      <c r="AL1174" s="163">
        <f t="shared" ref="AL1174:AU1174" si="4238">+AK1174+0</f>
        <v>9028.4599999999991</v>
      </c>
      <c r="AM1174" s="163">
        <f t="shared" si="4238"/>
        <v>9028.4599999999991</v>
      </c>
      <c r="AN1174" s="163">
        <f t="shared" si="4238"/>
        <v>9028.4599999999991</v>
      </c>
      <c r="AO1174" s="163">
        <f t="shared" si="4238"/>
        <v>9028.4599999999991</v>
      </c>
      <c r="AP1174" s="163">
        <f t="shared" si="4238"/>
        <v>9028.4599999999991</v>
      </c>
      <c r="AQ1174" s="163">
        <f t="shared" si="4238"/>
        <v>9028.4599999999991</v>
      </c>
      <c r="AR1174" s="163">
        <f t="shared" si="4238"/>
        <v>9028.4599999999991</v>
      </c>
      <c r="AS1174" s="163">
        <f t="shared" si="4238"/>
        <v>9028.4599999999991</v>
      </c>
      <c r="AT1174" s="163">
        <f t="shared" si="4238"/>
        <v>9028.4599999999991</v>
      </c>
      <c r="AU1174" s="163">
        <f t="shared" si="4238"/>
        <v>9028.4599999999991</v>
      </c>
      <c r="AV1174" s="163"/>
      <c r="AW1174" s="191">
        <f>+AU1174+0</f>
        <v>9028.4599999999991</v>
      </c>
      <c r="AX1174" s="163">
        <f>+AW1174+0</f>
        <v>9028.4599999999991</v>
      </c>
      <c r="AY1174" s="163">
        <f t="shared" si="4227"/>
        <v>9028.4599999999991</v>
      </c>
      <c r="AZ1174" s="163">
        <f t="shared" si="4228"/>
        <v>9028.4599999999991</v>
      </c>
      <c r="BA1174" s="163">
        <f t="shared" si="4229"/>
        <v>9028.4599999999991</v>
      </c>
      <c r="BB1174" s="163">
        <f t="shared" si="4230"/>
        <v>9028.4599999999991</v>
      </c>
      <c r="BC1174" s="163">
        <f t="shared" si="4231"/>
        <v>9028.4599999999991</v>
      </c>
      <c r="BD1174" s="163">
        <f t="shared" si="4232"/>
        <v>9028.4599999999991</v>
      </c>
      <c r="BE1174" s="163">
        <f t="shared" si="4233"/>
        <v>9028.4599999999991</v>
      </c>
      <c r="BF1174" s="163">
        <f t="shared" si="4234"/>
        <v>9028.4599999999991</v>
      </c>
      <c r="BG1174" s="163">
        <f t="shared" si="4235"/>
        <v>9028.4599999999991</v>
      </c>
      <c r="BH1174" s="163">
        <f t="shared" si="4236"/>
        <v>9028.4599999999991</v>
      </c>
      <c r="BI1174" s="163"/>
      <c r="BV1174" s="163"/>
      <c r="CI1174" s="163"/>
      <c r="CV1174" s="163"/>
      <c r="DI1174" s="163"/>
      <c r="DV1174" s="163"/>
      <c r="EI1174" s="163"/>
    </row>
    <row r="1175" spans="1:139" ht="15.75" outlineLevel="1" x14ac:dyDescent="0.25">
      <c r="A1175" s="2">
        <v>2</v>
      </c>
      <c r="B1175" s="1" t="s">
        <v>170</v>
      </c>
      <c r="C1175" s="1" t="s">
        <v>171</v>
      </c>
      <c r="D1175" s="2" t="s">
        <v>172</v>
      </c>
      <c r="E1175" s="162" t="s">
        <v>171</v>
      </c>
      <c r="F1175" s="84"/>
      <c r="G1175" s="123">
        <v>368</v>
      </c>
      <c r="H1175" s="208"/>
      <c r="J1175" s="163"/>
      <c r="K1175" s="163"/>
      <c r="L1175" s="163"/>
      <c r="M1175" s="163"/>
      <c r="N1175" s="163"/>
      <c r="O1175" s="163"/>
      <c r="P1175" s="163"/>
      <c r="Q1175" s="163"/>
      <c r="R1175" s="163"/>
      <c r="S1175" s="163"/>
      <c r="T1175" s="163"/>
      <c r="U1175" s="163"/>
      <c r="V1175" s="116"/>
      <c r="W1175" s="191">
        <f>+U1175+0</f>
        <v>0</v>
      </c>
      <c r="X1175" s="163">
        <f>+W1175+0</f>
        <v>0</v>
      </c>
      <c r="Y1175" s="163">
        <f t="shared" ref="Y1175:AH1175" si="4239">+X1175+0</f>
        <v>0</v>
      </c>
      <c r="Z1175" s="163">
        <f t="shared" si="4239"/>
        <v>0</v>
      </c>
      <c r="AA1175" s="163">
        <f t="shared" si="4239"/>
        <v>0</v>
      </c>
      <c r="AB1175" s="163">
        <f t="shared" si="4239"/>
        <v>0</v>
      </c>
      <c r="AC1175" s="163">
        <f>+AB1175+23445.63</f>
        <v>23445.63</v>
      </c>
      <c r="AD1175" s="163">
        <f t="shared" si="4239"/>
        <v>23445.63</v>
      </c>
      <c r="AE1175" s="163">
        <f t="shared" si="4239"/>
        <v>23445.63</v>
      </c>
      <c r="AF1175" s="163">
        <f t="shared" si="4239"/>
        <v>23445.63</v>
      </c>
      <c r="AG1175" s="163">
        <f t="shared" si="4239"/>
        <v>23445.63</v>
      </c>
      <c r="AH1175" s="163">
        <f t="shared" si="4239"/>
        <v>23445.63</v>
      </c>
      <c r="AI1175" s="163"/>
      <c r="AJ1175" s="191">
        <f>+AH1175+0</f>
        <v>23445.63</v>
      </c>
      <c r="AK1175" s="163">
        <f>+AJ1175+0</f>
        <v>23445.63</v>
      </c>
      <c r="AL1175" s="163">
        <f t="shared" ref="AL1175:AU1175" si="4240">+AK1175+0</f>
        <v>23445.63</v>
      </c>
      <c r="AM1175" s="163">
        <f t="shared" si="4240"/>
        <v>23445.63</v>
      </c>
      <c r="AN1175" s="163">
        <f t="shared" si="4240"/>
        <v>23445.63</v>
      </c>
      <c r="AO1175" s="163">
        <f t="shared" si="4240"/>
        <v>23445.63</v>
      </c>
      <c r="AP1175" s="163">
        <f t="shared" si="4240"/>
        <v>23445.63</v>
      </c>
      <c r="AQ1175" s="163">
        <f t="shared" si="4240"/>
        <v>23445.63</v>
      </c>
      <c r="AR1175" s="163">
        <f t="shared" si="4240"/>
        <v>23445.63</v>
      </c>
      <c r="AS1175" s="163">
        <f t="shared" si="4240"/>
        <v>23445.63</v>
      </c>
      <c r="AT1175" s="163">
        <f t="shared" si="4240"/>
        <v>23445.63</v>
      </c>
      <c r="AU1175" s="163">
        <f t="shared" si="4240"/>
        <v>23445.63</v>
      </c>
      <c r="AV1175" s="163"/>
      <c r="AW1175" s="191">
        <f>+AU1175+0</f>
        <v>23445.63</v>
      </c>
      <c r="AX1175" s="163">
        <f>+AW1175+0</f>
        <v>23445.63</v>
      </c>
      <c r="AY1175" s="163">
        <f t="shared" si="4227"/>
        <v>23445.63</v>
      </c>
      <c r="AZ1175" s="163">
        <f t="shared" si="4228"/>
        <v>23445.63</v>
      </c>
      <c r="BA1175" s="163">
        <f t="shared" si="4229"/>
        <v>23445.63</v>
      </c>
      <c r="BB1175" s="163">
        <f t="shared" si="4230"/>
        <v>23445.63</v>
      </c>
      <c r="BC1175" s="163">
        <f t="shared" si="4231"/>
        <v>23445.63</v>
      </c>
      <c r="BD1175" s="163">
        <f t="shared" si="4232"/>
        <v>23445.63</v>
      </c>
      <c r="BE1175" s="163">
        <f t="shared" si="4233"/>
        <v>23445.63</v>
      </c>
      <c r="BF1175" s="163">
        <f t="shared" si="4234"/>
        <v>23445.63</v>
      </c>
      <c r="BG1175" s="163">
        <f t="shared" si="4235"/>
        <v>23445.63</v>
      </c>
      <c r="BH1175" s="163">
        <f t="shared" si="4236"/>
        <v>23445.63</v>
      </c>
      <c r="BI1175" s="163"/>
      <c r="BV1175" s="163"/>
      <c r="CI1175" s="163"/>
      <c r="CV1175" s="163"/>
      <c r="DI1175" s="163"/>
      <c r="DV1175" s="163"/>
      <c r="EI1175" s="163"/>
    </row>
    <row r="1176" spans="1:139" ht="15.75" outlineLevel="1" x14ac:dyDescent="0.25">
      <c r="A1176" s="2">
        <f>A1032</f>
        <v>3</v>
      </c>
      <c r="B1176" s="1" t="str">
        <f>B1032</f>
        <v>PRE-09622</v>
      </c>
      <c r="C1176" s="1" t="str">
        <f>C1032</f>
        <v>SPP TAU - Circuit 66007</v>
      </c>
      <c r="D1176" s="2" t="str">
        <f>D1032</f>
        <v>PRE-09622.1</v>
      </c>
      <c r="E1176" s="162" t="str">
        <f>E1032</f>
        <v>SPP TAU - Circuit 66007</v>
      </c>
      <c r="F1176" s="84"/>
      <c r="G1176" s="123">
        <v>355</v>
      </c>
      <c r="H1176" s="128"/>
      <c r="J1176" s="163">
        <f t="shared" ref="J1176:U1176" si="4241">J1032+I1176</f>
        <v>0</v>
      </c>
      <c r="K1176" s="163">
        <f t="shared" si="4241"/>
        <v>0</v>
      </c>
      <c r="L1176" s="163">
        <f t="shared" si="4241"/>
        <v>0</v>
      </c>
      <c r="M1176" s="163">
        <f t="shared" si="4241"/>
        <v>0</v>
      </c>
      <c r="N1176" s="163">
        <f t="shared" si="4241"/>
        <v>0</v>
      </c>
      <c r="O1176" s="163">
        <f t="shared" si="4241"/>
        <v>0</v>
      </c>
      <c r="P1176" s="163">
        <f t="shared" si="4241"/>
        <v>0</v>
      </c>
      <c r="Q1176" s="163">
        <f t="shared" si="4241"/>
        <v>0</v>
      </c>
      <c r="R1176" s="163">
        <f t="shared" si="4241"/>
        <v>0</v>
      </c>
      <c r="S1176" s="163">
        <f t="shared" si="4241"/>
        <v>0</v>
      </c>
      <c r="T1176" s="163">
        <f t="shared" si="4241"/>
        <v>0</v>
      </c>
      <c r="U1176" s="163">
        <f t="shared" si="4241"/>
        <v>0</v>
      </c>
      <c r="V1176" s="116"/>
      <c r="W1176" s="191">
        <f>W1032+U1176</f>
        <v>0</v>
      </c>
      <c r="X1176" s="163">
        <f>X1032+W1176</f>
        <v>0</v>
      </c>
      <c r="Y1176" s="163">
        <f t="shared" ref="Y1176:AG1176" si="4242">Y1032+X1176</f>
        <v>0</v>
      </c>
      <c r="Z1176" s="163">
        <f t="shared" si="4242"/>
        <v>0</v>
      </c>
      <c r="AA1176" s="163">
        <f t="shared" si="4242"/>
        <v>0</v>
      </c>
      <c r="AB1176" s="163">
        <f t="shared" si="4242"/>
        <v>0</v>
      </c>
      <c r="AC1176" s="163">
        <f t="shared" si="4242"/>
        <v>0</v>
      </c>
      <c r="AD1176" s="163">
        <f t="shared" si="4242"/>
        <v>0</v>
      </c>
      <c r="AE1176" s="163">
        <f t="shared" si="4242"/>
        <v>0</v>
      </c>
      <c r="AF1176" s="163">
        <f t="shared" si="4242"/>
        <v>0</v>
      </c>
      <c r="AG1176" s="163">
        <f t="shared" si="4242"/>
        <v>0</v>
      </c>
      <c r="AH1176" s="163">
        <f>58670.98+AG1176</f>
        <v>58670.98</v>
      </c>
      <c r="AI1176" s="163"/>
      <c r="AJ1176" s="191">
        <f>AJ1032+AH1176</f>
        <v>58670.98</v>
      </c>
      <c r="AK1176" s="163">
        <f>AK1032+AJ1176</f>
        <v>58670.98</v>
      </c>
      <c r="AL1176" s="163">
        <f t="shared" ref="AL1176:AU1176" si="4243">AL1032+AK1176</f>
        <v>58670.98</v>
      </c>
      <c r="AM1176" s="163">
        <f t="shared" si="4243"/>
        <v>58670.98</v>
      </c>
      <c r="AN1176" s="163">
        <f t="shared" si="4243"/>
        <v>58670.98</v>
      </c>
      <c r="AO1176" s="163">
        <f t="shared" si="4243"/>
        <v>58670.98</v>
      </c>
      <c r="AP1176" s="163">
        <f t="shared" si="4243"/>
        <v>58670.98</v>
      </c>
      <c r="AQ1176" s="163">
        <f t="shared" si="4243"/>
        <v>58670.98</v>
      </c>
      <c r="AR1176" s="163">
        <f t="shared" si="4243"/>
        <v>58670.98</v>
      </c>
      <c r="AS1176" s="163">
        <f t="shared" si="4243"/>
        <v>58670.98</v>
      </c>
      <c r="AT1176" s="163">
        <f t="shared" si="4243"/>
        <v>58670.98</v>
      </c>
      <c r="AU1176" s="163">
        <f t="shared" si="4243"/>
        <v>58670.98</v>
      </c>
      <c r="AV1176" s="163"/>
      <c r="AW1176" s="191">
        <f>AW1032+AU1176</f>
        <v>58670.98</v>
      </c>
      <c r="AX1176" s="163">
        <f>AX1032+AW1176</f>
        <v>58670.98</v>
      </c>
      <c r="AY1176" s="163">
        <f t="shared" ref="AY1176:BH1176" si="4244">AY1032+AX1176</f>
        <v>58670.98</v>
      </c>
      <c r="AZ1176" s="163">
        <f t="shared" si="4244"/>
        <v>58670.98</v>
      </c>
      <c r="BA1176" s="163">
        <f t="shared" si="4244"/>
        <v>58670.98</v>
      </c>
      <c r="BB1176" s="163">
        <f t="shared" si="4244"/>
        <v>58670.98</v>
      </c>
      <c r="BC1176" s="163">
        <f t="shared" si="4244"/>
        <v>58670.98</v>
      </c>
      <c r="BD1176" s="163">
        <f t="shared" si="4244"/>
        <v>58670.98</v>
      </c>
      <c r="BE1176" s="163">
        <f t="shared" si="4244"/>
        <v>58670.98</v>
      </c>
      <c r="BF1176" s="163">
        <f t="shared" si="4244"/>
        <v>58670.98</v>
      </c>
      <c r="BG1176" s="163">
        <f t="shared" si="4244"/>
        <v>58670.98</v>
      </c>
      <c r="BH1176" s="163">
        <f t="shared" si="4244"/>
        <v>58670.98</v>
      </c>
      <c r="BI1176" s="163"/>
      <c r="BV1176" s="163"/>
      <c r="CI1176" s="163"/>
      <c r="CV1176" s="163"/>
      <c r="DI1176" s="163"/>
      <c r="DV1176" s="163"/>
      <c r="EI1176" s="163"/>
    </row>
    <row r="1177" spans="1:139" ht="15.75" outlineLevel="1" x14ac:dyDescent="0.25">
      <c r="A1177" s="2">
        <v>3</v>
      </c>
      <c r="B1177" s="1" t="s">
        <v>173</v>
      </c>
      <c r="C1177" s="1" t="s">
        <v>174</v>
      </c>
      <c r="D1177" s="2" t="s">
        <v>175</v>
      </c>
      <c r="E1177" s="162" t="s">
        <v>174</v>
      </c>
      <c r="F1177" s="84"/>
      <c r="G1177" s="123">
        <v>356</v>
      </c>
      <c r="H1177" s="128"/>
      <c r="J1177" s="163"/>
      <c r="K1177" s="163"/>
      <c r="L1177" s="163"/>
      <c r="M1177" s="163"/>
      <c r="N1177" s="163"/>
      <c r="O1177" s="163"/>
      <c r="P1177" s="163"/>
      <c r="Q1177" s="163"/>
      <c r="R1177" s="163"/>
      <c r="S1177" s="163"/>
      <c r="T1177" s="163"/>
      <c r="U1177" s="163"/>
      <c r="V1177" s="116"/>
      <c r="W1177" s="191">
        <f>U1177+0</f>
        <v>0</v>
      </c>
      <c r="X1177" s="163">
        <f>W1177+0</f>
        <v>0</v>
      </c>
      <c r="Y1177" s="163">
        <f t="shared" ref="Y1177:AG1177" si="4245">X1177+0</f>
        <v>0</v>
      </c>
      <c r="Z1177" s="163">
        <f t="shared" si="4245"/>
        <v>0</v>
      </c>
      <c r="AA1177" s="163">
        <f t="shared" si="4245"/>
        <v>0</v>
      </c>
      <c r="AB1177" s="163">
        <f t="shared" si="4245"/>
        <v>0</v>
      </c>
      <c r="AC1177" s="163">
        <f t="shared" si="4245"/>
        <v>0</v>
      </c>
      <c r="AD1177" s="163">
        <f t="shared" si="4245"/>
        <v>0</v>
      </c>
      <c r="AE1177" s="163">
        <f t="shared" si="4245"/>
        <v>0</v>
      </c>
      <c r="AF1177" s="163">
        <f t="shared" si="4245"/>
        <v>0</v>
      </c>
      <c r="AG1177" s="163">
        <f t="shared" si="4245"/>
        <v>0</v>
      </c>
      <c r="AH1177" s="163">
        <f>AG1177+211297.71</f>
        <v>211297.71</v>
      </c>
      <c r="AI1177" s="163"/>
      <c r="AJ1177" s="191">
        <f>AH1177+0</f>
        <v>211297.71</v>
      </c>
      <c r="AK1177" s="163">
        <f>AJ1177+0</f>
        <v>211297.71</v>
      </c>
      <c r="AL1177" s="163">
        <f t="shared" ref="AL1177:AU1177" si="4246">AK1177+0</f>
        <v>211297.71</v>
      </c>
      <c r="AM1177" s="163">
        <f t="shared" si="4246"/>
        <v>211297.71</v>
      </c>
      <c r="AN1177" s="163">
        <f t="shared" si="4246"/>
        <v>211297.71</v>
      </c>
      <c r="AO1177" s="163">
        <f t="shared" si="4246"/>
        <v>211297.71</v>
      </c>
      <c r="AP1177" s="163">
        <f t="shared" si="4246"/>
        <v>211297.71</v>
      </c>
      <c r="AQ1177" s="163">
        <f t="shared" si="4246"/>
        <v>211297.71</v>
      </c>
      <c r="AR1177" s="163">
        <f t="shared" si="4246"/>
        <v>211297.71</v>
      </c>
      <c r="AS1177" s="163">
        <f t="shared" si="4246"/>
        <v>211297.71</v>
      </c>
      <c r="AT1177" s="163">
        <f t="shared" si="4246"/>
        <v>211297.71</v>
      </c>
      <c r="AU1177" s="163">
        <f t="shared" si="4246"/>
        <v>211297.71</v>
      </c>
      <c r="AV1177" s="163"/>
      <c r="AW1177" s="191">
        <f>AU1177+0</f>
        <v>211297.71</v>
      </c>
      <c r="AX1177" s="163">
        <f>AW1177+0</f>
        <v>211297.71</v>
      </c>
      <c r="AY1177" s="163">
        <f t="shared" ref="AY1177:BH1177" si="4247">AX1177+0</f>
        <v>211297.71</v>
      </c>
      <c r="AZ1177" s="163">
        <f t="shared" si="4247"/>
        <v>211297.71</v>
      </c>
      <c r="BA1177" s="163">
        <f t="shared" si="4247"/>
        <v>211297.71</v>
      </c>
      <c r="BB1177" s="163">
        <f t="shared" si="4247"/>
        <v>211297.71</v>
      </c>
      <c r="BC1177" s="163">
        <f t="shared" si="4247"/>
        <v>211297.71</v>
      </c>
      <c r="BD1177" s="163">
        <f t="shared" si="4247"/>
        <v>211297.71</v>
      </c>
      <c r="BE1177" s="163">
        <f t="shared" si="4247"/>
        <v>211297.71</v>
      </c>
      <c r="BF1177" s="163">
        <f t="shared" si="4247"/>
        <v>211297.71</v>
      </c>
      <c r="BG1177" s="163">
        <f t="shared" si="4247"/>
        <v>211297.71</v>
      </c>
      <c r="BH1177" s="163">
        <f t="shared" si="4247"/>
        <v>211297.71</v>
      </c>
      <c r="BI1177" s="163"/>
      <c r="BV1177" s="163"/>
      <c r="CI1177" s="163"/>
      <c r="CV1177" s="163"/>
      <c r="DI1177" s="163"/>
      <c r="DV1177" s="163"/>
      <c r="EI1177" s="163"/>
    </row>
    <row r="1178" spans="1:139" ht="15.75" outlineLevel="1" x14ac:dyDescent="0.25">
      <c r="A1178" s="2">
        <v>3</v>
      </c>
      <c r="B1178" s="1" t="s">
        <v>173</v>
      </c>
      <c r="C1178" s="1" t="s">
        <v>174</v>
      </c>
      <c r="D1178" s="2" t="s">
        <v>175</v>
      </c>
      <c r="E1178" s="162" t="s">
        <v>174</v>
      </c>
      <c r="F1178" s="84"/>
      <c r="G1178" s="123">
        <v>365</v>
      </c>
      <c r="H1178" s="128"/>
      <c r="J1178" s="163"/>
      <c r="K1178" s="163"/>
      <c r="L1178" s="163"/>
      <c r="M1178" s="163"/>
      <c r="N1178" s="163"/>
      <c r="O1178" s="163"/>
      <c r="P1178" s="163"/>
      <c r="Q1178" s="163"/>
      <c r="R1178" s="163"/>
      <c r="S1178" s="163"/>
      <c r="T1178" s="163"/>
      <c r="U1178" s="163"/>
      <c r="V1178" s="116"/>
      <c r="W1178" s="191">
        <f t="shared" ref="W1178:W1180" si="4248">U1178+0</f>
        <v>0</v>
      </c>
      <c r="X1178" s="163">
        <f t="shared" ref="X1178:AG1181" si="4249">W1178+0</f>
        <v>0</v>
      </c>
      <c r="Y1178" s="163">
        <f t="shared" si="4249"/>
        <v>0</v>
      </c>
      <c r="Z1178" s="163">
        <f t="shared" si="4249"/>
        <v>0</v>
      </c>
      <c r="AA1178" s="163">
        <f t="shared" si="4249"/>
        <v>0</v>
      </c>
      <c r="AB1178" s="163">
        <f t="shared" si="4249"/>
        <v>0</v>
      </c>
      <c r="AC1178" s="163">
        <f t="shared" si="4249"/>
        <v>0</v>
      </c>
      <c r="AD1178" s="163">
        <f t="shared" si="4249"/>
        <v>0</v>
      </c>
      <c r="AE1178" s="163">
        <f t="shared" si="4249"/>
        <v>0</v>
      </c>
      <c r="AF1178" s="163">
        <f t="shared" si="4249"/>
        <v>0</v>
      </c>
      <c r="AG1178" s="163">
        <f t="shared" si="4249"/>
        <v>0</v>
      </c>
      <c r="AH1178" s="163">
        <f>AG1178+9028.46</f>
        <v>9028.4599999999991</v>
      </c>
      <c r="AI1178" s="163"/>
      <c r="AJ1178" s="191">
        <f>AH1178+0</f>
        <v>9028.4599999999991</v>
      </c>
      <c r="AK1178" s="163">
        <f t="shared" ref="AK1178:AU1178" si="4250">AJ1178+0</f>
        <v>9028.4599999999991</v>
      </c>
      <c r="AL1178" s="163">
        <f t="shared" si="4250"/>
        <v>9028.4599999999991</v>
      </c>
      <c r="AM1178" s="163">
        <f t="shared" si="4250"/>
        <v>9028.4599999999991</v>
      </c>
      <c r="AN1178" s="163">
        <f t="shared" si="4250"/>
        <v>9028.4599999999991</v>
      </c>
      <c r="AO1178" s="163">
        <f t="shared" si="4250"/>
        <v>9028.4599999999991</v>
      </c>
      <c r="AP1178" s="163">
        <f t="shared" si="4250"/>
        <v>9028.4599999999991</v>
      </c>
      <c r="AQ1178" s="163">
        <f t="shared" si="4250"/>
        <v>9028.4599999999991</v>
      </c>
      <c r="AR1178" s="163">
        <f t="shared" si="4250"/>
        <v>9028.4599999999991</v>
      </c>
      <c r="AS1178" s="163">
        <f t="shared" si="4250"/>
        <v>9028.4599999999991</v>
      </c>
      <c r="AT1178" s="163">
        <f t="shared" si="4250"/>
        <v>9028.4599999999991</v>
      </c>
      <c r="AU1178" s="163">
        <f t="shared" si="4250"/>
        <v>9028.4599999999991</v>
      </c>
      <c r="AV1178" s="163"/>
      <c r="AW1178" s="191">
        <f t="shared" ref="AW1178:AW1181" si="4251">AU1178+0</f>
        <v>9028.4599999999991</v>
      </c>
      <c r="AX1178" s="163">
        <f t="shared" ref="AX1178:BH1178" si="4252">AW1178+0</f>
        <v>9028.4599999999991</v>
      </c>
      <c r="AY1178" s="163">
        <f t="shared" si="4252"/>
        <v>9028.4599999999991</v>
      </c>
      <c r="AZ1178" s="163">
        <f t="shared" si="4252"/>
        <v>9028.4599999999991</v>
      </c>
      <c r="BA1178" s="163">
        <f t="shared" si="4252"/>
        <v>9028.4599999999991</v>
      </c>
      <c r="BB1178" s="163">
        <f t="shared" si="4252"/>
        <v>9028.4599999999991</v>
      </c>
      <c r="BC1178" s="163">
        <f t="shared" si="4252"/>
        <v>9028.4599999999991</v>
      </c>
      <c r="BD1178" s="163">
        <f t="shared" si="4252"/>
        <v>9028.4599999999991</v>
      </c>
      <c r="BE1178" s="163">
        <f t="shared" si="4252"/>
        <v>9028.4599999999991</v>
      </c>
      <c r="BF1178" s="163">
        <f t="shared" si="4252"/>
        <v>9028.4599999999991</v>
      </c>
      <c r="BG1178" s="163">
        <f t="shared" si="4252"/>
        <v>9028.4599999999991</v>
      </c>
      <c r="BH1178" s="163">
        <f t="shared" si="4252"/>
        <v>9028.4599999999991</v>
      </c>
      <c r="BI1178" s="163"/>
      <c r="BV1178" s="163"/>
      <c r="CI1178" s="163"/>
      <c r="CV1178" s="163"/>
      <c r="DI1178" s="163"/>
      <c r="DV1178" s="163"/>
      <c r="EI1178" s="163"/>
    </row>
    <row r="1179" spans="1:139" ht="15.75" outlineLevel="1" x14ac:dyDescent="0.25">
      <c r="A1179" s="2">
        <v>3</v>
      </c>
      <c r="B1179" s="1" t="s">
        <v>173</v>
      </c>
      <c r="C1179" s="1" t="s">
        <v>174</v>
      </c>
      <c r="D1179" s="2" t="s">
        <v>175</v>
      </c>
      <c r="E1179" s="162" t="s">
        <v>174</v>
      </c>
      <c r="F1179" s="84"/>
      <c r="G1179" s="123">
        <v>367</v>
      </c>
      <c r="H1179" s="128"/>
      <c r="J1179" s="163"/>
      <c r="K1179" s="163"/>
      <c r="L1179" s="163"/>
      <c r="M1179" s="163"/>
      <c r="N1179" s="163"/>
      <c r="O1179" s="163"/>
      <c r="P1179" s="163"/>
      <c r="Q1179" s="163"/>
      <c r="R1179" s="163"/>
      <c r="S1179" s="163"/>
      <c r="T1179" s="163"/>
      <c r="U1179" s="163"/>
      <c r="V1179" s="116"/>
      <c r="W1179" s="191">
        <f t="shared" si="4248"/>
        <v>0</v>
      </c>
      <c r="X1179" s="163">
        <f t="shared" si="4249"/>
        <v>0</v>
      </c>
      <c r="Y1179" s="163">
        <f t="shared" si="4249"/>
        <v>0</v>
      </c>
      <c r="Z1179" s="163">
        <f t="shared" si="4249"/>
        <v>0</v>
      </c>
      <c r="AA1179" s="163">
        <f t="shared" si="4249"/>
        <v>0</v>
      </c>
      <c r="AB1179" s="163">
        <f t="shared" si="4249"/>
        <v>0</v>
      </c>
      <c r="AC1179" s="163">
        <f t="shared" si="4249"/>
        <v>0</v>
      </c>
      <c r="AD1179" s="163">
        <f t="shared" si="4249"/>
        <v>0</v>
      </c>
      <c r="AE1179" s="163">
        <f t="shared" si="4249"/>
        <v>0</v>
      </c>
      <c r="AF1179" s="163">
        <f t="shared" si="4249"/>
        <v>0</v>
      </c>
      <c r="AG1179" s="163">
        <f t="shared" si="4249"/>
        <v>0</v>
      </c>
      <c r="AH1179" s="163">
        <f>AG1179+1505.7</f>
        <v>1505.7</v>
      </c>
      <c r="AI1179" s="163"/>
      <c r="AJ1179" s="191">
        <f>AH1179+0</f>
        <v>1505.7</v>
      </c>
      <c r="AK1179" s="163">
        <f t="shared" ref="AK1179:AU1179" si="4253">AJ1179+0</f>
        <v>1505.7</v>
      </c>
      <c r="AL1179" s="163">
        <f t="shared" si="4253"/>
        <v>1505.7</v>
      </c>
      <c r="AM1179" s="163">
        <f t="shared" si="4253"/>
        <v>1505.7</v>
      </c>
      <c r="AN1179" s="163">
        <f t="shared" si="4253"/>
        <v>1505.7</v>
      </c>
      <c r="AO1179" s="163">
        <f t="shared" si="4253"/>
        <v>1505.7</v>
      </c>
      <c r="AP1179" s="163">
        <f t="shared" si="4253"/>
        <v>1505.7</v>
      </c>
      <c r="AQ1179" s="163">
        <f t="shared" si="4253"/>
        <v>1505.7</v>
      </c>
      <c r="AR1179" s="163">
        <f t="shared" si="4253"/>
        <v>1505.7</v>
      </c>
      <c r="AS1179" s="163">
        <f t="shared" si="4253"/>
        <v>1505.7</v>
      </c>
      <c r="AT1179" s="163">
        <f t="shared" si="4253"/>
        <v>1505.7</v>
      </c>
      <c r="AU1179" s="163">
        <f t="shared" si="4253"/>
        <v>1505.7</v>
      </c>
      <c r="AV1179" s="163"/>
      <c r="AW1179" s="191">
        <f t="shared" si="4251"/>
        <v>1505.7</v>
      </c>
      <c r="AX1179" s="163">
        <f t="shared" ref="AX1179:BH1179" si="4254">AW1179+0</f>
        <v>1505.7</v>
      </c>
      <c r="AY1179" s="163">
        <f t="shared" si="4254"/>
        <v>1505.7</v>
      </c>
      <c r="AZ1179" s="163">
        <f t="shared" si="4254"/>
        <v>1505.7</v>
      </c>
      <c r="BA1179" s="163">
        <f t="shared" si="4254"/>
        <v>1505.7</v>
      </c>
      <c r="BB1179" s="163">
        <f t="shared" si="4254"/>
        <v>1505.7</v>
      </c>
      <c r="BC1179" s="163">
        <f t="shared" si="4254"/>
        <v>1505.7</v>
      </c>
      <c r="BD1179" s="163">
        <f t="shared" si="4254"/>
        <v>1505.7</v>
      </c>
      <c r="BE1179" s="163">
        <f t="shared" si="4254"/>
        <v>1505.7</v>
      </c>
      <c r="BF1179" s="163">
        <f t="shared" si="4254"/>
        <v>1505.7</v>
      </c>
      <c r="BG1179" s="163">
        <f t="shared" si="4254"/>
        <v>1505.7</v>
      </c>
      <c r="BH1179" s="163">
        <f t="shared" si="4254"/>
        <v>1505.7</v>
      </c>
      <c r="BI1179" s="163"/>
      <c r="BV1179" s="163"/>
      <c r="CI1179" s="163"/>
      <c r="CV1179" s="163"/>
      <c r="DI1179" s="163"/>
      <c r="DV1179" s="163"/>
      <c r="EI1179" s="163"/>
    </row>
    <row r="1180" spans="1:139" ht="15.75" outlineLevel="1" x14ac:dyDescent="0.25">
      <c r="A1180" s="2">
        <v>3</v>
      </c>
      <c r="B1180" s="1" t="s">
        <v>173</v>
      </c>
      <c r="C1180" s="1" t="s">
        <v>174</v>
      </c>
      <c r="D1180" s="2" t="s">
        <v>175</v>
      </c>
      <c r="E1180" s="162" t="s">
        <v>174</v>
      </c>
      <c r="F1180" s="84"/>
      <c r="G1180" s="123">
        <v>368</v>
      </c>
      <c r="H1180" s="128"/>
      <c r="J1180" s="163"/>
      <c r="K1180" s="163"/>
      <c r="L1180" s="163"/>
      <c r="M1180" s="163"/>
      <c r="N1180" s="163"/>
      <c r="O1180" s="163"/>
      <c r="P1180" s="163"/>
      <c r="Q1180" s="163"/>
      <c r="R1180" s="163"/>
      <c r="S1180" s="163"/>
      <c r="T1180" s="163"/>
      <c r="U1180" s="163"/>
      <c r="V1180" s="116"/>
      <c r="W1180" s="191">
        <f t="shared" si="4248"/>
        <v>0</v>
      </c>
      <c r="X1180" s="163">
        <f t="shared" si="4249"/>
        <v>0</v>
      </c>
      <c r="Y1180" s="163">
        <f t="shared" si="4249"/>
        <v>0</v>
      </c>
      <c r="Z1180" s="163">
        <f t="shared" si="4249"/>
        <v>0</v>
      </c>
      <c r="AA1180" s="163">
        <f t="shared" si="4249"/>
        <v>0</v>
      </c>
      <c r="AB1180" s="163">
        <f t="shared" si="4249"/>
        <v>0</v>
      </c>
      <c r="AC1180" s="163">
        <f t="shared" si="4249"/>
        <v>0</v>
      </c>
      <c r="AD1180" s="163">
        <f t="shared" si="4249"/>
        <v>0</v>
      </c>
      <c r="AE1180" s="163">
        <f t="shared" si="4249"/>
        <v>0</v>
      </c>
      <c r="AF1180" s="163">
        <f t="shared" si="4249"/>
        <v>0</v>
      </c>
      <c r="AG1180" s="163">
        <f t="shared" si="4249"/>
        <v>0</v>
      </c>
      <c r="AH1180" s="163">
        <f>AG1180+16827.52</f>
        <v>16827.52</v>
      </c>
      <c r="AI1180" s="163"/>
      <c r="AJ1180" s="191">
        <f>AH1180+0</f>
        <v>16827.52</v>
      </c>
      <c r="AK1180" s="163">
        <f t="shared" ref="AK1180:AU1180" si="4255">AJ1180+0</f>
        <v>16827.52</v>
      </c>
      <c r="AL1180" s="163">
        <f t="shared" si="4255"/>
        <v>16827.52</v>
      </c>
      <c r="AM1180" s="163">
        <f t="shared" si="4255"/>
        <v>16827.52</v>
      </c>
      <c r="AN1180" s="163">
        <f t="shared" si="4255"/>
        <v>16827.52</v>
      </c>
      <c r="AO1180" s="163">
        <f t="shared" si="4255"/>
        <v>16827.52</v>
      </c>
      <c r="AP1180" s="163">
        <f t="shared" si="4255"/>
        <v>16827.52</v>
      </c>
      <c r="AQ1180" s="163">
        <f t="shared" si="4255"/>
        <v>16827.52</v>
      </c>
      <c r="AR1180" s="163">
        <f t="shared" si="4255"/>
        <v>16827.52</v>
      </c>
      <c r="AS1180" s="163">
        <f t="shared" si="4255"/>
        <v>16827.52</v>
      </c>
      <c r="AT1180" s="163">
        <f t="shared" si="4255"/>
        <v>16827.52</v>
      </c>
      <c r="AU1180" s="163">
        <f t="shared" si="4255"/>
        <v>16827.52</v>
      </c>
      <c r="AV1180" s="163"/>
      <c r="AW1180" s="191">
        <f t="shared" si="4251"/>
        <v>16827.52</v>
      </c>
      <c r="AX1180" s="163">
        <f t="shared" ref="AX1180:BH1180" si="4256">AW1180+0</f>
        <v>16827.52</v>
      </c>
      <c r="AY1180" s="163">
        <f t="shared" si="4256"/>
        <v>16827.52</v>
      </c>
      <c r="AZ1180" s="163">
        <f t="shared" si="4256"/>
        <v>16827.52</v>
      </c>
      <c r="BA1180" s="163">
        <f t="shared" si="4256"/>
        <v>16827.52</v>
      </c>
      <c r="BB1180" s="163">
        <f t="shared" si="4256"/>
        <v>16827.52</v>
      </c>
      <c r="BC1180" s="163">
        <f t="shared" si="4256"/>
        <v>16827.52</v>
      </c>
      <c r="BD1180" s="163">
        <f t="shared" si="4256"/>
        <v>16827.52</v>
      </c>
      <c r="BE1180" s="163">
        <f t="shared" si="4256"/>
        <v>16827.52</v>
      </c>
      <c r="BF1180" s="163">
        <f t="shared" si="4256"/>
        <v>16827.52</v>
      </c>
      <c r="BG1180" s="163">
        <f t="shared" si="4256"/>
        <v>16827.52</v>
      </c>
      <c r="BH1180" s="163">
        <f t="shared" si="4256"/>
        <v>16827.52</v>
      </c>
      <c r="BI1180" s="163"/>
      <c r="BV1180" s="163"/>
      <c r="CI1180" s="163"/>
      <c r="CV1180" s="163"/>
      <c r="DI1180" s="163"/>
      <c r="DV1180" s="163"/>
      <c r="EI1180" s="163"/>
    </row>
    <row r="1181" spans="1:139" ht="15.75" outlineLevel="1" x14ac:dyDescent="0.25">
      <c r="A1181" s="2">
        <v>3</v>
      </c>
      <c r="B1181" s="1" t="s">
        <v>173</v>
      </c>
      <c r="C1181" s="1" t="s">
        <v>174</v>
      </c>
      <c r="D1181" s="2" t="s">
        <v>175</v>
      </c>
      <c r="E1181" s="162" t="s">
        <v>174</v>
      </c>
      <c r="F1181" s="84"/>
      <c r="G1181" s="123">
        <v>366</v>
      </c>
      <c r="H1181" s="128"/>
      <c r="J1181" s="163"/>
      <c r="K1181" s="163"/>
      <c r="L1181" s="163"/>
      <c r="M1181" s="163"/>
      <c r="N1181" s="163"/>
      <c r="O1181" s="163"/>
      <c r="P1181" s="163"/>
      <c r="Q1181" s="163"/>
      <c r="R1181" s="163"/>
      <c r="S1181" s="163"/>
      <c r="T1181" s="163"/>
      <c r="U1181" s="163"/>
      <c r="V1181" s="116"/>
      <c r="W1181" s="191">
        <f>U11651</f>
        <v>0</v>
      </c>
      <c r="X1181" s="163">
        <f t="shared" si="4249"/>
        <v>0</v>
      </c>
      <c r="Y1181" s="163">
        <f t="shared" si="4249"/>
        <v>0</v>
      </c>
      <c r="Z1181" s="163">
        <f t="shared" si="4249"/>
        <v>0</v>
      </c>
      <c r="AA1181" s="163">
        <f t="shared" si="4249"/>
        <v>0</v>
      </c>
      <c r="AB1181" s="163">
        <f t="shared" si="4249"/>
        <v>0</v>
      </c>
      <c r="AC1181" s="163">
        <f t="shared" si="4249"/>
        <v>0</v>
      </c>
      <c r="AD1181" s="163">
        <f t="shared" si="4249"/>
        <v>0</v>
      </c>
      <c r="AE1181" s="163">
        <f t="shared" si="4249"/>
        <v>0</v>
      </c>
      <c r="AF1181" s="163">
        <f t="shared" si="4249"/>
        <v>0</v>
      </c>
      <c r="AG1181" s="163">
        <f t="shared" si="4249"/>
        <v>0</v>
      </c>
      <c r="AH1181" s="163">
        <f>AG1181+456.15</f>
        <v>456.15</v>
      </c>
      <c r="AI1181" s="163"/>
      <c r="AJ1181" s="191">
        <f>AH1181+0</f>
        <v>456.15</v>
      </c>
      <c r="AK1181" s="163">
        <f t="shared" ref="AK1181:AU1181" si="4257">AJ1181+0</f>
        <v>456.15</v>
      </c>
      <c r="AL1181" s="163">
        <f t="shared" si="4257"/>
        <v>456.15</v>
      </c>
      <c r="AM1181" s="163">
        <f t="shared" si="4257"/>
        <v>456.15</v>
      </c>
      <c r="AN1181" s="163">
        <f t="shared" si="4257"/>
        <v>456.15</v>
      </c>
      <c r="AO1181" s="163">
        <f t="shared" si="4257"/>
        <v>456.15</v>
      </c>
      <c r="AP1181" s="163">
        <f t="shared" si="4257"/>
        <v>456.15</v>
      </c>
      <c r="AQ1181" s="163">
        <f t="shared" si="4257"/>
        <v>456.15</v>
      </c>
      <c r="AR1181" s="163">
        <f t="shared" si="4257"/>
        <v>456.15</v>
      </c>
      <c r="AS1181" s="163">
        <f t="shared" si="4257"/>
        <v>456.15</v>
      </c>
      <c r="AT1181" s="163">
        <f t="shared" si="4257"/>
        <v>456.15</v>
      </c>
      <c r="AU1181" s="163">
        <f t="shared" si="4257"/>
        <v>456.15</v>
      </c>
      <c r="AV1181" s="163"/>
      <c r="AW1181" s="191">
        <f t="shared" si="4251"/>
        <v>456.15</v>
      </c>
      <c r="AX1181" s="163">
        <f t="shared" ref="AX1181:BH1181" si="4258">AW1181+0</f>
        <v>456.15</v>
      </c>
      <c r="AY1181" s="163">
        <f t="shared" si="4258"/>
        <v>456.15</v>
      </c>
      <c r="AZ1181" s="163">
        <f t="shared" si="4258"/>
        <v>456.15</v>
      </c>
      <c r="BA1181" s="163">
        <f t="shared" si="4258"/>
        <v>456.15</v>
      </c>
      <c r="BB1181" s="163">
        <f t="shared" si="4258"/>
        <v>456.15</v>
      </c>
      <c r="BC1181" s="163">
        <f t="shared" si="4258"/>
        <v>456.15</v>
      </c>
      <c r="BD1181" s="163">
        <f t="shared" si="4258"/>
        <v>456.15</v>
      </c>
      <c r="BE1181" s="163">
        <f t="shared" si="4258"/>
        <v>456.15</v>
      </c>
      <c r="BF1181" s="163">
        <f t="shared" si="4258"/>
        <v>456.15</v>
      </c>
      <c r="BG1181" s="163">
        <f t="shared" si="4258"/>
        <v>456.15</v>
      </c>
      <c r="BH1181" s="163">
        <f t="shared" si="4258"/>
        <v>456.15</v>
      </c>
      <c r="BI1181" s="163"/>
      <c r="BV1181" s="163"/>
      <c r="CI1181" s="163"/>
      <c r="CV1181" s="163"/>
      <c r="DI1181" s="163"/>
      <c r="DV1181" s="163"/>
      <c r="EI1181" s="163"/>
    </row>
    <row r="1182" spans="1:139" ht="15.75" outlineLevel="1" x14ac:dyDescent="0.25">
      <c r="A1182" s="2">
        <f>A1033</f>
        <v>4</v>
      </c>
      <c r="B1182" s="1" t="str">
        <f>B1033</f>
        <v>PRE-09623</v>
      </c>
      <c r="C1182" s="1" t="str">
        <f>C1033</f>
        <v>SPP TAU - Circuit 66019</v>
      </c>
      <c r="D1182" s="2" t="str">
        <f>D1033</f>
        <v>PRE-09623.1</v>
      </c>
      <c r="E1182" s="162" t="str">
        <f>E1033</f>
        <v>SPP TAU - Circuit 66019</v>
      </c>
      <c r="F1182" s="84"/>
      <c r="G1182" s="123">
        <v>355</v>
      </c>
      <c r="H1182" s="208"/>
      <c r="J1182" s="191">
        <f t="shared" ref="J1182:U1182" si="4259">J1033+I1182</f>
        <v>0</v>
      </c>
      <c r="K1182" s="191">
        <f t="shared" si="4259"/>
        <v>0</v>
      </c>
      <c r="L1182" s="191">
        <f t="shared" si="4259"/>
        <v>0</v>
      </c>
      <c r="M1182" s="191">
        <f t="shared" si="4259"/>
        <v>0</v>
      </c>
      <c r="N1182" s="191">
        <f t="shared" si="4259"/>
        <v>0</v>
      </c>
      <c r="O1182" s="191">
        <f t="shared" si="4259"/>
        <v>0</v>
      </c>
      <c r="P1182" s="191">
        <f t="shared" si="4259"/>
        <v>0</v>
      </c>
      <c r="Q1182" s="191">
        <f t="shared" si="4259"/>
        <v>0</v>
      </c>
      <c r="R1182" s="191">
        <f t="shared" si="4259"/>
        <v>0</v>
      </c>
      <c r="S1182" s="191">
        <f t="shared" si="4259"/>
        <v>0</v>
      </c>
      <c r="T1182" s="191">
        <f t="shared" si="4259"/>
        <v>0</v>
      </c>
      <c r="U1182" s="191">
        <f t="shared" si="4259"/>
        <v>0</v>
      </c>
      <c r="V1182" s="163"/>
      <c r="W1182" s="191">
        <f>W1033+U1182</f>
        <v>0</v>
      </c>
      <c r="X1182" s="191">
        <f>X1033+W1182</f>
        <v>0</v>
      </c>
      <c r="Y1182" s="191">
        <f>Y1033+X1182</f>
        <v>0</v>
      </c>
      <c r="Z1182" s="191">
        <f>Z1033+Y1182</f>
        <v>0</v>
      </c>
      <c r="AA1182" s="191">
        <f>AA1033+Z1182</f>
        <v>0</v>
      </c>
      <c r="AB1182" s="191">
        <f>AB1033+AA1182</f>
        <v>0</v>
      </c>
      <c r="AC1182" s="191">
        <f>+AB1182+18626.91</f>
        <v>18626.91</v>
      </c>
      <c r="AD1182" s="191">
        <f>AD1033+AC1182</f>
        <v>18626.91</v>
      </c>
      <c r="AE1182" s="191">
        <f>AE1033+AD1182</f>
        <v>18626.91</v>
      </c>
      <c r="AF1182" s="191">
        <f>AF1033+AE1182</f>
        <v>18626.91</v>
      </c>
      <c r="AG1182" s="191">
        <f>AG1033+AF1182</f>
        <v>18626.91</v>
      </c>
      <c r="AH1182" s="191">
        <f>0+AG1182</f>
        <v>18626.91</v>
      </c>
      <c r="AI1182" s="163"/>
      <c r="AJ1182" s="191">
        <f>AJ1033+AH1182</f>
        <v>18626.91</v>
      </c>
      <c r="AK1182" s="191">
        <f t="shared" ref="AK1182:AU1182" si="4260">AK1033+AJ1182</f>
        <v>18626.91</v>
      </c>
      <c r="AL1182" s="191">
        <f t="shared" si="4260"/>
        <v>18626.91</v>
      </c>
      <c r="AM1182" s="191">
        <f t="shared" si="4260"/>
        <v>18626.91</v>
      </c>
      <c r="AN1182" s="191">
        <f t="shared" si="4260"/>
        <v>18626.91</v>
      </c>
      <c r="AO1182" s="191">
        <f t="shared" si="4260"/>
        <v>18626.91</v>
      </c>
      <c r="AP1182" s="191">
        <f t="shared" si="4260"/>
        <v>18626.91</v>
      </c>
      <c r="AQ1182" s="191">
        <f t="shared" si="4260"/>
        <v>18626.91</v>
      </c>
      <c r="AR1182" s="191">
        <f t="shared" si="4260"/>
        <v>18626.91</v>
      </c>
      <c r="AS1182" s="191">
        <f t="shared" si="4260"/>
        <v>18626.91</v>
      </c>
      <c r="AT1182" s="191">
        <f t="shared" si="4260"/>
        <v>18626.91</v>
      </c>
      <c r="AU1182" s="191">
        <f t="shared" si="4260"/>
        <v>18626.91</v>
      </c>
      <c r="AV1182" s="163"/>
      <c r="AW1182" s="191">
        <f>AW1033+AU1182</f>
        <v>18626.91</v>
      </c>
      <c r="AX1182" s="191">
        <f t="shared" ref="AX1182:BH1182" si="4261">AX1033+AW1182</f>
        <v>18626.91</v>
      </c>
      <c r="AY1182" s="191">
        <f t="shared" si="4261"/>
        <v>18626.91</v>
      </c>
      <c r="AZ1182" s="191">
        <f t="shared" si="4261"/>
        <v>18626.91</v>
      </c>
      <c r="BA1182" s="191">
        <f t="shared" si="4261"/>
        <v>18626.91</v>
      </c>
      <c r="BB1182" s="191">
        <f t="shared" si="4261"/>
        <v>18626.91</v>
      </c>
      <c r="BC1182" s="191">
        <f t="shared" si="4261"/>
        <v>18626.91</v>
      </c>
      <c r="BD1182" s="191">
        <f t="shared" si="4261"/>
        <v>18626.91</v>
      </c>
      <c r="BE1182" s="191">
        <f t="shared" si="4261"/>
        <v>18626.91</v>
      </c>
      <c r="BF1182" s="191">
        <f t="shared" si="4261"/>
        <v>18626.91</v>
      </c>
      <c r="BG1182" s="191">
        <f t="shared" si="4261"/>
        <v>18626.91</v>
      </c>
      <c r="BH1182" s="191">
        <f t="shared" si="4261"/>
        <v>18626.91</v>
      </c>
      <c r="BI1182" s="163"/>
      <c r="BV1182" s="163"/>
      <c r="CI1182" s="163"/>
      <c r="CV1182" s="163"/>
      <c r="DI1182" s="163"/>
      <c r="DV1182" s="163"/>
      <c r="EI1182" s="163"/>
    </row>
    <row r="1183" spans="1:139" ht="15.75" outlineLevel="1" x14ac:dyDescent="0.25">
      <c r="A1183" s="2">
        <v>4</v>
      </c>
      <c r="B1183" s="1" t="s">
        <v>176</v>
      </c>
      <c r="C1183" s="1" t="s">
        <v>177</v>
      </c>
      <c r="D1183" s="2" t="s">
        <v>178</v>
      </c>
      <c r="E1183" s="162" t="s">
        <v>177</v>
      </c>
      <c r="F1183" s="84"/>
      <c r="G1183" s="123">
        <v>356</v>
      </c>
      <c r="H1183" s="208"/>
      <c r="J1183" s="191"/>
      <c r="K1183" s="191"/>
      <c r="L1183" s="191"/>
      <c r="M1183" s="191"/>
      <c r="N1183" s="191"/>
      <c r="O1183" s="191"/>
      <c r="P1183" s="191"/>
      <c r="Q1183" s="191"/>
      <c r="R1183" s="191"/>
      <c r="S1183" s="191"/>
      <c r="T1183" s="191"/>
      <c r="U1183" s="191"/>
      <c r="V1183" s="163"/>
      <c r="W1183" s="191">
        <f>+U1183+0</f>
        <v>0</v>
      </c>
      <c r="X1183" s="191">
        <f>+W1183+0</f>
        <v>0</v>
      </c>
      <c r="Y1183" s="191">
        <f t="shared" ref="Y1183:AH1183" si="4262">+X1183+0</f>
        <v>0</v>
      </c>
      <c r="Z1183" s="191">
        <f t="shared" si="4262"/>
        <v>0</v>
      </c>
      <c r="AA1183" s="191">
        <f t="shared" si="4262"/>
        <v>0</v>
      </c>
      <c r="AB1183" s="191">
        <f t="shared" si="4262"/>
        <v>0</v>
      </c>
      <c r="AC1183" s="191">
        <f>+AB1183+67173.41</f>
        <v>67173.41</v>
      </c>
      <c r="AD1183" s="191">
        <f t="shared" si="4262"/>
        <v>67173.41</v>
      </c>
      <c r="AE1183" s="191">
        <f t="shared" si="4262"/>
        <v>67173.41</v>
      </c>
      <c r="AF1183" s="191">
        <f t="shared" si="4262"/>
        <v>67173.41</v>
      </c>
      <c r="AG1183" s="191">
        <f t="shared" si="4262"/>
        <v>67173.41</v>
      </c>
      <c r="AH1183" s="191">
        <f t="shared" si="4262"/>
        <v>67173.41</v>
      </c>
      <c r="AI1183" s="163"/>
      <c r="AJ1183" s="191">
        <f>+AH1183+0</f>
        <v>67173.41</v>
      </c>
      <c r="AK1183" s="191">
        <f>+AJ1183+0</f>
        <v>67173.41</v>
      </c>
      <c r="AL1183" s="191">
        <f t="shared" ref="AL1183:AU1183" si="4263">+AK1183+0</f>
        <v>67173.41</v>
      </c>
      <c r="AM1183" s="191">
        <f t="shared" si="4263"/>
        <v>67173.41</v>
      </c>
      <c r="AN1183" s="191">
        <f t="shared" si="4263"/>
        <v>67173.41</v>
      </c>
      <c r="AO1183" s="191">
        <f t="shared" si="4263"/>
        <v>67173.41</v>
      </c>
      <c r="AP1183" s="191">
        <f t="shared" si="4263"/>
        <v>67173.41</v>
      </c>
      <c r="AQ1183" s="191">
        <f t="shared" si="4263"/>
        <v>67173.41</v>
      </c>
      <c r="AR1183" s="191">
        <f t="shared" si="4263"/>
        <v>67173.41</v>
      </c>
      <c r="AS1183" s="191">
        <f t="shared" si="4263"/>
        <v>67173.41</v>
      </c>
      <c r="AT1183" s="191">
        <f t="shared" si="4263"/>
        <v>67173.41</v>
      </c>
      <c r="AU1183" s="191">
        <f t="shared" si="4263"/>
        <v>67173.41</v>
      </c>
      <c r="AV1183" s="163"/>
      <c r="AW1183" s="191">
        <f>+AU1183+0</f>
        <v>67173.41</v>
      </c>
      <c r="AX1183" s="191">
        <f>+AW1183+0</f>
        <v>67173.41</v>
      </c>
      <c r="AY1183" s="191">
        <f t="shared" ref="AY1183:AY1187" si="4264">+AX1183+0</f>
        <v>67173.41</v>
      </c>
      <c r="AZ1183" s="191">
        <f t="shared" ref="AZ1183:AZ1187" si="4265">+AY1183+0</f>
        <v>67173.41</v>
      </c>
      <c r="BA1183" s="191">
        <f t="shared" ref="BA1183:BA1187" si="4266">+AZ1183+0</f>
        <v>67173.41</v>
      </c>
      <c r="BB1183" s="191">
        <f t="shared" ref="BB1183:BC1187" si="4267">+BA1183+0</f>
        <v>67173.41</v>
      </c>
      <c r="BC1183" s="191">
        <f t="shared" ref="BC1183:BC1187" si="4268">+BB1183+0</f>
        <v>67173.41</v>
      </c>
      <c r="BD1183" s="191">
        <f t="shared" ref="BD1183:BD1187" si="4269">+BC1183+0</f>
        <v>67173.41</v>
      </c>
      <c r="BE1183" s="191">
        <f t="shared" ref="BE1183:BE1187" si="4270">+BD1183+0</f>
        <v>67173.41</v>
      </c>
      <c r="BF1183" s="191">
        <f t="shared" ref="BF1183:BF1187" si="4271">+BE1183+0</f>
        <v>67173.41</v>
      </c>
      <c r="BG1183" s="191">
        <f t="shared" ref="BG1183:BG1187" si="4272">+BF1183+0</f>
        <v>67173.41</v>
      </c>
      <c r="BH1183" s="191">
        <f t="shared" ref="BH1183:BH1187" si="4273">+BG1183+0</f>
        <v>67173.41</v>
      </c>
      <c r="BI1183" s="163"/>
      <c r="BV1183" s="163"/>
      <c r="CI1183" s="163"/>
      <c r="CV1183" s="163"/>
      <c r="DI1183" s="163"/>
      <c r="DV1183" s="163"/>
      <c r="EI1183" s="163"/>
    </row>
    <row r="1184" spans="1:139" ht="15.75" outlineLevel="1" x14ac:dyDescent="0.25">
      <c r="A1184" s="2">
        <v>4</v>
      </c>
      <c r="B1184" s="1" t="s">
        <v>176</v>
      </c>
      <c r="C1184" s="1" t="s">
        <v>177</v>
      </c>
      <c r="D1184" s="2" t="s">
        <v>178</v>
      </c>
      <c r="E1184" s="162" t="s">
        <v>177</v>
      </c>
      <c r="F1184" s="84"/>
      <c r="G1184" s="123">
        <v>365</v>
      </c>
      <c r="H1184" s="208"/>
      <c r="J1184" s="191"/>
      <c r="K1184" s="191"/>
      <c r="L1184" s="191"/>
      <c r="M1184" s="191"/>
      <c r="N1184" s="191"/>
      <c r="O1184" s="191"/>
      <c r="P1184" s="191"/>
      <c r="Q1184" s="191"/>
      <c r="R1184" s="191"/>
      <c r="S1184" s="191"/>
      <c r="T1184" s="191"/>
      <c r="U1184" s="191"/>
      <c r="V1184" s="163"/>
      <c r="W1184" s="191">
        <f>+U1184+0</f>
        <v>0</v>
      </c>
      <c r="X1184" s="191">
        <f>+W1184+0</f>
        <v>0</v>
      </c>
      <c r="Y1184" s="191">
        <f t="shared" ref="Y1184:AH1184" si="4274">+X1184+0</f>
        <v>0</v>
      </c>
      <c r="Z1184" s="191">
        <f t="shared" si="4274"/>
        <v>0</v>
      </c>
      <c r="AA1184" s="191">
        <f t="shared" si="4274"/>
        <v>0</v>
      </c>
      <c r="AB1184" s="191">
        <f t="shared" si="4274"/>
        <v>0</v>
      </c>
      <c r="AC1184" s="191">
        <f>+AB1184+4514.23</f>
        <v>4514.2299999999996</v>
      </c>
      <c r="AD1184" s="191">
        <f t="shared" si="4274"/>
        <v>4514.2299999999996</v>
      </c>
      <c r="AE1184" s="191">
        <f t="shared" si="4274"/>
        <v>4514.2299999999996</v>
      </c>
      <c r="AF1184" s="191">
        <f t="shared" si="4274"/>
        <v>4514.2299999999996</v>
      </c>
      <c r="AG1184" s="191">
        <f t="shared" si="4274"/>
        <v>4514.2299999999996</v>
      </c>
      <c r="AH1184" s="191">
        <f t="shared" si="4274"/>
        <v>4514.2299999999996</v>
      </c>
      <c r="AI1184" s="163"/>
      <c r="AJ1184" s="191">
        <f>+AH1184+0</f>
        <v>4514.2299999999996</v>
      </c>
      <c r="AK1184" s="191">
        <f>+AJ1184+0</f>
        <v>4514.2299999999996</v>
      </c>
      <c r="AL1184" s="191">
        <f t="shared" ref="AL1184:AU1186" si="4275">+AK1184+0</f>
        <v>4514.2299999999996</v>
      </c>
      <c r="AM1184" s="191">
        <f t="shared" si="4275"/>
        <v>4514.2299999999996</v>
      </c>
      <c r="AN1184" s="191">
        <f t="shared" si="4275"/>
        <v>4514.2299999999996</v>
      </c>
      <c r="AO1184" s="191">
        <f t="shared" si="4275"/>
        <v>4514.2299999999996</v>
      </c>
      <c r="AP1184" s="191">
        <f t="shared" si="4275"/>
        <v>4514.2299999999996</v>
      </c>
      <c r="AQ1184" s="191">
        <f t="shared" si="4275"/>
        <v>4514.2299999999996</v>
      </c>
      <c r="AR1184" s="191">
        <f t="shared" si="4275"/>
        <v>4514.2299999999996</v>
      </c>
      <c r="AS1184" s="191">
        <f t="shared" si="4275"/>
        <v>4514.2299999999996</v>
      </c>
      <c r="AT1184" s="191">
        <f t="shared" si="4275"/>
        <v>4514.2299999999996</v>
      </c>
      <c r="AU1184" s="191">
        <f t="shared" si="4275"/>
        <v>4514.2299999999996</v>
      </c>
      <c r="AV1184" s="163"/>
      <c r="AW1184" s="191">
        <f>+AU1184+0</f>
        <v>4514.2299999999996</v>
      </c>
      <c r="AX1184" s="191">
        <f>+AW1184+0</f>
        <v>4514.2299999999996</v>
      </c>
      <c r="AY1184" s="191">
        <f t="shared" si="4264"/>
        <v>4514.2299999999996</v>
      </c>
      <c r="AZ1184" s="191">
        <f t="shared" si="4265"/>
        <v>4514.2299999999996</v>
      </c>
      <c r="BA1184" s="191">
        <f t="shared" si="4266"/>
        <v>4514.2299999999996</v>
      </c>
      <c r="BB1184" s="191">
        <f t="shared" si="4267"/>
        <v>4514.2299999999996</v>
      </c>
      <c r="BC1184" s="191">
        <f t="shared" si="4268"/>
        <v>4514.2299999999996</v>
      </c>
      <c r="BD1184" s="191">
        <f t="shared" si="4269"/>
        <v>4514.2299999999996</v>
      </c>
      <c r="BE1184" s="191">
        <f t="shared" si="4270"/>
        <v>4514.2299999999996</v>
      </c>
      <c r="BF1184" s="191">
        <f t="shared" si="4271"/>
        <v>4514.2299999999996</v>
      </c>
      <c r="BG1184" s="191">
        <f t="shared" si="4272"/>
        <v>4514.2299999999996</v>
      </c>
      <c r="BH1184" s="191">
        <f t="shared" si="4273"/>
        <v>4514.2299999999996</v>
      </c>
      <c r="BI1184" s="163"/>
      <c r="BV1184" s="163"/>
      <c r="CI1184" s="163"/>
      <c r="CV1184" s="163"/>
      <c r="DI1184" s="163"/>
      <c r="DV1184" s="163"/>
      <c r="EI1184" s="163"/>
    </row>
    <row r="1185" spans="1:139" ht="15.75" outlineLevel="1" x14ac:dyDescent="0.25">
      <c r="A1185" s="2">
        <v>4</v>
      </c>
      <c r="B1185" s="1" t="s">
        <v>176</v>
      </c>
      <c r="C1185" s="1" t="s">
        <v>177</v>
      </c>
      <c r="D1185" s="2" t="s">
        <v>178</v>
      </c>
      <c r="E1185" s="162" t="s">
        <v>177</v>
      </c>
      <c r="F1185" s="84"/>
      <c r="G1185" s="123">
        <v>366</v>
      </c>
      <c r="H1185" s="208"/>
      <c r="J1185" s="191"/>
      <c r="K1185" s="191"/>
      <c r="L1185" s="191"/>
      <c r="M1185" s="191"/>
      <c r="N1185" s="191"/>
      <c r="O1185" s="191"/>
      <c r="P1185" s="191"/>
      <c r="Q1185" s="191"/>
      <c r="R1185" s="191"/>
      <c r="S1185" s="191"/>
      <c r="T1185" s="191"/>
      <c r="U1185" s="191"/>
      <c r="V1185" s="163"/>
      <c r="W1185" s="191">
        <f>+U1185+0</f>
        <v>0</v>
      </c>
      <c r="X1185" s="191">
        <f>+W1185+0</f>
        <v>0</v>
      </c>
      <c r="Y1185" s="191">
        <f t="shared" ref="Y1185:AG1186" si="4276">+X1185+0</f>
        <v>0</v>
      </c>
      <c r="Z1185" s="191">
        <f t="shared" si="4276"/>
        <v>0</v>
      </c>
      <c r="AA1185" s="191">
        <f t="shared" si="4276"/>
        <v>0</v>
      </c>
      <c r="AB1185" s="191">
        <f t="shared" si="4276"/>
        <v>0</v>
      </c>
      <c r="AC1185" s="191">
        <f>+AB1185+328.25</f>
        <v>328.25</v>
      </c>
      <c r="AD1185" s="191">
        <f t="shared" si="4276"/>
        <v>328.25</v>
      </c>
      <c r="AE1185" s="191">
        <f t="shared" si="4276"/>
        <v>328.25</v>
      </c>
      <c r="AF1185" s="191">
        <f t="shared" si="4276"/>
        <v>328.25</v>
      </c>
      <c r="AG1185" s="191">
        <f t="shared" si="4276"/>
        <v>328.25</v>
      </c>
      <c r="AH1185" s="191">
        <f>+AG1185+74.73</f>
        <v>402.98</v>
      </c>
      <c r="AI1185" s="163"/>
      <c r="AJ1185" s="191">
        <f>+AH1185+0</f>
        <v>402.98</v>
      </c>
      <c r="AK1185" s="191">
        <f>+AJ1185+0</f>
        <v>402.98</v>
      </c>
      <c r="AL1185" s="191">
        <f t="shared" si="4275"/>
        <v>402.98</v>
      </c>
      <c r="AM1185" s="191">
        <f t="shared" si="4275"/>
        <v>402.98</v>
      </c>
      <c r="AN1185" s="191">
        <f t="shared" si="4275"/>
        <v>402.98</v>
      </c>
      <c r="AO1185" s="191">
        <f t="shared" si="4275"/>
        <v>402.98</v>
      </c>
      <c r="AP1185" s="191">
        <f>+AO1185+0</f>
        <v>402.98</v>
      </c>
      <c r="AQ1185" s="191">
        <f t="shared" si="4275"/>
        <v>402.98</v>
      </c>
      <c r="AR1185" s="191">
        <f t="shared" si="4275"/>
        <v>402.98</v>
      </c>
      <c r="AS1185" s="191">
        <f t="shared" si="4275"/>
        <v>402.98</v>
      </c>
      <c r="AT1185" s="191">
        <f t="shared" si="4275"/>
        <v>402.98</v>
      </c>
      <c r="AU1185" s="191">
        <f t="shared" si="4275"/>
        <v>402.98</v>
      </c>
      <c r="AV1185" s="163"/>
      <c r="AW1185" s="191">
        <f>+AU1185+0</f>
        <v>402.98</v>
      </c>
      <c r="AX1185" s="191">
        <f>+AW1185+0</f>
        <v>402.98</v>
      </c>
      <c r="AY1185" s="191">
        <f t="shared" si="4264"/>
        <v>402.98</v>
      </c>
      <c r="AZ1185" s="191">
        <f t="shared" si="4265"/>
        <v>402.98</v>
      </c>
      <c r="BA1185" s="191">
        <f t="shared" si="4266"/>
        <v>402.98</v>
      </c>
      <c r="BB1185" s="191">
        <f t="shared" si="4267"/>
        <v>402.98</v>
      </c>
      <c r="BC1185" s="191">
        <f>+BB1185+0</f>
        <v>402.98</v>
      </c>
      <c r="BD1185" s="191">
        <f t="shared" si="4269"/>
        <v>402.98</v>
      </c>
      <c r="BE1185" s="191">
        <f t="shared" si="4270"/>
        <v>402.98</v>
      </c>
      <c r="BF1185" s="191">
        <f t="shared" si="4271"/>
        <v>402.98</v>
      </c>
      <c r="BG1185" s="191">
        <f t="shared" si="4272"/>
        <v>402.98</v>
      </c>
      <c r="BH1185" s="191">
        <f t="shared" si="4273"/>
        <v>402.98</v>
      </c>
      <c r="BI1185" s="163"/>
      <c r="BV1185" s="163"/>
      <c r="CI1185" s="163"/>
      <c r="CV1185" s="163"/>
      <c r="DI1185" s="163"/>
      <c r="DV1185" s="163"/>
      <c r="EI1185" s="163"/>
    </row>
    <row r="1186" spans="1:139" ht="15.75" outlineLevel="1" x14ac:dyDescent="0.25">
      <c r="A1186" s="2">
        <v>4</v>
      </c>
      <c r="B1186" s="1" t="s">
        <v>176</v>
      </c>
      <c r="C1186" s="1" t="s">
        <v>177</v>
      </c>
      <c r="D1186" s="2" t="s">
        <v>178</v>
      </c>
      <c r="E1186" s="162" t="s">
        <v>177</v>
      </c>
      <c r="F1186" s="84"/>
      <c r="G1186" s="123">
        <v>367</v>
      </c>
      <c r="H1186" s="208"/>
      <c r="J1186" s="191"/>
      <c r="K1186" s="191"/>
      <c r="L1186" s="191"/>
      <c r="M1186" s="191"/>
      <c r="N1186" s="191"/>
      <c r="O1186" s="191"/>
      <c r="P1186" s="191"/>
      <c r="Q1186" s="191"/>
      <c r="R1186" s="191"/>
      <c r="S1186" s="191"/>
      <c r="T1186" s="191"/>
      <c r="U1186" s="191"/>
      <c r="V1186" s="163"/>
      <c r="W1186" s="191">
        <f>+U1186+0</f>
        <v>0</v>
      </c>
      <c r="X1186" s="191">
        <f>+W1186+0</f>
        <v>0</v>
      </c>
      <c r="Y1186" s="191">
        <f t="shared" si="4276"/>
        <v>0</v>
      </c>
      <c r="Z1186" s="191">
        <f t="shared" si="4276"/>
        <v>0</v>
      </c>
      <c r="AA1186" s="191">
        <f t="shared" si="4276"/>
        <v>0</v>
      </c>
      <c r="AB1186" s="191">
        <f t="shared" si="4276"/>
        <v>0</v>
      </c>
      <c r="AC1186" s="191">
        <f t="shared" ref="AC1186" si="4277">+AB1186+0</f>
        <v>0</v>
      </c>
      <c r="AD1186" s="191">
        <f t="shared" si="4276"/>
        <v>0</v>
      </c>
      <c r="AE1186" s="191">
        <f t="shared" si="4276"/>
        <v>0</v>
      </c>
      <c r="AF1186" s="191">
        <f t="shared" si="4276"/>
        <v>0</v>
      </c>
      <c r="AG1186" s="191">
        <f t="shared" si="4276"/>
        <v>0</v>
      </c>
      <c r="AH1186" s="191">
        <f>+AG1186+1376.34</f>
        <v>1376.34</v>
      </c>
      <c r="AI1186" s="163"/>
      <c r="AJ1186" s="191">
        <f>+AH1186+0</f>
        <v>1376.34</v>
      </c>
      <c r="AK1186" s="191">
        <f>+AJ1186+0</f>
        <v>1376.34</v>
      </c>
      <c r="AL1186" s="191">
        <f t="shared" si="4275"/>
        <v>1376.34</v>
      </c>
      <c r="AM1186" s="191">
        <f t="shared" si="4275"/>
        <v>1376.34</v>
      </c>
      <c r="AN1186" s="191">
        <f t="shared" si="4275"/>
        <v>1376.34</v>
      </c>
      <c r="AO1186" s="191">
        <f t="shared" si="4275"/>
        <v>1376.34</v>
      </c>
      <c r="AP1186" s="191">
        <f t="shared" si="4275"/>
        <v>1376.34</v>
      </c>
      <c r="AQ1186" s="191">
        <f t="shared" si="4275"/>
        <v>1376.34</v>
      </c>
      <c r="AR1186" s="191">
        <f t="shared" si="4275"/>
        <v>1376.34</v>
      </c>
      <c r="AS1186" s="191">
        <f t="shared" si="4275"/>
        <v>1376.34</v>
      </c>
      <c r="AT1186" s="191">
        <f t="shared" si="4275"/>
        <v>1376.34</v>
      </c>
      <c r="AU1186" s="191">
        <f t="shared" si="4275"/>
        <v>1376.34</v>
      </c>
      <c r="AV1186" s="163"/>
      <c r="AW1186" s="191">
        <f>+AU1186+0</f>
        <v>1376.34</v>
      </c>
      <c r="AX1186" s="191">
        <f>+AW1186+0</f>
        <v>1376.34</v>
      </c>
      <c r="AY1186" s="191">
        <f t="shared" si="4264"/>
        <v>1376.34</v>
      </c>
      <c r="AZ1186" s="191">
        <f t="shared" si="4265"/>
        <v>1376.34</v>
      </c>
      <c r="BA1186" s="191">
        <f t="shared" si="4266"/>
        <v>1376.34</v>
      </c>
      <c r="BB1186" s="191">
        <f t="shared" si="4267"/>
        <v>1376.34</v>
      </c>
      <c r="BC1186" s="191">
        <f t="shared" si="4267"/>
        <v>1376.34</v>
      </c>
      <c r="BD1186" s="191">
        <f t="shared" si="4269"/>
        <v>1376.34</v>
      </c>
      <c r="BE1186" s="191">
        <f t="shared" si="4270"/>
        <v>1376.34</v>
      </c>
      <c r="BF1186" s="191">
        <f t="shared" si="4271"/>
        <v>1376.34</v>
      </c>
      <c r="BG1186" s="191">
        <f t="shared" si="4272"/>
        <v>1376.34</v>
      </c>
      <c r="BH1186" s="191">
        <f t="shared" si="4273"/>
        <v>1376.34</v>
      </c>
      <c r="BI1186" s="163"/>
      <c r="BV1186" s="163"/>
      <c r="CI1186" s="163"/>
      <c r="CV1186" s="163"/>
      <c r="DI1186" s="163"/>
      <c r="DV1186" s="163"/>
      <c r="EI1186" s="163"/>
    </row>
    <row r="1187" spans="1:139" ht="15.75" outlineLevel="1" x14ac:dyDescent="0.25">
      <c r="A1187" s="2">
        <v>4</v>
      </c>
      <c r="B1187" s="1" t="s">
        <v>176</v>
      </c>
      <c r="C1187" s="1" t="s">
        <v>177</v>
      </c>
      <c r="D1187" s="2" t="s">
        <v>178</v>
      </c>
      <c r="E1187" s="162" t="s">
        <v>177</v>
      </c>
      <c r="F1187" s="84"/>
      <c r="G1187" s="123">
        <v>368</v>
      </c>
      <c r="H1187" s="208"/>
      <c r="J1187" s="191"/>
      <c r="K1187" s="191"/>
      <c r="L1187" s="191"/>
      <c r="M1187" s="191"/>
      <c r="N1187" s="191"/>
      <c r="O1187" s="191"/>
      <c r="P1187" s="191"/>
      <c r="Q1187" s="191"/>
      <c r="R1187" s="191"/>
      <c r="S1187" s="191"/>
      <c r="T1187" s="191"/>
      <c r="U1187" s="191"/>
      <c r="V1187" s="163"/>
      <c r="W1187" s="191">
        <f>+U1187+0</f>
        <v>0</v>
      </c>
      <c r="X1187" s="191">
        <f>+W1187+0</f>
        <v>0</v>
      </c>
      <c r="Y1187" s="191">
        <f t="shared" ref="Y1187:AH1187" si="4278">+X1187+0</f>
        <v>0</v>
      </c>
      <c r="Z1187" s="191">
        <f t="shared" si="4278"/>
        <v>0</v>
      </c>
      <c r="AA1187" s="191">
        <f t="shared" si="4278"/>
        <v>0</v>
      </c>
      <c r="AB1187" s="191">
        <f t="shared" si="4278"/>
        <v>0</v>
      </c>
      <c r="AC1187" s="191">
        <f>+AB1187+19266.29</f>
        <v>19266.29</v>
      </c>
      <c r="AD1187" s="191">
        <f t="shared" si="4278"/>
        <v>19266.29</v>
      </c>
      <c r="AE1187" s="191">
        <f t="shared" si="4278"/>
        <v>19266.29</v>
      </c>
      <c r="AF1187" s="191">
        <f t="shared" si="4278"/>
        <v>19266.29</v>
      </c>
      <c r="AG1187" s="191">
        <f t="shared" si="4278"/>
        <v>19266.29</v>
      </c>
      <c r="AH1187" s="191">
        <f t="shared" si="4278"/>
        <v>19266.29</v>
      </c>
      <c r="AI1187" s="163"/>
      <c r="AJ1187" s="191">
        <f>+AH1187+0</f>
        <v>19266.29</v>
      </c>
      <c r="AK1187" s="191">
        <f>+AJ1187+0</f>
        <v>19266.29</v>
      </c>
      <c r="AL1187" s="191">
        <f t="shared" ref="AL1187:AU1187" si="4279">+AK1187+0</f>
        <v>19266.29</v>
      </c>
      <c r="AM1187" s="191">
        <f t="shared" si="4279"/>
        <v>19266.29</v>
      </c>
      <c r="AN1187" s="191">
        <f t="shared" si="4279"/>
        <v>19266.29</v>
      </c>
      <c r="AO1187" s="191">
        <f t="shared" si="4279"/>
        <v>19266.29</v>
      </c>
      <c r="AP1187" s="191">
        <f t="shared" si="4279"/>
        <v>19266.29</v>
      </c>
      <c r="AQ1187" s="191">
        <f t="shared" si="4279"/>
        <v>19266.29</v>
      </c>
      <c r="AR1187" s="191">
        <f t="shared" si="4279"/>
        <v>19266.29</v>
      </c>
      <c r="AS1187" s="191">
        <f t="shared" si="4279"/>
        <v>19266.29</v>
      </c>
      <c r="AT1187" s="191">
        <f t="shared" si="4279"/>
        <v>19266.29</v>
      </c>
      <c r="AU1187" s="191">
        <f t="shared" si="4279"/>
        <v>19266.29</v>
      </c>
      <c r="AV1187" s="163"/>
      <c r="AW1187" s="191">
        <f>+AU1187+0</f>
        <v>19266.29</v>
      </c>
      <c r="AX1187" s="191">
        <f>+AW1187+0</f>
        <v>19266.29</v>
      </c>
      <c r="AY1187" s="191">
        <f t="shared" si="4264"/>
        <v>19266.29</v>
      </c>
      <c r="AZ1187" s="191">
        <f t="shared" si="4265"/>
        <v>19266.29</v>
      </c>
      <c r="BA1187" s="191">
        <f t="shared" si="4266"/>
        <v>19266.29</v>
      </c>
      <c r="BB1187" s="191">
        <f t="shared" si="4267"/>
        <v>19266.29</v>
      </c>
      <c r="BC1187" s="191">
        <f t="shared" si="4268"/>
        <v>19266.29</v>
      </c>
      <c r="BD1187" s="191">
        <f t="shared" si="4269"/>
        <v>19266.29</v>
      </c>
      <c r="BE1187" s="191">
        <f t="shared" si="4270"/>
        <v>19266.29</v>
      </c>
      <c r="BF1187" s="191">
        <f t="shared" si="4271"/>
        <v>19266.29</v>
      </c>
      <c r="BG1187" s="191">
        <f t="shared" si="4272"/>
        <v>19266.29</v>
      </c>
      <c r="BH1187" s="191">
        <f t="shared" si="4273"/>
        <v>19266.29</v>
      </c>
      <c r="BI1187" s="163"/>
      <c r="BV1187" s="163"/>
      <c r="CI1187" s="163"/>
      <c r="CV1187" s="163"/>
      <c r="DI1187" s="163"/>
      <c r="DV1187" s="163"/>
      <c r="EI1187" s="163"/>
    </row>
    <row r="1188" spans="1:139" ht="15.75" outlineLevel="1" x14ac:dyDescent="0.25">
      <c r="A1188" s="2">
        <f>A1034</f>
        <v>5</v>
      </c>
      <c r="B1188" s="1" t="str">
        <f>$B$1034</f>
        <v>PRE-09702</v>
      </c>
      <c r="C1188" s="1" t="str">
        <f>$C$1034</f>
        <v>SPP TAU - Circuit 66425</v>
      </c>
      <c r="D1188" s="2" t="str">
        <f>$D$1034</f>
        <v>PRE-09702.1</v>
      </c>
      <c r="E1188" s="162" t="str">
        <f>$E$1034</f>
        <v>SPP TAU - Circuit 66425</v>
      </c>
      <c r="F1188" s="84"/>
      <c r="G1188" s="123">
        <v>355</v>
      </c>
      <c r="H1188" s="208"/>
      <c r="J1188" s="191">
        <f t="shared" ref="J1188:U1188" si="4280">J1034+I1188</f>
        <v>0</v>
      </c>
      <c r="K1188" s="191">
        <f t="shared" si="4280"/>
        <v>0</v>
      </c>
      <c r="L1188" s="191">
        <f t="shared" si="4280"/>
        <v>0</v>
      </c>
      <c r="M1188" s="191">
        <f t="shared" si="4280"/>
        <v>0</v>
      </c>
      <c r="N1188" s="191">
        <f t="shared" si="4280"/>
        <v>0</v>
      </c>
      <c r="O1188" s="191">
        <f t="shared" si="4280"/>
        <v>0</v>
      </c>
      <c r="P1188" s="191">
        <f t="shared" si="4280"/>
        <v>0</v>
      </c>
      <c r="Q1188" s="191">
        <f t="shared" si="4280"/>
        <v>0</v>
      </c>
      <c r="R1188" s="191">
        <f t="shared" si="4280"/>
        <v>0</v>
      </c>
      <c r="S1188" s="191">
        <f t="shared" si="4280"/>
        <v>0</v>
      </c>
      <c r="T1188" s="191">
        <f t="shared" si="4280"/>
        <v>0</v>
      </c>
      <c r="U1188" s="191">
        <f t="shared" si="4280"/>
        <v>0</v>
      </c>
      <c r="V1188" s="163"/>
      <c r="W1188" s="191">
        <f>W1034+U1188</f>
        <v>0</v>
      </c>
      <c r="X1188" s="191">
        <f>+W1188+1983.51</f>
        <v>1983.51</v>
      </c>
      <c r="Y1188" s="191">
        <f t="shared" ref="Y1188:AH1188" si="4281">Y1034+X1188</f>
        <v>1983.51</v>
      </c>
      <c r="Z1188" s="191">
        <f t="shared" si="4281"/>
        <v>1983.51</v>
      </c>
      <c r="AA1188" s="191">
        <f t="shared" si="4281"/>
        <v>1983.51</v>
      </c>
      <c r="AB1188" s="191">
        <f t="shared" si="4281"/>
        <v>1983.51</v>
      </c>
      <c r="AC1188" s="191">
        <f t="shared" si="4281"/>
        <v>1983.51</v>
      </c>
      <c r="AD1188" s="191">
        <f t="shared" si="4281"/>
        <v>1983.51</v>
      </c>
      <c r="AE1188" s="191">
        <f t="shared" si="4281"/>
        <v>1983.51</v>
      </c>
      <c r="AF1188" s="191">
        <f t="shared" si="4281"/>
        <v>1983.51</v>
      </c>
      <c r="AG1188" s="191">
        <f t="shared" si="4281"/>
        <v>1983.51</v>
      </c>
      <c r="AH1188" s="191">
        <f t="shared" si="4281"/>
        <v>1983.51</v>
      </c>
      <c r="AI1188" s="163"/>
      <c r="AJ1188" s="191">
        <f>AJ1034+AH1188</f>
        <v>1983.51</v>
      </c>
      <c r="AK1188" s="191">
        <f t="shared" ref="AK1188:AU1188" si="4282">AK1034+AJ1188</f>
        <v>1983.51</v>
      </c>
      <c r="AL1188" s="191">
        <f t="shared" si="4282"/>
        <v>1983.51</v>
      </c>
      <c r="AM1188" s="191">
        <f t="shared" si="4282"/>
        <v>1983.51</v>
      </c>
      <c r="AN1188" s="191">
        <f t="shared" si="4282"/>
        <v>1983.51</v>
      </c>
      <c r="AO1188" s="191">
        <f t="shared" si="4282"/>
        <v>1983.51</v>
      </c>
      <c r="AP1188" s="191">
        <f t="shared" si="4282"/>
        <v>1983.51</v>
      </c>
      <c r="AQ1188" s="191">
        <f t="shared" si="4282"/>
        <v>1983.51</v>
      </c>
      <c r="AR1188" s="191">
        <f t="shared" si="4282"/>
        <v>1983.51</v>
      </c>
      <c r="AS1188" s="191">
        <f t="shared" si="4282"/>
        <v>1983.51</v>
      </c>
      <c r="AT1188" s="191">
        <f t="shared" si="4282"/>
        <v>1983.51</v>
      </c>
      <c r="AU1188" s="191">
        <f t="shared" si="4282"/>
        <v>1983.51</v>
      </c>
      <c r="AV1188" s="163"/>
      <c r="AW1188" s="191">
        <f>AW1034+AU1188</f>
        <v>1983.51</v>
      </c>
      <c r="AX1188" s="191">
        <f t="shared" ref="AX1188:BH1188" si="4283">AX1034+AW1188</f>
        <v>1983.51</v>
      </c>
      <c r="AY1188" s="191">
        <f t="shared" si="4283"/>
        <v>1983.51</v>
      </c>
      <c r="AZ1188" s="191">
        <f t="shared" si="4283"/>
        <v>1983.51</v>
      </c>
      <c r="BA1188" s="191">
        <f t="shared" si="4283"/>
        <v>1983.51</v>
      </c>
      <c r="BB1188" s="191">
        <f t="shared" si="4283"/>
        <v>1983.51</v>
      </c>
      <c r="BC1188" s="191">
        <f t="shared" si="4283"/>
        <v>1983.51</v>
      </c>
      <c r="BD1188" s="191">
        <f t="shared" si="4283"/>
        <v>1983.51</v>
      </c>
      <c r="BE1188" s="191">
        <f t="shared" si="4283"/>
        <v>1983.51</v>
      </c>
      <c r="BF1188" s="191">
        <f t="shared" si="4283"/>
        <v>1983.51</v>
      </c>
      <c r="BG1188" s="191">
        <f t="shared" si="4283"/>
        <v>1983.51</v>
      </c>
      <c r="BH1188" s="191">
        <f t="shared" si="4283"/>
        <v>1983.51</v>
      </c>
      <c r="BI1188" s="163"/>
      <c r="BV1188" s="163"/>
      <c r="CI1188" s="163"/>
      <c r="CV1188" s="163"/>
      <c r="DI1188" s="163"/>
      <c r="DV1188" s="163"/>
      <c r="EI1188" s="163"/>
    </row>
    <row r="1189" spans="1:139" ht="15.75" outlineLevel="1" x14ac:dyDescent="0.25">
      <c r="A1189" s="2">
        <v>5</v>
      </c>
      <c r="B1189" s="1" t="str">
        <f t="shared" ref="B1189:B1190" si="4284">$B$1034</f>
        <v>PRE-09702</v>
      </c>
      <c r="C1189" s="1" t="str">
        <f t="shared" ref="C1189:C1190" si="4285">$C$1034</f>
        <v>SPP TAU - Circuit 66425</v>
      </c>
      <c r="D1189" s="2" t="str">
        <f t="shared" ref="D1189:D1190" si="4286">$D$1034</f>
        <v>PRE-09702.1</v>
      </c>
      <c r="E1189" s="162" t="str">
        <f t="shared" ref="E1189:E1190" si="4287">$E$1034</f>
        <v>SPP TAU - Circuit 66425</v>
      </c>
      <c r="F1189" s="84"/>
      <c r="G1189" s="123">
        <v>356</v>
      </c>
      <c r="H1189" s="208"/>
      <c r="J1189" s="191"/>
      <c r="K1189" s="191"/>
      <c r="L1189" s="191"/>
      <c r="M1189" s="191"/>
      <c r="N1189" s="191"/>
      <c r="O1189" s="191"/>
      <c r="P1189" s="191"/>
      <c r="Q1189" s="191"/>
      <c r="R1189" s="191"/>
      <c r="S1189" s="191"/>
      <c r="T1189" s="191"/>
      <c r="U1189" s="191"/>
      <c r="V1189" s="163"/>
      <c r="W1189" s="191">
        <f>+U1189+0</f>
        <v>0</v>
      </c>
      <c r="X1189" s="191">
        <f>+W1189+6809.47</f>
        <v>6809.47</v>
      </c>
      <c r="Y1189" s="191">
        <f>+X1189+0</f>
        <v>6809.47</v>
      </c>
      <c r="Z1189" s="191">
        <f t="shared" ref="Z1189:AH1189" si="4288">+Y1189+0</f>
        <v>6809.47</v>
      </c>
      <c r="AA1189" s="191">
        <f t="shared" si="4288"/>
        <v>6809.47</v>
      </c>
      <c r="AB1189" s="191">
        <f t="shared" si="4288"/>
        <v>6809.47</v>
      </c>
      <c r="AC1189" s="191">
        <f t="shared" si="4288"/>
        <v>6809.47</v>
      </c>
      <c r="AD1189" s="191">
        <f t="shared" si="4288"/>
        <v>6809.47</v>
      </c>
      <c r="AE1189" s="191">
        <f t="shared" si="4288"/>
        <v>6809.47</v>
      </c>
      <c r="AF1189" s="191">
        <f t="shared" si="4288"/>
        <v>6809.47</v>
      </c>
      <c r="AG1189" s="191">
        <f t="shared" si="4288"/>
        <v>6809.47</v>
      </c>
      <c r="AH1189" s="191">
        <f t="shared" si="4288"/>
        <v>6809.47</v>
      </c>
      <c r="AI1189" s="163"/>
      <c r="AJ1189" s="191">
        <f>+AH1189+0</f>
        <v>6809.47</v>
      </c>
      <c r="AK1189" s="191">
        <f>+AJ1189+0</f>
        <v>6809.47</v>
      </c>
      <c r="AL1189" s="191">
        <f t="shared" ref="AL1189:AU1189" si="4289">+AK1189+0</f>
        <v>6809.47</v>
      </c>
      <c r="AM1189" s="191">
        <f t="shared" si="4289"/>
        <v>6809.47</v>
      </c>
      <c r="AN1189" s="191">
        <f t="shared" si="4289"/>
        <v>6809.47</v>
      </c>
      <c r="AO1189" s="191">
        <f t="shared" si="4289"/>
        <v>6809.47</v>
      </c>
      <c r="AP1189" s="191">
        <f t="shared" si="4289"/>
        <v>6809.47</v>
      </c>
      <c r="AQ1189" s="191">
        <f t="shared" si="4289"/>
        <v>6809.47</v>
      </c>
      <c r="AR1189" s="191">
        <f t="shared" si="4289"/>
        <v>6809.47</v>
      </c>
      <c r="AS1189" s="191">
        <f t="shared" si="4289"/>
        <v>6809.47</v>
      </c>
      <c r="AT1189" s="191">
        <f t="shared" si="4289"/>
        <v>6809.47</v>
      </c>
      <c r="AU1189" s="191">
        <f t="shared" si="4289"/>
        <v>6809.47</v>
      </c>
      <c r="AV1189" s="163"/>
      <c r="AW1189" s="191">
        <f>+AU1189+0</f>
        <v>6809.47</v>
      </c>
      <c r="AX1189" s="191">
        <f>+AW1189+0</f>
        <v>6809.47</v>
      </c>
      <c r="AY1189" s="191">
        <f t="shared" ref="AY1189:AY1190" si="4290">+AX1189+0</f>
        <v>6809.47</v>
      </c>
      <c r="AZ1189" s="191">
        <f t="shared" ref="AZ1189:AZ1190" si="4291">+AY1189+0</f>
        <v>6809.47</v>
      </c>
      <c r="BA1189" s="191">
        <f t="shared" ref="BA1189:BA1190" si="4292">+AZ1189+0</f>
        <v>6809.47</v>
      </c>
      <c r="BB1189" s="191">
        <f t="shared" ref="BB1189:BB1190" si="4293">+BA1189+0</f>
        <v>6809.47</v>
      </c>
      <c r="BC1189" s="191">
        <f t="shared" ref="BC1189:BC1190" si="4294">+BB1189+0</f>
        <v>6809.47</v>
      </c>
      <c r="BD1189" s="191">
        <f t="shared" ref="BD1189:BD1190" si="4295">+BC1189+0</f>
        <v>6809.47</v>
      </c>
      <c r="BE1189" s="191">
        <f t="shared" ref="BE1189:BE1190" si="4296">+BD1189+0</f>
        <v>6809.47</v>
      </c>
      <c r="BF1189" s="191">
        <f t="shared" ref="BF1189:BF1190" si="4297">+BE1189+0</f>
        <v>6809.47</v>
      </c>
      <c r="BG1189" s="191">
        <f t="shared" ref="BG1189:BG1190" si="4298">+BF1189+0</f>
        <v>6809.47</v>
      </c>
      <c r="BH1189" s="191">
        <f t="shared" ref="BH1189:BH1190" si="4299">+BG1189+0</f>
        <v>6809.47</v>
      </c>
      <c r="BI1189" s="163"/>
      <c r="BV1189" s="163"/>
      <c r="CI1189" s="163"/>
      <c r="CV1189" s="163"/>
      <c r="DI1189" s="163"/>
      <c r="DV1189" s="163"/>
      <c r="EI1189" s="163"/>
    </row>
    <row r="1190" spans="1:139" ht="15.75" outlineLevel="1" x14ac:dyDescent="0.25">
      <c r="A1190" s="2">
        <v>5</v>
      </c>
      <c r="B1190" s="1" t="str">
        <f t="shared" si="4284"/>
        <v>PRE-09702</v>
      </c>
      <c r="C1190" s="1" t="str">
        <f t="shared" si="4285"/>
        <v>SPP TAU - Circuit 66425</v>
      </c>
      <c r="D1190" s="2" t="str">
        <f t="shared" si="4286"/>
        <v>PRE-09702.1</v>
      </c>
      <c r="E1190" s="162" t="str">
        <f t="shared" si="4287"/>
        <v>SPP TAU - Circuit 66425</v>
      </c>
      <c r="F1190" s="84"/>
      <c r="G1190" s="123">
        <v>368</v>
      </c>
      <c r="H1190" s="208"/>
      <c r="J1190" s="191"/>
      <c r="K1190" s="191"/>
      <c r="L1190" s="191"/>
      <c r="M1190" s="191"/>
      <c r="N1190" s="191"/>
      <c r="O1190" s="191"/>
      <c r="P1190" s="191"/>
      <c r="Q1190" s="191"/>
      <c r="R1190" s="191"/>
      <c r="S1190" s="191"/>
      <c r="T1190" s="191"/>
      <c r="U1190" s="191"/>
      <c r="V1190" s="163"/>
      <c r="W1190" s="191">
        <f>+U1190+0</f>
        <v>0</v>
      </c>
      <c r="X1190" s="191">
        <f>+W1190+1013.33</f>
        <v>1013.33</v>
      </c>
      <c r="Y1190" s="191">
        <f>+X1190+0</f>
        <v>1013.33</v>
      </c>
      <c r="Z1190" s="191">
        <f t="shared" ref="Z1190:AH1190" si="4300">+Y1190+0</f>
        <v>1013.33</v>
      </c>
      <c r="AA1190" s="191">
        <f t="shared" si="4300"/>
        <v>1013.33</v>
      </c>
      <c r="AB1190" s="191">
        <f t="shared" si="4300"/>
        <v>1013.33</v>
      </c>
      <c r="AC1190" s="191">
        <f t="shared" si="4300"/>
        <v>1013.33</v>
      </c>
      <c r="AD1190" s="191">
        <f t="shared" si="4300"/>
        <v>1013.33</v>
      </c>
      <c r="AE1190" s="191">
        <f t="shared" si="4300"/>
        <v>1013.33</v>
      </c>
      <c r="AF1190" s="191">
        <f t="shared" si="4300"/>
        <v>1013.33</v>
      </c>
      <c r="AG1190" s="191">
        <f t="shared" si="4300"/>
        <v>1013.33</v>
      </c>
      <c r="AH1190" s="191">
        <f t="shared" si="4300"/>
        <v>1013.33</v>
      </c>
      <c r="AI1190" s="163"/>
      <c r="AJ1190" s="191">
        <f>+AH1190+0</f>
        <v>1013.33</v>
      </c>
      <c r="AK1190" s="191">
        <f>+AJ1190+0</f>
        <v>1013.33</v>
      </c>
      <c r="AL1190" s="191">
        <f t="shared" ref="AL1190:AU1190" si="4301">+AK1190+0</f>
        <v>1013.33</v>
      </c>
      <c r="AM1190" s="191">
        <f t="shared" si="4301"/>
        <v>1013.33</v>
      </c>
      <c r="AN1190" s="191">
        <f t="shared" si="4301"/>
        <v>1013.33</v>
      </c>
      <c r="AO1190" s="191">
        <f t="shared" si="4301"/>
        <v>1013.33</v>
      </c>
      <c r="AP1190" s="191">
        <f t="shared" si="4301"/>
        <v>1013.33</v>
      </c>
      <c r="AQ1190" s="191">
        <f t="shared" si="4301"/>
        <v>1013.33</v>
      </c>
      <c r="AR1190" s="191">
        <f t="shared" si="4301"/>
        <v>1013.33</v>
      </c>
      <c r="AS1190" s="191">
        <f t="shared" si="4301"/>
        <v>1013.33</v>
      </c>
      <c r="AT1190" s="191">
        <f t="shared" si="4301"/>
        <v>1013.33</v>
      </c>
      <c r="AU1190" s="191">
        <f t="shared" si="4301"/>
        <v>1013.33</v>
      </c>
      <c r="AV1190" s="163"/>
      <c r="AW1190" s="191">
        <f>+AU1190+0</f>
        <v>1013.33</v>
      </c>
      <c r="AX1190" s="191">
        <f>+AW1190+0</f>
        <v>1013.33</v>
      </c>
      <c r="AY1190" s="191">
        <f t="shared" si="4290"/>
        <v>1013.33</v>
      </c>
      <c r="AZ1190" s="191">
        <f t="shared" si="4291"/>
        <v>1013.33</v>
      </c>
      <c r="BA1190" s="191">
        <f t="shared" si="4292"/>
        <v>1013.33</v>
      </c>
      <c r="BB1190" s="191">
        <f t="shared" si="4293"/>
        <v>1013.33</v>
      </c>
      <c r="BC1190" s="191">
        <f t="shared" si="4294"/>
        <v>1013.33</v>
      </c>
      <c r="BD1190" s="191">
        <f t="shared" si="4295"/>
        <v>1013.33</v>
      </c>
      <c r="BE1190" s="191">
        <f t="shared" si="4296"/>
        <v>1013.33</v>
      </c>
      <c r="BF1190" s="191">
        <f t="shared" si="4297"/>
        <v>1013.33</v>
      </c>
      <c r="BG1190" s="191">
        <f t="shared" si="4298"/>
        <v>1013.33</v>
      </c>
      <c r="BH1190" s="191">
        <f t="shared" si="4299"/>
        <v>1013.33</v>
      </c>
      <c r="BI1190" s="163"/>
      <c r="BV1190" s="163"/>
      <c r="CI1190" s="163"/>
      <c r="CV1190" s="163"/>
      <c r="DI1190" s="163"/>
      <c r="DV1190" s="163"/>
      <c r="EI1190" s="163"/>
    </row>
    <row r="1191" spans="1:139" ht="15.75" outlineLevel="1" x14ac:dyDescent="0.25">
      <c r="A1191" s="2">
        <f>A1035</f>
        <v>6</v>
      </c>
      <c r="B1191" s="1" t="str">
        <f>B1035</f>
        <v>PRE-09703</v>
      </c>
      <c r="C1191" s="1" t="str">
        <f>C1035</f>
        <v>SPP TAU - Circuit 230403</v>
      </c>
      <c r="D1191" s="2" t="str">
        <f>D1035</f>
        <v>PRE-09703.1</v>
      </c>
      <c r="E1191" s="162" t="str">
        <f>E1035</f>
        <v>SPP TAU - Circuit 230403</v>
      </c>
      <c r="F1191" s="84"/>
      <c r="G1191" s="123">
        <v>355</v>
      </c>
      <c r="H1191" s="208"/>
      <c r="J1191" s="191">
        <f t="shared" ref="J1191:U1191" si="4302">J1035+I1191</f>
        <v>0</v>
      </c>
      <c r="K1191" s="191">
        <f t="shared" si="4302"/>
        <v>0</v>
      </c>
      <c r="L1191" s="191">
        <f t="shared" si="4302"/>
        <v>0</v>
      </c>
      <c r="M1191" s="191">
        <f t="shared" si="4302"/>
        <v>0</v>
      </c>
      <c r="N1191" s="191">
        <f t="shared" si="4302"/>
        <v>0</v>
      </c>
      <c r="O1191" s="191">
        <f t="shared" si="4302"/>
        <v>0</v>
      </c>
      <c r="P1191" s="191">
        <f t="shared" si="4302"/>
        <v>0</v>
      </c>
      <c r="Q1191" s="191">
        <f t="shared" si="4302"/>
        <v>0</v>
      </c>
      <c r="R1191" s="191">
        <f t="shared" si="4302"/>
        <v>0</v>
      </c>
      <c r="S1191" s="191">
        <f t="shared" si="4302"/>
        <v>0</v>
      </c>
      <c r="T1191" s="191">
        <f t="shared" si="4302"/>
        <v>0</v>
      </c>
      <c r="U1191" s="191">
        <f t="shared" si="4302"/>
        <v>0</v>
      </c>
      <c r="V1191" s="163"/>
      <c r="W1191" s="191">
        <f>U1191+3518.36</f>
        <v>3518.36</v>
      </c>
      <c r="X1191" s="191">
        <f t="shared" ref="X1191:AH1191" si="4303">X1035+W1191</f>
        <v>3518.36</v>
      </c>
      <c r="Y1191" s="191">
        <f t="shared" si="4303"/>
        <v>3518.36</v>
      </c>
      <c r="Z1191" s="191">
        <f t="shared" si="4303"/>
        <v>3518.36</v>
      </c>
      <c r="AA1191" s="191">
        <f t="shared" si="4303"/>
        <v>3518.36</v>
      </c>
      <c r="AB1191" s="191">
        <f t="shared" si="4303"/>
        <v>3518.36</v>
      </c>
      <c r="AC1191" s="191">
        <f t="shared" si="4303"/>
        <v>3518.36</v>
      </c>
      <c r="AD1191" s="191">
        <f t="shared" si="4303"/>
        <v>3518.36</v>
      </c>
      <c r="AE1191" s="191">
        <f t="shared" si="4303"/>
        <v>3518.36</v>
      </c>
      <c r="AF1191" s="191">
        <f t="shared" si="4303"/>
        <v>3518.36</v>
      </c>
      <c r="AG1191" s="191">
        <f t="shared" si="4303"/>
        <v>3518.36</v>
      </c>
      <c r="AH1191" s="191">
        <f t="shared" si="4303"/>
        <v>3518.36</v>
      </c>
      <c r="AI1191" s="163"/>
      <c r="AJ1191" s="191">
        <f>AJ1035+AH1191</f>
        <v>3518.36</v>
      </c>
      <c r="AK1191" s="191">
        <f t="shared" ref="AK1191:AU1191" si="4304">AK1035+AJ1191</f>
        <v>3518.36</v>
      </c>
      <c r="AL1191" s="191">
        <f t="shared" si="4304"/>
        <v>3518.36</v>
      </c>
      <c r="AM1191" s="191">
        <f t="shared" si="4304"/>
        <v>3518.36</v>
      </c>
      <c r="AN1191" s="191">
        <f t="shared" si="4304"/>
        <v>3518.36</v>
      </c>
      <c r="AO1191" s="191">
        <f t="shared" si="4304"/>
        <v>3518.36</v>
      </c>
      <c r="AP1191" s="191">
        <f t="shared" si="4304"/>
        <v>3518.36</v>
      </c>
      <c r="AQ1191" s="191">
        <f t="shared" si="4304"/>
        <v>3518.36</v>
      </c>
      <c r="AR1191" s="191">
        <f t="shared" si="4304"/>
        <v>3518.36</v>
      </c>
      <c r="AS1191" s="191">
        <f t="shared" si="4304"/>
        <v>3518.36</v>
      </c>
      <c r="AT1191" s="191">
        <f t="shared" si="4304"/>
        <v>3518.36</v>
      </c>
      <c r="AU1191" s="191">
        <f t="shared" si="4304"/>
        <v>3518.36</v>
      </c>
      <c r="AV1191" s="163"/>
      <c r="AW1191" s="191">
        <f>AW1035+AU1191</f>
        <v>3518.36</v>
      </c>
      <c r="AX1191" s="191">
        <f t="shared" ref="AX1191:BH1191" si="4305">AX1035+AW1191</f>
        <v>3518.36</v>
      </c>
      <c r="AY1191" s="191">
        <f t="shared" si="4305"/>
        <v>3518.36</v>
      </c>
      <c r="AZ1191" s="191">
        <f t="shared" si="4305"/>
        <v>3518.36</v>
      </c>
      <c r="BA1191" s="191">
        <f t="shared" si="4305"/>
        <v>3518.36</v>
      </c>
      <c r="BB1191" s="191">
        <f t="shared" si="4305"/>
        <v>3518.36</v>
      </c>
      <c r="BC1191" s="191">
        <f t="shared" si="4305"/>
        <v>3518.36</v>
      </c>
      <c r="BD1191" s="191">
        <f t="shared" si="4305"/>
        <v>3518.36</v>
      </c>
      <c r="BE1191" s="191">
        <f t="shared" si="4305"/>
        <v>3518.36</v>
      </c>
      <c r="BF1191" s="191">
        <f t="shared" si="4305"/>
        <v>3518.36</v>
      </c>
      <c r="BG1191" s="191">
        <f t="shared" si="4305"/>
        <v>3518.36</v>
      </c>
      <c r="BH1191" s="191">
        <f t="shared" si="4305"/>
        <v>3518.36</v>
      </c>
      <c r="BI1191" s="163"/>
      <c r="BV1191" s="163"/>
      <c r="CI1191" s="163"/>
      <c r="CV1191" s="163"/>
      <c r="DI1191" s="163"/>
      <c r="DV1191" s="163"/>
      <c r="EI1191" s="163"/>
    </row>
    <row r="1192" spans="1:139" ht="15.75" outlineLevel="1" x14ac:dyDescent="0.25">
      <c r="A1192" s="2">
        <v>6</v>
      </c>
      <c r="B1192" s="1" t="str">
        <f t="shared" ref="B1192:E1193" si="4306">B1035</f>
        <v>PRE-09703</v>
      </c>
      <c r="C1192" s="1" t="str">
        <f t="shared" si="4306"/>
        <v>SPP TAU - Circuit 230403</v>
      </c>
      <c r="D1192" s="2" t="str">
        <f t="shared" si="4306"/>
        <v>PRE-09703.1</v>
      </c>
      <c r="E1192" s="162" t="str">
        <f t="shared" si="4306"/>
        <v>SPP TAU - Circuit 230403</v>
      </c>
      <c r="F1192" s="84"/>
      <c r="G1192" s="123">
        <v>356</v>
      </c>
      <c r="H1192" s="208"/>
      <c r="J1192" s="191"/>
      <c r="K1192" s="191"/>
      <c r="L1192" s="191"/>
      <c r="M1192" s="191"/>
      <c r="N1192" s="191"/>
      <c r="O1192" s="191"/>
      <c r="P1192" s="191"/>
      <c r="Q1192" s="191"/>
      <c r="R1192" s="191"/>
      <c r="S1192" s="191"/>
      <c r="T1192" s="191"/>
      <c r="U1192" s="191"/>
      <c r="V1192" s="163"/>
      <c r="W1192" s="191">
        <f>U1192+1280.32</f>
        <v>1280.32</v>
      </c>
      <c r="X1192" s="191">
        <f>W1192+0</f>
        <v>1280.32</v>
      </c>
      <c r="Y1192" s="191">
        <f t="shared" ref="Y1192:AH1192" si="4307">X1192+0</f>
        <v>1280.32</v>
      </c>
      <c r="Z1192" s="191">
        <f t="shared" si="4307"/>
        <v>1280.32</v>
      </c>
      <c r="AA1192" s="191">
        <f t="shared" si="4307"/>
        <v>1280.32</v>
      </c>
      <c r="AB1192" s="191">
        <f t="shared" si="4307"/>
        <v>1280.32</v>
      </c>
      <c r="AC1192" s="191">
        <f t="shared" si="4307"/>
        <v>1280.32</v>
      </c>
      <c r="AD1192" s="191">
        <f t="shared" si="4307"/>
        <v>1280.32</v>
      </c>
      <c r="AE1192" s="191">
        <f t="shared" si="4307"/>
        <v>1280.32</v>
      </c>
      <c r="AF1192" s="191">
        <f t="shared" si="4307"/>
        <v>1280.32</v>
      </c>
      <c r="AG1192" s="191">
        <f t="shared" si="4307"/>
        <v>1280.32</v>
      </c>
      <c r="AH1192" s="191">
        <f t="shared" si="4307"/>
        <v>1280.32</v>
      </c>
      <c r="AI1192" s="163"/>
      <c r="AJ1192" s="191">
        <f>AH1192+0</f>
        <v>1280.32</v>
      </c>
      <c r="AK1192" s="191">
        <f>AJ1192+0</f>
        <v>1280.32</v>
      </c>
      <c r="AL1192" s="191">
        <f t="shared" ref="AL1192:AU1192" si="4308">AK1192+0</f>
        <v>1280.32</v>
      </c>
      <c r="AM1192" s="191">
        <f t="shared" si="4308"/>
        <v>1280.32</v>
      </c>
      <c r="AN1192" s="191">
        <f t="shared" si="4308"/>
        <v>1280.32</v>
      </c>
      <c r="AO1192" s="191">
        <f t="shared" si="4308"/>
        <v>1280.32</v>
      </c>
      <c r="AP1192" s="191">
        <f t="shared" si="4308"/>
        <v>1280.32</v>
      </c>
      <c r="AQ1192" s="191">
        <f t="shared" si="4308"/>
        <v>1280.32</v>
      </c>
      <c r="AR1192" s="191">
        <f t="shared" si="4308"/>
        <v>1280.32</v>
      </c>
      <c r="AS1192" s="191">
        <f t="shared" si="4308"/>
        <v>1280.32</v>
      </c>
      <c r="AT1192" s="191">
        <f t="shared" si="4308"/>
        <v>1280.32</v>
      </c>
      <c r="AU1192" s="191">
        <f t="shared" si="4308"/>
        <v>1280.32</v>
      </c>
      <c r="AV1192" s="163"/>
      <c r="AW1192" s="191">
        <f>AU1192+0</f>
        <v>1280.32</v>
      </c>
      <c r="AX1192" s="191">
        <f>AW1192+0</f>
        <v>1280.32</v>
      </c>
      <c r="AY1192" s="191">
        <f t="shared" ref="AY1192" si="4309">AX1192+0</f>
        <v>1280.32</v>
      </c>
      <c r="AZ1192" s="191">
        <f t="shared" ref="AZ1192" si="4310">AY1192+0</f>
        <v>1280.32</v>
      </c>
      <c r="BA1192" s="191">
        <f t="shared" ref="BA1192" si="4311">AZ1192+0</f>
        <v>1280.32</v>
      </c>
      <c r="BB1192" s="191">
        <f t="shared" ref="BB1192" si="4312">BA1192+0</f>
        <v>1280.32</v>
      </c>
      <c r="BC1192" s="191">
        <f t="shared" ref="BC1192" si="4313">BB1192+0</f>
        <v>1280.32</v>
      </c>
      <c r="BD1192" s="191">
        <f t="shared" ref="BD1192" si="4314">BC1192+0</f>
        <v>1280.32</v>
      </c>
      <c r="BE1192" s="191">
        <f t="shared" ref="BE1192" si="4315">BD1192+0</f>
        <v>1280.32</v>
      </c>
      <c r="BF1192" s="191">
        <f t="shared" ref="BF1192" si="4316">BE1192+0</f>
        <v>1280.32</v>
      </c>
      <c r="BG1192" s="191">
        <f t="shared" ref="BG1192" si="4317">BF1192+0</f>
        <v>1280.32</v>
      </c>
      <c r="BH1192" s="191">
        <f t="shared" ref="BH1192" si="4318">BG1192+0</f>
        <v>1280.32</v>
      </c>
      <c r="BI1192" s="163"/>
      <c r="BV1192" s="163"/>
      <c r="CI1192" s="163"/>
      <c r="CV1192" s="163"/>
      <c r="DI1192" s="163"/>
      <c r="DV1192" s="163"/>
      <c r="EI1192" s="163"/>
    </row>
    <row r="1193" spans="1:139" ht="15.75" outlineLevel="1" x14ac:dyDescent="0.25">
      <c r="A1193" s="2">
        <f>A1036</f>
        <v>7</v>
      </c>
      <c r="B1193" s="1" t="str">
        <f t="shared" si="4306"/>
        <v>PRE-09704</v>
      </c>
      <c r="C1193" s="1" t="str">
        <f t="shared" si="4306"/>
        <v>SPP TAU - Circuit 66413</v>
      </c>
      <c r="D1193" s="2" t="str">
        <f t="shared" si="4306"/>
        <v>PRE-09704.1</v>
      </c>
      <c r="E1193" s="162" t="str">
        <f t="shared" si="4306"/>
        <v>SPP TAU - Circuit 66413</v>
      </c>
      <c r="F1193" s="84"/>
      <c r="G1193" s="123">
        <v>355</v>
      </c>
      <c r="H1193" s="208"/>
      <c r="J1193" s="191">
        <f t="shared" ref="J1193:U1193" si="4319">J1036+I1193</f>
        <v>0</v>
      </c>
      <c r="K1193" s="191">
        <f t="shared" si="4319"/>
        <v>0</v>
      </c>
      <c r="L1193" s="191">
        <f t="shared" si="4319"/>
        <v>0</v>
      </c>
      <c r="M1193" s="191">
        <f t="shared" si="4319"/>
        <v>0</v>
      </c>
      <c r="N1193" s="191">
        <f t="shared" si="4319"/>
        <v>0</v>
      </c>
      <c r="O1193" s="191">
        <f t="shared" si="4319"/>
        <v>0</v>
      </c>
      <c r="P1193" s="191">
        <f t="shared" si="4319"/>
        <v>0</v>
      </c>
      <c r="Q1193" s="191">
        <f t="shared" si="4319"/>
        <v>0</v>
      </c>
      <c r="R1193" s="191">
        <f t="shared" si="4319"/>
        <v>0</v>
      </c>
      <c r="S1193" s="191">
        <f t="shared" si="4319"/>
        <v>0</v>
      </c>
      <c r="T1193" s="191">
        <f t="shared" si="4319"/>
        <v>0</v>
      </c>
      <c r="U1193" s="191">
        <f t="shared" si="4319"/>
        <v>0</v>
      </c>
      <c r="V1193" s="163"/>
      <c r="W1193" s="191">
        <f>W1036+U1193</f>
        <v>0</v>
      </c>
      <c r="X1193" s="191">
        <f>X1036+W1193</f>
        <v>0</v>
      </c>
      <c r="Y1193" s="191">
        <f>Y1036+X1193</f>
        <v>0</v>
      </c>
      <c r="Z1193" s="191">
        <f>Z1036+Y1193</f>
        <v>0</v>
      </c>
      <c r="AA1193" s="191">
        <f>AA1036+Z1193</f>
        <v>0</v>
      </c>
      <c r="AB1193" s="191">
        <f>AB1036+AA1193</f>
        <v>0</v>
      </c>
      <c r="AC1193" s="191">
        <f>+AB1193+7549.6</f>
        <v>7549.6</v>
      </c>
      <c r="AD1193" s="191">
        <f>AD1036+AC1193</f>
        <v>7549.6</v>
      </c>
      <c r="AE1193" s="191">
        <f>+AD1193+0</f>
        <v>7549.6</v>
      </c>
      <c r="AF1193" s="191">
        <f>AF1036+AE1193</f>
        <v>7549.6</v>
      </c>
      <c r="AG1193" s="191">
        <f>AG1036+AF1193</f>
        <v>7549.6</v>
      </c>
      <c r="AH1193" s="191">
        <f>AH1036+AG1193</f>
        <v>7549.6</v>
      </c>
      <c r="AI1193" s="163"/>
      <c r="AJ1193" s="191">
        <f>AJ1036+AH1193</f>
        <v>7549.6</v>
      </c>
      <c r="AK1193" s="191">
        <f t="shared" ref="AK1193:AU1193" si="4320">AK1036+AJ1193</f>
        <v>7549.6</v>
      </c>
      <c r="AL1193" s="191">
        <f t="shared" si="4320"/>
        <v>7549.6</v>
      </c>
      <c r="AM1193" s="191">
        <f t="shared" si="4320"/>
        <v>7549.6</v>
      </c>
      <c r="AN1193" s="191">
        <f t="shared" si="4320"/>
        <v>7549.6</v>
      </c>
      <c r="AO1193" s="191">
        <f t="shared" si="4320"/>
        <v>7549.6</v>
      </c>
      <c r="AP1193" s="191">
        <f t="shared" si="4320"/>
        <v>7549.6</v>
      </c>
      <c r="AQ1193" s="191">
        <f t="shared" si="4320"/>
        <v>7549.6</v>
      </c>
      <c r="AR1193" s="191">
        <f t="shared" si="4320"/>
        <v>7549.6</v>
      </c>
      <c r="AS1193" s="191">
        <f t="shared" si="4320"/>
        <v>7549.6</v>
      </c>
      <c r="AT1193" s="191">
        <f t="shared" si="4320"/>
        <v>7549.6</v>
      </c>
      <c r="AU1193" s="191">
        <f t="shared" si="4320"/>
        <v>7549.6</v>
      </c>
      <c r="AV1193" s="163"/>
      <c r="AW1193" s="191">
        <f>AW1036+AU1193</f>
        <v>7549.6</v>
      </c>
      <c r="AX1193" s="191">
        <f t="shared" ref="AX1193:BH1193" si="4321">AX1036+AW1193</f>
        <v>7549.6</v>
      </c>
      <c r="AY1193" s="191">
        <f t="shared" si="4321"/>
        <v>7549.6</v>
      </c>
      <c r="AZ1193" s="191">
        <f t="shared" si="4321"/>
        <v>7549.6</v>
      </c>
      <c r="BA1193" s="191">
        <f t="shared" si="4321"/>
        <v>7549.6</v>
      </c>
      <c r="BB1193" s="191">
        <f t="shared" si="4321"/>
        <v>7549.6</v>
      </c>
      <c r="BC1193" s="191">
        <f t="shared" si="4321"/>
        <v>7549.6</v>
      </c>
      <c r="BD1193" s="191">
        <f t="shared" si="4321"/>
        <v>7549.6</v>
      </c>
      <c r="BE1193" s="191">
        <f t="shared" si="4321"/>
        <v>7549.6</v>
      </c>
      <c r="BF1193" s="191">
        <f t="shared" si="4321"/>
        <v>7549.6</v>
      </c>
      <c r="BG1193" s="191">
        <f t="shared" si="4321"/>
        <v>7549.6</v>
      </c>
      <c r="BH1193" s="191">
        <f t="shared" si="4321"/>
        <v>7549.6</v>
      </c>
      <c r="BI1193" s="163"/>
      <c r="BV1193" s="163"/>
      <c r="CI1193" s="163"/>
      <c r="CV1193" s="163"/>
      <c r="DI1193" s="163"/>
      <c r="DV1193" s="163"/>
      <c r="EI1193" s="163"/>
    </row>
    <row r="1194" spans="1:139" ht="15.75" outlineLevel="1" x14ac:dyDescent="0.25">
      <c r="A1194" s="2">
        <v>7</v>
      </c>
      <c r="B1194" s="1" t="s">
        <v>185</v>
      </c>
      <c r="C1194" s="1" t="s">
        <v>186</v>
      </c>
      <c r="D1194" s="2" t="s">
        <v>187</v>
      </c>
      <c r="E1194" s="162" t="s">
        <v>186</v>
      </c>
      <c r="F1194" s="84"/>
      <c r="G1194" s="123">
        <v>356</v>
      </c>
      <c r="H1194" s="208"/>
      <c r="J1194" s="191"/>
      <c r="K1194" s="191"/>
      <c r="L1194" s="191"/>
      <c r="M1194" s="191"/>
      <c r="N1194" s="191"/>
      <c r="O1194" s="191"/>
      <c r="P1194" s="191"/>
      <c r="Q1194" s="191"/>
      <c r="R1194" s="191"/>
      <c r="S1194" s="191"/>
      <c r="T1194" s="191"/>
      <c r="U1194" s="191"/>
      <c r="V1194" s="163"/>
      <c r="W1194" s="191">
        <f>+U1194+0</f>
        <v>0</v>
      </c>
      <c r="X1194" s="191">
        <f>+W1194+0</f>
        <v>0</v>
      </c>
      <c r="Y1194" s="191">
        <f t="shared" ref="Y1194:AH1194" si="4322">+X1194+0</f>
        <v>0</v>
      </c>
      <c r="Z1194" s="191">
        <f t="shared" si="4322"/>
        <v>0</v>
      </c>
      <c r="AA1194" s="191">
        <f t="shared" si="4322"/>
        <v>0</v>
      </c>
      <c r="AB1194" s="191">
        <f t="shared" si="4322"/>
        <v>0</v>
      </c>
      <c r="AC1194" s="191">
        <f>+AB1194+19790.13</f>
        <v>19790.13</v>
      </c>
      <c r="AD1194" s="191">
        <f t="shared" si="4322"/>
        <v>19790.13</v>
      </c>
      <c r="AE1194" s="191">
        <f t="shared" si="4322"/>
        <v>19790.13</v>
      </c>
      <c r="AF1194" s="191">
        <f t="shared" si="4322"/>
        <v>19790.13</v>
      </c>
      <c r="AG1194" s="191">
        <f t="shared" si="4322"/>
        <v>19790.13</v>
      </c>
      <c r="AH1194" s="191">
        <f t="shared" si="4322"/>
        <v>19790.13</v>
      </c>
      <c r="AI1194" s="163"/>
      <c r="AJ1194" s="191">
        <f>+AH1194+0</f>
        <v>19790.13</v>
      </c>
      <c r="AK1194" s="191">
        <f>+AJ1194+0</f>
        <v>19790.13</v>
      </c>
      <c r="AL1194" s="191">
        <f t="shared" ref="AL1194:AU1194" si="4323">+AK1194+0</f>
        <v>19790.13</v>
      </c>
      <c r="AM1194" s="191">
        <f t="shared" si="4323"/>
        <v>19790.13</v>
      </c>
      <c r="AN1194" s="191">
        <f t="shared" si="4323"/>
        <v>19790.13</v>
      </c>
      <c r="AO1194" s="191">
        <f t="shared" si="4323"/>
        <v>19790.13</v>
      </c>
      <c r="AP1194" s="191">
        <f t="shared" si="4323"/>
        <v>19790.13</v>
      </c>
      <c r="AQ1194" s="191">
        <f t="shared" si="4323"/>
        <v>19790.13</v>
      </c>
      <c r="AR1194" s="191">
        <f t="shared" si="4323"/>
        <v>19790.13</v>
      </c>
      <c r="AS1194" s="191">
        <f t="shared" si="4323"/>
        <v>19790.13</v>
      </c>
      <c r="AT1194" s="191">
        <f t="shared" si="4323"/>
        <v>19790.13</v>
      </c>
      <c r="AU1194" s="191">
        <f t="shared" si="4323"/>
        <v>19790.13</v>
      </c>
      <c r="AV1194" s="163"/>
      <c r="AW1194" s="191">
        <f>+AU1194+0</f>
        <v>19790.13</v>
      </c>
      <c r="AX1194" s="191">
        <f>+AW1194+0</f>
        <v>19790.13</v>
      </c>
      <c r="AY1194" s="191">
        <f t="shared" ref="AY1194:AY1196" si="4324">+AX1194+0</f>
        <v>19790.13</v>
      </c>
      <c r="AZ1194" s="191">
        <f t="shared" ref="AZ1194:AZ1196" si="4325">+AY1194+0</f>
        <v>19790.13</v>
      </c>
      <c r="BA1194" s="191">
        <f t="shared" ref="BA1194:BA1196" si="4326">+AZ1194+0</f>
        <v>19790.13</v>
      </c>
      <c r="BB1194" s="191">
        <f t="shared" ref="BB1194:BB1196" si="4327">+BA1194+0</f>
        <v>19790.13</v>
      </c>
      <c r="BC1194" s="191">
        <f t="shared" ref="BC1194:BC1196" si="4328">+BB1194+0</f>
        <v>19790.13</v>
      </c>
      <c r="BD1194" s="191">
        <f t="shared" ref="BD1194:BD1196" si="4329">+BC1194+0</f>
        <v>19790.13</v>
      </c>
      <c r="BE1194" s="191">
        <f t="shared" ref="BE1194:BE1196" si="4330">+BD1194+0</f>
        <v>19790.13</v>
      </c>
      <c r="BF1194" s="191">
        <f t="shared" ref="BF1194:BF1196" si="4331">+BE1194+0</f>
        <v>19790.13</v>
      </c>
      <c r="BG1194" s="191">
        <f t="shared" ref="BG1194:BG1196" si="4332">+BF1194+0</f>
        <v>19790.13</v>
      </c>
      <c r="BH1194" s="191">
        <f t="shared" ref="BH1194:BH1196" si="4333">+BG1194+0</f>
        <v>19790.13</v>
      </c>
      <c r="BI1194" s="163"/>
      <c r="BV1194" s="163"/>
      <c r="CI1194" s="163"/>
      <c r="CV1194" s="163"/>
      <c r="DI1194" s="163"/>
      <c r="DV1194" s="163"/>
      <c r="EI1194" s="163"/>
    </row>
    <row r="1195" spans="1:139" ht="15.75" outlineLevel="1" x14ac:dyDescent="0.25">
      <c r="A1195" s="2">
        <v>7</v>
      </c>
      <c r="B1195" s="1" t="s">
        <v>185</v>
      </c>
      <c r="C1195" s="1" t="s">
        <v>186</v>
      </c>
      <c r="D1195" s="2" t="s">
        <v>187</v>
      </c>
      <c r="E1195" s="162" t="s">
        <v>186</v>
      </c>
      <c r="F1195" s="84"/>
      <c r="G1195" s="123">
        <v>366</v>
      </c>
      <c r="H1195" s="208"/>
      <c r="J1195" s="191"/>
      <c r="K1195" s="191"/>
      <c r="L1195" s="191"/>
      <c r="M1195" s="191"/>
      <c r="N1195" s="191"/>
      <c r="O1195" s="191"/>
      <c r="P1195" s="191"/>
      <c r="Q1195" s="191"/>
      <c r="R1195" s="191"/>
      <c r="S1195" s="191"/>
      <c r="T1195" s="191"/>
      <c r="U1195" s="191"/>
      <c r="V1195" s="163"/>
      <c r="W1195" s="191">
        <f>+U1195+0</f>
        <v>0</v>
      </c>
      <c r="X1195" s="191">
        <f>+W1195+0</f>
        <v>0</v>
      </c>
      <c r="Y1195" s="191">
        <f t="shared" ref="Y1195:AH1195" si="4334">+X1195+0</f>
        <v>0</v>
      </c>
      <c r="Z1195" s="191">
        <f t="shared" si="4334"/>
        <v>0</v>
      </c>
      <c r="AA1195" s="191">
        <f t="shared" si="4334"/>
        <v>0</v>
      </c>
      <c r="AB1195" s="191">
        <f t="shared" si="4334"/>
        <v>0</v>
      </c>
      <c r="AC1195" s="191">
        <f>+AB1195+53.17</f>
        <v>53.17</v>
      </c>
      <c r="AD1195" s="191">
        <f t="shared" si="4334"/>
        <v>53.17</v>
      </c>
      <c r="AE1195" s="191">
        <f t="shared" si="4334"/>
        <v>53.17</v>
      </c>
      <c r="AF1195" s="191">
        <f t="shared" si="4334"/>
        <v>53.17</v>
      </c>
      <c r="AG1195" s="191">
        <f t="shared" si="4334"/>
        <v>53.17</v>
      </c>
      <c r="AH1195" s="191">
        <f t="shared" si="4334"/>
        <v>53.17</v>
      </c>
      <c r="AI1195" s="163"/>
      <c r="AJ1195" s="191">
        <f>+AH1195+0</f>
        <v>53.17</v>
      </c>
      <c r="AK1195" s="191">
        <f>+AJ1195+0</f>
        <v>53.17</v>
      </c>
      <c r="AL1195" s="191">
        <f t="shared" ref="AL1195:AU1195" si="4335">+AK1195+0</f>
        <v>53.17</v>
      </c>
      <c r="AM1195" s="191">
        <f t="shared" si="4335"/>
        <v>53.17</v>
      </c>
      <c r="AN1195" s="191">
        <f t="shared" si="4335"/>
        <v>53.17</v>
      </c>
      <c r="AO1195" s="191">
        <f t="shared" si="4335"/>
        <v>53.17</v>
      </c>
      <c r="AP1195" s="191">
        <f t="shared" si="4335"/>
        <v>53.17</v>
      </c>
      <c r="AQ1195" s="191">
        <f t="shared" si="4335"/>
        <v>53.17</v>
      </c>
      <c r="AR1195" s="191">
        <f t="shared" si="4335"/>
        <v>53.17</v>
      </c>
      <c r="AS1195" s="191">
        <f t="shared" si="4335"/>
        <v>53.17</v>
      </c>
      <c r="AT1195" s="191">
        <f t="shared" si="4335"/>
        <v>53.17</v>
      </c>
      <c r="AU1195" s="191">
        <f t="shared" si="4335"/>
        <v>53.17</v>
      </c>
      <c r="AV1195" s="163"/>
      <c r="AW1195" s="191">
        <f>+AU1195+0</f>
        <v>53.17</v>
      </c>
      <c r="AX1195" s="191">
        <f>+AW1195+0</f>
        <v>53.17</v>
      </c>
      <c r="AY1195" s="191">
        <f t="shared" si="4324"/>
        <v>53.17</v>
      </c>
      <c r="AZ1195" s="191">
        <f t="shared" si="4325"/>
        <v>53.17</v>
      </c>
      <c r="BA1195" s="191">
        <f t="shared" si="4326"/>
        <v>53.17</v>
      </c>
      <c r="BB1195" s="191">
        <f t="shared" si="4327"/>
        <v>53.17</v>
      </c>
      <c r="BC1195" s="191">
        <f t="shared" si="4328"/>
        <v>53.17</v>
      </c>
      <c r="BD1195" s="191">
        <f t="shared" si="4329"/>
        <v>53.17</v>
      </c>
      <c r="BE1195" s="191">
        <f t="shared" si="4330"/>
        <v>53.17</v>
      </c>
      <c r="BF1195" s="191">
        <f t="shared" si="4331"/>
        <v>53.17</v>
      </c>
      <c r="BG1195" s="191">
        <f t="shared" si="4332"/>
        <v>53.17</v>
      </c>
      <c r="BH1195" s="191">
        <f t="shared" si="4333"/>
        <v>53.17</v>
      </c>
      <c r="BI1195" s="163"/>
      <c r="BV1195" s="163"/>
      <c r="CI1195" s="163"/>
      <c r="CV1195" s="163"/>
      <c r="DI1195" s="163"/>
      <c r="DV1195" s="163"/>
      <c r="EI1195" s="163"/>
    </row>
    <row r="1196" spans="1:139" ht="15.75" outlineLevel="1" x14ac:dyDescent="0.25">
      <c r="A1196" s="2">
        <v>7</v>
      </c>
      <c r="B1196" s="1" t="s">
        <v>185</v>
      </c>
      <c r="C1196" s="1" t="s">
        <v>186</v>
      </c>
      <c r="D1196" s="2" t="s">
        <v>187</v>
      </c>
      <c r="E1196" s="162" t="s">
        <v>186</v>
      </c>
      <c r="F1196" s="84"/>
      <c r="G1196" s="123">
        <v>368</v>
      </c>
      <c r="H1196" s="208"/>
      <c r="J1196" s="191"/>
      <c r="K1196" s="191"/>
      <c r="L1196" s="191"/>
      <c r="M1196" s="191"/>
      <c r="N1196" s="191"/>
      <c r="O1196" s="191"/>
      <c r="P1196" s="191"/>
      <c r="Q1196" s="191"/>
      <c r="R1196" s="191"/>
      <c r="S1196" s="191"/>
      <c r="T1196" s="191"/>
      <c r="U1196" s="191"/>
      <c r="V1196" s="163"/>
      <c r="W1196" s="191">
        <f>+U1196+0</f>
        <v>0</v>
      </c>
      <c r="X1196" s="191">
        <f>+W1196+0</f>
        <v>0</v>
      </c>
      <c r="Y1196" s="191">
        <f t="shared" ref="Y1196:AH1196" si="4336">+X1196+0</f>
        <v>0</v>
      </c>
      <c r="Z1196" s="191">
        <f t="shared" si="4336"/>
        <v>0</v>
      </c>
      <c r="AA1196" s="191">
        <f t="shared" si="4336"/>
        <v>0</v>
      </c>
      <c r="AB1196" s="191">
        <f t="shared" si="4336"/>
        <v>0</v>
      </c>
      <c r="AC1196" s="191">
        <f>+AB1196+5011.57</f>
        <v>5011.57</v>
      </c>
      <c r="AD1196" s="191">
        <f t="shared" si="4336"/>
        <v>5011.57</v>
      </c>
      <c r="AE1196" s="191">
        <f t="shared" si="4336"/>
        <v>5011.57</v>
      </c>
      <c r="AF1196" s="191">
        <f t="shared" si="4336"/>
        <v>5011.57</v>
      </c>
      <c r="AG1196" s="191">
        <f t="shared" si="4336"/>
        <v>5011.57</v>
      </c>
      <c r="AH1196" s="191">
        <f t="shared" si="4336"/>
        <v>5011.57</v>
      </c>
      <c r="AI1196" s="163"/>
      <c r="AJ1196" s="191">
        <f>+AH1196+0</f>
        <v>5011.57</v>
      </c>
      <c r="AK1196" s="191">
        <f>+AJ1196+0</f>
        <v>5011.57</v>
      </c>
      <c r="AL1196" s="191">
        <f t="shared" ref="AL1196:AU1196" si="4337">+AK1196+0</f>
        <v>5011.57</v>
      </c>
      <c r="AM1196" s="191">
        <f t="shared" si="4337"/>
        <v>5011.57</v>
      </c>
      <c r="AN1196" s="191">
        <f t="shared" si="4337"/>
        <v>5011.57</v>
      </c>
      <c r="AO1196" s="191">
        <f t="shared" si="4337"/>
        <v>5011.57</v>
      </c>
      <c r="AP1196" s="191">
        <f t="shared" si="4337"/>
        <v>5011.57</v>
      </c>
      <c r="AQ1196" s="191">
        <f t="shared" si="4337"/>
        <v>5011.57</v>
      </c>
      <c r="AR1196" s="191">
        <f t="shared" si="4337"/>
        <v>5011.57</v>
      </c>
      <c r="AS1196" s="191">
        <f t="shared" si="4337"/>
        <v>5011.57</v>
      </c>
      <c r="AT1196" s="191">
        <f t="shared" si="4337"/>
        <v>5011.57</v>
      </c>
      <c r="AU1196" s="191">
        <f t="shared" si="4337"/>
        <v>5011.57</v>
      </c>
      <c r="AV1196" s="163"/>
      <c r="AW1196" s="191">
        <f>+AU1196+0</f>
        <v>5011.57</v>
      </c>
      <c r="AX1196" s="191">
        <f>+AW1196+0</f>
        <v>5011.57</v>
      </c>
      <c r="AY1196" s="191">
        <f t="shared" si="4324"/>
        <v>5011.57</v>
      </c>
      <c r="AZ1196" s="191">
        <f t="shared" si="4325"/>
        <v>5011.57</v>
      </c>
      <c r="BA1196" s="191">
        <f t="shared" si="4326"/>
        <v>5011.57</v>
      </c>
      <c r="BB1196" s="191">
        <f t="shared" si="4327"/>
        <v>5011.57</v>
      </c>
      <c r="BC1196" s="191">
        <f t="shared" si="4328"/>
        <v>5011.57</v>
      </c>
      <c r="BD1196" s="191">
        <f t="shared" si="4329"/>
        <v>5011.57</v>
      </c>
      <c r="BE1196" s="191">
        <f t="shared" si="4330"/>
        <v>5011.57</v>
      </c>
      <c r="BF1196" s="191">
        <f t="shared" si="4331"/>
        <v>5011.57</v>
      </c>
      <c r="BG1196" s="191">
        <f t="shared" si="4332"/>
        <v>5011.57</v>
      </c>
      <c r="BH1196" s="191">
        <f t="shared" si="4333"/>
        <v>5011.57</v>
      </c>
      <c r="BI1196" s="163"/>
      <c r="BV1196" s="163"/>
      <c r="CI1196" s="163"/>
      <c r="CV1196" s="163"/>
      <c r="DI1196" s="163"/>
      <c r="DV1196" s="163"/>
      <c r="EI1196" s="163"/>
    </row>
    <row r="1197" spans="1:139" ht="15.75" outlineLevel="1" x14ac:dyDescent="0.25">
      <c r="A1197" s="2">
        <f>A1037</f>
        <v>8</v>
      </c>
      <c r="B1197" s="1" t="str">
        <f>B1037</f>
        <v>PRE-09705</v>
      </c>
      <c r="C1197" s="1" t="str">
        <f>C1037</f>
        <v>SPP TAU - Circuit 66046</v>
      </c>
      <c r="D1197" s="2" t="str">
        <f>D1037</f>
        <v>PRE-09705.1</v>
      </c>
      <c r="E1197" s="162" t="str">
        <f>E1037</f>
        <v>SPP TAU - Circuit 66046</v>
      </c>
      <c r="F1197" s="84"/>
      <c r="G1197" s="123">
        <v>355</v>
      </c>
      <c r="H1197" s="128"/>
      <c r="J1197" s="191">
        <f t="shared" ref="J1197:U1197" si="4338">J1037+I1197</f>
        <v>0</v>
      </c>
      <c r="K1197" s="191">
        <f t="shared" si="4338"/>
        <v>0</v>
      </c>
      <c r="L1197" s="191">
        <f t="shared" si="4338"/>
        <v>0</v>
      </c>
      <c r="M1197" s="191">
        <f t="shared" si="4338"/>
        <v>0</v>
      </c>
      <c r="N1197" s="191">
        <f t="shared" si="4338"/>
        <v>0</v>
      </c>
      <c r="O1197" s="191">
        <f t="shared" si="4338"/>
        <v>0</v>
      </c>
      <c r="P1197" s="191">
        <f t="shared" si="4338"/>
        <v>0</v>
      </c>
      <c r="Q1197" s="191">
        <f t="shared" si="4338"/>
        <v>0</v>
      </c>
      <c r="R1197" s="191">
        <f t="shared" si="4338"/>
        <v>0</v>
      </c>
      <c r="S1197" s="191">
        <f t="shared" si="4338"/>
        <v>0</v>
      </c>
      <c r="T1197" s="191">
        <f t="shared" si="4338"/>
        <v>0</v>
      </c>
      <c r="U1197" s="191">
        <f t="shared" si="4338"/>
        <v>0</v>
      </c>
      <c r="V1197" s="163"/>
      <c r="W1197" s="191">
        <f>W1037+U1197</f>
        <v>0</v>
      </c>
      <c r="X1197" s="191">
        <f t="shared" ref="X1197:AH1197" si="4339">X1037+W1197</f>
        <v>0</v>
      </c>
      <c r="Y1197" s="191">
        <f t="shared" si="4339"/>
        <v>0</v>
      </c>
      <c r="Z1197" s="191">
        <f t="shared" si="4339"/>
        <v>0</v>
      </c>
      <c r="AA1197" s="191">
        <f t="shared" si="4339"/>
        <v>0</v>
      </c>
      <c r="AB1197" s="191">
        <f t="shared" si="4339"/>
        <v>0</v>
      </c>
      <c r="AC1197" s="191">
        <f t="shared" si="4339"/>
        <v>0</v>
      </c>
      <c r="AD1197" s="191">
        <f t="shared" si="4339"/>
        <v>0</v>
      </c>
      <c r="AE1197" s="191">
        <f t="shared" si="4339"/>
        <v>0</v>
      </c>
      <c r="AF1197" s="191">
        <f t="shared" si="4339"/>
        <v>0</v>
      </c>
      <c r="AG1197" s="191">
        <f t="shared" si="4339"/>
        <v>0</v>
      </c>
      <c r="AH1197" s="191">
        <f t="shared" si="4339"/>
        <v>0</v>
      </c>
      <c r="AI1197" s="163"/>
      <c r="AJ1197" s="191">
        <f>AJ1037+AH1197</f>
        <v>0</v>
      </c>
      <c r="AK1197" s="191">
        <f t="shared" ref="AK1197:AU1197" si="4340">AK1037+AJ1197</f>
        <v>74359.556000000026</v>
      </c>
      <c r="AL1197" s="191">
        <f t="shared" si="4340"/>
        <v>74359.556000000026</v>
      </c>
      <c r="AM1197" s="191">
        <f t="shared" si="4340"/>
        <v>74359.556000000026</v>
      </c>
      <c r="AN1197" s="191">
        <f t="shared" si="4340"/>
        <v>74359.556000000026</v>
      </c>
      <c r="AO1197" s="191">
        <f t="shared" si="4340"/>
        <v>74359.556000000026</v>
      </c>
      <c r="AP1197" s="191">
        <f t="shared" si="4340"/>
        <v>74359.556000000026</v>
      </c>
      <c r="AQ1197" s="191">
        <f t="shared" si="4340"/>
        <v>74359.556000000026</v>
      </c>
      <c r="AR1197" s="191">
        <f t="shared" si="4340"/>
        <v>74359.556000000026</v>
      </c>
      <c r="AS1197" s="191">
        <f t="shared" si="4340"/>
        <v>74359.556000000026</v>
      </c>
      <c r="AT1197" s="191">
        <f t="shared" si="4340"/>
        <v>74359.556000000026</v>
      </c>
      <c r="AU1197" s="191">
        <f t="shared" si="4340"/>
        <v>74359.556000000026</v>
      </c>
      <c r="AV1197" s="163"/>
      <c r="AW1197" s="191">
        <f>AW1037+AU1197</f>
        <v>74359.556000000026</v>
      </c>
      <c r="AX1197" s="191">
        <f t="shared" ref="AX1197:BH1197" si="4341">AX1037+AW1197</f>
        <v>74359.556000000026</v>
      </c>
      <c r="AY1197" s="191">
        <f t="shared" si="4341"/>
        <v>74359.556000000026</v>
      </c>
      <c r="AZ1197" s="191">
        <f t="shared" si="4341"/>
        <v>74359.556000000026</v>
      </c>
      <c r="BA1197" s="191">
        <f t="shared" si="4341"/>
        <v>74359.556000000026</v>
      </c>
      <c r="BB1197" s="191">
        <f t="shared" si="4341"/>
        <v>74359.556000000026</v>
      </c>
      <c r="BC1197" s="191">
        <f t="shared" si="4341"/>
        <v>74359.556000000026</v>
      </c>
      <c r="BD1197" s="191">
        <f t="shared" si="4341"/>
        <v>74359.556000000026</v>
      </c>
      <c r="BE1197" s="191">
        <f t="shared" si="4341"/>
        <v>74359.556000000026</v>
      </c>
      <c r="BF1197" s="191">
        <f t="shared" si="4341"/>
        <v>74359.556000000026</v>
      </c>
      <c r="BG1197" s="191">
        <f t="shared" si="4341"/>
        <v>74359.556000000026</v>
      </c>
      <c r="BH1197" s="191">
        <f t="shared" si="4341"/>
        <v>74359.556000000026</v>
      </c>
      <c r="BI1197" s="163"/>
      <c r="BV1197" s="163"/>
      <c r="CI1197" s="163"/>
      <c r="CV1197" s="163"/>
      <c r="DI1197" s="163"/>
      <c r="DV1197" s="163"/>
      <c r="EI1197" s="163"/>
    </row>
    <row r="1198" spans="1:139" ht="15.75" outlineLevel="1" x14ac:dyDescent="0.25">
      <c r="A1198" s="2">
        <f>A1038</f>
        <v>9</v>
      </c>
      <c r="B1198" s="1" t="str">
        <f>$B$1038</f>
        <v>PRE-09711</v>
      </c>
      <c r="C1198" s="1" t="str">
        <f>$C$1038</f>
        <v>SPP TAU - Circuit 66059</v>
      </c>
      <c r="D1198" s="2" t="str">
        <f>$D$1038</f>
        <v>PRE-09711.1</v>
      </c>
      <c r="E1198" s="162" t="str">
        <f>$E$1038</f>
        <v>SPP TAU - Circuit 66059</v>
      </c>
      <c r="F1198" s="84"/>
      <c r="G1198" s="123">
        <v>355</v>
      </c>
      <c r="H1198" s="208"/>
      <c r="J1198" s="191">
        <f t="shared" ref="J1198:U1198" si="4342">J1038+I1198</f>
        <v>0</v>
      </c>
      <c r="K1198" s="191">
        <f t="shared" si="4342"/>
        <v>0</v>
      </c>
      <c r="L1198" s="191">
        <f t="shared" si="4342"/>
        <v>0</v>
      </c>
      <c r="M1198" s="191">
        <f t="shared" si="4342"/>
        <v>0</v>
      </c>
      <c r="N1198" s="191">
        <f t="shared" si="4342"/>
        <v>0</v>
      </c>
      <c r="O1198" s="191">
        <f t="shared" si="4342"/>
        <v>0</v>
      </c>
      <c r="P1198" s="191">
        <f t="shared" si="4342"/>
        <v>0</v>
      </c>
      <c r="Q1198" s="191">
        <f t="shared" si="4342"/>
        <v>0</v>
      </c>
      <c r="R1198" s="191">
        <f t="shared" si="4342"/>
        <v>0</v>
      </c>
      <c r="S1198" s="191">
        <f t="shared" si="4342"/>
        <v>0</v>
      </c>
      <c r="T1198" s="191">
        <f t="shared" si="4342"/>
        <v>0</v>
      </c>
      <c r="U1198" s="191">
        <f t="shared" si="4342"/>
        <v>0</v>
      </c>
      <c r="V1198" s="163"/>
      <c r="W1198" s="191">
        <f>W1038+U1198</f>
        <v>0</v>
      </c>
      <c r="X1198" s="191">
        <f>+W1198+1254.02</f>
        <v>1254.02</v>
      </c>
      <c r="Y1198" s="191">
        <f t="shared" ref="Y1198:AH1198" si="4343">Y1038+X1198</f>
        <v>1254.02</v>
      </c>
      <c r="Z1198" s="191">
        <f t="shared" si="4343"/>
        <v>1254.02</v>
      </c>
      <c r="AA1198" s="191">
        <f t="shared" si="4343"/>
        <v>1254.02</v>
      </c>
      <c r="AB1198" s="191">
        <f t="shared" si="4343"/>
        <v>1254.02</v>
      </c>
      <c r="AC1198" s="191">
        <f t="shared" si="4343"/>
        <v>1254.02</v>
      </c>
      <c r="AD1198" s="191">
        <f t="shared" si="4343"/>
        <v>1254.02</v>
      </c>
      <c r="AE1198" s="191">
        <f t="shared" si="4343"/>
        <v>1254.02</v>
      </c>
      <c r="AF1198" s="191">
        <f t="shared" si="4343"/>
        <v>1254.02</v>
      </c>
      <c r="AG1198" s="191">
        <f t="shared" si="4343"/>
        <v>1254.02</v>
      </c>
      <c r="AH1198" s="191">
        <f t="shared" si="4343"/>
        <v>1254.02</v>
      </c>
      <c r="AI1198" s="163"/>
      <c r="AJ1198" s="191">
        <f>AJ1038+AH1198</f>
        <v>1254.02</v>
      </c>
      <c r="AK1198" s="191">
        <f t="shared" ref="AK1198:AU1198" si="4344">AK1038+AJ1198</f>
        <v>1254.02</v>
      </c>
      <c r="AL1198" s="191">
        <f t="shared" si="4344"/>
        <v>1254.02</v>
      </c>
      <c r="AM1198" s="191">
        <f t="shared" si="4344"/>
        <v>1254.02</v>
      </c>
      <c r="AN1198" s="191">
        <f t="shared" si="4344"/>
        <v>1254.02</v>
      </c>
      <c r="AO1198" s="191">
        <f t="shared" si="4344"/>
        <v>1254.02</v>
      </c>
      <c r="AP1198" s="191">
        <f t="shared" si="4344"/>
        <v>1254.02</v>
      </c>
      <c r="AQ1198" s="191">
        <f t="shared" si="4344"/>
        <v>1254.02</v>
      </c>
      <c r="AR1198" s="191">
        <f t="shared" si="4344"/>
        <v>1254.02</v>
      </c>
      <c r="AS1198" s="191">
        <f t="shared" si="4344"/>
        <v>1254.02</v>
      </c>
      <c r="AT1198" s="191">
        <f t="shared" si="4344"/>
        <v>1254.02</v>
      </c>
      <c r="AU1198" s="191">
        <f t="shared" si="4344"/>
        <v>1254.02</v>
      </c>
      <c r="AV1198" s="163"/>
      <c r="AW1198" s="191">
        <f>AW1038+AU1198</f>
        <v>1254.02</v>
      </c>
      <c r="AX1198" s="191">
        <f t="shared" ref="AX1198:BH1198" si="4345">AX1038+AW1198</f>
        <v>1254.02</v>
      </c>
      <c r="AY1198" s="191">
        <f t="shared" si="4345"/>
        <v>1254.02</v>
      </c>
      <c r="AZ1198" s="191">
        <f t="shared" si="4345"/>
        <v>1254.02</v>
      </c>
      <c r="BA1198" s="191">
        <f t="shared" si="4345"/>
        <v>1254.02</v>
      </c>
      <c r="BB1198" s="191">
        <f t="shared" si="4345"/>
        <v>1254.02</v>
      </c>
      <c r="BC1198" s="191">
        <f t="shared" si="4345"/>
        <v>1254.02</v>
      </c>
      <c r="BD1198" s="191">
        <f t="shared" si="4345"/>
        <v>1254.02</v>
      </c>
      <c r="BE1198" s="191">
        <f t="shared" si="4345"/>
        <v>1254.02</v>
      </c>
      <c r="BF1198" s="191">
        <f t="shared" si="4345"/>
        <v>1254.02</v>
      </c>
      <c r="BG1198" s="191">
        <f t="shared" si="4345"/>
        <v>1254.02</v>
      </c>
      <c r="BH1198" s="191">
        <f t="shared" si="4345"/>
        <v>1254.02</v>
      </c>
      <c r="BI1198" s="163"/>
      <c r="BV1198" s="163"/>
      <c r="CI1198" s="163"/>
      <c r="CV1198" s="163"/>
      <c r="DI1198" s="163"/>
      <c r="DV1198" s="163"/>
      <c r="EI1198" s="163"/>
    </row>
    <row r="1199" spans="1:139" ht="15.75" outlineLevel="1" x14ac:dyDescent="0.25">
      <c r="A1199" s="2">
        <v>9</v>
      </c>
      <c r="B1199" s="1" t="str">
        <f>$B$1038</f>
        <v>PRE-09711</v>
      </c>
      <c r="C1199" s="1" t="str">
        <f>$C$1038</f>
        <v>SPP TAU - Circuit 66059</v>
      </c>
      <c r="D1199" s="2" t="str">
        <f>$D$1038</f>
        <v>PRE-09711.1</v>
      </c>
      <c r="E1199" s="162" t="str">
        <f>$E$1038</f>
        <v>SPP TAU - Circuit 66059</v>
      </c>
      <c r="F1199" s="84"/>
      <c r="G1199" s="123">
        <v>356</v>
      </c>
      <c r="H1199" s="208"/>
      <c r="J1199" s="191"/>
      <c r="K1199" s="191"/>
      <c r="L1199" s="191"/>
      <c r="M1199" s="191"/>
      <c r="N1199" s="191"/>
      <c r="O1199" s="191"/>
      <c r="P1199" s="191"/>
      <c r="Q1199" s="191"/>
      <c r="R1199" s="191"/>
      <c r="S1199" s="191"/>
      <c r="T1199" s="191"/>
      <c r="U1199" s="191"/>
      <c r="V1199" s="163"/>
      <c r="W1199" s="191">
        <f>+U1199+0</f>
        <v>0</v>
      </c>
      <c r="X1199" s="191">
        <f>+W1199+40856.79</f>
        <v>40856.79</v>
      </c>
      <c r="Y1199" s="191">
        <f>+X1199+0</f>
        <v>40856.79</v>
      </c>
      <c r="Z1199" s="191">
        <f t="shared" ref="Z1199:AH1199" si="4346">+Y1199+0</f>
        <v>40856.79</v>
      </c>
      <c r="AA1199" s="191">
        <f t="shared" si="4346"/>
        <v>40856.79</v>
      </c>
      <c r="AB1199" s="191">
        <f t="shared" si="4346"/>
        <v>40856.79</v>
      </c>
      <c r="AC1199" s="191">
        <f t="shared" si="4346"/>
        <v>40856.79</v>
      </c>
      <c r="AD1199" s="191">
        <f t="shared" si="4346"/>
        <v>40856.79</v>
      </c>
      <c r="AE1199" s="191">
        <f t="shared" si="4346"/>
        <v>40856.79</v>
      </c>
      <c r="AF1199" s="191">
        <f t="shared" si="4346"/>
        <v>40856.79</v>
      </c>
      <c r="AG1199" s="191">
        <f t="shared" si="4346"/>
        <v>40856.79</v>
      </c>
      <c r="AH1199" s="191">
        <f t="shared" si="4346"/>
        <v>40856.79</v>
      </c>
      <c r="AI1199" s="163"/>
      <c r="AJ1199" s="191">
        <f>+AH1199+0</f>
        <v>40856.79</v>
      </c>
      <c r="AK1199" s="191">
        <f>+AJ1199+0</f>
        <v>40856.79</v>
      </c>
      <c r="AL1199" s="191">
        <f t="shared" ref="AL1199:AU1199" si="4347">+AK1199+0</f>
        <v>40856.79</v>
      </c>
      <c r="AM1199" s="191">
        <f t="shared" si="4347"/>
        <v>40856.79</v>
      </c>
      <c r="AN1199" s="191">
        <f t="shared" si="4347"/>
        <v>40856.79</v>
      </c>
      <c r="AO1199" s="191">
        <f t="shared" si="4347"/>
        <v>40856.79</v>
      </c>
      <c r="AP1199" s="191">
        <f t="shared" si="4347"/>
        <v>40856.79</v>
      </c>
      <c r="AQ1199" s="191">
        <f t="shared" si="4347"/>
        <v>40856.79</v>
      </c>
      <c r="AR1199" s="191">
        <f t="shared" si="4347"/>
        <v>40856.79</v>
      </c>
      <c r="AS1199" s="191">
        <f t="shared" si="4347"/>
        <v>40856.79</v>
      </c>
      <c r="AT1199" s="191">
        <f t="shared" si="4347"/>
        <v>40856.79</v>
      </c>
      <c r="AU1199" s="191">
        <f t="shared" si="4347"/>
        <v>40856.79</v>
      </c>
      <c r="AV1199" s="163"/>
      <c r="AW1199" s="191">
        <f>+AU1199+0</f>
        <v>40856.79</v>
      </c>
      <c r="AX1199" s="191">
        <f>+AW1199+0</f>
        <v>40856.79</v>
      </c>
      <c r="AY1199" s="191">
        <f t="shared" ref="AY1199" si="4348">+AX1199+0</f>
        <v>40856.79</v>
      </c>
      <c r="AZ1199" s="191">
        <f t="shared" ref="AZ1199" si="4349">+AY1199+0</f>
        <v>40856.79</v>
      </c>
      <c r="BA1199" s="191">
        <f t="shared" ref="BA1199" si="4350">+AZ1199+0</f>
        <v>40856.79</v>
      </c>
      <c r="BB1199" s="191">
        <f t="shared" ref="BB1199" si="4351">+BA1199+0</f>
        <v>40856.79</v>
      </c>
      <c r="BC1199" s="191">
        <f t="shared" ref="BC1199" si="4352">+BB1199+0</f>
        <v>40856.79</v>
      </c>
      <c r="BD1199" s="191">
        <f t="shared" ref="BD1199" si="4353">+BC1199+0</f>
        <v>40856.79</v>
      </c>
      <c r="BE1199" s="191">
        <f t="shared" ref="BE1199" si="4354">+BD1199+0</f>
        <v>40856.79</v>
      </c>
      <c r="BF1199" s="191">
        <f t="shared" ref="BF1199" si="4355">+BE1199+0</f>
        <v>40856.79</v>
      </c>
      <c r="BG1199" s="191">
        <f t="shared" ref="BG1199" si="4356">+BF1199+0</f>
        <v>40856.79</v>
      </c>
      <c r="BH1199" s="191">
        <f t="shared" ref="BH1199" si="4357">+BG1199+0</f>
        <v>40856.79</v>
      </c>
      <c r="BI1199" s="163"/>
      <c r="BV1199" s="163"/>
      <c r="CI1199" s="163"/>
      <c r="CV1199" s="163"/>
      <c r="DI1199" s="163"/>
      <c r="DV1199" s="163"/>
      <c r="EI1199" s="163"/>
    </row>
    <row r="1200" spans="1:139" ht="15.75" outlineLevel="1" x14ac:dyDescent="0.25">
      <c r="A1200" s="2">
        <f>A1039</f>
        <v>10</v>
      </c>
      <c r="B1200" s="1" t="str">
        <f>B1039</f>
        <v>PRE-09712</v>
      </c>
      <c r="C1200" s="1" t="str">
        <f>C1039</f>
        <v>SPP TAU - Circuit 230008</v>
      </c>
      <c r="D1200" s="2" t="str">
        <f>D1039</f>
        <v>PRE-09712.1</v>
      </c>
      <c r="E1200" s="162" t="str">
        <f>E1039</f>
        <v>SPP TAU - Circuit 230008</v>
      </c>
      <c r="F1200" s="84"/>
      <c r="G1200" s="123">
        <v>355</v>
      </c>
      <c r="H1200" s="208"/>
      <c r="J1200" s="191">
        <f t="shared" ref="J1200:U1200" si="4358">J1039+I1200</f>
        <v>0</v>
      </c>
      <c r="K1200" s="191">
        <f t="shared" si="4358"/>
        <v>0</v>
      </c>
      <c r="L1200" s="191">
        <f t="shared" si="4358"/>
        <v>0</v>
      </c>
      <c r="M1200" s="191">
        <f t="shared" si="4358"/>
        <v>0</v>
      </c>
      <c r="N1200" s="191">
        <f t="shared" si="4358"/>
        <v>0</v>
      </c>
      <c r="O1200" s="191">
        <f t="shared" si="4358"/>
        <v>0</v>
      </c>
      <c r="P1200" s="191">
        <f t="shared" si="4358"/>
        <v>0</v>
      </c>
      <c r="Q1200" s="191">
        <f t="shared" si="4358"/>
        <v>0</v>
      </c>
      <c r="R1200" s="191">
        <f t="shared" si="4358"/>
        <v>0</v>
      </c>
      <c r="S1200" s="191">
        <f t="shared" si="4358"/>
        <v>0</v>
      </c>
      <c r="T1200" s="191">
        <f t="shared" si="4358"/>
        <v>0</v>
      </c>
      <c r="U1200" s="191">
        <f t="shared" si="4358"/>
        <v>0</v>
      </c>
      <c r="V1200" s="163"/>
      <c r="W1200" s="191">
        <f>W1039+U1200</f>
        <v>0</v>
      </c>
      <c r="X1200" s="191">
        <f>X1039+W1200</f>
        <v>0</v>
      </c>
      <c r="Y1200" s="191">
        <f>Y1039+X1200</f>
        <v>0</v>
      </c>
      <c r="Z1200" s="191">
        <f>Z1039+Y1200</f>
        <v>0</v>
      </c>
      <c r="AA1200" s="191">
        <f>AA1039+Z1200</f>
        <v>0</v>
      </c>
      <c r="AB1200" s="191">
        <f>AB1039+AA1200</f>
        <v>0</v>
      </c>
      <c r="AC1200" s="191">
        <f>+AB1200+104058.61</f>
        <v>104058.61</v>
      </c>
      <c r="AD1200" s="191">
        <f>AD1039+AC1200</f>
        <v>104058.61</v>
      </c>
      <c r="AE1200" s="191">
        <f>AE1039+AD1200</f>
        <v>104058.61</v>
      </c>
      <c r="AF1200" s="191">
        <f>AF1039+AE1200</f>
        <v>104058.61</v>
      </c>
      <c r="AG1200" s="191">
        <f>AG1039+AF1200</f>
        <v>104058.61</v>
      </c>
      <c r="AH1200" s="191">
        <f>AH1039+AG1200</f>
        <v>104058.61</v>
      </c>
      <c r="AI1200" s="163"/>
      <c r="AJ1200" s="191">
        <f>AJ1039+AH1200</f>
        <v>104058.61</v>
      </c>
      <c r="AK1200" s="191">
        <f t="shared" ref="AK1200:AU1200" si="4359">AK1039+AJ1200</f>
        <v>104058.61</v>
      </c>
      <c r="AL1200" s="191">
        <f t="shared" si="4359"/>
        <v>104058.61</v>
      </c>
      <c r="AM1200" s="191">
        <f t="shared" si="4359"/>
        <v>104058.61</v>
      </c>
      <c r="AN1200" s="191">
        <f t="shared" si="4359"/>
        <v>104058.61</v>
      </c>
      <c r="AO1200" s="191">
        <f t="shared" si="4359"/>
        <v>104058.61</v>
      </c>
      <c r="AP1200" s="191">
        <f t="shared" si="4359"/>
        <v>104058.61</v>
      </c>
      <c r="AQ1200" s="191">
        <f t="shared" si="4359"/>
        <v>104058.61</v>
      </c>
      <c r="AR1200" s="191">
        <f t="shared" si="4359"/>
        <v>104058.61</v>
      </c>
      <c r="AS1200" s="191">
        <f t="shared" si="4359"/>
        <v>104058.61</v>
      </c>
      <c r="AT1200" s="191">
        <f t="shared" si="4359"/>
        <v>104058.61</v>
      </c>
      <c r="AU1200" s="191">
        <f t="shared" si="4359"/>
        <v>104058.61</v>
      </c>
      <c r="AV1200" s="163"/>
      <c r="AW1200" s="191">
        <f>AW1039+AU1200</f>
        <v>104058.61</v>
      </c>
      <c r="AX1200" s="191">
        <f t="shared" ref="AX1200:BH1200" si="4360">AX1039+AW1200</f>
        <v>104058.61</v>
      </c>
      <c r="AY1200" s="191">
        <f t="shared" si="4360"/>
        <v>104058.61</v>
      </c>
      <c r="AZ1200" s="191">
        <f t="shared" si="4360"/>
        <v>104058.61</v>
      </c>
      <c r="BA1200" s="191">
        <f t="shared" si="4360"/>
        <v>104058.61</v>
      </c>
      <c r="BB1200" s="191">
        <f t="shared" si="4360"/>
        <v>104058.61</v>
      </c>
      <c r="BC1200" s="191">
        <f t="shared" si="4360"/>
        <v>104058.61</v>
      </c>
      <c r="BD1200" s="191">
        <f t="shared" si="4360"/>
        <v>104058.61</v>
      </c>
      <c r="BE1200" s="191">
        <f t="shared" si="4360"/>
        <v>104058.61</v>
      </c>
      <c r="BF1200" s="191">
        <f t="shared" si="4360"/>
        <v>104058.61</v>
      </c>
      <c r="BG1200" s="191">
        <f t="shared" si="4360"/>
        <v>104058.61</v>
      </c>
      <c r="BH1200" s="191">
        <f t="shared" si="4360"/>
        <v>104058.61</v>
      </c>
      <c r="BI1200" s="163"/>
      <c r="BV1200" s="163"/>
      <c r="CI1200" s="163"/>
      <c r="CV1200" s="163"/>
      <c r="DI1200" s="163"/>
      <c r="DV1200" s="163"/>
      <c r="EI1200" s="163"/>
    </row>
    <row r="1201" spans="1:139" ht="15.75" outlineLevel="1" x14ac:dyDescent="0.25">
      <c r="A1201" s="2">
        <v>10</v>
      </c>
      <c r="B1201" s="1" t="s">
        <v>266</v>
      </c>
      <c r="C1201" s="1" t="s">
        <v>192</v>
      </c>
      <c r="D1201" s="2" t="s">
        <v>265</v>
      </c>
      <c r="E1201" s="162" t="s">
        <v>192</v>
      </c>
      <c r="F1201" s="84"/>
      <c r="G1201" s="123">
        <v>356</v>
      </c>
      <c r="H1201" s="208"/>
      <c r="J1201" s="191"/>
      <c r="K1201" s="191"/>
      <c r="L1201" s="191"/>
      <c r="M1201" s="191"/>
      <c r="N1201" s="191"/>
      <c r="O1201" s="191"/>
      <c r="P1201" s="191"/>
      <c r="Q1201" s="191"/>
      <c r="R1201" s="191"/>
      <c r="S1201" s="191"/>
      <c r="T1201" s="191"/>
      <c r="U1201" s="191"/>
      <c r="V1201" s="163"/>
      <c r="W1201" s="191">
        <f>+U1201+0</f>
        <v>0</v>
      </c>
      <c r="X1201" s="191">
        <f>+W1201+0</f>
        <v>0</v>
      </c>
      <c r="Y1201" s="191">
        <f t="shared" ref="Y1201:AH1201" si="4361">+X1201+0</f>
        <v>0</v>
      </c>
      <c r="Z1201" s="191">
        <f t="shared" si="4361"/>
        <v>0</v>
      </c>
      <c r="AA1201" s="191">
        <f t="shared" si="4361"/>
        <v>0</v>
      </c>
      <c r="AB1201" s="191">
        <f t="shared" si="4361"/>
        <v>0</v>
      </c>
      <c r="AC1201" s="191">
        <f>+AB1201+103146.93</f>
        <v>103146.93</v>
      </c>
      <c r="AD1201" s="191">
        <f t="shared" si="4361"/>
        <v>103146.93</v>
      </c>
      <c r="AE1201" s="191">
        <f t="shared" si="4361"/>
        <v>103146.93</v>
      </c>
      <c r="AF1201" s="191">
        <f t="shared" si="4361"/>
        <v>103146.93</v>
      </c>
      <c r="AG1201" s="191">
        <f t="shared" si="4361"/>
        <v>103146.93</v>
      </c>
      <c r="AH1201" s="191">
        <f t="shared" si="4361"/>
        <v>103146.93</v>
      </c>
      <c r="AI1201" s="163"/>
      <c r="AJ1201" s="191">
        <f>+AH1201+0</f>
        <v>103146.93</v>
      </c>
      <c r="AK1201" s="191">
        <f>+AJ1201+0</f>
        <v>103146.93</v>
      </c>
      <c r="AL1201" s="191">
        <f t="shared" ref="AL1201:AU1201" si="4362">+AK1201+0</f>
        <v>103146.93</v>
      </c>
      <c r="AM1201" s="191">
        <f t="shared" si="4362"/>
        <v>103146.93</v>
      </c>
      <c r="AN1201" s="191">
        <f t="shared" si="4362"/>
        <v>103146.93</v>
      </c>
      <c r="AO1201" s="191">
        <f t="shared" si="4362"/>
        <v>103146.93</v>
      </c>
      <c r="AP1201" s="191">
        <f t="shared" si="4362"/>
        <v>103146.93</v>
      </c>
      <c r="AQ1201" s="191">
        <f t="shared" si="4362"/>
        <v>103146.93</v>
      </c>
      <c r="AR1201" s="191">
        <f t="shared" si="4362"/>
        <v>103146.93</v>
      </c>
      <c r="AS1201" s="191">
        <f t="shared" si="4362"/>
        <v>103146.93</v>
      </c>
      <c r="AT1201" s="191">
        <f t="shared" si="4362"/>
        <v>103146.93</v>
      </c>
      <c r="AU1201" s="191">
        <f t="shared" si="4362"/>
        <v>103146.93</v>
      </c>
      <c r="AV1201" s="163"/>
      <c r="AW1201" s="191">
        <f>+AU1201+0</f>
        <v>103146.93</v>
      </c>
      <c r="AX1201" s="191">
        <f>+AW1201+0</f>
        <v>103146.93</v>
      </c>
      <c r="AY1201" s="191">
        <f t="shared" ref="AY1201:AY1202" si="4363">+AX1201+0</f>
        <v>103146.93</v>
      </c>
      <c r="AZ1201" s="191">
        <f t="shared" ref="AZ1201:AZ1202" si="4364">+AY1201+0</f>
        <v>103146.93</v>
      </c>
      <c r="BA1201" s="191">
        <f t="shared" ref="BA1201:BA1202" si="4365">+AZ1201+0</f>
        <v>103146.93</v>
      </c>
      <c r="BB1201" s="191">
        <f t="shared" ref="BB1201:BB1202" si="4366">+BA1201+0</f>
        <v>103146.93</v>
      </c>
      <c r="BC1201" s="191">
        <f t="shared" ref="BC1201:BC1202" si="4367">+BB1201+0</f>
        <v>103146.93</v>
      </c>
      <c r="BD1201" s="191">
        <f t="shared" ref="BD1201:BD1202" si="4368">+BC1201+0</f>
        <v>103146.93</v>
      </c>
      <c r="BE1201" s="191">
        <f t="shared" ref="BE1201:BE1202" si="4369">+BD1201+0</f>
        <v>103146.93</v>
      </c>
      <c r="BF1201" s="191">
        <f t="shared" ref="BF1201:BF1202" si="4370">+BE1201+0</f>
        <v>103146.93</v>
      </c>
      <c r="BG1201" s="191">
        <f t="shared" ref="BG1201:BG1202" si="4371">+BF1201+0</f>
        <v>103146.93</v>
      </c>
      <c r="BH1201" s="191">
        <f t="shared" ref="BH1201:BH1202" si="4372">+BG1201+0</f>
        <v>103146.93</v>
      </c>
      <c r="BI1201" s="163"/>
      <c r="BV1201" s="163"/>
      <c r="CI1201" s="163"/>
      <c r="CV1201" s="163"/>
      <c r="DI1201" s="163"/>
      <c r="DV1201" s="163"/>
      <c r="EI1201" s="163"/>
    </row>
    <row r="1202" spans="1:139" ht="15.75" outlineLevel="1" x14ac:dyDescent="0.25">
      <c r="A1202" s="2">
        <v>10</v>
      </c>
      <c r="B1202" s="1" t="s">
        <v>266</v>
      </c>
      <c r="C1202" s="1" t="s">
        <v>192</v>
      </c>
      <c r="D1202" s="2" t="s">
        <v>265</v>
      </c>
      <c r="E1202" s="162" t="s">
        <v>192</v>
      </c>
      <c r="F1202" s="84"/>
      <c r="G1202" s="123">
        <v>368</v>
      </c>
      <c r="H1202" s="208"/>
      <c r="J1202" s="191"/>
      <c r="K1202" s="191"/>
      <c r="L1202" s="191"/>
      <c r="M1202" s="191"/>
      <c r="N1202" s="191"/>
      <c r="O1202" s="191"/>
      <c r="P1202" s="191"/>
      <c r="Q1202" s="191"/>
      <c r="R1202" s="191"/>
      <c r="S1202" s="191"/>
      <c r="T1202" s="191"/>
      <c r="U1202" s="191"/>
      <c r="V1202" s="163"/>
      <c r="W1202" s="191">
        <f>+U1202+0</f>
        <v>0</v>
      </c>
      <c r="X1202" s="191">
        <f>+W1202+0</f>
        <v>0</v>
      </c>
      <c r="Y1202" s="191">
        <f t="shared" ref="Y1202:AH1202" si="4373">+X1202+0</f>
        <v>0</v>
      </c>
      <c r="Z1202" s="191">
        <f t="shared" si="4373"/>
        <v>0</v>
      </c>
      <c r="AA1202" s="191">
        <f t="shared" si="4373"/>
        <v>0</v>
      </c>
      <c r="AB1202" s="191">
        <f t="shared" si="4373"/>
        <v>0</v>
      </c>
      <c r="AC1202" s="191">
        <f>+AB1202+1204.39</f>
        <v>1204.3900000000001</v>
      </c>
      <c r="AD1202" s="191">
        <f t="shared" si="4373"/>
        <v>1204.3900000000001</v>
      </c>
      <c r="AE1202" s="191">
        <f t="shared" si="4373"/>
        <v>1204.3900000000001</v>
      </c>
      <c r="AF1202" s="191">
        <f t="shared" si="4373"/>
        <v>1204.3900000000001</v>
      </c>
      <c r="AG1202" s="191">
        <f t="shared" si="4373"/>
        <v>1204.3900000000001</v>
      </c>
      <c r="AH1202" s="191">
        <f t="shared" si="4373"/>
        <v>1204.3900000000001</v>
      </c>
      <c r="AI1202" s="163"/>
      <c r="AJ1202" s="191">
        <f>+AH1202+0</f>
        <v>1204.3900000000001</v>
      </c>
      <c r="AK1202" s="191">
        <f>+AJ1202+0</f>
        <v>1204.3900000000001</v>
      </c>
      <c r="AL1202" s="191">
        <f t="shared" ref="AL1202:AU1202" si="4374">+AK1202+0</f>
        <v>1204.3900000000001</v>
      </c>
      <c r="AM1202" s="191">
        <f t="shared" si="4374"/>
        <v>1204.3900000000001</v>
      </c>
      <c r="AN1202" s="191">
        <f t="shared" si="4374"/>
        <v>1204.3900000000001</v>
      </c>
      <c r="AO1202" s="191">
        <f t="shared" si="4374"/>
        <v>1204.3900000000001</v>
      </c>
      <c r="AP1202" s="191">
        <f t="shared" si="4374"/>
        <v>1204.3900000000001</v>
      </c>
      <c r="AQ1202" s="191">
        <f t="shared" si="4374"/>
        <v>1204.3900000000001</v>
      </c>
      <c r="AR1202" s="191">
        <f t="shared" si="4374"/>
        <v>1204.3900000000001</v>
      </c>
      <c r="AS1202" s="191">
        <f t="shared" si="4374"/>
        <v>1204.3900000000001</v>
      </c>
      <c r="AT1202" s="191">
        <f t="shared" si="4374"/>
        <v>1204.3900000000001</v>
      </c>
      <c r="AU1202" s="191">
        <f t="shared" si="4374"/>
        <v>1204.3900000000001</v>
      </c>
      <c r="AV1202" s="163"/>
      <c r="AW1202" s="191">
        <f>+AU1202+0</f>
        <v>1204.3900000000001</v>
      </c>
      <c r="AX1202" s="191">
        <f>+AW1202+0</f>
        <v>1204.3900000000001</v>
      </c>
      <c r="AY1202" s="191">
        <f t="shared" si="4363"/>
        <v>1204.3900000000001</v>
      </c>
      <c r="AZ1202" s="191">
        <f t="shared" si="4364"/>
        <v>1204.3900000000001</v>
      </c>
      <c r="BA1202" s="191">
        <f t="shared" si="4365"/>
        <v>1204.3900000000001</v>
      </c>
      <c r="BB1202" s="191">
        <f t="shared" si="4366"/>
        <v>1204.3900000000001</v>
      </c>
      <c r="BC1202" s="191">
        <f t="shared" si="4367"/>
        <v>1204.3900000000001</v>
      </c>
      <c r="BD1202" s="191">
        <f t="shared" si="4368"/>
        <v>1204.3900000000001</v>
      </c>
      <c r="BE1202" s="191">
        <f t="shared" si="4369"/>
        <v>1204.3900000000001</v>
      </c>
      <c r="BF1202" s="191">
        <f t="shared" si="4370"/>
        <v>1204.3900000000001</v>
      </c>
      <c r="BG1202" s="191">
        <f t="shared" si="4371"/>
        <v>1204.3900000000001</v>
      </c>
      <c r="BH1202" s="191">
        <f t="shared" si="4372"/>
        <v>1204.3900000000001</v>
      </c>
      <c r="BI1202" s="163"/>
      <c r="BV1202" s="163"/>
      <c r="CI1202" s="163"/>
      <c r="CV1202" s="163"/>
      <c r="DI1202" s="163"/>
      <c r="DV1202" s="163"/>
      <c r="EI1202" s="163"/>
    </row>
    <row r="1203" spans="1:139" ht="15.75" outlineLevel="1" x14ac:dyDescent="0.25">
      <c r="A1203" s="2">
        <f t="shared" ref="A1203:E1205" si="4375">A1040</f>
        <v>11</v>
      </c>
      <c r="B1203" s="1" t="str">
        <f t="shared" si="4375"/>
        <v>PRE-09722</v>
      </c>
      <c r="C1203" s="1" t="str">
        <f t="shared" si="4375"/>
        <v>SPP TAU - Circuit 230010</v>
      </c>
      <c r="D1203" s="2" t="str">
        <f t="shared" si="4375"/>
        <v>PRE-09722.1</v>
      </c>
      <c r="E1203" s="162" t="str">
        <f t="shared" si="4375"/>
        <v>SPP TAU - Circuit 230010</v>
      </c>
      <c r="F1203" s="84"/>
      <c r="G1203" s="123">
        <v>355</v>
      </c>
      <c r="H1203" s="128"/>
      <c r="J1203" s="191">
        <f t="shared" ref="J1203:U1203" si="4376">J1040+I1203</f>
        <v>0</v>
      </c>
      <c r="K1203" s="191">
        <f t="shared" si="4376"/>
        <v>0</v>
      </c>
      <c r="L1203" s="191">
        <f t="shared" si="4376"/>
        <v>0</v>
      </c>
      <c r="M1203" s="191">
        <f t="shared" si="4376"/>
        <v>0</v>
      </c>
      <c r="N1203" s="191">
        <f t="shared" si="4376"/>
        <v>0</v>
      </c>
      <c r="O1203" s="191">
        <f t="shared" si="4376"/>
        <v>0</v>
      </c>
      <c r="P1203" s="191">
        <f t="shared" si="4376"/>
        <v>0</v>
      </c>
      <c r="Q1203" s="191">
        <f t="shared" si="4376"/>
        <v>0</v>
      </c>
      <c r="R1203" s="191">
        <f t="shared" si="4376"/>
        <v>0</v>
      </c>
      <c r="S1203" s="191">
        <f t="shared" si="4376"/>
        <v>0</v>
      </c>
      <c r="T1203" s="191">
        <f t="shared" si="4376"/>
        <v>0</v>
      </c>
      <c r="U1203" s="191">
        <f t="shared" si="4376"/>
        <v>0</v>
      </c>
      <c r="V1203" s="163"/>
      <c r="W1203" s="191">
        <f>W1040+U1203</f>
        <v>0</v>
      </c>
      <c r="X1203" s="191">
        <f t="shared" ref="X1203:AH1203" si="4377">X1040+W1203</f>
        <v>0</v>
      </c>
      <c r="Y1203" s="191">
        <f t="shared" si="4377"/>
        <v>0</v>
      </c>
      <c r="Z1203" s="191">
        <f t="shared" si="4377"/>
        <v>0</v>
      </c>
      <c r="AA1203" s="191">
        <f t="shared" si="4377"/>
        <v>0</v>
      </c>
      <c r="AB1203" s="191">
        <f t="shared" si="4377"/>
        <v>0</v>
      </c>
      <c r="AC1203" s="191">
        <f t="shared" si="4377"/>
        <v>0</v>
      </c>
      <c r="AD1203" s="191">
        <f t="shared" si="4377"/>
        <v>0</v>
      </c>
      <c r="AE1203" s="191">
        <f t="shared" si="4377"/>
        <v>0</v>
      </c>
      <c r="AF1203" s="191">
        <f t="shared" si="4377"/>
        <v>0</v>
      </c>
      <c r="AG1203" s="191">
        <f t="shared" si="4377"/>
        <v>0</v>
      </c>
      <c r="AH1203" s="191">
        <f t="shared" si="4377"/>
        <v>0</v>
      </c>
      <c r="AI1203" s="163"/>
      <c r="AJ1203" s="191">
        <f>AJ1040+AH1203</f>
        <v>0</v>
      </c>
      <c r="AK1203" s="191">
        <f t="shared" ref="AK1203:AU1203" si="4378">AK1040+AJ1203</f>
        <v>0</v>
      </c>
      <c r="AL1203" s="191">
        <f t="shared" si="4378"/>
        <v>0</v>
      </c>
      <c r="AM1203" s="191">
        <f t="shared" si="4378"/>
        <v>0</v>
      </c>
      <c r="AN1203" s="191">
        <f t="shared" si="4378"/>
        <v>0</v>
      </c>
      <c r="AO1203" s="191">
        <f t="shared" si="4378"/>
        <v>0</v>
      </c>
      <c r="AP1203" s="191">
        <f t="shared" si="4378"/>
        <v>0</v>
      </c>
      <c r="AQ1203" s="191">
        <f t="shared" si="4378"/>
        <v>0</v>
      </c>
      <c r="AR1203" s="191">
        <f t="shared" si="4378"/>
        <v>0</v>
      </c>
      <c r="AS1203" s="191">
        <f t="shared" si="4378"/>
        <v>0</v>
      </c>
      <c r="AT1203" s="191">
        <f t="shared" si="4378"/>
        <v>0</v>
      </c>
      <c r="AU1203" s="191">
        <f t="shared" si="4378"/>
        <v>0</v>
      </c>
      <c r="AV1203" s="163"/>
      <c r="AW1203" s="191">
        <f>AW1040+AU1203</f>
        <v>0</v>
      </c>
      <c r="AX1203" s="191">
        <f t="shared" ref="AX1203:BH1203" si="4379">AX1040+AW1203</f>
        <v>0</v>
      </c>
      <c r="AY1203" s="191">
        <f t="shared" si="4379"/>
        <v>0</v>
      </c>
      <c r="AZ1203" s="191">
        <f t="shared" si="4379"/>
        <v>0</v>
      </c>
      <c r="BA1203" s="191">
        <f t="shared" si="4379"/>
        <v>0</v>
      </c>
      <c r="BB1203" s="191">
        <f t="shared" si="4379"/>
        <v>0</v>
      </c>
      <c r="BC1203" s="191">
        <f t="shared" si="4379"/>
        <v>0</v>
      </c>
      <c r="BD1203" s="191">
        <f t="shared" si="4379"/>
        <v>0</v>
      </c>
      <c r="BE1203" s="191">
        <f t="shared" si="4379"/>
        <v>0</v>
      </c>
      <c r="BF1203" s="191">
        <f t="shared" si="4379"/>
        <v>0</v>
      </c>
      <c r="BG1203" s="191">
        <f t="shared" si="4379"/>
        <v>0</v>
      </c>
      <c r="BH1203" s="191">
        <f t="shared" si="4379"/>
        <v>0</v>
      </c>
      <c r="BI1203" s="163"/>
      <c r="BV1203" s="163"/>
      <c r="CI1203" s="163"/>
      <c r="CV1203" s="163"/>
      <c r="DI1203" s="163"/>
      <c r="DV1203" s="163"/>
      <c r="EI1203" s="163"/>
    </row>
    <row r="1204" spans="1:139" ht="15.75" outlineLevel="1" x14ac:dyDescent="0.25">
      <c r="A1204" s="2">
        <f t="shared" si="4375"/>
        <v>12</v>
      </c>
      <c r="B1204" s="1" t="str">
        <f t="shared" si="4375"/>
        <v>PRE-09723</v>
      </c>
      <c r="C1204" s="1" t="str">
        <f t="shared" si="4375"/>
        <v>SPP TAU - Circuit 230038</v>
      </c>
      <c r="D1204" s="2" t="str">
        <f t="shared" si="4375"/>
        <v>PRE-09723.1</v>
      </c>
      <c r="E1204" s="162" t="str">
        <f t="shared" si="4375"/>
        <v>SPP TAU - Circuit 230038</v>
      </c>
      <c r="F1204" s="84"/>
      <c r="G1204" s="123">
        <v>355</v>
      </c>
      <c r="H1204" s="128"/>
      <c r="J1204" s="191">
        <f t="shared" ref="J1204:U1204" si="4380">J1041+I1204</f>
        <v>0</v>
      </c>
      <c r="K1204" s="191">
        <f t="shared" si="4380"/>
        <v>0</v>
      </c>
      <c r="L1204" s="191">
        <f t="shared" si="4380"/>
        <v>0</v>
      </c>
      <c r="M1204" s="191">
        <f t="shared" si="4380"/>
        <v>0</v>
      </c>
      <c r="N1204" s="191">
        <f t="shared" si="4380"/>
        <v>0</v>
      </c>
      <c r="O1204" s="191">
        <f t="shared" si="4380"/>
        <v>0</v>
      </c>
      <c r="P1204" s="191">
        <f t="shared" si="4380"/>
        <v>0</v>
      </c>
      <c r="Q1204" s="191">
        <f t="shared" si="4380"/>
        <v>0</v>
      </c>
      <c r="R1204" s="191">
        <f t="shared" si="4380"/>
        <v>0</v>
      </c>
      <c r="S1204" s="191">
        <f t="shared" si="4380"/>
        <v>0</v>
      </c>
      <c r="T1204" s="191">
        <f t="shared" si="4380"/>
        <v>0</v>
      </c>
      <c r="U1204" s="191">
        <f t="shared" si="4380"/>
        <v>0</v>
      </c>
      <c r="V1204" s="163"/>
      <c r="W1204" s="191">
        <f>W1041+U1204</f>
        <v>0</v>
      </c>
      <c r="X1204" s="191">
        <f t="shared" ref="X1204:AH1204" si="4381">X1041+W1204</f>
        <v>0</v>
      </c>
      <c r="Y1204" s="191">
        <f t="shared" si="4381"/>
        <v>0</v>
      </c>
      <c r="Z1204" s="191">
        <f t="shared" si="4381"/>
        <v>0</v>
      </c>
      <c r="AA1204" s="191">
        <f t="shared" si="4381"/>
        <v>0</v>
      </c>
      <c r="AB1204" s="191">
        <f t="shared" si="4381"/>
        <v>0</v>
      </c>
      <c r="AC1204" s="191">
        <f t="shared" si="4381"/>
        <v>0</v>
      </c>
      <c r="AD1204" s="191">
        <f t="shared" si="4381"/>
        <v>0</v>
      </c>
      <c r="AE1204" s="191">
        <f t="shared" si="4381"/>
        <v>0</v>
      </c>
      <c r="AF1204" s="191">
        <f t="shared" si="4381"/>
        <v>0</v>
      </c>
      <c r="AG1204" s="191">
        <f t="shared" si="4381"/>
        <v>0</v>
      </c>
      <c r="AH1204" s="191">
        <f t="shared" si="4381"/>
        <v>0</v>
      </c>
      <c r="AI1204" s="163"/>
      <c r="AJ1204" s="191">
        <f>AJ1041+AH1204</f>
        <v>0</v>
      </c>
      <c r="AK1204" s="191">
        <f t="shared" ref="AK1204:AU1204" si="4382">AK1041+AJ1204</f>
        <v>0</v>
      </c>
      <c r="AL1204" s="191">
        <f t="shared" si="4382"/>
        <v>0</v>
      </c>
      <c r="AM1204" s="191">
        <f t="shared" si="4382"/>
        <v>0</v>
      </c>
      <c r="AN1204" s="191">
        <f t="shared" si="4382"/>
        <v>0</v>
      </c>
      <c r="AO1204" s="191">
        <f t="shared" si="4382"/>
        <v>0</v>
      </c>
      <c r="AP1204" s="191">
        <f t="shared" si="4382"/>
        <v>0</v>
      </c>
      <c r="AQ1204" s="191">
        <f t="shared" si="4382"/>
        <v>0</v>
      </c>
      <c r="AR1204" s="191">
        <f t="shared" si="4382"/>
        <v>0</v>
      </c>
      <c r="AS1204" s="191">
        <f t="shared" si="4382"/>
        <v>0</v>
      </c>
      <c r="AT1204" s="191">
        <f t="shared" si="4382"/>
        <v>0</v>
      </c>
      <c r="AU1204" s="191">
        <f t="shared" si="4382"/>
        <v>0</v>
      </c>
      <c r="AV1204" s="163"/>
      <c r="AW1204" s="191">
        <f>AW1041+AU1204</f>
        <v>0</v>
      </c>
      <c r="AX1204" s="191">
        <f t="shared" ref="AX1204:BH1204" si="4383">AX1041+AW1204</f>
        <v>0</v>
      </c>
      <c r="AY1204" s="191">
        <f t="shared" si="4383"/>
        <v>0</v>
      </c>
      <c r="AZ1204" s="191">
        <f t="shared" si="4383"/>
        <v>0</v>
      </c>
      <c r="BA1204" s="191">
        <f t="shared" si="4383"/>
        <v>0</v>
      </c>
      <c r="BB1204" s="191">
        <f t="shared" si="4383"/>
        <v>0</v>
      </c>
      <c r="BC1204" s="191">
        <f t="shared" si="4383"/>
        <v>0</v>
      </c>
      <c r="BD1204" s="191">
        <f t="shared" si="4383"/>
        <v>0</v>
      </c>
      <c r="BE1204" s="191">
        <f t="shared" si="4383"/>
        <v>0</v>
      </c>
      <c r="BF1204" s="191">
        <f t="shared" si="4383"/>
        <v>0</v>
      </c>
      <c r="BG1204" s="191">
        <f t="shared" si="4383"/>
        <v>0</v>
      </c>
      <c r="BH1204" s="191">
        <f t="shared" si="4383"/>
        <v>0</v>
      </c>
      <c r="BI1204" s="163"/>
      <c r="BV1204" s="163"/>
      <c r="CI1204" s="163"/>
      <c r="CV1204" s="163"/>
      <c r="DI1204" s="163"/>
      <c r="DV1204" s="163"/>
      <c r="EI1204" s="163"/>
    </row>
    <row r="1205" spans="1:139" ht="15.75" outlineLevel="1" x14ac:dyDescent="0.25">
      <c r="A1205" s="2">
        <f t="shared" si="4375"/>
        <v>13</v>
      </c>
      <c r="B1205" s="1" t="str">
        <f t="shared" si="4375"/>
        <v>PRE-09724</v>
      </c>
      <c r="C1205" s="1" t="str">
        <f t="shared" si="4375"/>
        <v>SPP TAU - Circuit 230003</v>
      </c>
      <c r="D1205" s="2" t="str">
        <f t="shared" si="4375"/>
        <v>PRE-09724.1</v>
      </c>
      <c r="E1205" s="162" t="str">
        <f t="shared" si="4375"/>
        <v>SPP TAU - Circuit 230003</v>
      </c>
      <c r="F1205" s="84"/>
      <c r="G1205" s="123">
        <v>355</v>
      </c>
      <c r="H1205" s="128"/>
      <c r="J1205" s="191">
        <f t="shared" ref="J1205:U1205" si="4384">J1042+I1205</f>
        <v>0</v>
      </c>
      <c r="K1205" s="191">
        <f t="shared" si="4384"/>
        <v>0</v>
      </c>
      <c r="L1205" s="191">
        <f t="shared" si="4384"/>
        <v>0</v>
      </c>
      <c r="M1205" s="191">
        <f t="shared" si="4384"/>
        <v>0</v>
      </c>
      <c r="N1205" s="191">
        <f t="shared" si="4384"/>
        <v>0</v>
      </c>
      <c r="O1205" s="191">
        <f t="shared" si="4384"/>
        <v>0</v>
      </c>
      <c r="P1205" s="191">
        <f t="shared" si="4384"/>
        <v>0</v>
      </c>
      <c r="Q1205" s="191">
        <f t="shared" si="4384"/>
        <v>0</v>
      </c>
      <c r="R1205" s="191">
        <f t="shared" si="4384"/>
        <v>0</v>
      </c>
      <c r="S1205" s="191">
        <f t="shared" si="4384"/>
        <v>0</v>
      </c>
      <c r="T1205" s="191">
        <f t="shared" si="4384"/>
        <v>0</v>
      </c>
      <c r="U1205" s="191">
        <f t="shared" si="4384"/>
        <v>0</v>
      </c>
      <c r="V1205" s="163"/>
      <c r="W1205" s="191">
        <f>+U1205+0</f>
        <v>0</v>
      </c>
      <c r="X1205" s="191">
        <f t="shared" ref="X1205:AF1205" si="4385">X1042+W1205</f>
        <v>0</v>
      </c>
      <c r="Y1205" s="191">
        <f t="shared" si="4385"/>
        <v>0</v>
      </c>
      <c r="Z1205" s="191">
        <f t="shared" si="4385"/>
        <v>0</v>
      </c>
      <c r="AA1205" s="191">
        <f t="shared" si="4385"/>
        <v>0</v>
      </c>
      <c r="AB1205" s="191">
        <f t="shared" si="4385"/>
        <v>0</v>
      </c>
      <c r="AC1205" s="191">
        <f t="shared" si="4385"/>
        <v>0</v>
      </c>
      <c r="AD1205" s="191">
        <f t="shared" si="4385"/>
        <v>0</v>
      </c>
      <c r="AE1205" s="191">
        <f t="shared" si="4385"/>
        <v>0</v>
      </c>
      <c r="AF1205" s="191">
        <f t="shared" si="4385"/>
        <v>0</v>
      </c>
      <c r="AG1205" s="191">
        <f>56158.22+AF1205</f>
        <v>56158.22</v>
      </c>
      <c r="AH1205" s="191">
        <f>AH1042+AG1205</f>
        <v>56158.22</v>
      </c>
      <c r="AI1205" s="163"/>
      <c r="AJ1205" s="191">
        <f>AJ1042+AH1205</f>
        <v>56158.22</v>
      </c>
      <c r="AK1205" s="191">
        <f t="shared" ref="AK1205:AU1205" si="4386">AK1042+AJ1205</f>
        <v>56158.22</v>
      </c>
      <c r="AL1205" s="191">
        <f t="shared" si="4386"/>
        <v>56158.22</v>
      </c>
      <c r="AM1205" s="191">
        <f t="shared" si="4386"/>
        <v>56158.22</v>
      </c>
      <c r="AN1205" s="191">
        <f t="shared" si="4386"/>
        <v>56158.22</v>
      </c>
      <c r="AO1205" s="191">
        <f t="shared" si="4386"/>
        <v>56158.22</v>
      </c>
      <c r="AP1205" s="191">
        <f t="shared" si="4386"/>
        <v>56158.22</v>
      </c>
      <c r="AQ1205" s="191">
        <f t="shared" si="4386"/>
        <v>56158.22</v>
      </c>
      <c r="AR1205" s="191">
        <f t="shared" si="4386"/>
        <v>56158.22</v>
      </c>
      <c r="AS1205" s="191">
        <f t="shared" si="4386"/>
        <v>56158.22</v>
      </c>
      <c r="AT1205" s="191">
        <f t="shared" si="4386"/>
        <v>56158.22</v>
      </c>
      <c r="AU1205" s="191">
        <f t="shared" si="4386"/>
        <v>56158.22</v>
      </c>
      <c r="AV1205" s="163"/>
      <c r="AW1205" s="191">
        <f>AW1042+AU1205</f>
        <v>56158.22</v>
      </c>
      <c r="AX1205" s="191">
        <f t="shared" ref="AX1205:BH1205" si="4387">AX1042+AW1205</f>
        <v>56158.22</v>
      </c>
      <c r="AY1205" s="191">
        <f t="shared" si="4387"/>
        <v>56158.22</v>
      </c>
      <c r="AZ1205" s="191">
        <f t="shared" si="4387"/>
        <v>56158.22</v>
      </c>
      <c r="BA1205" s="191">
        <f t="shared" si="4387"/>
        <v>56158.22</v>
      </c>
      <c r="BB1205" s="191">
        <f t="shared" si="4387"/>
        <v>56158.22</v>
      </c>
      <c r="BC1205" s="191">
        <f t="shared" si="4387"/>
        <v>56158.22</v>
      </c>
      <c r="BD1205" s="191">
        <f t="shared" si="4387"/>
        <v>56158.22</v>
      </c>
      <c r="BE1205" s="191">
        <f t="shared" si="4387"/>
        <v>56158.22</v>
      </c>
      <c r="BF1205" s="191">
        <f t="shared" si="4387"/>
        <v>56158.22</v>
      </c>
      <c r="BG1205" s="191">
        <f t="shared" si="4387"/>
        <v>56158.22</v>
      </c>
      <c r="BH1205" s="191">
        <f t="shared" si="4387"/>
        <v>56158.22</v>
      </c>
      <c r="BI1205" s="163"/>
      <c r="BV1205" s="163"/>
      <c r="CI1205" s="163"/>
      <c r="CV1205" s="163"/>
      <c r="DI1205" s="163"/>
      <c r="DV1205" s="163"/>
      <c r="EI1205" s="163"/>
    </row>
    <row r="1206" spans="1:139" ht="15.75" outlineLevel="1" x14ac:dyDescent="0.25">
      <c r="A1206" s="2">
        <v>13</v>
      </c>
      <c r="B1206" s="1" t="s">
        <v>268</v>
      </c>
      <c r="C1206" s="1" t="s">
        <v>195</v>
      </c>
      <c r="D1206" s="2" t="s">
        <v>267</v>
      </c>
      <c r="E1206" s="162" t="s">
        <v>195</v>
      </c>
      <c r="F1206" s="84"/>
      <c r="G1206" s="123">
        <v>356</v>
      </c>
      <c r="H1206" s="128"/>
      <c r="J1206" s="191"/>
      <c r="K1206" s="191"/>
      <c r="L1206" s="191"/>
      <c r="M1206" s="191"/>
      <c r="N1206" s="191"/>
      <c r="O1206" s="191"/>
      <c r="P1206" s="191"/>
      <c r="Q1206" s="191"/>
      <c r="R1206" s="191"/>
      <c r="S1206" s="191"/>
      <c r="T1206" s="191"/>
      <c r="U1206" s="191"/>
      <c r="V1206" s="163"/>
      <c r="W1206" s="191">
        <f>W1043+U1206</f>
        <v>0</v>
      </c>
      <c r="X1206" s="191">
        <f>+W1206+0</f>
        <v>0</v>
      </c>
      <c r="Y1206" s="191">
        <f t="shared" ref="Y1206:AH1206" si="4388">+X1206+0</f>
        <v>0</v>
      </c>
      <c r="Z1206" s="191">
        <f t="shared" si="4388"/>
        <v>0</v>
      </c>
      <c r="AA1206" s="191">
        <f t="shared" si="4388"/>
        <v>0</v>
      </c>
      <c r="AB1206" s="191">
        <f t="shared" si="4388"/>
        <v>0</v>
      </c>
      <c r="AC1206" s="191">
        <f t="shared" si="4388"/>
        <v>0</v>
      </c>
      <c r="AD1206" s="191">
        <f t="shared" si="4388"/>
        <v>0</v>
      </c>
      <c r="AE1206" s="191">
        <f t="shared" si="4388"/>
        <v>0</v>
      </c>
      <c r="AF1206" s="191">
        <f t="shared" si="4388"/>
        <v>0</v>
      </c>
      <c r="AG1206" s="191">
        <f>+AF1206+60305.08</f>
        <v>60305.08</v>
      </c>
      <c r="AH1206" s="191">
        <f t="shared" si="4388"/>
        <v>60305.08</v>
      </c>
      <c r="AI1206" s="163"/>
      <c r="AJ1206" s="191">
        <f>AJ1043+AH1206</f>
        <v>60305.08</v>
      </c>
      <c r="AK1206" s="191">
        <f>+AJ1206+0</f>
        <v>60305.08</v>
      </c>
      <c r="AL1206" s="191">
        <f t="shared" ref="AL1206:AU1206" si="4389">+AK1206+0</f>
        <v>60305.08</v>
      </c>
      <c r="AM1206" s="191">
        <f t="shared" si="4389"/>
        <v>60305.08</v>
      </c>
      <c r="AN1206" s="191">
        <f t="shared" si="4389"/>
        <v>60305.08</v>
      </c>
      <c r="AO1206" s="191">
        <f t="shared" si="4389"/>
        <v>60305.08</v>
      </c>
      <c r="AP1206" s="191">
        <f t="shared" si="4389"/>
        <v>60305.08</v>
      </c>
      <c r="AQ1206" s="191">
        <f t="shared" si="4389"/>
        <v>60305.08</v>
      </c>
      <c r="AR1206" s="191">
        <f t="shared" si="4389"/>
        <v>60305.08</v>
      </c>
      <c r="AS1206" s="191">
        <f t="shared" si="4389"/>
        <v>60305.08</v>
      </c>
      <c r="AT1206" s="191">
        <f t="shared" si="4389"/>
        <v>60305.08</v>
      </c>
      <c r="AU1206" s="191">
        <f t="shared" si="4389"/>
        <v>60305.08</v>
      </c>
      <c r="AV1206" s="163"/>
      <c r="AW1206" s="191">
        <f>AW1043+AU1206</f>
        <v>60305.08</v>
      </c>
      <c r="AX1206" s="191">
        <f>+AW1206+0</f>
        <v>60305.08</v>
      </c>
      <c r="AY1206" s="191">
        <f t="shared" ref="AY1206:BH1206" si="4390">+AX1206+0</f>
        <v>60305.08</v>
      </c>
      <c r="AZ1206" s="191">
        <f t="shared" si="4390"/>
        <v>60305.08</v>
      </c>
      <c r="BA1206" s="191">
        <f t="shared" si="4390"/>
        <v>60305.08</v>
      </c>
      <c r="BB1206" s="191">
        <f t="shared" si="4390"/>
        <v>60305.08</v>
      </c>
      <c r="BC1206" s="191">
        <f t="shared" si="4390"/>
        <v>60305.08</v>
      </c>
      <c r="BD1206" s="191">
        <f t="shared" si="4390"/>
        <v>60305.08</v>
      </c>
      <c r="BE1206" s="191">
        <f t="shared" si="4390"/>
        <v>60305.08</v>
      </c>
      <c r="BF1206" s="191">
        <f t="shared" si="4390"/>
        <v>60305.08</v>
      </c>
      <c r="BG1206" s="191">
        <f t="shared" si="4390"/>
        <v>60305.08</v>
      </c>
      <c r="BH1206" s="191">
        <f t="shared" si="4390"/>
        <v>60305.08</v>
      </c>
      <c r="BI1206" s="163"/>
      <c r="BV1206" s="163"/>
      <c r="CI1206" s="163"/>
      <c r="CV1206" s="163"/>
      <c r="DI1206" s="163"/>
      <c r="DV1206" s="163"/>
      <c r="EI1206" s="163"/>
    </row>
    <row r="1207" spans="1:139" ht="15.75" outlineLevel="1" x14ac:dyDescent="0.25">
      <c r="A1207" s="2">
        <f>A1043</f>
        <v>14</v>
      </c>
      <c r="B1207" s="1" t="str">
        <f>B1043</f>
        <v>PRE-09725</v>
      </c>
      <c r="C1207" s="1" t="str">
        <f>C1043</f>
        <v>SPP TAU - Circuit 230005</v>
      </c>
      <c r="D1207" s="2" t="str">
        <f>D1043</f>
        <v>PRE-09725.1 / A2764953</v>
      </c>
      <c r="E1207" s="162" t="str">
        <f>E1043</f>
        <v>SPP TAU - Circuit 230005</v>
      </c>
      <c r="F1207" s="84"/>
      <c r="G1207" s="123">
        <v>355</v>
      </c>
      <c r="H1207" s="128"/>
      <c r="J1207" s="191">
        <f t="shared" ref="J1207:U1207" si="4391">J1043+I1207</f>
        <v>0</v>
      </c>
      <c r="K1207" s="191">
        <f t="shared" si="4391"/>
        <v>0</v>
      </c>
      <c r="L1207" s="191">
        <f t="shared" si="4391"/>
        <v>0</v>
      </c>
      <c r="M1207" s="191">
        <f t="shared" si="4391"/>
        <v>0</v>
      </c>
      <c r="N1207" s="191">
        <f t="shared" si="4391"/>
        <v>0</v>
      </c>
      <c r="O1207" s="191">
        <f t="shared" si="4391"/>
        <v>0</v>
      </c>
      <c r="P1207" s="191">
        <f t="shared" si="4391"/>
        <v>0</v>
      </c>
      <c r="Q1207" s="191">
        <f t="shared" si="4391"/>
        <v>0</v>
      </c>
      <c r="R1207" s="191">
        <f t="shared" si="4391"/>
        <v>0</v>
      </c>
      <c r="S1207" s="191">
        <f t="shared" si="4391"/>
        <v>0</v>
      </c>
      <c r="T1207" s="191">
        <f t="shared" si="4391"/>
        <v>0</v>
      </c>
      <c r="U1207" s="191">
        <f t="shared" si="4391"/>
        <v>0</v>
      </c>
      <c r="V1207" s="163"/>
      <c r="W1207" s="191">
        <f>W1043+U1207</f>
        <v>0</v>
      </c>
      <c r="X1207" s="191">
        <f t="shared" ref="X1207:AF1207" si="4392">X1043+W1207</f>
        <v>0</v>
      </c>
      <c r="Y1207" s="191">
        <f t="shared" si="4392"/>
        <v>0</v>
      </c>
      <c r="Z1207" s="191">
        <f t="shared" si="4392"/>
        <v>0</v>
      </c>
      <c r="AA1207" s="191">
        <f t="shared" si="4392"/>
        <v>0</v>
      </c>
      <c r="AB1207" s="191">
        <f t="shared" si="4392"/>
        <v>0</v>
      </c>
      <c r="AC1207" s="191">
        <f t="shared" si="4392"/>
        <v>0</v>
      </c>
      <c r="AD1207" s="191">
        <f t="shared" si="4392"/>
        <v>0</v>
      </c>
      <c r="AE1207" s="191">
        <f t="shared" si="4392"/>
        <v>0</v>
      </c>
      <c r="AF1207" s="191">
        <f t="shared" si="4392"/>
        <v>0</v>
      </c>
      <c r="AG1207" s="191">
        <f>35701.19+AF1207</f>
        <v>35701.19</v>
      </c>
      <c r="AH1207" s="191">
        <f>AH1043+AG1207</f>
        <v>35701.19</v>
      </c>
      <c r="AI1207" s="163"/>
      <c r="AJ1207" s="191">
        <f>AJ1043+AH1207</f>
        <v>35701.19</v>
      </c>
      <c r="AK1207" s="191">
        <f t="shared" ref="AK1207:AU1207" si="4393">AK1043+AJ1207</f>
        <v>35701.19</v>
      </c>
      <c r="AL1207" s="191">
        <f t="shared" si="4393"/>
        <v>35701.19</v>
      </c>
      <c r="AM1207" s="191">
        <f t="shared" si="4393"/>
        <v>35701.19</v>
      </c>
      <c r="AN1207" s="191">
        <f t="shared" si="4393"/>
        <v>35701.19</v>
      </c>
      <c r="AO1207" s="191">
        <f t="shared" si="4393"/>
        <v>35701.19</v>
      </c>
      <c r="AP1207" s="191">
        <f t="shared" si="4393"/>
        <v>35701.19</v>
      </c>
      <c r="AQ1207" s="191">
        <f t="shared" si="4393"/>
        <v>35701.19</v>
      </c>
      <c r="AR1207" s="191">
        <f t="shared" si="4393"/>
        <v>35701.19</v>
      </c>
      <c r="AS1207" s="191">
        <f t="shared" si="4393"/>
        <v>35701.19</v>
      </c>
      <c r="AT1207" s="191">
        <f t="shared" si="4393"/>
        <v>35701.19</v>
      </c>
      <c r="AU1207" s="191">
        <f t="shared" si="4393"/>
        <v>35701.19</v>
      </c>
      <c r="AV1207" s="163"/>
      <c r="AW1207" s="191">
        <f>AW1043+AU1207</f>
        <v>35701.19</v>
      </c>
      <c r="AX1207" s="191">
        <f t="shared" ref="AX1207:BH1207" si="4394">AX1043+AW1207</f>
        <v>35701.19</v>
      </c>
      <c r="AY1207" s="191">
        <f t="shared" si="4394"/>
        <v>35701.19</v>
      </c>
      <c r="AZ1207" s="191">
        <f t="shared" si="4394"/>
        <v>35701.19</v>
      </c>
      <c r="BA1207" s="191">
        <f t="shared" si="4394"/>
        <v>35701.19</v>
      </c>
      <c r="BB1207" s="191">
        <f t="shared" si="4394"/>
        <v>35701.19</v>
      </c>
      <c r="BC1207" s="191">
        <f t="shared" si="4394"/>
        <v>35701.19</v>
      </c>
      <c r="BD1207" s="191">
        <f t="shared" si="4394"/>
        <v>35701.19</v>
      </c>
      <c r="BE1207" s="191">
        <f t="shared" si="4394"/>
        <v>35701.19</v>
      </c>
      <c r="BF1207" s="191">
        <f t="shared" si="4394"/>
        <v>35701.19</v>
      </c>
      <c r="BG1207" s="191">
        <f t="shared" si="4394"/>
        <v>35701.19</v>
      </c>
      <c r="BH1207" s="191">
        <f t="shared" si="4394"/>
        <v>35701.19</v>
      </c>
      <c r="BI1207" s="163"/>
      <c r="BV1207" s="163"/>
      <c r="CI1207" s="163"/>
      <c r="CV1207" s="163"/>
      <c r="DI1207" s="163"/>
      <c r="DV1207" s="163"/>
      <c r="EI1207" s="163"/>
    </row>
    <row r="1208" spans="1:139" ht="15.75" outlineLevel="1" x14ac:dyDescent="0.25">
      <c r="A1208" s="2">
        <v>14</v>
      </c>
      <c r="B1208" s="1" t="s">
        <v>273</v>
      </c>
      <c r="C1208" s="1" t="s">
        <v>196</v>
      </c>
      <c r="D1208" s="2" t="s">
        <v>317</v>
      </c>
      <c r="E1208" s="162" t="s">
        <v>196</v>
      </c>
      <c r="F1208" s="84"/>
      <c r="G1208" s="123">
        <v>356</v>
      </c>
      <c r="H1208" s="128"/>
      <c r="J1208" s="191"/>
      <c r="K1208" s="191"/>
      <c r="L1208" s="191"/>
      <c r="M1208" s="191"/>
      <c r="N1208" s="191"/>
      <c r="O1208" s="191"/>
      <c r="P1208" s="191"/>
      <c r="Q1208" s="191"/>
      <c r="R1208" s="191"/>
      <c r="S1208" s="191"/>
      <c r="T1208" s="191"/>
      <c r="U1208" s="191"/>
      <c r="V1208" s="163"/>
      <c r="W1208" s="191">
        <f>0+U1208</f>
        <v>0</v>
      </c>
      <c r="X1208" s="191">
        <f>+W1208+0</f>
        <v>0</v>
      </c>
      <c r="Y1208" s="191">
        <f t="shared" ref="Y1208:AH1208" si="4395">+X1208+0</f>
        <v>0</v>
      </c>
      <c r="Z1208" s="191">
        <f t="shared" si="4395"/>
        <v>0</v>
      </c>
      <c r="AA1208" s="191">
        <f t="shared" si="4395"/>
        <v>0</v>
      </c>
      <c r="AB1208" s="191">
        <f t="shared" si="4395"/>
        <v>0</v>
      </c>
      <c r="AC1208" s="191">
        <f t="shared" si="4395"/>
        <v>0</v>
      </c>
      <c r="AD1208" s="191">
        <f t="shared" si="4395"/>
        <v>0</v>
      </c>
      <c r="AE1208" s="191">
        <f t="shared" si="4395"/>
        <v>0</v>
      </c>
      <c r="AF1208" s="191">
        <f t="shared" si="4395"/>
        <v>0</v>
      </c>
      <c r="AG1208" s="191">
        <f>+AF1208+34863.23</f>
        <v>34863.230000000003</v>
      </c>
      <c r="AH1208" s="191">
        <f t="shared" si="4395"/>
        <v>34863.230000000003</v>
      </c>
      <c r="AI1208" s="163"/>
      <c r="AJ1208" s="191">
        <f>0+AH1208</f>
        <v>34863.230000000003</v>
      </c>
      <c r="AK1208" s="191">
        <f>+AJ1208+0</f>
        <v>34863.230000000003</v>
      </c>
      <c r="AL1208" s="191">
        <f t="shared" ref="AL1208:AU1208" si="4396">+AK1208+0</f>
        <v>34863.230000000003</v>
      </c>
      <c r="AM1208" s="191">
        <f t="shared" si="4396"/>
        <v>34863.230000000003</v>
      </c>
      <c r="AN1208" s="191">
        <f t="shared" si="4396"/>
        <v>34863.230000000003</v>
      </c>
      <c r="AO1208" s="191">
        <f t="shared" si="4396"/>
        <v>34863.230000000003</v>
      </c>
      <c r="AP1208" s="191">
        <f t="shared" si="4396"/>
        <v>34863.230000000003</v>
      </c>
      <c r="AQ1208" s="191">
        <f t="shared" si="4396"/>
        <v>34863.230000000003</v>
      </c>
      <c r="AR1208" s="191">
        <f t="shared" si="4396"/>
        <v>34863.230000000003</v>
      </c>
      <c r="AS1208" s="191">
        <f t="shared" si="4396"/>
        <v>34863.230000000003</v>
      </c>
      <c r="AT1208" s="191">
        <f t="shared" si="4396"/>
        <v>34863.230000000003</v>
      </c>
      <c r="AU1208" s="191">
        <f t="shared" si="4396"/>
        <v>34863.230000000003</v>
      </c>
      <c r="AV1208" s="163"/>
      <c r="AW1208" s="191">
        <f>0+AU1208</f>
        <v>34863.230000000003</v>
      </c>
      <c r="AX1208" s="191">
        <f>+AW1208+0</f>
        <v>34863.230000000003</v>
      </c>
      <c r="AY1208" s="191">
        <f t="shared" ref="AY1208:BH1208" si="4397">+AX1208+0</f>
        <v>34863.230000000003</v>
      </c>
      <c r="AZ1208" s="191">
        <f t="shared" si="4397"/>
        <v>34863.230000000003</v>
      </c>
      <c r="BA1208" s="191">
        <f t="shared" si="4397"/>
        <v>34863.230000000003</v>
      </c>
      <c r="BB1208" s="191">
        <f t="shared" si="4397"/>
        <v>34863.230000000003</v>
      </c>
      <c r="BC1208" s="191">
        <f t="shared" si="4397"/>
        <v>34863.230000000003</v>
      </c>
      <c r="BD1208" s="191">
        <f t="shared" si="4397"/>
        <v>34863.230000000003</v>
      </c>
      <c r="BE1208" s="191">
        <f t="shared" si="4397"/>
        <v>34863.230000000003</v>
      </c>
      <c r="BF1208" s="191">
        <f t="shared" si="4397"/>
        <v>34863.230000000003</v>
      </c>
      <c r="BG1208" s="191">
        <f t="shared" si="4397"/>
        <v>34863.230000000003</v>
      </c>
      <c r="BH1208" s="191">
        <f t="shared" si="4397"/>
        <v>34863.230000000003</v>
      </c>
      <c r="BI1208" s="163"/>
      <c r="BV1208" s="163"/>
      <c r="CI1208" s="163"/>
      <c r="CV1208" s="163"/>
      <c r="DI1208" s="163"/>
      <c r="DV1208" s="163"/>
      <c r="EI1208" s="163"/>
    </row>
    <row r="1209" spans="1:139" ht="15.75" outlineLevel="1" x14ac:dyDescent="0.25">
      <c r="A1209" s="2">
        <f>A1044</f>
        <v>15</v>
      </c>
      <c r="B1209" s="1" t="str">
        <f>B1044</f>
        <v>PRE-09726</v>
      </c>
      <c r="C1209" s="1" t="str">
        <f>C1044</f>
        <v>SPP TAU - Circuit 230004</v>
      </c>
      <c r="D1209" s="2" t="str">
        <f>D1044</f>
        <v>PRE-09726.1</v>
      </c>
      <c r="E1209" s="162" t="str">
        <f>E1044</f>
        <v>SPP TAU - Circuit 230004</v>
      </c>
      <c r="F1209" s="84"/>
      <c r="G1209" s="123">
        <v>355</v>
      </c>
      <c r="H1209" s="128"/>
      <c r="J1209" s="191">
        <f t="shared" ref="J1209:U1209" si="4398">J1044+I1209</f>
        <v>0</v>
      </c>
      <c r="K1209" s="191">
        <f t="shared" si="4398"/>
        <v>0</v>
      </c>
      <c r="L1209" s="191">
        <f t="shared" si="4398"/>
        <v>0</v>
      </c>
      <c r="M1209" s="191">
        <f t="shared" si="4398"/>
        <v>0</v>
      </c>
      <c r="N1209" s="191">
        <f t="shared" si="4398"/>
        <v>0</v>
      </c>
      <c r="O1209" s="191">
        <f t="shared" si="4398"/>
        <v>0</v>
      </c>
      <c r="P1209" s="191">
        <f t="shared" si="4398"/>
        <v>0</v>
      </c>
      <c r="Q1209" s="191">
        <f t="shared" si="4398"/>
        <v>0</v>
      </c>
      <c r="R1209" s="191">
        <f t="shared" si="4398"/>
        <v>0</v>
      </c>
      <c r="S1209" s="191">
        <f t="shared" si="4398"/>
        <v>0</v>
      </c>
      <c r="T1209" s="191">
        <f t="shared" si="4398"/>
        <v>0</v>
      </c>
      <c r="U1209" s="191">
        <f t="shared" si="4398"/>
        <v>0</v>
      </c>
      <c r="V1209" s="163"/>
      <c r="W1209" s="191">
        <f>W1044+U1209</f>
        <v>0</v>
      </c>
      <c r="X1209" s="191">
        <f t="shared" ref="X1209:AG1209" si="4399">X1044+W1209</f>
        <v>0</v>
      </c>
      <c r="Y1209" s="191">
        <f t="shared" si="4399"/>
        <v>0</v>
      </c>
      <c r="Z1209" s="191">
        <f t="shared" si="4399"/>
        <v>0</v>
      </c>
      <c r="AA1209" s="191">
        <f t="shared" si="4399"/>
        <v>0</v>
      </c>
      <c r="AB1209" s="191">
        <f t="shared" si="4399"/>
        <v>0</v>
      </c>
      <c r="AC1209" s="191">
        <f t="shared" si="4399"/>
        <v>0</v>
      </c>
      <c r="AD1209" s="191">
        <f t="shared" si="4399"/>
        <v>0</v>
      </c>
      <c r="AE1209" s="191">
        <f t="shared" si="4399"/>
        <v>0</v>
      </c>
      <c r="AF1209" s="191">
        <f t="shared" si="4399"/>
        <v>0</v>
      </c>
      <c r="AG1209" s="191">
        <f t="shared" si="4399"/>
        <v>0</v>
      </c>
      <c r="AH1209" s="191">
        <f>67661+AG1209</f>
        <v>67661</v>
      </c>
      <c r="AI1209" s="163"/>
      <c r="AJ1209" s="191">
        <f>AJ1044+AH1209</f>
        <v>67661</v>
      </c>
      <c r="AK1209" s="191">
        <f t="shared" ref="AK1209:AU1209" si="4400">AK1044+AJ1209</f>
        <v>67661</v>
      </c>
      <c r="AL1209" s="191">
        <f t="shared" si="4400"/>
        <v>67661</v>
      </c>
      <c r="AM1209" s="191">
        <f t="shared" si="4400"/>
        <v>67661</v>
      </c>
      <c r="AN1209" s="191">
        <f t="shared" si="4400"/>
        <v>67661</v>
      </c>
      <c r="AO1209" s="191">
        <f t="shared" si="4400"/>
        <v>67661</v>
      </c>
      <c r="AP1209" s="191">
        <f t="shared" si="4400"/>
        <v>67661</v>
      </c>
      <c r="AQ1209" s="191">
        <f t="shared" si="4400"/>
        <v>67661</v>
      </c>
      <c r="AR1209" s="191">
        <f t="shared" si="4400"/>
        <v>67661</v>
      </c>
      <c r="AS1209" s="191">
        <f t="shared" si="4400"/>
        <v>67661</v>
      </c>
      <c r="AT1209" s="191">
        <f t="shared" si="4400"/>
        <v>67661</v>
      </c>
      <c r="AU1209" s="191">
        <f t="shared" si="4400"/>
        <v>67661</v>
      </c>
      <c r="AV1209" s="163"/>
      <c r="AW1209" s="191">
        <f>AW1044+AU1209</f>
        <v>67661</v>
      </c>
      <c r="AX1209" s="191">
        <f t="shared" ref="AX1209:BH1209" si="4401">AX1044+AW1209</f>
        <v>67661</v>
      </c>
      <c r="AY1209" s="191">
        <f t="shared" si="4401"/>
        <v>67661</v>
      </c>
      <c r="AZ1209" s="191">
        <f t="shared" si="4401"/>
        <v>67661</v>
      </c>
      <c r="BA1209" s="191">
        <f t="shared" si="4401"/>
        <v>67661</v>
      </c>
      <c r="BB1209" s="191">
        <f t="shared" si="4401"/>
        <v>67661</v>
      </c>
      <c r="BC1209" s="191">
        <f t="shared" si="4401"/>
        <v>67661</v>
      </c>
      <c r="BD1209" s="191">
        <f t="shared" si="4401"/>
        <v>67661</v>
      </c>
      <c r="BE1209" s="191">
        <f t="shared" si="4401"/>
        <v>67661</v>
      </c>
      <c r="BF1209" s="191">
        <f t="shared" si="4401"/>
        <v>67661</v>
      </c>
      <c r="BG1209" s="191">
        <f t="shared" si="4401"/>
        <v>67661</v>
      </c>
      <c r="BH1209" s="191">
        <f t="shared" si="4401"/>
        <v>67661</v>
      </c>
      <c r="BI1209" s="163"/>
      <c r="BV1209" s="163"/>
      <c r="CI1209" s="163"/>
      <c r="CV1209" s="163"/>
      <c r="DI1209" s="163"/>
      <c r="DV1209" s="163"/>
      <c r="EI1209" s="163"/>
    </row>
    <row r="1210" spans="1:139" ht="15.75" outlineLevel="1" x14ac:dyDescent="0.25">
      <c r="A1210" s="2">
        <v>15</v>
      </c>
      <c r="B1210" s="1" t="s">
        <v>283</v>
      </c>
      <c r="C1210" s="1" t="s">
        <v>197</v>
      </c>
      <c r="D1210" s="2" t="s">
        <v>282</v>
      </c>
      <c r="E1210" s="162" t="s">
        <v>197</v>
      </c>
      <c r="F1210" s="84"/>
      <c r="G1210" s="123">
        <v>356</v>
      </c>
      <c r="H1210" s="128"/>
      <c r="J1210" s="191"/>
      <c r="K1210" s="191"/>
      <c r="L1210" s="191"/>
      <c r="M1210" s="191"/>
      <c r="N1210" s="191"/>
      <c r="O1210" s="191"/>
      <c r="P1210" s="191"/>
      <c r="Q1210" s="191"/>
      <c r="R1210" s="191"/>
      <c r="S1210" s="191"/>
      <c r="T1210" s="191"/>
      <c r="U1210" s="191"/>
      <c r="V1210" s="163"/>
      <c r="W1210" s="191">
        <f>U1210+0</f>
        <v>0</v>
      </c>
      <c r="X1210" s="191">
        <f>W1210+0</f>
        <v>0</v>
      </c>
      <c r="Y1210" s="191">
        <f t="shared" ref="Y1210:AG1210" si="4402">X1210+0</f>
        <v>0</v>
      </c>
      <c r="Z1210" s="191">
        <f t="shared" si="4402"/>
        <v>0</v>
      </c>
      <c r="AA1210" s="191">
        <f t="shared" si="4402"/>
        <v>0</v>
      </c>
      <c r="AB1210" s="191">
        <f t="shared" si="4402"/>
        <v>0</v>
      </c>
      <c r="AC1210" s="191">
        <f t="shared" si="4402"/>
        <v>0</v>
      </c>
      <c r="AD1210" s="191">
        <f t="shared" si="4402"/>
        <v>0</v>
      </c>
      <c r="AE1210" s="191">
        <f t="shared" si="4402"/>
        <v>0</v>
      </c>
      <c r="AF1210" s="191">
        <f t="shared" si="4402"/>
        <v>0</v>
      </c>
      <c r="AG1210" s="191">
        <f t="shared" si="4402"/>
        <v>0</v>
      </c>
      <c r="AH1210" s="191">
        <f>AG1210+72377.41</f>
        <v>72377.41</v>
      </c>
      <c r="AI1210" s="163"/>
      <c r="AJ1210" s="191">
        <f>AH1210+0</f>
        <v>72377.41</v>
      </c>
      <c r="AK1210" s="191">
        <f>AJ1210+0</f>
        <v>72377.41</v>
      </c>
      <c r="AL1210" s="191">
        <f t="shared" ref="AL1210:AU1210" si="4403">AK1210+0</f>
        <v>72377.41</v>
      </c>
      <c r="AM1210" s="191">
        <f t="shared" si="4403"/>
        <v>72377.41</v>
      </c>
      <c r="AN1210" s="191">
        <f t="shared" si="4403"/>
        <v>72377.41</v>
      </c>
      <c r="AO1210" s="191">
        <f t="shared" si="4403"/>
        <v>72377.41</v>
      </c>
      <c r="AP1210" s="191">
        <f t="shared" si="4403"/>
        <v>72377.41</v>
      </c>
      <c r="AQ1210" s="191">
        <f t="shared" si="4403"/>
        <v>72377.41</v>
      </c>
      <c r="AR1210" s="191">
        <f t="shared" si="4403"/>
        <v>72377.41</v>
      </c>
      <c r="AS1210" s="191">
        <f t="shared" si="4403"/>
        <v>72377.41</v>
      </c>
      <c r="AT1210" s="191">
        <f t="shared" si="4403"/>
        <v>72377.41</v>
      </c>
      <c r="AU1210" s="191">
        <f t="shared" si="4403"/>
        <v>72377.41</v>
      </c>
      <c r="AV1210" s="163"/>
      <c r="AW1210" s="191">
        <f>AU1210+0</f>
        <v>72377.41</v>
      </c>
      <c r="AX1210" s="191">
        <f>AW1210+0</f>
        <v>72377.41</v>
      </c>
      <c r="AY1210" s="191">
        <f t="shared" ref="AY1210:BH1210" si="4404">AX1210+0</f>
        <v>72377.41</v>
      </c>
      <c r="AZ1210" s="191">
        <f t="shared" si="4404"/>
        <v>72377.41</v>
      </c>
      <c r="BA1210" s="191">
        <f t="shared" si="4404"/>
        <v>72377.41</v>
      </c>
      <c r="BB1210" s="191">
        <f t="shared" si="4404"/>
        <v>72377.41</v>
      </c>
      <c r="BC1210" s="191">
        <f t="shared" si="4404"/>
        <v>72377.41</v>
      </c>
      <c r="BD1210" s="191">
        <f t="shared" si="4404"/>
        <v>72377.41</v>
      </c>
      <c r="BE1210" s="191">
        <f t="shared" si="4404"/>
        <v>72377.41</v>
      </c>
      <c r="BF1210" s="191">
        <f t="shared" si="4404"/>
        <v>72377.41</v>
      </c>
      <c r="BG1210" s="191">
        <f t="shared" si="4404"/>
        <v>72377.41</v>
      </c>
      <c r="BH1210" s="191">
        <f t="shared" si="4404"/>
        <v>72377.41</v>
      </c>
      <c r="BI1210" s="163"/>
      <c r="BV1210" s="163"/>
      <c r="CI1210" s="163"/>
      <c r="CV1210" s="163"/>
      <c r="DI1210" s="163"/>
      <c r="DV1210" s="163"/>
      <c r="EI1210" s="163"/>
    </row>
    <row r="1211" spans="1:139" ht="15.75" outlineLevel="1" x14ac:dyDescent="0.25">
      <c r="A1211" s="2">
        <f>A1045</f>
        <v>16</v>
      </c>
      <c r="B1211" s="1" t="str">
        <f>B1045</f>
        <v>PRE-09727</v>
      </c>
      <c r="C1211" s="1" t="str">
        <f>C1045</f>
        <v>SPP TAU - Circuit 230625</v>
      </c>
      <c r="D1211" s="2" t="str">
        <f>D1045</f>
        <v>PRE-09727.1</v>
      </c>
      <c r="E1211" s="162" t="str">
        <f>E1045</f>
        <v>SPP TAU - Circuit 230625</v>
      </c>
      <c r="F1211" s="84"/>
      <c r="G1211" s="123">
        <v>355</v>
      </c>
      <c r="H1211" s="128"/>
      <c r="J1211" s="191">
        <f t="shared" ref="J1211:U1211" si="4405">J1045+I1211</f>
        <v>0</v>
      </c>
      <c r="K1211" s="191">
        <f t="shared" si="4405"/>
        <v>0</v>
      </c>
      <c r="L1211" s="191">
        <f t="shared" si="4405"/>
        <v>0</v>
      </c>
      <c r="M1211" s="191">
        <f t="shared" si="4405"/>
        <v>0</v>
      </c>
      <c r="N1211" s="191">
        <f t="shared" si="4405"/>
        <v>0</v>
      </c>
      <c r="O1211" s="191">
        <f t="shared" si="4405"/>
        <v>0</v>
      </c>
      <c r="P1211" s="191">
        <f t="shared" si="4405"/>
        <v>0</v>
      </c>
      <c r="Q1211" s="191">
        <f t="shared" si="4405"/>
        <v>0</v>
      </c>
      <c r="R1211" s="191">
        <f t="shared" si="4405"/>
        <v>0</v>
      </c>
      <c r="S1211" s="191">
        <f t="shared" si="4405"/>
        <v>0</v>
      </c>
      <c r="T1211" s="191">
        <f t="shared" si="4405"/>
        <v>0</v>
      </c>
      <c r="U1211" s="191">
        <f t="shared" si="4405"/>
        <v>0</v>
      </c>
      <c r="V1211" s="163"/>
      <c r="W1211" s="191">
        <f>W1045+U1211</f>
        <v>0</v>
      </c>
      <c r="X1211" s="191">
        <f t="shared" ref="X1211:AF1211" si="4406">X1045+W1211</f>
        <v>0</v>
      </c>
      <c r="Y1211" s="191">
        <f t="shared" si="4406"/>
        <v>0</v>
      </c>
      <c r="Z1211" s="191">
        <f t="shared" si="4406"/>
        <v>0</v>
      </c>
      <c r="AA1211" s="191">
        <f t="shared" si="4406"/>
        <v>0</v>
      </c>
      <c r="AB1211" s="191">
        <f t="shared" si="4406"/>
        <v>0</v>
      </c>
      <c r="AC1211" s="191">
        <f t="shared" si="4406"/>
        <v>0</v>
      </c>
      <c r="AD1211" s="191">
        <f t="shared" si="4406"/>
        <v>0</v>
      </c>
      <c r="AE1211" s="191">
        <f t="shared" si="4406"/>
        <v>0</v>
      </c>
      <c r="AF1211" s="191">
        <f t="shared" si="4406"/>
        <v>0</v>
      </c>
      <c r="AG1211" s="191">
        <f>15106.73+AF1211</f>
        <v>15106.73</v>
      </c>
      <c r="AH1211" s="191">
        <f>AH1045+AG1211</f>
        <v>15106.73</v>
      </c>
      <c r="AI1211" s="163"/>
      <c r="AJ1211" s="191">
        <f>AJ1045+AH1211</f>
        <v>15106.73</v>
      </c>
      <c r="AK1211" s="191">
        <f t="shared" ref="AK1211:AU1211" si="4407">AK1045+AJ1211</f>
        <v>15106.73</v>
      </c>
      <c r="AL1211" s="191">
        <f t="shared" si="4407"/>
        <v>15106.73</v>
      </c>
      <c r="AM1211" s="191">
        <f t="shared" si="4407"/>
        <v>15106.73</v>
      </c>
      <c r="AN1211" s="191">
        <f t="shared" si="4407"/>
        <v>15106.73</v>
      </c>
      <c r="AO1211" s="191">
        <f t="shared" si="4407"/>
        <v>15106.73</v>
      </c>
      <c r="AP1211" s="191">
        <f t="shared" si="4407"/>
        <v>15106.73</v>
      </c>
      <c r="AQ1211" s="191">
        <f t="shared" si="4407"/>
        <v>15106.73</v>
      </c>
      <c r="AR1211" s="191">
        <f t="shared" si="4407"/>
        <v>15106.73</v>
      </c>
      <c r="AS1211" s="191">
        <f t="shared" si="4407"/>
        <v>15106.73</v>
      </c>
      <c r="AT1211" s="191">
        <f t="shared" si="4407"/>
        <v>15106.73</v>
      </c>
      <c r="AU1211" s="191">
        <f t="shared" si="4407"/>
        <v>15106.73</v>
      </c>
      <c r="AV1211" s="163"/>
      <c r="AW1211" s="191">
        <f>AW1045+AU1211</f>
        <v>15106.73</v>
      </c>
      <c r="AX1211" s="191">
        <f t="shared" ref="AX1211:BH1211" si="4408">AX1045+AW1211</f>
        <v>15106.73</v>
      </c>
      <c r="AY1211" s="191">
        <f t="shared" si="4408"/>
        <v>15106.73</v>
      </c>
      <c r="AZ1211" s="191">
        <f t="shared" si="4408"/>
        <v>15106.73</v>
      </c>
      <c r="BA1211" s="191">
        <f t="shared" si="4408"/>
        <v>15106.73</v>
      </c>
      <c r="BB1211" s="191">
        <f t="shared" si="4408"/>
        <v>15106.73</v>
      </c>
      <c r="BC1211" s="191">
        <f t="shared" si="4408"/>
        <v>15106.73</v>
      </c>
      <c r="BD1211" s="191">
        <f t="shared" si="4408"/>
        <v>15106.73</v>
      </c>
      <c r="BE1211" s="191">
        <f t="shared" si="4408"/>
        <v>15106.73</v>
      </c>
      <c r="BF1211" s="191">
        <f t="shared" si="4408"/>
        <v>15106.73</v>
      </c>
      <c r="BG1211" s="191">
        <f t="shared" si="4408"/>
        <v>15106.73</v>
      </c>
      <c r="BH1211" s="191">
        <f t="shared" si="4408"/>
        <v>15106.73</v>
      </c>
      <c r="BI1211" s="163"/>
      <c r="BV1211" s="163"/>
      <c r="CI1211" s="163"/>
      <c r="CV1211" s="163"/>
      <c r="DI1211" s="163"/>
      <c r="DV1211" s="163"/>
      <c r="EI1211" s="163"/>
    </row>
    <row r="1212" spans="1:139" ht="15.75" outlineLevel="1" x14ac:dyDescent="0.25">
      <c r="A1212" s="2">
        <v>16</v>
      </c>
      <c r="B1212" s="1" t="s">
        <v>272</v>
      </c>
      <c r="C1212" s="1" t="s">
        <v>198</v>
      </c>
      <c r="D1212" s="2" t="s">
        <v>271</v>
      </c>
      <c r="E1212" s="162" t="s">
        <v>198</v>
      </c>
      <c r="F1212" s="84"/>
      <c r="G1212" s="123">
        <v>356</v>
      </c>
      <c r="H1212" s="128"/>
      <c r="J1212" s="191"/>
      <c r="K1212" s="191"/>
      <c r="L1212" s="191"/>
      <c r="M1212" s="191"/>
      <c r="N1212" s="191"/>
      <c r="O1212" s="191"/>
      <c r="P1212" s="191"/>
      <c r="Q1212" s="191"/>
      <c r="R1212" s="191"/>
      <c r="S1212" s="191"/>
      <c r="T1212" s="191"/>
      <c r="U1212" s="191"/>
      <c r="V1212" s="163"/>
      <c r="W1212" s="191">
        <f>0+U1212</f>
        <v>0</v>
      </c>
      <c r="X1212" s="191">
        <f>+W1212+0</f>
        <v>0</v>
      </c>
      <c r="Y1212" s="191">
        <f t="shared" ref="Y1212:AH1212" si="4409">+X1212+0</f>
        <v>0</v>
      </c>
      <c r="Z1212" s="191">
        <f t="shared" si="4409"/>
        <v>0</v>
      </c>
      <c r="AA1212" s="191">
        <f t="shared" si="4409"/>
        <v>0</v>
      </c>
      <c r="AB1212" s="191">
        <f t="shared" si="4409"/>
        <v>0</v>
      </c>
      <c r="AC1212" s="191">
        <f t="shared" si="4409"/>
        <v>0</v>
      </c>
      <c r="AD1212" s="191">
        <f t="shared" si="4409"/>
        <v>0</v>
      </c>
      <c r="AE1212" s="191">
        <f t="shared" si="4409"/>
        <v>0</v>
      </c>
      <c r="AF1212" s="191">
        <f t="shared" si="4409"/>
        <v>0</v>
      </c>
      <c r="AG1212" s="191">
        <f>+AF1212+17724.8</f>
        <v>17724.8</v>
      </c>
      <c r="AH1212" s="191">
        <f t="shared" si="4409"/>
        <v>17724.8</v>
      </c>
      <c r="AI1212" s="163"/>
      <c r="AJ1212" s="191">
        <f>0+AH1212</f>
        <v>17724.8</v>
      </c>
      <c r="AK1212" s="191">
        <f>+AJ1212+0</f>
        <v>17724.8</v>
      </c>
      <c r="AL1212" s="191">
        <f t="shared" ref="AL1212:AU1212" si="4410">+AK1212+0</f>
        <v>17724.8</v>
      </c>
      <c r="AM1212" s="191">
        <f t="shared" si="4410"/>
        <v>17724.8</v>
      </c>
      <c r="AN1212" s="191">
        <f t="shared" si="4410"/>
        <v>17724.8</v>
      </c>
      <c r="AO1212" s="191">
        <f t="shared" si="4410"/>
        <v>17724.8</v>
      </c>
      <c r="AP1212" s="191">
        <f t="shared" si="4410"/>
        <v>17724.8</v>
      </c>
      <c r="AQ1212" s="191">
        <f t="shared" si="4410"/>
        <v>17724.8</v>
      </c>
      <c r="AR1212" s="191">
        <f t="shared" si="4410"/>
        <v>17724.8</v>
      </c>
      <c r="AS1212" s="191">
        <f t="shared" si="4410"/>
        <v>17724.8</v>
      </c>
      <c r="AT1212" s="191">
        <f t="shared" si="4410"/>
        <v>17724.8</v>
      </c>
      <c r="AU1212" s="191">
        <f t="shared" si="4410"/>
        <v>17724.8</v>
      </c>
      <c r="AV1212" s="163"/>
      <c r="AW1212" s="191">
        <f>0+AU1212</f>
        <v>17724.8</v>
      </c>
      <c r="AX1212" s="191">
        <f>+AW1212+0</f>
        <v>17724.8</v>
      </c>
      <c r="AY1212" s="191">
        <f t="shared" ref="AY1212:BH1212" si="4411">+AX1212+0</f>
        <v>17724.8</v>
      </c>
      <c r="AZ1212" s="191">
        <f t="shared" si="4411"/>
        <v>17724.8</v>
      </c>
      <c r="BA1212" s="191">
        <f t="shared" si="4411"/>
        <v>17724.8</v>
      </c>
      <c r="BB1212" s="191">
        <f t="shared" si="4411"/>
        <v>17724.8</v>
      </c>
      <c r="BC1212" s="191">
        <f t="shared" si="4411"/>
        <v>17724.8</v>
      </c>
      <c r="BD1212" s="191">
        <f t="shared" si="4411"/>
        <v>17724.8</v>
      </c>
      <c r="BE1212" s="191">
        <f t="shared" si="4411"/>
        <v>17724.8</v>
      </c>
      <c r="BF1212" s="191">
        <f t="shared" si="4411"/>
        <v>17724.8</v>
      </c>
      <c r="BG1212" s="191">
        <f t="shared" si="4411"/>
        <v>17724.8</v>
      </c>
      <c r="BH1212" s="191">
        <f t="shared" si="4411"/>
        <v>17724.8</v>
      </c>
      <c r="BI1212" s="163"/>
      <c r="BV1212" s="163"/>
      <c r="CI1212" s="163"/>
      <c r="CV1212" s="163"/>
      <c r="DI1212" s="163"/>
      <c r="DV1212" s="163"/>
      <c r="EI1212" s="163"/>
    </row>
    <row r="1213" spans="1:139" ht="15.75" outlineLevel="1" x14ac:dyDescent="0.25">
      <c r="A1213" s="2">
        <f>A1046</f>
        <v>17</v>
      </c>
      <c r="B1213" s="1" t="str">
        <f>B1046</f>
        <v>PRE-09728</v>
      </c>
      <c r="C1213" s="1" t="str">
        <f>C1046</f>
        <v>SPP TAU - Circuit 230021</v>
      </c>
      <c r="D1213" s="2" t="str">
        <f>D1046</f>
        <v>PRE-09728.1</v>
      </c>
      <c r="E1213" s="162" t="str">
        <f>E1046</f>
        <v>SPP TAU - Circuit 230021</v>
      </c>
      <c r="F1213" s="84"/>
      <c r="G1213" s="123">
        <v>355</v>
      </c>
      <c r="H1213" s="128"/>
      <c r="J1213" s="191">
        <f t="shared" ref="J1213:U1213" si="4412">J1046+I1213</f>
        <v>0</v>
      </c>
      <c r="K1213" s="191">
        <f t="shared" si="4412"/>
        <v>0</v>
      </c>
      <c r="L1213" s="191">
        <f t="shared" si="4412"/>
        <v>0</v>
      </c>
      <c r="M1213" s="191">
        <f t="shared" si="4412"/>
        <v>0</v>
      </c>
      <c r="N1213" s="191">
        <f t="shared" si="4412"/>
        <v>0</v>
      </c>
      <c r="O1213" s="191">
        <f t="shared" si="4412"/>
        <v>0</v>
      </c>
      <c r="P1213" s="191">
        <f t="shared" si="4412"/>
        <v>0</v>
      </c>
      <c r="Q1213" s="191">
        <f t="shared" si="4412"/>
        <v>0</v>
      </c>
      <c r="R1213" s="191">
        <f t="shared" si="4412"/>
        <v>0</v>
      </c>
      <c r="S1213" s="191">
        <f t="shared" si="4412"/>
        <v>0</v>
      </c>
      <c r="T1213" s="191">
        <f t="shared" si="4412"/>
        <v>0</v>
      </c>
      <c r="U1213" s="191">
        <f t="shared" si="4412"/>
        <v>0</v>
      </c>
      <c r="V1213" s="163"/>
      <c r="W1213" s="191">
        <f>W1046+U1213</f>
        <v>0</v>
      </c>
      <c r="X1213" s="191">
        <f t="shared" ref="X1213:AE1213" si="4413">X1046+W1213</f>
        <v>0</v>
      </c>
      <c r="Y1213" s="191">
        <f t="shared" si="4413"/>
        <v>0</v>
      </c>
      <c r="Z1213" s="191">
        <f t="shared" si="4413"/>
        <v>0</v>
      </c>
      <c r="AA1213" s="191">
        <f t="shared" si="4413"/>
        <v>0</v>
      </c>
      <c r="AB1213" s="191">
        <f t="shared" si="4413"/>
        <v>0</v>
      </c>
      <c r="AC1213" s="191">
        <f t="shared" si="4413"/>
        <v>0</v>
      </c>
      <c r="AD1213" s="191">
        <f t="shared" si="4413"/>
        <v>0</v>
      </c>
      <c r="AE1213" s="191">
        <f t="shared" si="4413"/>
        <v>0</v>
      </c>
      <c r="AF1213" s="191">
        <f>+AE1213+28648.43</f>
        <v>28648.43</v>
      </c>
      <c r="AG1213" s="191">
        <f>AG1046+AF1213</f>
        <v>28648.43</v>
      </c>
      <c r="AH1213" s="191">
        <f>AH1046+AG1213</f>
        <v>28648.43</v>
      </c>
      <c r="AI1213" s="163"/>
      <c r="AJ1213" s="191">
        <f>AJ1046+AH1213</f>
        <v>28648.43</v>
      </c>
      <c r="AK1213" s="191">
        <f t="shared" ref="AK1213:AU1213" si="4414">AK1046+AJ1213</f>
        <v>28648.43</v>
      </c>
      <c r="AL1213" s="191">
        <f t="shared" si="4414"/>
        <v>28648.43</v>
      </c>
      <c r="AM1213" s="191">
        <f t="shared" si="4414"/>
        <v>28648.43</v>
      </c>
      <c r="AN1213" s="191">
        <f t="shared" si="4414"/>
        <v>28648.43</v>
      </c>
      <c r="AO1213" s="191">
        <f t="shared" si="4414"/>
        <v>28648.43</v>
      </c>
      <c r="AP1213" s="191">
        <f t="shared" si="4414"/>
        <v>28648.43</v>
      </c>
      <c r="AQ1213" s="191">
        <f t="shared" si="4414"/>
        <v>28648.43</v>
      </c>
      <c r="AR1213" s="191">
        <f t="shared" si="4414"/>
        <v>28648.43</v>
      </c>
      <c r="AS1213" s="191">
        <f t="shared" si="4414"/>
        <v>28648.43</v>
      </c>
      <c r="AT1213" s="191">
        <f t="shared" si="4414"/>
        <v>28648.43</v>
      </c>
      <c r="AU1213" s="191">
        <f t="shared" si="4414"/>
        <v>28648.43</v>
      </c>
      <c r="AV1213" s="163"/>
      <c r="AW1213" s="191">
        <f>AW1046+AU1213</f>
        <v>28648.43</v>
      </c>
      <c r="AX1213" s="191">
        <f t="shared" ref="AX1213:BH1213" si="4415">AX1046+AW1213</f>
        <v>28648.43</v>
      </c>
      <c r="AY1213" s="191">
        <f t="shared" si="4415"/>
        <v>28648.43</v>
      </c>
      <c r="AZ1213" s="191">
        <f t="shared" si="4415"/>
        <v>28648.43</v>
      </c>
      <c r="BA1213" s="191">
        <f t="shared" si="4415"/>
        <v>28648.43</v>
      </c>
      <c r="BB1213" s="191">
        <f t="shared" si="4415"/>
        <v>28648.43</v>
      </c>
      <c r="BC1213" s="191">
        <f t="shared" si="4415"/>
        <v>28648.43</v>
      </c>
      <c r="BD1213" s="191">
        <f t="shared" si="4415"/>
        <v>28648.43</v>
      </c>
      <c r="BE1213" s="191">
        <f t="shared" si="4415"/>
        <v>28648.43</v>
      </c>
      <c r="BF1213" s="191">
        <f t="shared" si="4415"/>
        <v>28648.43</v>
      </c>
      <c r="BG1213" s="191">
        <f t="shared" si="4415"/>
        <v>28648.43</v>
      </c>
      <c r="BH1213" s="191">
        <f t="shared" si="4415"/>
        <v>28648.43</v>
      </c>
      <c r="BI1213" s="163"/>
      <c r="BV1213" s="163"/>
      <c r="CI1213" s="163"/>
      <c r="CV1213" s="163"/>
      <c r="DI1213" s="163"/>
      <c r="DV1213" s="163"/>
      <c r="EI1213" s="163"/>
    </row>
    <row r="1214" spans="1:139" ht="15.75" outlineLevel="1" x14ac:dyDescent="0.25">
      <c r="A1214" s="2">
        <v>17</v>
      </c>
      <c r="B1214" s="1" t="s">
        <v>281</v>
      </c>
      <c r="C1214" s="1" t="s">
        <v>199</v>
      </c>
      <c r="D1214" s="2" t="s">
        <v>280</v>
      </c>
      <c r="E1214" s="162" t="s">
        <v>199</v>
      </c>
      <c r="F1214" s="84"/>
      <c r="G1214" s="123">
        <v>356</v>
      </c>
      <c r="H1214" s="128"/>
      <c r="J1214" s="191"/>
      <c r="K1214" s="191"/>
      <c r="L1214" s="191"/>
      <c r="M1214" s="191"/>
      <c r="N1214" s="191"/>
      <c r="O1214" s="191"/>
      <c r="P1214" s="191"/>
      <c r="Q1214" s="191"/>
      <c r="R1214" s="191"/>
      <c r="S1214" s="191"/>
      <c r="T1214" s="191"/>
      <c r="U1214" s="191"/>
      <c r="V1214" s="163"/>
      <c r="W1214" s="191">
        <f>+U1214+0</f>
        <v>0</v>
      </c>
      <c r="X1214" s="191">
        <f>+W1214+0</f>
        <v>0</v>
      </c>
      <c r="Y1214" s="191">
        <f t="shared" ref="Y1214:AH1214" si="4416">+X1214+0</f>
        <v>0</v>
      </c>
      <c r="Z1214" s="191">
        <f t="shared" si="4416"/>
        <v>0</v>
      </c>
      <c r="AA1214" s="191">
        <f t="shared" si="4416"/>
        <v>0</v>
      </c>
      <c r="AB1214" s="191">
        <f t="shared" si="4416"/>
        <v>0</v>
      </c>
      <c r="AC1214" s="191">
        <f t="shared" si="4416"/>
        <v>0</v>
      </c>
      <c r="AD1214" s="191">
        <f t="shared" si="4416"/>
        <v>0</v>
      </c>
      <c r="AE1214" s="191">
        <f t="shared" si="4416"/>
        <v>0</v>
      </c>
      <c r="AF1214" s="191">
        <f>+AE1214+32559.13</f>
        <v>32559.13</v>
      </c>
      <c r="AG1214" s="191">
        <f t="shared" si="4416"/>
        <v>32559.13</v>
      </c>
      <c r="AH1214" s="191">
        <f t="shared" si="4416"/>
        <v>32559.13</v>
      </c>
      <c r="AI1214" s="163"/>
      <c r="AJ1214" s="191">
        <f>+AH1214+0</f>
        <v>32559.13</v>
      </c>
      <c r="AK1214" s="191">
        <f>+AJ1214+0</f>
        <v>32559.13</v>
      </c>
      <c r="AL1214" s="191">
        <f t="shared" ref="AL1214:AU1214" si="4417">+AK1214+0</f>
        <v>32559.13</v>
      </c>
      <c r="AM1214" s="191">
        <f t="shared" si="4417"/>
        <v>32559.13</v>
      </c>
      <c r="AN1214" s="191">
        <f t="shared" si="4417"/>
        <v>32559.13</v>
      </c>
      <c r="AO1214" s="191">
        <f t="shared" si="4417"/>
        <v>32559.13</v>
      </c>
      <c r="AP1214" s="191">
        <f t="shared" si="4417"/>
        <v>32559.13</v>
      </c>
      <c r="AQ1214" s="191">
        <f t="shared" si="4417"/>
        <v>32559.13</v>
      </c>
      <c r="AR1214" s="191">
        <f t="shared" si="4417"/>
        <v>32559.13</v>
      </c>
      <c r="AS1214" s="191">
        <f t="shared" si="4417"/>
        <v>32559.13</v>
      </c>
      <c r="AT1214" s="191">
        <f t="shared" si="4417"/>
        <v>32559.13</v>
      </c>
      <c r="AU1214" s="191">
        <f t="shared" si="4417"/>
        <v>32559.13</v>
      </c>
      <c r="AV1214" s="163"/>
      <c r="AW1214" s="191">
        <f>+AU1214+0</f>
        <v>32559.13</v>
      </c>
      <c r="AX1214" s="191">
        <f>+AW1214+0</f>
        <v>32559.13</v>
      </c>
      <c r="AY1214" s="191">
        <f t="shared" ref="AY1214" si="4418">+AX1214+0</f>
        <v>32559.13</v>
      </c>
      <c r="AZ1214" s="191">
        <f t="shared" ref="AZ1214" si="4419">+AY1214+0</f>
        <v>32559.13</v>
      </c>
      <c r="BA1214" s="191">
        <f t="shared" ref="BA1214" si="4420">+AZ1214+0</f>
        <v>32559.13</v>
      </c>
      <c r="BB1214" s="191">
        <f t="shared" ref="BB1214" si="4421">+BA1214+0</f>
        <v>32559.13</v>
      </c>
      <c r="BC1214" s="191">
        <f t="shared" ref="BC1214" si="4422">+BB1214+0</f>
        <v>32559.13</v>
      </c>
      <c r="BD1214" s="191">
        <f t="shared" ref="BD1214" si="4423">+BC1214+0</f>
        <v>32559.13</v>
      </c>
      <c r="BE1214" s="191">
        <f t="shared" ref="BE1214" si="4424">+BD1214+0</f>
        <v>32559.13</v>
      </c>
      <c r="BF1214" s="191">
        <f t="shared" ref="BF1214" si="4425">+BE1214+0</f>
        <v>32559.13</v>
      </c>
      <c r="BG1214" s="191">
        <f t="shared" ref="BG1214" si="4426">+BF1214+0</f>
        <v>32559.13</v>
      </c>
      <c r="BH1214" s="191">
        <f t="shared" ref="BH1214" si="4427">+BG1214+0</f>
        <v>32559.13</v>
      </c>
      <c r="BI1214" s="163"/>
      <c r="BV1214" s="163"/>
      <c r="CI1214" s="163"/>
      <c r="CV1214" s="163"/>
      <c r="DI1214" s="163"/>
      <c r="DV1214" s="163"/>
      <c r="EI1214" s="163"/>
    </row>
    <row r="1215" spans="1:139" ht="15.75" outlineLevel="1" x14ac:dyDescent="0.25">
      <c r="A1215" s="2">
        <f>$A$1047</f>
        <v>18</v>
      </c>
      <c r="B1215" s="1" t="str">
        <f>$B$1047</f>
        <v>PRE-09729</v>
      </c>
      <c r="C1215" s="1" t="str">
        <f>$C$1047</f>
        <v>SPP TAU - Circuit 230052</v>
      </c>
      <c r="D1215" s="2" t="str">
        <f>$D$1047</f>
        <v>PRE-09729.1</v>
      </c>
      <c r="E1215" s="162" t="str">
        <f>$E$1047</f>
        <v>SPP TAU - Circuit 230052</v>
      </c>
      <c r="F1215" s="84"/>
      <c r="G1215" s="123">
        <v>355</v>
      </c>
      <c r="H1215" s="208"/>
      <c r="J1215" s="191">
        <f t="shared" ref="J1215:U1215" si="4428">J1047+I1215</f>
        <v>0</v>
      </c>
      <c r="K1215" s="191">
        <f t="shared" si="4428"/>
        <v>0</v>
      </c>
      <c r="L1215" s="191">
        <f t="shared" si="4428"/>
        <v>0</v>
      </c>
      <c r="M1215" s="191">
        <f t="shared" si="4428"/>
        <v>0</v>
      </c>
      <c r="N1215" s="191">
        <f t="shared" si="4428"/>
        <v>0</v>
      </c>
      <c r="O1215" s="191">
        <f t="shared" si="4428"/>
        <v>0</v>
      </c>
      <c r="P1215" s="191">
        <f t="shared" si="4428"/>
        <v>0</v>
      </c>
      <c r="Q1215" s="191">
        <f t="shared" si="4428"/>
        <v>0</v>
      </c>
      <c r="R1215" s="191">
        <f t="shared" si="4428"/>
        <v>0</v>
      </c>
      <c r="S1215" s="191">
        <f t="shared" si="4428"/>
        <v>0</v>
      </c>
      <c r="T1215" s="191">
        <f t="shared" si="4428"/>
        <v>0</v>
      </c>
      <c r="U1215" s="191">
        <f t="shared" si="4428"/>
        <v>0</v>
      </c>
      <c r="V1215" s="163"/>
      <c r="W1215" s="191">
        <f>W1047+U1215</f>
        <v>0</v>
      </c>
      <c r="X1215" s="191">
        <f>X1047+W1215</f>
        <v>0</v>
      </c>
      <c r="Y1215" s="191">
        <f>Y1047+X1215</f>
        <v>0</v>
      </c>
      <c r="Z1215" s="191">
        <f>Z1047+Y1215</f>
        <v>0</v>
      </c>
      <c r="AA1215" s="191">
        <f>AA1047+Z1215</f>
        <v>0</v>
      </c>
      <c r="AB1215" s="191">
        <f>+AA1215+14361.56</f>
        <v>14361.56</v>
      </c>
      <c r="AC1215" s="191">
        <f>AC1047+AB1215</f>
        <v>14361.56</v>
      </c>
      <c r="AD1215" s="191">
        <f>AD1047+AC1215</f>
        <v>14361.56</v>
      </c>
      <c r="AE1215" s="191">
        <f>AE1047+AD1215</f>
        <v>14361.56</v>
      </c>
      <c r="AF1215" s="191">
        <f>+AE1215+0</f>
        <v>14361.56</v>
      </c>
      <c r="AG1215" s="191">
        <f>AG1047+AF1215</f>
        <v>14361.56</v>
      </c>
      <c r="AH1215" s="191">
        <f>AH1047+AG1215</f>
        <v>14361.56</v>
      </c>
      <c r="AI1215" s="163"/>
      <c r="AJ1215" s="191">
        <f>AJ1047+AH1215</f>
        <v>14361.56</v>
      </c>
      <c r="AK1215" s="191">
        <f t="shared" ref="AK1215:AU1215" si="4429">AK1047+AJ1215</f>
        <v>14361.56</v>
      </c>
      <c r="AL1215" s="191">
        <f t="shared" si="4429"/>
        <v>14361.56</v>
      </c>
      <c r="AM1215" s="191">
        <f t="shared" si="4429"/>
        <v>14361.56</v>
      </c>
      <c r="AN1215" s="191">
        <f t="shared" si="4429"/>
        <v>14361.56</v>
      </c>
      <c r="AO1215" s="191">
        <f t="shared" si="4429"/>
        <v>14361.56</v>
      </c>
      <c r="AP1215" s="191">
        <f t="shared" si="4429"/>
        <v>14361.56</v>
      </c>
      <c r="AQ1215" s="191">
        <f t="shared" si="4429"/>
        <v>14361.56</v>
      </c>
      <c r="AR1215" s="191">
        <f t="shared" si="4429"/>
        <v>14361.56</v>
      </c>
      <c r="AS1215" s="191">
        <f t="shared" si="4429"/>
        <v>14361.56</v>
      </c>
      <c r="AT1215" s="191">
        <f t="shared" si="4429"/>
        <v>14361.56</v>
      </c>
      <c r="AU1215" s="191">
        <f t="shared" si="4429"/>
        <v>14361.56</v>
      </c>
      <c r="AV1215" s="163"/>
      <c r="AW1215" s="191">
        <f>AW1047+AU1215</f>
        <v>14361.56</v>
      </c>
      <c r="AX1215" s="191">
        <f t="shared" ref="AX1215:BH1215" si="4430">AX1047+AW1215</f>
        <v>14361.56</v>
      </c>
      <c r="AY1215" s="191">
        <f t="shared" si="4430"/>
        <v>14361.56</v>
      </c>
      <c r="AZ1215" s="191">
        <f t="shared" si="4430"/>
        <v>14361.56</v>
      </c>
      <c r="BA1215" s="191">
        <f t="shared" si="4430"/>
        <v>14361.56</v>
      </c>
      <c r="BB1215" s="191">
        <f t="shared" si="4430"/>
        <v>14361.56</v>
      </c>
      <c r="BC1215" s="191">
        <f t="shared" si="4430"/>
        <v>14361.56</v>
      </c>
      <c r="BD1215" s="191">
        <f t="shared" si="4430"/>
        <v>14361.56</v>
      </c>
      <c r="BE1215" s="191">
        <f t="shared" si="4430"/>
        <v>14361.56</v>
      </c>
      <c r="BF1215" s="191">
        <f t="shared" si="4430"/>
        <v>14361.56</v>
      </c>
      <c r="BG1215" s="191">
        <f t="shared" si="4430"/>
        <v>14361.56</v>
      </c>
      <c r="BH1215" s="191">
        <f t="shared" si="4430"/>
        <v>14361.56</v>
      </c>
      <c r="BI1215" s="163"/>
      <c r="BV1215" s="163"/>
      <c r="CI1215" s="163"/>
      <c r="CV1215" s="163"/>
      <c r="DI1215" s="163"/>
      <c r="DV1215" s="163"/>
      <c r="EI1215" s="163"/>
    </row>
    <row r="1216" spans="1:139" ht="15.75" outlineLevel="1" x14ac:dyDescent="0.25">
      <c r="A1216" s="2">
        <f>$A$1047</f>
        <v>18</v>
      </c>
      <c r="B1216" s="1" t="str">
        <f>$B$1047</f>
        <v>PRE-09729</v>
      </c>
      <c r="C1216" s="1" t="str">
        <f>$C$1047</f>
        <v>SPP TAU - Circuit 230052</v>
      </c>
      <c r="D1216" s="2" t="str">
        <f>$D$1047</f>
        <v>PRE-09729.1</v>
      </c>
      <c r="E1216" s="162" t="str">
        <f>$E$1047</f>
        <v>SPP TAU - Circuit 230052</v>
      </c>
      <c r="F1216" s="84"/>
      <c r="G1216" s="123">
        <v>356</v>
      </c>
      <c r="H1216" s="208"/>
      <c r="J1216" s="191"/>
      <c r="K1216" s="191"/>
      <c r="L1216" s="191"/>
      <c r="M1216" s="191"/>
      <c r="N1216" s="191"/>
      <c r="O1216" s="191"/>
      <c r="P1216" s="191"/>
      <c r="Q1216" s="191"/>
      <c r="R1216" s="191"/>
      <c r="S1216" s="191"/>
      <c r="T1216" s="191"/>
      <c r="U1216" s="191"/>
      <c r="V1216" s="163"/>
      <c r="W1216" s="191">
        <f>+U1216+0</f>
        <v>0</v>
      </c>
      <c r="X1216" s="191">
        <f>+W1216+0</f>
        <v>0</v>
      </c>
      <c r="Y1216" s="191">
        <f t="shared" ref="Y1216:AH1216" si="4431">+X1216+0</f>
        <v>0</v>
      </c>
      <c r="Z1216" s="191">
        <f t="shared" si="4431"/>
        <v>0</v>
      </c>
      <c r="AA1216" s="191">
        <f t="shared" si="4431"/>
        <v>0</v>
      </c>
      <c r="AB1216" s="191">
        <f>+AA1216+15114.52</f>
        <v>15114.52</v>
      </c>
      <c r="AC1216" s="191">
        <f t="shared" si="4431"/>
        <v>15114.52</v>
      </c>
      <c r="AD1216" s="191">
        <f t="shared" si="4431"/>
        <v>15114.52</v>
      </c>
      <c r="AE1216" s="191">
        <f t="shared" si="4431"/>
        <v>15114.52</v>
      </c>
      <c r="AF1216" s="191">
        <f t="shared" si="4431"/>
        <v>15114.52</v>
      </c>
      <c r="AG1216" s="191">
        <f t="shared" si="4431"/>
        <v>15114.52</v>
      </c>
      <c r="AH1216" s="191">
        <f t="shared" si="4431"/>
        <v>15114.52</v>
      </c>
      <c r="AI1216" s="163"/>
      <c r="AJ1216" s="191">
        <f>+AH1216+0</f>
        <v>15114.52</v>
      </c>
      <c r="AK1216" s="191">
        <f>+AJ1216+0</f>
        <v>15114.52</v>
      </c>
      <c r="AL1216" s="191">
        <f t="shared" ref="AL1216:AU1216" si="4432">+AK1216+0</f>
        <v>15114.52</v>
      </c>
      <c r="AM1216" s="191">
        <f t="shared" si="4432"/>
        <v>15114.52</v>
      </c>
      <c r="AN1216" s="191">
        <f t="shared" si="4432"/>
        <v>15114.52</v>
      </c>
      <c r="AO1216" s="191">
        <f t="shared" si="4432"/>
        <v>15114.52</v>
      </c>
      <c r="AP1216" s="191">
        <f t="shared" si="4432"/>
        <v>15114.52</v>
      </c>
      <c r="AQ1216" s="191">
        <f t="shared" si="4432"/>
        <v>15114.52</v>
      </c>
      <c r="AR1216" s="191">
        <f t="shared" si="4432"/>
        <v>15114.52</v>
      </c>
      <c r="AS1216" s="191">
        <f t="shared" si="4432"/>
        <v>15114.52</v>
      </c>
      <c r="AT1216" s="191">
        <f t="shared" si="4432"/>
        <v>15114.52</v>
      </c>
      <c r="AU1216" s="191">
        <f t="shared" si="4432"/>
        <v>15114.52</v>
      </c>
      <c r="AV1216" s="163"/>
      <c r="AW1216" s="191">
        <f>+AU1216+0</f>
        <v>15114.52</v>
      </c>
      <c r="AX1216" s="191">
        <f>+AW1216+0</f>
        <v>15114.52</v>
      </c>
      <c r="AY1216" s="191">
        <f t="shared" ref="AY1216" si="4433">+AX1216+0</f>
        <v>15114.52</v>
      </c>
      <c r="AZ1216" s="191">
        <f t="shared" ref="AZ1216" si="4434">+AY1216+0</f>
        <v>15114.52</v>
      </c>
      <c r="BA1216" s="191">
        <f t="shared" ref="BA1216" si="4435">+AZ1216+0</f>
        <v>15114.52</v>
      </c>
      <c r="BB1216" s="191">
        <f t="shared" ref="BB1216" si="4436">+BA1216+0</f>
        <v>15114.52</v>
      </c>
      <c r="BC1216" s="191">
        <f t="shared" ref="BC1216" si="4437">+BB1216+0</f>
        <v>15114.52</v>
      </c>
      <c r="BD1216" s="191">
        <f t="shared" ref="BD1216" si="4438">+BC1216+0</f>
        <v>15114.52</v>
      </c>
      <c r="BE1216" s="191">
        <f t="shared" ref="BE1216" si="4439">+BD1216+0</f>
        <v>15114.52</v>
      </c>
      <c r="BF1216" s="191">
        <f t="shared" ref="BF1216" si="4440">+BE1216+0</f>
        <v>15114.52</v>
      </c>
      <c r="BG1216" s="191">
        <f t="shared" ref="BG1216" si="4441">+BF1216+0</f>
        <v>15114.52</v>
      </c>
      <c r="BH1216" s="191">
        <f t="shared" ref="BH1216" si="4442">+BG1216+0</f>
        <v>15114.52</v>
      </c>
      <c r="BI1216" s="163"/>
      <c r="BV1216" s="163"/>
      <c r="CI1216" s="163"/>
      <c r="CV1216" s="163"/>
      <c r="DI1216" s="163"/>
      <c r="DV1216" s="163"/>
      <c r="EI1216" s="163"/>
    </row>
    <row r="1217" spans="1:139" ht="15.75" outlineLevel="1" x14ac:dyDescent="0.25">
      <c r="A1217" s="2">
        <f t="shared" ref="A1217:E1218" si="4443">A1048</f>
        <v>19</v>
      </c>
      <c r="B1217" s="1" t="str">
        <f t="shared" si="4443"/>
        <v>PRE-09730</v>
      </c>
      <c r="C1217" s="1" t="str">
        <f t="shared" si="4443"/>
        <v>SPP TAU - Circuit 66024</v>
      </c>
      <c r="D1217" s="2" t="str">
        <f t="shared" si="4443"/>
        <v>PRE-09730.1</v>
      </c>
      <c r="E1217" s="162" t="str">
        <f t="shared" si="4443"/>
        <v>SPP TAU - Circuit 66024</v>
      </c>
      <c r="F1217" s="84"/>
      <c r="G1217" s="123">
        <v>355</v>
      </c>
      <c r="H1217" s="128"/>
      <c r="J1217" s="191">
        <f t="shared" ref="J1217:U1217" si="4444">J1048+I1217</f>
        <v>0</v>
      </c>
      <c r="K1217" s="191">
        <f t="shared" si="4444"/>
        <v>0</v>
      </c>
      <c r="L1217" s="191">
        <f t="shared" si="4444"/>
        <v>0</v>
      </c>
      <c r="M1217" s="191">
        <f t="shared" si="4444"/>
        <v>0</v>
      </c>
      <c r="N1217" s="191">
        <f t="shared" si="4444"/>
        <v>0</v>
      </c>
      <c r="O1217" s="191">
        <f t="shared" si="4444"/>
        <v>0</v>
      </c>
      <c r="P1217" s="191">
        <f t="shared" si="4444"/>
        <v>0</v>
      </c>
      <c r="Q1217" s="191">
        <f t="shared" si="4444"/>
        <v>0</v>
      </c>
      <c r="R1217" s="191">
        <f t="shared" si="4444"/>
        <v>0</v>
      </c>
      <c r="S1217" s="191">
        <f t="shared" si="4444"/>
        <v>0</v>
      </c>
      <c r="T1217" s="191">
        <f t="shared" si="4444"/>
        <v>0</v>
      </c>
      <c r="U1217" s="191">
        <f t="shared" si="4444"/>
        <v>0</v>
      </c>
      <c r="V1217" s="163"/>
      <c r="W1217" s="191">
        <f>W1048+U1217</f>
        <v>0</v>
      </c>
      <c r="X1217" s="191">
        <f t="shared" ref="X1217:AH1217" si="4445">X1048+W1217</f>
        <v>0</v>
      </c>
      <c r="Y1217" s="191">
        <f t="shared" si="4445"/>
        <v>0</v>
      </c>
      <c r="Z1217" s="191">
        <f t="shared" si="4445"/>
        <v>0</v>
      </c>
      <c r="AA1217" s="191">
        <f t="shared" si="4445"/>
        <v>0</v>
      </c>
      <c r="AB1217" s="191">
        <f t="shared" si="4445"/>
        <v>0</v>
      </c>
      <c r="AC1217" s="191">
        <f t="shared" si="4445"/>
        <v>0</v>
      </c>
      <c r="AD1217" s="191">
        <f t="shared" si="4445"/>
        <v>0</v>
      </c>
      <c r="AE1217" s="191">
        <f t="shared" si="4445"/>
        <v>0</v>
      </c>
      <c r="AF1217" s="191">
        <f t="shared" si="4445"/>
        <v>0</v>
      </c>
      <c r="AG1217" s="191">
        <f t="shared" si="4445"/>
        <v>0</v>
      </c>
      <c r="AH1217" s="191">
        <f t="shared" si="4445"/>
        <v>0</v>
      </c>
      <c r="AI1217" s="163"/>
      <c r="AJ1217" s="191">
        <f>AJ1048+AH1217</f>
        <v>0</v>
      </c>
      <c r="AK1217" s="191">
        <f t="shared" ref="AK1217:AU1217" si="4446">AK1048+AJ1217</f>
        <v>71289.982000000004</v>
      </c>
      <c r="AL1217" s="191">
        <f t="shared" si="4446"/>
        <v>71289.982000000004</v>
      </c>
      <c r="AM1217" s="191">
        <f t="shared" si="4446"/>
        <v>71289.982000000004</v>
      </c>
      <c r="AN1217" s="191">
        <f t="shared" si="4446"/>
        <v>71289.982000000004</v>
      </c>
      <c r="AO1217" s="191">
        <f t="shared" si="4446"/>
        <v>71289.982000000004</v>
      </c>
      <c r="AP1217" s="191">
        <f t="shared" si="4446"/>
        <v>71289.982000000004</v>
      </c>
      <c r="AQ1217" s="191">
        <f t="shared" si="4446"/>
        <v>71289.982000000004</v>
      </c>
      <c r="AR1217" s="191">
        <f t="shared" si="4446"/>
        <v>71289.982000000004</v>
      </c>
      <c r="AS1217" s="191">
        <f t="shared" si="4446"/>
        <v>71289.982000000004</v>
      </c>
      <c r="AT1217" s="191">
        <f t="shared" si="4446"/>
        <v>71289.982000000004</v>
      </c>
      <c r="AU1217" s="191">
        <f t="shared" si="4446"/>
        <v>71289.982000000004</v>
      </c>
      <c r="AV1217" s="163"/>
      <c r="AW1217" s="191">
        <f>AW1048+AU1217</f>
        <v>71289.982000000004</v>
      </c>
      <c r="AX1217" s="191">
        <f t="shared" ref="AX1217:BH1217" si="4447">AX1048+AW1217</f>
        <v>71289.982000000004</v>
      </c>
      <c r="AY1217" s="191">
        <f t="shared" si="4447"/>
        <v>71289.982000000004</v>
      </c>
      <c r="AZ1217" s="191">
        <f t="shared" si="4447"/>
        <v>71289.982000000004</v>
      </c>
      <c r="BA1217" s="191">
        <f t="shared" si="4447"/>
        <v>71289.982000000004</v>
      </c>
      <c r="BB1217" s="191">
        <f t="shared" si="4447"/>
        <v>71289.982000000004</v>
      </c>
      <c r="BC1217" s="191">
        <f t="shared" si="4447"/>
        <v>71289.982000000004</v>
      </c>
      <c r="BD1217" s="191">
        <f t="shared" si="4447"/>
        <v>71289.982000000004</v>
      </c>
      <c r="BE1217" s="191">
        <f t="shared" si="4447"/>
        <v>71289.982000000004</v>
      </c>
      <c r="BF1217" s="191">
        <f t="shared" si="4447"/>
        <v>71289.982000000004</v>
      </c>
      <c r="BG1217" s="191">
        <f t="shared" si="4447"/>
        <v>71289.982000000004</v>
      </c>
      <c r="BH1217" s="191">
        <f t="shared" si="4447"/>
        <v>71289.982000000004</v>
      </c>
      <c r="BI1217" s="163"/>
      <c r="BV1217" s="163"/>
      <c r="CI1217" s="163"/>
      <c r="CV1217" s="163"/>
      <c r="DI1217" s="163"/>
      <c r="DV1217" s="163"/>
      <c r="EI1217" s="163"/>
    </row>
    <row r="1218" spans="1:139" ht="16.149999999999999" customHeight="1" outlineLevel="1" x14ac:dyDescent="0.25">
      <c r="A1218" s="2">
        <f t="shared" si="4443"/>
        <v>20</v>
      </c>
      <c r="B1218" s="1" t="str">
        <f t="shared" si="4443"/>
        <v>PRE-09731</v>
      </c>
      <c r="C1218" s="1" t="str">
        <f t="shared" si="4443"/>
        <v>SPP TAU - Circuit 230608</v>
      </c>
      <c r="D1218" s="2" t="str">
        <f t="shared" si="4443"/>
        <v>PRE-09731.1</v>
      </c>
      <c r="E1218" s="162" t="str">
        <f t="shared" si="4443"/>
        <v>SPP TAU - Circuit 230608</v>
      </c>
      <c r="F1218" s="84"/>
      <c r="G1218" s="123">
        <v>355</v>
      </c>
      <c r="H1218" s="128"/>
      <c r="J1218" s="191">
        <f t="shared" ref="J1218:U1218" si="4448">J1049+I1218</f>
        <v>0</v>
      </c>
      <c r="K1218" s="191">
        <f t="shared" si="4448"/>
        <v>0</v>
      </c>
      <c r="L1218" s="191">
        <f t="shared" si="4448"/>
        <v>0</v>
      </c>
      <c r="M1218" s="191">
        <f t="shared" si="4448"/>
        <v>0</v>
      </c>
      <c r="N1218" s="191">
        <f t="shared" si="4448"/>
        <v>0</v>
      </c>
      <c r="O1218" s="191">
        <f t="shared" si="4448"/>
        <v>0</v>
      </c>
      <c r="P1218" s="191">
        <f t="shared" si="4448"/>
        <v>0</v>
      </c>
      <c r="Q1218" s="191">
        <f t="shared" si="4448"/>
        <v>0</v>
      </c>
      <c r="R1218" s="191">
        <f t="shared" si="4448"/>
        <v>0</v>
      </c>
      <c r="S1218" s="191">
        <f t="shared" si="4448"/>
        <v>0</v>
      </c>
      <c r="T1218" s="191">
        <f t="shared" si="4448"/>
        <v>0</v>
      </c>
      <c r="U1218" s="191">
        <f t="shared" si="4448"/>
        <v>0</v>
      </c>
      <c r="V1218" s="163"/>
      <c r="W1218" s="191">
        <f>W1049+U1218</f>
        <v>0</v>
      </c>
      <c r="X1218" s="191">
        <f t="shared" ref="X1218:AD1218" si="4449">X1049+W1218</f>
        <v>0</v>
      </c>
      <c r="Y1218" s="191">
        <f t="shared" si="4449"/>
        <v>0</v>
      </c>
      <c r="Z1218" s="191">
        <f t="shared" si="4449"/>
        <v>0</v>
      </c>
      <c r="AA1218" s="191">
        <f t="shared" si="4449"/>
        <v>0</v>
      </c>
      <c r="AB1218" s="191">
        <f t="shared" si="4449"/>
        <v>0</v>
      </c>
      <c r="AC1218" s="191">
        <f t="shared" si="4449"/>
        <v>0</v>
      </c>
      <c r="AD1218" s="191">
        <f t="shared" si="4449"/>
        <v>0</v>
      </c>
      <c r="AE1218" s="191">
        <f>+AD1218+38497.76</f>
        <v>38497.760000000002</v>
      </c>
      <c r="AF1218" s="191">
        <f>AF1049+AE1218</f>
        <v>38497.760000000002</v>
      </c>
      <c r="AG1218" s="191">
        <f>AG1049+AF1218</f>
        <v>38497.760000000002</v>
      </c>
      <c r="AH1218" s="191">
        <f>AH1049+AG1218</f>
        <v>38497.760000000002</v>
      </c>
      <c r="AI1218" s="163"/>
      <c r="AJ1218" s="191">
        <f>AJ1049+AH1218</f>
        <v>38497.760000000002</v>
      </c>
      <c r="AK1218" s="191">
        <f t="shared" ref="AK1218:AU1218" si="4450">AK1049+AJ1218</f>
        <v>38497.760000000002</v>
      </c>
      <c r="AL1218" s="191">
        <f t="shared" si="4450"/>
        <v>38497.760000000002</v>
      </c>
      <c r="AM1218" s="191">
        <f t="shared" si="4450"/>
        <v>38497.760000000002</v>
      </c>
      <c r="AN1218" s="191">
        <f t="shared" si="4450"/>
        <v>38497.760000000002</v>
      </c>
      <c r="AO1218" s="191">
        <f t="shared" si="4450"/>
        <v>38497.760000000002</v>
      </c>
      <c r="AP1218" s="191">
        <f t="shared" si="4450"/>
        <v>38497.760000000002</v>
      </c>
      <c r="AQ1218" s="191">
        <f t="shared" si="4450"/>
        <v>38497.760000000002</v>
      </c>
      <c r="AR1218" s="191">
        <f t="shared" si="4450"/>
        <v>38497.760000000002</v>
      </c>
      <c r="AS1218" s="191">
        <f t="shared" si="4450"/>
        <v>38497.760000000002</v>
      </c>
      <c r="AT1218" s="191">
        <f t="shared" si="4450"/>
        <v>38497.760000000002</v>
      </c>
      <c r="AU1218" s="191">
        <f t="shared" si="4450"/>
        <v>38497.760000000002</v>
      </c>
      <c r="AV1218" s="163"/>
      <c r="AW1218" s="191">
        <f>AW1049+AU1218</f>
        <v>38497.760000000002</v>
      </c>
      <c r="AX1218" s="191">
        <f t="shared" ref="AX1218:BH1218" si="4451">AX1049+AW1218</f>
        <v>38497.760000000002</v>
      </c>
      <c r="AY1218" s="191">
        <f t="shared" si="4451"/>
        <v>38497.760000000002</v>
      </c>
      <c r="AZ1218" s="191">
        <f t="shared" si="4451"/>
        <v>38497.760000000002</v>
      </c>
      <c r="BA1218" s="191">
        <f t="shared" si="4451"/>
        <v>38497.760000000002</v>
      </c>
      <c r="BB1218" s="191">
        <f t="shared" si="4451"/>
        <v>38497.760000000002</v>
      </c>
      <c r="BC1218" s="191">
        <f t="shared" si="4451"/>
        <v>38497.760000000002</v>
      </c>
      <c r="BD1218" s="191">
        <f t="shared" si="4451"/>
        <v>38497.760000000002</v>
      </c>
      <c r="BE1218" s="191">
        <f t="shared" si="4451"/>
        <v>38497.760000000002</v>
      </c>
      <c r="BF1218" s="191">
        <f t="shared" si="4451"/>
        <v>38497.760000000002</v>
      </c>
      <c r="BG1218" s="191">
        <f t="shared" si="4451"/>
        <v>38497.760000000002</v>
      </c>
      <c r="BH1218" s="191">
        <f t="shared" si="4451"/>
        <v>38497.760000000002</v>
      </c>
      <c r="BI1218" s="163"/>
      <c r="BV1218" s="163"/>
      <c r="CI1218" s="163"/>
      <c r="CV1218" s="163"/>
      <c r="DI1218" s="163"/>
      <c r="DV1218" s="163"/>
      <c r="EI1218" s="163"/>
    </row>
    <row r="1219" spans="1:139" ht="16.149999999999999" customHeight="1" outlineLevel="1" x14ac:dyDescent="0.25">
      <c r="A1219" s="2">
        <v>20</v>
      </c>
      <c r="B1219" s="1" t="s">
        <v>277</v>
      </c>
      <c r="C1219" s="1" t="s">
        <v>202</v>
      </c>
      <c r="D1219" s="2" t="s">
        <v>276</v>
      </c>
      <c r="E1219" s="162" t="s">
        <v>202</v>
      </c>
      <c r="F1219" s="84"/>
      <c r="G1219" s="123">
        <v>356</v>
      </c>
      <c r="H1219" s="128"/>
      <c r="J1219" s="191"/>
      <c r="K1219" s="191"/>
      <c r="L1219" s="191"/>
      <c r="M1219" s="191"/>
      <c r="N1219" s="191"/>
      <c r="O1219" s="191"/>
      <c r="P1219" s="191"/>
      <c r="Q1219" s="191"/>
      <c r="R1219" s="191"/>
      <c r="S1219" s="191"/>
      <c r="T1219" s="191"/>
      <c r="U1219" s="191"/>
      <c r="V1219" s="163"/>
      <c r="W1219" s="191">
        <f>+U1219+0</f>
        <v>0</v>
      </c>
      <c r="X1219" s="191">
        <f>+W1219+0</f>
        <v>0</v>
      </c>
      <c r="Y1219" s="191">
        <f t="shared" ref="Y1219:AH1219" si="4452">+X1219+0</f>
        <v>0</v>
      </c>
      <c r="Z1219" s="191">
        <f t="shared" si="4452"/>
        <v>0</v>
      </c>
      <c r="AA1219" s="191">
        <f t="shared" si="4452"/>
        <v>0</v>
      </c>
      <c r="AB1219" s="191">
        <f t="shared" si="4452"/>
        <v>0</v>
      </c>
      <c r="AC1219" s="191">
        <f t="shared" si="4452"/>
        <v>0</v>
      </c>
      <c r="AD1219" s="191">
        <f t="shared" si="4452"/>
        <v>0</v>
      </c>
      <c r="AE1219" s="191">
        <f>+AD1219+34420.12</f>
        <v>34420.120000000003</v>
      </c>
      <c r="AF1219" s="191">
        <f t="shared" si="4452"/>
        <v>34420.120000000003</v>
      </c>
      <c r="AG1219" s="191">
        <f t="shared" si="4452"/>
        <v>34420.120000000003</v>
      </c>
      <c r="AH1219" s="191">
        <f t="shared" si="4452"/>
        <v>34420.120000000003</v>
      </c>
      <c r="AI1219" s="163"/>
      <c r="AJ1219" s="191">
        <f>+AH1219+0</f>
        <v>34420.120000000003</v>
      </c>
      <c r="AK1219" s="191">
        <f>+AJ1219+0</f>
        <v>34420.120000000003</v>
      </c>
      <c r="AL1219" s="191">
        <f t="shared" ref="AL1219:AT1219" si="4453">+AK1219+0</f>
        <v>34420.120000000003</v>
      </c>
      <c r="AM1219" s="191">
        <f t="shared" si="4453"/>
        <v>34420.120000000003</v>
      </c>
      <c r="AN1219" s="191">
        <f t="shared" si="4453"/>
        <v>34420.120000000003</v>
      </c>
      <c r="AO1219" s="191">
        <f t="shared" si="4453"/>
        <v>34420.120000000003</v>
      </c>
      <c r="AP1219" s="191">
        <f t="shared" si="4453"/>
        <v>34420.120000000003</v>
      </c>
      <c r="AQ1219" s="191">
        <f t="shared" si="4453"/>
        <v>34420.120000000003</v>
      </c>
      <c r="AR1219" s="191">
        <f t="shared" si="4453"/>
        <v>34420.120000000003</v>
      </c>
      <c r="AS1219" s="191">
        <f t="shared" si="4453"/>
        <v>34420.120000000003</v>
      </c>
      <c r="AT1219" s="191">
        <f t="shared" si="4453"/>
        <v>34420.120000000003</v>
      </c>
      <c r="AU1219" s="191">
        <f>+AT1219+0</f>
        <v>34420.120000000003</v>
      </c>
      <c r="AV1219" s="163"/>
      <c r="AW1219" s="191">
        <f>+AU1219+0</f>
        <v>34420.120000000003</v>
      </c>
      <c r="AX1219" s="191">
        <f>+AW1219+0</f>
        <v>34420.120000000003</v>
      </c>
      <c r="AY1219" s="191">
        <f t="shared" ref="AY1219" si="4454">+AX1219+0</f>
        <v>34420.120000000003</v>
      </c>
      <c r="AZ1219" s="191">
        <f t="shared" ref="AZ1219" si="4455">+AY1219+0</f>
        <v>34420.120000000003</v>
      </c>
      <c r="BA1219" s="191">
        <f t="shared" ref="BA1219" si="4456">+AZ1219+0</f>
        <v>34420.120000000003</v>
      </c>
      <c r="BB1219" s="191">
        <f t="shared" ref="BB1219" si="4457">+BA1219+0</f>
        <v>34420.120000000003</v>
      </c>
      <c r="BC1219" s="191">
        <f t="shared" ref="BC1219" si="4458">+BB1219+0</f>
        <v>34420.120000000003</v>
      </c>
      <c r="BD1219" s="191">
        <f t="shared" ref="BD1219" si="4459">+BC1219+0</f>
        <v>34420.120000000003</v>
      </c>
      <c r="BE1219" s="191">
        <f t="shared" ref="BE1219" si="4460">+BD1219+0</f>
        <v>34420.120000000003</v>
      </c>
      <c r="BF1219" s="191">
        <f t="shared" ref="BF1219" si="4461">+BE1219+0</f>
        <v>34420.120000000003</v>
      </c>
      <c r="BG1219" s="191">
        <f t="shared" ref="BG1219" si="4462">+BF1219+0</f>
        <v>34420.120000000003</v>
      </c>
      <c r="BH1219" s="191">
        <f>+BG1219+0</f>
        <v>34420.120000000003</v>
      </c>
      <c r="BI1219" s="163"/>
      <c r="BV1219" s="163"/>
      <c r="CI1219" s="163"/>
      <c r="CV1219" s="163"/>
      <c r="DI1219" s="163"/>
      <c r="DV1219" s="163"/>
      <c r="EI1219" s="163"/>
    </row>
    <row r="1220" spans="1:139" ht="15.75" outlineLevel="1" x14ac:dyDescent="0.25">
      <c r="A1220" s="2">
        <f>A1050</f>
        <v>21</v>
      </c>
      <c r="B1220" s="1" t="str">
        <f>B1050</f>
        <v>PRE-09732</v>
      </c>
      <c r="C1220" s="1" t="str">
        <f>C1050</f>
        <v>SPP TAU - Circuit 230603</v>
      </c>
      <c r="D1220" s="2" t="str">
        <f>D1050</f>
        <v>PRE-09732.1</v>
      </c>
      <c r="E1220" s="162" t="str">
        <f>E1050</f>
        <v>SPP TAU - Circuit 230603</v>
      </c>
      <c r="F1220" s="84"/>
      <c r="G1220" s="123">
        <v>355</v>
      </c>
      <c r="H1220" s="128"/>
      <c r="J1220" s="191">
        <f t="shared" ref="J1220:U1220" si="4463">J1050+I1220</f>
        <v>0</v>
      </c>
      <c r="K1220" s="191">
        <f t="shared" si="4463"/>
        <v>0</v>
      </c>
      <c r="L1220" s="191">
        <f t="shared" si="4463"/>
        <v>0</v>
      </c>
      <c r="M1220" s="191">
        <f t="shared" si="4463"/>
        <v>0</v>
      </c>
      <c r="N1220" s="191">
        <f t="shared" si="4463"/>
        <v>0</v>
      </c>
      <c r="O1220" s="191">
        <f t="shared" si="4463"/>
        <v>0</v>
      </c>
      <c r="P1220" s="191">
        <f t="shared" si="4463"/>
        <v>0</v>
      </c>
      <c r="Q1220" s="191">
        <f t="shared" si="4463"/>
        <v>0</v>
      </c>
      <c r="R1220" s="191">
        <f t="shared" si="4463"/>
        <v>0</v>
      </c>
      <c r="S1220" s="191">
        <f t="shared" si="4463"/>
        <v>0</v>
      </c>
      <c r="T1220" s="191">
        <f t="shared" si="4463"/>
        <v>0</v>
      </c>
      <c r="U1220" s="191">
        <f t="shared" si="4463"/>
        <v>0</v>
      </c>
      <c r="V1220" s="163"/>
      <c r="W1220" s="191">
        <f>W1050+U1220</f>
        <v>0</v>
      </c>
      <c r="X1220" s="191">
        <f t="shared" ref="X1220:AD1220" si="4464">X1050+W1220</f>
        <v>0</v>
      </c>
      <c r="Y1220" s="191">
        <f t="shared" si="4464"/>
        <v>0</v>
      </c>
      <c r="Z1220" s="191">
        <f t="shared" si="4464"/>
        <v>0</v>
      </c>
      <c r="AA1220" s="191">
        <f t="shared" si="4464"/>
        <v>0</v>
      </c>
      <c r="AB1220" s="191">
        <f t="shared" si="4464"/>
        <v>0</v>
      </c>
      <c r="AC1220" s="191">
        <f t="shared" si="4464"/>
        <v>0</v>
      </c>
      <c r="AD1220" s="191">
        <f t="shared" si="4464"/>
        <v>0</v>
      </c>
      <c r="AE1220" s="191">
        <f>+AD1220+25698.19</f>
        <v>25698.19</v>
      </c>
      <c r="AF1220" s="191">
        <f>AF1050+AE1220</f>
        <v>25698.19</v>
      </c>
      <c r="AG1220" s="191">
        <f>AG1050+AF1220</f>
        <v>25698.19</v>
      </c>
      <c r="AH1220" s="191">
        <f>AH1050+AG1220</f>
        <v>25698.19</v>
      </c>
      <c r="AI1220" s="163"/>
      <c r="AJ1220" s="191">
        <f>AJ1050+AH1220</f>
        <v>25698.19</v>
      </c>
      <c r="AK1220" s="191">
        <f t="shared" ref="AK1220:AU1220" si="4465">AK1050+AJ1220</f>
        <v>25698.19</v>
      </c>
      <c r="AL1220" s="191">
        <f t="shared" si="4465"/>
        <v>25698.19</v>
      </c>
      <c r="AM1220" s="191">
        <f t="shared" si="4465"/>
        <v>25698.19</v>
      </c>
      <c r="AN1220" s="191">
        <f t="shared" si="4465"/>
        <v>25698.19</v>
      </c>
      <c r="AO1220" s="191">
        <f t="shared" si="4465"/>
        <v>25698.19</v>
      </c>
      <c r="AP1220" s="191">
        <f t="shared" si="4465"/>
        <v>25698.19</v>
      </c>
      <c r="AQ1220" s="191">
        <f t="shared" si="4465"/>
        <v>25698.19</v>
      </c>
      <c r="AR1220" s="191">
        <f t="shared" si="4465"/>
        <v>25698.19</v>
      </c>
      <c r="AS1220" s="191">
        <f t="shared" si="4465"/>
        <v>25698.19</v>
      </c>
      <c r="AT1220" s="191">
        <f t="shared" si="4465"/>
        <v>25698.19</v>
      </c>
      <c r="AU1220" s="191">
        <f t="shared" si="4465"/>
        <v>25698.19</v>
      </c>
      <c r="AV1220" s="163"/>
      <c r="AW1220" s="191">
        <f>AW1050+AU1220</f>
        <v>25698.19</v>
      </c>
      <c r="AX1220" s="191">
        <f t="shared" ref="AX1220:BH1220" si="4466">AX1050+AW1220</f>
        <v>25698.19</v>
      </c>
      <c r="AY1220" s="191">
        <f t="shared" si="4466"/>
        <v>25698.19</v>
      </c>
      <c r="AZ1220" s="191">
        <f t="shared" si="4466"/>
        <v>25698.19</v>
      </c>
      <c r="BA1220" s="191">
        <f t="shared" si="4466"/>
        <v>25698.19</v>
      </c>
      <c r="BB1220" s="191">
        <f t="shared" si="4466"/>
        <v>25698.19</v>
      </c>
      <c r="BC1220" s="191">
        <f t="shared" si="4466"/>
        <v>25698.19</v>
      </c>
      <c r="BD1220" s="191">
        <f t="shared" si="4466"/>
        <v>25698.19</v>
      </c>
      <c r="BE1220" s="191">
        <f t="shared" si="4466"/>
        <v>25698.19</v>
      </c>
      <c r="BF1220" s="191">
        <f t="shared" si="4466"/>
        <v>25698.19</v>
      </c>
      <c r="BG1220" s="191">
        <f t="shared" si="4466"/>
        <v>25698.19</v>
      </c>
      <c r="BH1220" s="191">
        <f t="shared" si="4466"/>
        <v>25698.19</v>
      </c>
      <c r="BI1220" s="163"/>
      <c r="BV1220" s="163"/>
      <c r="CI1220" s="163"/>
      <c r="CV1220" s="163"/>
      <c r="DI1220" s="163"/>
      <c r="DV1220" s="163"/>
      <c r="EI1220" s="163"/>
    </row>
    <row r="1221" spans="1:139" ht="15.75" outlineLevel="1" x14ac:dyDescent="0.25">
      <c r="A1221" s="2">
        <v>21</v>
      </c>
      <c r="B1221" s="1" t="s">
        <v>279</v>
      </c>
      <c r="C1221" s="1" t="s">
        <v>203</v>
      </c>
      <c r="D1221" s="2" t="s">
        <v>278</v>
      </c>
      <c r="E1221" s="162" t="s">
        <v>203</v>
      </c>
      <c r="F1221" s="84"/>
      <c r="G1221" s="123">
        <v>356</v>
      </c>
      <c r="H1221" s="128"/>
      <c r="J1221" s="191"/>
      <c r="K1221" s="191"/>
      <c r="L1221" s="191"/>
      <c r="M1221" s="191"/>
      <c r="N1221" s="191"/>
      <c r="O1221" s="191"/>
      <c r="P1221" s="191"/>
      <c r="Q1221" s="191"/>
      <c r="R1221" s="191"/>
      <c r="S1221" s="191"/>
      <c r="T1221" s="191"/>
      <c r="U1221" s="191"/>
      <c r="V1221" s="163"/>
      <c r="W1221" s="191">
        <f>+U1221+0</f>
        <v>0</v>
      </c>
      <c r="X1221" s="191">
        <f>+W1221+0</f>
        <v>0</v>
      </c>
      <c r="Y1221" s="191">
        <f t="shared" ref="Y1221:AH1221" si="4467">+X1221+0</f>
        <v>0</v>
      </c>
      <c r="Z1221" s="191">
        <f t="shared" si="4467"/>
        <v>0</v>
      </c>
      <c r="AA1221" s="191">
        <f t="shared" si="4467"/>
        <v>0</v>
      </c>
      <c r="AB1221" s="191">
        <f t="shared" si="4467"/>
        <v>0</v>
      </c>
      <c r="AC1221" s="191">
        <f t="shared" si="4467"/>
        <v>0</v>
      </c>
      <c r="AD1221" s="191">
        <f t="shared" si="4467"/>
        <v>0</v>
      </c>
      <c r="AE1221" s="191">
        <f>+AD1221+21110.18</f>
        <v>21110.18</v>
      </c>
      <c r="AF1221" s="191">
        <f t="shared" si="4467"/>
        <v>21110.18</v>
      </c>
      <c r="AG1221" s="191">
        <f t="shared" si="4467"/>
        <v>21110.18</v>
      </c>
      <c r="AH1221" s="191">
        <f t="shared" si="4467"/>
        <v>21110.18</v>
      </c>
      <c r="AI1221" s="163"/>
      <c r="AJ1221" s="191">
        <f>+AH1221+0</f>
        <v>21110.18</v>
      </c>
      <c r="AK1221" s="191">
        <f>+AJ1221+0</f>
        <v>21110.18</v>
      </c>
      <c r="AL1221" s="191">
        <f t="shared" ref="AL1221:AT1221" si="4468">+AK1221+0</f>
        <v>21110.18</v>
      </c>
      <c r="AM1221" s="191">
        <f t="shared" si="4468"/>
        <v>21110.18</v>
      </c>
      <c r="AN1221" s="191">
        <f t="shared" si="4468"/>
        <v>21110.18</v>
      </c>
      <c r="AO1221" s="191">
        <f t="shared" si="4468"/>
        <v>21110.18</v>
      </c>
      <c r="AP1221" s="191">
        <f t="shared" si="4468"/>
        <v>21110.18</v>
      </c>
      <c r="AQ1221" s="191">
        <f t="shared" si="4468"/>
        <v>21110.18</v>
      </c>
      <c r="AR1221" s="191">
        <f t="shared" si="4468"/>
        <v>21110.18</v>
      </c>
      <c r="AS1221" s="191">
        <f t="shared" si="4468"/>
        <v>21110.18</v>
      </c>
      <c r="AT1221" s="191">
        <f t="shared" si="4468"/>
        <v>21110.18</v>
      </c>
      <c r="AU1221" s="191">
        <f>+AT1221+0</f>
        <v>21110.18</v>
      </c>
      <c r="AV1221" s="163"/>
      <c r="AW1221" s="191">
        <f>+AU1221+0</f>
        <v>21110.18</v>
      </c>
      <c r="AX1221" s="191">
        <f>+AW1221+0</f>
        <v>21110.18</v>
      </c>
      <c r="AY1221" s="191">
        <f t="shared" ref="AY1221" si="4469">+AX1221+0</f>
        <v>21110.18</v>
      </c>
      <c r="AZ1221" s="191">
        <f t="shared" ref="AZ1221" si="4470">+AY1221+0</f>
        <v>21110.18</v>
      </c>
      <c r="BA1221" s="191">
        <f t="shared" ref="BA1221" si="4471">+AZ1221+0</f>
        <v>21110.18</v>
      </c>
      <c r="BB1221" s="191">
        <f t="shared" ref="BB1221" si="4472">+BA1221+0</f>
        <v>21110.18</v>
      </c>
      <c r="BC1221" s="191">
        <f t="shared" ref="BC1221" si="4473">+BB1221+0</f>
        <v>21110.18</v>
      </c>
      <c r="BD1221" s="191">
        <f t="shared" ref="BD1221" si="4474">+BC1221+0</f>
        <v>21110.18</v>
      </c>
      <c r="BE1221" s="191">
        <f t="shared" ref="BE1221" si="4475">+BD1221+0</f>
        <v>21110.18</v>
      </c>
      <c r="BF1221" s="191">
        <f t="shared" ref="BF1221" si="4476">+BE1221+0</f>
        <v>21110.18</v>
      </c>
      <c r="BG1221" s="191">
        <f t="shared" ref="BG1221" si="4477">+BF1221+0</f>
        <v>21110.18</v>
      </c>
      <c r="BH1221" s="191">
        <f>+BG1221+0</f>
        <v>21110.18</v>
      </c>
      <c r="BI1221" s="163"/>
      <c r="BV1221" s="163"/>
      <c r="CI1221" s="163"/>
      <c r="CV1221" s="163"/>
      <c r="DI1221" s="163"/>
      <c r="DV1221" s="163"/>
      <c r="EI1221" s="163"/>
    </row>
    <row r="1222" spans="1:139" ht="15.75" outlineLevel="1" x14ac:dyDescent="0.25">
      <c r="A1222" s="2">
        <f t="shared" ref="A1222:E1227" si="4478">A1051</f>
        <v>22</v>
      </c>
      <c r="B1222" s="1" t="str">
        <f t="shared" si="4478"/>
        <v>PRE-09752</v>
      </c>
      <c r="C1222" s="1" t="str">
        <f t="shared" si="4478"/>
        <v>SPP TAU - Circuit 66407</v>
      </c>
      <c r="D1222" s="2" t="str">
        <f t="shared" si="4478"/>
        <v>PRE-09752.1</v>
      </c>
      <c r="E1222" s="162" t="str">
        <f t="shared" si="4478"/>
        <v>SPP TAU - Circuit 66407</v>
      </c>
      <c r="F1222" s="84"/>
      <c r="G1222" s="123">
        <v>355</v>
      </c>
      <c r="H1222" s="128"/>
      <c r="J1222" s="191">
        <f t="shared" ref="J1222:U1222" si="4479">J1051+I1222</f>
        <v>0</v>
      </c>
      <c r="K1222" s="191">
        <f t="shared" si="4479"/>
        <v>0</v>
      </c>
      <c r="L1222" s="191">
        <f t="shared" si="4479"/>
        <v>0</v>
      </c>
      <c r="M1222" s="191">
        <f t="shared" si="4479"/>
        <v>0</v>
      </c>
      <c r="N1222" s="191">
        <f t="shared" si="4479"/>
        <v>0</v>
      </c>
      <c r="O1222" s="191">
        <f t="shared" si="4479"/>
        <v>0</v>
      </c>
      <c r="P1222" s="191">
        <f t="shared" si="4479"/>
        <v>0</v>
      </c>
      <c r="Q1222" s="191">
        <f t="shared" si="4479"/>
        <v>0</v>
      </c>
      <c r="R1222" s="191">
        <f t="shared" si="4479"/>
        <v>0</v>
      </c>
      <c r="S1222" s="191">
        <f t="shared" si="4479"/>
        <v>0</v>
      </c>
      <c r="T1222" s="191">
        <f t="shared" si="4479"/>
        <v>0</v>
      </c>
      <c r="U1222" s="191">
        <f t="shared" si="4479"/>
        <v>0</v>
      </c>
      <c r="V1222" s="163"/>
      <c r="W1222" s="191">
        <f t="shared" ref="W1222:W1227" si="4480">W1051+U1222</f>
        <v>0</v>
      </c>
      <c r="X1222" s="191">
        <f t="shared" ref="X1222:AH1222" si="4481">X1051+W1222</f>
        <v>0</v>
      </c>
      <c r="Y1222" s="191">
        <f t="shared" si="4481"/>
        <v>0</v>
      </c>
      <c r="Z1222" s="191">
        <f t="shared" si="4481"/>
        <v>0</v>
      </c>
      <c r="AA1222" s="191">
        <f t="shared" si="4481"/>
        <v>0</v>
      </c>
      <c r="AB1222" s="191">
        <f t="shared" si="4481"/>
        <v>0</v>
      </c>
      <c r="AC1222" s="191">
        <f t="shared" si="4481"/>
        <v>0</v>
      </c>
      <c r="AD1222" s="191">
        <f t="shared" si="4481"/>
        <v>0</v>
      </c>
      <c r="AE1222" s="191">
        <f t="shared" si="4481"/>
        <v>0</v>
      </c>
      <c r="AF1222" s="191">
        <f t="shared" si="4481"/>
        <v>0</v>
      </c>
      <c r="AG1222" s="191">
        <f t="shared" si="4481"/>
        <v>0</v>
      </c>
      <c r="AH1222" s="191">
        <f t="shared" si="4481"/>
        <v>0</v>
      </c>
      <c r="AI1222" s="163"/>
      <c r="AJ1222" s="191">
        <f t="shared" ref="AJ1222:AJ1227" si="4482">AJ1051+AH1222</f>
        <v>0</v>
      </c>
      <c r="AK1222" s="191">
        <f t="shared" ref="AK1222:AU1222" si="4483">AK1051+AJ1222</f>
        <v>0</v>
      </c>
      <c r="AL1222" s="191">
        <f t="shared" si="4483"/>
        <v>85081.11</v>
      </c>
      <c r="AM1222" s="191">
        <f t="shared" si="4483"/>
        <v>85081.11</v>
      </c>
      <c r="AN1222" s="191">
        <f t="shared" si="4483"/>
        <v>85081.11</v>
      </c>
      <c r="AO1222" s="191">
        <f t="shared" si="4483"/>
        <v>85081.11</v>
      </c>
      <c r="AP1222" s="191">
        <f t="shared" si="4483"/>
        <v>85081.11</v>
      </c>
      <c r="AQ1222" s="191">
        <f t="shared" si="4483"/>
        <v>85081.11</v>
      </c>
      <c r="AR1222" s="191">
        <f t="shared" si="4483"/>
        <v>85081.11</v>
      </c>
      <c r="AS1222" s="191">
        <f t="shared" si="4483"/>
        <v>85081.11</v>
      </c>
      <c r="AT1222" s="191">
        <f t="shared" si="4483"/>
        <v>85081.11</v>
      </c>
      <c r="AU1222" s="191">
        <f t="shared" si="4483"/>
        <v>85081.11</v>
      </c>
      <c r="AV1222" s="163"/>
      <c r="AW1222" s="191">
        <f t="shared" ref="AW1222:AW1227" si="4484">AW1051+AU1222</f>
        <v>85081.11</v>
      </c>
      <c r="AX1222" s="191">
        <f t="shared" ref="AX1222:BH1222" si="4485">AX1051+AW1222</f>
        <v>85081.11</v>
      </c>
      <c r="AY1222" s="191">
        <f t="shared" si="4485"/>
        <v>85081.11</v>
      </c>
      <c r="AZ1222" s="191">
        <f t="shared" si="4485"/>
        <v>85081.11</v>
      </c>
      <c r="BA1222" s="191">
        <f t="shared" si="4485"/>
        <v>85081.11</v>
      </c>
      <c r="BB1222" s="191">
        <f t="shared" si="4485"/>
        <v>85081.11</v>
      </c>
      <c r="BC1222" s="191">
        <f t="shared" si="4485"/>
        <v>85081.11</v>
      </c>
      <c r="BD1222" s="191">
        <f t="shared" si="4485"/>
        <v>85081.11</v>
      </c>
      <c r="BE1222" s="191">
        <f t="shared" si="4485"/>
        <v>85081.11</v>
      </c>
      <c r="BF1222" s="191">
        <f t="shared" si="4485"/>
        <v>85081.11</v>
      </c>
      <c r="BG1222" s="191">
        <f t="shared" si="4485"/>
        <v>85081.11</v>
      </c>
      <c r="BH1222" s="191">
        <f t="shared" si="4485"/>
        <v>85081.11</v>
      </c>
      <c r="BI1222" s="163"/>
      <c r="BV1222" s="163"/>
      <c r="CI1222" s="163"/>
      <c r="CV1222" s="163"/>
      <c r="DI1222" s="163"/>
      <c r="DV1222" s="163"/>
      <c r="EI1222" s="163"/>
    </row>
    <row r="1223" spans="1:139" ht="15.75" outlineLevel="1" x14ac:dyDescent="0.25">
      <c r="A1223" s="2">
        <f t="shared" si="4478"/>
        <v>23</v>
      </c>
      <c r="B1223" s="1" t="str">
        <f t="shared" si="4478"/>
        <v>PRE-09753</v>
      </c>
      <c r="C1223" s="1" t="str">
        <f t="shared" si="4478"/>
        <v>SPP TAU - Circuit 66033</v>
      </c>
      <c r="D1223" s="2" t="str">
        <f t="shared" si="4478"/>
        <v>PRE-09753.1</v>
      </c>
      <c r="E1223" s="162" t="str">
        <f t="shared" si="4478"/>
        <v>SPP TAU - Circuit 66033</v>
      </c>
      <c r="F1223" s="84"/>
      <c r="G1223" s="123">
        <v>355</v>
      </c>
      <c r="H1223" s="128"/>
      <c r="J1223" s="191">
        <f t="shared" ref="J1223:U1223" si="4486">J1052+I1223</f>
        <v>0</v>
      </c>
      <c r="K1223" s="191">
        <f t="shared" si="4486"/>
        <v>0</v>
      </c>
      <c r="L1223" s="191">
        <f t="shared" si="4486"/>
        <v>0</v>
      </c>
      <c r="M1223" s="191">
        <f t="shared" si="4486"/>
        <v>0</v>
      </c>
      <c r="N1223" s="191">
        <f t="shared" si="4486"/>
        <v>0</v>
      </c>
      <c r="O1223" s="191">
        <f t="shared" si="4486"/>
        <v>0</v>
      </c>
      <c r="P1223" s="191">
        <f t="shared" si="4486"/>
        <v>0</v>
      </c>
      <c r="Q1223" s="191">
        <f t="shared" si="4486"/>
        <v>0</v>
      </c>
      <c r="R1223" s="191">
        <f t="shared" si="4486"/>
        <v>0</v>
      </c>
      <c r="S1223" s="191">
        <f t="shared" si="4486"/>
        <v>0</v>
      </c>
      <c r="T1223" s="191">
        <f t="shared" si="4486"/>
        <v>0</v>
      </c>
      <c r="U1223" s="191">
        <f t="shared" si="4486"/>
        <v>0</v>
      </c>
      <c r="V1223" s="163"/>
      <c r="W1223" s="191">
        <f t="shared" si="4480"/>
        <v>0</v>
      </c>
      <c r="X1223" s="191">
        <f t="shared" ref="X1223:AH1223" si="4487">X1052+W1223</f>
        <v>0</v>
      </c>
      <c r="Y1223" s="191">
        <f t="shared" si="4487"/>
        <v>0</v>
      </c>
      <c r="Z1223" s="191">
        <f t="shared" si="4487"/>
        <v>0</v>
      </c>
      <c r="AA1223" s="191">
        <f t="shared" si="4487"/>
        <v>0</v>
      </c>
      <c r="AB1223" s="191">
        <f t="shared" si="4487"/>
        <v>0</v>
      </c>
      <c r="AC1223" s="191">
        <f t="shared" si="4487"/>
        <v>0</v>
      </c>
      <c r="AD1223" s="191">
        <f t="shared" si="4487"/>
        <v>0</v>
      </c>
      <c r="AE1223" s="191">
        <f t="shared" si="4487"/>
        <v>0</v>
      </c>
      <c r="AF1223" s="191">
        <f t="shared" si="4487"/>
        <v>0</v>
      </c>
      <c r="AG1223" s="191">
        <f t="shared" si="4487"/>
        <v>0</v>
      </c>
      <c r="AH1223" s="191">
        <f t="shared" si="4487"/>
        <v>0</v>
      </c>
      <c r="AI1223" s="163"/>
      <c r="AJ1223" s="191">
        <f t="shared" si="4482"/>
        <v>0</v>
      </c>
      <c r="AK1223" s="191">
        <f t="shared" ref="AK1223:AU1223" si="4488">AK1052+AJ1223</f>
        <v>0</v>
      </c>
      <c r="AL1223" s="191">
        <f t="shared" si="4488"/>
        <v>0</v>
      </c>
      <c r="AM1223" s="191">
        <f t="shared" si="4488"/>
        <v>0</v>
      </c>
      <c r="AN1223" s="191">
        <f t="shared" si="4488"/>
        <v>62822.202000000005</v>
      </c>
      <c r="AO1223" s="191">
        <f t="shared" si="4488"/>
        <v>62822.202000000005</v>
      </c>
      <c r="AP1223" s="191">
        <f t="shared" si="4488"/>
        <v>62822.202000000005</v>
      </c>
      <c r="AQ1223" s="191">
        <f t="shared" si="4488"/>
        <v>62822.202000000005</v>
      </c>
      <c r="AR1223" s="191">
        <f t="shared" si="4488"/>
        <v>62822.202000000005</v>
      </c>
      <c r="AS1223" s="191">
        <f t="shared" si="4488"/>
        <v>62822.202000000005</v>
      </c>
      <c r="AT1223" s="191">
        <f t="shared" si="4488"/>
        <v>62822.202000000005</v>
      </c>
      <c r="AU1223" s="191">
        <f t="shared" si="4488"/>
        <v>62822.202000000005</v>
      </c>
      <c r="AV1223" s="163"/>
      <c r="AW1223" s="191">
        <f t="shared" si="4484"/>
        <v>62822.202000000005</v>
      </c>
      <c r="AX1223" s="191">
        <f t="shared" ref="AX1223:BH1223" si="4489">AX1052+AW1223</f>
        <v>62822.202000000005</v>
      </c>
      <c r="AY1223" s="191">
        <f t="shared" si="4489"/>
        <v>62822.202000000005</v>
      </c>
      <c r="AZ1223" s="191">
        <f t="shared" si="4489"/>
        <v>62822.202000000005</v>
      </c>
      <c r="BA1223" s="191">
        <f t="shared" si="4489"/>
        <v>62822.202000000005</v>
      </c>
      <c r="BB1223" s="191">
        <f t="shared" si="4489"/>
        <v>62822.202000000005</v>
      </c>
      <c r="BC1223" s="191">
        <f t="shared" si="4489"/>
        <v>62822.202000000005</v>
      </c>
      <c r="BD1223" s="191">
        <f t="shared" si="4489"/>
        <v>62822.202000000005</v>
      </c>
      <c r="BE1223" s="191">
        <f t="shared" si="4489"/>
        <v>62822.202000000005</v>
      </c>
      <c r="BF1223" s="191">
        <f t="shared" si="4489"/>
        <v>62822.202000000005</v>
      </c>
      <c r="BG1223" s="191">
        <f t="shared" si="4489"/>
        <v>62822.202000000005</v>
      </c>
      <c r="BH1223" s="191">
        <f t="shared" si="4489"/>
        <v>62822.202000000005</v>
      </c>
      <c r="BI1223" s="163"/>
      <c r="BV1223" s="163"/>
      <c r="CI1223" s="163"/>
      <c r="CV1223" s="163"/>
      <c r="DI1223" s="163"/>
      <c r="DV1223" s="163"/>
      <c r="EI1223" s="163"/>
    </row>
    <row r="1224" spans="1:139" ht="15.75" outlineLevel="1" x14ac:dyDescent="0.25">
      <c r="A1224" s="2">
        <f t="shared" si="4478"/>
        <v>24</v>
      </c>
      <c r="B1224" s="1" t="str">
        <f t="shared" si="4478"/>
        <v>PRE-09754</v>
      </c>
      <c r="C1224" s="1" t="str">
        <f t="shared" si="4478"/>
        <v>SPP TAU - Circuit 66016</v>
      </c>
      <c r="D1224" s="2" t="str">
        <f t="shared" si="4478"/>
        <v>PRE-09754.1</v>
      </c>
      <c r="E1224" s="162" t="str">
        <f t="shared" si="4478"/>
        <v>SPP TAU - Circuit 66016</v>
      </c>
      <c r="F1224" s="84"/>
      <c r="G1224" s="123">
        <v>355</v>
      </c>
      <c r="H1224" s="128"/>
      <c r="J1224" s="191">
        <f t="shared" ref="J1224:U1224" si="4490">J1053+I1224</f>
        <v>0</v>
      </c>
      <c r="K1224" s="191">
        <f t="shared" si="4490"/>
        <v>0</v>
      </c>
      <c r="L1224" s="191">
        <f t="shared" si="4490"/>
        <v>0</v>
      </c>
      <c r="M1224" s="191">
        <f t="shared" si="4490"/>
        <v>0</v>
      </c>
      <c r="N1224" s="191">
        <f t="shared" si="4490"/>
        <v>0</v>
      </c>
      <c r="O1224" s="191">
        <f t="shared" si="4490"/>
        <v>0</v>
      </c>
      <c r="P1224" s="191">
        <f t="shared" si="4490"/>
        <v>0</v>
      </c>
      <c r="Q1224" s="191">
        <f t="shared" si="4490"/>
        <v>0</v>
      </c>
      <c r="R1224" s="191">
        <f t="shared" si="4490"/>
        <v>0</v>
      </c>
      <c r="S1224" s="191">
        <f t="shared" si="4490"/>
        <v>0</v>
      </c>
      <c r="T1224" s="191">
        <f t="shared" si="4490"/>
        <v>0</v>
      </c>
      <c r="U1224" s="191">
        <f t="shared" si="4490"/>
        <v>0</v>
      </c>
      <c r="V1224" s="163"/>
      <c r="W1224" s="191">
        <f t="shared" si="4480"/>
        <v>0</v>
      </c>
      <c r="X1224" s="191">
        <f t="shared" ref="X1224:AH1224" si="4491">X1053+W1224</f>
        <v>0</v>
      </c>
      <c r="Y1224" s="191">
        <f t="shared" si="4491"/>
        <v>0</v>
      </c>
      <c r="Z1224" s="191">
        <f t="shared" si="4491"/>
        <v>0</v>
      </c>
      <c r="AA1224" s="191">
        <f t="shared" si="4491"/>
        <v>0</v>
      </c>
      <c r="AB1224" s="191">
        <f t="shared" si="4491"/>
        <v>0</v>
      </c>
      <c r="AC1224" s="191">
        <f t="shared" si="4491"/>
        <v>0</v>
      </c>
      <c r="AD1224" s="191">
        <f t="shared" si="4491"/>
        <v>0</v>
      </c>
      <c r="AE1224" s="191">
        <f t="shared" si="4491"/>
        <v>0</v>
      </c>
      <c r="AF1224" s="191">
        <f t="shared" si="4491"/>
        <v>0</v>
      </c>
      <c r="AG1224" s="191">
        <f t="shared" si="4491"/>
        <v>0</v>
      </c>
      <c r="AH1224" s="191">
        <f t="shared" si="4491"/>
        <v>0</v>
      </c>
      <c r="AI1224" s="163"/>
      <c r="AJ1224" s="191">
        <f t="shared" si="4482"/>
        <v>0</v>
      </c>
      <c r="AK1224" s="191">
        <f t="shared" ref="AK1224:AU1224" si="4492">AK1053+AJ1224</f>
        <v>0</v>
      </c>
      <c r="AL1224" s="191">
        <f t="shared" si="4492"/>
        <v>0</v>
      </c>
      <c r="AM1224" s="191">
        <f t="shared" si="4492"/>
        <v>0</v>
      </c>
      <c r="AN1224" s="191">
        <f t="shared" si="4492"/>
        <v>0</v>
      </c>
      <c r="AO1224" s="191">
        <f t="shared" si="4492"/>
        <v>187747.90900000001</v>
      </c>
      <c r="AP1224" s="191">
        <f t="shared" si="4492"/>
        <v>187747.90900000001</v>
      </c>
      <c r="AQ1224" s="191">
        <f t="shared" si="4492"/>
        <v>187747.90900000001</v>
      </c>
      <c r="AR1224" s="191">
        <f t="shared" si="4492"/>
        <v>187747.90900000001</v>
      </c>
      <c r="AS1224" s="191">
        <f t="shared" si="4492"/>
        <v>187747.90900000001</v>
      </c>
      <c r="AT1224" s="191">
        <f t="shared" si="4492"/>
        <v>187747.90900000001</v>
      </c>
      <c r="AU1224" s="191">
        <f t="shared" si="4492"/>
        <v>187747.90900000001</v>
      </c>
      <c r="AV1224" s="163"/>
      <c r="AW1224" s="191">
        <f t="shared" si="4484"/>
        <v>187747.90900000001</v>
      </c>
      <c r="AX1224" s="191">
        <f t="shared" ref="AX1224:BH1224" si="4493">AX1053+AW1224</f>
        <v>187747.90900000001</v>
      </c>
      <c r="AY1224" s="191">
        <f t="shared" si="4493"/>
        <v>187747.90900000001</v>
      </c>
      <c r="AZ1224" s="191">
        <f t="shared" si="4493"/>
        <v>187747.90900000001</v>
      </c>
      <c r="BA1224" s="191">
        <f t="shared" si="4493"/>
        <v>187747.90900000001</v>
      </c>
      <c r="BB1224" s="191">
        <f t="shared" si="4493"/>
        <v>187747.90900000001</v>
      </c>
      <c r="BC1224" s="191">
        <f t="shared" si="4493"/>
        <v>187747.90900000001</v>
      </c>
      <c r="BD1224" s="191">
        <f t="shared" si="4493"/>
        <v>187747.90900000001</v>
      </c>
      <c r="BE1224" s="191">
        <f t="shared" si="4493"/>
        <v>187747.90900000001</v>
      </c>
      <c r="BF1224" s="191">
        <f t="shared" si="4493"/>
        <v>187747.90900000001</v>
      </c>
      <c r="BG1224" s="191">
        <f t="shared" si="4493"/>
        <v>187747.90900000001</v>
      </c>
      <c r="BH1224" s="191">
        <f t="shared" si="4493"/>
        <v>187747.90900000001</v>
      </c>
      <c r="BI1224" s="163"/>
      <c r="BV1224" s="163"/>
      <c r="CI1224" s="163"/>
      <c r="CV1224" s="163"/>
      <c r="DI1224" s="163"/>
      <c r="DV1224" s="163"/>
      <c r="EI1224" s="163"/>
    </row>
    <row r="1225" spans="1:139" ht="15.75" outlineLevel="1" x14ac:dyDescent="0.25">
      <c r="A1225" s="2">
        <f t="shared" si="4478"/>
        <v>25</v>
      </c>
      <c r="B1225" s="1" t="str">
        <f t="shared" si="4478"/>
        <v>PRE-09755</v>
      </c>
      <c r="C1225" s="1" t="str">
        <f t="shared" si="4478"/>
        <v>SPP TAU - Circuit 66427</v>
      </c>
      <c r="D1225" s="2" t="str">
        <f t="shared" si="4478"/>
        <v>PRE-09755.1</v>
      </c>
      <c r="E1225" s="162" t="str">
        <f t="shared" si="4478"/>
        <v>SPP TAU - Circuit 66427</v>
      </c>
      <c r="F1225" s="84"/>
      <c r="G1225" s="123">
        <v>355</v>
      </c>
      <c r="H1225" s="128"/>
      <c r="J1225" s="191">
        <f t="shared" ref="J1225:U1225" si="4494">J1054+I1225</f>
        <v>0</v>
      </c>
      <c r="K1225" s="191">
        <f t="shared" si="4494"/>
        <v>0</v>
      </c>
      <c r="L1225" s="191">
        <f t="shared" si="4494"/>
        <v>0</v>
      </c>
      <c r="M1225" s="191">
        <f t="shared" si="4494"/>
        <v>0</v>
      </c>
      <c r="N1225" s="191">
        <f t="shared" si="4494"/>
        <v>0</v>
      </c>
      <c r="O1225" s="191">
        <f t="shared" si="4494"/>
        <v>0</v>
      </c>
      <c r="P1225" s="191">
        <f t="shared" si="4494"/>
        <v>0</v>
      </c>
      <c r="Q1225" s="191">
        <f t="shared" si="4494"/>
        <v>0</v>
      </c>
      <c r="R1225" s="191">
        <f t="shared" si="4494"/>
        <v>0</v>
      </c>
      <c r="S1225" s="191">
        <f t="shared" si="4494"/>
        <v>0</v>
      </c>
      <c r="T1225" s="191">
        <f t="shared" si="4494"/>
        <v>0</v>
      </c>
      <c r="U1225" s="191">
        <f t="shared" si="4494"/>
        <v>0</v>
      </c>
      <c r="V1225" s="163"/>
      <c r="W1225" s="191">
        <f t="shared" si="4480"/>
        <v>0</v>
      </c>
      <c r="X1225" s="191">
        <f t="shared" ref="X1225:AH1225" si="4495">X1054+W1225</f>
        <v>0</v>
      </c>
      <c r="Y1225" s="191">
        <f t="shared" si="4495"/>
        <v>0</v>
      </c>
      <c r="Z1225" s="191">
        <f t="shared" si="4495"/>
        <v>0</v>
      </c>
      <c r="AA1225" s="191">
        <f t="shared" si="4495"/>
        <v>0</v>
      </c>
      <c r="AB1225" s="191">
        <f t="shared" si="4495"/>
        <v>0</v>
      </c>
      <c r="AC1225" s="191">
        <f t="shared" si="4495"/>
        <v>0</v>
      </c>
      <c r="AD1225" s="191">
        <f t="shared" si="4495"/>
        <v>0</v>
      </c>
      <c r="AE1225" s="191">
        <f t="shared" si="4495"/>
        <v>0</v>
      </c>
      <c r="AF1225" s="191">
        <f t="shared" si="4495"/>
        <v>0</v>
      </c>
      <c r="AG1225" s="191">
        <f t="shared" si="4495"/>
        <v>0</v>
      </c>
      <c r="AH1225" s="191">
        <f t="shared" si="4495"/>
        <v>0</v>
      </c>
      <c r="AI1225" s="163"/>
      <c r="AJ1225" s="191">
        <f t="shared" si="4482"/>
        <v>0</v>
      </c>
      <c r="AK1225" s="191">
        <f t="shared" ref="AK1225:AU1225" si="4496">AK1054+AJ1225</f>
        <v>0</v>
      </c>
      <c r="AL1225" s="191">
        <f t="shared" si="4496"/>
        <v>1000</v>
      </c>
      <c r="AM1225" s="191">
        <f t="shared" si="4496"/>
        <v>1000</v>
      </c>
      <c r="AN1225" s="191">
        <f t="shared" si="4496"/>
        <v>1000</v>
      </c>
      <c r="AO1225" s="191">
        <f t="shared" si="4496"/>
        <v>1000</v>
      </c>
      <c r="AP1225" s="191">
        <f t="shared" si="4496"/>
        <v>1000</v>
      </c>
      <c r="AQ1225" s="191">
        <f t="shared" si="4496"/>
        <v>1000</v>
      </c>
      <c r="AR1225" s="191">
        <f t="shared" si="4496"/>
        <v>1000</v>
      </c>
      <c r="AS1225" s="191">
        <f t="shared" si="4496"/>
        <v>1000</v>
      </c>
      <c r="AT1225" s="191">
        <f t="shared" si="4496"/>
        <v>1000</v>
      </c>
      <c r="AU1225" s="191">
        <f t="shared" si="4496"/>
        <v>1000</v>
      </c>
      <c r="AV1225" s="163"/>
      <c r="AW1225" s="191">
        <f t="shared" si="4484"/>
        <v>1000</v>
      </c>
      <c r="AX1225" s="191">
        <f t="shared" ref="AX1225:BH1225" si="4497">AX1054+AW1225</f>
        <v>1000</v>
      </c>
      <c r="AY1225" s="191">
        <f t="shared" si="4497"/>
        <v>1000</v>
      </c>
      <c r="AZ1225" s="191">
        <f t="shared" si="4497"/>
        <v>1000</v>
      </c>
      <c r="BA1225" s="191">
        <f t="shared" si="4497"/>
        <v>1000</v>
      </c>
      <c r="BB1225" s="191">
        <f t="shared" si="4497"/>
        <v>1000</v>
      </c>
      <c r="BC1225" s="191">
        <f t="shared" si="4497"/>
        <v>1000</v>
      </c>
      <c r="BD1225" s="191">
        <f t="shared" si="4497"/>
        <v>1000</v>
      </c>
      <c r="BE1225" s="191">
        <f t="shared" si="4497"/>
        <v>1000</v>
      </c>
      <c r="BF1225" s="191">
        <f t="shared" si="4497"/>
        <v>1000</v>
      </c>
      <c r="BG1225" s="191">
        <f t="shared" si="4497"/>
        <v>1000</v>
      </c>
      <c r="BH1225" s="191">
        <f t="shared" si="4497"/>
        <v>1000</v>
      </c>
      <c r="BI1225" s="163"/>
      <c r="BV1225" s="163"/>
      <c r="CI1225" s="163"/>
      <c r="CV1225" s="163"/>
      <c r="DI1225" s="163"/>
      <c r="DV1225" s="163"/>
      <c r="EI1225" s="163"/>
    </row>
    <row r="1226" spans="1:139" ht="15.75" outlineLevel="1" x14ac:dyDescent="0.25">
      <c r="A1226" s="2">
        <f t="shared" si="4478"/>
        <v>26</v>
      </c>
      <c r="B1226" s="1" t="str">
        <f t="shared" si="4478"/>
        <v>PRE-09756</v>
      </c>
      <c r="C1226" s="1" t="str">
        <f t="shared" si="4478"/>
        <v>SPP TAU - Circuit 66415</v>
      </c>
      <c r="D1226" s="2" t="str">
        <f t="shared" si="4478"/>
        <v>PRE-09756.1</v>
      </c>
      <c r="E1226" s="162" t="str">
        <f t="shared" si="4478"/>
        <v>SPP TAU - Circuit 66415</v>
      </c>
      <c r="F1226" s="84"/>
      <c r="G1226" s="123">
        <v>355</v>
      </c>
      <c r="H1226" s="128"/>
      <c r="J1226" s="191">
        <f t="shared" ref="J1226:U1226" si="4498">J1055+I1226</f>
        <v>0</v>
      </c>
      <c r="K1226" s="191">
        <f t="shared" si="4498"/>
        <v>0</v>
      </c>
      <c r="L1226" s="191">
        <f t="shared" si="4498"/>
        <v>0</v>
      </c>
      <c r="M1226" s="191">
        <f t="shared" si="4498"/>
        <v>0</v>
      </c>
      <c r="N1226" s="191">
        <f t="shared" si="4498"/>
        <v>0</v>
      </c>
      <c r="O1226" s="191">
        <f t="shared" si="4498"/>
        <v>0</v>
      </c>
      <c r="P1226" s="191">
        <f t="shared" si="4498"/>
        <v>0</v>
      </c>
      <c r="Q1226" s="191">
        <f t="shared" si="4498"/>
        <v>0</v>
      </c>
      <c r="R1226" s="191">
        <f t="shared" si="4498"/>
        <v>0</v>
      </c>
      <c r="S1226" s="191">
        <f t="shared" si="4498"/>
        <v>0</v>
      </c>
      <c r="T1226" s="191">
        <f t="shared" si="4498"/>
        <v>0</v>
      </c>
      <c r="U1226" s="191">
        <f t="shared" si="4498"/>
        <v>0</v>
      </c>
      <c r="V1226" s="163"/>
      <c r="W1226" s="191">
        <f t="shared" si="4480"/>
        <v>0</v>
      </c>
      <c r="X1226" s="191">
        <f t="shared" ref="X1226:AH1226" si="4499">X1055+W1226</f>
        <v>0</v>
      </c>
      <c r="Y1226" s="191">
        <f t="shared" si="4499"/>
        <v>0</v>
      </c>
      <c r="Z1226" s="191">
        <f t="shared" si="4499"/>
        <v>0</v>
      </c>
      <c r="AA1226" s="191">
        <f t="shared" si="4499"/>
        <v>0</v>
      </c>
      <c r="AB1226" s="191">
        <f t="shared" si="4499"/>
        <v>0</v>
      </c>
      <c r="AC1226" s="191">
        <f t="shared" si="4499"/>
        <v>0</v>
      </c>
      <c r="AD1226" s="191">
        <f t="shared" si="4499"/>
        <v>0</v>
      </c>
      <c r="AE1226" s="191">
        <f t="shared" si="4499"/>
        <v>0</v>
      </c>
      <c r="AF1226" s="191">
        <f t="shared" si="4499"/>
        <v>0</v>
      </c>
      <c r="AG1226" s="191">
        <f t="shared" si="4499"/>
        <v>0</v>
      </c>
      <c r="AH1226" s="191">
        <f t="shared" si="4499"/>
        <v>0</v>
      </c>
      <c r="AI1226" s="163"/>
      <c r="AJ1226" s="191">
        <f t="shared" si="4482"/>
        <v>0</v>
      </c>
      <c r="AK1226" s="191">
        <f t="shared" ref="AK1226:AU1226" si="4500">AK1055+AJ1226</f>
        <v>0</v>
      </c>
      <c r="AL1226" s="191">
        <f t="shared" si="4500"/>
        <v>0</v>
      </c>
      <c r="AM1226" s="191">
        <f t="shared" si="4500"/>
        <v>0</v>
      </c>
      <c r="AN1226" s="191">
        <f t="shared" si="4500"/>
        <v>67554.335000000006</v>
      </c>
      <c r="AO1226" s="191">
        <f t="shared" si="4500"/>
        <v>67554.335000000006</v>
      </c>
      <c r="AP1226" s="191">
        <f t="shared" si="4500"/>
        <v>67554.335000000006</v>
      </c>
      <c r="AQ1226" s="191">
        <f t="shared" si="4500"/>
        <v>67554.335000000006</v>
      </c>
      <c r="AR1226" s="191">
        <f t="shared" si="4500"/>
        <v>67554.335000000006</v>
      </c>
      <c r="AS1226" s="191">
        <f t="shared" si="4500"/>
        <v>67554.335000000006</v>
      </c>
      <c r="AT1226" s="191">
        <f t="shared" si="4500"/>
        <v>67554.335000000006</v>
      </c>
      <c r="AU1226" s="191">
        <f t="shared" si="4500"/>
        <v>67554.335000000006</v>
      </c>
      <c r="AV1226" s="163"/>
      <c r="AW1226" s="191">
        <f t="shared" si="4484"/>
        <v>67554.335000000006</v>
      </c>
      <c r="AX1226" s="191">
        <f t="shared" ref="AX1226:BH1226" si="4501">AX1055+AW1226</f>
        <v>67554.335000000006</v>
      </c>
      <c r="AY1226" s="191">
        <f t="shared" si="4501"/>
        <v>67554.335000000006</v>
      </c>
      <c r="AZ1226" s="191">
        <f t="shared" si="4501"/>
        <v>67554.335000000006</v>
      </c>
      <c r="BA1226" s="191">
        <f t="shared" si="4501"/>
        <v>67554.335000000006</v>
      </c>
      <c r="BB1226" s="191">
        <f t="shared" si="4501"/>
        <v>67554.335000000006</v>
      </c>
      <c r="BC1226" s="191">
        <f t="shared" si="4501"/>
        <v>67554.335000000006</v>
      </c>
      <c r="BD1226" s="191">
        <f t="shared" si="4501"/>
        <v>67554.335000000006</v>
      </c>
      <c r="BE1226" s="191">
        <f t="shared" si="4501"/>
        <v>67554.335000000006</v>
      </c>
      <c r="BF1226" s="191">
        <f t="shared" si="4501"/>
        <v>67554.335000000006</v>
      </c>
      <c r="BG1226" s="191">
        <f t="shared" si="4501"/>
        <v>67554.335000000006</v>
      </c>
      <c r="BH1226" s="191">
        <f t="shared" si="4501"/>
        <v>67554.335000000006</v>
      </c>
      <c r="BI1226" s="163"/>
      <c r="BV1226" s="163"/>
      <c r="CI1226" s="163"/>
      <c r="CV1226" s="163"/>
      <c r="DI1226" s="163"/>
      <c r="DV1226" s="163"/>
      <c r="EI1226" s="163"/>
    </row>
    <row r="1227" spans="1:139" ht="15.75" outlineLevel="1" x14ac:dyDescent="0.25">
      <c r="A1227" s="2">
        <f t="shared" si="4478"/>
        <v>27</v>
      </c>
      <c r="B1227" s="1" t="str">
        <f t="shared" si="4478"/>
        <v>PRE-09757</v>
      </c>
      <c r="C1227" s="1" t="str">
        <f t="shared" si="4478"/>
        <v>SPP TAU - Circuit 66834</v>
      </c>
      <c r="D1227" s="2" t="str">
        <f t="shared" si="4478"/>
        <v>PRE-09757.1</v>
      </c>
      <c r="E1227" s="162" t="str">
        <f t="shared" si="4478"/>
        <v>SPP TAU - Circuit 66834</v>
      </c>
      <c r="F1227" s="84"/>
      <c r="G1227" s="123">
        <v>355</v>
      </c>
      <c r="H1227" s="128"/>
      <c r="J1227" s="191">
        <f t="shared" ref="J1227:U1227" si="4502">J1056+I1227</f>
        <v>0</v>
      </c>
      <c r="K1227" s="191">
        <f t="shared" si="4502"/>
        <v>0</v>
      </c>
      <c r="L1227" s="191">
        <f t="shared" si="4502"/>
        <v>0</v>
      </c>
      <c r="M1227" s="191">
        <f t="shared" si="4502"/>
        <v>0</v>
      </c>
      <c r="N1227" s="191">
        <f t="shared" si="4502"/>
        <v>0</v>
      </c>
      <c r="O1227" s="191">
        <f t="shared" si="4502"/>
        <v>0</v>
      </c>
      <c r="P1227" s="191">
        <f t="shared" si="4502"/>
        <v>0</v>
      </c>
      <c r="Q1227" s="191">
        <f t="shared" si="4502"/>
        <v>0</v>
      </c>
      <c r="R1227" s="191">
        <f t="shared" si="4502"/>
        <v>0</v>
      </c>
      <c r="S1227" s="191">
        <f t="shared" si="4502"/>
        <v>0</v>
      </c>
      <c r="T1227" s="191">
        <f t="shared" si="4502"/>
        <v>0</v>
      </c>
      <c r="U1227" s="191">
        <f t="shared" si="4502"/>
        <v>0</v>
      </c>
      <c r="V1227" s="163"/>
      <c r="W1227" s="191">
        <f t="shared" si="4480"/>
        <v>0</v>
      </c>
      <c r="X1227" s="191">
        <f t="shared" ref="X1227:AG1227" si="4503">X1056+W1227</f>
        <v>0</v>
      </c>
      <c r="Y1227" s="191">
        <f t="shared" si="4503"/>
        <v>0</v>
      </c>
      <c r="Z1227" s="191">
        <f t="shared" si="4503"/>
        <v>0</v>
      </c>
      <c r="AA1227" s="191">
        <f t="shared" si="4503"/>
        <v>0</v>
      </c>
      <c r="AB1227" s="191">
        <f t="shared" si="4503"/>
        <v>0</v>
      </c>
      <c r="AC1227" s="191">
        <f t="shared" si="4503"/>
        <v>0</v>
      </c>
      <c r="AD1227" s="191">
        <f t="shared" si="4503"/>
        <v>0</v>
      </c>
      <c r="AE1227" s="191">
        <f t="shared" si="4503"/>
        <v>0</v>
      </c>
      <c r="AF1227" s="191">
        <f t="shared" si="4503"/>
        <v>0</v>
      </c>
      <c r="AG1227" s="191">
        <f t="shared" si="4503"/>
        <v>0</v>
      </c>
      <c r="AH1227" s="191">
        <f>22634.04+AG1227</f>
        <v>22634.04</v>
      </c>
      <c r="AI1227" s="163"/>
      <c r="AJ1227" s="191">
        <f t="shared" si="4482"/>
        <v>22634.04</v>
      </c>
      <c r="AK1227" s="191">
        <f t="shared" ref="AK1227:AU1227" si="4504">AK1056+AJ1227</f>
        <v>22634.04</v>
      </c>
      <c r="AL1227" s="191">
        <f t="shared" si="4504"/>
        <v>22634.04</v>
      </c>
      <c r="AM1227" s="191">
        <f t="shared" si="4504"/>
        <v>22634.04</v>
      </c>
      <c r="AN1227" s="191">
        <f t="shared" si="4504"/>
        <v>22634.04</v>
      </c>
      <c r="AO1227" s="191">
        <f t="shared" si="4504"/>
        <v>22634.04</v>
      </c>
      <c r="AP1227" s="191">
        <f t="shared" si="4504"/>
        <v>22634.04</v>
      </c>
      <c r="AQ1227" s="191">
        <f t="shared" si="4504"/>
        <v>22634.04</v>
      </c>
      <c r="AR1227" s="191">
        <f t="shared" si="4504"/>
        <v>22634.04</v>
      </c>
      <c r="AS1227" s="191">
        <f t="shared" si="4504"/>
        <v>22634.04</v>
      </c>
      <c r="AT1227" s="191">
        <f t="shared" si="4504"/>
        <v>22634.04</v>
      </c>
      <c r="AU1227" s="191">
        <f t="shared" si="4504"/>
        <v>22634.04</v>
      </c>
      <c r="AV1227" s="163"/>
      <c r="AW1227" s="191">
        <f t="shared" si="4484"/>
        <v>22634.04</v>
      </c>
      <c r="AX1227" s="191">
        <f t="shared" ref="AX1227:BH1227" si="4505">AX1056+AW1227</f>
        <v>22634.04</v>
      </c>
      <c r="AY1227" s="191">
        <f t="shared" si="4505"/>
        <v>22634.04</v>
      </c>
      <c r="AZ1227" s="191">
        <f t="shared" si="4505"/>
        <v>22634.04</v>
      </c>
      <c r="BA1227" s="191">
        <f t="shared" si="4505"/>
        <v>22634.04</v>
      </c>
      <c r="BB1227" s="191">
        <f t="shared" si="4505"/>
        <v>22634.04</v>
      </c>
      <c r="BC1227" s="191">
        <f t="shared" si="4505"/>
        <v>22634.04</v>
      </c>
      <c r="BD1227" s="191">
        <f t="shared" si="4505"/>
        <v>22634.04</v>
      </c>
      <c r="BE1227" s="191">
        <f t="shared" si="4505"/>
        <v>22634.04</v>
      </c>
      <c r="BF1227" s="191">
        <f t="shared" si="4505"/>
        <v>22634.04</v>
      </c>
      <c r="BG1227" s="191">
        <f t="shared" si="4505"/>
        <v>22634.04</v>
      </c>
      <c r="BH1227" s="191">
        <f t="shared" si="4505"/>
        <v>22634.04</v>
      </c>
      <c r="BI1227" s="163"/>
      <c r="BV1227" s="163"/>
      <c r="CI1227" s="163"/>
      <c r="CV1227" s="163"/>
      <c r="DI1227" s="163"/>
      <c r="DV1227" s="163"/>
      <c r="EI1227" s="163"/>
    </row>
    <row r="1228" spans="1:139" ht="15.75" outlineLevel="1" x14ac:dyDescent="0.25">
      <c r="A1228" s="2">
        <v>27</v>
      </c>
      <c r="B1228" s="1" t="s">
        <v>295</v>
      </c>
      <c r="C1228" s="1" t="s">
        <v>240</v>
      </c>
      <c r="D1228" s="2" t="s">
        <v>294</v>
      </c>
      <c r="E1228" s="162" t="s">
        <v>240</v>
      </c>
      <c r="F1228" s="84"/>
      <c r="G1228" s="123">
        <v>356</v>
      </c>
      <c r="H1228" s="128"/>
      <c r="J1228" s="191"/>
      <c r="K1228" s="191"/>
      <c r="L1228" s="191"/>
      <c r="M1228" s="191"/>
      <c r="N1228" s="191"/>
      <c r="O1228" s="191"/>
      <c r="P1228" s="191"/>
      <c r="Q1228" s="191"/>
      <c r="R1228" s="191"/>
      <c r="S1228" s="191"/>
      <c r="T1228" s="191"/>
      <c r="U1228" s="191"/>
      <c r="V1228" s="163"/>
      <c r="W1228" s="191">
        <f>U1228+0</f>
        <v>0</v>
      </c>
      <c r="X1228" s="191">
        <f>W1228+0</f>
        <v>0</v>
      </c>
      <c r="Y1228" s="191">
        <f t="shared" ref="Y1228:AG1228" si="4506">X1228+0</f>
        <v>0</v>
      </c>
      <c r="Z1228" s="191">
        <f t="shared" si="4506"/>
        <v>0</v>
      </c>
      <c r="AA1228" s="191">
        <f t="shared" si="4506"/>
        <v>0</v>
      </c>
      <c r="AB1228" s="191">
        <f t="shared" si="4506"/>
        <v>0</v>
      </c>
      <c r="AC1228" s="191">
        <f t="shared" si="4506"/>
        <v>0</v>
      </c>
      <c r="AD1228" s="191">
        <f t="shared" si="4506"/>
        <v>0</v>
      </c>
      <c r="AE1228" s="191">
        <f t="shared" si="4506"/>
        <v>0</v>
      </c>
      <c r="AF1228" s="191">
        <f t="shared" si="4506"/>
        <v>0</v>
      </c>
      <c r="AG1228" s="191">
        <f t="shared" si="4506"/>
        <v>0</v>
      </c>
      <c r="AH1228" s="191">
        <f>AG1228+168368.26</f>
        <v>168368.26</v>
      </c>
      <c r="AI1228" s="163"/>
      <c r="AJ1228" s="191">
        <f>AH1228+0</f>
        <v>168368.26</v>
      </c>
      <c r="AK1228" s="191">
        <f>AJ1228+0</f>
        <v>168368.26</v>
      </c>
      <c r="AL1228" s="191">
        <f t="shared" ref="AL1228:AU1228" si="4507">AK1228+0</f>
        <v>168368.26</v>
      </c>
      <c r="AM1228" s="191">
        <f t="shared" si="4507"/>
        <v>168368.26</v>
      </c>
      <c r="AN1228" s="191">
        <f t="shared" si="4507"/>
        <v>168368.26</v>
      </c>
      <c r="AO1228" s="191">
        <f t="shared" si="4507"/>
        <v>168368.26</v>
      </c>
      <c r="AP1228" s="191">
        <f t="shared" si="4507"/>
        <v>168368.26</v>
      </c>
      <c r="AQ1228" s="191">
        <f t="shared" si="4507"/>
        <v>168368.26</v>
      </c>
      <c r="AR1228" s="191">
        <f t="shared" si="4507"/>
        <v>168368.26</v>
      </c>
      <c r="AS1228" s="191">
        <f t="shared" si="4507"/>
        <v>168368.26</v>
      </c>
      <c r="AT1228" s="191">
        <f t="shared" si="4507"/>
        <v>168368.26</v>
      </c>
      <c r="AU1228" s="191">
        <f t="shared" si="4507"/>
        <v>168368.26</v>
      </c>
      <c r="AV1228" s="163"/>
      <c r="AW1228" s="191">
        <f>AU1228+0</f>
        <v>168368.26</v>
      </c>
      <c r="AX1228" s="191">
        <f>AW1228+0</f>
        <v>168368.26</v>
      </c>
      <c r="AY1228" s="191">
        <f t="shared" ref="AY1228:BH1228" si="4508">AX1228+0</f>
        <v>168368.26</v>
      </c>
      <c r="AZ1228" s="191">
        <f t="shared" si="4508"/>
        <v>168368.26</v>
      </c>
      <c r="BA1228" s="191">
        <f t="shared" si="4508"/>
        <v>168368.26</v>
      </c>
      <c r="BB1228" s="191">
        <f t="shared" si="4508"/>
        <v>168368.26</v>
      </c>
      <c r="BC1228" s="191">
        <f t="shared" si="4508"/>
        <v>168368.26</v>
      </c>
      <c r="BD1228" s="191">
        <f t="shared" si="4508"/>
        <v>168368.26</v>
      </c>
      <c r="BE1228" s="191">
        <f t="shared" si="4508"/>
        <v>168368.26</v>
      </c>
      <c r="BF1228" s="191">
        <f t="shared" si="4508"/>
        <v>168368.26</v>
      </c>
      <c r="BG1228" s="191">
        <f t="shared" si="4508"/>
        <v>168368.26</v>
      </c>
      <c r="BH1228" s="191">
        <f t="shared" si="4508"/>
        <v>168368.26</v>
      </c>
      <c r="BI1228" s="163"/>
      <c r="BV1228" s="163"/>
      <c r="CI1228" s="163"/>
      <c r="CV1228" s="163"/>
      <c r="DI1228" s="163"/>
      <c r="DV1228" s="163"/>
      <c r="EI1228" s="163"/>
    </row>
    <row r="1229" spans="1:139" ht="15.75" outlineLevel="1" x14ac:dyDescent="0.25">
      <c r="A1229" s="2">
        <v>27</v>
      </c>
      <c r="B1229" s="1" t="s">
        <v>295</v>
      </c>
      <c r="C1229" s="1" t="s">
        <v>240</v>
      </c>
      <c r="D1229" s="2" t="s">
        <v>294</v>
      </c>
      <c r="E1229" s="162" t="s">
        <v>240</v>
      </c>
      <c r="F1229" s="84"/>
      <c r="G1229" s="123">
        <v>365</v>
      </c>
      <c r="H1229" s="128"/>
      <c r="J1229" s="191"/>
      <c r="K1229" s="191"/>
      <c r="L1229" s="191"/>
      <c r="M1229" s="191"/>
      <c r="N1229" s="191"/>
      <c r="O1229" s="191"/>
      <c r="P1229" s="191"/>
      <c r="Q1229" s="191"/>
      <c r="R1229" s="191"/>
      <c r="S1229" s="191"/>
      <c r="T1229" s="191"/>
      <c r="U1229" s="191"/>
      <c r="V1229" s="163"/>
      <c r="W1229" s="191">
        <f t="shared" ref="W1229:W1232" si="4509">U1229+0</f>
        <v>0</v>
      </c>
      <c r="X1229" s="191">
        <f t="shared" ref="X1229:AG1232" si="4510">W1229+0</f>
        <v>0</v>
      </c>
      <c r="Y1229" s="191">
        <f t="shared" si="4510"/>
        <v>0</v>
      </c>
      <c r="Z1229" s="191">
        <f t="shared" si="4510"/>
        <v>0</v>
      </c>
      <c r="AA1229" s="191">
        <f t="shared" si="4510"/>
        <v>0</v>
      </c>
      <c r="AB1229" s="191">
        <f t="shared" si="4510"/>
        <v>0</v>
      </c>
      <c r="AC1229" s="191">
        <f t="shared" si="4510"/>
        <v>0</v>
      </c>
      <c r="AD1229" s="191">
        <f t="shared" si="4510"/>
        <v>0</v>
      </c>
      <c r="AE1229" s="191">
        <f t="shared" si="4510"/>
        <v>0</v>
      </c>
      <c r="AF1229" s="191">
        <f t="shared" si="4510"/>
        <v>0</v>
      </c>
      <c r="AG1229" s="191">
        <f t="shared" si="4510"/>
        <v>0</v>
      </c>
      <c r="AH1229" s="191">
        <f>AG1229+4571.91</f>
        <v>4571.91</v>
      </c>
      <c r="AI1229" s="163"/>
      <c r="AJ1229" s="191">
        <f>AH1229+0</f>
        <v>4571.91</v>
      </c>
      <c r="AK1229" s="191">
        <f t="shared" ref="AK1229:AU1229" si="4511">AJ1229+0</f>
        <v>4571.91</v>
      </c>
      <c r="AL1229" s="191">
        <f t="shared" si="4511"/>
        <v>4571.91</v>
      </c>
      <c r="AM1229" s="191">
        <f t="shared" si="4511"/>
        <v>4571.91</v>
      </c>
      <c r="AN1229" s="191">
        <f t="shared" si="4511"/>
        <v>4571.91</v>
      </c>
      <c r="AO1229" s="191">
        <f t="shared" si="4511"/>
        <v>4571.91</v>
      </c>
      <c r="AP1229" s="191">
        <f t="shared" si="4511"/>
        <v>4571.91</v>
      </c>
      <c r="AQ1229" s="191">
        <f t="shared" si="4511"/>
        <v>4571.91</v>
      </c>
      <c r="AR1229" s="191">
        <f t="shared" si="4511"/>
        <v>4571.91</v>
      </c>
      <c r="AS1229" s="191">
        <f t="shared" si="4511"/>
        <v>4571.91</v>
      </c>
      <c r="AT1229" s="191">
        <f t="shared" si="4511"/>
        <v>4571.91</v>
      </c>
      <c r="AU1229" s="191">
        <f t="shared" si="4511"/>
        <v>4571.91</v>
      </c>
      <c r="AV1229" s="163"/>
      <c r="AW1229" s="191">
        <f t="shared" ref="AW1229:AW1232" si="4512">AU1229+0</f>
        <v>4571.91</v>
      </c>
      <c r="AX1229" s="191">
        <f t="shared" ref="AX1229:BH1229" si="4513">AW1229+0</f>
        <v>4571.91</v>
      </c>
      <c r="AY1229" s="191">
        <f t="shared" si="4513"/>
        <v>4571.91</v>
      </c>
      <c r="AZ1229" s="191">
        <f t="shared" si="4513"/>
        <v>4571.91</v>
      </c>
      <c r="BA1229" s="191">
        <f t="shared" si="4513"/>
        <v>4571.91</v>
      </c>
      <c r="BB1229" s="191">
        <f t="shared" si="4513"/>
        <v>4571.91</v>
      </c>
      <c r="BC1229" s="191">
        <f t="shared" si="4513"/>
        <v>4571.91</v>
      </c>
      <c r="BD1229" s="191">
        <f t="shared" si="4513"/>
        <v>4571.91</v>
      </c>
      <c r="BE1229" s="191">
        <f t="shared" si="4513"/>
        <v>4571.91</v>
      </c>
      <c r="BF1229" s="191">
        <f t="shared" si="4513"/>
        <v>4571.91</v>
      </c>
      <c r="BG1229" s="191">
        <f t="shared" si="4513"/>
        <v>4571.91</v>
      </c>
      <c r="BH1229" s="191">
        <f t="shared" si="4513"/>
        <v>4571.91</v>
      </c>
      <c r="BI1229" s="163"/>
      <c r="BV1229" s="163"/>
      <c r="CI1229" s="163"/>
      <c r="CV1229" s="163"/>
      <c r="DI1229" s="163"/>
      <c r="DV1229" s="163"/>
      <c r="EI1229" s="163"/>
    </row>
    <row r="1230" spans="1:139" ht="15.75" outlineLevel="1" x14ac:dyDescent="0.25">
      <c r="A1230" s="2">
        <v>27</v>
      </c>
      <c r="B1230" s="1" t="s">
        <v>295</v>
      </c>
      <c r="C1230" s="1" t="s">
        <v>240</v>
      </c>
      <c r="D1230" s="2" t="s">
        <v>294</v>
      </c>
      <c r="E1230" s="162" t="s">
        <v>240</v>
      </c>
      <c r="F1230" s="84"/>
      <c r="G1230" s="123">
        <v>368</v>
      </c>
      <c r="H1230" s="128"/>
      <c r="J1230" s="191"/>
      <c r="K1230" s="191"/>
      <c r="L1230" s="191"/>
      <c r="M1230" s="191"/>
      <c r="N1230" s="191"/>
      <c r="O1230" s="191"/>
      <c r="P1230" s="191"/>
      <c r="Q1230" s="191"/>
      <c r="R1230" s="191"/>
      <c r="S1230" s="191"/>
      <c r="T1230" s="191"/>
      <c r="U1230" s="191"/>
      <c r="V1230" s="163"/>
      <c r="W1230" s="191">
        <f t="shared" si="4509"/>
        <v>0</v>
      </c>
      <c r="X1230" s="191">
        <f t="shared" si="4510"/>
        <v>0</v>
      </c>
      <c r="Y1230" s="191">
        <f t="shared" si="4510"/>
        <v>0</v>
      </c>
      <c r="Z1230" s="191">
        <f t="shared" si="4510"/>
        <v>0</v>
      </c>
      <c r="AA1230" s="191">
        <f t="shared" si="4510"/>
        <v>0</v>
      </c>
      <c r="AB1230" s="191">
        <f t="shared" si="4510"/>
        <v>0</v>
      </c>
      <c r="AC1230" s="191">
        <f t="shared" si="4510"/>
        <v>0</v>
      </c>
      <c r="AD1230" s="191">
        <f t="shared" si="4510"/>
        <v>0</v>
      </c>
      <c r="AE1230" s="191">
        <f t="shared" si="4510"/>
        <v>0</v>
      </c>
      <c r="AF1230" s="191">
        <f t="shared" si="4510"/>
        <v>0</v>
      </c>
      <c r="AG1230" s="191">
        <f t="shared" si="4510"/>
        <v>0</v>
      </c>
      <c r="AH1230" s="191">
        <f>AG1230+6200.13</f>
        <v>6200.13</v>
      </c>
      <c r="AI1230" s="163"/>
      <c r="AJ1230" s="191">
        <f>AH1230+0</f>
        <v>6200.13</v>
      </c>
      <c r="AK1230" s="191">
        <f t="shared" ref="AK1230:AU1230" si="4514">AJ1230+0</f>
        <v>6200.13</v>
      </c>
      <c r="AL1230" s="191">
        <f t="shared" si="4514"/>
        <v>6200.13</v>
      </c>
      <c r="AM1230" s="191">
        <f t="shared" si="4514"/>
        <v>6200.13</v>
      </c>
      <c r="AN1230" s="191">
        <f t="shared" si="4514"/>
        <v>6200.13</v>
      </c>
      <c r="AO1230" s="191">
        <f t="shared" si="4514"/>
        <v>6200.13</v>
      </c>
      <c r="AP1230" s="191">
        <f t="shared" si="4514"/>
        <v>6200.13</v>
      </c>
      <c r="AQ1230" s="191">
        <f t="shared" si="4514"/>
        <v>6200.13</v>
      </c>
      <c r="AR1230" s="191">
        <f t="shared" si="4514"/>
        <v>6200.13</v>
      </c>
      <c r="AS1230" s="191">
        <f t="shared" si="4514"/>
        <v>6200.13</v>
      </c>
      <c r="AT1230" s="191">
        <f t="shared" si="4514"/>
        <v>6200.13</v>
      </c>
      <c r="AU1230" s="191">
        <f t="shared" si="4514"/>
        <v>6200.13</v>
      </c>
      <c r="AV1230" s="163"/>
      <c r="AW1230" s="191">
        <f t="shared" si="4512"/>
        <v>6200.13</v>
      </c>
      <c r="AX1230" s="191">
        <f t="shared" ref="AX1230:BH1230" si="4515">AW1230+0</f>
        <v>6200.13</v>
      </c>
      <c r="AY1230" s="191">
        <f t="shared" si="4515"/>
        <v>6200.13</v>
      </c>
      <c r="AZ1230" s="191">
        <f t="shared" si="4515"/>
        <v>6200.13</v>
      </c>
      <c r="BA1230" s="191">
        <f t="shared" si="4515"/>
        <v>6200.13</v>
      </c>
      <c r="BB1230" s="191">
        <f t="shared" si="4515"/>
        <v>6200.13</v>
      </c>
      <c r="BC1230" s="191">
        <f t="shared" si="4515"/>
        <v>6200.13</v>
      </c>
      <c r="BD1230" s="191">
        <f t="shared" si="4515"/>
        <v>6200.13</v>
      </c>
      <c r="BE1230" s="191">
        <f t="shared" si="4515"/>
        <v>6200.13</v>
      </c>
      <c r="BF1230" s="191">
        <f t="shared" si="4515"/>
        <v>6200.13</v>
      </c>
      <c r="BG1230" s="191">
        <f t="shared" si="4515"/>
        <v>6200.13</v>
      </c>
      <c r="BH1230" s="191">
        <f t="shared" si="4515"/>
        <v>6200.13</v>
      </c>
      <c r="BI1230" s="163"/>
      <c r="BV1230" s="163"/>
      <c r="CI1230" s="163"/>
      <c r="CV1230" s="163"/>
      <c r="DI1230" s="163"/>
      <c r="DV1230" s="163"/>
      <c r="EI1230" s="163"/>
    </row>
    <row r="1231" spans="1:139" ht="15.75" outlineLevel="1" x14ac:dyDescent="0.25">
      <c r="A1231" s="2">
        <v>27</v>
      </c>
      <c r="B1231" s="1" t="s">
        <v>295</v>
      </c>
      <c r="C1231" s="1" t="s">
        <v>240</v>
      </c>
      <c r="D1231" s="2" t="s">
        <v>294</v>
      </c>
      <c r="E1231" s="162" t="s">
        <v>240</v>
      </c>
      <c r="F1231" s="84"/>
      <c r="G1231" s="123">
        <v>366</v>
      </c>
      <c r="H1231" s="128"/>
      <c r="J1231" s="191"/>
      <c r="K1231" s="191"/>
      <c r="L1231" s="191"/>
      <c r="M1231" s="191"/>
      <c r="N1231" s="191"/>
      <c r="O1231" s="191"/>
      <c r="P1231" s="191"/>
      <c r="Q1231" s="191"/>
      <c r="R1231" s="191"/>
      <c r="S1231" s="191"/>
      <c r="T1231" s="191"/>
      <c r="U1231" s="191"/>
      <c r="V1231" s="163"/>
      <c r="W1231" s="191">
        <f t="shared" si="4509"/>
        <v>0</v>
      </c>
      <c r="X1231" s="191">
        <f t="shared" si="4510"/>
        <v>0</v>
      </c>
      <c r="Y1231" s="191">
        <f t="shared" si="4510"/>
        <v>0</v>
      </c>
      <c r="Z1231" s="191">
        <f t="shared" si="4510"/>
        <v>0</v>
      </c>
      <c r="AA1231" s="191">
        <f t="shared" si="4510"/>
        <v>0</v>
      </c>
      <c r="AB1231" s="191">
        <f t="shared" si="4510"/>
        <v>0</v>
      </c>
      <c r="AC1231" s="191">
        <f t="shared" si="4510"/>
        <v>0</v>
      </c>
      <c r="AD1231" s="191">
        <f t="shared" si="4510"/>
        <v>0</v>
      </c>
      <c r="AE1231" s="191">
        <f t="shared" si="4510"/>
        <v>0</v>
      </c>
      <c r="AF1231" s="191">
        <f t="shared" si="4510"/>
        <v>0</v>
      </c>
      <c r="AG1231" s="191">
        <f t="shared" si="4510"/>
        <v>0</v>
      </c>
      <c r="AH1231" s="191">
        <f>AG1231+53.17</f>
        <v>53.17</v>
      </c>
      <c r="AI1231" s="163"/>
      <c r="AJ1231" s="191">
        <f>AH1231+0</f>
        <v>53.17</v>
      </c>
      <c r="AK1231" s="191">
        <f t="shared" ref="AK1231:AU1231" si="4516">AJ1231+0</f>
        <v>53.17</v>
      </c>
      <c r="AL1231" s="191">
        <f t="shared" si="4516"/>
        <v>53.17</v>
      </c>
      <c r="AM1231" s="191">
        <f t="shared" si="4516"/>
        <v>53.17</v>
      </c>
      <c r="AN1231" s="191">
        <f t="shared" si="4516"/>
        <v>53.17</v>
      </c>
      <c r="AO1231" s="191">
        <f t="shared" si="4516"/>
        <v>53.17</v>
      </c>
      <c r="AP1231" s="191">
        <f t="shared" si="4516"/>
        <v>53.17</v>
      </c>
      <c r="AQ1231" s="191">
        <f t="shared" si="4516"/>
        <v>53.17</v>
      </c>
      <c r="AR1231" s="191">
        <f t="shared" si="4516"/>
        <v>53.17</v>
      </c>
      <c r="AS1231" s="191">
        <f t="shared" si="4516"/>
        <v>53.17</v>
      </c>
      <c r="AT1231" s="191">
        <f t="shared" si="4516"/>
        <v>53.17</v>
      </c>
      <c r="AU1231" s="191">
        <f t="shared" si="4516"/>
        <v>53.17</v>
      </c>
      <c r="AV1231" s="163"/>
      <c r="AW1231" s="191">
        <f t="shared" si="4512"/>
        <v>53.17</v>
      </c>
      <c r="AX1231" s="191">
        <f t="shared" ref="AX1231:BH1231" si="4517">AW1231+0</f>
        <v>53.17</v>
      </c>
      <c r="AY1231" s="191">
        <f t="shared" si="4517"/>
        <v>53.17</v>
      </c>
      <c r="AZ1231" s="191">
        <f t="shared" si="4517"/>
        <v>53.17</v>
      </c>
      <c r="BA1231" s="191">
        <f t="shared" si="4517"/>
        <v>53.17</v>
      </c>
      <c r="BB1231" s="191">
        <f t="shared" si="4517"/>
        <v>53.17</v>
      </c>
      <c r="BC1231" s="191">
        <f t="shared" si="4517"/>
        <v>53.17</v>
      </c>
      <c r="BD1231" s="191">
        <f t="shared" si="4517"/>
        <v>53.17</v>
      </c>
      <c r="BE1231" s="191">
        <f t="shared" si="4517"/>
        <v>53.17</v>
      </c>
      <c r="BF1231" s="191">
        <f t="shared" si="4517"/>
        <v>53.17</v>
      </c>
      <c r="BG1231" s="191">
        <f t="shared" si="4517"/>
        <v>53.17</v>
      </c>
      <c r="BH1231" s="191">
        <f t="shared" si="4517"/>
        <v>53.17</v>
      </c>
      <c r="BI1231" s="163"/>
      <c r="BV1231" s="163"/>
      <c r="CI1231" s="163"/>
      <c r="CV1231" s="163"/>
      <c r="DI1231" s="163"/>
      <c r="DV1231" s="163"/>
      <c r="EI1231" s="163"/>
    </row>
    <row r="1232" spans="1:139" ht="15.75" outlineLevel="1" x14ac:dyDescent="0.25">
      <c r="A1232" s="2">
        <v>27</v>
      </c>
      <c r="B1232" s="1" t="s">
        <v>295</v>
      </c>
      <c r="C1232" s="1" t="s">
        <v>240</v>
      </c>
      <c r="D1232" s="2" t="s">
        <v>294</v>
      </c>
      <c r="E1232" s="162" t="s">
        <v>240</v>
      </c>
      <c r="F1232" s="84"/>
      <c r="G1232" s="123">
        <v>369.02</v>
      </c>
      <c r="H1232" s="128"/>
      <c r="J1232" s="191"/>
      <c r="K1232" s="191"/>
      <c r="L1232" s="191"/>
      <c r="M1232" s="191"/>
      <c r="N1232" s="191"/>
      <c r="O1232" s="191"/>
      <c r="P1232" s="191"/>
      <c r="Q1232" s="191"/>
      <c r="R1232" s="191"/>
      <c r="S1232" s="191"/>
      <c r="T1232" s="191"/>
      <c r="U1232" s="191"/>
      <c r="V1232" s="163"/>
      <c r="W1232" s="191">
        <f t="shared" si="4509"/>
        <v>0</v>
      </c>
      <c r="X1232" s="191">
        <f t="shared" si="4510"/>
        <v>0</v>
      </c>
      <c r="Y1232" s="191">
        <f t="shared" si="4510"/>
        <v>0</v>
      </c>
      <c r="Z1232" s="191">
        <f t="shared" si="4510"/>
        <v>0</v>
      </c>
      <c r="AA1232" s="191">
        <f t="shared" si="4510"/>
        <v>0</v>
      </c>
      <c r="AB1232" s="191">
        <f t="shared" si="4510"/>
        <v>0</v>
      </c>
      <c r="AC1232" s="191">
        <f t="shared" si="4510"/>
        <v>0</v>
      </c>
      <c r="AD1232" s="191">
        <f t="shared" si="4510"/>
        <v>0</v>
      </c>
      <c r="AE1232" s="191">
        <f t="shared" si="4510"/>
        <v>0</v>
      </c>
      <c r="AF1232" s="191">
        <f t="shared" si="4510"/>
        <v>0</v>
      </c>
      <c r="AG1232" s="191">
        <f t="shared" si="4510"/>
        <v>0</v>
      </c>
      <c r="AH1232" s="191">
        <f>AG1232+403.56</f>
        <v>403.56</v>
      </c>
      <c r="AI1232" s="163"/>
      <c r="AJ1232" s="191">
        <f>AH1232+0</f>
        <v>403.56</v>
      </c>
      <c r="AK1232" s="191">
        <f t="shared" ref="AK1232:AU1232" si="4518">AJ1232+0</f>
        <v>403.56</v>
      </c>
      <c r="AL1232" s="191">
        <f t="shared" si="4518"/>
        <v>403.56</v>
      </c>
      <c r="AM1232" s="191">
        <f t="shared" si="4518"/>
        <v>403.56</v>
      </c>
      <c r="AN1232" s="191">
        <f t="shared" si="4518"/>
        <v>403.56</v>
      </c>
      <c r="AO1232" s="191">
        <f t="shared" si="4518"/>
        <v>403.56</v>
      </c>
      <c r="AP1232" s="191">
        <f t="shared" si="4518"/>
        <v>403.56</v>
      </c>
      <c r="AQ1232" s="191">
        <f t="shared" si="4518"/>
        <v>403.56</v>
      </c>
      <c r="AR1232" s="191">
        <f t="shared" si="4518"/>
        <v>403.56</v>
      </c>
      <c r="AS1232" s="191">
        <f t="shared" si="4518"/>
        <v>403.56</v>
      </c>
      <c r="AT1232" s="191">
        <f t="shared" si="4518"/>
        <v>403.56</v>
      </c>
      <c r="AU1232" s="191">
        <f t="shared" si="4518"/>
        <v>403.56</v>
      </c>
      <c r="AV1232" s="163"/>
      <c r="AW1232" s="191">
        <f t="shared" si="4512"/>
        <v>403.56</v>
      </c>
      <c r="AX1232" s="191">
        <f t="shared" ref="AX1232:BH1232" si="4519">AW1232+0</f>
        <v>403.56</v>
      </c>
      <c r="AY1232" s="191">
        <f t="shared" si="4519"/>
        <v>403.56</v>
      </c>
      <c r="AZ1232" s="191">
        <f t="shared" si="4519"/>
        <v>403.56</v>
      </c>
      <c r="BA1232" s="191">
        <f t="shared" si="4519"/>
        <v>403.56</v>
      </c>
      <c r="BB1232" s="191">
        <f t="shared" si="4519"/>
        <v>403.56</v>
      </c>
      <c r="BC1232" s="191">
        <f t="shared" si="4519"/>
        <v>403.56</v>
      </c>
      <c r="BD1232" s="191">
        <f t="shared" si="4519"/>
        <v>403.56</v>
      </c>
      <c r="BE1232" s="191">
        <f t="shared" si="4519"/>
        <v>403.56</v>
      </c>
      <c r="BF1232" s="191">
        <f t="shared" si="4519"/>
        <v>403.56</v>
      </c>
      <c r="BG1232" s="191">
        <f t="shared" si="4519"/>
        <v>403.56</v>
      </c>
      <c r="BH1232" s="191">
        <f t="shared" si="4519"/>
        <v>403.56</v>
      </c>
      <c r="BI1232" s="163"/>
      <c r="BV1232" s="163"/>
      <c r="CI1232" s="163"/>
      <c r="CV1232" s="163"/>
      <c r="DI1232" s="163"/>
      <c r="DV1232" s="163"/>
      <c r="EI1232" s="163"/>
    </row>
    <row r="1233" spans="1:139" ht="15.75" outlineLevel="1" x14ac:dyDescent="0.25">
      <c r="A1233" s="2">
        <f t="shared" ref="A1233:E1234" si="4520">A1057</f>
        <v>28</v>
      </c>
      <c r="B1233" s="1" t="str">
        <f t="shared" si="4520"/>
        <v>PRE-09758</v>
      </c>
      <c r="C1233" s="1" t="str">
        <f t="shared" si="4520"/>
        <v>SPP TAU - Circuit 66022</v>
      </c>
      <c r="D1233" s="2" t="str">
        <f t="shared" si="4520"/>
        <v>PRE-09758.1</v>
      </c>
      <c r="E1233" s="162" t="str">
        <f t="shared" si="4520"/>
        <v>SPP TAU - Circuit 66022</v>
      </c>
      <c r="F1233" s="84"/>
      <c r="G1233" s="123">
        <v>355</v>
      </c>
      <c r="H1233" s="128"/>
      <c r="J1233" s="191">
        <f t="shared" ref="J1233:U1233" si="4521">J1057+I1233</f>
        <v>0</v>
      </c>
      <c r="K1233" s="191">
        <f t="shared" si="4521"/>
        <v>0</v>
      </c>
      <c r="L1233" s="191">
        <f t="shared" si="4521"/>
        <v>0</v>
      </c>
      <c r="M1233" s="191">
        <f t="shared" si="4521"/>
        <v>0</v>
      </c>
      <c r="N1233" s="191">
        <f t="shared" si="4521"/>
        <v>0</v>
      </c>
      <c r="O1233" s="191">
        <f t="shared" si="4521"/>
        <v>0</v>
      </c>
      <c r="P1233" s="191">
        <f t="shared" si="4521"/>
        <v>0</v>
      </c>
      <c r="Q1233" s="191">
        <f t="shared" si="4521"/>
        <v>0</v>
      </c>
      <c r="R1233" s="191">
        <f t="shared" si="4521"/>
        <v>0</v>
      </c>
      <c r="S1233" s="191">
        <f t="shared" si="4521"/>
        <v>0</v>
      </c>
      <c r="T1233" s="191">
        <f t="shared" si="4521"/>
        <v>0</v>
      </c>
      <c r="U1233" s="191">
        <f t="shared" si="4521"/>
        <v>0</v>
      </c>
      <c r="V1233" s="163"/>
      <c r="W1233" s="191">
        <f>W1057+U1233</f>
        <v>0</v>
      </c>
      <c r="X1233" s="191">
        <f t="shared" ref="X1233:AH1233" si="4522">X1057+W1233</f>
        <v>0</v>
      </c>
      <c r="Y1233" s="191">
        <f t="shared" si="4522"/>
        <v>0</v>
      </c>
      <c r="Z1233" s="191">
        <f t="shared" si="4522"/>
        <v>0</v>
      </c>
      <c r="AA1233" s="191">
        <f t="shared" si="4522"/>
        <v>0</v>
      </c>
      <c r="AB1233" s="191">
        <f t="shared" si="4522"/>
        <v>0</v>
      </c>
      <c r="AC1233" s="191">
        <f t="shared" si="4522"/>
        <v>0</v>
      </c>
      <c r="AD1233" s="191">
        <f t="shared" si="4522"/>
        <v>0</v>
      </c>
      <c r="AE1233" s="191">
        <f t="shared" si="4522"/>
        <v>0</v>
      </c>
      <c r="AF1233" s="191">
        <f t="shared" si="4522"/>
        <v>0</v>
      </c>
      <c r="AG1233" s="191">
        <f t="shared" si="4522"/>
        <v>0</v>
      </c>
      <c r="AH1233" s="191">
        <f t="shared" si="4522"/>
        <v>0</v>
      </c>
      <c r="AI1233" s="163"/>
      <c r="AJ1233" s="191">
        <f>AJ1057+AH1233</f>
        <v>0</v>
      </c>
      <c r="AK1233" s="191">
        <f t="shared" ref="AK1233:AU1233" si="4523">AK1057+AJ1233</f>
        <v>0</v>
      </c>
      <c r="AL1233" s="191">
        <f t="shared" si="4523"/>
        <v>218719.43</v>
      </c>
      <c r="AM1233" s="191">
        <f t="shared" si="4523"/>
        <v>218719.43</v>
      </c>
      <c r="AN1233" s="191">
        <f t="shared" si="4523"/>
        <v>218719.43</v>
      </c>
      <c r="AO1233" s="191">
        <f t="shared" si="4523"/>
        <v>218719.43</v>
      </c>
      <c r="AP1233" s="191">
        <f t="shared" si="4523"/>
        <v>218719.43</v>
      </c>
      <c r="AQ1233" s="191">
        <f t="shared" si="4523"/>
        <v>218719.43</v>
      </c>
      <c r="AR1233" s="191">
        <f t="shared" si="4523"/>
        <v>218719.43</v>
      </c>
      <c r="AS1233" s="191">
        <f t="shared" si="4523"/>
        <v>218719.43</v>
      </c>
      <c r="AT1233" s="191">
        <f t="shared" si="4523"/>
        <v>218719.43</v>
      </c>
      <c r="AU1233" s="191">
        <f t="shared" si="4523"/>
        <v>218719.43</v>
      </c>
      <c r="AV1233" s="163"/>
      <c r="AW1233" s="191">
        <f>AW1057+AU1233</f>
        <v>218719.43</v>
      </c>
      <c r="AX1233" s="191">
        <f t="shared" ref="AX1233:BH1233" si="4524">AX1057+AW1233</f>
        <v>218719.43</v>
      </c>
      <c r="AY1233" s="191">
        <f t="shared" si="4524"/>
        <v>218719.43</v>
      </c>
      <c r="AZ1233" s="191">
        <f t="shared" si="4524"/>
        <v>218719.43</v>
      </c>
      <c r="BA1233" s="191">
        <f t="shared" si="4524"/>
        <v>218719.43</v>
      </c>
      <c r="BB1233" s="191">
        <f t="shared" si="4524"/>
        <v>218719.43</v>
      </c>
      <c r="BC1233" s="191">
        <f t="shared" si="4524"/>
        <v>218719.43</v>
      </c>
      <c r="BD1233" s="191">
        <f t="shared" si="4524"/>
        <v>218719.43</v>
      </c>
      <c r="BE1233" s="191">
        <f t="shared" si="4524"/>
        <v>218719.43</v>
      </c>
      <c r="BF1233" s="191">
        <f t="shared" si="4524"/>
        <v>218719.43</v>
      </c>
      <c r="BG1233" s="191">
        <f t="shared" si="4524"/>
        <v>218719.43</v>
      </c>
      <c r="BH1233" s="191">
        <f t="shared" si="4524"/>
        <v>218719.43</v>
      </c>
      <c r="BI1233" s="163"/>
      <c r="BV1233" s="163"/>
      <c r="CI1233" s="163"/>
      <c r="CV1233" s="163"/>
      <c r="DI1233" s="163"/>
      <c r="DV1233" s="163"/>
      <c r="EI1233" s="163"/>
    </row>
    <row r="1234" spans="1:139" ht="15.75" outlineLevel="1" x14ac:dyDescent="0.25">
      <c r="A1234" s="2">
        <f t="shared" si="4520"/>
        <v>29</v>
      </c>
      <c r="B1234" s="1" t="str">
        <f t="shared" si="4520"/>
        <v>PRE-09759</v>
      </c>
      <c r="C1234" s="1" t="str">
        <f t="shared" si="4520"/>
        <v>SPP TAU - Circuit 66060</v>
      </c>
      <c r="D1234" s="2" t="str">
        <f t="shared" si="4520"/>
        <v>PRE-09759.1</v>
      </c>
      <c r="E1234" s="162" t="str">
        <f t="shared" si="4520"/>
        <v>SPP TAU - Circuit 66060</v>
      </c>
      <c r="F1234" s="84"/>
      <c r="G1234" s="123">
        <v>355</v>
      </c>
      <c r="H1234" s="128"/>
      <c r="J1234" s="191">
        <f t="shared" ref="J1234:U1234" si="4525">J1058+I1234</f>
        <v>0</v>
      </c>
      <c r="K1234" s="191">
        <f t="shared" si="4525"/>
        <v>0</v>
      </c>
      <c r="L1234" s="191">
        <f t="shared" si="4525"/>
        <v>0</v>
      </c>
      <c r="M1234" s="191">
        <f t="shared" si="4525"/>
        <v>0</v>
      </c>
      <c r="N1234" s="191">
        <f t="shared" si="4525"/>
        <v>0</v>
      </c>
      <c r="O1234" s="191">
        <f t="shared" si="4525"/>
        <v>0</v>
      </c>
      <c r="P1234" s="191">
        <f t="shared" si="4525"/>
        <v>0</v>
      </c>
      <c r="Q1234" s="191">
        <f t="shared" si="4525"/>
        <v>0</v>
      </c>
      <c r="R1234" s="191">
        <f t="shared" si="4525"/>
        <v>0</v>
      </c>
      <c r="S1234" s="191">
        <f t="shared" si="4525"/>
        <v>0</v>
      </c>
      <c r="T1234" s="191">
        <f t="shared" si="4525"/>
        <v>0</v>
      </c>
      <c r="U1234" s="191">
        <f t="shared" si="4525"/>
        <v>0</v>
      </c>
      <c r="V1234" s="163"/>
      <c r="W1234" s="191">
        <f>W1058+U1234</f>
        <v>0</v>
      </c>
      <c r="X1234" s="191">
        <f t="shared" ref="X1234:AG1234" si="4526">X1058+W1234</f>
        <v>0</v>
      </c>
      <c r="Y1234" s="191">
        <f t="shared" si="4526"/>
        <v>0</v>
      </c>
      <c r="Z1234" s="191">
        <f t="shared" si="4526"/>
        <v>0</v>
      </c>
      <c r="AA1234" s="191">
        <f t="shared" si="4526"/>
        <v>0</v>
      </c>
      <c r="AB1234" s="191">
        <f t="shared" si="4526"/>
        <v>0</v>
      </c>
      <c r="AC1234" s="191">
        <f t="shared" si="4526"/>
        <v>0</v>
      </c>
      <c r="AD1234" s="191">
        <f t="shared" si="4526"/>
        <v>0</v>
      </c>
      <c r="AE1234" s="191">
        <f t="shared" si="4526"/>
        <v>0</v>
      </c>
      <c r="AF1234" s="191">
        <f t="shared" si="4526"/>
        <v>0</v>
      </c>
      <c r="AG1234" s="191">
        <f t="shared" si="4526"/>
        <v>0</v>
      </c>
      <c r="AH1234" s="191">
        <f>5685.91+AG1234</f>
        <v>5685.91</v>
      </c>
      <c r="AI1234" s="163"/>
      <c r="AJ1234" s="191">
        <f>AJ1058+AH1234</f>
        <v>6685.91</v>
      </c>
      <c r="AK1234" s="191">
        <f t="shared" ref="AK1234:AU1234" si="4527">AK1058+AJ1234</f>
        <v>6685.91</v>
      </c>
      <c r="AL1234" s="191">
        <f t="shared" si="4527"/>
        <v>6685.91</v>
      </c>
      <c r="AM1234" s="191">
        <f t="shared" si="4527"/>
        <v>6685.91</v>
      </c>
      <c r="AN1234" s="191">
        <f t="shared" si="4527"/>
        <v>6685.91</v>
      </c>
      <c r="AO1234" s="191">
        <f t="shared" si="4527"/>
        <v>6685.91</v>
      </c>
      <c r="AP1234" s="191">
        <f t="shared" si="4527"/>
        <v>6685.91</v>
      </c>
      <c r="AQ1234" s="191">
        <f t="shared" si="4527"/>
        <v>6685.91</v>
      </c>
      <c r="AR1234" s="191">
        <f t="shared" si="4527"/>
        <v>6685.91</v>
      </c>
      <c r="AS1234" s="191">
        <f t="shared" si="4527"/>
        <v>6685.91</v>
      </c>
      <c r="AT1234" s="191">
        <f t="shared" si="4527"/>
        <v>6685.91</v>
      </c>
      <c r="AU1234" s="191">
        <f t="shared" si="4527"/>
        <v>6685.91</v>
      </c>
      <c r="AV1234" s="163"/>
      <c r="AW1234" s="191">
        <f>AW1058+AU1234</f>
        <v>6685.91</v>
      </c>
      <c r="AX1234" s="191">
        <f t="shared" ref="AX1234:BH1234" si="4528">AX1058+AW1234</f>
        <v>6685.91</v>
      </c>
      <c r="AY1234" s="191">
        <f t="shared" si="4528"/>
        <v>6685.91</v>
      </c>
      <c r="AZ1234" s="191">
        <f t="shared" si="4528"/>
        <v>6685.91</v>
      </c>
      <c r="BA1234" s="191">
        <f t="shared" si="4528"/>
        <v>6685.91</v>
      </c>
      <c r="BB1234" s="191">
        <f t="shared" si="4528"/>
        <v>6685.91</v>
      </c>
      <c r="BC1234" s="191">
        <f t="shared" si="4528"/>
        <v>6685.91</v>
      </c>
      <c r="BD1234" s="191">
        <f t="shared" si="4528"/>
        <v>6685.91</v>
      </c>
      <c r="BE1234" s="191">
        <f t="shared" si="4528"/>
        <v>6685.91</v>
      </c>
      <c r="BF1234" s="191">
        <f t="shared" si="4528"/>
        <v>6685.91</v>
      </c>
      <c r="BG1234" s="191">
        <f t="shared" si="4528"/>
        <v>6685.91</v>
      </c>
      <c r="BH1234" s="191">
        <f t="shared" si="4528"/>
        <v>6685.91</v>
      </c>
      <c r="BI1234" s="163"/>
      <c r="BV1234" s="163"/>
      <c r="CI1234" s="163"/>
      <c r="CV1234" s="163"/>
      <c r="DI1234" s="163"/>
      <c r="DV1234" s="163"/>
      <c r="EI1234" s="163"/>
    </row>
    <row r="1235" spans="1:139" ht="15.75" outlineLevel="1" x14ac:dyDescent="0.25">
      <c r="A1235" s="2">
        <v>29</v>
      </c>
      <c r="B1235" s="1" t="s">
        <v>299</v>
      </c>
      <c r="C1235" s="1" t="s">
        <v>242</v>
      </c>
      <c r="D1235" s="2" t="s">
        <v>298</v>
      </c>
      <c r="E1235" s="162" t="s">
        <v>242</v>
      </c>
      <c r="F1235" s="84"/>
      <c r="G1235" s="123">
        <v>356</v>
      </c>
      <c r="H1235" s="128"/>
      <c r="J1235" s="191"/>
      <c r="K1235" s="191"/>
      <c r="L1235" s="191"/>
      <c r="M1235" s="191"/>
      <c r="N1235" s="191"/>
      <c r="O1235" s="191"/>
      <c r="P1235" s="191"/>
      <c r="Q1235" s="191"/>
      <c r="R1235" s="191"/>
      <c r="S1235" s="191"/>
      <c r="T1235" s="191"/>
      <c r="U1235" s="191"/>
      <c r="V1235" s="163"/>
      <c r="W1235" s="191">
        <f>U1235+0</f>
        <v>0</v>
      </c>
      <c r="X1235" s="191">
        <f>+W1235+0</f>
        <v>0</v>
      </c>
      <c r="Y1235" s="191">
        <f t="shared" ref="Y1235:AG1235" si="4529">+X1235+0</f>
        <v>0</v>
      </c>
      <c r="Z1235" s="191">
        <f t="shared" si="4529"/>
        <v>0</v>
      </c>
      <c r="AA1235" s="191">
        <f t="shared" si="4529"/>
        <v>0</v>
      </c>
      <c r="AB1235" s="191">
        <f t="shared" si="4529"/>
        <v>0</v>
      </c>
      <c r="AC1235" s="191">
        <f t="shared" si="4529"/>
        <v>0</v>
      </c>
      <c r="AD1235" s="191">
        <f t="shared" si="4529"/>
        <v>0</v>
      </c>
      <c r="AE1235" s="191">
        <f t="shared" si="4529"/>
        <v>0</v>
      </c>
      <c r="AF1235" s="191">
        <f t="shared" si="4529"/>
        <v>0</v>
      </c>
      <c r="AG1235" s="191">
        <f t="shared" si="4529"/>
        <v>0</v>
      </c>
      <c r="AH1235" s="191">
        <f>+AG1235+44766.21</f>
        <v>44766.21</v>
      </c>
      <c r="AI1235" s="163"/>
      <c r="AJ1235" s="191">
        <f>AH1235+0</f>
        <v>44766.21</v>
      </c>
      <c r="AK1235" s="191">
        <f>+AJ1235+0</f>
        <v>44766.21</v>
      </c>
      <c r="AL1235" s="191">
        <f t="shared" ref="AL1235:AU1235" si="4530">+AK1235+0</f>
        <v>44766.21</v>
      </c>
      <c r="AM1235" s="191">
        <f t="shared" si="4530"/>
        <v>44766.21</v>
      </c>
      <c r="AN1235" s="191">
        <f t="shared" si="4530"/>
        <v>44766.21</v>
      </c>
      <c r="AO1235" s="191">
        <f t="shared" si="4530"/>
        <v>44766.21</v>
      </c>
      <c r="AP1235" s="191">
        <f t="shared" si="4530"/>
        <v>44766.21</v>
      </c>
      <c r="AQ1235" s="191">
        <f t="shared" si="4530"/>
        <v>44766.21</v>
      </c>
      <c r="AR1235" s="191">
        <f t="shared" si="4530"/>
        <v>44766.21</v>
      </c>
      <c r="AS1235" s="191">
        <f t="shared" si="4530"/>
        <v>44766.21</v>
      </c>
      <c r="AT1235" s="191">
        <f t="shared" si="4530"/>
        <v>44766.21</v>
      </c>
      <c r="AU1235" s="191">
        <f t="shared" si="4530"/>
        <v>44766.21</v>
      </c>
      <c r="AV1235" s="163"/>
      <c r="AW1235" s="191">
        <f>AU1235+0</f>
        <v>44766.21</v>
      </c>
      <c r="AX1235" s="191">
        <f>+AW1235+0</f>
        <v>44766.21</v>
      </c>
      <c r="AY1235" s="191">
        <f t="shared" ref="AY1235:BH1235" si="4531">+AX1235+0</f>
        <v>44766.21</v>
      </c>
      <c r="AZ1235" s="191">
        <f t="shared" si="4531"/>
        <v>44766.21</v>
      </c>
      <c r="BA1235" s="191">
        <f t="shared" si="4531"/>
        <v>44766.21</v>
      </c>
      <c r="BB1235" s="191">
        <f t="shared" si="4531"/>
        <v>44766.21</v>
      </c>
      <c r="BC1235" s="191">
        <f t="shared" si="4531"/>
        <v>44766.21</v>
      </c>
      <c r="BD1235" s="191">
        <f t="shared" si="4531"/>
        <v>44766.21</v>
      </c>
      <c r="BE1235" s="191">
        <f t="shared" si="4531"/>
        <v>44766.21</v>
      </c>
      <c r="BF1235" s="191">
        <f t="shared" si="4531"/>
        <v>44766.21</v>
      </c>
      <c r="BG1235" s="191">
        <f t="shared" si="4531"/>
        <v>44766.21</v>
      </c>
      <c r="BH1235" s="191">
        <f t="shared" si="4531"/>
        <v>44766.21</v>
      </c>
      <c r="BI1235" s="163"/>
      <c r="BV1235" s="163"/>
      <c r="CI1235" s="163"/>
      <c r="CV1235" s="163"/>
      <c r="DI1235" s="163"/>
      <c r="DV1235" s="163"/>
      <c r="EI1235" s="163"/>
    </row>
    <row r="1236" spans="1:139" ht="15.75" outlineLevel="1" x14ac:dyDescent="0.25">
      <c r="A1236" s="2">
        <v>29</v>
      </c>
      <c r="B1236" s="1" t="s">
        <v>299</v>
      </c>
      <c r="C1236" s="1" t="s">
        <v>242</v>
      </c>
      <c r="D1236" s="2" t="s">
        <v>298</v>
      </c>
      <c r="E1236" s="162" t="s">
        <v>242</v>
      </c>
      <c r="F1236" s="84"/>
      <c r="G1236" s="123">
        <v>368</v>
      </c>
      <c r="H1236" s="128"/>
      <c r="J1236" s="191"/>
      <c r="K1236" s="191"/>
      <c r="L1236" s="191"/>
      <c r="M1236" s="191"/>
      <c r="N1236" s="191"/>
      <c r="O1236" s="191"/>
      <c r="P1236" s="191"/>
      <c r="Q1236" s="191"/>
      <c r="R1236" s="191"/>
      <c r="S1236" s="191"/>
      <c r="T1236" s="191"/>
      <c r="U1236" s="191"/>
      <c r="V1236" s="163"/>
      <c r="W1236" s="191">
        <f>U1236+0</f>
        <v>0</v>
      </c>
      <c r="X1236" s="191">
        <f>+W1236+0</f>
        <v>0</v>
      </c>
      <c r="Y1236" s="191">
        <f t="shared" ref="Y1236:AG1236" si="4532">+X1236+0</f>
        <v>0</v>
      </c>
      <c r="Z1236" s="191">
        <f t="shared" si="4532"/>
        <v>0</v>
      </c>
      <c r="AA1236" s="191">
        <f t="shared" si="4532"/>
        <v>0</v>
      </c>
      <c r="AB1236" s="191">
        <f t="shared" si="4532"/>
        <v>0</v>
      </c>
      <c r="AC1236" s="191">
        <f t="shared" si="4532"/>
        <v>0</v>
      </c>
      <c r="AD1236" s="191">
        <f t="shared" si="4532"/>
        <v>0</v>
      </c>
      <c r="AE1236" s="191">
        <f t="shared" si="4532"/>
        <v>0</v>
      </c>
      <c r="AF1236" s="191">
        <f t="shared" si="4532"/>
        <v>0</v>
      </c>
      <c r="AG1236" s="191">
        <f t="shared" si="4532"/>
        <v>0</v>
      </c>
      <c r="AH1236" s="191">
        <f>+AG1236+1612.69</f>
        <v>1612.69</v>
      </c>
      <c r="AI1236" s="163"/>
      <c r="AJ1236" s="191">
        <f>AH1236+0</f>
        <v>1612.69</v>
      </c>
      <c r="AK1236" s="191">
        <f>+AJ1236+0</f>
        <v>1612.69</v>
      </c>
      <c r="AL1236" s="191">
        <f t="shared" ref="AL1236:AU1236" si="4533">+AK1236+0</f>
        <v>1612.69</v>
      </c>
      <c r="AM1236" s="191">
        <f t="shared" si="4533"/>
        <v>1612.69</v>
      </c>
      <c r="AN1236" s="191">
        <f t="shared" si="4533"/>
        <v>1612.69</v>
      </c>
      <c r="AO1236" s="191">
        <f t="shared" si="4533"/>
        <v>1612.69</v>
      </c>
      <c r="AP1236" s="191">
        <f t="shared" si="4533"/>
        <v>1612.69</v>
      </c>
      <c r="AQ1236" s="191">
        <f t="shared" si="4533"/>
        <v>1612.69</v>
      </c>
      <c r="AR1236" s="191">
        <f t="shared" si="4533"/>
        <v>1612.69</v>
      </c>
      <c r="AS1236" s="191">
        <f t="shared" si="4533"/>
        <v>1612.69</v>
      </c>
      <c r="AT1236" s="191">
        <f t="shared" si="4533"/>
        <v>1612.69</v>
      </c>
      <c r="AU1236" s="191">
        <f t="shared" si="4533"/>
        <v>1612.69</v>
      </c>
      <c r="AV1236" s="163"/>
      <c r="AW1236" s="191">
        <f>AU1236+0</f>
        <v>1612.69</v>
      </c>
      <c r="AX1236" s="191">
        <f>+AW1236+0</f>
        <v>1612.69</v>
      </c>
      <c r="AY1236" s="191">
        <f t="shared" ref="AY1236:BH1236" si="4534">+AX1236+0</f>
        <v>1612.69</v>
      </c>
      <c r="AZ1236" s="191">
        <f t="shared" si="4534"/>
        <v>1612.69</v>
      </c>
      <c r="BA1236" s="191">
        <f t="shared" si="4534"/>
        <v>1612.69</v>
      </c>
      <c r="BB1236" s="191">
        <f t="shared" si="4534"/>
        <v>1612.69</v>
      </c>
      <c r="BC1236" s="191">
        <f t="shared" si="4534"/>
        <v>1612.69</v>
      </c>
      <c r="BD1236" s="191">
        <f t="shared" si="4534"/>
        <v>1612.69</v>
      </c>
      <c r="BE1236" s="191">
        <f t="shared" si="4534"/>
        <v>1612.69</v>
      </c>
      <c r="BF1236" s="191">
        <f t="shared" si="4534"/>
        <v>1612.69</v>
      </c>
      <c r="BG1236" s="191">
        <f t="shared" si="4534"/>
        <v>1612.69</v>
      </c>
      <c r="BH1236" s="191">
        <f t="shared" si="4534"/>
        <v>1612.69</v>
      </c>
      <c r="BI1236" s="163"/>
      <c r="BV1236" s="163"/>
      <c r="CI1236" s="163"/>
      <c r="CV1236" s="163"/>
      <c r="DI1236" s="163"/>
      <c r="DV1236" s="163"/>
      <c r="EI1236" s="163"/>
    </row>
    <row r="1237" spans="1:139" ht="15.75" outlineLevel="1" x14ac:dyDescent="0.25">
      <c r="A1237" s="2">
        <f t="shared" ref="A1237:E1238" si="4535">A1059</f>
        <v>30</v>
      </c>
      <c r="B1237" s="1" t="str">
        <f t="shared" si="4535"/>
        <v>PRE-09760</v>
      </c>
      <c r="C1237" s="1" t="str">
        <f t="shared" si="4535"/>
        <v>SPP TAU - Circuit 66048</v>
      </c>
      <c r="D1237" s="2" t="str">
        <f t="shared" si="4535"/>
        <v>PRE-09760.1</v>
      </c>
      <c r="E1237" s="162" t="str">
        <f t="shared" si="4535"/>
        <v>SPP TAU - Circuit 66048</v>
      </c>
      <c r="F1237" s="84"/>
      <c r="G1237" s="123">
        <v>355</v>
      </c>
      <c r="H1237" s="128"/>
      <c r="J1237" s="191">
        <f t="shared" ref="J1237:U1237" si="4536">J1059+I1237</f>
        <v>0</v>
      </c>
      <c r="K1237" s="191">
        <f t="shared" si="4536"/>
        <v>0</v>
      </c>
      <c r="L1237" s="191">
        <f t="shared" si="4536"/>
        <v>0</v>
      </c>
      <c r="M1237" s="191">
        <f t="shared" si="4536"/>
        <v>0</v>
      </c>
      <c r="N1237" s="191">
        <f t="shared" si="4536"/>
        <v>0</v>
      </c>
      <c r="O1237" s="191">
        <f t="shared" si="4536"/>
        <v>0</v>
      </c>
      <c r="P1237" s="191">
        <f t="shared" si="4536"/>
        <v>0</v>
      </c>
      <c r="Q1237" s="191">
        <f t="shared" si="4536"/>
        <v>0</v>
      </c>
      <c r="R1237" s="191">
        <f t="shared" si="4536"/>
        <v>0</v>
      </c>
      <c r="S1237" s="191">
        <f t="shared" si="4536"/>
        <v>0</v>
      </c>
      <c r="T1237" s="191">
        <f t="shared" si="4536"/>
        <v>0</v>
      </c>
      <c r="U1237" s="191">
        <f t="shared" si="4536"/>
        <v>0</v>
      </c>
      <c r="V1237" s="163"/>
      <c r="W1237" s="191">
        <f>W1059+U1237</f>
        <v>0</v>
      </c>
      <c r="X1237" s="191">
        <f t="shared" ref="X1237:AH1237" si="4537">X1059+W1237</f>
        <v>0</v>
      </c>
      <c r="Y1237" s="191">
        <f t="shared" si="4537"/>
        <v>0</v>
      </c>
      <c r="Z1237" s="191">
        <f t="shared" si="4537"/>
        <v>0</v>
      </c>
      <c r="AA1237" s="191">
        <f t="shared" si="4537"/>
        <v>0</v>
      </c>
      <c r="AB1237" s="191">
        <f t="shared" si="4537"/>
        <v>0</v>
      </c>
      <c r="AC1237" s="191">
        <f t="shared" si="4537"/>
        <v>0</v>
      </c>
      <c r="AD1237" s="191">
        <f t="shared" si="4537"/>
        <v>0</v>
      </c>
      <c r="AE1237" s="191">
        <f t="shared" si="4537"/>
        <v>0</v>
      </c>
      <c r="AF1237" s="191">
        <f t="shared" si="4537"/>
        <v>0</v>
      </c>
      <c r="AG1237" s="191">
        <f t="shared" si="4537"/>
        <v>0</v>
      </c>
      <c r="AH1237" s="191">
        <f t="shared" si="4537"/>
        <v>0</v>
      </c>
      <c r="AI1237" s="163"/>
      <c r="AJ1237" s="191">
        <f>AJ1059+AH1237</f>
        <v>0</v>
      </c>
      <c r="AK1237" s="191">
        <f t="shared" ref="AK1237:AU1237" si="4538">AK1059+AJ1237</f>
        <v>0</v>
      </c>
      <c r="AL1237" s="191">
        <f t="shared" si="4538"/>
        <v>8002.4959999999992</v>
      </c>
      <c r="AM1237" s="191">
        <f t="shared" si="4538"/>
        <v>8002.4959999999992</v>
      </c>
      <c r="AN1237" s="191">
        <f t="shared" si="4538"/>
        <v>8002.4959999999992</v>
      </c>
      <c r="AO1237" s="191">
        <f t="shared" si="4538"/>
        <v>8002.4959999999992</v>
      </c>
      <c r="AP1237" s="191">
        <f t="shared" si="4538"/>
        <v>8002.4959999999992</v>
      </c>
      <c r="AQ1237" s="191">
        <f t="shared" si="4538"/>
        <v>8002.4959999999992</v>
      </c>
      <c r="AR1237" s="191">
        <f t="shared" si="4538"/>
        <v>8002.4959999999992</v>
      </c>
      <c r="AS1237" s="191">
        <f t="shared" si="4538"/>
        <v>8002.4959999999992</v>
      </c>
      <c r="AT1237" s="191">
        <f t="shared" si="4538"/>
        <v>8002.4959999999992</v>
      </c>
      <c r="AU1237" s="191">
        <f t="shared" si="4538"/>
        <v>8002.4959999999992</v>
      </c>
      <c r="AV1237" s="163"/>
      <c r="AW1237" s="191">
        <f>AW1059+AU1237</f>
        <v>8002.4959999999992</v>
      </c>
      <c r="AX1237" s="191">
        <f t="shared" ref="AX1237:BH1237" si="4539">AX1059+AW1237</f>
        <v>8002.4959999999992</v>
      </c>
      <c r="AY1237" s="191">
        <f t="shared" si="4539"/>
        <v>8002.4959999999992</v>
      </c>
      <c r="AZ1237" s="191">
        <f t="shared" si="4539"/>
        <v>8002.4959999999992</v>
      </c>
      <c r="BA1237" s="191">
        <f t="shared" si="4539"/>
        <v>8002.4959999999992</v>
      </c>
      <c r="BB1237" s="191">
        <f t="shared" si="4539"/>
        <v>8002.4959999999992</v>
      </c>
      <c r="BC1237" s="191">
        <f t="shared" si="4539"/>
        <v>8002.4959999999992</v>
      </c>
      <c r="BD1237" s="191">
        <f t="shared" si="4539"/>
        <v>8002.4959999999992</v>
      </c>
      <c r="BE1237" s="191">
        <f t="shared" si="4539"/>
        <v>8002.4959999999992</v>
      </c>
      <c r="BF1237" s="191">
        <f t="shared" si="4539"/>
        <v>8002.4959999999992</v>
      </c>
      <c r="BG1237" s="191">
        <f t="shared" si="4539"/>
        <v>8002.4959999999992</v>
      </c>
      <c r="BH1237" s="191">
        <f t="shared" si="4539"/>
        <v>8002.4959999999992</v>
      </c>
      <c r="BI1237" s="163"/>
      <c r="BV1237" s="163"/>
      <c r="CI1237" s="163"/>
      <c r="CV1237" s="163"/>
      <c r="DI1237" s="163"/>
      <c r="DV1237" s="163"/>
      <c r="EI1237" s="163"/>
    </row>
    <row r="1238" spans="1:139" ht="15.75" outlineLevel="1" x14ac:dyDescent="0.25">
      <c r="A1238" s="2">
        <f t="shared" si="4535"/>
        <v>31</v>
      </c>
      <c r="B1238" s="1" t="str">
        <f t="shared" si="4535"/>
        <v>PRE-09761</v>
      </c>
      <c r="C1238" s="1" t="str">
        <f t="shared" si="4535"/>
        <v>SPP TAU - Circuit 66031</v>
      </c>
      <c r="D1238" s="2" t="str">
        <f t="shared" si="4535"/>
        <v>PRE-09761.1</v>
      </c>
      <c r="E1238" s="162" t="str">
        <f t="shared" si="4535"/>
        <v>SPP TAU - Circuit 66031</v>
      </c>
      <c r="F1238" s="84"/>
      <c r="G1238" s="123">
        <v>355</v>
      </c>
      <c r="H1238" s="128"/>
      <c r="J1238" s="191">
        <f t="shared" ref="J1238:U1238" si="4540">J1060+I1238</f>
        <v>0</v>
      </c>
      <c r="K1238" s="191">
        <f t="shared" si="4540"/>
        <v>0</v>
      </c>
      <c r="L1238" s="191">
        <f t="shared" si="4540"/>
        <v>0</v>
      </c>
      <c r="M1238" s="191">
        <f t="shared" si="4540"/>
        <v>0</v>
      </c>
      <c r="N1238" s="191">
        <f t="shared" si="4540"/>
        <v>0</v>
      </c>
      <c r="O1238" s="191">
        <f t="shared" si="4540"/>
        <v>0</v>
      </c>
      <c r="P1238" s="191">
        <f t="shared" si="4540"/>
        <v>0</v>
      </c>
      <c r="Q1238" s="191">
        <f t="shared" si="4540"/>
        <v>0</v>
      </c>
      <c r="R1238" s="191">
        <f t="shared" si="4540"/>
        <v>0</v>
      </c>
      <c r="S1238" s="191">
        <f t="shared" si="4540"/>
        <v>0</v>
      </c>
      <c r="T1238" s="191">
        <f t="shared" si="4540"/>
        <v>0</v>
      </c>
      <c r="U1238" s="191">
        <f t="shared" si="4540"/>
        <v>0</v>
      </c>
      <c r="V1238" s="163"/>
      <c r="W1238" s="191">
        <f>W1060+U1238</f>
        <v>0</v>
      </c>
      <c r="X1238" s="191">
        <f t="shared" ref="X1238:AE1238" si="4541">X1060+W1238</f>
        <v>0</v>
      </c>
      <c r="Y1238" s="191">
        <f t="shared" si="4541"/>
        <v>0</v>
      </c>
      <c r="Z1238" s="191">
        <f t="shared" si="4541"/>
        <v>0</v>
      </c>
      <c r="AA1238" s="191">
        <f t="shared" si="4541"/>
        <v>0</v>
      </c>
      <c r="AB1238" s="191">
        <f t="shared" si="4541"/>
        <v>0</v>
      </c>
      <c r="AC1238" s="191">
        <f t="shared" si="4541"/>
        <v>0</v>
      </c>
      <c r="AD1238" s="191">
        <f t="shared" si="4541"/>
        <v>0</v>
      </c>
      <c r="AE1238" s="191">
        <f t="shared" si="4541"/>
        <v>0</v>
      </c>
      <c r="AF1238" s="191">
        <f>+AE1238+2609.23</f>
        <v>2609.23</v>
      </c>
      <c r="AG1238" s="191">
        <f>AG1060+AF1238</f>
        <v>2609.23</v>
      </c>
      <c r="AH1238" s="191">
        <f>AH1060+AG1238</f>
        <v>2609.23</v>
      </c>
      <c r="AI1238" s="163"/>
      <c r="AJ1238" s="191">
        <f>AJ1060+AH1238</f>
        <v>2609.23</v>
      </c>
      <c r="AK1238" s="191">
        <f t="shared" ref="AK1238:AU1238" si="4542">AK1060+AJ1238</f>
        <v>2609.23</v>
      </c>
      <c r="AL1238" s="191">
        <f t="shared" si="4542"/>
        <v>2609.23</v>
      </c>
      <c r="AM1238" s="191">
        <f t="shared" si="4542"/>
        <v>2609.23</v>
      </c>
      <c r="AN1238" s="191">
        <f t="shared" si="4542"/>
        <v>2609.23</v>
      </c>
      <c r="AO1238" s="191">
        <f t="shared" si="4542"/>
        <v>2609.23</v>
      </c>
      <c r="AP1238" s="191">
        <f t="shared" si="4542"/>
        <v>2609.23</v>
      </c>
      <c r="AQ1238" s="191">
        <f t="shared" si="4542"/>
        <v>2609.23</v>
      </c>
      <c r="AR1238" s="191">
        <f t="shared" si="4542"/>
        <v>2609.23</v>
      </c>
      <c r="AS1238" s="191">
        <f t="shared" si="4542"/>
        <v>2609.23</v>
      </c>
      <c r="AT1238" s="191">
        <f t="shared" si="4542"/>
        <v>2609.23</v>
      </c>
      <c r="AU1238" s="191">
        <f t="shared" si="4542"/>
        <v>2609.23</v>
      </c>
      <c r="AV1238" s="163"/>
      <c r="AW1238" s="191">
        <f>AW1060+AU1238</f>
        <v>2609.23</v>
      </c>
      <c r="AX1238" s="191">
        <f t="shared" ref="AX1238:BH1238" si="4543">AX1060+AW1238</f>
        <v>2609.23</v>
      </c>
      <c r="AY1238" s="191">
        <f t="shared" si="4543"/>
        <v>2609.23</v>
      </c>
      <c r="AZ1238" s="191">
        <f t="shared" si="4543"/>
        <v>2609.23</v>
      </c>
      <c r="BA1238" s="191">
        <f t="shared" si="4543"/>
        <v>2609.23</v>
      </c>
      <c r="BB1238" s="191">
        <f t="shared" si="4543"/>
        <v>2609.23</v>
      </c>
      <c r="BC1238" s="191">
        <f t="shared" si="4543"/>
        <v>2609.23</v>
      </c>
      <c r="BD1238" s="191">
        <f t="shared" si="4543"/>
        <v>2609.23</v>
      </c>
      <c r="BE1238" s="191">
        <f t="shared" si="4543"/>
        <v>2609.23</v>
      </c>
      <c r="BF1238" s="191">
        <f t="shared" si="4543"/>
        <v>2609.23</v>
      </c>
      <c r="BG1238" s="191">
        <f t="shared" si="4543"/>
        <v>2609.23</v>
      </c>
      <c r="BH1238" s="191">
        <f t="shared" si="4543"/>
        <v>2609.23</v>
      </c>
      <c r="BI1238" s="163"/>
      <c r="BV1238" s="163"/>
      <c r="CI1238" s="163"/>
      <c r="CV1238" s="163"/>
      <c r="DI1238" s="163"/>
      <c r="DV1238" s="163"/>
      <c r="EI1238" s="163"/>
    </row>
    <row r="1239" spans="1:139" ht="15.75" outlineLevel="1" x14ac:dyDescent="0.25">
      <c r="A1239" s="2">
        <v>31</v>
      </c>
      <c r="B1239" s="1" t="s">
        <v>303</v>
      </c>
      <c r="C1239" s="1" t="s">
        <v>244</v>
      </c>
      <c r="D1239" s="2" t="s">
        <v>302</v>
      </c>
      <c r="E1239" s="162" t="s">
        <v>244</v>
      </c>
      <c r="F1239" s="84"/>
      <c r="G1239" s="123">
        <v>356</v>
      </c>
      <c r="H1239" s="128"/>
      <c r="J1239" s="191"/>
      <c r="K1239" s="191"/>
      <c r="L1239" s="191"/>
      <c r="M1239" s="191"/>
      <c r="N1239" s="191"/>
      <c r="O1239" s="191"/>
      <c r="P1239" s="191"/>
      <c r="Q1239" s="191"/>
      <c r="R1239" s="191"/>
      <c r="S1239" s="191"/>
      <c r="T1239" s="191"/>
      <c r="U1239" s="191"/>
      <c r="V1239" s="163"/>
      <c r="W1239" s="191">
        <f>+U1239+0</f>
        <v>0</v>
      </c>
      <c r="X1239" s="191">
        <f>+W1239+0</f>
        <v>0</v>
      </c>
      <c r="Y1239" s="191">
        <f t="shared" ref="Y1239:AH1239" si="4544">+X1239+0</f>
        <v>0</v>
      </c>
      <c r="Z1239" s="191">
        <f t="shared" si="4544"/>
        <v>0</v>
      </c>
      <c r="AA1239" s="191">
        <f t="shared" si="4544"/>
        <v>0</v>
      </c>
      <c r="AB1239" s="191">
        <f t="shared" si="4544"/>
        <v>0</v>
      </c>
      <c r="AC1239" s="191">
        <f t="shared" si="4544"/>
        <v>0</v>
      </c>
      <c r="AD1239" s="191">
        <f t="shared" si="4544"/>
        <v>0</v>
      </c>
      <c r="AE1239" s="191">
        <f t="shared" si="4544"/>
        <v>0</v>
      </c>
      <c r="AF1239" s="191">
        <f>+AE1239+32780.87</f>
        <v>32780.870000000003</v>
      </c>
      <c r="AG1239" s="191">
        <f t="shared" si="4544"/>
        <v>32780.870000000003</v>
      </c>
      <c r="AH1239" s="191">
        <f t="shared" si="4544"/>
        <v>32780.870000000003</v>
      </c>
      <c r="AI1239" s="163"/>
      <c r="AJ1239" s="191">
        <f>+AH1239+0</f>
        <v>32780.870000000003</v>
      </c>
      <c r="AK1239" s="191">
        <f>+AJ1239+0</f>
        <v>32780.870000000003</v>
      </c>
      <c r="AL1239" s="191">
        <f t="shared" ref="AL1239:AU1239" si="4545">+AK1239+0</f>
        <v>32780.870000000003</v>
      </c>
      <c r="AM1239" s="191">
        <f t="shared" si="4545"/>
        <v>32780.870000000003</v>
      </c>
      <c r="AN1239" s="191">
        <f t="shared" si="4545"/>
        <v>32780.870000000003</v>
      </c>
      <c r="AO1239" s="191">
        <f t="shared" si="4545"/>
        <v>32780.870000000003</v>
      </c>
      <c r="AP1239" s="191">
        <f t="shared" si="4545"/>
        <v>32780.870000000003</v>
      </c>
      <c r="AQ1239" s="191">
        <f t="shared" si="4545"/>
        <v>32780.870000000003</v>
      </c>
      <c r="AR1239" s="191">
        <f t="shared" si="4545"/>
        <v>32780.870000000003</v>
      </c>
      <c r="AS1239" s="191">
        <f t="shared" si="4545"/>
        <v>32780.870000000003</v>
      </c>
      <c r="AT1239" s="191">
        <f t="shared" si="4545"/>
        <v>32780.870000000003</v>
      </c>
      <c r="AU1239" s="191">
        <f t="shared" si="4545"/>
        <v>32780.870000000003</v>
      </c>
      <c r="AV1239" s="163"/>
      <c r="AW1239" s="191">
        <f>+AU1239+0</f>
        <v>32780.870000000003</v>
      </c>
      <c r="AX1239" s="191">
        <f>+AW1239+0</f>
        <v>32780.870000000003</v>
      </c>
      <c r="AY1239" s="191">
        <f t="shared" ref="AY1239" si="4546">+AX1239+0</f>
        <v>32780.870000000003</v>
      </c>
      <c r="AZ1239" s="191">
        <f t="shared" ref="AZ1239" si="4547">+AY1239+0</f>
        <v>32780.870000000003</v>
      </c>
      <c r="BA1239" s="191">
        <f t="shared" ref="BA1239" si="4548">+AZ1239+0</f>
        <v>32780.870000000003</v>
      </c>
      <c r="BB1239" s="191">
        <f t="shared" ref="BB1239" si="4549">+BA1239+0</f>
        <v>32780.870000000003</v>
      </c>
      <c r="BC1239" s="191">
        <f t="shared" ref="BC1239" si="4550">+BB1239+0</f>
        <v>32780.870000000003</v>
      </c>
      <c r="BD1239" s="191">
        <f t="shared" ref="BD1239" si="4551">+BC1239+0</f>
        <v>32780.870000000003</v>
      </c>
      <c r="BE1239" s="191">
        <f t="shared" ref="BE1239" si="4552">+BD1239+0</f>
        <v>32780.870000000003</v>
      </c>
      <c r="BF1239" s="191">
        <f t="shared" ref="BF1239" si="4553">+BE1239+0</f>
        <v>32780.870000000003</v>
      </c>
      <c r="BG1239" s="191">
        <f t="shared" ref="BG1239" si="4554">+BF1239+0</f>
        <v>32780.870000000003</v>
      </c>
      <c r="BH1239" s="191">
        <f t="shared" ref="BH1239" si="4555">+BG1239+0</f>
        <v>32780.870000000003</v>
      </c>
      <c r="BI1239" s="163"/>
      <c r="BV1239" s="163"/>
      <c r="CI1239" s="163"/>
      <c r="CV1239" s="163"/>
      <c r="DI1239" s="163"/>
      <c r="DV1239" s="163"/>
      <c r="EI1239" s="163"/>
    </row>
    <row r="1240" spans="1:139" ht="15.75" outlineLevel="1" x14ac:dyDescent="0.25">
      <c r="A1240" s="2">
        <f t="shared" ref="A1240:E1249" si="4556">A1061</f>
        <v>32</v>
      </c>
      <c r="B1240" s="1" t="str">
        <f t="shared" si="4556"/>
        <v>PRE-09762</v>
      </c>
      <c r="C1240" s="1" t="str">
        <f t="shared" si="4556"/>
        <v>SPP TAU - Circuit 66036</v>
      </c>
      <c r="D1240" s="2" t="str">
        <f t="shared" si="4556"/>
        <v>PRE-09762.1</v>
      </c>
      <c r="E1240" s="162" t="str">
        <f t="shared" si="4556"/>
        <v>SPP TAU - Circuit 66036</v>
      </c>
      <c r="F1240" s="84"/>
      <c r="G1240" s="123">
        <v>355</v>
      </c>
      <c r="H1240" s="128"/>
      <c r="J1240" s="191">
        <f t="shared" ref="J1240:U1240" si="4557">J1061+I1240</f>
        <v>0</v>
      </c>
      <c r="K1240" s="191">
        <f t="shared" si="4557"/>
        <v>0</v>
      </c>
      <c r="L1240" s="191">
        <f t="shared" si="4557"/>
        <v>0</v>
      </c>
      <c r="M1240" s="191">
        <f t="shared" si="4557"/>
        <v>0</v>
      </c>
      <c r="N1240" s="191">
        <f t="shared" si="4557"/>
        <v>0</v>
      </c>
      <c r="O1240" s="191">
        <f t="shared" si="4557"/>
        <v>0</v>
      </c>
      <c r="P1240" s="191">
        <f t="shared" si="4557"/>
        <v>0</v>
      </c>
      <c r="Q1240" s="191">
        <f t="shared" si="4557"/>
        <v>0</v>
      </c>
      <c r="R1240" s="191">
        <f t="shared" si="4557"/>
        <v>0</v>
      </c>
      <c r="S1240" s="191">
        <f t="shared" si="4557"/>
        <v>0</v>
      </c>
      <c r="T1240" s="191">
        <f t="shared" si="4557"/>
        <v>0</v>
      </c>
      <c r="U1240" s="191">
        <f t="shared" si="4557"/>
        <v>0</v>
      </c>
      <c r="V1240" s="163"/>
      <c r="W1240" s="191">
        <f t="shared" ref="W1240:W1271" si="4558">W1061+U1240</f>
        <v>0</v>
      </c>
      <c r="X1240" s="191">
        <f t="shared" ref="X1240:AH1240" si="4559">X1061+W1240</f>
        <v>0</v>
      </c>
      <c r="Y1240" s="191">
        <f t="shared" si="4559"/>
        <v>0</v>
      </c>
      <c r="Z1240" s="191">
        <f t="shared" si="4559"/>
        <v>0</v>
      </c>
      <c r="AA1240" s="191">
        <f t="shared" si="4559"/>
        <v>0</v>
      </c>
      <c r="AB1240" s="191">
        <f t="shared" si="4559"/>
        <v>0</v>
      </c>
      <c r="AC1240" s="191">
        <f t="shared" si="4559"/>
        <v>0</v>
      </c>
      <c r="AD1240" s="191">
        <f t="shared" si="4559"/>
        <v>0</v>
      </c>
      <c r="AE1240" s="191">
        <f t="shared" si="4559"/>
        <v>0</v>
      </c>
      <c r="AF1240" s="191">
        <f t="shared" si="4559"/>
        <v>0</v>
      </c>
      <c r="AG1240" s="191">
        <f t="shared" si="4559"/>
        <v>0</v>
      </c>
      <c r="AH1240" s="191">
        <f t="shared" si="4559"/>
        <v>0</v>
      </c>
      <c r="AI1240" s="163"/>
      <c r="AJ1240" s="191">
        <f t="shared" ref="AJ1240:AJ1271" si="4560">AJ1061+AH1240</f>
        <v>0</v>
      </c>
      <c r="AK1240" s="191">
        <f t="shared" ref="AK1240:AU1240" si="4561">AK1061+AJ1240</f>
        <v>0</v>
      </c>
      <c r="AL1240" s="191">
        <f t="shared" si="4561"/>
        <v>0</v>
      </c>
      <c r="AM1240" s="191">
        <f t="shared" si="4561"/>
        <v>0</v>
      </c>
      <c r="AN1240" s="191">
        <f t="shared" si="4561"/>
        <v>89135.583000000013</v>
      </c>
      <c r="AO1240" s="191">
        <f t="shared" si="4561"/>
        <v>89135.583000000013</v>
      </c>
      <c r="AP1240" s="191">
        <f t="shared" si="4561"/>
        <v>89135.583000000013</v>
      </c>
      <c r="AQ1240" s="191">
        <f t="shared" si="4561"/>
        <v>89135.583000000013</v>
      </c>
      <c r="AR1240" s="191">
        <f t="shared" si="4561"/>
        <v>89135.583000000013</v>
      </c>
      <c r="AS1240" s="191">
        <f t="shared" si="4561"/>
        <v>89135.583000000013</v>
      </c>
      <c r="AT1240" s="191">
        <f t="shared" si="4561"/>
        <v>89135.583000000013</v>
      </c>
      <c r="AU1240" s="191">
        <f t="shared" si="4561"/>
        <v>89135.583000000013</v>
      </c>
      <c r="AV1240" s="163"/>
      <c r="AW1240" s="191">
        <f t="shared" ref="AW1240:AW1271" si="4562">AW1061+AU1240</f>
        <v>89135.583000000013</v>
      </c>
      <c r="AX1240" s="191">
        <f t="shared" ref="AX1240:BH1240" si="4563">AX1061+AW1240</f>
        <v>89135.583000000013</v>
      </c>
      <c r="AY1240" s="191">
        <f t="shared" si="4563"/>
        <v>89135.583000000013</v>
      </c>
      <c r="AZ1240" s="191">
        <f t="shared" si="4563"/>
        <v>89135.583000000013</v>
      </c>
      <c r="BA1240" s="191">
        <f t="shared" si="4563"/>
        <v>89135.583000000013</v>
      </c>
      <c r="BB1240" s="191">
        <f t="shared" si="4563"/>
        <v>89135.583000000013</v>
      </c>
      <c r="BC1240" s="191">
        <f t="shared" si="4563"/>
        <v>89135.583000000013</v>
      </c>
      <c r="BD1240" s="191">
        <f t="shared" si="4563"/>
        <v>89135.583000000013</v>
      </c>
      <c r="BE1240" s="191">
        <f t="shared" si="4563"/>
        <v>89135.583000000013</v>
      </c>
      <c r="BF1240" s="191">
        <f t="shared" si="4563"/>
        <v>89135.583000000013</v>
      </c>
      <c r="BG1240" s="191">
        <f t="shared" si="4563"/>
        <v>89135.583000000013</v>
      </c>
      <c r="BH1240" s="191">
        <f t="shared" si="4563"/>
        <v>89135.583000000013</v>
      </c>
      <c r="BI1240" s="163"/>
      <c r="BV1240" s="163"/>
      <c r="CI1240" s="163"/>
      <c r="CV1240" s="163"/>
      <c r="DI1240" s="163"/>
      <c r="DV1240" s="163"/>
      <c r="EI1240" s="163"/>
    </row>
    <row r="1241" spans="1:139" ht="15.75" outlineLevel="1" x14ac:dyDescent="0.25">
      <c r="A1241" s="2">
        <f t="shared" si="4556"/>
        <v>32</v>
      </c>
      <c r="B1241" s="1" t="str">
        <f t="shared" si="4556"/>
        <v>PRE-09762</v>
      </c>
      <c r="C1241" s="1" t="str">
        <f t="shared" si="4556"/>
        <v>SPP TAU - Circuit 66036</v>
      </c>
      <c r="D1241" s="2" t="str">
        <f t="shared" si="4556"/>
        <v>A2786432</v>
      </c>
      <c r="E1241" s="162" t="str">
        <f t="shared" si="4556"/>
        <v>SPP TAU - Circuit 66036 - EH&amp;S</v>
      </c>
      <c r="F1241" s="84"/>
      <c r="G1241" s="123">
        <v>355</v>
      </c>
      <c r="H1241" s="128"/>
      <c r="J1241" s="191">
        <f t="shared" ref="J1241:U1241" si="4564">J1062+I1241</f>
        <v>0</v>
      </c>
      <c r="K1241" s="191">
        <f t="shared" si="4564"/>
        <v>0</v>
      </c>
      <c r="L1241" s="191">
        <f t="shared" si="4564"/>
        <v>0</v>
      </c>
      <c r="M1241" s="191">
        <f t="shared" si="4564"/>
        <v>0</v>
      </c>
      <c r="N1241" s="191">
        <f t="shared" si="4564"/>
        <v>0</v>
      </c>
      <c r="O1241" s="191">
        <f t="shared" si="4564"/>
        <v>0</v>
      </c>
      <c r="P1241" s="191">
        <f t="shared" si="4564"/>
        <v>0</v>
      </c>
      <c r="Q1241" s="191">
        <f t="shared" si="4564"/>
        <v>0</v>
      </c>
      <c r="R1241" s="191">
        <f t="shared" si="4564"/>
        <v>0</v>
      </c>
      <c r="S1241" s="191">
        <f t="shared" si="4564"/>
        <v>0</v>
      </c>
      <c r="T1241" s="191">
        <f t="shared" si="4564"/>
        <v>0</v>
      </c>
      <c r="U1241" s="191">
        <f t="shared" si="4564"/>
        <v>0</v>
      </c>
      <c r="V1241" s="163"/>
      <c r="W1241" s="191">
        <f t="shared" si="4558"/>
        <v>0</v>
      </c>
      <c r="X1241" s="191">
        <f t="shared" ref="X1241:AH1241" si="4565">X1062+W1241</f>
        <v>0</v>
      </c>
      <c r="Y1241" s="191">
        <f t="shared" si="4565"/>
        <v>0</v>
      </c>
      <c r="Z1241" s="191">
        <f t="shared" si="4565"/>
        <v>0</v>
      </c>
      <c r="AA1241" s="191">
        <f t="shared" si="4565"/>
        <v>0</v>
      </c>
      <c r="AB1241" s="191">
        <f t="shared" si="4565"/>
        <v>0</v>
      </c>
      <c r="AC1241" s="191">
        <f t="shared" si="4565"/>
        <v>0</v>
      </c>
      <c r="AD1241" s="191">
        <f t="shared" si="4565"/>
        <v>0</v>
      </c>
      <c r="AE1241" s="191">
        <f t="shared" si="4565"/>
        <v>0</v>
      </c>
      <c r="AF1241" s="191">
        <f t="shared" si="4565"/>
        <v>0</v>
      </c>
      <c r="AG1241" s="191">
        <f t="shared" si="4565"/>
        <v>0</v>
      </c>
      <c r="AH1241" s="191">
        <f t="shared" si="4565"/>
        <v>0</v>
      </c>
      <c r="AI1241" s="163"/>
      <c r="AJ1241" s="191">
        <f t="shared" si="4560"/>
        <v>857.12899999999991</v>
      </c>
      <c r="AK1241" s="191">
        <f t="shared" ref="AK1241:AU1241" si="4566">AK1062+AJ1241</f>
        <v>857.12899999999991</v>
      </c>
      <c r="AL1241" s="191">
        <f t="shared" si="4566"/>
        <v>857.12899999999991</v>
      </c>
      <c r="AM1241" s="191">
        <f t="shared" si="4566"/>
        <v>857.12899999999991</v>
      </c>
      <c r="AN1241" s="191">
        <f t="shared" si="4566"/>
        <v>857.12899999999991</v>
      </c>
      <c r="AO1241" s="191">
        <f t="shared" si="4566"/>
        <v>857.12899999999991</v>
      </c>
      <c r="AP1241" s="191">
        <f t="shared" si="4566"/>
        <v>857.12899999999991</v>
      </c>
      <c r="AQ1241" s="191">
        <f t="shared" si="4566"/>
        <v>857.12899999999991</v>
      </c>
      <c r="AR1241" s="191">
        <f t="shared" si="4566"/>
        <v>857.12899999999991</v>
      </c>
      <c r="AS1241" s="191">
        <f t="shared" si="4566"/>
        <v>857.12899999999991</v>
      </c>
      <c r="AT1241" s="191">
        <f t="shared" si="4566"/>
        <v>857.12899999999991</v>
      </c>
      <c r="AU1241" s="191">
        <f t="shared" si="4566"/>
        <v>857.12899999999991</v>
      </c>
      <c r="AV1241" s="163"/>
      <c r="AW1241" s="191">
        <f t="shared" si="4562"/>
        <v>857.12899999999991</v>
      </c>
      <c r="AX1241" s="191">
        <f t="shared" ref="AX1241:BH1241" si="4567">AX1062+AW1241</f>
        <v>857.12899999999991</v>
      </c>
      <c r="AY1241" s="191">
        <f t="shared" si="4567"/>
        <v>857.12899999999991</v>
      </c>
      <c r="AZ1241" s="191">
        <f t="shared" si="4567"/>
        <v>857.12899999999991</v>
      </c>
      <c r="BA1241" s="191">
        <f t="shared" si="4567"/>
        <v>857.12899999999991</v>
      </c>
      <c r="BB1241" s="191">
        <f t="shared" si="4567"/>
        <v>857.12899999999991</v>
      </c>
      <c r="BC1241" s="191">
        <f t="shared" si="4567"/>
        <v>857.12899999999991</v>
      </c>
      <c r="BD1241" s="191">
        <f t="shared" si="4567"/>
        <v>857.12899999999991</v>
      </c>
      <c r="BE1241" s="191">
        <f t="shared" si="4567"/>
        <v>857.12899999999991</v>
      </c>
      <c r="BF1241" s="191">
        <f t="shared" si="4567"/>
        <v>857.12899999999991</v>
      </c>
      <c r="BG1241" s="191">
        <f t="shared" si="4567"/>
        <v>857.12899999999991</v>
      </c>
      <c r="BH1241" s="191">
        <f t="shared" si="4567"/>
        <v>857.12899999999991</v>
      </c>
      <c r="BI1241" s="163"/>
      <c r="BV1241" s="163"/>
      <c r="CI1241" s="163"/>
      <c r="CV1241" s="163"/>
      <c r="DI1241" s="163"/>
      <c r="DV1241" s="163"/>
      <c r="EI1241" s="163"/>
    </row>
    <row r="1242" spans="1:139" ht="15.75" outlineLevel="1" x14ac:dyDescent="0.25">
      <c r="A1242" s="2">
        <f t="shared" si="4556"/>
        <v>33</v>
      </c>
      <c r="B1242" s="1" t="str">
        <f t="shared" si="4556"/>
        <v>PRE-09763</v>
      </c>
      <c r="C1242" s="1" t="str">
        <f t="shared" si="4556"/>
        <v>SPP TAU - Circuit 230402</v>
      </c>
      <c r="D1242" s="2" t="str">
        <f t="shared" si="4556"/>
        <v>PRE-09763.1</v>
      </c>
      <c r="E1242" s="162" t="str">
        <f t="shared" si="4556"/>
        <v>SPP TAU - Circuit 230402</v>
      </c>
      <c r="F1242" s="84"/>
      <c r="G1242" s="123">
        <v>355</v>
      </c>
      <c r="H1242" s="128"/>
      <c r="J1242" s="191">
        <f t="shared" ref="J1242:U1242" si="4568">J1063+I1242</f>
        <v>0</v>
      </c>
      <c r="K1242" s="191">
        <f t="shared" si="4568"/>
        <v>0</v>
      </c>
      <c r="L1242" s="191">
        <f t="shared" si="4568"/>
        <v>0</v>
      </c>
      <c r="M1242" s="191">
        <f t="shared" si="4568"/>
        <v>0</v>
      </c>
      <c r="N1242" s="191">
        <f t="shared" si="4568"/>
        <v>0</v>
      </c>
      <c r="O1242" s="191">
        <f t="shared" si="4568"/>
        <v>0</v>
      </c>
      <c r="P1242" s="191">
        <f t="shared" si="4568"/>
        <v>0</v>
      </c>
      <c r="Q1242" s="191">
        <f t="shared" si="4568"/>
        <v>0</v>
      </c>
      <c r="R1242" s="191">
        <f t="shared" si="4568"/>
        <v>0</v>
      </c>
      <c r="S1242" s="191">
        <f t="shared" si="4568"/>
        <v>0</v>
      </c>
      <c r="T1242" s="191">
        <f t="shared" si="4568"/>
        <v>0</v>
      </c>
      <c r="U1242" s="191">
        <f t="shared" si="4568"/>
        <v>0</v>
      </c>
      <c r="V1242" s="163"/>
      <c r="W1242" s="191">
        <f t="shared" si="4558"/>
        <v>0</v>
      </c>
      <c r="X1242" s="191">
        <f t="shared" ref="X1242:AH1242" si="4569">X1063+W1242</f>
        <v>0</v>
      </c>
      <c r="Y1242" s="191">
        <f t="shared" si="4569"/>
        <v>0</v>
      </c>
      <c r="Z1242" s="191">
        <f t="shared" si="4569"/>
        <v>0</v>
      </c>
      <c r="AA1242" s="191">
        <f t="shared" si="4569"/>
        <v>0</v>
      </c>
      <c r="AB1242" s="191">
        <f t="shared" si="4569"/>
        <v>0</v>
      </c>
      <c r="AC1242" s="191">
        <f t="shared" si="4569"/>
        <v>0</v>
      </c>
      <c r="AD1242" s="191">
        <f t="shared" si="4569"/>
        <v>0</v>
      </c>
      <c r="AE1242" s="191">
        <f t="shared" si="4569"/>
        <v>0</v>
      </c>
      <c r="AF1242" s="191">
        <f t="shared" si="4569"/>
        <v>0</v>
      </c>
      <c r="AG1242" s="191">
        <f t="shared" si="4569"/>
        <v>0</v>
      </c>
      <c r="AH1242" s="191">
        <f t="shared" si="4569"/>
        <v>0</v>
      </c>
      <c r="AI1242" s="163"/>
      <c r="AJ1242" s="191">
        <f t="shared" si="4560"/>
        <v>0</v>
      </c>
      <c r="AK1242" s="191">
        <f t="shared" ref="AK1242:AU1242" si="4570">AK1063+AJ1242</f>
        <v>0</v>
      </c>
      <c r="AL1242" s="191">
        <f t="shared" si="4570"/>
        <v>0</v>
      </c>
      <c r="AM1242" s="191">
        <f t="shared" si="4570"/>
        <v>0</v>
      </c>
      <c r="AN1242" s="191">
        <f t="shared" si="4570"/>
        <v>0</v>
      </c>
      <c r="AO1242" s="191">
        <f t="shared" si="4570"/>
        <v>0</v>
      </c>
      <c r="AP1242" s="191">
        <f t="shared" si="4570"/>
        <v>0</v>
      </c>
      <c r="AQ1242" s="191">
        <f t="shared" si="4570"/>
        <v>0</v>
      </c>
      <c r="AR1242" s="191">
        <f t="shared" si="4570"/>
        <v>0</v>
      </c>
      <c r="AS1242" s="191">
        <f t="shared" si="4570"/>
        <v>0</v>
      </c>
      <c r="AT1242" s="191">
        <f t="shared" si="4570"/>
        <v>0</v>
      </c>
      <c r="AU1242" s="191">
        <f t="shared" si="4570"/>
        <v>30154.678000000004</v>
      </c>
      <c r="AV1242" s="163"/>
      <c r="AW1242" s="191">
        <f t="shared" si="4562"/>
        <v>30154.678000000004</v>
      </c>
      <c r="AX1242" s="191">
        <f t="shared" ref="AX1242:BH1242" si="4571">AX1063+AW1242</f>
        <v>30154.678000000004</v>
      </c>
      <c r="AY1242" s="191">
        <f t="shared" si="4571"/>
        <v>30154.678000000004</v>
      </c>
      <c r="AZ1242" s="191">
        <f t="shared" si="4571"/>
        <v>30154.678000000004</v>
      </c>
      <c r="BA1242" s="191">
        <f t="shared" si="4571"/>
        <v>30154.678000000004</v>
      </c>
      <c r="BB1242" s="191">
        <f t="shared" si="4571"/>
        <v>30154.678000000004</v>
      </c>
      <c r="BC1242" s="191">
        <f t="shared" si="4571"/>
        <v>30154.678000000004</v>
      </c>
      <c r="BD1242" s="191">
        <f t="shared" si="4571"/>
        <v>30154.678000000004</v>
      </c>
      <c r="BE1242" s="191">
        <f t="shared" si="4571"/>
        <v>30154.678000000004</v>
      </c>
      <c r="BF1242" s="191">
        <f t="shared" si="4571"/>
        <v>30154.678000000004</v>
      </c>
      <c r="BG1242" s="191">
        <f t="shared" si="4571"/>
        <v>30154.678000000004</v>
      </c>
      <c r="BH1242" s="191">
        <f t="shared" si="4571"/>
        <v>30154.678000000004</v>
      </c>
      <c r="BI1242" s="163"/>
      <c r="BV1242" s="163"/>
      <c r="CI1242" s="163"/>
      <c r="CV1242" s="163"/>
      <c r="DI1242" s="163"/>
      <c r="DV1242" s="163"/>
      <c r="EI1242" s="163"/>
    </row>
    <row r="1243" spans="1:139" ht="15.75" outlineLevel="1" x14ac:dyDescent="0.25">
      <c r="A1243" s="2">
        <f t="shared" si="4556"/>
        <v>34</v>
      </c>
      <c r="B1243" s="1" t="str">
        <f t="shared" si="4556"/>
        <v>PRE-09764</v>
      </c>
      <c r="C1243" s="1" t="str">
        <f t="shared" si="4556"/>
        <v>SPP TAU - Circuit 230401</v>
      </c>
      <c r="D1243" s="2" t="str">
        <f t="shared" si="4556"/>
        <v>PRE-09764.1</v>
      </c>
      <c r="E1243" s="162" t="str">
        <f t="shared" si="4556"/>
        <v>SPP TAU - Circuit 230412</v>
      </c>
      <c r="F1243" s="84"/>
      <c r="G1243" s="123">
        <v>355</v>
      </c>
      <c r="H1243" s="128"/>
      <c r="J1243" s="191">
        <f t="shared" ref="J1243:U1243" si="4572">J1064+I1243</f>
        <v>0</v>
      </c>
      <c r="K1243" s="191">
        <f t="shared" si="4572"/>
        <v>0</v>
      </c>
      <c r="L1243" s="191">
        <f t="shared" si="4572"/>
        <v>0</v>
      </c>
      <c r="M1243" s="191">
        <f t="shared" si="4572"/>
        <v>0</v>
      </c>
      <c r="N1243" s="191">
        <f t="shared" si="4572"/>
        <v>0</v>
      </c>
      <c r="O1243" s="191">
        <f t="shared" si="4572"/>
        <v>0</v>
      </c>
      <c r="P1243" s="191">
        <f t="shared" si="4572"/>
        <v>0</v>
      </c>
      <c r="Q1243" s="191">
        <f t="shared" si="4572"/>
        <v>0</v>
      </c>
      <c r="R1243" s="191">
        <f t="shared" si="4572"/>
        <v>0</v>
      </c>
      <c r="S1243" s="191">
        <f t="shared" si="4572"/>
        <v>0</v>
      </c>
      <c r="T1243" s="191">
        <f t="shared" si="4572"/>
        <v>0</v>
      </c>
      <c r="U1243" s="191">
        <f t="shared" si="4572"/>
        <v>0</v>
      </c>
      <c r="V1243" s="163"/>
      <c r="W1243" s="191">
        <f t="shared" si="4558"/>
        <v>0</v>
      </c>
      <c r="X1243" s="191">
        <f t="shared" ref="X1243:AH1243" si="4573">X1064+W1243</f>
        <v>0</v>
      </c>
      <c r="Y1243" s="191">
        <f t="shared" si="4573"/>
        <v>0</v>
      </c>
      <c r="Z1243" s="191">
        <f t="shared" si="4573"/>
        <v>0</v>
      </c>
      <c r="AA1243" s="191">
        <f t="shared" si="4573"/>
        <v>0</v>
      </c>
      <c r="AB1243" s="191">
        <f t="shared" si="4573"/>
        <v>0</v>
      </c>
      <c r="AC1243" s="191">
        <f t="shared" si="4573"/>
        <v>0</v>
      </c>
      <c r="AD1243" s="191">
        <f t="shared" si="4573"/>
        <v>0</v>
      </c>
      <c r="AE1243" s="191">
        <f t="shared" si="4573"/>
        <v>0</v>
      </c>
      <c r="AF1243" s="191">
        <f t="shared" si="4573"/>
        <v>0</v>
      </c>
      <c r="AG1243" s="191">
        <f t="shared" si="4573"/>
        <v>0</v>
      </c>
      <c r="AH1243" s="191">
        <f t="shared" si="4573"/>
        <v>0</v>
      </c>
      <c r="AI1243" s="163"/>
      <c r="AJ1243" s="191">
        <f t="shared" si="4560"/>
        <v>175140.15300000002</v>
      </c>
      <c r="AK1243" s="191">
        <f t="shared" ref="AK1243:AU1243" si="4574">AK1064+AJ1243</f>
        <v>175140.15300000002</v>
      </c>
      <c r="AL1243" s="191">
        <f t="shared" si="4574"/>
        <v>175140.15300000002</v>
      </c>
      <c r="AM1243" s="191">
        <f t="shared" si="4574"/>
        <v>175140.15300000002</v>
      </c>
      <c r="AN1243" s="191">
        <f t="shared" si="4574"/>
        <v>175140.15300000002</v>
      </c>
      <c r="AO1243" s="191">
        <f t="shared" si="4574"/>
        <v>175140.15300000002</v>
      </c>
      <c r="AP1243" s="191">
        <f t="shared" si="4574"/>
        <v>175140.15300000002</v>
      </c>
      <c r="AQ1243" s="191">
        <f t="shared" si="4574"/>
        <v>175140.15300000002</v>
      </c>
      <c r="AR1243" s="191">
        <f t="shared" si="4574"/>
        <v>175140.15300000002</v>
      </c>
      <c r="AS1243" s="191">
        <f t="shared" si="4574"/>
        <v>175140.15300000002</v>
      </c>
      <c r="AT1243" s="191">
        <f t="shared" si="4574"/>
        <v>175140.15300000002</v>
      </c>
      <c r="AU1243" s="191">
        <f t="shared" si="4574"/>
        <v>175140.15300000002</v>
      </c>
      <c r="AV1243" s="163"/>
      <c r="AW1243" s="191">
        <f t="shared" si="4562"/>
        <v>175140.15300000002</v>
      </c>
      <c r="AX1243" s="191">
        <f t="shared" ref="AX1243:BH1243" si="4575">AX1064+AW1243</f>
        <v>175140.15300000002</v>
      </c>
      <c r="AY1243" s="191">
        <f t="shared" si="4575"/>
        <v>175140.15300000002</v>
      </c>
      <c r="AZ1243" s="191">
        <f t="shared" si="4575"/>
        <v>175140.15300000002</v>
      </c>
      <c r="BA1243" s="191">
        <f t="shared" si="4575"/>
        <v>175140.15300000002</v>
      </c>
      <c r="BB1243" s="191">
        <f t="shared" si="4575"/>
        <v>175140.15300000002</v>
      </c>
      <c r="BC1243" s="191">
        <f t="shared" si="4575"/>
        <v>175140.15300000002</v>
      </c>
      <c r="BD1243" s="191">
        <f t="shared" si="4575"/>
        <v>175140.15300000002</v>
      </c>
      <c r="BE1243" s="191">
        <f t="shared" si="4575"/>
        <v>175140.15300000002</v>
      </c>
      <c r="BF1243" s="191">
        <f t="shared" si="4575"/>
        <v>175140.15300000002</v>
      </c>
      <c r="BG1243" s="191">
        <f t="shared" si="4575"/>
        <v>175140.15300000002</v>
      </c>
      <c r="BH1243" s="191">
        <f t="shared" si="4575"/>
        <v>175140.15300000002</v>
      </c>
      <c r="BI1243" s="163"/>
      <c r="BV1243" s="163"/>
      <c r="CI1243" s="163"/>
      <c r="CV1243" s="163"/>
      <c r="DI1243" s="163"/>
      <c r="DV1243" s="163"/>
      <c r="EI1243" s="163"/>
    </row>
    <row r="1244" spans="1:139" ht="15.75" outlineLevel="1" x14ac:dyDescent="0.25">
      <c r="A1244" s="2">
        <f t="shared" si="4556"/>
        <v>35</v>
      </c>
      <c r="B1244" s="1" t="str">
        <f t="shared" si="4556"/>
        <v>PRE-09824</v>
      </c>
      <c r="C1244" s="1" t="str">
        <f t="shared" si="4556"/>
        <v>SPP TAU - Circuit 230602</v>
      </c>
      <c r="D1244" s="2" t="str">
        <f t="shared" si="4556"/>
        <v>PRE-09824.1</v>
      </c>
      <c r="E1244" s="162" t="str">
        <f t="shared" si="4556"/>
        <v>SPP TAU - Circuit 230602</v>
      </c>
      <c r="F1244" s="84"/>
      <c r="G1244" s="123">
        <v>355</v>
      </c>
      <c r="H1244" s="128"/>
      <c r="J1244" s="191">
        <f t="shared" ref="J1244:U1244" si="4576">J1065+I1244</f>
        <v>0</v>
      </c>
      <c r="K1244" s="191">
        <f t="shared" si="4576"/>
        <v>0</v>
      </c>
      <c r="L1244" s="191">
        <f t="shared" si="4576"/>
        <v>0</v>
      </c>
      <c r="M1244" s="191">
        <f t="shared" si="4576"/>
        <v>0</v>
      </c>
      <c r="N1244" s="191">
        <f t="shared" si="4576"/>
        <v>0</v>
      </c>
      <c r="O1244" s="191">
        <f t="shared" si="4576"/>
        <v>0</v>
      </c>
      <c r="P1244" s="191">
        <f t="shared" si="4576"/>
        <v>0</v>
      </c>
      <c r="Q1244" s="191">
        <f t="shared" si="4576"/>
        <v>0</v>
      </c>
      <c r="R1244" s="191">
        <f t="shared" si="4576"/>
        <v>0</v>
      </c>
      <c r="S1244" s="191">
        <f t="shared" si="4576"/>
        <v>0</v>
      </c>
      <c r="T1244" s="191">
        <f t="shared" si="4576"/>
        <v>0</v>
      </c>
      <c r="U1244" s="191">
        <f t="shared" si="4576"/>
        <v>0</v>
      </c>
      <c r="V1244" s="163"/>
      <c r="W1244" s="191">
        <f t="shared" si="4558"/>
        <v>0</v>
      </c>
      <c r="X1244" s="191">
        <f t="shared" ref="X1244:AH1244" si="4577">X1065+W1244</f>
        <v>0</v>
      </c>
      <c r="Y1244" s="191">
        <f t="shared" si="4577"/>
        <v>0</v>
      </c>
      <c r="Z1244" s="191">
        <f t="shared" si="4577"/>
        <v>0</v>
      </c>
      <c r="AA1244" s="191">
        <f t="shared" si="4577"/>
        <v>0</v>
      </c>
      <c r="AB1244" s="191">
        <f t="shared" si="4577"/>
        <v>0</v>
      </c>
      <c r="AC1244" s="191">
        <f t="shared" si="4577"/>
        <v>0</v>
      </c>
      <c r="AD1244" s="191">
        <f t="shared" si="4577"/>
        <v>0</v>
      </c>
      <c r="AE1244" s="191">
        <f t="shared" si="4577"/>
        <v>0</v>
      </c>
      <c r="AF1244" s="191">
        <f t="shared" si="4577"/>
        <v>0</v>
      </c>
      <c r="AG1244" s="191">
        <f t="shared" si="4577"/>
        <v>0</v>
      </c>
      <c r="AH1244" s="191">
        <f t="shared" si="4577"/>
        <v>0</v>
      </c>
      <c r="AI1244" s="163"/>
      <c r="AJ1244" s="191">
        <f t="shared" si="4560"/>
        <v>0</v>
      </c>
      <c r="AK1244" s="191">
        <f t="shared" ref="AK1244:AU1244" si="4578">AK1065+AJ1244</f>
        <v>0</v>
      </c>
      <c r="AL1244" s="191">
        <f t="shared" si="4578"/>
        <v>200698.495</v>
      </c>
      <c r="AM1244" s="191">
        <f t="shared" si="4578"/>
        <v>200698.495</v>
      </c>
      <c r="AN1244" s="191">
        <f t="shared" si="4578"/>
        <v>200698.495</v>
      </c>
      <c r="AO1244" s="191">
        <f t="shared" si="4578"/>
        <v>200698.495</v>
      </c>
      <c r="AP1244" s="191">
        <f t="shared" si="4578"/>
        <v>200698.495</v>
      </c>
      <c r="AQ1244" s="191">
        <f t="shared" si="4578"/>
        <v>200698.495</v>
      </c>
      <c r="AR1244" s="191">
        <f t="shared" si="4578"/>
        <v>200698.495</v>
      </c>
      <c r="AS1244" s="191">
        <f t="shared" si="4578"/>
        <v>200698.495</v>
      </c>
      <c r="AT1244" s="191">
        <f t="shared" si="4578"/>
        <v>200698.495</v>
      </c>
      <c r="AU1244" s="191">
        <f t="shared" si="4578"/>
        <v>200698.495</v>
      </c>
      <c r="AV1244" s="163"/>
      <c r="AW1244" s="191">
        <f t="shared" si="4562"/>
        <v>200698.495</v>
      </c>
      <c r="AX1244" s="191">
        <f t="shared" ref="AX1244:BH1244" si="4579">AX1065+AW1244</f>
        <v>200698.495</v>
      </c>
      <c r="AY1244" s="191">
        <f t="shared" si="4579"/>
        <v>200698.495</v>
      </c>
      <c r="AZ1244" s="191">
        <f t="shared" si="4579"/>
        <v>200698.495</v>
      </c>
      <c r="BA1244" s="191">
        <f t="shared" si="4579"/>
        <v>200698.495</v>
      </c>
      <c r="BB1244" s="191">
        <f t="shared" si="4579"/>
        <v>200698.495</v>
      </c>
      <c r="BC1244" s="191">
        <f t="shared" si="4579"/>
        <v>200698.495</v>
      </c>
      <c r="BD1244" s="191">
        <f t="shared" si="4579"/>
        <v>200698.495</v>
      </c>
      <c r="BE1244" s="191">
        <f t="shared" si="4579"/>
        <v>200698.495</v>
      </c>
      <c r="BF1244" s="191">
        <f t="shared" si="4579"/>
        <v>200698.495</v>
      </c>
      <c r="BG1244" s="191">
        <f t="shared" si="4579"/>
        <v>200698.495</v>
      </c>
      <c r="BH1244" s="191">
        <f t="shared" si="4579"/>
        <v>200698.495</v>
      </c>
      <c r="BI1244" s="163"/>
      <c r="BV1244" s="163"/>
      <c r="CI1244" s="163"/>
      <c r="CV1244" s="163"/>
      <c r="DI1244" s="163"/>
      <c r="DV1244" s="163"/>
      <c r="EI1244" s="163"/>
    </row>
    <row r="1245" spans="1:139" ht="15.75" outlineLevel="1" x14ac:dyDescent="0.25">
      <c r="A1245" s="2">
        <f t="shared" si="4556"/>
        <v>36</v>
      </c>
      <c r="B1245" s="1" t="str">
        <f t="shared" si="4556"/>
        <v>PRE-09825</v>
      </c>
      <c r="C1245" s="1" t="str">
        <f t="shared" si="4556"/>
        <v>SPP TAU - Circuit 230012</v>
      </c>
      <c r="D1245" s="2" t="str">
        <f t="shared" si="4556"/>
        <v>PRE-09825.1</v>
      </c>
      <c r="E1245" s="162" t="str">
        <f t="shared" si="4556"/>
        <v>SPP TAU - Circuit 230012</v>
      </c>
      <c r="F1245" s="84"/>
      <c r="G1245" s="123">
        <v>355</v>
      </c>
      <c r="H1245" s="128"/>
      <c r="J1245" s="191">
        <f t="shared" ref="J1245:U1245" si="4580">J1066+I1245</f>
        <v>0</v>
      </c>
      <c r="K1245" s="191">
        <f t="shared" si="4580"/>
        <v>0</v>
      </c>
      <c r="L1245" s="191">
        <f t="shared" si="4580"/>
        <v>0</v>
      </c>
      <c r="M1245" s="191">
        <f t="shared" si="4580"/>
        <v>0</v>
      </c>
      <c r="N1245" s="191">
        <f t="shared" si="4580"/>
        <v>0</v>
      </c>
      <c r="O1245" s="191">
        <f t="shared" si="4580"/>
        <v>0</v>
      </c>
      <c r="P1245" s="191">
        <f t="shared" si="4580"/>
        <v>0</v>
      </c>
      <c r="Q1245" s="191">
        <f t="shared" si="4580"/>
        <v>0</v>
      </c>
      <c r="R1245" s="191">
        <f t="shared" si="4580"/>
        <v>0</v>
      </c>
      <c r="S1245" s="191">
        <f t="shared" si="4580"/>
        <v>0</v>
      </c>
      <c r="T1245" s="191">
        <f t="shared" si="4580"/>
        <v>0</v>
      </c>
      <c r="U1245" s="191">
        <f t="shared" si="4580"/>
        <v>0</v>
      </c>
      <c r="V1245" s="163"/>
      <c r="W1245" s="191">
        <f t="shared" si="4558"/>
        <v>0</v>
      </c>
      <c r="X1245" s="191">
        <f t="shared" ref="X1245:AH1245" si="4581">X1066+W1245</f>
        <v>0</v>
      </c>
      <c r="Y1245" s="191">
        <f t="shared" si="4581"/>
        <v>0</v>
      </c>
      <c r="Z1245" s="191">
        <f t="shared" si="4581"/>
        <v>0</v>
      </c>
      <c r="AA1245" s="191">
        <f t="shared" si="4581"/>
        <v>0</v>
      </c>
      <c r="AB1245" s="191">
        <f t="shared" si="4581"/>
        <v>0</v>
      </c>
      <c r="AC1245" s="191">
        <f t="shared" si="4581"/>
        <v>0</v>
      </c>
      <c r="AD1245" s="191">
        <f t="shared" si="4581"/>
        <v>0</v>
      </c>
      <c r="AE1245" s="191">
        <f t="shared" si="4581"/>
        <v>0</v>
      </c>
      <c r="AF1245" s="191">
        <f t="shared" si="4581"/>
        <v>0</v>
      </c>
      <c r="AG1245" s="191">
        <f t="shared" si="4581"/>
        <v>0</v>
      </c>
      <c r="AH1245" s="191">
        <f t="shared" si="4581"/>
        <v>0</v>
      </c>
      <c r="AI1245" s="163"/>
      <c r="AJ1245" s="191">
        <f t="shared" si="4560"/>
        <v>0</v>
      </c>
      <c r="AK1245" s="191">
        <f t="shared" ref="AK1245:AU1245" si="4582">AK1066+AJ1245</f>
        <v>0</v>
      </c>
      <c r="AL1245" s="191">
        <f t="shared" si="4582"/>
        <v>30790.075000000012</v>
      </c>
      <c r="AM1245" s="191">
        <f t="shared" si="4582"/>
        <v>30790.075000000012</v>
      </c>
      <c r="AN1245" s="191">
        <f t="shared" si="4582"/>
        <v>30790.075000000012</v>
      </c>
      <c r="AO1245" s="191">
        <f t="shared" si="4582"/>
        <v>30790.075000000012</v>
      </c>
      <c r="AP1245" s="191">
        <f t="shared" si="4582"/>
        <v>30790.075000000012</v>
      </c>
      <c r="AQ1245" s="191">
        <f t="shared" si="4582"/>
        <v>30790.075000000012</v>
      </c>
      <c r="AR1245" s="191">
        <f t="shared" si="4582"/>
        <v>30790.075000000012</v>
      </c>
      <c r="AS1245" s="191">
        <f t="shared" si="4582"/>
        <v>30790.075000000012</v>
      </c>
      <c r="AT1245" s="191">
        <f t="shared" si="4582"/>
        <v>30790.075000000012</v>
      </c>
      <c r="AU1245" s="191">
        <f t="shared" si="4582"/>
        <v>30790.075000000012</v>
      </c>
      <c r="AV1245" s="163"/>
      <c r="AW1245" s="191">
        <f t="shared" si="4562"/>
        <v>30790.075000000012</v>
      </c>
      <c r="AX1245" s="191">
        <f t="shared" ref="AX1245:BH1245" si="4583">AX1066+AW1245</f>
        <v>30790.075000000012</v>
      </c>
      <c r="AY1245" s="191">
        <f t="shared" si="4583"/>
        <v>30790.075000000012</v>
      </c>
      <c r="AZ1245" s="191">
        <f t="shared" si="4583"/>
        <v>30790.075000000012</v>
      </c>
      <c r="BA1245" s="191">
        <f t="shared" si="4583"/>
        <v>30790.075000000012</v>
      </c>
      <c r="BB1245" s="191">
        <f t="shared" si="4583"/>
        <v>30790.075000000012</v>
      </c>
      <c r="BC1245" s="191">
        <f t="shared" si="4583"/>
        <v>30790.075000000012</v>
      </c>
      <c r="BD1245" s="191">
        <f t="shared" si="4583"/>
        <v>30790.075000000012</v>
      </c>
      <c r="BE1245" s="191">
        <f t="shared" si="4583"/>
        <v>30790.075000000012</v>
      </c>
      <c r="BF1245" s="191">
        <f t="shared" si="4583"/>
        <v>30790.075000000012</v>
      </c>
      <c r="BG1245" s="191">
        <f t="shared" si="4583"/>
        <v>30790.075000000012</v>
      </c>
      <c r="BH1245" s="191">
        <f t="shared" si="4583"/>
        <v>30790.075000000012</v>
      </c>
      <c r="BI1245" s="163"/>
      <c r="BV1245" s="163"/>
      <c r="CI1245" s="163"/>
      <c r="CV1245" s="163"/>
      <c r="DI1245" s="163"/>
      <c r="DV1245" s="163"/>
      <c r="EI1245" s="163"/>
    </row>
    <row r="1246" spans="1:139" ht="15.75" outlineLevel="1" x14ac:dyDescent="0.25">
      <c r="A1246" s="2">
        <f t="shared" si="4556"/>
        <v>37</v>
      </c>
      <c r="B1246" s="1" t="str">
        <f t="shared" si="4556"/>
        <v>PRE-09826</v>
      </c>
      <c r="C1246" s="1" t="str">
        <f t="shared" si="4556"/>
        <v>SPP TAU - Circuit 230606</v>
      </c>
      <c r="D1246" s="2" t="str">
        <f t="shared" si="4556"/>
        <v>PRE-09826.1</v>
      </c>
      <c r="E1246" s="162" t="str">
        <f t="shared" si="4556"/>
        <v>SPP TAU - Circuit 230606</v>
      </c>
      <c r="F1246" s="84"/>
      <c r="G1246" s="123">
        <v>355</v>
      </c>
      <c r="H1246" s="128"/>
      <c r="J1246" s="191">
        <f t="shared" ref="J1246:U1246" si="4584">J1067+I1246</f>
        <v>0</v>
      </c>
      <c r="K1246" s="191">
        <f t="shared" si="4584"/>
        <v>0</v>
      </c>
      <c r="L1246" s="191">
        <f t="shared" si="4584"/>
        <v>0</v>
      </c>
      <c r="M1246" s="191">
        <f t="shared" si="4584"/>
        <v>0</v>
      </c>
      <c r="N1246" s="191">
        <f t="shared" si="4584"/>
        <v>0</v>
      </c>
      <c r="O1246" s="191">
        <f t="shared" si="4584"/>
        <v>0</v>
      </c>
      <c r="P1246" s="191">
        <f t="shared" si="4584"/>
        <v>0</v>
      </c>
      <c r="Q1246" s="191">
        <f t="shared" si="4584"/>
        <v>0</v>
      </c>
      <c r="R1246" s="191">
        <f t="shared" si="4584"/>
        <v>0</v>
      </c>
      <c r="S1246" s="191">
        <f t="shared" si="4584"/>
        <v>0</v>
      </c>
      <c r="T1246" s="191">
        <f t="shared" si="4584"/>
        <v>0</v>
      </c>
      <c r="U1246" s="191">
        <f t="shared" si="4584"/>
        <v>0</v>
      </c>
      <c r="V1246" s="163"/>
      <c r="W1246" s="191">
        <f t="shared" si="4558"/>
        <v>0</v>
      </c>
      <c r="X1246" s="191">
        <f t="shared" ref="X1246:AH1246" si="4585">X1067+W1246</f>
        <v>0</v>
      </c>
      <c r="Y1246" s="191">
        <f t="shared" si="4585"/>
        <v>0</v>
      </c>
      <c r="Z1246" s="191">
        <f t="shared" si="4585"/>
        <v>0</v>
      </c>
      <c r="AA1246" s="191">
        <f t="shared" si="4585"/>
        <v>0</v>
      </c>
      <c r="AB1246" s="191">
        <f t="shared" si="4585"/>
        <v>0</v>
      </c>
      <c r="AC1246" s="191">
        <f t="shared" si="4585"/>
        <v>0</v>
      </c>
      <c r="AD1246" s="191">
        <f t="shared" si="4585"/>
        <v>0</v>
      </c>
      <c r="AE1246" s="191">
        <f t="shared" si="4585"/>
        <v>0</v>
      </c>
      <c r="AF1246" s="191">
        <f t="shared" si="4585"/>
        <v>0</v>
      </c>
      <c r="AG1246" s="191">
        <f t="shared" si="4585"/>
        <v>0</v>
      </c>
      <c r="AH1246" s="191">
        <f t="shared" si="4585"/>
        <v>0</v>
      </c>
      <c r="AI1246" s="163"/>
      <c r="AJ1246" s="191">
        <f t="shared" si="4560"/>
        <v>0</v>
      </c>
      <c r="AK1246" s="191">
        <f t="shared" ref="AK1246:AU1246" si="4586">AK1067+AJ1246</f>
        <v>0</v>
      </c>
      <c r="AL1246" s="191">
        <f t="shared" si="4586"/>
        <v>0</v>
      </c>
      <c r="AM1246" s="191">
        <f t="shared" si="4586"/>
        <v>90638.187999999995</v>
      </c>
      <c r="AN1246" s="191">
        <f t="shared" si="4586"/>
        <v>90638.187999999995</v>
      </c>
      <c r="AO1246" s="191">
        <f t="shared" si="4586"/>
        <v>90638.187999999995</v>
      </c>
      <c r="AP1246" s="191">
        <f t="shared" si="4586"/>
        <v>90638.187999999995</v>
      </c>
      <c r="AQ1246" s="191">
        <f t="shared" si="4586"/>
        <v>90638.187999999995</v>
      </c>
      <c r="AR1246" s="191">
        <f t="shared" si="4586"/>
        <v>90638.187999999995</v>
      </c>
      <c r="AS1246" s="191">
        <f t="shared" si="4586"/>
        <v>90638.187999999995</v>
      </c>
      <c r="AT1246" s="191">
        <f t="shared" si="4586"/>
        <v>90638.187999999995</v>
      </c>
      <c r="AU1246" s="191">
        <f t="shared" si="4586"/>
        <v>90638.187999999995</v>
      </c>
      <c r="AV1246" s="163"/>
      <c r="AW1246" s="191">
        <f t="shared" si="4562"/>
        <v>90638.187999999995</v>
      </c>
      <c r="AX1246" s="191">
        <f t="shared" ref="AX1246:BH1246" si="4587">AX1067+AW1246</f>
        <v>90638.187999999995</v>
      </c>
      <c r="AY1246" s="191">
        <f t="shared" si="4587"/>
        <v>90638.187999999995</v>
      </c>
      <c r="AZ1246" s="191">
        <f t="shared" si="4587"/>
        <v>90638.187999999995</v>
      </c>
      <c r="BA1246" s="191">
        <f t="shared" si="4587"/>
        <v>90638.187999999995</v>
      </c>
      <c r="BB1246" s="191">
        <f t="shared" si="4587"/>
        <v>90638.187999999995</v>
      </c>
      <c r="BC1246" s="191">
        <f t="shared" si="4587"/>
        <v>90638.187999999995</v>
      </c>
      <c r="BD1246" s="191">
        <f t="shared" si="4587"/>
        <v>90638.187999999995</v>
      </c>
      <c r="BE1246" s="191">
        <f t="shared" si="4587"/>
        <v>90638.187999999995</v>
      </c>
      <c r="BF1246" s="191">
        <f t="shared" si="4587"/>
        <v>90638.187999999995</v>
      </c>
      <c r="BG1246" s="191">
        <f t="shared" si="4587"/>
        <v>90638.187999999995</v>
      </c>
      <c r="BH1246" s="191">
        <f t="shared" si="4587"/>
        <v>90638.187999999995</v>
      </c>
      <c r="BI1246" s="163"/>
      <c r="BV1246" s="163"/>
      <c r="CI1246" s="163"/>
      <c r="CV1246" s="163"/>
      <c r="DI1246" s="163"/>
      <c r="DV1246" s="163"/>
      <c r="EI1246" s="163"/>
    </row>
    <row r="1247" spans="1:139" ht="15.75" outlineLevel="1" x14ac:dyDescent="0.25">
      <c r="A1247" s="2">
        <f t="shared" si="4556"/>
        <v>38</v>
      </c>
      <c r="B1247" s="1" t="str">
        <f t="shared" si="4556"/>
        <v>PRE-09827</v>
      </c>
      <c r="C1247" s="1" t="str">
        <f t="shared" si="4556"/>
        <v>SPP TAU - Circuit 230033</v>
      </c>
      <c r="D1247" s="2" t="str">
        <f t="shared" si="4556"/>
        <v>PRE-09827.1</v>
      </c>
      <c r="E1247" s="162" t="str">
        <f t="shared" si="4556"/>
        <v>SPP TAU - Circuit 230033</v>
      </c>
      <c r="F1247" s="84"/>
      <c r="G1247" s="123">
        <v>355</v>
      </c>
      <c r="H1247" s="128"/>
      <c r="J1247" s="191">
        <f t="shared" ref="J1247:U1247" si="4588">J1068+I1247</f>
        <v>0</v>
      </c>
      <c r="K1247" s="191">
        <f t="shared" si="4588"/>
        <v>0</v>
      </c>
      <c r="L1247" s="191">
        <f t="shared" si="4588"/>
        <v>0</v>
      </c>
      <c r="M1247" s="191">
        <f t="shared" si="4588"/>
        <v>0</v>
      </c>
      <c r="N1247" s="191">
        <f t="shared" si="4588"/>
        <v>0</v>
      </c>
      <c r="O1247" s="191">
        <f t="shared" si="4588"/>
        <v>0</v>
      </c>
      <c r="P1247" s="191">
        <f t="shared" si="4588"/>
        <v>0</v>
      </c>
      <c r="Q1247" s="191">
        <f t="shared" si="4588"/>
        <v>0</v>
      </c>
      <c r="R1247" s="191">
        <f t="shared" si="4588"/>
        <v>0</v>
      </c>
      <c r="S1247" s="191">
        <f t="shared" si="4588"/>
        <v>0</v>
      </c>
      <c r="T1247" s="191">
        <f t="shared" si="4588"/>
        <v>0</v>
      </c>
      <c r="U1247" s="191">
        <f t="shared" si="4588"/>
        <v>0</v>
      </c>
      <c r="V1247" s="163"/>
      <c r="W1247" s="191">
        <f t="shared" si="4558"/>
        <v>0</v>
      </c>
      <c r="X1247" s="191">
        <f t="shared" ref="X1247:AH1247" si="4589">X1068+W1247</f>
        <v>0</v>
      </c>
      <c r="Y1247" s="191">
        <f t="shared" si="4589"/>
        <v>0</v>
      </c>
      <c r="Z1247" s="191">
        <f t="shared" si="4589"/>
        <v>0</v>
      </c>
      <c r="AA1247" s="191">
        <f t="shared" si="4589"/>
        <v>0</v>
      </c>
      <c r="AB1247" s="191">
        <f t="shared" si="4589"/>
        <v>0</v>
      </c>
      <c r="AC1247" s="191">
        <f t="shared" si="4589"/>
        <v>0</v>
      </c>
      <c r="AD1247" s="191">
        <f t="shared" si="4589"/>
        <v>0</v>
      </c>
      <c r="AE1247" s="191">
        <f t="shared" si="4589"/>
        <v>0</v>
      </c>
      <c r="AF1247" s="191">
        <f t="shared" si="4589"/>
        <v>0</v>
      </c>
      <c r="AG1247" s="191">
        <f t="shared" si="4589"/>
        <v>0</v>
      </c>
      <c r="AH1247" s="191">
        <f t="shared" si="4589"/>
        <v>0</v>
      </c>
      <c r="AI1247" s="163"/>
      <c r="AJ1247" s="191">
        <f t="shared" si="4560"/>
        <v>0</v>
      </c>
      <c r="AK1247" s="191">
        <f t="shared" ref="AK1247:AU1247" si="4590">AK1068+AJ1247</f>
        <v>0</v>
      </c>
      <c r="AL1247" s="191">
        <f t="shared" si="4590"/>
        <v>0</v>
      </c>
      <c r="AM1247" s="191">
        <f t="shared" si="4590"/>
        <v>30223.877000000004</v>
      </c>
      <c r="AN1247" s="191">
        <f t="shared" si="4590"/>
        <v>30223.877000000004</v>
      </c>
      <c r="AO1247" s="191">
        <f t="shared" si="4590"/>
        <v>30223.877000000004</v>
      </c>
      <c r="AP1247" s="191">
        <f t="shared" si="4590"/>
        <v>30223.877000000004</v>
      </c>
      <c r="AQ1247" s="191">
        <f t="shared" si="4590"/>
        <v>30223.877000000004</v>
      </c>
      <c r="AR1247" s="191">
        <f t="shared" si="4590"/>
        <v>30223.877000000004</v>
      </c>
      <c r="AS1247" s="191">
        <f t="shared" si="4590"/>
        <v>30223.877000000004</v>
      </c>
      <c r="AT1247" s="191">
        <f t="shared" si="4590"/>
        <v>30223.877000000004</v>
      </c>
      <c r="AU1247" s="191">
        <f t="shared" si="4590"/>
        <v>30223.877000000004</v>
      </c>
      <c r="AV1247" s="163"/>
      <c r="AW1247" s="191">
        <f t="shared" si="4562"/>
        <v>30223.877000000004</v>
      </c>
      <c r="AX1247" s="191">
        <f t="shared" ref="AX1247:BH1247" si="4591">AX1068+AW1247</f>
        <v>30223.877000000004</v>
      </c>
      <c r="AY1247" s="191">
        <f t="shared" si="4591"/>
        <v>30223.877000000004</v>
      </c>
      <c r="AZ1247" s="191">
        <f t="shared" si="4591"/>
        <v>30223.877000000004</v>
      </c>
      <c r="BA1247" s="191">
        <f t="shared" si="4591"/>
        <v>30223.877000000004</v>
      </c>
      <c r="BB1247" s="191">
        <f t="shared" si="4591"/>
        <v>30223.877000000004</v>
      </c>
      <c r="BC1247" s="191">
        <f t="shared" si="4591"/>
        <v>30223.877000000004</v>
      </c>
      <c r="BD1247" s="191">
        <f t="shared" si="4591"/>
        <v>30223.877000000004</v>
      </c>
      <c r="BE1247" s="191">
        <f t="shared" si="4591"/>
        <v>30223.877000000004</v>
      </c>
      <c r="BF1247" s="191">
        <f t="shared" si="4591"/>
        <v>30223.877000000004</v>
      </c>
      <c r="BG1247" s="191">
        <f t="shared" si="4591"/>
        <v>30223.877000000004</v>
      </c>
      <c r="BH1247" s="191">
        <f t="shared" si="4591"/>
        <v>30223.877000000004</v>
      </c>
      <c r="BI1247" s="163"/>
      <c r="BV1247" s="163"/>
      <c r="CI1247" s="163"/>
      <c r="CV1247" s="163"/>
      <c r="DI1247" s="163"/>
      <c r="DV1247" s="163"/>
      <c r="EI1247" s="163"/>
    </row>
    <row r="1248" spans="1:139" ht="15.75" outlineLevel="1" x14ac:dyDescent="0.25">
      <c r="A1248" s="2">
        <f t="shared" si="4556"/>
        <v>39</v>
      </c>
      <c r="B1248" s="1" t="str">
        <f t="shared" si="4556"/>
        <v>PRE-09828</v>
      </c>
      <c r="C1248" s="1" t="str">
        <f t="shared" si="4556"/>
        <v>SPP TAU - Circuit 230609</v>
      </c>
      <c r="D1248" s="2" t="str">
        <f t="shared" si="4556"/>
        <v>PRE-09828.1</v>
      </c>
      <c r="E1248" s="162" t="str">
        <f t="shared" si="4556"/>
        <v>SPP TAU - Circuit 230609</v>
      </c>
      <c r="F1248" s="84"/>
      <c r="G1248" s="123">
        <v>355</v>
      </c>
      <c r="H1248" s="128"/>
      <c r="J1248" s="191">
        <f t="shared" ref="J1248:U1248" si="4592">J1069+I1248</f>
        <v>0</v>
      </c>
      <c r="K1248" s="191">
        <f t="shared" si="4592"/>
        <v>0</v>
      </c>
      <c r="L1248" s="191">
        <f t="shared" si="4592"/>
        <v>0</v>
      </c>
      <c r="M1248" s="191">
        <f t="shared" si="4592"/>
        <v>0</v>
      </c>
      <c r="N1248" s="191">
        <f t="shared" si="4592"/>
        <v>0</v>
      </c>
      <c r="O1248" s="191">
        <f t="shared" si="4592"/>
        <v>0</v>
      </c>
      <c r="P1248" s="191">
        <f t="shared" si="4592"/>
        <v>0</v>
      </c>
      <c r="Q1248" s="191">
        <f t="shared" si="4592"/>
        <v>0</v>
      </c>
      <c r="R1248" s="191">
        <f t="shared" si="4592"/>
        <v>0</v>
      </c>
      <c r="S1248" s="191">
        <f t="shared" si="4592"/>
        <v>0</v>
      </c>
      <c r="T1248" s="191">
        <f t="shared" si="4592"/>
        <v>0</v>
      </c>
      <c r="U1248" s="191">
        <f t="shared" si="4592"/>
        <v>0</v>
      </c>
      <c r="V1248" s="163"/>
      <c r="W1248" s="191">
        <f t="shared" si="4558"/>
        <v>0</v>
      </c>
      <c r="X1248" s="191">
        <f t="shared" ref="X1248:AH1248" si="4593">X1069+W1248</f>
        <v>0</v>
      </c>
      <c r="Y1248" s="191">
        <f t="shared" si="4593"/>
        <v>0</v>
      </c>
      <c r="Z1248" s="191">
        <f t="shared" si="4593"/>
        <v>0</v>
      </c>
      <c r="AA1248" s="191">
        <f t="shared" si="4593"/>
        <v>0</v>
      </c>
      <c r="AB1248" s="191">
        <f t="shared" si="4593"/>
        <v>0</v>
      </c>
      <c r="AC1248" s="191">
        <f t="shared" si="4593"/>
        <v>0</v>
      </c>
      <c r="AD1248" s="191">
        <f t="shared" si="4593"/>
        <v>0</v>
      </c>
      <c r="AE1248" s="191">
        <f t="shared" si="4593"/>
        <v>0</v>
      </c>
      <c r="AF1248" s="191">
        <f t="shared" si="4593"/>
        <v>0</v>
      </c>
      <c r="AG1248" s="191">
        <f t="shared" si="4593"/>
        <v>0</v>
      </c>
      <c r="AH1248" s="191">
        <f t="shared" si="4593"/>
        <v>0</v>
      </c>
      <c r="AI1248" s="163"/>
      <c r="AJ1248" s="191">
        <f t="shared" si="4560"/>
        <v>0</v>
      </c>
      <c r="AK1248" s="191">
        <f t="shared" ref="AK1248:AU1248" si="4594">AK1069+AJ1248</f>
        <v>0</v>
      </c>
      <c r="AL1248" s="191">
        <f t="shared" si="4594"/>
        <v>0</v>
      </c>
      <c r="AM1248" s="191">
        <f t="shared" si="4594"/>
        <v>28430.853000000003</v>
      </c>
      <c r="AN1248" s="191">
        <f t="shared" si="4594"/>
        <v>28430.853000000003</v>
      </c>
      <c r="AO1248" s="191">
        <f t="shared" si="4594"/>
        <v>28430.853000000003</v>
      </c>
      <c r="AP1248" s="191">
        <f t="shared" si="4594"/>
        <v>28430.853000000003</v>
      </c>
      <c r="AQ1248" s="191">
        <f t="shared" si="4594"/>
        <v>28430.853000000003</v>
      </c>
      <c r="AR1248" s="191">
        <f t="shared" si="4594"/>
        <v>28430.853000000003</v>
      </c>
      <c r="AS1248" s="191">
        <f t="shared" si="4594"/>
        <v>28430.853000000003</v>
      </c>
      <c r="AT1248" s="191">
        <f t="shared" si="4594"/>
        <v>28430.853000000003</v>
      </c>
      <c r="AU1248" s="191">
        <f t="shared" si="4594"/>
        <v>28430.853000000003</v>
      </c>
      <c r="AV1248" s="163"/>
      <c r="AW1248" s="191">
        <f t="shared" si="4562"/>
        <v>28430.853000000003</v>
      </c>
      <c r="AX1248" s="191">
        <f t="shared" ref="AX1248:BH1248" si="4595">AX1069+AW1248</f>
        <v>28430.853000000003</v>
      </c>
      <c r="AY1248" s="191">
        <f t="shared" si="4595"/>
        <v>28430.853000000003</v>
      </c>
      <c r="AZ1248" s="191">
        <f t="shared" si="4595"/>
        <v>28430.853000000003</v>
      </c>
      <c r="BA1248" s="191">
        <f t="shared" si="4595"/>
        <v>28430.853000000003</v>
      </c>
      <c r="BB1248" s="191">
        <f t="shared" si="4595"/>
        <v>28430.853000000003</v>
      </c>
      <c r="BC1248" s="191">
        <f t="shared" si="4595"/>
        <v>28430.853000000003</v>
      </c>
      <c r="BD1248" s="191">
        <f t="shared" si="4595"/>
        <v>28430.853000000003</v>
      </c>
      <c r="BE1248" s="191">
        <f t="shared" si="4595"/>
        <v>28430.853000000003</v>
      </c>
      <c r="BF1248" s="191">
        <f t="shared" si="4595"/>
        <v>28430.853000000003</v>
      </c>
      <c r="BG1248" s="191">
        <f t="shared" si="4595"/>
        <v>28430.853000000003</v>
      </c>
      <c r="BH1248" s="191">
        <f t="shared" si="4595"/>
        <v>28430.853000000003</v>
      </c>
      <c r="BI1248" s="163"/>
      <c r="BV1248" s="163"/>
      <c r="CI1248" s="163"/>
      <c r="CV1248" s="163"/>
      <c r="DI1248" s="163"/>
      <c r="DV1248" s="163"/>
      <c r="EI1248" s="163"/>
    </row>
    <row r="1249" spans="1:139" ht="15.75" outlineLevel="1" x14ac:dyDescent="0.25">
      <c r="A1249" s="2">
        <f t="shared" si="4556"/>
        <v>40</v>
      </c>
      <c r="B1249" s="1" t="str">
        <f t="shared" si="4556"/>
        <v>PRE-09829</v>
      </c>
      <c r="C1249" s="1" t="str">
        <f t="shared" si="4556"/>
        <v>SPP TAU - Circuit 230013</v>
      </c>
      <c r="D1249" s="2" t="str">
        <f t="shared" si="4556"/>
        <v>PRE-09829.1</v>
      </c>
      <c r="E1249" s="162" t="str">
        <f t="shared" si="4556"/>
        <v>SPP TAU - Circuit 230013</v>
      </c>
      <c r="F1249" s="84"/>
      <c r="G1249" s="123">
        <v>355</v>
      </c>
      <c r="H1249" s="128"/>
      <c r="J1249" s="191">
        <f t="shared" ref="J1249:U1249" si="4596">J1070+I1249</f>
        <v>0</v>
      </c>
      <c r="K1249" s="191">
        <f t="shared" si="4596"/>
        <v>0</v>
      </c>
      <c r="L1249" s="191">
        <f t="shared" si="4596"/>
        <v>0</v>
      </c>
      <c r="M1249" s="191">
        <f t="shared" si="4596"/>
        <v>0</v>
      </c>
      <c r="N1249" s="191">
        <f t="shared" si="4596"/>
        <v>0</v>
      </c>
      <c r="O1249" s="191">
        <f t="shared" si="4596"/>
        <v>0</v>
      </c>
      <c r="P1249" s="191">
        <f t="shared" si="4596"/>
        <v>0</v>
      </c>
      <c r="Q1249" s="191">
        <f t="shared" si="4596"/>
        <v>0</v>
      </c>
      <c r="R1249" s="191">
        <f t="shared" si="4596"/>
        <v>0</v>
      </c>
      <c r="S1249" s="191">
        <f t="shared" si="4596"/>
        <v>0</v>
      </c>
      <c r="T1249" s="191">
        <f t="shared" si="4596"/>
        <v>0</v>
      </c>
      <c r="U1249" s="191">
        <f t="shared" si="4596"/>
        <v>0</v>
      </c>
      <c r="V1249" s="163"/>
      <c r="W1249" s="191">
        <f t="shared" si="4558"/>
        <v>0</v>
      </c>
      <c r="X1249" s="191">
        <f t="shared" ref="X1249:AH1249" si="4597">X1070+W1249</f>
        <v>0</v>
      </c>
      <c r="Y1249" s="191">
        <f t="shared" si="4597"/>
        <v>0</v>
      </c>
      <c r="Z1249" s="191">
        <f t="shared" si="4597"/>
        <v>0</v>
      </c>
      <c r="AA1249" s="191">
        <f t="shared" si="4597"/>
        <v>0</v>
      </c>
      <c r="AB1249" s="191">
        <f t="shared" si="4597"/>
        <v>0</v>
      </c>
      <c r="AC1249" s="191">
        <f t="shared" si="4597"/>
        <v>0</v>
      </c>
      <c r="AD1249" s="191">
        <f t="shared" si="4597"/>
        <v>0</v>
      </c>
      <c r="AE1249" s="191">
        <f t="shared" si="4597"/>
        <v>0</v>
      </c>
      <c r="AF1249" s="191">
        <f t="shared" si="4597"/>
        <v>0</v>
      </c>
      <c r="AG1249" s="191">
        <f t="shared" si="4597"/>
        <v>0</v>
      </c>
      <c r="AH1249" s="191">
        <f t="shared" si="4597"/>
        <v>0</v>
      </c>
      <c r="AI1249" s="163"/>
      <c r="AJ1249" s="191">
        <f t="shared" si="4560"/>
        <v>0</v>
      </c>
      <c r="AK1249" s="191">
        <f t="shared" ref="AK1249:AU1249" si="4598">AK1070+AJ1249</f>
        <v>0</v>
      </c>
      <c r="AL1249" s="191">
        <f t="shared" si="4598"/>
        <v>0</v>
      </c>
      <c r="AM1249" s="191">
        <f t="shared" si="4598"/>
        <v>0</v>
      </c>
      <c r="AN1249" s="191">
        <f t="shared" si="4598"/>
        <v>42866.323000000004</v>
      </c>
      <c r="AO1249" s="191">
        <f t="shared" si="4598"/>
        <v>42866.323000000004</v>
      </c>
      <c r="AP1249" s="191">
        <f t="shared" si="4598"/>
        <v>42866.323000000004</v>
      </c>
      <c r="AQ1249" s="191">
        <f t="shared" si="4598"/>
        <v>42866.323000000004</v>
      </c>
      <c r="AR1249" s="191">
        <f t="shared" si="4598"/>
        <v>42866.323000000004</v>
      </c>
      <c r="AS1249" s="191">
        <f t="shared" si="4598"/>
        <v>42866.323000000004</v>
      </c>
      <c r="AT1249" s="191">
        <f t="shared" si="4598"/>
        <v>42866.323000000004</v>
      </c>
      <c r="AU1249" s="191">
        <f t="shared" si="4598"/>
        <v>42866.323000000004</v>
      </c>
      <c r="AV1249" s="163"/>
      <c r="AW1249" s="191">
        <f t="shared" si="4562"/>
        <v>42866.323000000004</v>
      </c>
      <c r="AX1249" s="191">
        <f t="shared" ref="AX1249:BH1249" si="4599">AX1070+AW1249</f>
        <v>42866.323000000004</v>
      </c>
      <c r="AY1249" s="191">
        <f t="shared" si="4599"/>
        <v>42866.323000000004</v>
      </c>
      <c r="AZ1249" s="191">
        <f t="shared" si="4599"/>
        <v>42866.323000000004</v>
      </c>
      <c r="BA1249" s="191">
        <f t="shared" si="4599"/>
        <v>42866.323000000004</v>
      </c>
      <c r="BB1249" s="191">
        <f t="shared" si="4599"/>
        <v>42866.323000000004</v>
      </c>
      <c r="BC1249" s="191">
        <f t="shared" si="4599"/>
        <v>42866.323000000004</v>
      </c>
      <c r="BD1249" s="191">
        <f t="shared" si="4599"/>
        <v>42866.323000000004</v>
      </c>
      <c r="BE1249" s="191">
        <f t="shared" si="4599"/>
        <v>42866.323000000004</v>
      </c>
      <c r="BF1249" s="191">
        <f t="shared" si="4599"/>
        <v>42866.323000000004</v>
      </c>
      <c r="BG1249" s="191">
        <f t="shared" si="4599"/>
        <v>42866.323000000004</v>
      </c>
      <c r="BH1249" s="191">
        <f t="shared" si="4599"/>
        <v>42866.323000000004</v>
      </c>
      <c r="BI1249" s="163"/>
      <c r="BV1249" s="163"/>
      <c r="CI1249" s="163"/>
      <c r="CV1249" s="163"/>
      <c r="DI1249" s="163"/>
      <c r="DV1249" s="163"/>
      <c r="EI1249" s="163"/>
    </row>
    <row r="1250" spans="1:139" ht="15.75" outlineLevel="1" x14ac:dyDescent="0.25">
      <c r="A1250" s="2">
        <f t="shared" ref="A1250:E1259" si="4600">A1071</f>
        <v>41</v>
      </c>
      <c r="B1250" s="1" t="str">
        <f t="shared" si="4600"/>
        <v>PRE-09830</v>
      </c>
      <c r="C1250" s="1" t="str">
        <f t="shared" si="4600"/>
        <v>SPP TAU - Circuit 66030</v>
      </c>
      <c r="D1250" s="2" t="str">
        <f t="shared" si="4600"/>
        <v>PRE-09830.1</v>
      </c>
      <c r="E1250" s="162" t="str">
        <f t="shared" si="4600"/>
        <v>SPP TAU - Circuit 66030</v>
      </c>
      <c r="F1250" s="84"/>
      <c r="G1250" s="123">
        <v>355</v>
      </c>
      <c r="H1250" s="128"/>
      <c r="J1250" s="191">
        <f t="shared" ref="J1250:U1250" si="4601">J1071+I1250</f>
        <v>0</v>
      </c>
      <c r="K1250" s="191">
        <f t="shared" si="4601"/>
        <v>0</v>
      </c>
      <c r="L1250" s="191">
        <f t="shared" si="4601"/>
        <v>0</v>
      </c>
      <c r="M1250" s="191">
        <f t="shared" si="4601"/>
        <v>0</v>
      </c>
      <c r="N1250" s="191">
        <f t="shared" si="4601"/>
        <v>0</v>
      </c>
      <c r="O1250" s="191">
        <f t="shared" si="4601"/>
        <v>0</v>
      </c>
      <c r="P1250" s="191">
        <f t="shared" si="4601"/>
        <v>0</v>
      </c>
      <c r="Q1250" s="191">
        <f t="shared" si="4601"/>
        <v>0</v>
      </c>
      <c r="R1250" s="191">
        <f t="shared" si="4601"/>
        <v>0</v>
      </c>
      <c r="S1250" s="191">
        <f t="shared" si="4601"/>
        <v>0</v>
      </c>
      <c r="T1250" s="191">
        <f t="shared" si="4601"/>
        <v>0</v>
      </c>
      <c r="U1250" s="191">
        <f t="shared" si="4601"/>
        <v>0</v>
      </c>
      <c r="V1250" s="163"/>
      <c r="W1250" s="191">
        <f t="shared" si="4558"/>
        <v>0</v>
      </c>
      <c r="X1250" s="191">
        <f t="shared" ref="X1250:AH1250" si="4602">X1071+W1250</f>
        <v>0</v>
      </c>
      <c r="Y1250" s="191">
        <f t="shared" si="4602"/>
        <v>0</v>
      </c>
      <c r="Z1250" s="191">
        <f t="shared" si="4602"/>
        <v>0</v>
      </c>
      <c r="AA1250" s="191">
        <f t="shared" si="4602"/>
        <v>0</v>
      </c>
      <c r="AB1250" s="191">
        <f t="shared" si="4602"/>
        <v>0</v>
      </c>
      <c r="AC1250" s="191">
        <f t="shared" si="4602"/>
        <v>0</v>
      </c>
      <c r="AD1250" s="191">
        <f t="shared" si="4602"/>
        <v>0</v>
      </c>
      <c r="AE1250" s="191">
        <f t="shared" si="4602"/>
        <v>0</v>
      </c>
      <c r="AF1250" s="191">
        <f t="shared" si="4602"/>
        <v>0</v>
      </c>
      <c r="AG1250" s="191">
        <f t="shared" si="4602"/>
        <v>0</v>
      </c>
      <c r="AH1250" s="191">
        <f t="shared" si="4602"/>
        <v>0</v>
      </c>
      <c r="AI1250" s="163"/>
      <c r="AJ1250" s="191">
        <f t="shared" si="4560"/>
        <v>0</v>
      </c>
      <c r="AK1250" s="191">
        <f t="shared" ref="AK1250:AU1250" si="4603">AK1071+AJ1250</f>
        <v>0</v>
      </c>
      <c r="AL1250" s="191">
        <f t="shared" si="4603"/>
        <v>0</v>
      </c>
      <c r="AM1250" s="191">
        <f t="shared" si="4603"/>
        <v>0</v>
      </c>
      <c r="AN1250" s="191">
        <f t="shared" si="4603"/>
        <v>0</v>
      </c>
      <c r="AO1250" s="191">
        <f t="shared" si="4603"/>
        <v>151596.08500000002</v>
      </c>
      <c r="AP1250" s="191">
        <f t="shared" si="4603"/>
        <v>151596.08500000002</v>
      </c>
      <c r="AQ1250" s="191">
        <f t="shared" si="4603"/>
        <v>151596.08500000002</v>
      </c>
      <c r="AR1250" s="191">
        <f t="shared" si="4603"/>
        <v>151596.08500000002</v>
      </c>
      <c r="AS1250" s="191">
        <f t="shared" si="4603"/>
        <v>151596.08500000002</v>
      </c>
      <c r="AT1250" s="191">
        <f t="shared" si="4603"/>
        <v>151596.08500000002</v>
      </c>
      <c r="AU1250" s="191">
        <f t="shared" si="4603"/>
        <v>151596.08500000002</v>
      </c>
      <c r="AV1250" s="163"/>
      <c r="AW1250" s="191">
        <f t="shared" si="4562"/>
        <v>151596.08500000002</v>
      </c>
      <c r="AX1250" s="191">
        <f t="shared" ref="AX1250:BH1250" si="4604">AX1071+AW1250</f>
        <v>151596.08500000002</v>
      </c>
      <c r="AY1250" s="191">
        <f t="shared" si="4604"/>
        <v>151596.08500000002</v>
      </c>
      <c r="AZ1250" s="191">
        <f t="shared" si="4604"/>
        <v>151596.08500000002</v>
      </c>
      <c r="BA1250" s="191">
        <f t="shared" si="4604"/>
        <v>151596.08500000002</v>
      </c>
      <c r="BB1250" s="191">
        <f t="shared" si="4604"/>
        <v>151596.08500000002</v>
      </c>
      <c r="BC1250" s="191">
        <f t="shared" si="4604"/>
        <v>151596.08500000002</v>
      </c>
      <c r="BD1250" s="191">
        <f t="shared" si="4604"/>
        <v>151596.08500000002</v>
      </c>
      <c r="BE1250" s="191">
        <f t="shared" si="4604"/>
        <v>151596.08500000002</v>
      </c>
      <c r="BF1250" s="191">
        <f t="shared" si="4604"/>
        <v>151596.08500000002</v>
      </c>
      <c r="BG1250" s="191">
        <f t="shared" si="4604"/>
        <v>151596.08500000002</v>
      </c>
      <c r="BH1250" s="191">
        <f t="shared" si="4604"/>
        <v>151596.08500000002</v>
      </c>
      <c r="BI1250" s="163"/>
      <c r="BV1250" s="163"/>
      <c r="CI1250" s="163"/>
      <c r="CV1250" s="163"/>
      <c r="DI1250" s="163"/>
      <c r="DV1250" s="163"/>
      <c r="EI1250" s="163"/>
    </row>
    <row r="1251" spans="1:139" ht="15.75" outlineLevel="1" x14ac:dyDescent="0.25">
      <c r="A1251" s="2">
        <f t="shared" si="4600"/>
        <v>42</v>
      </c>
      <c r="B1251" s="1" t="str">
        <f t="shared" si="4600"/>
        <v>PRE-09831</v>
      </c>
      <c r="C1251" s="1" t="str">
        <f t="shared" si="4600"/>
        <v>SPP TAU - Circuit 66025</v>
      </c>
      <c r="D1251" s="2" t="str">
        <f t="shared" si="4600"/>
        <v>PRE-09831.1</v>
      </c>
      <c r="E1251" s="162" t="str">
        <f t="shared" si="4600"/>
        <v>SPP TAU - Circuit 66025</v>
      </c>
      <c r="F1251" s="84"/>
      <c r="G1251" s="123">
        <v>355</v>
      </c>
      <c r="H1251" s="128"/>
      <c r="J1251" s="191">
        <f t="shared" ref="J1251:U1251" si="4605">J1072+I1251</f>
        <v>0</v>
      </c>
      <c r="K1251" s="191">
        <f t="shared" si="4605"/>
        <v>0</v>
      </c>
      <c r="L1251" s="191">
        <f t="shared" si="4605"/>
        <v>0</v>
      </c>
      <c r="M1251" s="191">
        <f t="shared" si="4605"/>
        <v>0</v>
      </c>
      <c r="N1251" s="191">
        <f t="shared" si="4605"/>
        <v>0</v>
      </c>
      <c r="O1251" s="191">
        <f t="shared" si="4605"/>
        <v>0</v>
      </c>
      <c r="P1251" s="191">
        <f t="shared" si="4605"/>
        <v>0</v>
      </c>
      <c r="Q1251" s="191">
        <f t="shared" si="4605"/>
        <v>0</v>
      </c>
      <c r="R1251" s="191">
        <f t="shared" si="4605"/>
        <v>0</v>
      </c>
      <c r="S1251" s="191">
        <f t="shared" si="4605"/>
        <v>0</v>
      </c>
      <c r="T1251" s="191">
        <f t="shared" si="4605"/>
        <v>0</v>
      </c>
      <c r="U1251" s="191">
        <f t="shared" si="4605"/>
        <v>0</v>
      </c>
      <c r="V1251" s="163"/>
      <c r="W1251" s="191">
        <f t="shared" si="4558"/>
        <v>0</v>
      </c>
      <c r="X1251" s="191">
        <f t="shared" ref="X1251:AH1251" si="4606">X1072+W1251</f>
        <v>0</v>
      </c>
      <c r="Y1251" s="191">
        <f t="shared" si="4606"/>
        <v>0</v>
      </c>
      <c r="Z1251" s="191">
        <f t="shared" si="4606"/>
        <v>0</v>
      </c>
      <c r="AA1251" s="191">
        <f t="shared" si="4606"/>
        <v>0</v>
      </c>
      <c r="AB1251" s="191">
        <f t="shared" si="4606"/>
        <v>0</v>
      </c>
      <c r="AC1251" s="191">
        <f t="shared" si="4606"/>
        <v>0</v>
      </c>
      <c r="AD1251" s="191">
        <f t="shared" si="4606"/>
        <v>0</v>
      </c>
      <c r="AE1251" s="191">
        <f t="shared" si="4606"/>
        <v>0</v>
      </c>
      <c r="AF1251" s="191">
        <f t="shared" si="4606"/>
        <v>0</v>
      </c>
      <c r="AG1251" s="191">
        <f t="shared" si="4606"/>
        <v>0</v>
      </c>
      <c r="AH1251" s="191">
        <f t="shared" si="4606"/>
        <v>0</v>
      </c>
      <c r="AI1251" s="163"/>
      <c r="AJ1251" s="191">
        <f t="shared" si="4560"/>
        <v>0</v>
      </c>
      <c r="AK1251" s="191">
        <f t="shared" ref="AK1251:AU1251" si="4607">AK1072+AJ1251</f>
        <v>0</v>
      </c>
      <c r="AL1251" s="191">
        <f t="shared" si="4607"/>
        <v>0</v>
      </c>
      <c r="AM1251" s="191">
        <f t="shared" si="4607"/>
        <v>0</v>
      </c>
      <c r="AN1251" s="191">
        <f t="shared" si="4607"/>
        <v>0</v>
      </c>
      <c r="AO1251" s="191">
        <f t="shared" si="4607"/>
        <v>0</v>
      </c>
      <c r="AP1251" s="191">
        <f t="shared" si="4607"/>
        <v>0</v>
      </c>
      <c r="AQ1251" s="191">
        <f t="shared" si="4607"/>
        <v>409028.3930000001</v>
      </c>
      <c r="AR1251" s="191">
        <f t="shared" si="4607"/>
        <v>409028.3930000001</v>
      </c>
      <c r="AS1251" s="191">
        <f t="shared" si="4607"/>
        <v>409028.3930000001</v>
      </c>
      <c r="AT1251" s="191">
        <f t="shared" si="4607"/>
        <v>409028.3930000001</v>
      </c>
      <c r="AU1251" s="191">
        <f t="shared" si="4607"/>
        <v>409028.3930000001</v>
      </c>
      <c r="AV1251" s="163"/>
      <c r="AW1251" s="191">
        <f t="shared" si="4562"/>
        <v>409028.3930000001</v>
      </c>
      <c r="AX1251" s="191">
        <f t="shared" ref="AX1251:BH1251" si="4608">AX1072+AW1251</f>
        <v>409028.3930000001</v>
      </c>
      <c r="AY1251" s="191">
        <f t="shared" si="4608"/>
        <v>409028.3930000001</v>
      </c>
      <c r="AZ1251" s="191">
        <f t="shared" si="4608"/>
        <v>409028.3930000001</v>
      </c>
      <c r="BA1251" s="191">
        <f t="shared" si="4608"/>
        <v>409028.3930000001</v>
      </c>
      <c r="BB1251" s="191">
        <f t="shared" si="4608"/>
        <v>409028.3930000001</v>
      </c>
      <c r="BC1251" s="191">
        <f t="shared" si="4608"/>
        <v>409028.3930000001</v>
      </c>
      <c r="BD1251" s="191">
        <f t="shared" si="4608"/>
        <v>409028.3930000001</v>
      </c>
      <c r="BE1251" s="191">
        <f t="shared" si="4608"/>
        <v>409028.3930000001</v>
      </c>
      <c r="BF1251" s="191">
        <f t="shared" si="4608"/>
        <v>409028.3930000001</v>
      </c>
      <c r="BG1251" s="191">
        <f t="shared" si="4608"/>
        <v>409028.3930000001</v>
      </c>
      <c r="BH1251" s="191">
        <f t="shared" si="4608"/>
        <v>409028.3930000001</v>
      </c>
      <c r="BI1251" s="163"/>
      <c r="BV1251" s="163"/>
      <c r="CI1251" s="163"/>
      <c r="CV1251" s="163"/>
      <c r="DI1251" s="163"/>
      <c r="DV1251" s="163"/>
      <c r="EI1251" s="163"/>
    </row>
    <row r="1252" spans="1:139" ht="15.75" outlineLevel="1" x14ac:dyDescent="0.25">
      <c r="A1252" s="2">
        <f t="shared" si="4600"/>
        <v>43</v>
      </c>
      <c r="B1252" s="1" t="str">
        <f t="shared" si="4600"/>
        <v>PRE-09832</v>
      </c>
      <c r="C1252" s="1" t="str">
        <f t="shared" si="4600"/>
        <v>SPP TAU - Circuit 66020</v>
      </c>
      <c r="D1252" s="2" t="str">
        <f t="shared" si="4600"/>
        <v>PRE-09832.1</v>
      </c>
      <c r="E1252" s="162" t="str">
        <f t="shared" si="4600"/>
        <v>SPP TAU - Circuit 66020</v>
      </c>
      <c r="F1252" s="84"/>
      <c r="G1252" s="123">
        <v>355</v>
      </c>
      <c r="H1252" s="128"/>
      <c r="J1252" s="191">
        <f t="shared" ref="J1252:U1252" si="4609">J1073+I1252</f>
        <v>0</v>
      </c>
      <c r="K1252" s="191">
        <f t="shared" si="4609"/>
        <v>0</v>
      </c>
      <c r="L1252" s="191">
        <f t="shared" si="4609"/>
        <v>0</v>
      </c>
      <c r="M1252" s="191">
        <f t="shared" si="4609"/>
        <v>0</v>
      </c>
      <c r="N1252" s="191">
        <f t="shared" si="4609"/>
        <v>0</v>
      </c>
      <c r="O1252" s="191">
        <f t="shared" si="4609"/>
        <v>0</v>
      </c>
      <c r="P1252" s="191">
        <f t="shared" si="4609"/>
        <v>0</v>
      </c>
      <c r="Q1252" s="191">
        <f t="shared" si="4609"/>
        <v>0</v>
      </c>
      <c r="R1252" s="191">
        <f t="shared" si="4609"/>
        <v>0</v>
      </c>
      <c r="S1252" s="191">
        <f t="shared" si="4609"/>
        <v>0</v>
      </c>
      <c r="T1252" s="191">
        <f t="shared" si="4609"/>
        <v>0</v>
      </c>
      <c r="U1252" s="191">
        <f t="shared" si="4609"/>
        <v>0</v>
      </c>
      <c r="V1252" s="163"/>
      <c r="W1252" s="191">
        <f t="shared" si="4558"/>
        <v>0</v>
      </c>
      <c r="X1252" s="191">
        <f t="shared" ref="X1252:AH1252" si="4610">X1073+W1252</f>
        <v>0</v>
      </c>
      <c r="Y1252" s="191">
        <f t="shared" si="4610"/>
        <v>0</v>
      </c>
      <c r="Z1252" s="191">
        <f t="shared" si="4610"/>
        <v>0</v>
      </c>
      <c r="AA1252" s="191">
        <f t="shared" si="4610"/>
        <v>0</v>
      </c>
      <c r="AB1252" s="191">
        <f t="shared" si="4610"/>
        <v>0</v>
      </c>
      <c r="AC1252" s="191">
        <f t="shared" si="4610"/>
        <v>0</v>
      </c>
      <c r="AD1252" s="191">
        <f t="shared" si="4610"/>
        <v>0</v>
      </c>
      <c r="AE1252" s="191">
        <f t="shared" si="4610"/>
        <v>0</v>
      </c>
      <c r="AF1252" s="191">
        <f t="shared" si="4610"/>
        <v>0</v>
      </c>
      <c r="AG1252" s="191">
        <f t="shared" si="4610"/>
        <v>0</v>
      </c>
      <c r="AH1252" s="191">
        <f t="shared" si="4610"/>
        <v>0</v>
      </c>
      <c r="AI1252" s="163"/>
      <c r="AJ1252" s="191">
        <f t="shared" si="4560"/>
        <v>0</v>
      </c>
      <c r="AK1252" s="191">
        <f t="shared" ref="AK1252:AU1252" si="4611">AK1073+AJ1252</f>
        <v>0</v>
      </c>
      <c r="AL1252" s="191">
        <f t="shared" si="4611"/>
        <v>0</v>
      </c>
      <c r="AM1252" s="191">
        <f t="shared" si="4611"/>
        <v>0</v>
      </c>
      <c r="AN1252" s="191">
        <f t="shared" si="4611"/>
        <v>0</v>
      </c>
      <c r="AO1252" s="191">
        <f t="shared" si="4611"/>
        <v>0</v>
      </c>
      <c r="AP1252" s="191">
        <f t="shared" si="4611"/>
        <v>0</v>
      </c>
      <c r="AQ1252" s="191">
        <f t="shared" si="4611"/>
        <v>31001.390000000003</v>
      </c>
      <c r="AR1252" s="191">
        <f t="shared" si="4611"/>
        <v>31001.390000000003</v>
      </c>
      <c r="AS1252" s="191">
        <f t="shared" si="4611"/>
        <v>31001.390000000003</v>
      </c>
      <c r="AT1252" s="191">
        <f t="shared" si="4611"/>
        <v>31001.390000000003</v>
      </c>
      <c r="AU1252" s="191">
        <f t="shared" si="4611"/>
        <v>31001.390000000003</v>
      </c>
      <c r="AV1252" s="163"/>
      <c r="AW1252" s="191">
        <f t="shared" si="4562"/>
        <v>31001.390000000003</v>
      </c>
      <c r="AX1252" s="191">
        <f t="shared" ref="AX1252:BH1252" si="4612">AX1073+AW1252</f>
        <v>31001.390000000003</v>
      </c>
      <c r="AY1252" s="191">
        <f t="shared" si="4612"/>
        <v>31001.390000000003</v>
      </c>
      <c r="AZ1252" s="191">
        <f t="shared" si="4612"/>
        <v>31001.390000000003</v>
      </c>
      <c r="BA1252" s="191">
        <f t="shared" si="4612"/>
        <v>31001.390000000003</v>
      </c>
      <c r="BB1252" s="191">
        <f t="shared" si="4612"/>
        <v>31001.390000000003</v>
      </c>
      <c r="BC1252" s="191">
        <f t="shared" si="4612"/>
        <v>31001.390000000003</v>
      </c>
      <c r="BD1252" s="191">
        <f t="shared" si="4612"/>
        <v>31001.390000000003</v>
      </c>
      <c r="BE1252" s="191">
        <f t="shared" si="4612"/>
        <v>31001.390000000003</v>
      </c>
      <c r="BF1252" s="191">
        <f t="shared" si="4612"/>
        <v>31001.390000000003</v>
      </c>
      <c r="BG1252" s="191">
        <f t="shared" si="4612"/>
        <v>31001.390000000003</v>
      </c>
      <c r="BH1252" s="191">
        <f t="shared" si="4612"/>
        <v>31001.390000000003</v>
      </c>
      <c r="BI1252" s="163"/>
      <c r="BV1252" s="163"/>
      <c r="CI1252" s="163"/>
      <c r="CV1252" s="163"/>
      <c r="DI1252" s="163"/>
      <c r="DV1252" s="163"/>
      <c r="EI1252" s="163"/>
    </row>
    <row r="1253" spans="1:139" ht="15.75" outlineLevel="1" x14ac:dyDescent="0.25">
      <c r="A1253" s="2">
        <f t="shared" si="4600"/>
        <v>44</v>
      </c>
      <c r="B1253" s="1" t="str">
        <f t="shared" si="4600"/>
        <v>PRE-09833</v>
      </c>
      <c r="C1253" s="1" t="str">
        <f t="shared" si="4600"/>
        <v>SPP TAU - Circuit 66027</v>
      </c>
      <c r="D1253" s="2" t="str">
        <f t="shared" si="4600"/>
        <v>PRE-09833.1</v>
      </c>
      <c r="E1253" s="162" t="str">
        <f t="shared" si="4600"/>
        <v>SPP TAU - Circuit 66027</v>
      </c>
      <c r="F1253" s="84"/>
      <c r="G1253" s="123">
        <v>355</v>
      </c>
      <c r="H1253" s="128"/>
      <c r="J1253" s="191">
        <f t="shared" ref="J1253:U1253" si="4613">J1074+I1253</f>
        <v>0</v>
      </c>
      <c r="K1253" s="191">
        <f t="shared" si="4613"/>
        <v>0</v>
      </c>
      <c r="L1253" s="191">
        <f t="shared" si="4613"/>
        <v>0</v>
      </c>
      <c r="M1253" s="191">
        <f t="shared" si="4613"/>
        <v>0</v>
      </c>
      <c r="N1253" s="191">
        <f t="shared" si="4613"/>
        <v>0</v>
      </c>
      <c r="O1253" s="191">
        <f t="shared" si="4613"/>
        <v>0</v>
      </c>
      <c r="P1253" s="191">
        <f t="shared" si="4613"/>
        <v>0</v>
      </c>
      <c r="Q1253" s="191">
        <f t="shared" si="4613"/>
        <v>0</v>
      </c>
      <c r="R1253" s="191">
        <f t="shared" si="4613"/>
        <v>0</v>
      </c>
      <c r="S1253" s="191">
        <f t="shared" si="4613"/>
        <v>0</v>
      </c>
      <c r="T1253" s="191">
        <f t="shared" si="4613"/>
        <v>0</v>
      </c>
      <c r="U1253" s="191">
        <f t="shared" si="4613"/>
        <v>0</v>
      </c>
      <c r="V1253" s="163"/>
      <c r="W1253" s="191">
        <f t="shared" si="4558"/>
        <v>0</v>
      </c>
      <c r="X1253" s="191">
        <f t="shared" ref="X1253:AH1253" si="4614">X1074+W1253</f>
        <v>0</v>
      </c>
      <c r="Y1253" s="191">
        <f t="shared" si="4614"/>
        <v>0</v>
      </c>
      <c r="Z1253" s="191">
        <f t="shared" si="4614"/>
        <v>0</v>
      </c>
      <c r="AA1253" s="191">
        <f t="shared" si="4614"/>
        <v>0</v>
      </c>
      <c r="AB1253" s="191">
        <f t="shared" si="4614"/>
        <v>0</v>
      </c>
      <c r="AC1253" s="191">
        <f t="shared" si="4614"/>
        <v>0</v>
      </c>
      <c r="AD1253" s="191">
        <f t="shared" si="4614"/>
        <v>0</v>
      </c>
      <c r="AE1253" s="191">
        <f t="shared" si="4614"/>
        <v>0</v>
      </c>
      <c r="AF1253" s="191">
        <f t="shared" si="4614"/>
        <v>0</v>
      </c>
      <c r="AG1253" s="191">
        <f t="shared" si="4614"/>
        <v>0</v>
      </c>
      <c r="AH1253" s="191">
        <f t="shared" si="4614"/>
        <v>0</v>
      </c>
      <c r="AI1253" s="163"/>
      <c r="AJ1253" s="191">
        <f t="shared" si="4560"/>
        <v>0</v>
      </c>
      <c r="AK1253" s="191">
        <f t="shared" ref="AK1253:AU1253" si="4615">AK1074+AJ1253</f>
        <v>0</v>
      </c>
      <c r="AL1253" s="191">
        <f t="shared" si="4615"/>
        <v>0</v>
      </c>
      <c r="AM1253" s="191">
        <f t="shared" si="4615"/>
        <v>0</v>
      </c>
      <c r="AN1253" s="191">
        <f t="shared" si="4615"/>
        <v>0</v>
      </c>
      <c r="AO1253" s="191">
        <f t="shared" si="4615"/>
        <v>0</v>
      </c>
      <c r="AP1253" s="191">
        <f t="shared" si="4615"/>
        <v>0</v>
      </c>
      <c r="AQ1253" s="191">
        <f t="shared" si="4615"/>
        <v>0</v>
      </c>
      <c r="AR1253" s="191">
        <f t="shared" si="4615"/>
        <v>55531.382000000012</v>
      </c>
      <c r="AS1253" s="191">
        <f t="shared" si="4615"/>
        <v>55531.382000000012</v>
      </c>
      <c r="AT1253" s="191">
        <f t="shared" si="4615"/>
        <v>55531.382000000012</v>
      </c>
      <c r="AU1253" s="191">
        <f t="shared" si="4615"/>
        <v>55531.382000000012</v>
      </c>
      <c r="AV1253" s="163"/>
      <c r="AW1253" s="191">
        <f t="shared" si="4562"/>
        <v>55531.382000000012</v>
      </c>
      <c r="AX1253" s="191">
        <f t="shared" ref="AX1253:BH1253" si="4616">AX1074+AW1253</f>
        <v>55531.382000000012</v>
      </c>
      <c r="AY1253" s="191">
        <f t="shared" si="4616"/>
        <v>55531.382000000012</v>
      </c>
      <c r="AZ1253" s="191">
        <f t="shared" si="4616"/>
        <v>55531.382000000012</v>
      </c>
      <c r="BA1253" s="191">
        <f t="shared" si="4616"/>
        <v>55531.382000000012</v>
      </c>
      <c r="BB1253" s="191">
        <f t="shared" si="4616"/>
        <v>55531.382000000012</v>
      </c>
      <c r="BC1253" s="191">
        <f t="shared" si="4616"/>
        <v>55531.382000000012</v>
      </c>
      <c r="BD1253" s="191">
        <f t="shared" si="4616"/>
        <v>55531.382000000012</v>
      </c>
      <c r="BE1253" s="191">
        <f t="shared" si="4616"/>
        <v>55531.382000000012</v>
      </c>
      <c r="BF1253" s="191">
        <f t="shared" si="4616"/>
        <v>55531.382000000012</v>
      </c>
      <c r="BG1253" s="191">
        <f t="shared" si="4616"/>
        <v>55531.382000000012</v>
      </c>
      <c r="BH1253" s="191">
        <f t="shared" si="4616"/>
        <v>55531.382000000012</v>
      </c>
      <c r="BI1253" s="163"/>
      <c r="BV1253" s="163"/>
      <c r="CI1253" s="163"/>
      <c r="CV1253" s="163"/>
      <c r="DI1253" s="163"/>
      <c r="DV1253" s="163"/>
      <c r="EI1253" s="163"/>
    </row>
    <row r="1254" spans="1:139" ht="15.75" outlineLevel="1" x14ac:dyDescent="0.25">
      <c r="A1254" s="2">
        <f t="shared" si="4600"/>
        <v>45</v>
      </c>
      <c r="B1254" s="1" t="str">
        <f t="shared" si="4600"/>
        <v>PRE-09834</v>
      </c>
      <c r="C1254" s="1" t="str">
        <f t="shared" si="4600"/>
        <v>SPP TAU - Circuit 66008</v>
      </c>
      <c r="D1254" s="2" t="str">
        <f t="shared" si="4600"/>
        <v>PRE-09834.1</v>
      </c>
      <c r="E1254" s="162" t="str">
        <f t="shared" si="4600"/>
        <v>SPP TAU - Circuit 66008</v>
      </c>
      <c r="F1254" s="84"/>
      <c r="G1254" s="123">
        <v>355</v>
      </c>
      <c r="H1254" s="128"/>
      <c r="J1254" s="191">
        <f t="shared" ref="J1254:U1254" si="4617">J1075+I1254</f>
        <v>0</v>
      </c>
      <c r="K1254" s="191">
        <f t="shared" si="4617"/>
        <v>0</v>
      </c>
      <c r="L1254" s="191">
        <f t="shared" si="4617"/>
        <v>0</v>
      </c>
      <c r="M1254" s="191">
        <f t="shared" si="4617"/>
        <v>0</v>
      </c>
      <c r="N1254" s="191">
        <f t="shared" si="4617"/>
        <v>0</v>
      </c>
      <c r="O1254" s="191">
        <f t="shared" si="4617"/>
        <v>0</v>
      </c>
      <c r="P1254" s="191">
        <f t="shared" si="4617"/>
        <v>0</v>
      </c>
      <c r="Q1254" s="191">
        <f t="shared" si="4617"/>
        <v>0</v>
      </c>
      <c r="R1254" s="191">
        <f t="shared" si="4617"/>
        <v>0</v>
      </c>
      <c r="S1254" s="191">
        <f t="shared" si="4617"/>
        <v>0</v>
      </c>
      <c r="T1254" s="191">
        <f t="shared" si="4617"/>
        <v>0</v>
      </c>
      <c r="U1254" s="191">
        <f t="shared" si="4617"/>
        <v>0</v>
      </c>
      <c r="V1254" s="163"/>
      <c r="W1254" s="191">
        <f t="shared" si="4558"/>
        <v>0</v>
      </c>
      <c r="X1254" s="191">
        <f t="shared" ref="X1254:AH1254" si="4618">X1075+W1254</f>
        <v>0</v>
      </c>
      <c r="Y1254" s="191">
        <f t="shared" si="4618"/>
        <v>0</v>
      </c>
      <c r="Z1254" s="191">
        <f t="shared" si="4618"/>
        <v>0</v>
      </c>
      <c r="AA1254" s="191">
        <f t="shared" si="4618"/>
        <v>0</v>
      </c>
      <c r="AB1254" s="191">
        <f t="shared" si="4618"/>
        <v>0</v>
      </c>
      <c r="AC1254" s="191">
        <f t="shared" si="4618"/>
        <v>0</v>
      </c>
      <c r="AD1254" s="191">
        <f t="shared" si="4618"/>
        <v>0</v>
      </c>
      <c r="AE1254" s="191">
        <f t="shared" si="4618"/>
        <v>0</v>
      </c>
      <c r="AF1254" s="191">
        <f t="shared" si="4618"/>
        <v>0</v>
      </c>
      <c r="AG1254" s="191">
        <f t="shared" si="4618"/>
        <v>0</v>
      </c>
      <c r="AH1254" s="191">
        <f t="shared" si="4618"/>
        <v>0</v>
      </c>
      <c r="AI1254" s="163"/>
      <c r="AJ1254" s="191">
        <f t="shared" si="4560"/>
        <v>0</v>
      </c>
      <c r="AK1254" s="191">
        <f t="shared" ref="AK1254:AU1254" si="4619">AK1075+AJ1254</f>
        <v>0</v>
      </c>
      <c r="AL1254" s="191">
        <f t="shared" si="4619"/>
        <v>0</v>
      </c>
      <c r="AM1254" s="191">
        <f t="shared" si="4619"/>
        <v>0</v>
      </c>
      <c r="AN1254" s="191">
        <f t="shared" si="4619"/>
        <v>0</v>
      </c>
      <c r="AO1254" s="191">
        <f t="shared" si="4619"/>
        <v>0</v>
      </c>
      <c r="AP1254" s="191">
        <f t="shared" si="4619"/>
        <v>0</v>
      </c>
      <c r="AQ1254" s="191">
        <f t="shared" si="4619"/>
        <v>0</v>
      </c>
      <c r="AR1254" s="191">
        <f t="shared" si="4619"/>
        <v>28425.505000000001</v>
      </c>
      <c r="AS1254" s="191">
        <f t="shared" si="4619"/>
        <v>28425.505000000001</v>
      </c>
      <c r="AT1254" s="191">
        <f t="shared" si="4619"/>
        <v>28425.505000000001</v>
      </c>
      <c r="AU1254" s="191">
        <f t="shared" si="4619"/>
        <v>28425.505000000001</v>
      </c>
      <c r="AV1254" s="163"/>
      <c r="AW1254" s="191">
        <f t="shared" si="4562"/>
        <v>28425.505000000001</v>
      </c>
      <c r="AX1254" s="191">
        <f t="shared" ref="AX1254:BH1254" si="4620">AX1075+AW1254</f>
        <v>28425.505000000001</v>
      </c>
      <c r="AY1254" s="191">
        <f t="shared" si="4620"/>
        <v>28425.505000000001</v>
      </c>
      <c r="AZ1254" s="191">
        <f t="shared" si="4620"/>
        <v>28425.505000000001</v>
      </c>
      <c r="BA1254" s="191">
        <f t="shared" si="4620"/>
        <v>28425.505000000001</v>
      </c>
      <c r="BB1254" s="191">
        <f t="shared" si="4620"/>
        <v>28425.505000000001</v>
      </c>
      <c r="BC1254" s="191">
        <f t="shared" si="4620"/>
        <v>28425.505000000001</v>
      </c>
      <c r="BD1254" s="191">
        <f t="shared" si="4620"/>
        <v>28425.505000000001</v>
      </c>
      <c r="BE1254" s="191">
        <f t="shared" si="4620"/>
        <v>28425.505000000001</v>
      </c>
      <c r="BF1254" s="191">
        <f t="shared" si="4620"/>
        <v>28425.505000000001</v>
      </c>
      <c r="BG1254" s="191">
        <f t="shared" si="4620"/>
        <v>28425.505000000001</v>
      </c>
      <c r="BH1254" s="191">
        <f t="shared" si="4620"/>
        <v>28425.505000000001</v>
      </c>
      <c r="BI1254" s="163"/>
      <c r="BV1254" s="163"/>
      <c r="CI1254" s="163"/>
      <c r="CV1254" s="163"/>
      <c r="DI1254" s="163"/>
      <c r="DV1254" s="163"/>
      <c r="EI1254" s="163"/>
    </row>
    <row r="1255" spans="1:139" ht="15.75" outlineLevel="1" x14ac:dyDescent="0.25">
      <c r="A1255" s="2">
        <f t="shared" si="4600"/>
        <v>46</v>
      </c>
      <c r="B1255" s="1" t="str">
        <f t="shared" si="4600"/>
        <v>PRE-09835</v>
      </c>
      <c r="C1255" s="1" t="str">
        <f t="shared" si="4600"/>
        <v>SPP TAU - Circuit 66001</v>
      </c>
      <c r="D1255" s="2" t="str">
        <f t="shared" si="4600"/>
        <v>PRE-09835.1</v>
      </c>
      <c r="E1255" s="162" t="str">
        <f t="shared" si="4600"/>
        <v>SPP TAU - Circuit 66001</v>
      </c>
      <c r="F1255" s="84"/>
      <c r="G1255" s="123">
        <v>355</v>
      </c>
      <c r="H1255" s="128"/>
      <c r="J1255" s="191">
        <f t="shared" ref="J1255:U1255" si="4621">J1076+I1255</f>
        <v>0</v>
      </c>
      <c r="K1255" s="191">
        <f t="shared" si="4621"/>
        <v>0</v>
      </c>
      <c r="L1255" s="191">
        <f t="shared" si="4621"/>
        <v>0</v>
      </c>
      <c r="M1255" s="191">
        <f t="shared" si="4621"/>
        <v>0</v>
      </c>
      <c r="N1255" s="191">
        <f t="shared" si="4621"/>
        <v>0</v>
      </c>
      <c r="O1255" s="191">
        <f t="shared" si="4621"/>
        <v>0</v>
      </c>
      <c r="P1255" s="191">
        <f t="shared" si="4621"/>
        <v>0</v>
      </c>
      <c r="Q1255" s="191">
        <f t="shared" si="4621"/>
        <v>0</v>
      </c>
      <c r="R1255" s="191">
        <f t="shared" si="4621"/>
        <v>0</v>
      </c>
      <c r="S1255" s="191">
        <f t="shared" si="4621"/>
        <v>0</v>
      </c>
      <c r="T1255" s="191">
        <f t="shared" si="4621"/>
        <v>0</v>
      </c>
      <c r="U1255" s="191">
        <f t="shared" si="4621"/>
        <v>0</v>
      </c>
      <c r="V1255" s="163"/>
      <c r="W1255" s="191">
        <f t="shared" si="4558"/>
        <v>0</v>
      </c>
      <c r="X1255" s="191">
        <f t="shared" ref="X1255:AH1255" si="4622">X1076+W1255</f>
        <v>0</v>
      </c>
      <c r="Y1255" s="191">
        <f t="shared" si="4622"/>
        <v>0</v>
      </c>
      <c r="Z1255" s="191">
        <f t="shared" si="4622"/>
        <v>0</v>
      </c>
      <c r="AA1255" s="191">
        <f t="shared" si="4622"/>
        <v>0</v>
      </c>
      <c r="AB1255" s="191">
        <f t="shared" si="4622"/>
        <v>0</v>
      </c>
      <c r="AC1255" s="191">
        <f t="shared" si="4622"/>
        <v>0</v>
      </c>
      <c r="AD1255" s="191">
        <f t="shared" si="4622"/>
        <v>0</v>
      </c>
      <c r="AE1255" s="191">
        <f t="shared" si="4622"/>
        <v>0</v>
      </c>
      <c r="AF1255" s="191">
        <f t="shared" si="4622"/>
        <v>0</v>
      </c>
      <c r="AG1255" s="191">
        <f t="shared" si="4622"/>
        <v>0</v>
      </c>
      <c r="AH1255" s="191">
        <f t="shared" si="4622"/>
        <v>0</v>
      </c>
      <c r="AI1255" s="163"/>
      <c r="AJ1255" s="191">
        <f t="shared" si="4560"/>
        <v>0</v>
      </c>
      <c r="AK1255" s="191">
        <f t="shared" ref="AK1255:AU1255" si="4623">AK1076+AJ1255</f>
        <v>0</v>
      </c>
      <c r="AL1255" s="191">
        <f t="shared" si="4623"/>
        <v>0</v>
      </c>
      <c r="AM1255" s="191">
        <f t="shared" si="4623"/>
        <v>0</v>
      </c>
      <c r="AN1255" s="191">
        <f t="shared" si="4623"/>
        <v>0</v>
      </c>
      <c r="AO1255" s="191">
        <f t="shared" si="4623"/>
        <v>0</v>
      </c>
      <c r="AP1255" s="191">
        <f t="shared" si="4623"/>
        <v>0</v>
      </c>
      <c r="AQ1255" s="191">
        <f t="shared" si="4623"/>
        <v>0</v>
      </c>
      <c r="AR1255" s="191">
        <f t="shared" si="4623"/>
        <v>0</v>
      </c>
      <c r="AS1255" s="191">
        <f t="shared" si="4623"/>
        <v>0</v>
      </c>
      <c r="AT1255" s="191">
        <f t="shared" si="4623"/>
        <v>245295.94</v>
      </c>
      <c r="AU1255" s="191">
        <f t="shared" si="4623"/>
        <v>245295.94</v>
      </c>
      <c r="AV1255" s="163"/>
      <c r="AW1255" s="191">
        <f t="shared" si="4562"/>
        <v>245295.94</v>
      </c>
      <c r="AX1255" s="191">
        <f t="shared" ref="AX1255:BH1255" si="4624">AX1076+AW1255</f>
        <v>245295.94</v>
      </c>
      <c r="AY1255" s="191">
        <f t="shared" si="4624"/>
        <v>245295.94</v>
      </c>
      <c r="AZ1255" s="191">
        <f t="shared" si="4624"/>
        <v>245295.94</v>
      </c>
      <c r="BA1255" s="191">
        <f t="shared" si="4624"/>
        <v>245295.94</v>
      </c>
      <c r="BB1255" s="191">
        <f t="shared" si="4624"/>
        <v>245295.94</v>
      </c>
      <c r="BC1255" s="191">
        <f t="shared" si="4624"/>
        <v>245295.94</v>
      </c>
      <c r="BD1255" s="191">
        <f t="shared" si="4624"/>
        <v>245295.94</v>
      </c>
      <c r="BE1255" s="191">
        <f t="shared" si="4624"/>
        <v>245295.94</v>
      </c>
      <c r="BF1255" s="191">
        <f t="shared" si="4624"/>
        <v>245295.94</v>
      </c>
      <c r="BG1255" s="191">
        <f t="shared" si="4624"/>
        <v>245295.94</v>
      </c>
      <c r="BH1255" s="191">
        <f t="shared" si="4624"/>
        <v>245295.94</v>
      </c>
      <c r="BI1255" s="163"/>
      <c r="BV1255" s="163"/>
      <c r="CI1255" s="163"/>
      <c r="CV1255" s="163"/>
      <c r="DI1255" s="163"/>
      <c r="DV1255" s="163"/>
      <c r="EI1255" s="163"/>
    </row>
    <row r="1256" spans="1:139" ht="15.75" customHeight="1" outlineLevel="1" x14ac:dyDescent="0.25">
      <c r="A1256" s="2">
        <f t="shared" si="4600"/>
        <v>47</v>
      </c>
      <c r="B1256" s="1" t="str">
        <f t="shared" si="4600"/>
        <v>PRE-10042</v>
      </c>
      <c r="C1256" s="1" t="str">
        <f t="shared" si="4600"/>
        <v>SPP TAU - Circuit 66045</v>
      </c>
      <c r="D1256" s="2" t="str">
        <f t="shared" si="4600"/>
        <v>PRE-10042.1</v>
      </c>
      <c r="E1256" s="162" t="str">
        <f t="shared" si="4600"/>
        <v>SPP TAU - Circuit 66045</v>
      </c>
      <c r="F1256" s="84"/>
      <c r="G1256" s="123">
        <v>355</v>
      </c>
      <c r="H1256" s="128"/>
      <c r="J1256" s="191">
        <f t="shared" ref="J1256:U1256" si="4625">J1077+I1256</f>
        <v>0</v>
      </c>
      <c r="K1256" s="191">
        <f t="shared" si="4625"/>
        <v>0</v>
      </c>
      <c r="L1256" s="191">
        <f t="shared" si="4625"/>
        <v>0</v>
      </c>
      <c r="M1256" s="191">
        <f t="shared" si="4625"/>
        <v>0</v>
      </c>
      <c r="N1256" s="191">
        <f t="shared" si="4625"/>
        <v>0</v>
      </c>
      <c r="O1256" s="191">
        <f t="shared" si="4625"/>
        <v>0</v>
      </c>
      <c r="P1256" s="191">
        <f t="shared" si="4625"/>
        <v>0</v>
      </c>
      <c r="Q1256" s="191">
        <f t="shared" si="4625"/>
        <v>0</v>
      </c>
      <c r="R1256" s="191">
        <f t="shared" si="4625"/>
        <v>0</v>
      </c>
      <c r="S1256" s="191">
        <f t="shared" si="4625"/>
        <v>0</v>
      </c>
      <c r="T1256" s="191">
        <f t="shared" si="4625"/>
        <v>0</v>
      </c>
      <c r="U1256" s="191">
        <f t="shared" si="4625"/>
        <v>0</v>
      </c>
      <c r="V1256" s="163"/>
      <c r="W1256" s="191">
        <f t="shared" si="4558"/>
        <v>0</v>
      </c>
      <c r="X1256" s="191">
        <f t="shared" ref="X1256:AH1256" si="4626">X1077+W1256</f>
        <v>0</v>
      </c>
      <c r="Y1256" s="191">
        <f t="shared" si="4626"/>
        <v>0</v>
      </c>
      <c r="Z1256" s="191">
        <f t="shared" si="4626"/>
        <v>0</v>
      </c>
      <c r="AA1256" s="191">
        <f t="shared" si="4626"/>
        <v>0</v>
      </c>
      <c r="AB1256" s="191">
        <f t="shared" si="4626"/>
        <v>0</v>
      </c>
      <c r="AC1256" s="191">
        <f t="shared" si="4626"/>
        <v>0</v>
      </c>
      <c r="AD1256" s="191">
        <f t="shared" si="4626"/>
        <v>0</v>
      </c>
      <c r="AE1256" s="191">
        <f t="shared" si="4626"/>
        <v>0</v>
      </c>
      <c r="AF1256" s="191">
        <f t="shared" si="4626"/>
        <v>0</v>
      </c>
      <c r="AG1256" s="191">
        <f t="shared" si="4626"/>
        <v>0</v>
      </c>
      <c r="AH1256" s="191">
        <f t="shared" si="4626"/>
        <v>0</v>
      </c>
      <c r="AI1256" s="163"/>
      <c r="AJ1256" s="191">
        <f t="shared" si="4560"/>
        <v>0</v>
      </c>
      <c r="AK1256" s="191">
        <f t="shared" ref="AK1256:AU1256" si="4627">AK1077+AJ1256</f>
        <v>0</v>
      </c>
      <c r="AL1256" s="191">
        <f t="shared" si="4627"/>
        <v>0</v>
      </c>
      <c r="AM1256" s="191">
        <f t="shared" si="4627"/>
        <v>0</v>
      </c>
      <c r="AN1256" s="191">
        <f t="shared" si="4627"/>
        <v>0</v>
      </c>
      <c r="AO1256" s="191">
        <f t="shared" si="4627"/>
        <v>0</v>
      </c>
      <c r="AP1256" s="191">
        <f t="shared" si="4627"/>
        <v>0</v>
      </c>
      <c r="AQ1256" s="191">
        <f t="shared" si="4627"/>
        <v>0</v>
      </c>
      <c r="AR1256" s="191">
        <f t="shared" si="4627"/>
        <v>0</v>
      </c>
      <c r="AS1256" s="191">
        <f t="shared" si="4627"/>
        <v>0</v>
      </c>
      <c r="AT1256" s="191">
        <f t="shared" si="4627"/>
        <v>0</v>
      </c>
      <c r="AU1256" s="191">
        <f t="shared" si="4627"/>
        <v>172501.23100000003</v>
      </c>
      <c r="AV1256" s="163"/>
      <c r="AW1256" s="191">
        <f t="shared" si="4562"/>
        <v>172501.23100000003</v>
      </c>
      <c r="AX1256" s="191">
        <f t="shared" ref="AX1256:BH1256" si="4628">AX1077+AW1256</f>
        <v>172501.23100000003</v>
      </c>
      <c r="AY1256" s="191">
        <f t="shared" si="4628"/>
        <v>172501.23100000003</v>
      </c>
      <c r="AZ1256" s="191">
        <f t="shared" si="4628"/>
        <v>172501.23100000003</v>
      </c>
      <c r="BA1256" s="191">
        <f t="shared" si="4628"/>
        <v>172501.23100000003</v>
      </c>
      <c r="BB1256" s="191">
        <f t="shared" si="4628"/>
        <v>172501.23100000003</v>
      </c>
      <c r="BC1256" s="191">
        <f t="shared" si="4628"/>
        <v>172501.23100000003</v>
      </c>
      <c r="BD1256" s="191">
        <f t="shared" si="4628"/>
        <v>172501.23100000003</v>
      </c>
      <c r="BE1256" s="191">
        <f t="shared" si="4628"/>
        <v>172501.23100000003</v>
      </c>
      <c r="BF1256" s="191">
        <f t="shared" si="4628"/>
        <v>172501.23100000003</v>
      </c>
      <c r="BG1256" s="191">
        <f t="shared" si="4628"/>
        <v>172501.23100000003</v>
      </c>
      <c r="BH1256" s="191">
        <f t="shared" si="4628"/>
        <v>172501.23100000003</v>
      </c>
      <c r="BI1256" s="163"/>
      <c r="BV1256" s="163"/>
      <c r="CI1256" s="163"/>
      <c r="CV1256" s="163"/>
      <c r="DI1256" s="163"/>
      <c r="DV1256" s="163"/>
      <c r="EI1256" s="163"/>
    </row>
    <row r="1257" spans="1:139" ht="15.75" customHeight="1" outlineLevel="1" x14ac:dyDescent="0.25">
      <c r="A1257" s="2">
        <f t="shared" si="4600"/>
        <v>48</v>
      </c>
      <c r="B1257" s="1" t="str">
        <f t="shared" si="4600"/>
        <v>PRE-10043</v>
      </c>
      <c r="C1257" s="1" t="str">
        <f t="shared" si="4600"/>
        <v>SPP TAU - Circuit 66026</v>
      </c>
      <c r="D1257" s="2" t="str">
        <f t="shared" si="4600"/>
        <v>PRE-10043.1</v>
      </c>
      <c r="E1257" s="162" t="str">
        <f t="shared" si="4600"/>
        <v>SPP TAU - Circuit 66026</v>
      </c>
      <c r="F1257" s="84"/>
      <c r="G1257" s="123">
        <v>355</v>
      </c>
      <c r="H1257" s="128"/>
      <c r="J1257" s="191">
        <f t="shared" ref="J1257:U1257" si="4629">J1078+I1257</f>
        <v>0</v>
      </c>
      <c r="K1257" s="191">
        <f t="shared" si="4629"/>
        <v>0</v>
      </c>
      <c r="L1257" s="191">
        <f t="shared" si="4629"/>
        <v>0</v>
      </c>
      <c r="M1257" s="191">
        <f t="shared" si="4629"/>
        <v>0</v>
      </c>
      <c r="N1257" s="191">
        <f t="shared" si="4629"/>
        <v>0</v>
      </c>
      <c r="O1257" s="191">
        <f t="shared" si="4629"/>
        <v>0</v>
      </c>
      <c r="P1257" s="191">
        <f t="shared" si="4629"/>
        <v>0</v>
      </c>
      <c r="Q1257" s="191">
        <f t="shared" si="4629"/>
        <v>0</v>
      </c>
      <c r="R1257" s="191">
        <f t="shared" si="4629"/>
        <v>0</v>
      </c>
      <c r="S1257" s="191">
        <f t="shared" si="4629"/>
        <v>0</v>
      </c>
      <c r="T1257" s="191">
        <f t="shared" si="4629"/>
        <v>0</v>
      </c>
      <c r="U1257" s="191">
        <f t="shared" si="4629"/>
        <v>0</v>
      </c>
      <c r="V1257" s="163"/>
      <c r="W1257" s="191">
        <f t="shared" si="4558"/>
        <v>0</v>
      </c>
      <c r="X1257" s="191">
        <f t="shared" ref="X1257:AH1257" si="4630">X1078+W1257</f>
        <v>0</v>
      </c>
      <c r="Y1257" s="191">
        <f t="shared" si="4630"/>
        <v>0</v>
      </c>
      <c r="Z1257" s="191">
        <f t="shared" si="4630"/>
        <v>0</v>
      </c>
      <c r="AA1257" s="191">
        <f t="shared" si="4630"/>
        <v>0</v>
      </c>
      <c r="AB1257" s="191">
        <f t="shared" si="4630"/>
        <v>0</v>
      </c>
      <c r="AC1257" s="191">
        <f t="shared" si="4630"/>
        <v>0</v>
      </c>
      <c r="AD1257" s="191">
        <f t="shared" si="4630"/>
        <v>0</v>
      </c>
      <c r="AE1257" s="191">
        <f t="shared" si="4630"/>
        <v>0</v>
      </c>
      <c r="AF1257" s="191">
        <f t="shared" si="4630"/>
        <v>0</v>
      </c>
      <c r="AG1257" s="191">
        <f t="shared" si="4630"/>
        <v>0</v>
      </c>
      <c r="AH1257" s="191">
        <f t="shared" si="4630"/>
        <v>0</v>
      </c>
      <c r="AI1257" s="163"/>
      <c r="AJ1257" s="191">
        <f t="shared" si="4560"/>
        <v>0</v>
      </c>
      <c r="AK1257" s="191">
        <f t="shared" ref="AK1257:AU1257" si="4631">AK1078+AJ1257</f>
        <v>0</v>
      </c>
      <c r="AL1257" s="191">
        <f t="shared" si="4631"/>
        <v>0</v>
      </c>
      <c r="AM1257" s="191">
        <f t="shared" si="4631"/>
        <v>0</v>
      </c>
      <c r="AN1257" s="191">
        <f t="shared" si="4631"/>
        <v>0</v>
      </c>
      <c r="AO1257" s="191">
        <f t="shared" si="4631"/>
        <v>0</v>
      </c>
      <c r="AP1257" s="191">
        <f t="shared" si="4631"/>
        <v>0</v>
      </c>
      <c r="AQ1257" s="191">
        <f t="shared" si="4631"/>
        <v>0</v>
      </c>
      <c r="AR1257" s="191">
        <f t="shared" si="4631"/>
        <v>0</v>
      </c>
      <c r="AS1257" s="191">
        <f t="shared" si="4631"/>
        <v>0</v>
      </c>
      <c r="AT1257" s="191">
        <f t="shared" si="4631"/>
        <v>0</v>
      </c>
      <c r="AU1257" s="191">
        <f t="shared" si="4631"/>
        <v>0</v>
      </c>
      <c r="AV1257" s="163"/>
      <c r="AW1257" s="191">
        <f t="shared" si="4562"/>
        <v>0</v>
      </c>
      <c r="AX1257" s="191">
        <f t="shared" ref="AX1257:BH1257" si="4632">AX1078+AW1257</f>
        <v>258350.53100000002</v>
      </c>
      <c r="AY1257" s="191">
        <f t="shared" si="4632"/>
        <v>258350.53100000002</v>
      </c>
      <c r="AZ1257" s="191">
        <f t="shared" si="4632"/>
        <v>258350.53100000002</v>
      </c>
      <c r="BA1257" s="191">
        <f t="shared" si="4632"/>
        <v>258350.53100000002</v>
      </c>
      <c r="BB1257" s="191">
        <f t="shared" si="4632"/>
        <v>258350.53100000002</v>
      </c>
      <c r="BC1257" s="191">
        <f t="shared" si="4632"/>
        <v>258350.53100000002</v>
      </c>
      <c r="BD1257" s="191">
        <f t="shared" si="4632"/>
        <v>258350.53100000002</v>
      </c>
      <c r="BE1257" s="191">
        <f t="shared" si="4632"/>
        <v>258350.53100000002</v>
      </c>
      <c r="BF1257" s="191">
        <f t="shared" si="4632"/>
        <v>258350.53100000002</v>
      </c>
      <c r="BG1257" s="191">
        <f t="shared" si="4632"/>
        <v>258350.53100000002</v>
      </c>
      <c r="BH1257" s="191">
        <f t="shared" si="4632"/>
        <v>258350.53100000002</v>
      </c>
      <c r="BI1257" s="163"/>
      <c r="BV1257" s="163"/>
      <c r="CI1257" s="163"/>
      <c r="CV1257" s="163"/>
      <c r="DI1257" s="163"/>
      <c r="DV1257" s="163"/>
      <c r="EI1257" s="163"/>
    </row>
    <row r="1258" spans="1:139" ht="15.75" customHeight="1" outlineLevel="1" x14ac:dyDescent="0.25">
      <c r="A1258" s="2">
        <f t="shared" si="4600"/>
        <v>49</v>
      </c>
      <c r="B1258" s="1" t="str">
        <f t="shared" si="4600"/>
        <v xml:space="preserve">PRE-10044 </v>
      </c>
      <c r="C1258" s="1" t="str">
        <f t="shared" si="4600"/>
        <v>SPP TAU - Circuit 230006</v>
      </c>
      <c r="D1258" s="2" t="str">
        <f t="shared" si="4600"/>
        <v>PRE-10044.1</v>
      </c>
      <c r="E1258" s="162" t="str">
        <f t="shared" si="4600"/>
        <v>SPP TAU - Circuit 230006</v>
      </c>
      <c r="F1258" s="84"/>
      <c r="G1258" s="123">
        <v>355</v>
      </c>
      <c r="H1258" s="128"/>
      <c r="J1258" s="191">
        <f t="shared" ref="J1258:U1258" si="4633">J1079+I1258</f>
        <v>0</v>
      </c>
      <c r="K1258" s="191">
        <f t="shared" si="4633"/>
        <v>0</v>
      </c>
      <c r="L1258" s="191">
        <f t="shared" si="4633"/>
        <v>0</v>
      </c>
      <c r="M1258" s="191">
        <f t="shared" si="4633"/>
        <v>0</v>
      </c>
      <c r="N1258" s="191">
        <f t="shared" si="4633"/>
        <v>0</v>
      </c>
      <c r="O1258" s="191">
        <f t="shared" si="4633"/>
        <v>0</v>
      </c>
      <c r="P1258" s="191">
        <f t="shared" si="4633"/>
        <v>0</v>
      </c>
      <c r="Q1258" s="191">
        <f t="shared" si="4633"/>
        <v>0</v>
      </c>
      <c r="R1258" s="191">
        <f t="shared" si="4633"/>
        <v>0</v>
      </c>
      <c r="S1258" s="191">
        <f t="shared" si="4633"/>
        <v>0</v>
      </c>
      <c r="T1258" s="191">
        <f t="shared" si="4633"/>
        <v>0</v>
      </c>
      <c r="U1258" s="191">
        <f t="shared" si="4633"/>
        <v>0</v>
      </c>
      <c r="V1258" s="163"/>
      <c r="W1258" s="191">
        <f t="shared" si="4558"/>
        <v>0</v>
      </c>
      <c r="X1258" s="191">
        <f t="shared" ref="X1258:AH1258" si="4634">X1079+W1258</f>
        <v>0</v>
      </c>
      <c r="Y1258" s="191">
        <f t="shared" si="4634"/>
        <v>0</v>
      </c>
      <c r="Z1258" s="191">
        <f t="shared" si="4634"/>
        <v>0</v>
      </c>
      <c r="AA1258" s="191">
        <f t="shared" si="4634"/>
        <v>0</v>
      </c>
      <c r="AB1258" s="191">
        <f t="shared" si="4634"/>
        <v>0</v>
      </c>
      <c r="AC1258" s="191">
        <f t="shared" si="4634"/>
        <v>0</v>
      </c>
      <c r="AD1258" s="191">
        <f t="shared" si="4634"/>
        <v>0</v>
      </c>
      <c r="AE1258" s="191">
        <f t="shared" si="4634"/>
        <v>0</v>
      </c>
      <c r="AF1258" s="191">
        <f t="shared" si="4634"/>
        <v>0</v>
      </c>
      <c r="AG1258" s="191">
        <f t="shared" si="4634"/>
        <v>0</v>
      </c>
      <c r="AH1258" s="191">
        <f t="shared" si="4634"/>
        <v>0</v>
      </c>
      <c r="AI1258" s="163"/>
      <c r="AJ1258" s="191">
        <f t="shared" si="4560"/>
        <v>0</v>
      </c>
      <c r="AK1258" s="191">
        <f t="shared" ref="AK1258:AU1258" si="4635">AK1079+AJ1258</f>
        <v>0</v>
      </c>
      <c r="AL1258" s="191">
        <f t="shared" si="4635"/>
        <v>0</v>
      </c>
      <c r="AM1258" s="191">
        <f t="shared" si="4635"/>
        <v>0</v>
      </c>
      <c r="AN1258" s="191">
        <f t="shared" si="4635"/>
        <v>0</v>
      </c>
      <c r="AO1258" s="191">
        <f t="shared" si="4635"/>
        <v>0</v>
      </c>
      <c r="AP1258" s="191">
        <f t="shared" si="4635"/>
        <v>0</v>
      </c>
      <c r="AQ1258" s="191">
        <f t="shared" si="4635"/>
        <v>0</v>
      </c>
      <c r="AR1258" s="191">
        <f t="shared" si="4635"/>
        <v>0</v>
      </c>
      <c r="AS1258" s="191">
        <f t="shared" si="4635"/>
        <v>0</v>
      </c>
      <c r="AT1258" s="191">
        <f t="shared" si="4635"/>
        <v>0</v>
      </c>
      <c r="AU1258" s="191">
        <f t="shared" si="4635"/>
        <v>0</v>
      </c>
      <c r="AV1258" s="163"/>
      <c r="AW1258" s="191">
        <f t="shared" si="4562"/>
        <v>0</v>
      </c>
      <c r="AX1258" s="191">
        <f t="shared" ref="AX1258:BH1258" si="4636">AX1079+AW1258</f>
        <v>0</v>
      </c>
      <c r="AY1258" s="191">
        <f t="shared" si="4636"/>
        <v>0</v>
      </c>
      <c r="AZ1258" s="191">
        <f t="shared" si="4636"/>
        <v>211109.44000000006</v>
      </c>
      <c r="BA1258" s="191">
        <f t="shared" si="4636"/>
        <v>211109.44000000006</v>
      </c>
      <c r="BB1258" s="191">
        <f t="shared" si="4636"/>
        <v>211109.44000000006</v>
      </c>
      <c r="BC1258" s="191">
        <f t="shared" si="4636"/>
        <v>211109.44000000006</v>
      </c>
      <c r="BD1258" s="191">
        <f t="shared" si="4636"/>
        <v>211109.44000000006</v>
      </c>
      <c r="BE1258" s="191">
        <f t="shared" si="4636"/>
        <v>211109.44000000006</v>
      </c>
      <c r="BF1258" s="191">
        <f t="shared" si="4636"/>
        <v>211109.44000000006</v>
      </c>
      <c r="BG1258" s="191">
        <f t="shared" si="4636"/>
        <v>211109.44000000006</v>
      </c>
      <c r="BH1258" s="191">
        <f t="shared" si="4636"/>
        <v>211109.44000000006</v>
      </c>
      <c r="BI1258" s="163"/>
      <c r="BV1258" s="163"/>
      <c r="CI1258" s="163"/>
      <c r="CV1258" s="163"/>
      <c r="DI1258" s="163"/>
      <c r="DV1258" s="163"/>
      <c r="EI1258" s="163"/>
    </row>
    <row r="1259" spans="1:139" ht="15.75" customHeight="1" outlineLevel="1" x14ac:dyDescent="0.25">
      <c r="A1259" s="2">
        <f t="shared" si="4600"/>
        <v>50</v>
      </c>
      <c r="B1259" s="1" t="str">
        <f t="shared" si="4600"/>
        <v>TAU-TBD42</v>
      </c>
      <c r="C1259" s="1" t="str">
        <f t="shared" si="4600"/>
        <v>SPP TAU - Circuit 66021</v>
      </c>
      <c r="D1259" s="2" t="str">
        <f t="shared" si="4600"/>
        <v>TAU-TBD42.1</v>
      </c>
      <c r="E1259" s="162" t="str">
        <f t="shared" si="4600"/>
        <v>SPP TAU - Circuit 66021</v>
      </c>
      <c r="F1259" s="84"/>
      <c r="G1259" s="123">
        <v>355</v>
      </c>
      <c r="H1259" s="128"/>
      <c r="J1259" s="191">
        <f t="shared" ref="J1259:U1259" si="4637">J1080+I1259</f>
        <v>0</v>
      </c>
      <c r="K1259" s="191">
        <f t="shared" si="4637"/>
        <v>0</v>
      </c>
      <c r="L1259" s="191">
        <f t="shared" si="4637"/>
        <v>0</v>
      </c>
      <c r="M1259" s="191">
        <f t="shared" si="4637"/>
        <v>0</v>
      </c>
      <c r="N1259" s="191">
        <f t="shared" si="4637"/>
        <v>0</v>
      </c>
      <c r="O1259" s="191">
        <f t="shared" si="4637"/>
        <v>0</v>
      </c>
      <c r="P1259" s="191">
        <f t="shared" si="4637"/>
        <v>0</v>
      </c>
      <c r="Q1259" s="191">
        <f t="shared" si="4637"/>
        <v>0</v>
      </c>
      <c r="R1259" s="191">
        <f t="shared" si="4637"/>
        <v>0</v>
      </c>
      <c r="S1259" s="191">
        <f t="shared" si="4637"/>
        <v>0</v>
      </c>
      <c r="T1259" s="191">
        <f t="shared" si="4637"/>
        <v>0</v>
      </c>
      <c r="U1259" s="191">
        <f t="shared" si="4637"/>
        <v>0</v>
      </c>
      <c r="V1259" s="163"/>
      <c r="W1259" s="191">
        <f t="shared" si="4558"/>
        <v>0</v>
      </c>
      <c r="X1259" s="191">
        <f t="shared" ref="X1259:AH1259" si="4638">X1080+W1259</f>
        <v>0</v>
      </c>
      <c r="Y1259" s="191">
        <f t="shared" si="4638"/>
        <v>0</v>
      </c>
      <c r="Z1259" s="191">
        <f t="shared" si="4638"/>
        <v>0</v>
      </c>
      <c r="AA1259" s="191">
        <f t="shared" si="4638"/>
        <v>0</v>
      </c>
      <c r="AB1259" s="191">
        <f t="shared" si="4638"/>
        <v>0</v>
      </c>
      <c r="AC1259" s="191">
        <f t="shared" si="4638"/>
        <v>0</v>
      </c>
      <c r="AD1259" s="191">
        <f t="shared" si="4638"/>
        <v>0</v>
      </c>
      <c r="AE1259" s="191">
        <f t="shared" si="4638"/>
        <v>0</v>
      </c>
      <c r="AF1259" s="191">
        <f t="shared" si="4638"/>
        <v>0</v>
      </c>
      <c r="AG1259" s="191">
        <f t="shared" si="4638"/>
        <v>0</v>
      </c>
      <c r="AH1259" s="191">
        <f t="shared" si="4638"/>
        <v>0</v>
      </c>
      <c r="AI1259" s="163"/>
      <c r="AJ1259" s="191">
        <f t="shared" si="4560"/>
        <v>0</v>
      </c>
      <c r="AK1259" s="191">
        <f t="shared" ref="AK1259:AU1259" si="4639">AK1080+AJ1259</f>
        <v>0</v>
      </c>
      <c r="AL1259" s="191">
        <f t="shared" si="4639"/>
        <v>0</v>
      </c>
      <c r="AM1259" s="191">
        <f t="shared" si="4639"/>
        <v>0</v>
      </c>
      <c r="AN1259" s="191">
        <f t="shared" si="4639"/>
        <v>0</v>
      </c>
      <c r="AO1259" s="191">
        <f t="shared" si="4639"/>
        <v>0</v>
      </c>
      <c r="AP1259" s="191">
        <f t="shared" si="4639"/>
        <v>0</v>
      </c>
      <c r="AQ1259" s="191">
        <f t="shared" si="4639"/>
        <v>0</v>
      </c>
      <c r="AR1259" s="191">
        <f t="shared" si="4639"/>
        <v>0</v>
      </c>
      <c r="AS1259" s="191">
        <f t="shared" si="4639"/>
        <v>0</v>
      </c>
      <c r="AT1259" s="191">
        <f t="shared" si="4639"/>
        <v>0</v>
      </c>
      <c r="AU1259" s="191">
        <f t="shared" si="4639"/>
        <v>0</v>
      </c>
      <c r="AV1259" s="163"/>
      <c r="AW1259" s="191">
        <f t="shared" si="4562"/>
        <v>0</v>
      </c>
      <c r="AX1259" s="191">
        <f t="shared" ref="AX1259:BH1259" si="4640">AX1080+AW1259</f>
        <v>0</v>
      </c>
      <c r="AY1259" s="191">
        <f t="shared" si="4640"/>
        <v>0</v>
      </c>
      <c r="AZ1259" s="191">
        <f t="shared" si="4640"/>
        <v>0</v>
      </c>
      <c r="BA1259" s="191">
        <f t="shared" si="4640"/>
        <v>142935.30000000002</v>
      </c>
      <c r="BB1259" s="191">
        <f t="shared" si="4640"/>
        <v>142935.30000000002</v>
      </c>
      <c r="BC1259" s="191">
        <f t="shared" si="4640"/>
        <v>142935.30000000002</v>
      </c>
      <c r="BD1259" s="191">
        <f t="shared" si="4640"/>
        <v>142935.30000000002</v>
      </c>
      <c r="BE1259" s="191">
        <f t="shared" si="4640"/>
        <v>142935.30000000002</v>
      </c>
      <c r="BF1259" s="191">
        <f t="shared" si="4640"/>
        <v>142935.30000000002</v>
      </c>
      <c r="BG1259" s="191">
        <f t="shared" si="4640"/>
        <v>142935.30000000002</v>
      </c>
      <c r="BH1259" s="191">
        <f t="shared" si="4640"/>
        <v>142935.30000000002</v>
      </c>
      <c r="BI1259" s="163"/>
      <c r="BV1259" s="163"/>
      <c r="CI1259" s="163"/>
      <c r="CV1259" s="163"/>
      <c r="DI1259" s="163"/>
      <c r="DV1259" s="163"/>
      <c r="EI1259" s="163"/>
    </row>
    <row r="1260" spans="1:139" ht="15.75" customHeight="1" outlineLevel="1" x14ac:dyDescent="0.25">
      <c r="A1260" s="2">
        <f t="shared" ref="A1260:E1269" si="4641">A1081</f>
        <v>51</v>
      </c>
      <c r="B1260" s="1" t="str">
        <f t="shared" si="4641"/>
        <v>TAU-TBD43</v>
      </c>
      <c r="C1260" s="1" t="str">
        <f t="shared" si="4641"/>
        <v>SPP TAU - Circuit 66028</v>
      </c>
      <c r="D1260" s="2" t="str">
        <f t="shared" si="4641"/>
        <v>TAU-TBD43.1</v>
      </c>
      <c r="E1260" s="162" t="str">
        <f t="shared" si="4641"/>
        <v>SPP TAU - Circuit 66028</v>
      </c>
      <c r="F1260" s="84"/>
      <c r="G1260" s="123">
        <v>355</v>
      </c>
      <c r="H1260" s="128"/>
      <c r="J1260" s="191">
        <f t="shared" ref="J1260:U1260" si="4642">J1081+I1260</f>
        <v>0</v>
      </c>
      <c r="K1260" s="191">
        <f t="shared" si="4642"/>
        <v>0</v>
      </c>
      <c r="L1260" s="191">
        <f t="shared" si="4642"/>
        <v>0</v>
      </c>
      <c r="M1260" s="191">
        <f t="shared" si="4642"/>
        <v>0</v>
      </c>
      <c r="N1260" s="191">
        <f t="shared" si="4642"/>
        <v>0</v>
      </c>
      <c r="O1260" s="191">
        <f t="shared" si="4642"/>
        <v>0</v>
      </c>
      <c r="P1260" s="191">
        <f t="shared" si="4642"/>
        <v>0</v>
      </c>
      <c r="Q1260" s="191">
        <f t="shared" si="4642"/>
        <v>0</v>
      </c>
      <c r="R1260" s="191">
        <f t="shared" si="4642"/>
        <v>0</v>
      </c>
      <c r="S1260" s="191">
        <f t="shared" si="4642"/>
        <v>0</v>
      </c>
      <c r="T1260" s="191">
        <f t="shared" si="4642"/>
        <v>0</v>
      </c>
      <c r="U1260" s="191">
        <f t="shared" si="4642"/>
        <v>0</v>
      </c>
      <c r="V1260" s="163"/>
      <c r="W1260" s="191">
        <f t="shared" si="4558"/>
        <v>0</v>
      </c>
      <c r="X1260" s="191">
        <f t="shared" ref="X1260:AH1260" si="4643">X1081+W1260</f>
        <v>0</v>
      </c>
      <c r="Y1260" s="191">
        <f t="shared" si="4643"/>
        <v>0</v>
      </c>
      <c r="Z1260" s="191">
        <f t="shared" si="4643"/>
        <v>0</v>
      </c>
      <c r="AA1260" s="191">
        <f t="shared" si="4643"/>
        <v>0</v>
      </c>
      <c r="AB1260" s="191">
        <f t="shared" si="4643"/>
        <v>0</v>
      </c>
      <c r="AC1260" s="191">
        <f t="shared" si="4643"/>
        <v>0</v>
      </c>
      <c r="AD1260" s="191">
        <f t="shared" si="4643"/>
        <v>0</v>
      </c>
      <c r="AE1260" s="191">
        <f t="shared" si="4643"/>
        <v>0</v>
      </c>
      <c r="AF1260" s="191">
        <f t="shared" si="4643"/>
        <v>0</v>
      </c>
      <c r="AG1260" s="191">
        <f t="shared" si="4643"/>
        <v>0</v>
      </c>
      <c r="AH1260" s="191">
        <f t="shared" si="4643"/>
        <v>0</v>
      </c>
      <c r="AI1260" s="163"/>
      <c r="AJ1260" s="191">
        <f t="shared" si="4560"/>
        <v>0</v>
      </c>
      <c r="AK1260" s="191">
        <f t="shared" ref="AK1260:AU1260" si="4644">AK1081+AJ1260</f>
        <v>0</v>
      </c>
      <c r="AL1260" s="191">
        <f t="shared" si="4644"/>
        <v>0</v>
      </c>
      <c r="AM1260" s="191">
        <f t="shared" si="4644"/>
        <v>0</v>
      </c>
      <c r="AN1260" s="191">
        <f t="shared" si="4644"/>
        <v>0</v>
      </c>
      <c r="AO1260" s="191">
        <f t="shared" si="4644"/>
        <v>0</v>
      </c>
      <c r="AP1260" s="191">
        <f t="shared" si="4644"/>
        <v>0</v>
      </c>
      <c r="AQ1260" s="191">
        <f t="shared" si="4644"/>
        <v>0</v>
      </c>
      <c r="AR1260" s="191">
        <f t="shared" si="4644"/>
        <v>0</v>
      </c>
      <c r="AS1260" s="191">
        <f t="shared" si="4644"/>
        <v>0</v>
      </c>
      <c r="AT1260" s="191">
        <f t="shared" si="4644"/>
        <v>0</v>
      </c>
      <c r="AU1260" s="191">
        <f t="shared" si="4644"/>
        <v>0</v>
      </c>
      <c r="AV1260" s="163"/>
      <c r="AW1260" s="191">
        <f t="shared" si="4562"/>
        <v>0</v>
      </c>
      <c r="AX1260" s="191">
        <f t="shared" ref="AX1260:BH1260" si="4645">AX1081+AW1260</f>
        <v>0</v>
      </c>
      <c r="AY1260" s="191">
        <f t="shared" si="4645"/>
        <v>0</v>
      </c>
      <c r="AZ1260" s="191">
        <f t="shared" si="4645"/>
        <v>0</v>
      </c>
      <c r="BA1260" s="191">
        <f t="shared" si="4645"/>
        <v>0</v>
      </c>
      <c r="BB1260" s="191">
        <f t="shared" si="4645"/>
        <v>154194.774</v>
      </c>
      <c r="BC1260" s="191">
        <f t="shared" si="4645"/>
        <v>154194.774</v>
      </c>
      <c r="BD1260" s="191">
        <f t="shared" si="4645"/>
        <v>154194.774</v>
      </c>
      <c r="BE1260" s="191">
        <f t="shared" si="4645"/>
        <v>154194.774</v>
      </c>
      <c r="BF1260" s="191">
        <f t="shared" si="4645"/>
        <v>154194.774</v>
      </c>
      <c r="BG1260" s="191">
        <f t="shared" si="4645"/>
        <v>154194.774</v>
      </c>
      <c r="BH1260" s="191">
        <f t="shared" si="4645"/>
        <v>154194.774</v>
      </c>
      <c r="BI1260" s="163"/>
      <c r="BV1260" s="163"/>
      <c r="CI1260" s="163"/>
      <c r="CV1260" s="163"/>
      <c r="DI1260" s="163"/>
      <c r="DV1260" s="163"/>
      <c r="EI1260" s="163"/>
    </row>
    <row r="1261" spans="1:139" ht="15.75" customHeight="1" outlineLevel="1" x14ac:dyDescent="0.25">
      <c r="A1261" s="2">
        <f t="shared" si="4641"/>
        <v>52</v>
      </c>
      <c r="B1261" s="1" t="str">
        <f t="shared" si="4641"/>
        <v>TAU-TBD44</v>
      </c>
      <c r="C1261" s="1" t="str">
        <f t="shared" si="4641"/>
        <v>SPP TAU - Circuit 66032</v>
      </c>
      <c r="D1261" s="2" t="str">
        <f t="shared" si="4641"/>
        <v>TAU-TBD44.1</v>
      </c>
      <c r="E1261" s="162" t="str">
        <f t="shared" si="4641"/>
        <v>SPP TAU - Circuit 66032</v>
      </c>
      <c r="F1261" s="84"/>
      <c r="G1261" s="123">
        <v>355</v>
      </c>
      <c r="H1261" s="128"/>
      <c r="J1261" s="191">
        <f t="shared" ref="J1261:U1261" si="4646">J1082+I1261</f>
        <v>0</v>
      </c>
      <c r="K1261" s="191">
        <f t="shared" si="4646"/>
        <v>0</v>
      </c>
      <c r="L1261" s="191">
        <f t="shared" si="4646"/>
        <v>0</v>
      </c>
      <c r="M1261" s="191">
        <f t="shared" si="4646"/>
        <v>0</v>
      </c>
      <c r="N1261" s="191">
        <f t="shared" si="4646"/>
        <v>0</v>
      </c>
      <c r="O1261" s="191">
        <f t="shared" si="4646"/>
        <v>0</v>
      </c>
      <c r="P1261" s="191">
        <f t="shared" si="4646"/>
        <v>0</v>
      </c>
      <c r="Q1261" s="191">
        <f t="shared" si="4646"/>
        <v>0</v>
      </c>
      <c r="R1261" s="191">
        <f t="shared" si="4646"/>
        <v>0</v>
      </c>
      <c r="S1261" s="191">
        <f t="shared" si="4646"/>
        <v>0</v>
      </c>
      <c r="T1261" s="191">
        <f t="shared" si="4646"/>
        <v>0</v>
      </c>
      <c r="U1261" s="191">
        <f t="shared" si="4646"/>
        <v>0</v>
      </c>
      <c r="V1261" s="163"/>
      <c r="W1261" s="191">
        <f t="shared" si="4558"/>
        <v>0</v>
      </c>
      <c r="X1261" s="191">
        <f t="shared" ref="X1261:AH1261" si="4647">X1082+W1261</f>
        <v>0</v>
      </c>
      <c r="Y1261" s="191">
        <f t="shared" si="4647"/>
        <v>0</v>
      </c>
      <c r="Z1261" s="191">
        <f t="shared" si="4647"/>
        <v>0</v>
      </c>
      <c r="AA1261" s="191">
        <f t="shared" si="4647"/>
        <v>0</v>
      </c>
      <c r="AB1261" s="191">
        <f t="shared" si="4647"/>
        <v>0</v>
      </c>
      <c r="AC1261" s="191">
        <f t="shared" si="4647"/>
        <v>0</v>
      </c>
      <c r="AD1261" s="191">
        <f t="shared" si="4647"/>
        <v>0</v>
      </c>
      <c r="AE1261" s="191">
        <f t="shared" si="4647"/>
        <v>0</v>
      </c>
      <c r="AF1261" s="191">
        <f t="shared" si="4647"/>
        <v>0</v>
      </c>
      <c r="AG1261" s="191">
        <f t="shared" si="4647"/>
        <v>0</v>
      </c>
      <c r="AH1261" s="191">
        <f t="shared" si="4647"/>
        <v>0</v>
      </c>
      <c r="AI1261" s="163"/>
      <c r="AJ1261" s="191">
        <f t="shared" si="4560"/>
        <v>0</v>
      </c>
      <c r="AK1261" s="191">
        <f t="shared" ref="AK1261:AU1261" si="4648">AK1082+AJ1261</f>
        <v>0</v>
      </c>
      <c r="AL1261" s="191">
        <f t="shared" si="4648"/>
        <v>0</v>
      </c>
      <c r="AM1261" s="191">
        <f t="shared" si="4648"/>
        <v>0</v>
      </c>
      <c r="AN1261" s="191">
        <f t="shared" si="4648"/>
        <v>0</v>
      </c>
      <c r="AO1261" s="191">
        <f t="shared" si="4648"/>
        <v>0</v>
      </c>
      <c r="AP1261" s="191">
        <f t="shared" si="4648"/>
        <v>0</v>
      </c>
      <c r="AQ1261" s="191">
        <f t="shared" si="4648"/>
        <v>0</v>
      </c>
      <c r="AR1261" s="191">
        <f t="shared" si="4648"/>
        <v>0</v>
      </c>
      <c r="AS1261" s="191">
        <f t="shared" si="4648"/>
        <v>0</v>
      </c>
      <c r="AT1261" s="191">
        <f t="shared" si="4648"/>
        <v>0</v>
      </c>
      <c r="AU1261" s="191">
        <f t="shared" si="4648"/>
        <v>0</v>
      </c>
      <c r="AV1261" s="163"/>
      <c r="AW1261" s="191">
        <f t="shared" si="4562"/>
        <v>0</v>
      </c>
      <c r="AX1261" s="191">
        <f t="shared" ref="AX1261:BH1261" si="4649">AX1082+AW1261</f>
        <v>0</v>
      </c>
      <c r="AY1261" s="191">
        <f t="shared" si="4649"/>
        <v>0</v>
      </c>
      <c r="AZ1261" s="191">
        <f t="shared" si="4649"/>
        <v>0</v>
      </c>
      <c r="BA1261" s="191">
        <f t="shared" si="4649"/>
        <v>0</v>
      </c>
      <c r="BB1261" s="191">
        <f t="shared" si="4649"/>
        <v>0</v>
      </c>
      <c r="BC1261" s="191">
        <f t="shared" si="4649"/>
        <v>127053.6</v>
      </c>
      <c r="BD1261" s="191">
        <f t="shared" si="4649"/>
        <v>127053.6</v>
      </c>
      <c r="BE1261" s="191">
        <f t="shared" si="4649"/>
        <v>127053.6</v>
      </c>
      <c r="BF1261" s="191">
        <f t="shared" si="4649"/>
        <v>127053.6</v>
      </c>
      <c r="BG1261" s="191">
        <f t="shared" si="4649"/>
        <v>127053.6</v>
      </c>
      <c r="BH1261" s="191">
        <f t="shared" si="4649"/>
        <v>127053.6</v>
      </c>
      <c r="BI1261" s="163"/>
      <c r="BV1261" s="163"/>
      <c r="CI1261" s="163"/>
      <c r="CV1261" s="163"/>
      <c r="DI1261" s="163"/>
      <c r="DV1261" s="163"/>
      <c r="EI1261" s="163"/>
    </row>
    <row r="1262" spans="1:139" ht="15.75" customHeight="1" outlineLevel="1" x14ac:dyDescent="0.25">
      <c r="A1262" s="2">
        <f t="shared" si="4641"/>
        <v>53</v>
      </c>
      <c r="B1262" s="1" t="str">
        <f t="shared" si="4641"/>
        <v>TAU-TBD45</v>
      </c>
      <c r="C1262" s="1" t="str">
        <f t="shared" si="4641"/>
        <v>SPP TAU - Circuit 66017</v>
      </c>
      <c r="D1262" s="2" t="str">
        <f t="shared" si="4641"/>
        <v>TAU-TBD45.1</v>
      </c>
      <c r="E1262" s="162" t="str">
        <f t="shared" si="4641"/>
        <v>SPP TAU - Circuit 66017</v>
      </c>
      <c r="F1262" s="84"/>
      <c r="G1262" s="123">
        <v>355</v>
      </c>
      <c r="H1262" s="128"/>
      <c r="J1262" s="191">
        <f t="shared" ref="J1262:U1262" si="4650">J1083+I1262</f>
        <v>0</v>
      </c>
      <c r="K1262" s="191">
        <f t="shared" si="4650"/>
        <v>0</v>
      </c>
      <c r="L1262" s="191">
        <f t="shared" si="4650"/>
        <v>0</v>
      </c>
      <c r="M1262" s="191">
        <f t="shared" si="4650"/>
        <v>0</v>
      </c>
      <c r="N1262" s="191">
        <f t="shared" si="4650"/>
        <v>0</v>
      </c>
      <c r="O1262" s="191">
        <f t="shared" si="4650"/>
        <v>0</v>
      </c>
      <c r="P1262" s="191">
        <f t="shared" si="4650"/>
        <v>0</v>
      </c>
      <c r="Q1262" s="191">
        <f t="shared" si="4650"/>
        <v>0</v>
      </c>
      <c r="R1262" s="191">
        <f t="shared" si="4650"/>
        <v>0</v>
      </c>
      <c r="S1262" s="191">
        <f t="shared" si="4650"/>
        <v>0</v>
      </c>
      <c r="T1262" s="191">
        <f t="shared" si="4650"/>
        <v>0</v>
      </c>
      <c r="U1262" s="191">
        <f t="shared" si="4650"/>
        <v>0</v>
      </c>
      <c r="V1262" s="163"/>
      <c r="W1262" s="191">
        <f t="shared" si="4558"/>
        <v>0</v>
      </c>
      <c r="X1262" s="191">
        <f t="shared" ref="X1262:AH1262" si="4651">X1083+W1262</f>
        <v>0</v>
      </c>
      <c r="Y1262" s="191">
        <f t="shared" si="4651"/>
        <v>0</v>
      </c>
      <c r="Z1262" s="191">
        <f t="shared" si="4651"/>
        <v>0</v>
      </c>
      <c r="AA1262" s="191">
        <f t="shared" si="4651"/>
        <v>0</v>
      </c>
      <c r="AB1262" s="191">
        <f t="shared" si="4651"/>
        <v>0</v>
      </c>
      <c r="AC1262" s="191">
        <f t="shared" si="4651"/>
        <v>0</v>
      </c>
      <c r="AD1262" s="191">
        <f t="shared" si="4651"/>
        <v>0</v>
      </c>
      <c r="AE1262" s="191">
        <f t="shared" si="4651"/>
        <v>0</v>
      </c>
      <c r="AF1262" s="191">
        <f t="shared" si="4651"/>
        <v>0</v>
      </c>
      <c r="AG1262" s="191">
        <f t="shared" si="4651"/>
        <v>0</v>
      </c>
      <c r="AH1262" s="191">
        <f t="shared" si="4651"/>
        <v>0</v>
      </c>
      <c r="AI1262" s="163"/>
      <c r="AJ1262" s="191">
        <f t="shared" si="4560"/>
        <v>0</v>
      </c>
      <c r="AK1262" s="191">
        <f t="shared" ref="AK1262:AU1262" si="4652">AK1083+AJ1262</f>
        <v>0</v>
      </c>
      <c r="AL1262" s="191">
        <f t="shared" si="4652"/>
        <v>0</v>
      </c>
      <c r="AM1262" s="191">
        <f t="shared" si="4652"/>
        <v>0</v>
      </c>
      <c r="AN1262" s="191">
        <f t="shared" si="4652"/>
        <v>0</v>
      </c>
      <c r="AO1262" s="191">
        <f t="shared" si="4652"/>
        <v>0</v>
      </c>
      <c r="AP1262" s="191">
        <f t="shared" si="4652"/>
        <v>0</v>
      </c>
      <c r="AQ1262" s="191">
        <f t="shared" si="4652"/>
        <v>0</v>
      </c>
      <c r="AR1262" s="191">
        <f t="shared" si="4652"/>
        <v>0</v>
      </c>
      <c r="AS1262" s="191">
        <f t="shared" si="4652"/>
        <v>0</v>
      </c>
      <c r="AT1262" s="191">
        <f t="shared" si="4652"/>
        <v>0</v>
      </c>
      <c r="AU1262" s="191">
        <f t="shared" si="4652"/>
        <v>0</v>
      </c>
      <c r="AV1262" s="163"/>
      <c r="AW1262" s="191">
        <f t="shared" si="4562"/>
        <v>0</v>
      </c>
      <c r="AX1262" s="191">
        <f t="shared" ref="AX1262:BH1262" si="4653">AX1083+AW1262</f>
        <v>0</v>
      </c>
      <c r="AY1262" s="191">
        <f t="shared" si="4653"/>
        <v>0</v>
      </c>
      <c r="AZ1262" s="191">
        <f t="shared" si="4653"/>
        <v>0</v>
      </c>
      <c r="BA1262" s="191">
        <f t="shared" si="4653"/>
        <v>0</v>
      </c>
      <c r="BB1262" s="191">
        <f t="shared" si="4653"/>
        <v>0</v>
      </c>
      <c r="BC1262" s="191">
        <f t="shared" si="4653"/>
        <v>0</v>
      </c>
      <c r="BD1262" s="191">
        <f t="shared" si="4653"/>
        <v>0</v>
      </c>
      <c r="BE1262" s="191">
        <f t="shared" si="4653"/>
        <v>304243.52299999999</v>
      </c>
      <c r="BF1262" s="191">
        <f t="shared" si="4653"/>
        <v>304243.52299999999</v>
      </c>
      <c r="BG1262" s="191">
        <f t="shared" si="4653"/>
        <v>304243.52299999999</v>
      </c>
      <c r="BH1262" s="191">
        <f t="shared" si="4653"/>
        <v>304243.52299999999</v>
      </c>
      <c r="BI1262" s="163"/>
      <c r="BV1262" s="163"/>
      <c r="CI1262" s="163"/>
      <c r="CV1262" s="163"/>
      <c r="DI1262" s="163"/>
      <c r="DV1262" s="163"/>
      <c r="EI1262" s="163"/>
    </row>
    <row r="1263" spans="1:139" ht="15.75" customHeight="1" outlineLevel="1" x14ac:dyDescent="0.25">
      <c r="A1263" s="2">
        <f t="shared" si="4641"/>
        <v>54</v>
      </c>
      <c r="B1263" s="1" t="str">
        <f t="shared" si="4641"/>
        <v>PRE-10049</v>
      </c>
      <c r="C1263" s="1" t="str">
        <f t="shared" si="4641"/>
        <v>SPP TAU - Circuit 66011</v>
      </c>
      <c r="D1263" s="2" t="str">
        <f t="shared" si="4641"/>
        <v>PRE-10049.1</v>
      </c>
      <c r="E1263" s="162" t="str">
        <f t="shared" si="4641"/>
        <v>SPP TAU - Circuit 66011</v>
      </c>
      <c r="F1263" s="84"/>
      <c r="G1263" s="123">
        <v>355</v>
      </c>
      <c r="H1263" s="128"/>
      <c r="J1263" s="191">
        <f t="shared" ref="J1263:U1263" si="4654">J1084+I1263</f>
        <v>0</v>
      </c>
      <c r="K1263" s="191">
        <f t="shared" si="4654"/>
        <v>0</v>
      </c>
      <c r="L1263" s="191">
        <f t="shared" si="4654"/>
        <v>0</v>
      </c>
      <c r="M1263" s="191">
        <f t="shared" si="4654"/>
        <v>0</v>
      </c>
      <c r="N1263" s="191">
        <f t="shared" si="4654"/>
        <v>0</v>
      </c>
      <c r="O1263" s="191">
        <f t="shared" si="4654"/>
        <v>0</v>
      </c>
      <c r="P1263" s="191">
        <f t="shared" si="4654"/>
        <v>0</v>
      </c>
      <c r="Q1263" s="191">
        <f t="shared" si="4654"/>
        <v>0</v>
      </c>
      <c r="R1263" s="191">
        <f t="shared" si="4654"/>
        <v>0</v>
      </c>
      <c r="S1263" s="191">
        <f t="shared" si="4654"/>
        <v>0</v>
      </c>
      <c r="T1263" s="191">
        <f t="shared" si="4654"/>
        <v>0</v>
      </c>
      <c r="U1263" s="191">
        <f t="shared" si="4654"/>
        <v>0</v>
      </c>
      <c r="V1263" s="163"/>
      <c r="W1263" s="191">
        <f t="shared" si="4558"/>
        <v>0</v>
      </c>
      <c r="X1263" s="191">
        <f t="shared" ref="X1263:AH1263" si="4655">X1084+W1263</f>
        <v>0</v>
      </c>
      <c r="Y1263" s="191">
        <f t="shared" si="4655"/>
        <v>0</v>
      </c>
      <c r="Z1263" s="191">
        <f t="shared" si="4655"/>
        <v>0</v>
      </c>
      <c r="AA1263" s="191">
        <f t="shared" si="4655"/>
        <v>0</v>
      </c>
      <c r="AB1263" s="191">
        <f t="shared" si="4655"/>
        <v>0</v>
      </c>
      <c r="AC1263" s="191">
        <f t="shared" si="4655"/>
        <v>0</v>
      </c>
      <c r="AD1263" s="191">
        <f t="shared" si="4655"/>
        <v>0</v>
      </c>
      <c r="AE1263" s="191">
        <f t="shared" si="4655"/>
        <v>0</v>
      </c>
      <c r="AF1263" s="191">
        <f t="shared" si="4655"/>
        <v>0</v>
      </c>
      <c r="AG1263" s="191">
        <f t="shared" si="4655"/>
        <v>0</v>
      </c>
      <c r="AH1263" s="191">
        <f t="shared" si="4655"/>
        <v>0</v>
      </c>
      <c r="AI1263" s="163"/>
      <c r="AJ1263" s="191">
        <f t="shared" si="4560"/>
        <v>0</v>
      </c>
      <c r="AK1263" s="191">
        <f t="shared" ref="AK1263:AU1263" si="4656">AK1084+AJ1263</f>
        <v>0</v>
      </c>
      <c r="AL1263" s="191">
        <f t="shared" si="4656"/>
        <v>0</v>
      </c>
      <c r="AM1263" s="191">
        <f t="shared" si="4656"/>
        <v>0</v>
      </c>
      <c r="AN1263" s="191">
        <f t="shared" si="4656"/>
        <v>0</v>
      </c>
      <c r="AO1263" s="191">
        <f t="shared" si="4656"/>
        <v>0</v>
      </c>
      <c r="AP1263" s="191">
        <f t="shared" si="4656"/>
        <v>0</v>
      </c>
      <c r="AQ1263" s="191">
        <f t="shared" si="4656"/>
        <v>0</v>
      </c>
      <c r="AR1263" s="191">
        <f t="shared" si="4656"/>
        <v>0</v>
      </c>
      <c r="AS1263" s="191">
        <f t="shared" si="4656"/>
        <v>0</v>
      </c>
      <c r="AT1263" s="191">
        <f t="shared" si="4656"/>
        <v>0</v>
      </c>
      <c r="AU1263" s="191">
        <f t="shared" si="4656"/>
        <v>0</v>
      </c>
      <c r="AV1263" s="163"/>
      <c r="AW1263" s="191">
        <f t="shared" si="4562"/>
        <v>0</v>
      </c>
      <c r="AX1263" s="191">
        <f t="shared" ref="AX1263:BH1263" si="4657">AX1084+AW1263</f>
        <v>0</v>
      </c>
      <c r="AY1263" s="191">
        <f t="shared" si="4657"/>
        <v>0</v>
      </c>
      <c r="AZ1263" s="191">
        <f t="shared" si="4657"/>
        <v>0</v>
      </c>
      <c r="BA1263" s="191">
        <f t="shared" si="4657"/>
        <v>0</v>
      </c>
      <c r="BB1263" s="191">
        <f t="shared" si="4657"/>
        <v>0</v>
      </c>
      <c r="BC1263" s="191">
        <f t="shared" si="4657"/>
        <v>0</v>
      </c>
      <c r="BD1263" s="191">
        <f t="shared" si="4657"/>
        <v>0</v>
      </c>
      <c r="BE1263" s="191">
        <f t="shared" si="4657"/>
        <v>75598.778000000006</v>
      </c>
      <c r="BF1263" s="191">
        <f t="shared" si="4657"/>
        <v>75598.778000000006</v>
      </c>
      <c r="BG1263" s="191">
        <f t="shared" si="4657"/>
        <v>75598.778000000006</v>
      </c>
      <c r="BH1263" s="191">
        <f t="shared" si="4657"/>
        <v>75598.778000000006</v>
      </c>
      <c r="BI1263" s="163"/>
      <c r="BV1263" s="163"/>
      <c r="CI1263" s="163"/>
      <c r="CV1263" s="163"/>
      <c r="DI1263" s="163"/>
      <c r="DV1263" s="163"/>
      <c r="EI1263" s="163"/>
    </row>
    <row r="1264" spans="1:139" ht="15.75" customHeight="1" outlineLevel="1" x14ac:dyDescent="0.25">
      <c r="A1264" s="2">
        <f t="shared" si="4641"/>
        <v>55</v>
      </c>
      <c r="B1264" s="1" t="str">
        <f t="shared" si="4641"/>
        <v>TAU-TBD47</v>
      </c>
      <c r="C1264" s="1" t="str">
        <f t="shared" si="4641"/>
        <v>SPP TAU - Circuit 66047</v>
      </c>
      <c r="D1264" s="2" t="str">
        <f t="shared" si="4641"/>
        <v>TAU-TBD47.1</v>
      </c>
      <c r="E1264" s="162" t="str">
        <f t="shared" si="4641"/>
        <v>SPP TAU - Circuit 66047</v>
      </c>
      <c r="F1264" s="84"/>
      <c r="G1264" s="123">
        <v>355</v>
      </c>
      <c r="H1264" s="128"/>
      <c r="J1264" s="191">
        <f t="shared" ref="J1264:U1264" si="4658">J1085+I1264</f>
        <v>0</v>
      </c>
      <c r="K1264" s="191">
        <f t="shared" si="4658"/>
        <v>0</v>
      </c>
      <c r="L1264" s="191">
        <f t="shared" si="4658"/>
        <v>0</v>
      </c>
      <c r="M1264" s="191">
        <f t="shared" si="4658"/>
        <v>0</v>
      </c>
      <c r="N1264" s="191">
        <f t="shared" si="4658"/>
        <v>0</v>
      </c>
      <c r="O1264" s="191">
        <f t="shared" si="4658"/>
        <v>0</v>
      </c>
      <c r="P1264" s="191">
        <f t="shared" si="4658"/>
        <v>0</v>
      </c>
      <c r="Q1264" s="191">
        <f t="shared" si="4658"/>
        <v>0</v>
      </c>
      <c r="R1264" s="191">
        <f t="shared" si="4658"/>
        <v>0</v>
      </c>
      <c r="S1264" s="191">
        <f t="shared" si="4658"/>
        <v>0</v>
      </c>
      <c r="T1264" s="191">
        <f t="shared" si="4658"/>
        <v>0</v>
      </c>
      <c r="U1264" s="191">
        <f t="shared" si="4658"/>
        <v>0</v>
      </c>
      <c r="V1264" s="163"/>
      <c r="W1264" s="191">
        <f t="shared" si="4558"/>
        <v>0</v>
      </c>
      <c r="X1264" s="191">
        <f t="shared" ref="X1264:AH1264" si="4659">X1085+W1264</f>
        <v>0</v>
      </c>
      <c r="Y1264" s="191">
        <f t="shared" si="4659"/>
        <v>0</v>
      </c>
      <c r="Z1264" s="191">
        <f t="shared" si="4659"/>
        <v>0</v>
      </c>
      <c r="AA1264" s="191">
        <f t="shared" si="4659"/>
        <v>0</v>
      </c>
      <c r="AB1264" s="191">
        <f t="shared" si="4659"/>
        <v>0</v>
      </c>
      <c r="AC1264" s="191">
        <f t="shared" si="4659"/>
        <v>0</v>
      </c>
      <c r="AD1264" s="191">
        <f t="shared" si="4659"/>
        <v>0</v>
      </c>
      <c r="AE1264" s="191">
        <f t="shared" si="4659"/>
        <v>0</v>
      </c>
      <c r="AF1264" s="191">
        <f t="shared" si="4659"/>
        <v>0</v>
      </c>
      <c r="AG1264" s="191">
        <f t="shared" si="4659"/>
        <v>0</v>
      </c>
      <c r="AH1264" s="191">
        <f t="shared" si="4659"/>
        <v>0</v>
      </c>
      <c r="AI1264" s="163"/>
      <c r="AJ1264" s="191">
        <f t="shared" si="4560"/>
        <v>0</v>
      </c>
      <c r="AK1264" s="191">
        <f t="shared" ref="AK1264:AU1264" si="4660">AK1085+AJ1264</f>
        <v>0</v>
      </c>
      <c r="AL1264" s="191">
        <f t="shared" si="4660"/>
        <v>0</v>
      </c>
      <c r="AM1264" s="191">
        <f t="shared" si="4660"/>
        <v>0</v>
      </c>
      <c r="AN1264" s="191">
        <f t="shared" si="4660"/>
        <v>0</v>
      </c>
      <c r="AO1264" s="191">
        <f t="shared" si="4660"/>
        <v>0</v>
      </c>
      <c r="AP1264" s="191">
        <f t="shared" si="4660"/>
        <v>0</v>
      </c>
      <c r="AQ1264" s="191">
        <f t="shared" si="4660"/>
        <v>0</v>
      </c>
      <c r="AR1264" s="191">
        <f t="shared" si="4660"/>
        <v>0</v>
      </c>
      <c r="AS1264" s="191">
        <f t="shared" si="4660"/>
        <v>0</v>
      </c>
      <c r="AT1264" s="191">
        <f t="shared" si="4660"/>
        <v>0</v>
      </c>
      <c r="AU1264" s="191">
        <f t="shared" si="4660"/>
        <v>0</v>
      </c>
      <c r="AV1264" s="163"/>
      <c r="AW1264" s="191">
        <f t="shared" si="4562"/>
        <v>0</v>
      </c>
      <c r="AX1264" s="191">
        <f t="shared" ref="AX1264:BH1264" si="4661">AX1085+AW1264</f>
        <v>0</v>
      </c>
      <c r="AY1264" s="191">
        <f t="shared" si="4661"/>
        <v>0</v>
      </c>
      <c r="AZ1264" s="191">
        <f t="shared" si="4661"/>
        <v>0</v>
      </c>
      <c r="BA1264" s="191">
        <f t="shared" si="4661"/>
        <v>0</v>
      </c>
      <c r="BB1264" s="191">
        <f t="shared" si="4661"/>
        <v>0</v>
      </c>
      <c r="BC1264" s="191">
        <f t="shared" si="4661"/>
        <v>0</v>
      </c>
      <c r="BD1264" s="191">
        <f t="shared" si="4661"/>
        <v>0</v>
      </c>
      <c r="BE1264" s="191">
        <f t="shared" si="4661"/>
        <v>3176.34</v>
      </c>
      <c r="BF1264" s="191">
        <f t="shared" si="4661"/>
        <v>3176.34</v>
      </c>
      <c r="BG1264" s="191">
        <f t="shared" si="4661"/>
        <v>3176.34</v>
      </c>
      <c r="BH1264" s="191">
        <f t="shared" si="4661"/>
        <v>3176.34</v>
      </c>
      <c r="BI1264" s="163"/>
      <c r="BV1264" s="163"/>
      <c r="CI1264" s="163"/>
      <c r="CV1264" s="163"/>
      <c r="DI1264" s="163"/>
      <c r="DV1264" s="163"/>
      <c r="EI1264" s="163"/>
    </row>
    <row r="1265" spans="1:139" ht="15.75" customHeight="1" outlineLevel="1" x14ac:dyDescent="0.25">
      <c r="A1265" s="2">
        <f t="shared" si="4641"/>
        <v>56</v>
      </c>
      <c r="B1265" s="1" t="str">
        <f t="shared" si="4641"/>
        <v>TAU-TBD48</v>
      </c>
      <c r="C1265" s="1" t="str">
        <f t="shared" si="4641"/>
        <v>SPP TAU - Circuit 66436</v>
      </c>
      <c r="D1265" s="2" t="str">
        <f t="shared" si="4641"/>
        <v>TAU-TBD48.1</v>
      </c>
      <c r="E1265" s="162" t="str">
        <f t="shared" si="4641"/>
        <v>SPP TAU - Circuit 66436</v>
      </c>
      <c r="F1265" s="84"/>
      <c r="G1265" s="123">
        <v>355</v>
      </c>
      <c r="H1265" s="128"/>
      <c r="J1265" s="191">
        <f t="shared" ref="J1265:U1265" si="4662">J1086+I1265</f>
        <v>0</v>
      </c>
      <c r="K1265" s="191">
        <f t="shared" si="4662"/>
        <v>0</v>
      </c>
      <c r="L1265" s="191">
        <f t="shared" si="4662"/>
        <v>0</v>
      </c>
      <c r="M1265" s="191">
        <f t="shared" si="4662"/>
        <v>0</v>
      </c>
      <c r="N1265" s="191">
        <f t="shared" si="4662"/>
        <v>0</v>
      </c>
      <c r="O1265" s="191">
        <f t="shared" si="4662"/>
        <v>0</v>
      </c>
      <c r="P1265" s="191">
        <f t="shared" si="4662"/>
        <v>0</v>
      </c>
      <c r="Q1265" s="191">
        <f t="shared" si="4662"/>
        <v>0</v>
      </c>
      <c r="R1265" s="191">
        <f t="shared" si="4662"/>
        <v>0</v>
      </c>
      <c r="S1265" s="191">
        <f t="shared" si="4662"/>
        <v>0</v>
      </c>
      <c r="T1265" s="191">
        <f t="shared" si="4662"/>
        <v>0</v>
      </c>
      <c r="U1265" s="191">
        <f t="shared" si="4662"/>
        <v>0</v>
      </c>
      <c r="V1265" s="163"/>
      <c r="W1265" s="191">
        <f t="shared" si="4558"/>
        <v>0</v>
      </c>
      <c r="X1265" s="191">
        <f t="shared" ref="X1265:AH1265" si="4663">X1086+W1265</f>
        <v>0</v>
      </c>
      <c r="Y1265" s="191">
        <f t="shared" si="4663"/>
        <v>0</v>
      </c>
      <c r="Z1265" s="191">
        <f t="shared" si="4663"/>
        <v>0</v>
      </c>
      <c r="AA1265" s="191">
        <f t="shared" si="4663"/>
        <v>0</v>
      </c>
      <c r="AB1265" s="191">
        <f t="shared" si="4663"/>
        <v>0</v>
      </c>
      <c r="AC1265" s="191">
        <f t="shared" si="4663"/>
        <v>0</v>
      </c>
      <c r="AD1265" s="191">
        <f t="shared" si="4663"/>
        <v>0</v>
      </c>
      <c r="AE1265" s="191">
        <f t="shared" si="4663"/>
        <v>0</v>
      </c>
      <c r="AF1265" s="191">
        <f t="shared" si="4663"/>
        <v>0</v>
      </c>
      <c r="AG1265" s="191">
        <f t="shared" si="4663"/>
        <v>0</v>
      </c>
      <c r="AH1265" s="191">
        <f t="shared" si="4663"/>
        <v>0</v>
      </c>
      <c r="AI1265" s="163"/>
      <c r="AJ1265" s="191">
        <f t="shared" si="4560"/>
        <v>0</v>
      </c>
      <c r="AK1265" s="191">
        <f t="shared" ref="AK1265:AU1265" si="4664">AK1086+AJ1265</f>
        <v>0</v>
      </c>
      <c r="AL1265" s="191">
        <f t="shared" si="4664"/>
        <v>0</v>
      </c>
      <c r="AM1265" s="191">
        <f t="shared" si="4664"/>
        <v>0</v>
      </c>
      <c r="AN1265" s="191">
        <f t="shared" si="4664"/>
        <v>0</v>
      </c>
      <c r="AO1265" s="191">
        <f t="shared" si="4664"/>
        <v>0</v>
      </c>
      <c r="AP1265" s="191">
        <f t="shared" si="4664"/>
        <v>0</v>
      </c>
      <c r="AQ1265" s="191">
        <f t="shared" si="4664"/>
        <v>0</v>
      </c>
      <c r="AR1265" s="191">
        <f t="shared" si="4664"/>
        <v>0</v>
      </c>
      <c r="AS1265" s="191">
        <f t="shared" si="4664"/>
        <v>0</v>
      </c>
      <c r="AT1265" s="191">
        <f t="shared" si="4664"/>
        <v>0</v>
      </c>
      <c r="AU1265" s="191">
        <f t="shared" si="4664"/>
        <v>0</v>
      </c>
      <c r="AV1265" s="163"/>
      <c r="AW1265" s="191">
        <f t="shared" si="4562"/>
        <v>0</v>
      </c>
      <c r="AX1265" s="191">
        <f t="shared" ref="AX1265:BH1265" si="4665">AX1086+AW1265</f>
        <v>0</v>
      </c>
      <c r="AY1265" s="191">
        <f t="shared" si="4665"/>
        <v>0</v>
      </c>
      <c r="AZ1265" s="191">
        <f t="shared" si="4665"/>
        <v>0</v>
      </c>
      <c r="BA1265" s="191">
        <f t="shared" si="4665"/>
        <v>0</v>
      </c>
      <c r="BB1265" s="191">
        <f t="shared" si="4665"/>
        <v>0</v>
      </c>
      <c r="BC1265" s="191">
        <f t="shared" si="4665"/>
        <v>0</v>
      </c>
      <c r="BD1265" s="191">
        <f t="shared" si="4665"/>
        <v>0</v>
      </c>
      <c r="BE1265" s="191">
        <f t="shared" si="4665"/>
        <v>0</v>
      </c>
      <c r="BF1265" s="191">
        <f t="shared" si="4665"/>
        <v>107995.56000000001</v>
      </c>
      <c r="BG1265" s="191">
        <f t="shared" si="4665"/>
        <v>107995.56000000001</v>
      </c>
      <c r="BH1265" s="191">
        <f t="shared" si="4665"/>
        <v>107995.56000000001</v>
      </c>
      <c r="BI1265" s="163"/>
      <c r="BV1265" s="163"/>
      <c r="CI1265" s="163"/>
      <c r="CV1265" s="163"/>
      <c r="DI1265" s="163"/>
      <c r="DV1265" s="163"/>
      <c r="EI1265" s="163"/>
    </row>
    <row r="1266" spans="1:139" ht="15.75" customHeight="1" outlineLevel="1" x14ac:dyDescent="0.25">
      <c r="A1266" s="2">
        <f t="shared" si="4641"/>
        <v>57</v>
      </c>
      <c r="B1266" s="1" t="str">
        <f t="shared" si="4641"/>
        <v>TAU-TBD49</v>
      </c>
      <c r="C1266" s="1" t="str">
        <f t="shared" si="4641"/>
        <v>SPP TAU - Circuit 66098</v>
      </c>
      <c r="D1266" s="2" t="str">
        <f t="shared" si="4641"/>
        <v>TAU-TBD49.1</v>
      </c>
      <c r="E1266" s="162" t="str">
        <f t="shared" si="4641"/>
        <v>SPP TAU - Circuit 66098</v>
      </c>
      <c r="F1266" s="84"/>
      <c r="G1266" s="123">
        <v>355</v>
      </c>
      <c r="H1266" s="128"/>
      <c r="J1266" s="191">
        <f t="shared" ref="J1266:U1266" si="4666">J1087+I1266</f>
        <v>0</v>
      </c>
      <c r="K1266" s="191">
        <f t="shared" si="4666"/>
        <v>0</v>
      </c>
      <c r="L1266" s="191">
        <f t="shared" si="4666"/>
        <v>0</v>
      </c>
      <c r="M1266" s="191">
        <f t="shared" si="4666"/>
        <v>0</v>
      </c>
      <c r="N1266" s="191">
        <f t="shared" si="4666"/>
        <v>0</v>
      </c>
      <c r="O1266" s="191">
        <f t="shared" si="4666"/>
        <v>0</v>
      </c>
      <c r="P1266" s="191">
        <f t="shared" si="4666"/>
        <v>0</v>
      </c>
      <c r="Q1266" s="191">
        <f t="shared" si="4666"/>
        <v>0</v>
      </c>
      <c r="R1266" s="191">
        <f t="shared" si="4666"/>
        <v>0</v>
      </c>
      <c r="S1266" s="191">
        <f t="shared" si="4666"/>
        <v>0</v>
      </c>
      <c r="T1266" s="191">
        <f t="shared" si="4666"/>
        <v>0</v>
      </c>
      <c r="U1266" s="191">
        <f t="shared" si="4666"/>
        <v>0</v>
      </c>
      <c r="V1266" s="163"/>
      <c r="W1266" s="191">
        <f t="shared" si="4558"/>
        <v>0</v>
      </c>
      <c r="X1266" s="191">
        <f t="shared" ref="X1266:AH1266" si="4667">X1087+W1266</f>
        <v>0</v>
      </c>
      <c r="Y1266" s="191">
        <f t="shared" si="4667"/>
        <v>0</v>
      </c>
      <c r="Z1266" s="191">
        <f t="shared" si="4667"/>
        <v>0</v>
      </c>
      <c r="AA1266" s="191">
        <f t="shared" si="4667"/>
        <v>0</v>
      </c>
      <c r="AB1266" s="191">
        <f t="shared" si="4667"/>
        <v>0</v>
      </c>
      <c r="AC1266" s="191">
        <f t="shared" si="4667"/>
        <v>0</v>
      </c>
      <c r="AD1266" s="191">
        <f t="shared" si="4667"/>
        <v>0</v>
      </c>
      <c r="AE1266" s="191">
        <f t="shared" si="4667"/>
        <v>0</v>
      </c>
      <c r="AF1266" s="191">
        <f t="shared" si="4667"/>
        <v>0</v>
      </c>
      <c r="AG1266" s="191">
        <f t="shared" si="4667"/>
        <v>0</v>
      </c>
      <c r="AH1266" s="191">
        <f t="shared" si="4667"/>
        <v>0</v>
      </c>
      <c r="AI1266" s="163"/>
      <c r="AJ1266" s="191">
        <f t="shared" si="4560"/>
        <v>0</v>
      </c>
      <c r="AK1266" s="191">
        <f t="shared" ref="AK1266:AU1266" si="4668">AK1087+AJ1266</f>
        <v>0</v>
      </c>
      <c r="AL1266" s="191">
        <f t="shared" si="4668"/>
        <v>0</v>
      </c>
      <c r="AM1266" s="191">
        <f t="shared" si="4668"/>
        <v>0</v>
      </c>
      <c r="AN1266" s="191">
        <f t="shared" si="4668"/>
        <v>0</v>
      </c>
      <c r="AO1266" s="191">
        <f t="shared" si="4668"/>
        <v>0</v>
      </c>
      <c r="AP1266" s="191">
        <f t="shared" si="4668"/>
        <v>0</v>
      </c>
      <c r="AQ1266" s="191">
        <f t="shared" si="4668"/>
        <v>0</v>
      </c>
      <c r="AR1266" s="191">
        <f t="shared" si="4668"/>
        <v>0</v>
      </c>
      <c r="AS1266" s="191">
        <f t="shared" si="4668"/>
        <v>0</v>
      </c>
      <c r="AT1266" s="191">
        <f t="shared" si="4668"/>
        <v>0</v>
      </c>
      <c r="AU1266" s="191">
        <f t="shared" si="4668"/>
        <v>0</v>
      </c>
      <c r="AV1266" s="163"/>
      <c r="AW1266" s="191">
        <f t="shared" si="4562"/>
        <v>0</v>
      </c>
      <c r="AX1266" s="191">
        <f t="shared" ref="AX1266:BH1266" si="4669">AX1087+AW1266</f>
        <v>0</v>
      </c>
      <c r="AY1266" s="191">
        <f t="shared" si="4669"/>
        <v>0</v>
      </c>
      <c r="AZ1266" s="191">
        <f t="shared" si="4669"/>
        <v>0</v>
      </c>
      <c r="BA1266" s="191">
        <f t="shared" si="4669"/>
        <v>0</v>
      </c>
      <c r="BB1266" s="191">
        <f t="shared" si="4669"/>
        <v>0</v>
      </c>
      <c r="BC1266" s="191">
        <f t="shared" si="4669"/>
        <v>0</v>
      </c>
      <c r="BD1266" s="191">
        <f t="shared" si="4669"/>
        <v>0</v>
      </c>
      <c r="BE1266" s="191">
        <f t="shared" si="4669"/>
        <v>0</v>
      </c>
      <c r="BF1266" s="191">
        <f t="shared" si="4669"/>
        <v>69545.813999999998</v>
      </c>
      <c r="BG1266" s="191">
        <f t="shared" si="4669"/>
        <v>69545.813999999998</v>
      </c>
      <c r="BH1266" s="191">
        <f t="shared" si="4669"/>
        <v>69545.813999999998</v>
      </c>
      <c r="BI1266" s="163"/>
      <c r="BV1266" s="163"/>
      <c r="CI1266" s="163"/>
      <c r="CV1266" s="163"/>
      <c r="DI1266" s="163"/>
      <c r="DV1266" s="163"/>
      <c r="EI1266" s="163"/>
    </row>
    <row r="1267" spans="1:139" ht="15.75" customHeight="1" outlineLevel="1" x14ac:dyDescent="0.25">
      <c r="A1267" s="2">
        <f t="shared" si="4641"/>
        <v>58</v>
      </c>
      <c r="B1267" s="1" t="str">
        <f t="shared" si="4641"/>
        <v>TAU-TBD50</v>
      </c>
      <c r="C1267" s="1" t="str">
        <f t="shared" si="4641"/>
        <v>SPP TAU - Circuit 230020</v>
      </c>
      <c r="D1267" s="2" t="str">
        <f t="shared" si="4641"/>
        <v>TAU-TBD50.1</v>
      </c>
      <c r="E1267" s="162" t="str">
        <f t="shared" si="4641"/>
        <v>SPP TAU - Circuit 230020</v>
      </c>
      <c r="F1267" s="84"/>
      <c r="G1267" s="123">
        <v>355</v>
      </c>
      <c r="H1267" s="128"/>
      <c r="J1267" s="191">
        <f t="shared" ref="J1267:U1267" si="4670">J1088+I1267</f>
        <v>0</v>
      </c>
      <c r="K1267" s="191">
        <f t="shared" si="4670"/>
        <v>0</v>
      </c>
      <c r="L1267" s="191">
        <f t="shared" si="4670"/>
        <v>0</v>
      </c>
      <c r="M1267" s="191">
        <f t="shared" si="4670"/>
        <v>0</v>
      </c>
      <c r="N1267" s="191">
        <f t="shared" si="4670"/>
        <v>0</v>
      </c>
      <c r="O1267" s="191">
        <f t="shared" si="4670"/>
        <v>0</v>
      </c>
      <c r="P1267" s="191">
        <f t="shared" si="4670"/>
        <v>0</v>
      </c>
      <c r="Q1267" s="191">
        <f t="shared" si="4670"/>
        <v>0</v>
      </c>
      <c r="R1267" s="191">
        <f t="shared" si="4670"/>
        <v>0</v>
      </c>
      <c r="S1267" s="191">
        <f t="shared" si="4670"/>
        <v>0</v>
      </c>
      <c r="T1267" s="191">
        <f t="shared" si="4670"/>
        <v>0</v>
      </c>
      <c r="U1267" s="191">
        <f t="shared" si="4670"/>
        <v>0</v>
      </c>
      <c r="V1267" s="163"/>
      <c r="W1267" s="191">
        <f t="shared" si="4558"/>
        <v>0</v>
      </c>
      <c r="X1267" s="191">
        <f t="shared" ref="X1267:AH1267" si="4671">X1088+W1267</f>
        <v>0</v>
      </c>
      <c r="Y1267" s="191">
        <f t="shared" si="4671"/>
        <v>0</v>
      </c>
      <c r="Z1267" s="191">
        <f t="shared" si="4671"/>
        <v>0</v>
      </c>
      <c r="AA1267" s="191">
        <f t="shared" si="4671"/>
        <v>0</v>
      </c>
      <c r="AB1267" s="191">
        <f t="shared" si="4671"/>
        <v>0</v>
      </c>
      <c r="AC1267" s="191">
        <f t="shared" si="4671"/>
        <v>0</v>
      </c>
      <c r="AD1267" s="191">
        <f t="shared" si="4671"/>
        <v>0</v>
      </c>
      <c r="AE1267" s="191">
        <f t="shared" si="4671"/>
        <v>0</v>
      </c>
      <c r="AF1267" s="191">
        <f t="shared" si="4671"/>
        <v>0</v>
      </c>
      <c r="AG1267" s="191">
        <f t="shared" si="4671"/>
        <v>0</v>
      </c>
      <c r="AH1267" s="191">
        <f t="shared" si="4671"/>
        <v>0</v>
      </c>
      <c r="AI1267" s="163"/>
      <c r="AJ1267" s="191">
        <f t="shared" si="4560"/>
        <v>0</v>
      </c>
      <c r="AK1267" s="191">
        <f t="shared" ref="AK1267:AU1267" si="4672">AK1088+AJ1267</f>
        <v>0</v>
      </c>
      <c r="AL1267" s="191">
        <f t="shared" si="4672"/>
        <v>0</v>
      </c>
      <c r="AM1267" s="191">
        <f t="shared" si="4672"/>
        <v>0</v>
      </c>
      <c r="AN1267" s="191">
        <f t="shared" si="4672"/>
        <v>0</v>
      </c>
      <c r="AO1267" s="191">
        <f t="shared" si="4672"/>
        <v>0</v>
      </c>
      <c r="AP1267" s="191">
        <f t="shared" si="4672"/>
        <v>0</v>
      </c>
      <c r="AQ1267" s="191">
        <f t="shared" si="4672"/>
        <v>0</v>
      </c>
      <c r="AR1267" s="191">
        <f t="shared" si="4672"/>
        <v>0</v>
      </c>
      <c r="AS1267" s="191">
        <f t="shared" si="4672"/>
        <v>0</v>
      </c>
      <c r="AT1267" s="191">
        <f t="shared" si="4672"/>
        <v>0</v>
      </c>
      <c r="AU1267" s="191">
        <f t="shared" si="4672"/>
        <v>0</v>
      </c>
      <c r="AV1267" s="163"/>
      <c r="AW1267" s="191">
        <f t="shared" si="4562"/>
        <v>0</v>
      </c>
      <c r="AX1267" s="191">
        <f t="shared" ref="AX1267:BH1267" si="4673">AX1088+AW1267</f>
        <v>0</v>
      </c>
      <c r="AY1267" s="191">
        <f t="shared" si="4673"/>
        <v>0</v>
      </c>
      <c r="AZ1267" s="191">
        <f t="shared" si="4673"/>
        <v>0</v>
      </c>
      <c r="BA1267" s="191">
        <f t="shared" si="4673"/>
        <v>0</v>
      </c>
      <c r="BB1267" s="191">
        <f t="shared" si="4673"/>
        <v>0</v>
      </c>
      <c r="BC1267" s="191">
        <f t="shared" si="4673"/>
        <v>0</v>
      </c>
      <c r="BD1267" s="191">
        <f t="shared" si="4673"/>
        <v>0</v>
      </c>
      <c r="BE1267" s="191">
        <f t="shared" si="4673"/>
        <v>0</v>
      </c>
      <c r="BF1267" s="191">
        <f t="shared" si="4673"/>
        <v>0</v>
      </c>
      <c r="BG1267" s="191">
        <f t="shared" si="4673"/>
        <v>0</v>
      </c>
      <c r="BH1267" s="191">
        <f t="shared" si="4673"/>
        <v>131322.12</v>
      </c>
      <c r="BI1267" s="163"/>
      <c r="BV1267" s="163"/>
      <c r="CI1267" s="163"/>
      <c r="CV1267" s="163"/>
      <c r="DI1267" s="163"/>
      <c r="DV1267" s="163"/>
      <c r="EI1267" s="163"/>
    </row>
    <row r="1268" spans="1:139" ht="15.75" customHeight="1" outlineLevel="1" x14ac:dyDescent="0.25">
      <c r="A1268" s="2">
        <f t="shared" si="4641"/>
        <v>59</v>
      </c>
      <c r="B1268" s="1" t="str">
        <f t="shared" si="4641"/>
        <v>TAU-TBD51</v>
      </c>
      <c r="C1268" s="1" t="str">
        <f t="shared" si="4641"/>
        <v>SPP TAU - Circuit 230623</v>
      </c>
      <c r="D1268" s="2" t="str">
        <f t="shared" si="4641"/>
        <v>TAU-TBD51.1</v>
      </c>
      <c r="E1268" s="162" t="str">
        <f t="shared" si="4641"/>
        <v>SPP TAU - Circuit 230623</v>
      </c>
      <c r="F1268" s="84"/>
      <c r="G1268" s="123">
        <v>355</v>
      </c>
      <c r="H1268" s="128"/>
      <c r="J1268" s="191">
        <f t="shared" ref="J1268:U1268" si="4674">J1089+I1268</f>
        <v>0</v>
      </c>
      <c r="K1268" s="191">
        <f t="shared" si="4674"/>
        <v>0</v>
      </c>
      <c r="L1268" s="191">
        <f t="shared" si="4674"/>
        <v>0</v>
      </c>
      <c r="M1268" s="191">
        <f t="shared" si="4674"/>
        <v>0</v>
      </c>
      <c r="N1268" s="191">
        <f t="shared" si="4674"/>
        <v>0</v>
      </c>
      <c r="O1268" s="191">
        <f t="shared" si="4674"/>
        <v>0</v>
      </c>
      <c r="P1268" s="191">
        <f t="shared" si="4674"/>
        <v>0</v>
      </c>
      <c r="Q1268" s="191">
        <f t="shared" si="4674"/>
        <v>0</v>
      </c>
      <c r="R1268" s="191">
        <f t="shared" si="4674"/>
        <v>0</v>
      </c>
      <c r="S1268" s="191">
        <f t="shared" si="4674"/>
        <v>0</v>
      </c>
      <c r="T1268" s="191">
        <f t="shared" si="4674"/>
        <v>0</v>
      </c>
      <c r="U1268" s="191">
        <f t="shared" si="4674"/>
        <v>0</v>
      </c>
      <c r="V1268" s="163"/>
      <c r="W1268" s="191">
        <f t="shared" si="4558"/>
        <v>0</v>
      </c>
      <c r="X1268" s="191">
        <f t="shared" ref="X1268:AH1268" si="4675">X1089+W1268</f>
        <v>0</v>
      </c>
      <c r="Y1268" s="191">
        <f t="shared" si="4675"/>
        <v>0</v>
      </c>
      <c r="Z1268" s="191">
        <f t="shared" si="4675"/>
        <v>0</v>
      </c>
      <c r="AA1268" s="191">
        <f t="shared" si="4675"/>
        <v>0</v>
      </c>
      <c r="AB1268" s="191">
        <f t="shared" si="4675"/>
        <v>0</v>
      </c>
      <c r="AC1268" s="191">
        <f t="shared" si="4675"/>
        <v>0</v>
      </c>
      <c r="AD1268" s="191">
        <f t="shared" si="4675"/>
        <v>0</v>
      </c>
      <c r="AE1268" s="191">
        <f t="shared" si="4675"/>
        <v>0</v>
      </c>
      <c r="AF1268" s="191">
        <f t="shared" si="4675"/>
        <v>0</v>
      </c>
      <c r="AG1268" s="191">
        <f t="shared" si="4675"/>
        <v>0</v>
      </c>
      <c r="AH1268" s="191">
        <f t="shared" si="4675"/>
        <v>0</v>
      </c>
      <c r="AI1268" s="163"/>
      <c r="AJ1268" s="191">
        <f t="shared" si="4560"/>
        <v>0</v>
      </c>
      <c r="AK1268" s="191">
        <f t="shared" ref="AK1268:AU1268" si="4676">AK1089+AJ1268</f>
        <v>0</v>
      </c>
      <c r="AL1268" s="191">
        <f t="shared" si="4676"/>
        <v>0</v>
      </c>
      <c r="AM1268" s="191">
        <f t="shared" si="4676"/>
        <v>0</v>
      </c>
      <c r="AN1268" s="191">
        <f t="shared" si="4676"/>
        <v>0</v>
      </c>
      <c r="AO1268" s="191">
        <f t="shared" si="4676"/>
        <v>0</v>
      </c>
      <c r="AP1268" s="191">
        <f t="shared" si="4676"/>
        <v>0</v>
      </c>
      <c r="AQ1268" s="191">
        <f t="shared" si="4676"/>
        <v>0</v>
      </c>
      <c r="AR1268" s="191">
        <f t="shared" si="4676"/>
        <v>0</v>
      </c>
      <c r="AS1268" s="191">
        <f t="shared" si="4676"/>
        <v>0</v>
      </c>
      <c r="AT1268" s="191">
        <f t="shared" si="4676"/>
        <v>0</v>
      </c>
      <c r="AU1268" s="191">
        <f t="shared" si="4676"/>
        <v>0</v>
      </c>
      <c r="AV1268" s="163"/>
      <c r="AW1268" s="191">
        <f t="shared" si="4562"/>
        <v>0</v>
      </c>
      <c r="AX1268" s="191">
        <f t="shared" ref="AX1268:BH1268" si="4677">AX1089+AW1268</f>
        <v>0</v>
      </c>
      <c r="AY1268" s="191">
        <f t="shared" si="4677"/>
        <v>0</v>
      </c>
      <c r="AZ1268" s="191">
        <f t="shared" si="4677"/>
        <v>0</v>
      </c>
      <c r="BA1268" s="191">
        <f t="shared" si="4677"/>
        <v>0</v>
      </c>
      <c r="BB1268" s="191">
        <f t="shared" si="4677"/>
        <v>0</v>
      </c>
      <c r="BC1268" s="191">
        <f t="shared" si="4677"/>
        <v>0</v>
      </c>
      <c r="BD1268" s="191">
        <f t="shared" si="4677"/>
        <v>0</v>
      </c>
      <c r="BE1268" s="191">
        <f t="shared" si="4677"/>
        <v>0</v>
      </c>
      <c r="BF1268" s="191">
        <f t="shared" si="4677"/>
        <v>0</v>
      </c>
      <c r="BG1268" s="191">
        <f t="shared" si="4677"/>
        <v>0</v>
      </c>
      <c r="BH1268" s="191">
        <f t="shared" si="4677"/>
        <v>0</v>
      </c>
      <c r="BI1268" s="163"/>
      <c r="BV1268" s="163"/>
      <c r="CI1268" s="163"/>
      <c r="CV1268" s="163"/>
      <c r="DI1268" s="163"/>
      <c r="DV1268" s="163"/>
      <c r="EI1268" s="163"/>
    </row>
    <row r="1269" spans="1:139" ht="15.75" customHeight="1" outlineLevel="1" x14ac:dyDescent="0.25">
      <c r="A1269" s="2">
        <f t="shared" si="4641"/>
        <v>60</v>
      </c>
      <c r="B1269" s="1" t="str">
        <f t="shared" si="4641"/>
        <v>TAU-TBD52</v>
      </c>
      <c r="C1269" s="1" t="str">
        <f t="shared" si="4641"/>
        <v>SPP TAU - Circuit 230604</v>
      </c>
      <c r="D1269" s="2" t="str">
        <f t="shared" si="4641"/>
        <v>TAU-TBD52.1</v>
      </c>
      <c r="E1269" s="162" t="str">
        <f t="shared" si="4641"/>
        <v>SPP TAU - Circuit 230604</v>
      </c>
      <c r="F1269" s="84"/>
      <c r="G1269" s="123">
        <v>355</v>
      </c>
      <c r="H1269" s="128"/>
      <c r="J1269" s="191">
        <f t="shared" ref="J1269:U1269" si="4678">J1090+I1269</f>
        <v>0</v>
      </c>
      <c r="K1269" s="191">
        <f t="shared" si="4678"/>
        <v>0</v>
      </c>
      <c r="L1269" s="191">
        <f t="shared" si="4678"/>
        <v>0</v>
      </c>
      <c r="M1269" s="191">
        <f t="shared" si="4678"/>
        <v>0</v>
      </c>
      <c r="N1269" s="191">
        <f t="shared" si="4678"/>
        <v>0</v>
      </c>
      <c r="O1269" s="191">
        <f t="shared" si="4678"/>
        <v>0</v>
      </c>
      <c r="P1269" s="191">
        <f t="shared" si="4678"/>
        <v>0</v>
      </c>
      <c r="Q1269" s="191">
        <f t="shared" si="4678"/>
        <v>0</v>
      </c>
      <c r="R1269" s="191">
        <f t="shared" si="4678"/>
        <v>0</v>
      </c>
      <c r="S1269" s="191">
        <f t="shared" si="4678"/>
        <v>0</v>
      </c>
      <c r="T1269" s="191">
        <f t="shared" si="4678"/>
        <v>0</v>
      </c>
      <c r="U1269" s="191">
        <f t="shared" si="4678"/>
        <v>0</v>
      </c>
      <c r="V1269" s="163"/>
      <c r="W1269" s="191">
        <f t="shared" si="4558"/>
        <v>0</v>
      </c>
      <c r="X1269" s="191">
        <f t="shared" ref="X1269:AH1269" si="4679">X1090+W1269</f>
        <v>0</v>
      </c>
      <c r="Y1269" s="191">
        <f t="shared" si="4679"/>
        <v>0</v>
      </c>
      <c r="Z1269" s="191">
        <f t="shared" si="4679"/>
        <v>0</v>
      </c>
      <c r="AA1269" s="191">
        <f t="shared" si="4679"/>
        <v>0</v>
      </c>
      <c r="AB1269" s="191">
        <f t="shared" si="4679"/>
        <v>0</v>
      </c>
      <c r="AC1269" s="191">
        <f t="shared" si="4679"/>
        <v>0</v>
      </c>
      <c r="AD1269" s="191">
        <f t="shared" si="4679"/>
        <v>0</v>
      </c>
      <c r="AE1269" s="191">
        <f t="shared" si="4679"/>
        <v>0</v>
      </c>
      <c r="AF1269" s="191">
        <f t="shared" si="4679"/>
        <v>0</v>
      </c>
      <c r="AG1269" s="191">
        <f t="shared" si="4679"/>
        <v>0</v>
      </c>
      <c r="AH1269" s="191">
        <f t="shared" si="4679"/>
        <v>0</v>
      </c>
      <c r="AI1269" s="163"/>
      <c r="AJ1269" s="191">
        <f t="shared" si="4560"/>
        <v>0</v>
      </c>
      <c r="AK1269" s="191">
        <f t="shared" ref="AK1269:AU1269" si="4680">AK1090+AJ1269</f>
        <v>0</v>
      </c>
      <c r="AL1269" s="191">
        <f t="shared" si="4680"/>
        <v>0</v>
      </c>
      <c r="AM1269" s="191">
        <f t="shared" si="4680"/>
        <v>0</v>
      </c>
      <c r="AN1269" s="191">
        <f t="shared" si="4680"/>
        <v>0</v>
      </c>
      <c r="AO1269" s="191">
        <f t="shared" si="4680"/>
        <v>0</v>
      </c>
      <c r="AP1269" s="191">
        <f t="shared" si="4680"/>
        <v>0</v>
      </c>
      <c r="AQ1269" s="191">
        <f t="shared" si="4680"/>
        <v>0</v>
      </c>
      <c r="AR1269" s="191">
        <f t="shared" si="4680"/>
        <v>0</v>
      </c>
      <c r="AS1269" s="191">
        <f t="shared" si="4680"/>
        <v>0</v>
      </c>
      <c r="AT1269" s="191">
        <f t="shared" si="4680"/>
        <v>0</v>
      </c>
      <c r="AU1269" s="191">
        <f t="shared" si="4680"/>
        <v>0</v>
      </c>
      <c r="AV1269" s="163"/>
      <c r="AW1269" s="191">
        <f t="shared" si="4562"/>
        <v>0</v>
      </c>
      <c r="AX1269" s="191">
        <f t="shared" ref="AX1269:BH1269" si="4681">AX1090+AW1269</f>
        <v>0</v>
      </c>
      <c r="AY1269" s="191">
        <f t="shared" si="4681"/>
        <v>0</v>
      </c>
      <c r="AZ1269" s="191">
        <f t="shared" si="4681"/>
        <v>0</v>
      </c>
      <c r="BA1269" s="191">
        <f t="shared" si="4681"/>
        <v>0</v>
      </c>
      <c r="BB1269" s="191">
        <f t="shared" si="4681"/>
        <v>0</v>
      </c>
      <c r="BC1269" s="191">
        <f t="shared" si="4681"/>
        <v>0</v>
      </c>
      <c r="BD1269" s="191">
        <f t="shared" si="4681"/>
        <v>0</v>
      </c>
      <c r="BE1269" s="191">
        <f t="shared" si="4681"/>
        <v>0</v>
      </c>
      <c r="BF1269" s="191">
        <f t="shared" si="4681"/>
        <v>0</v>
      </c>
      <c r="BG1269" s="191">
        <f t="shared" si="4681"/>
        <v>0</v>
      </c>
      <c r="BH1269" s="191">
        <f t="shared" si="4681"/>
        <v>0</v>
      </c>
      <c r="BI1269" s="163"/>
      <c r="BV1269" s="163"/>
      <c r="CI1269" s="163"/>
      <c r="CV1269" s="163"/>
      <c r="DI1269" s="163"/>
      <c r="DV1269" s="163"/>
      <c r="EI1269" s="163"/>
    </row>
    <row r="1270" spans="1:139" ht="15.75" customHeight="1" outlineLevel="1" x14ac:dyDescent="0.25">
      <c r="A1270" s="2">
        <f t="shared" ref="A1270:E1279" si="4682">A1091</f>
        <v>61</v>
      </c>
      <c r="B1270" s="1" t="str">
        <f t="shared" si="4682"/>
        <v>TAU-TBD53</v>
      </c>
      <c r="C1270" s="1" t="str">
        <f t="shared" si="4682"/>
        <v>SPP TAU - Circuit 66035</v>
      </c>
      <c r="D1270" s="2" t="str">
        <f t="shared" si="4682"/>
        <v>TAU-TBD53.1</v>
      </c>
      <c r="E1270" s="162" t="str">
        <f t="shared" si="4682"/>
        <v>SPP TAU - Circuit 66035</v>
      </c>
      <c r="F1270" s="84"/>
      <c r="G1270" s="123">
        <v>355</v>
      </c>
      <c r="H1270" s="128"/>
      <c r="J1270" s="191">
        <f t="shared" ref="J1270:U1270" si="4683">J1091+I1270</f>
        <v>0</v>
      </c>
      <c r="K1270" s="191">
        <f t="shared" si="4683"/>
        <v>0</v>
      </c>
      <c r="L1270" s="191">
        <f t="shared" si="4683"/>
        <v>0</v>
      </c>
      <c r="M1270" s="191">
        <f t="shared" si="4683"/>
        <v>0</v>
      </c>
      <c r="N1270" s="191">
        <f t="shared" si="4683"/>
        <v>0</v>
      </c>
      <c r="O1270" s="191">
        <f t="shared" si="4683"/>
        <v>0</v>
      </c>
      <c r="P1270" s="191">
        <f t="shared" si="4683"/>
        <v>0</v>
      </c>
      <c r="Q1270" s="191">
        <f t="shared" si="4683"/>
        <v>0</v>
      </c>
      <c r="R1270" s="191">
        <f t="shared" si="4683"/>
        <v>0</v>
      </c>
      <c r="S1270" s="191">
        <f t="shared" si="4683"/>
        <v>0</v>
      </c>
      <c r="T1270" s="191">
        <f t="shared" si="4683"/>
        <v>0</v>
      </c>
      <c r="U1270" s="191">
        <f t="shared" si="4683"/>
        <v>0</v>
      </c>
      <c r="V1270" s="163"/>
      <c r="W1270" s="191">
        <f t="shared" si="4558"/>
        <v>0</v>
      </c>
      <c r="X1270" s="191">
        <f t="shared" ref="X1270:AH1270" si="4684">X1091+W1270</f>
        <v>0</v>
      </c>
      <c r="Y1270" s="191">
        <f t="shared" si="4684"/>
        <v>0</v>
      </c>
      <c r="Z1270" s="191">
        <f t="shared" si="4684"/>
        <v>0</v>
      </c>
      <c r="AA1270" s="191">
        <f t="shared" si="4684"/>
        <v>0</v>
      </c>
      <c r="AB1270" s="191">
        <f t="shared" si="4684"/>
        <v>0</v>
      </c>
      <c r="AC1270" s="191">
        <f t="shared" si="4684"/>
        <v>0</v>
      </c>
      <c r="AD1270" s="191">
        <f t="shared" si="4684"/>
        <v>0</v>
      </c>
      <c r="AE1270" s="191">
        <f t="shared" si="4684"/>
        <v>0</v>
      </c>
      <c r="AF1270" s="191">
        <f t="shared" si="4684"/>
        <v>0</v>
      </c>
      <c r="AG1270" s="191">
        <f t="shared" si="4684"/>
        <v>0</v>
      </c>
      <c r="AH1270" s="191">
        <f t="shared" si="4684"/>
        <v>0</v>
      </c>
      <c r="AI1270" s="163"/>
      <c r="AJ1270" s="191">
        <f t="shared" si="4560"/>
        <v>0</v>
      </c>
      <c r="AK1270" s="191">
        <f t="shared" ref="AK1270:AU1270" si="4685">AK1091+AJ1270</f>
        <v>0</v>
      </c>
      <c r="AL1270" s="191">
        <f t="shared" si="4685"/>
        <v>0</v>
      </c>
      <c r="AM1270" s="191">
        <f t="shared" si="4685"/>
        <v>0</v>
      </c>
      <c r="AN1270" s="191">
        <f t="shared" si="4685"/>
        <v>0</v>
      </c>
      <c r="AO1270" s="191">
        <f t="shared" si="4685"/>
        <v>0</v>
      </c>
      <c r="AP1270" s="191">
        <f t="shared" si="4685"/>
        <v>0</v>
      </c>
      <c r="AQ1270" s="191">
        <f t="shared" si="4685"/>
        <v>0</v>
      </c>
      <c r="AR1270" s="191">
        <f t="shared" si="4685"/>
        <v>0</v>
      </c>
      <c r="AS1270" s="191">
        <f t="shared" si="4685"/>
        <v>0</v>
      </c>
      <c r="AT1270" s="191">
        <f t="shared" si="4685"/>
        <v>0</v>
      </c>
      <c r="AU1270" s="191">
        <f t="shared" si="4685"/>
        <v>0</v>
      </c>
      <c r="AV1270" s="163"/>
      <c r="AW1270" s="191">
        <f t="shared" si="4562"/>
        <v>0</v>
      </c>
      <c r="AX1270" s="191">
        <f t="shared" ref="AX1270:BH1270" si="4686">AX1091+AW1270</f>
        <v>0</v>
      </c>
      <c r="AY1270" s="191">
        <f t="shared" si="4686"/>
        <v>0</v>
      </c>
      <c r="AZ1270" s="191">
        <f t="shared" si="4686"/>
        <v>0</v>
      </c>
      <c r="BA1270" s="191">
        <f t="shared" si="4686"/>
        <v>0</v>
      </c>
      <c r="BB1270" s="191">
        <f t="shared" si="4686"/>
        <v>0</v>
      </c>
      <c r="BC1270" s="191">
        <f t="shared" si="4686"/>
        <v>0</v>
      </c>
      <c r="BD1270" s="191">
        <f t="shared" si="4686"/>
        <v>0</v>
      </c>
      <c r="BE1270" s="191">
        <f t="shared" si="4686"/>
        <v>0</v>
      </c>
      <c r="BF1270" s="191">
        <f t="shared" si="4686"/>
        <v>0</v>
      </c>
      <c r="BG1270" s="191">
        <f t="shared" si="4686"/>
        <v>0</v>
      </c>
      <c r="BH1270" s="191">
        <f t="shared" si="4686"/>
        <v>0</v>
      </c>
      <c r="BI1270" s="163"/>
      <c r="BV1270" s="163"/>
      <c r="CI1270" s="163"/>
      <c r="CV1270" s="163"/>
      <c r="DI1270" s="163"/>
      <c r="DV1270" s="163"/>
      <c r="EI1270" s="163"/>
    </row>
    <row r="1271" spans="1:139" ht="15.75" customHeight="1" outlineLevel="1" x14ac:dyDescent="0.25">
      <c r="A1271" s="2">
        <f t="shared" si="4682"/>
        <v>62</v>
      </c>
      <c r="B1271" s="1" t="str">
        <f t="shared" si="4682"/>
        <v>TAU-TBD54</v>
      </c>
      <c r="C1271" s="1" t="str">
        <f t="shared" si="4682"/>
        <v>SPP TAU - Circuit 66067</v>
      </c>
      <c r="D1271" s="2" t="str">
        <f t="shared" si="4682"/>
        <v>TAU-TBD54.1</v>
      </c>
      <c r="E1271" s="162" t="str">
        <f t="shared" si="4682"/>
        <v>SPP TAU - Circuit 66067</v>
      </c>
      <c r="F1271" s="84"/>
      <c r="G1271" s="123">
        <v>355</v>
      </c>
      <c r="H1271" s="128"/>
      <c r="J1271" s="191">
        <f t="shared" ref="J1271:U1271" si="4687">J1092+I1271</f>
        <v>0</v>
      </c>
      <c r="K1271" s="191">
        <f t="shared" si="4687"/>
        <v>0</v>
      </c>
      <c r="L1271" s="191">
        <f t="shared" si="4687"/>
        <v>0</v>
      </c>
      <c r="M1271" s="191">
        <f t="shared" si="4687"/>
        <v>0</v>
      </c>
      <c r="N1271" s="191">
        <f t="shared" si="4687"/>
        <v>0</v>
      </c>
      <c r="O1271" s="191">
        <f t="shared" si="4687"/>
        <v>0</v>
      </c>
      <c r="P1271" s="191">
        <f t="shared" si="4687"/>
        <v>0</v>
      </c>
      <c r="Q1271" s="191">
        <f t="shared" si="4687"/>
        <v>0</v>
      </c>
      <c r="R1271" s="191">
        <f t="shared" si="4687"/>
        <v>0</v>
      </c>
      <c r="S1271" s="191">
        <f t="shared" si="4687"/>
        <v>0</v>
      </c>
      <c r="T1271" s="191">
        <f t="shared" si="4687"/>
        <v>0</v>
      </c>
      <c r="U1271" s="191">
        <f t="shared" si="4687"/>
        <v>0</v>
      </c>
      <c r="V1271" s="163"/>
      <c r="W1271" s="191">
        <f t="shared" si="4558"/>
        <v>0</v>
      </c>
      <c r="X1271" s="191">
        <f t="shared" ref="X1271:AH1271" si="4688">X1092+W1271</f>
        <v>0</v>
      </c>
      <c r="Y1271" s="191">
        <f t="shared" si="4688"/>
        <v>0</v>
      </c>
      <c r="Z1271" s="191">
        <f t="shared" si="4688"/>
        <v>0</v>
      </c>
      <c r="AA1271" s="191">
        <f t="shared" si="4688"/>
        <v>0</v>
      </c>
      <c r="AB1271" s="191">
        <f t="shared" si="4688"/>
        <v>0</v>
      </c>
      <c r="AC1271" s="191">
        <f t="shared" si="4688"/>
        <v>0</v>
      </c>
      <c r="AD1271" s="191">
        <f t="shared" si="4688"/>
        <v>0</v>
      </c>
      <c r="AE1271" s="191">
        <f t="shared" si="4688"/>
        <v>0</v>
      </c>
      <c r="AF1271" s="191">
        <f t="shared" si="4688"/>
        <v>0</v>
      </c>
      <c r="AG1271" s="191">
        <f t="shared" si="4688"/>
        <v>0</v>
      </c>
      <c r="AH1271" s="191">
        <f t="shared" si="4688"/>
        <v>0</v>
      </c>
      <c r="AI1271" s="163"/>
      <c r="AJ1271" s="191">
        <f t="shared" si="4560"/>
        <v>0</v>
      </c>
      <c r="AK1271" s="191">
        <f t="shared" ref="AK1271:AU1271" si="4689">AK1092+AJ1271</f>
        <v>0</v>
      </c>
      <c r="AL1271" s="191">
        <f t="shared" si="4689"/>
        <v>0</v>
      </c>
      <c r="AM1271" s="191">
        <f t="shared" si="4689"/>
        <v>0</v>
      </c>
      <c r="AN1271" s="191">
        <f t="shared" si="4689"/>
        <v>0</v>
      </c>
      <c r="AO1271" s="191">
        <f t="shared" si="4689"/>
        <v>0</v>
      </c>
      <c r="AP1271" s="191">
        <f t="shared" si="4689"/>
        <v>0</v>
      </c>
      <c r="AQ1271" s="191">
        <f t="shared" si="4689"/>
        <v>0</v>
      </c>
      <c r="AR1271" s="191">
        <f t="shared" si="4689"/>
        <v>0</v>
      </c>
      <c r="AS1271" s="191">
        <f t="shared" si="4689"/>
        <v>0</v>
      </c>
      <c r="AT1271" s="191">
        <f t="shared" si="4689"/>
        <v>0</v>
      </c>
      <c r="AU1271" s="191">
        <f t="shared" si="4689"/>
        <v>0</v>
      </c>
      <c r="AV1271" s="163"/>
      <c r="AW1271" s="191">
        <f t="shared" si="4562"/>
        <v>0</v>
      </c>
      <c r="AX1271" s="191">
        <f t="shared" ref="AX1271:BH1271" si="4690">AX1092+AW1271</f>
        <v>0</v>
      </c>
      <c r="AY1271" s="191">
        <f t="shared" si="4690"/>
        <v>0</v>
      </c>
      <c r="AZ1271" s="191">
        <f t="shared" si="4690"/>
        <v>0</v>
      </c>
      <c r="BA1271" s="191">
        <f t="shared" si="4690"/>
        <v>0</v>
      </c>
      <c r="BB1271" s="191">
        <f t="shared" si="4690"/>
        <v>0</v>
      </c>
      <c r="BC1271" s="191">
        <f t="shared" si="4690"/>
        <v>0</v>
      </c>
      <c r="BD1271" s="191">
        <f t="shared" si="4690"/>
        <v>0</v>
      </c>
      <c r="BE1271" s="191">
        <f t="shared" si="4690"/>
        <v>0</v>
      </c>
      <c r="BF1271" s="191">
        <f t="shared" si="4690"/>
        <v>0</v>
      </c>
      <c r="BG1271" s="191">
        <f t="shared" si="4690"/>
        <v>0</v>
      </c>
      <c r="BH1271" s="191">
        <f t="shared" si="4690"/>
        <v>0</v>
      </c>
      <c r="BI1271" s="163"/>
      <c r="BV1271" s="163"/>
      <c r="CI1271" s="163"/>
      <c r="CV1271" s="163"/>
      <c r="DI1271" s="163"/>
      <c r="DV1271" s="163"/>
      <c r="EI1271" s="163"/>
    </row>
    <row r="1272" spans="1:139" ht="15.75" customHeight="1" outlineLevel="1" x14ac:dyDescent="0.25">
      <c r="A1272" s="2">
        <f t="shared" si="4682"/>
        <v>63</v>
      </c>
      <c r="B1272" s="1" t="str">
        <f t="shared" si="4682"/>
        <v>TAU-TBD55</v>
      </c>
      <c r="C1272" s="1" t="str">
        <f t="shared" si="4682"/>
        <v>SPP TAU - Circuit 66042</v>
      </c>
      <c r="D1272" s="2" t="str">
        <f t="shared" si="4682"/>
        <v>TAU-TBD55.1</v>
      </c>
      <c r="E1272" s="162" t="str">
        <f t="shared" si="4682"/>
        <v>SPP TAU - Circuit 66042</v>
      </c>
      <c r="F1272" s="84"/>
      <c r="G1272" s="123">
        <v>355</v>
      </c>
      <c r="H1272" s="128"/>
      <c r="J1272" s="191">
        <f t="shared" ref="J1272:U1272" si="4691">J1093+I1272</f>
        <v>0</v>
      </c>
      <c r="K1272" s="191">
        <f t="shared" si="4691"/>
        <v>0</v>
      </c>
      <c r="L1272" s="191">
        <f t="shared" si="4691"/>
        <v>0</v>
      </c>
      <c r="M1272" s="191">
        <f t="shared" si="4691"/>
        <v>0</v>
      </c>
      <c r="N1272" s="191">
        <f t="shared" si="4691"/>
        <v>0</v>
      </c>
      <c r="O1272" s="191">
        <f t="shared" si="4691"/>
        <v>0</v>
      </c>
      <c r="P1272" s="191">
        <f t="shared" si="4691"/>
        <v>0</v>
      </c>
      <c r="Q1272" s="191">
        <f t="shared" si="4691"/>
        <v>0</v>
      </c>
      <c r="R1272" s="191">
        <f t="shared" si="4691"/>
        <v>0</v>
      </c>
      <c r="S1272" s="191">
        <f t="shared" si="4691"/>
        <v>0</v>
      </c>
      <c r="T1272" s="191">
        <f t="shared" si="4691"/>
        <v>0</v>
      </c>
      <c r="U1272" s="191">
        <f t="shared" si="4691"/>
        <v>0</v>
      </c>
      <c r="V1272" s="163"/>
      <c r="W1272" s="191">
        <f t="shared" ref="W1272:W1303" si="4692">W1093+U1272</f>
        <v>0</v>
      </c>
      <c r="X1272" s="191">
        <f t="shared" ref="X1272:AH1272" si="4693">X1093+W1272</f>
        <v>0</v>
      </c>
      <c r="Y1272" s="191">
        <f t="shared" si="4693"/>
        <v>0</v>
      </c>
      <c r="Z1272" s="191">
        <f t="shared" si="4693"/>
        <v>0</v>
      </c>
      <c r="AA1272" s="191">
        <f t="shared" si="4693"/>
        <v>0</v>
      </c>
      <c r="AB1272" s="191">
        <f t="shared" si="4693"/>
        <v>0</v>
      </c>
      <c r="AC1272" s="191">
        <f t="shared" si="4693"/>
        <v>0</v>
      </c>
      <c r="AD1272" s="191">
        <f t="shared" si="4693"/>
        <v>0</v>
      </c>
      <c r="AE1272" s="191">
        <f t="shared" si="4693"/>
        <v>0</v>
      </c>
      <c r="AF1272" s="191">
        <f t="shared" si="4693"/>
        <v>0</v>
      </c>
      <c r="AG1272" s="191">
        <f t="shared" si="4693"/>
        <v>0</v>
      </c>
      <c r="AH1272" s="191">
        <f t="shared" si="4693"/>
        <v>0</v>
      </c>
      <c r="AI1272" s="163"/>
      <c r="AJ1272" s="191">
        <f t="shared" ref="AJ1272:AJ1303" si="4694">AJ1093+AH1272</f>
        <v>0</v>
      </c>
      <c r="AK1272" s="191">
        <f t="shared" ref="AK1272:AU1272" si="4695">AK1093+AJ1272</f>
        <v>0</v>
      </c>
      <c r="AL1272" s="191">
        <f t="shared" si="4695"/>
        <v>0</v>
      </c>
      <c r="AM1272" s="191">
        <f t="shared" si="4695"/>
        <v>0</v>
      </c>
      <c r="AN1272" s="191">
        <f t="shared" si="4695"/>
        <v>0</v>
      </c>
      <c r="AO1272" s="191">
        <f t="shared" si="4695"/>
        <v>0</v>
      </c>
      <c r="AP1272" s="191">
        <f t="shared" si="4695"/>
        <v>0</v>
      </c>
      <c r="AQ1272" s="191">
        <f t="shared" si="4695"/>
        <v>0</v>
      </c>
      <c r="AR1272" s="191">
        <f t="shared" si="4695"/>
        <v>0</v>
      </c>
      <c r="AS1272" s="191">
        <f t="shared" si="4695"/>
        <v>0</v>
      </c>
      <c r="AT1272" s="191">
        <f t="shared" si="4695"/>
        <v>0</v>
      </c>
      <c r="AU1272" s="191">
        <f t="shared" si="4695"/>
        <v>0</v>
      </c>
      <c r="AV1272" s="163"/>
      <c r="AW1272" s="191">
        <f t="shared" ref="AW1272:AW1303" si="4696">AW1093+AU1272</f>
        <v>0</v>
      </c>
      <c r="AX1272" s="191">
        <f t="shared" ref="AX1272:BH1272" si="4697">AX1093+AW1272</f>
        <v>0</v>
      </c>
      <c r="AY1272" s="191">
        <f t="shared" si="4697"/>
        <v>0</v>
      </c>
      <c r="AZ1272" s="191">
        <f t="shared" si="4697"/>
        <v>0</v>
      </c>
      <c r="BA1272" s="191">
        <f t="shared" si="4697"/>
        <v>0</v>
      </c>
      <c r="BB1272" s="191">
        <f t="shared" si="4697"/>
        <v>0</v>
      </c>
      <c r="BC1272" s="191">
        <f t="shared" si="4697"/>
        <v>0</v>
      </c>
      <c r="BD1272" s="191">
        <f t="shared" si="4697"/>
        <v>0</v>
      </c>
      <c r="BE1272" s="191">
        <f t="shared" si="4697"/>
        <v>0</v>
      </c>
      <c r="BF1272" s="191">
        <f t="shared" si="4697"/>
        <v>0</v>
      </c>
      <c r="BG1272" s="191">
        <f t="shared" si="4697"/>
        <v>0</v>
      </c>
      <c r="BH1272" s="191">
        <f t="shared" si="4697"/>
        <v>0</v>
      </c>
      <c r="BI1272" s="163"/>
      <c r="BV1272" s="163"/>
      <c r="CI1272" s="163"/>
      <c r="CV1272" s="163"/>
      <c r="DI1272" s="163"/>
      <c r="DV1272" s="163"/>
      <c r="EI1272" s="163"/>
    </row>
    <row r="1273" spans="1:139" ht="15.75" customHeight="1" outlineLevel="1" x14ac:dyDescent="0.25">
      <c r="A1273" s="2">
        <f t="shared" si="4682"/>
        <v>64</v>
      </c>
      <c r="B1273" s="1" t="str">
        <f t="shared" si="4682"/>
        <v>TAU-TBD56</v>
      </c>
      <c r="C1273" s="1" t="str">
        <f t="shared" si="4682"/>
        <v>SPP TAU - Circuit 66652</v>
      </c>
      <c r="D1273" s="2" t="str">
        <f t="shared" si="4682"/>
        <v>TAU-TBD56.1</v>
      </c>
      <c r="E1273" s="162" t="str">
        <f t="shared" si="4682"/>
        <v>SPP TAU - Circuit 66652</v>
      </c>
      <c r="F1273" s="84"/>
      <c r="G1273" s="123">
        <v>355</v>
      </c>
      <c r="H1273" s="128"/>
      <c r="J1273" s="191">
        <f t="shared" ref="J1273:U1273" si="4698">J1094+I1273</f>
        <v>0</v>
      </c>
      <c r="K1273" s="191">
        <f t="shared" si="4698"/>
        <v>0</v>
      </c>
      <c r="L1273" s="191">
        <f t="shared" si="4698"/>
        <v>0</v>
      </c>
      <c r="M1273" s="191">
        <f t="shared" si="4698"/>
        <v>0</v>
      </c>
      <c r="N1273" s="191">
        <f t="shared" si="4698"/>
        <v>0</v>
      </c>
      <c r="O1273" s="191">
        <f t="shared" si="4698"/>
        <v>0</v>
      </c>
      <c r="P1273" s="191">
        <f t="shared" si="4698"/>
        <v>0</v>
      </c>
      <c r="Q1273" s="191">
        <f t="shared" si="4698"/>
        <v>0</v>
      </c>
      <c r="R1273" s="191">
        <f t="shared" si="4698"/>
        <v>0</v>
      </c>
      <c r="S1273" s="191">
        <f t="shared" si="4698"/>
        <v>0</v>
      </c>
      <c r="T1273" s="191">
        <f t="shared" si="4698"/>
        <v>0</v>
      </c>
      <c r="U1273" s="191">
        <f t="shared" si="4698"/>
        <v>0</v>
      </c>
      <c r="V1273" s="163"/>
      <c r="W1273" s="191">
        <f t="shared" si="4692"/>
        <v>0</v>
      </c>
      <c r="X1273" s="191">
        <f t="shared" ref="X1273:AH1273" si="4699">X1094+W1273</f>
        <v>0</v>
      </c>
      <c r="Y1273" s="191">
        <f t="shared" si="4699"/>
        <v>0</v>
      </c>
      <c r="Z1273" s="191">
        <f t="shared" si="4699"/>
        <v>0</v>
      </c>
      <c r="AA1273" s="191">
        <f t="shared" si="4699"/>
        <v>0</v>
      </c>
      <c r="AB1273" s="191">
        <f t="shared" si="4699"/>
        <v>0</v>
      </c>
      <c r="AC1273" s="191">
        <f t="shared" si="4699"/>
        <v>0</v>
      </c>
      <c r="AD1273" s="191">
        <f t="shared" si="4699"/>
        <v>0</v>
      </c>
      <c r="AE1273" s="191">
        <f t="shared" si="4699"/>
        <v>0</v>
      </c>
      <c r="AF1273" s="191">
        <f t="shared" si="4699"/>
        <v>0</v>
      </c>
      <c r="AG1273" s="191">
        <f t="shared" si="4699"/>
        <v>0</v>
      </c>
      <c r="AH1273" s="191">
        <f t="shared" si="4699"/>
        <v>0</v>
      </c>
      <c r="AI1273" s="163"/>
      <c r="AJ1273" s="191">
        <f t="shared" si="4694"/>
        <v>0</v>
      </c>
      <c r="AK1273" s="191">
        <f t="shared" ref="AK1273:AU1273" si="4700">AK1094+AJ1273</f>
        <v>0</v>
      </c>
      <c r="AL1273" s="191">
        <f t="shared" si="4700"/>
        <v>0</v>
      </c>
      <c r="AM1273" s="191">
        <f t="shared" si="4700"/>
        <v>0</v>
      </c>
      <c r="AN1273" s="191">
        <f t="shared" si="4700"/>
        <v>0</v>
      </c>
      <c r="AO1273" s="191">
        <f t="shared" si="4700"/>
        <v>0</v>
      </c>
      <c r="AP1273" s="191">
        <f t="shared" si="4700"/>
        <v>0</v>
      </c>
      <c r="AQ1273" s="191">
        <f t="shared" si="4700"/>
        <v>0</v>
      </c>
      <c r="AR1273" s="191">
        <f t="shared" si="4700"/>
        <v>0</v>
      </c>
      <c r="AS1273" s="191">
        <f t="shared" si="4700"/>
        <v>0</v>
      </c>
      <c r="AT1273" s="191">
        <f t="shared" si="4700"/>
        <v>0</v>
      </c>
      <c r="AU1273" s="191">
        <f t="shared" si="4700"/>
        <v>0</v>
      </c>
      <c r="AV1273" s="163"/>
      <c r="AW1273" s="191">
        <f t="shared" si="4696"/>
        <v>0</v>
      </c>
      <c r="AX1273" s="191">
        <f t="shared" ref="AX1273:BH1273" si="4701">AX1094+AW1273</f>
        <v>0</v>
      </c>
      <c r="AY1273" s="191">
        <f t="shared" si="4701"/>
        <v>0</v>
      </c>
      <c r="AZ1273" s="191">
        <f t="shared" si="4701"/>
        <v>0</v>
      </c>
      <c r="BA1273" s="191">
        <f t="shared" si="4701"/>
        <v>0</v>
      </c>
      <c r="BB1273" s="191">
        <f t="shared" si="4701"/>
        <v>0</v>
      </c>
      <c r="BC1273" s="191">
        <f t="shared" si="4701"/>
        <v>0</v>
      </c>
      <c r="BD1273" s="191">
        <f t="shared" si="4701"/>
        <v>0</v>
      </c>
      <c r="BE1273" s="191">
        <f t="shared" si="4701"/>
        <v>0</v>
      </c>
      <c r="BF1273" s="191">
        <f t="shared" si="4701"/>
        <v>0</v>
      </c>
      <c r="BG1273" s="191">
        <f t="shared" si="4701"/>
        <v>0</v>
      </c>
      <c r="BH1273" s="191">
        <f t="shared" si="4701"/>
        <v>0</v>
      </c>
      <c r="BI1273" s="163"/>
      <c r="BV1273" s="163"/>
      <c r="CI1273" s="163"/>
      <c r="CV1273" s="163"/>
      <c r="DI1273" s="163"/>
      <c r="DV1273" s="163"/>
      <c r="EI1273" s="163"/>
    </row>
    <row r="1274" spans="1:139" ht="15.75" customHeight="1" outlineLevel="1" x14ac:dyDescent="0.25">
      <c r="A1274" s="2">
        <f t="shared" si="4682"/>
        <v>65</v>
      </c>
      <c r="B1274" s="1" t="str">
        <f t="shared" si="4682"/>
        <v>TAU-TBD57</v>
      </c>
      <c r="C1274" s="1" t="str">
        <f t="shared" si="4682"/>
        <v>SPP TAU - Circuit 66034</v>
      </c>
      <c r="D1274" s="2" t="str">
        <f t="shared" si="4682"/>
        <v>TAU-TBD57.1</v>
      </c>
      <c r="E1274" s="162" t="str">
        <f t="shared" si="4682"/>
        <v>SPP TAU - Circuit 66034</v>
      </c>
      <c r="F1274" s="84"/>
      <c r="G1274" s="123">
        <v>355</v>
      </c>
      <c r="H1274" s="128"/>
      <c r="J1274" s="191">
        <f t="shared" ref="J1274:U1274" si="4702">J1095+I1274</f>
        <v>0</v>
      </c>
      <c r="K1274" s="191">
        <f t="shared" si="4702"/>
        <v>0</v>
      </c>
      <c r="L1274" s="191">
        <f t="shared" si="4702"/>
        <v>0</v>
      </c>
      <c r="M1274" s="191">
        <f t="shared" si="4702"/>
        <v>0</v>
      </c>
      <c r="N1274" s="191">
        <f t="shared" si="4702"/>
        <v>0</v>
      </c>
      <c r="O1274" s="191">
        <f t="shared" si="4702"/>
        <v>0</v>
      </c>
      <c r="P1274" s="191">
        <f t="shared" si="4702"/>
        <v>0</v>
      </c>
      <c r="Q1274" s="191">
        <f t="shared" si="4702"/>
        <v>0</v>
      </c>
      <c r="R1274" s="191">
        <f t="shared" si="4702"/>
        <v>0</v>
      </c>
      <c r="S1274" s="191">
        <f t="shared" si="4702"/>
        <v>0</v>
      </c>
      <c r="T1274" s="191">
        <f t="shared" si="4702"/>
        <v>0</v>
      </c>
      <c r="U1274" s="191">
        <f t="shared" si="4702"/>
        <v>0</v>
      </c>
      <c r="V1274" s="163"/>
      <c r="W1274" s="191">
        <f t="shared" si="4692"/>
        <v>0</v>
      </c>
      <c r="X1274" s="191">
        <f t="shared" ref="X1274:AH1274" si="4703">X1095+W1274</f>
        <v>0</v>
      </c>
      <c r="Y1274" s="191">
        <f t="shared" si="4703"/>
        <v>0</v>
      </c>
      <c r="Z1274" s="191">
        <f t="shared" si="4703"/>
        <v>0</v>
      </c>
      <c r="AA1274" s="191">
        <f t="shared" si="4703"/>
        <v>0</v>
      </c>
      <c r="AB1274" s="191">
        <f t="shared" si="4703"/>
        <v>0</v>
      </c>
      <c r="AC1274" s="191">
        <f t="shared" si="4703"/>
        <v>0</v>
      </c>
      <c r="AD1274" s="191">
        <f t="shared" si="4703"/>
        <v>0</v>
      </c>
      <c r="AE1274" s="191">
        <f t="shared" si="4703"/>
        <v>0</v>
      </c>
      <c r="AF1274" s="191">
        <f t="shared" si="4703"/>
        <v>0</v>
      </c>
      <c r="AG1274" s="191">
        <f t="shared" si="4703"/>
        <v>0</v>
      </c>
      <c r="AH1274" s="191">
        <f t="shared" si="4703"/>
        <v>0</v>
      </c>
      <c r="AI1274" s="163"/>
      <c r="AJ1274" s="191">
        <f t="shared" si="4694"/>
        <v>0</v>
      </c>
      <c r="AK1274" s="191">
        <f t="shared" ref="AK1274:AU1274" si="4704">AK1095+AJ1274</f>
        <v>0</v>
      </c>
      <c r="AL1274" s="191">
        <f t="shared" si="4704"/>
        <v>0</v>
      </c>
      <c r="AM1274" s="191">
        <f t="shared" si="4704"/>
        <v>0</v>
      </c>
      <c r="AN1274" s="191">
        <f t="shared" si="4704"/>
        <v>0</v>
      </c>
      <c r="AO1274" s="191">
        <f t="shared" si="4704"/>
        <v>0</v>
      </c>
      <c r="AP1274" s="191">
        <f t="shared" si="4704"/>
        <v>0</v>
      </c>
      <c r="AQ1274" s="191">
        <f t="shared" si="4704"/>
        <v>0</v>
      </c>
      <c r="AR1274" s="191">
        <f t="shared" si="4704"/>
        <v>0</v>
      </c>
      <c r="AS1274" s="191">
        <f t="shared" si="4704"/>
        <v>0</v>
      </c>
      <c r="AT1274" s="191">
        <f t="shared" si="4704"/>
        <v>0</v>
      </c>
      <c r="AU1274" s="191">
        <f t="shared" si="4704"/>
        <v>0</v>
      </c>
      <c r="AV1274" s="163"/>
      <c r="AW1274" s="191">
        <f t="shared" si="4696"/>
        <v>0</v>
      </c>
      <c r="AX1274" s="191">
        <f t="shared" ref="AX1274:BH1274" si="4705">AX1095+AW1274</f>
        <v>0</v>
      </c>
      <c r="AY1274" s="191">
        <f t="shared" si="4705"/>
        <v>0</v>
      </c>
      <c r="AZ1274" s="191">
        <f t="shared" si="4705"/>
        <v>0</v>
      </c>
      <c r="BA1274" s="191">
        <f t="shared" si="4705"/>
        <v>0</v>
      </c>
      <c r="BB1274" s="191">
        <f t="shared" si="4705"/>
        <v>0</v>
      </c>
      <c r="BC1274" s="191">
        <f t="shared" si="4705"/>
        <v>0</v>
      </c>
      <c r="BD1274" s="191">
        <f t="shared" si="4705"/>
        <v>0</v>
      </c>
      <c r="BE1274" s="191">
        <f t="shared" si="4705"/>
        <v>0</v>
      </c>
      <c r="BF1274" s="191">
        <f t="shared" si="4705"/>
        <v>0</v>
      </c>
      <c r="BG1274" s="191">
        <f t="shared" si="4705"/>
        <v>0</v>
      </c>
      <c r="BH1274" s="191">
        <f t="shared" si="4705"/>
        <v>0</v>
      </c>
      <c r="BI1274" s="163"/>
      <c r="BV1274" s="163"/>
      <c r="CI1274" s="163"/>
      <c r="CV1274" s="163"/>
      <c r="DI1274" s="163"/>
      <c r="DV1274" s="163"/>
      <c r="EI1274" s="163"/>
    </row>
    <row r="1275" spans="1:139" ht="15.75" customHeight="1" outlineLevel="1" x14ac:dyDescent="0.25">
      <c r="A1275" s="2">
        <f t="shared" si="4682"/>
        <v>66</v>
      </c>
      <c r="B1275" s="1" t="str">
        <f t="shared" si="4682"/>
        <v>TAU-TBD58</v>
      </c>
      <c r="C1275" s="1" t="str">
        <f t="shared" si="4682"/>
        <v>SPP TAU - Circuit 66838</v>
      </c>
      <c r="D1275" s="2" t="str">
        <f t="shared" si="4682"/>
        <v>TAU-TBD58.1</v>
      </c>
      <c r="E1275" s="162" t="str">
        <f t="shared" si="4682"/>
        <v>SPP TAU - Circuit 66838</v>
      </c>
      <c r="F1275" s="84"/>
      <c r="G1275" s="123">
        <v>355</v>
      </c>
      <c r="H1275" s="128"/>
      <c r="J1275" s="191">
        <f t="shared" ref="J1275:U1275" si="4706">J1096+I1275</f>
        <v>0</v>
      </c>
      <c r="K1275" s="191">
        <f t="shared" si="4706"/>
        <v>0</v>
      </c>
      <c r="L1275" s="191">
        <f t="shared" si="4706"/>
        <v>0</v>
      </c>
      <c r="M1275" s="191">
        <f t="shared" si="4706"/>
        <v>0</v>
      </c>
      <c r="N1275" s="191">
        <f t="shared" si="4706"/>
        <v>0</v>
      </c>
      <c r="O1275" s="191">
        <f t="shared" si="4706"/>
        <v>0</v>
      </c>
      <c r="P1275" s="191">
        <f t="shared" si="4706"/>
        <v>0</v>
      </c>
      <c r="Q1275" s="191">
        <f t="shared" si="4706"/>
        <v>0</v>
      </c>
      <c r="R1275" s="191">
        <f t="shared" si="4706"/>
        <v>0</v>
      </c>
      <c r="S1275" s="191">
        <f t="shared" si="4706"/>
        <v>0</v>
      </c>
      <c r="T1275" s="191">
        <f t="shared" si="4706"/>
        <v>0</v>
      </c>
      <c r="U1275" s="191">
        <f t="shared" si="4706"/>
        <v>0</v>
      </c>
      <c r="V1275" s="163"/>
      <c r="W1275" s="191">
        <f t="shared" si="4692"/>
        <v>0</v>
      </c>
      <c r="X1275" s="191">
        <f t="shared" ref="X1275:AH1275" si="4707">X1096+W1275</f>
        <v>0</v>
      </c>
      <c r="Y1275" s="191">
        <f t="shared" si="4707"/>
        <v>0</v>
      </c>
      <c r="Z1275" s="191">
        <f t="shared" si="4707"/>
        <v>0</v>
      </c>
      <c r="AA1275" s="191">
        <f t="shared" si="4707"/>
        <v>0</v>
      </c>
      <c r="AB1275" s="191">
        <f t="shared" si="4707"/>
        <v>0</v>
      </c>
      <c r="AC1275" s="191">
        <f t="shared" si="4707"/>
        <v>0</v>
      </c>
      <c r="AD1275" s="191">
        <f t="shared" si="4707"/>
        <v>0</v>
      </c>
      <c r="AE1275" s="191">
        <f t="shared" si="4707"/>
        <v>0</v>
      </c>
      <c r="AF1275" s="191">
        <f t="shared" si="4707"/>
        <v>0</v>
      </c>
      <c r="AG1275" s="191">
        <f t="shared" si="4707"/>
        <v>0</v>
      </c>
      <c r="AH1275" s="191">
        <f t="shared" si="4707"/>
        <v>0</v>
      </c>
      <c r="AI1275" s="163"/>
      <c r="AJ1275" s="191">
        <f t="shared" si="4694"/>
        <v>0</v>
      </c>
      <c r="AK1275" s="191">
        <f t="shared" ref="AK1275:AU1275" si="4708">AK1096+AJ1275</f>
        <v>0</v>
      </c>
      <c r="AL1275" s="191">
        <f t="shared" si="4708"/>
        <v>0</v>
      </c>
      <c r="AM1275" s="191">
        <f t="shared" si="4708"/>
        <v>0</v>
      </c>
      <c r="AN1275" s="191">
        <f t="shared" si="4708"/>
        <v>0</v>
      </c>
      <c r="AO1275" s="191">
        <f t="shared" si="4708"/>
        <v>0</v>
      </c>
      <c r="AP1275" s="191">
        <f t="shared" si="4708"/>
        <v>0</v>
      </c>
      <c r="AQ1275" s="191">
        <f t="shared" si="4708"/>
        <v>0</v>
      </c>
      <c r="AR1275" s="191">
        <f t="shared" si="4708"/>
        <v>0</v>
      </c>
      <c r="AS1275" s="191">
        <f t="shared" si="4708"/>
        <v>0</v>
      </c>
      <c r="AT1275" s="191">
        <f t="shared" si="4708"/>
        <v>0</v>
      </c>
      <c r="AU1275" s="191">
        <f t="shared" si="4708"/>
        <v>0</v>
      </c>
      <c r="AV1275" s="163"/>
      <c r="AW1275" s="191">
        <f t="shared" si="4696"/>
        <v>0</v>
      </c>
      <c r="AX1275" s="191">
        <f t="shared" ref="AX1275:BH1275" si="4709">AX1096+AW1275</f>
        <v>0</v>
      </c>
      <c r="AY1275" s="191">
        <f t="shared" si="4709"/>
        <v>0</v>
      </c>
      <c r="AZ1275" s="191">
        <f t="shared" si="4709"/>
        <v>0</v>
      </c>
      <c r="BA1275" s="191">
        <f t="shared" si="4709"/>
        <v>0</v>
      </c>
      <c r="BB1275" s="191">
        <f t="shared" si="4709"/>
        <v>0</v>
      </c>
      <c r="BC1275" s="191">
        <f t="shared" si="4709"/>
        <v>0</v>
      </c>
      <c r="BD1275" s="191">
        <f t="shared" si="4709"/>
        <v>0</v>
      </c>
      <c r="BE1275" s="191">
        <f t="shared" si="4709"/>
        <v>0</v>
      </c>
      <c r="BF1275" s="191">
        <f t="shared" si="4709"/>
        <v>0</v>
      </c>
      <c r="BG1275" s="191">
        <f t="shared" si="4709"/>
        <v>0</v>
      </c>
      <c r="BH1275" s="191">
        <f t="shared" si="4709"/>
        <v>0</v>
      </c>
      <c r="BI1275" s="163"/>
      <c r="BV1275" s="163"/>
      <c r="CI1275" s="163"/>
      <c r="CV1275" s="163"/>
      <c r="DI1275" s="163"/>
      <c r="DV1275" s="163"/>
      <c r="EI1275" s="163"/>
    </row>
    <row r="1276" spans="1:139" ht="15.75" customHeight="1" outlineLevel="1" x14ac:dyDescent="0.25">
      <c r="A1276" s="2">
        <f t="shared" si="4682"/>
        <v>67</v>
      </c>
      <c r="B1276" s="1" t="str">
        <f t="shared" si="4682"/>
        <v>TAU-TBD59</v>
      </c>
      <c r="C1276" s="1" t="str">
        <f t="shared" si="4682"/>
        <v>SPP TAU - Circuit 66040</v>
      </c>
      <c r="D1276" s="2" t="str">
        <f t="shared" si="4682"/>
        <v>TAU-TBD59.1</v>
      </c>
      <c r="E1276" s="162" t="str">
        <f t="shared" si="4682"/>
        <v>SPP TAU - Circuit 66040</v>
      </c>
      <c r="F1276" s="84"/>
      <c r="G1276" s="123">
        <v>355</v>
      </c>
      <c r="H1276" s="128"/>
      <c r="J1276" s="191">
        <f t="shared" ref="J1276:U1276" si="4710">J1097+I1276</f>
        <v>0</v>
      </c>
      <c r="K1276" s="191">
        <f t="shared" si="4710"/>
        <v>0</v>
      </c>
      <c r="L1276" s="191">
        <f t="shared" si="4710"/>
        <v>0</v>
      </c>
      <c r="M1276" s="191">
        <f t="shared" si="4710"/>
        <v>0</v>
      </c>
      <c r="N1276" s="191">
        <f t="shared" si="4710"/>
        <v>0</v>
      </c>
      <c r="O1276" s="191">
        <f t="shared" si="4710"/>
        <v>0</v>
      </c>
      <c r="P1276" s="191">
        <f t="shared" si="4710"/>
        <v>0</v>
      </c>
      <c r="Q1276" s="191">
        <f t="shared" si="4710"/>
        <v>0</v>
      </c>
      <c r="R1276" s="191">
        <f t="shared" si="4710"/>
        <v>0</v>
      </c>
      <c r="S1276" s="191">
        <f t="shared" si="4710"/>
        <v>0</v>
      </c>
      <c r="T1276" s="191">
        <f t="shared" si="4710"/>
        <v>0</v>
      </c>
      <c r="U1276" s="191">
        <f t="shared" si="4710"/>
        <v>0</v>
      </c>
      <c r="V1276" s="163"/>
      <c r="W1276" s="191">
        <f t="shared" si="4692"/>
        <v>0</v>
      </c>
      <c r="X1276" s="191">
        <f t="shared" ref="X1276:AH1276" si="4711">X1097+W1276</f>
        <v>0</v>
      </c>
      <c r="Y1276" s="191">
        <f t="shared" si="4711"/>
        <v>0</v>
      </c>
      <c r="Z1276" s="191">
        <f t="shared" si="4711"/>
        <v>0</v>
      </c>
      <c r="AA1276" s="191">
        <f t="shared" si="4711"/>
        <v>0</v>
      </c>
      <c r="AB1276" s="191">
        <f t="shared" si="4711"/>
        <v>0</v>
      </c>
      <c r="AC1276" s="191">
        <f t="shared" si="4711"/>
        <v>0</v>
      </c>
      <c r="AD1276" s="191">
        <f t="shared" si="4711"/>
        <v>0</v>
      </c>
      <c r="AE1276" s="191">
        <f t="shared" si="4711"/>
        <v>0</v>
      </c>
      <c r="AF1276" s="191">
        <f t="shared" si="4711"/>
        <v>0</v>
      </c>
      <c r="AG1276" s="191">
        <f t="shared" si="4711"/>
        <v>0</v>
      </c>
      <c r="AH1276" s="191">
        <f t="shared" si="4711"/>
        <v>0</v>
      </c>
      <c r="AI1276" s="163"/>
      <c r="AJ1276" s="191">
        <f t="shared" si="4694"/>
        <v>0</v>
      </c>
      <c r="AK1276" s="191">
        <f t="shared" ref="AK1276:AU1276" si="4712">AK1097+AJ1276</f>
        <v>0</v>
      </c>
      <c r="AL1276" s="191">
        <f t="shared" si="4712"/>
        <v>0</v>
      </c>
      <c r="AM1276" s="191">
        <f t="shared" si="4712"/>
        <v>0</v>
      </c>
      <c r="AN1276" s="191">
        <f t="shared" si="4712"/>
        <v>0</v>
      </c>
      <c r="AO1276" s="191">
        <f t="shared" si="4712"/>
        <v>0</v>
      </c>
      <c r="AP1276" s="191">
        <f t="shared" si="4712"/>
        <v>0</v>
      </c>
      <c r="AQ1276" s="191">
        <f t="shared" si="4712"/>
        <v>0</v>
      </c>
      <c r="AR1276" s="191">
        <f t="shared" si="4712"/>
        <v>0</v>
      </c>
      <c r="AS1276" s="191">
        <f t="shared" si="4712"/>
        <v>0</v>
      </c>
      <c r="AT1276" s="191">
        <f t="shared" si="4712"/>
        <v>0</v>
      </c>
      <c r="AU1276" s="191">
        <f t="shared" si="4712"/>
        <v>0</v>
      </c>
      <c r="AV1276" s="163"/>
      <c r="AW1276" s="191">
        <f t="shared" si="4696"/>
        <v>0</v>
      </c>
      <c r="AX1276" s="191">
        <f t="shared" ref="AX1276:BH1276" si="4713">AX1097+AW1276</f>
        <v>0</v>
      </c>
      <c r="AY1276" s="191">
        <f t="shared" si="4713"/>
        <v>0</v>
      </c>
      <c r="AZ1276" s="191">
        <f t="shared" si="4713"/>
        <v>0</v>
      </c>
      <c r="BA1276" s="191">
        <f t="shared" si="4713"/>
        <v>0</v>
      </c>
      <c r="BB1276" s="191">
        <f t="shared" si="4713"/>
        <v>0</v>
      </c>
      <c r="BC1276" s="191">
        <f t="shared" si="4713"/>
        <v>0</v>
      </c>
      <c r="BD1276" s="191">
        <f t="shared" si="4713"/>
        <v>0</v>
      </c>
      <c r="BE1276" s="191">
        <f t="shared" si="4713"/>
        <v>0</v>
      </c>
      <c r="BF1276" s="191">
        <f t="shared" si="4713"/>
        <v>0</v>
      </c>
      <c r="BG1276" s="191">
        <f t="shared" si="4713"/>
        <v>0</v>
      </c>
      <c r="BH1276" s="191">
        <f t="shared" si="4713"/>
        <v>0</v>
      </c>
      <c r="BI1276" s="163"/>
      <c r="BV1276" s="163"/>
      <c r="CI1276" s="163"/>
      <c r="CV1276" s="163"/>
      <c r="DI1276" s="163"/>
      <c r="DV1276" s="163"/>
      <c r="EI1276" s="163"/>
    </row>
    <row r="1277" spans="1:139" ht="15.75" customHeight="1" outlineLevel="1" x14ac:dyDescent="0.25">
      <c r="A1277" s="2">
        <f t="shared" si="4682"/>
        <v>68</v>
      </c>
      <c r="B1277" s="1" t="str">
        <f t="shared" si="4682"/>
        <v>TAU-TBD60</v>
      </c>
      <c r="C1277" s="1" t="str">
        <f t="shared" si="4682"/>
        <v>SPP TAU -  Circuit 66656</v>
      </c>
      <c r="D1277" s="2" t="str">
        <f t="shared" si="4682"/>
        <v>TAU-TBD60.1</v>
      </c>
      <c r="E1277" s="162" t="str">
        <f t="shared" si="4682"/>
        <v>SPP TAU -  Circuit 66656</v>
      </c>
      <c r="F1277" s="84"/>
      <c r="G1277" s="123">
        <v>355</v>
      </c>
      <c r="H1277" s="128"/>
      <c r="J1277" s="191">
        <f t="shared" ref="J1277:U1277" si="4714">J1098+I1277</f>
        <v>0</v>
      </c>
      <c r="K1277" s="191">
        <f t="shared" si="4714"/>
        <v>0</v>
      </c>
      <c r="L1277" s="191">
        <f t="shared" si="4714"/>
        <v>0</v>
      </c>
      <c r="M1277" s="191">
        <f t="shared" si="4714"/>
        <v>0</v>
      </c>
      <c r="N1277" s="191">
        <f t="shared" si="4714"/>
        <v>0</v>
      </c>
      <c r="O1277" s="191">
        <f t="shared" si="4714"/>
        <v>0</v>
      </c>
      <c r="P1277" s="191">
        <f t="shared" si="4714"/>
        <v>0</v>
      </c>
      <c r="Q1277" s="191">
        <f t="shared" si="4714"/>
        <v>0</v>
      </c>
      <c r="R1277" s="191">
        <f t="shared" si="4714"/>
        <v>0</v>
      </c>
      <c r="S1277" s="191">
        <f t="shared" si="4714"/>
        <v>0</v>
      </c>
      <c r="T1277" s="191">
        <f t="shared" si="4714"/>
        <v>0</v>
      </c>
      <c r="U1277" s="191">
        <f t="shared" si="4714"/>
        <v>0</v>
      </c>
      <c r="V1277" s="163"/>
      <c r="W1277" s="191">
        <f t="shared" si="4692"/>
        <v>0</v>
      </c>
      <c r="X1277" s="191">
        <f t="shared" ref="X1277:AH1277" si="4715">X1098+W1277</f>
        <v>0</v>
      </c>
      <c r="Y1277" s="191">
        <f t="shared" si="4715"/>
        <v>0</v>
      </c>
      <c r="Z1277" s="191">
        <f t="shared" si="4715"/>
        <v>0</v>
      </c>
      <c r="AA1277" s="191">
        <f t="shared" si="4715"/>
        <v>0</v>
      </c>
      <c r="AB1277" s="191">
        <f t="shared" si="4715"/>
        <v>0</v>
      </c>
      <c r="AC1277" s="191">
        <f t="shared" si="4715"/>
        <v>0</v>
      </c>
      <c r="AD1277" s="191">
        <f t="shared" si="4715"/>
        <v>0</v>
      </c>
      <c r="AE1277" s="191">
        <f t="shared" si="4715"/>
        <v>0</v>
      </c>
      <c r="AF1277" s="191">
        <f t="shared" si="4715"/>
        <v>0</v>
      </c>
      <c r="AG1277" s="191">
        <f t="shared" si="4715"/>
        <v>0</v>
      </c>
      <c r="AH1277" s="191">
        <f t="shared" si="4715"/>
        <v>0</v>
      </c>
      <c r="AI1277" s="163"/>
      <c r="AJ1277" s="191">
        <f t="shared" si="4694"/>
        <v>0</v>
      </c>
      <c r="AK1277" s="191">
        <f t="shared" ref="AK1277:AU1277" si="4716">AK1098+AJ1277</f>
        <v>0</v>
      </c>
      <c r="AL1277" s="191">
        <f t="shared" si="4716"/>
        <v>0</v>
      </c>
      <c r="AM1277" s="191">
        <f t="shared" si="4716"/>
        <v>0</v>
      </c>
      <c r="AN1277" s="191">
        <f t="shared" si="4716"/>
        <v>0</v>
      </c>
      <c r="AO1277" s="191">
        <f t="shared" si="4716"/>
        <v>0</v>
      </c>
      <c r="AP1277" s="191">
        <f t="shared" si="4716"/>
        <v>0</v>
      </c>
      <c r="AQ1277" s="191">
        <f t="shared" si="4716"/>
        <v>0</v>
      </c>
      <c r="AR1277" s="191">
        <f t="shared" si="4716"/>
        <v>0</v>
      </c>
      <c r="AS1277" s="191">
        <f t="shared" si="4716"/>
        <v>0</v>
      </c>
      <c r="AT1277" s="191">
        <f t="shared" si="4716"/>
        <v>0</v>
      </c>
      <c r="AU1277" s="191">
        <f t="shared" si="4716"/>
        <v>0</v>
      </c>
      <c r="AV1277" s="163"/>
      <c r="AW1277" s="191">
        <f t="shared" si="4696"/>
        <v>0</v>
      </c>
      <c r="AX1277" s="191">
        <f t="shared" ref="AX1277:BH1277" si="4717">AX1098+AW1277</f>
        <v>0</v>
      </c>
      <c r="AY1277" s="191">
        <f t="shared" si="4717"/>
        <v>0</v>
      </c>
      <c r="AZ1277" s="191">
        <f t="shared" si="4717"/>
        <v>0</v>
      </c>
      <c r="BA1277" s="191">
        <f t="shared" si="4717"/>
        <v>0</v>
      </c>
      <c r="BB1277" s="191">
        <f t="shared" si="4717"/>
        <v>0</v>
      </c>
      <c r="BC1277" s="191">
        <f t="shared" si="4717"/>
        <v>0</v>
      </c>
      <c r="BD1277" s="191">
        <f t="shared" si="4717"/>
        <v>0</v>
      </c>
      <c r="BE1277" s="191">
        <f t="shared" si="4717"/>
        <v>0</v>
      </c>
      <c r="BF1277" s="191">
        <f t="shared" si="4717"/>
        <v>0</v>
      </c>
      <c r="BG1277" s="191">
        <f t="shared" si="4717"/>
        <v>0</v>
      </c>
      <c r="BH1277" s="191">
        <f t="shared" si="4717"/>
        <v>0</v>
      </c>
      <c r="BI1277" s="163"/>
      <c r="BV1277" s="163"/>
      <c r="CI1277" s="163"/>
      <c r="CV1277" s="163"/>
      <c r="DI1277" s="163"/>
      <c r="DV1277" s="163"/>
      <c r="EI1277" s="163"/>
    </row>
    <row r="1278" spans="1:139" ht="15.75" customHeight="1" outlineLevel="1" x14ac:dyDescent="0.25">
      <c r="A1278" s="2">
        <f t="shared" si="4682"/>
        <v>69</v>
      </c>
      <c r="B1278" s="1" t="str">
        <f t="shared" si="4682"/>
        <v>TAU-TBD61</v>
      </c>
      <c r="C1278" s="1" t="str">
        <f t="shared" si="4682"/>
        <v>SPP TAU - Circuit 66412</v>
      </c>
      <c r="D1278" s="2" t="str">
        <f t="shared" si="4682"/>
        <v>TAU-TBD61.1</v>
      </c>
      <c r="E1278" s="162" t="str">
        <f t="shared" si="4682"/>
        <v>SPP TAU - Circuit 66412</v>
      </c>
      <c r="F1278" s="84"/>
      <c r="G1278" s="123">
        <v>355</v>
      </c>
      <c r="H1278" s="128"/>
      <c r="J1278" s="191">
        <f t="shared" ref="J1278:U1278" si="4718">J1099+I1278</f>
        <v>0</v>
      </c>
      <c r="K1278" s="191">
        <f t="shared" si="4718"/>
        <v>0</v>
      </c>
      <c r="L1278" s="191">
        <f t="shared" si="4718"/>
        <v>0</v>
      </c>
      <c r="M1278" s="191">
        <f t="shared" si="4718"/>
        <v>0</v>
      </c>
      <c r="N1278" s="191">
        <f t="shared" si="4718"/>
        <v>0</v>
      </c>
      <c r="O1278" s="191">
        <f t="shared" si="4718"/>
        <v>0</v>
      </c>
      <c r="P1278" s="191">
        <f t="shared" si="4718"/>
        <v>0</v>
      </c>
      <c r="Q1278" s="191">
        <f t="shared" si="4718"/>
        <v>0</v>
      </c>
      <c r="R1278" s="191">
        <f t="shared" si="4718"/>
        <v>0</v>
      </c>
      <c r="S1278" s="191">
        <f t="shared" si="4718"/>
        <v>0</v>
      </c>
      <c r="T1278" s="191">
        <f t="shared" si="4718"/>
        <v>0</v>
      </c>
      <c r="U1278" s="191">
        <f t="shared" si="4718"/>
        <v>0</v>
      </c>
      <c r="V1278" s="163"/>
      <c r="W1278" s="191">
        <f t="shared" si="4692"/>
        <v>0</v>
      </c>
      <c r="X1278" s="191">
        <f t="shared" ref="X1278:AH1278" si="4719">X1099+W1278</f>
        <v>0</v>
      </c>
      <c r="Y1278" s="191">
        <f t="shared" si="4719"/>
        <v>0</v>
      </c>
      <c r="Z1278" s="191">
        <f t="shared" si="4719"/>
        <v>0</v>
      </c>
      <c r="AA1278" s="191">
        <f t="shared" si="4719"/>
        <v>0</v>
      </c>
      <c r="AB1278" s="191">
        <f t="shared" si="4719"/>
        <v>0</v>
      </c>
      <c r="AC1278" s="191">
        <f t="shared" si="4719"/>
        <v>0</v>
      </c>
      <c r="AD1278" s="191">
        <f t="shared" si="4719"/>
        <v>0</v>
      </c>
      <c r="AE1278" s="191">
        <f t="shared" si="4719"/>
        <v>0</v>
      </c>
      <c r="AF1278" s="191">
        <f t="shared" si="4719"/>
        <v>0</v>
      </c>
      <c r="AG1278" s="191">
        <f t="shared" si="4719"/>
        <v>0</v>
      </c>
      <c r="AH1278" s="191">
        <f t="shared" si="4719"/>
        <v>0</v>
      </c>
      <c r="AI1278" s="163"/>
      <c r="AJ1278" s="191">
        <f t="shared" si="4694"/>
        <v>0</v>
      </c>
      <c r="AK1278" s="191">
        <f t="shared" ref="AK1278:AU1278" si="4720">AK1099+AJ1278</f>
        <v>0</v>
      </c>
      <c r="AL1278" s="191">
        <f t="shared" si="4720"/>
        <v>0</v>
      </c>
      <c r="AM1278" s="191">
        <f t="shared" si="4720"/>
        <v>0</v>
      </c>
      <c r="AN1278" s="191">
        <f t="shared" si="4720"/>
        <v>0</v>
      </c>
      <c r="AO1278" s="191">
        <f t="shared" si="4720"/>
        <v>0</v>
      </c>
      <c r="AP1278" s="191">
        <f t="shared" si="4720"/>
        <v>0</v>
      </c>
      <c r="AQ1278" s="191">
        <f t="shared" si="4720"/>
        <v>0</v>
      </c>
      <c r="AR1278" s="191">
        <f t="shared" si="4720"/>
        <v>0</v>
      </c>
      <c r="AS1278" s="191">
        <f t="shared" si="4720"/>
        <v>0</v>
      </c>
      <c r="AT1278" s="191">
        <f t="shared" si="4720"/>
        <v>0</v>
      </c>
      <c r="AU1278" s="191">
        <f t="shared" si="4720"/>
        <v>0</v>
      </c>
      <c r="AV1278" s="163"/>
      <c r="AW1278" s="191">
        <f t="shared" si="4696"/>
        <v>0</v>
      </c>
      <c r="AX1278" s="191">
        <f t="shared" ref="AX1278:BH1278" si="4721">AX1099+AW1278</f>
        <v>0</v>
      </c>
      <c r="AY1278" s="191">
        <f t="shared" si="4721"/>
        <v>0</v>
      </c>
      <c r="AZ1278" s="191">
        <f t="shared" si="4721"/>
        <v>0</v>
      </c>
      <c r="BA1278" s="191">
        <f t="shared" si="4721"/>
        <v>0</v>
      </c>
      <c r="BB1278" s="191">
        <f t="shared" si="4721"/>
        <v>0</v>
      </c>
      <c r="BC1278" s="191">
        <f t="shared" si="4721"/>
        <v>0</v>
      </c>
      <c r="BD1278" s="191">
        <f t="shared" si="4721"/>
        <v>0</v>
      </c>
      <c r="BE1278" s="191">
        <f t="shared" si="4721"/>
        <v>0</v>
      </c>
      <c r="BF1278" s="191">
        <f t="shared" si="4721"/>
        <v>0</v>
      </c>
      <c r="BG1278" s="191">
        <f t="shared" si="4721"/>
        <v>0</v>
      </c>
      <c r="BH1278" s="191">
        <f t="shared" si="4721"/>
        <v>0</v>
      </c>
      <c r="BI1278" s="163"/>
      <c r="BV1278" s="163"/>
      <c r="CI1278" s="163"/>
      <c r="CV1278" s="163"/>
      <c r="DI1278" s="163"/>
      <c r="DV1278" s="163"/>
      <c r="EI1278" s="163"/>
    </row>
    <row r="1279" spans="1:139" ht="15.75" customHeight="1" outlineLevel="1" x14ac:dyDescent="0.25">
      <c r="A1279" s="2">
        <f t="shared" si="4682"/>
        <v>70</v>
      </c>
      <c r="B1279" s="1" t="str">
        <f t="shared" si="4682"/>
        <v>TAU-TBD62</v>
      </c>
      <c r="C1279" s="1" t="str">
        <f t="shared" si="4682"/>
        <v>SPP TAU - Circuit 66830</v>
      </c>
      <c r="D1279" s="2" t="str">
        <f t="shared" si="4682"/>
        <v>TAU-TBD62.1</v>
      </c>
      <c r="E1279" s="162" t="str">
        <f t="shared" si="4682"/>
        <v>SPP TAU - Circuit 66830</v>
      </c>
      <c r="F1279" s="84"/>
      <c r="G1279" s="123">
        <v>355</v>
      </c>
      <c r="H1279" s="128"/>
      <c r="J1279" s="191">
        <f t="shared" ref="J1279:U1279" si="4722">J1100+I1279</f>
        <v>0</v>
      </c>
      <c r="K1279" s="191">
        <f t="shared" si="4722"/>
        <v>0</v>
      </c>
      <c r="L1279" s="191">
        <f t="shared" si="4722"/>
        <v>0</v>
      </c>
      <c r="M1279" s="191">
        <f t="shared" si="4722"/>
        <v>0</v>
      </c>
      <c r="N1279" s="191">
        <f t="shared" si="4722"/>
        <v>0</v>
      </c>
      <c r="O1279" s="191">
        <f t="shared" si="4722"/>
        <v>0</v>
      </c>
      <c r="P1279" s="191">
        <f t="shared" si="4722"/>
        <v>0</v>
      </c>
      <c r="Q1279" s="191">
        <f t="shared" si="4722"/>
        <v>0</v>
      </c>
      <c r="R1279" s="191">
        <f t="shared" si="4722"/>
        <v>0</v>
      </c>
      <c r="S1279" s="191">
        <f t="shared" si="4722"/>
        <v>0</v>
      </c>
      <c r="T1279" s="191">
        <f t="shared" si="4722"/>
        <v>0</v>
      </c>
      <c r="U1279" s="191">
        <f t="shared" si="4722"/>
        <v>0</v>
      </c>
      <c r="V1279" s="163"/>
      <c r="W1279" s="191">
        <f t="shared" si="4692"/>
        <v>0</v>
      </c>
      <c r="X1279" s="191">
        <f t="shared" ref="X1279:AH1279" si="4723">X1100+W1279</f>
        <v>0</v>
      </c>
      <c r="Y1279" s="191">
        <f t="shared" si="4723"/>
        <v>0</v>
      </c>
      <c r="Z1279" s="191">
        <f t="shared" si="4723"/>
        <v>0</v>
      </c>
      <c r="AA1279" s="191">
        <f t="shared" si="4723"/>
        <v>0</v>
      </c>
      <c r="AB1279" s="191">
        <f t="shared" si="4723"/>
        <v>0</v>
      </c>
      <c r="AC1279" s="191">
        <f t="shared" si="4723"/>
        <v>0</v>
      </c>
      <c r="AD1279" s="191">
        <f t="shared" si="4723"/>
        <v>0</v>
      </c>
      <c r="AE1279" s="191">
        <f t="shared" si="4723"/>
        <v>0</v>
      </c>
      <c r="AF1279" s="191">
        <f t="shared" si="4723"/>
        <v>0</v>
      </c>
      <c r="AG1279" s="191">
        <f t="shared" si="4723"/>
        <v>0</v>
      </c>
      <c r="AH1279" s="191">
        <f t="shared" si="4723"/>
        <v>0</v>
      </c>
      <c r="AI1279" s="163"/>
      <c r="AJ1279" s="191">
        <f t="shared" si="4694"/>
        <v>0</v>
      </c>
      <c r="AK1279" s="191">
        <f t="shared" ref="AK1279:AU1279" si="4724">AK1100+AJ1279</f>
        <v>0</v>
      </c>
      <c r="AL1279" s="191">
        <f t="shared" si="4724"/>
        <v>0</v>
      </c>
      <c r="AM1279" s="191">
        <f t="shared" si="4724"/>
        <v>0</v>
      </c>
      <c r="AN1279" s="191">
        <f t="shared" si="4724"/>
        <v>0</v>
      </c>
      <c r="AO1279" s="191">
        <f t="shared" si="4724"/>
        <v>0</v>
      </c>
      <c r="AP1279" s="191">
        <f t="shared" si="4724"/>
        <v>0</v>
      </c>
      <c r="AQ1279" s="191">
        <f t="shared" si="4724"/>
        <v>0</v>
      </c>
      <c r="AR1279" s="191">
        <f t="shared" si="4724"/>
        <v>0</v>
      </c>
      <c r="AS1279" s="191">
        <f t="shared" si="4724"/>
        <v>0</v>
      </c>
      <c r="AT1279" s="191">
        <f t="shared" si="4724"/>
        <v>0</v>
      </c>
      <c r="AU1279" s="191">
        <f t="shared" si="4724"/>
        <v>0</v>
      </c>
      <c r="AV1279" s="163"/>
      <c r="AW1279" s="191">
        <f t="shared" si="4696"/>
        <v>0</v>
      </c>
      <c r="AX1279" s="191">
        <f t="shared" ref="AX1279:BH1279" si="4725">AX1100+AW1279</f>
        <v>0</v>
      </c>
      <c r="AY1279" s="191">
        <f t="shared" si="4725"/>
        <v>0</v>
      </c>
      <c r="AZ1279" s="191">
        <f t="shared" si="4725"/>
        <v>0</v>
      </c>
      <c r="BA1279" s="191">
        <f t="shared" si="4725"/>
        <v>0</v>
      </c>
      <c r="BB1279" s="191">
        <f t="shared" si="4725"/>
        <v>0</v>
      </c>
      <c r="BC1279" s="191">
        <f t="shared" si="4725"/>
        <v>0</v>
      </c>
      <c r="BD1279" s="191">
        <f t="shared" si="4725"/>
        <v>0</v>
      </c>
      <c r="BE1279" s="191">
        <f t="shared" si="4725"/>
        <v>0</v>
      </c>
      <c r="BF1279" s="191">
        <f t="shared" si="4725"/>
        <v>0</v>
      </c>
      <c r="BG1279" s="191">
        <f t="shared" si="4725"/>
        <v>0</v>
      </c>
      <c r="BH1279" s="191">
        <f t="shared" si="4725"/>
        <v>0</v>
      </c>
      <c r="BI1279" s="163"/>
      <c r="BV1279" s="163"/>
      <c r="CI1279" s="163"/>
      <c r="CV1279" s="163"/>
      <c r="DI1279" s="163"/>
      <c r="DV1279" s="163"/>
      <c r="EI1279" s="163"/>
    </row>
    <row r="1280" spans="1:139" ht="15.75" customHeight="1" outlineLevel="1" x14ac:dyDescent="0.25">
      <c r="A1280" s="2">
        <f t="shared" ref="A1280:E1289" si="4726">A1101</f>
        <v>71</v>
      </c>
      <c r="B1280" s="1" t="str">
        <f t="shared" si="4726"/>
        <v>TAU-TBD63</v>
      </c>
      <c r="C1280" s="1" t="str">
        <f t="shared" si="4726"/>
        <v>SPP TAU - Circuit 66650</v>
      </c>
      <c r="D1280" s="2" t="str">
        <f t="shared" si="4726"/>
        <v>TAU-TBD63.1</v>
      </c>
      <c r="E1280" s="162" t="str">
        <f t="shared" si="4726"/>
        <v>SPP TAU - Circuit 66650</v>
      </c>
      <c r="F1280" s="84"/>
      <c r="G1280" s="123">
        <v>355</v>
      </c>
      <c r="H1280" s="128"/>
      <c r="J1280" s="191">
        <f t="shared" ref="J1280:U1280" si="4727">J1101+I1280</f>
        <v>0</v>
      </c>
      <c r="K1280" s="191">
        <f t="shared" si="4727"/>
        <v>0</v>
      </c>
      <c r="L1280" s="191">
        <f t="shared" si="4727"/>
        <v>0</v>
      </c>
      <c r="M1280" s="191">
        <f t="shared" si="4727"/>
        <v>0</v>
      </c>
      <c r="N1280" s="191">
        <f t="shared" si="4727"/>
        <v>0</v>
      </c>
      <c r="O1280" s="191">
        <f t="shared" si="4727"/>
        <v>0</v>
      </c>
      <c r="P1280" s="191">
        <f t="shared" si="4727"/>
        <v>0</v>
      </c>
      <c r="Q1280" s="191">
        <f t="shared" si="4727"/>
        <v>0</v>
      </c>
      <c r="R1280" s="191">
        <f t="shared" si="4727"/>
        <v>0</v>
      </c>
      <c r="S1280" s="191">
        <f t="shared" si="4727"/>
        <v>0</v>
      </c>
      <c r="T1280" s="191">
        <f t="shared" si="4727"/>
        <v>0</v>
      </c>
      <c r="U1280" s="191">
        <f t="shared" si="4727"/>
        <v>0</v>
      </c>
      <c r="V1280" s="163"/>
      <c r="W1280" s="191">
        <f t="shared" si="4692"/>
        <v>0</v>
      </c>
      <c r="X1280" s="191">
        <f t="shared" ref="X1280:AH1280" si="4728">X1101+W1280</f>
        <v>0</v>
      </c>
      <c r="Y1280" s="191">
        <f t="shared" si="4728"/>
        <v>0</v>
      </c>
      <c r="Z1280" s="191">
        <f t="shared" si="4728"/>
        <v>0</v>
      </c>
      <c r="AA1280" s="191">
        <f t="shared" si="4728"/>
        <v>0</v>
      </c>
      <c r="AB1280" s="191">
        <f t="shared" si="4728"/>
        <v>0</v>
      </c>
      <c r="AC1280" s="191">
        <f t="shared" si="4728"/>
        <v>0</v>
      </c>
      <c r="AD1280" s="191">
        <f t="shared" si="4728"/>
        <v>0</v>
      </c>
      <c r="AE1280" s="191">
        <f t="shared" si="4728"/>
        <v>0</v>
      </c>
      <c r="AF1280" s="191">
        <f t="shared" si="4728"/>
        <v>0</v>
      </c>
      <c r="AG1280" s="191">
        <f t="shared" si="4728"/>
        <v>0</v>
      </c>
      <c r="AH1280" s="191">
        <f t="shared" si="4728"/>
        <v>0</v>
      </c>
      <c r="AI1280" s="163"/>
      <c r="AJ1280" s="191">
        <f t="shared" si="4694"/>
        <v>0</v>
      </c>
      <c r="AK1280" s="191">
        <f t="shared" ref="AK1280:AU1280" si="4729">AK1101+AJ1280</f>
        <v>0</v>
      </c>
      <c r="AL1280" s="191">
        <f t="shared" si="4729"/>
        <v>0</v>
      </c>
      <c r="AM1280" s="191">
        <f t="shared" si="4729"/>
        <v>0</v>
      </c>
      <c r="AN1280" s="191">
        <f t="shared" si="4729"/>
        <v>0</v>
      </c>
      <c r="AO1280" s="191">
        <f t="shared" si="4729"/>
        <v>0</v>
      </c>
      <c r="AP1280" s="191">
        <f t="shared" si="4729"/>
        <v>0</v>
      </c>
      <c r="AQ1280" s="191">
        <f t="shared" si="4729"/>
        <v>0</v>
      </c>
      <c r="AR1280" s="191">
        <f t="shared" si="4729"/>
        <v>0</v>
      </c>
      <c r="AS1280" s="191">
        <f t="shared" si="4729"/>
        <v>0</v>
      </c>
      <c r="AT1280" s="191">
        <f t="shared" si="4729"/>
        <v>0</v>
      </c>
      <c r="AU1280" s="191">
        <f t="shared" si="4729"/>
        <v>0</v>
      </c>
      <c r="AV1280" s="163"/>
      <c r="AW1280" s="191">
        <f t="shared" si="4696"/>
        <v>0</v>
      </c>
      <c r="AX1280" s="191">
        <f t="shared" ref="AX1280:BH1280" si="4730">AX1101+AW1280</f>
        <v>0</v>
      </c>
      <c r="AY1280" s="191">
        <f t="shared" si="4730"/>
        <v>0</v>
      </c>
      <c r="AZ1280" s="191">
        <f t="shared" si="4730"/>
        <v>0</v>
      </c>
      <c r="BA1280" s="191">
        <f t="shared" si="4730"/>
        <v>0</v>
      </c>
      <c r="BB1280" s="191">
        <f t="shared" si="4730"/>
        <v>0</v>
      </c>
      <c r="BC1280" s="191">
        <f t="shared" si="4730"/>
        <v>0</v>
      </c>
      <c r="BD1280" s="191">
        <f t="shared" si="4730"/>
        <v>0</v>
      </c>
      <c r="BE1280" s="191">
        <f t="shared" si="4730"/>
        <v>0</v>
      </c>
      <c r="BF1280" s="191">
        <f t="shared" si="4730"/>
        <v>0</v>
      </c>
      <c r="BG1280" s="191">
        <f t="shared" si="4730"/>
        <v>0</v>
      </c>
      <c r="BH1280" s="191">
        <f t="shared" si="4730"/>
        <v>0</v>
      </c>
      <c r="BI1280" s="163"/>
      <c r="BV1280" s="163"/>
      <c r="CI1280" s="163"/>
      <c r="CV1280" s="163"/>
      <c r="DI1280" s="163"/>
      <c r="DV1280" s="163"/>
      <c r="EI1280" s="163"/>
    </row>
    <row r="1281" spans="1:139" ht="15.75" customHeight="1" outlineLevel="1" x14ac:dyDescent="0.25">
      <c r="A1281" s="2">
        <f t="shared" si="4726"/>
        <v>72</v>
      </c>
      <c r="B1281" s="1" t="str">
        <f t="shared" si="4726"/>
        <v>TAU-TBD64</v>
      </c>
      <c r="C1281" s="1" t="str">
        <f t="shared" si="4726"/>
        <v>SPP TAU - Circuit 66657</v>
      </c>
      <c r="D1281" s="2" t="str">
        <f t="shared" si="4726"/>
        <v>TAU-TBD64.1</v>
      </c>
      <c r="E1281" s="162" t="str">
        <f t="shared" si="4726"/>
        <v>SPP TAU - Circuit 66657</v>
      </c>
      <c r="F1281" s="84"/>
      <c r="G1281" s="123">
        <v>355</v>
      </c>
      <c r="H1281" s="128"/>
      <c r="J1281" s="191">
        <f t="shared" ref="J1281:U1281" si="4731">J1102+I1281</f>
        <v>0</v>
      </c>
      <c r="K1281" s="191">
        <f t="shared" si="4731"/>
        <v>0</v>
      </c>
      <c r="L1281" s="191">
        <f t="shared" si="4731"/>
        <v>0</v>
      </c>
      <c r="M1281" s="191">
        <f t="shared" si="4731"/>
        <v>0</v>
      </c>
      <c r="N1281" s="191">
        <f t="shared" si="4731"/>
        <v>0</v>
      </c>
      <c r="O1281" s="191">
        <f t="shared" si="4731"/>
        <v>0</v>
      </c>
      <c r="P1281" s="191">
        <f t="shared" si="4731"/>
        <v>0</v>
      </c>
      <c r="Q1281" s="191">
        <f t="shared" si="4731"/>
        <v>0</v>
      </c>
      <c r="R1281" s="191">
        <f t="shared" si="4731"/>
        <v>0</v>
      </c>
      <c r="S1281" s="191">
        <f t="shared" si="4731"/>
        <v>0</v>
      </c>
      <c r="T1281" s="191">
        <f t="shared" si="4731"/>
        <v>0</v>
      </c>
      <c r="U1281" s="191">
        <f t="shared" si="4731"/>
        <v>0</v>
      </c>
      <c r="V1281" s="163"/>
      <c r="W1281" s="191">
        <f t="shared" si="4692"/>
        <v>0</v>
      </c>
      <c r="X1281" s="191">
        <f t="shared" ref="X1281:AH1281" si="4732">X1102+W1281</f>
        <v>0</v>
      </c>
      <c r="Y1281" s="191">
        <f t="shared" si="4732"/>
        <v>0</v>
      </c>
      <c r="Z1281" s="191">
        <f t="shared" si="4732"/>
        <v>0</v>
      </c>
      <c r="AA1281" s="191">
        <f t="shared" si="4732"/>
        <v>0</v>
      </c>
      <c r="AB1281" s="191">
        <f t="shared" si="4732"/>
        <v>0</v>
      </c>
      <c r="AC1281" s="191">
        <f t="shared" si="4732"/>
        <v>0</v>
      </c>
      <c r="AD1281" s="191">
        <f t="shared" si="4732"/>
        <v>0</v>
      </c>
      <c r="AE1281" s="191">
        <f t="shared" si="4732"/>
        <v>0</v>
      </c>
      <c r="AF1281" s="191">
        <f t="shared" si="4732"/>
        <v>0</v>
      </c>
      <c r="AG1281" s="191">
        <f t="shared" si="4732"/>
        <v>0</v>
      </c>
      <c r="AH1281" s="191">
        <f t="shared" si="4732"/>
        <v>0</v>
      </c>
      <c r="AI1281" s="163"/>
      <c r="AJ1281" s="191">
        <f t="shared" si="4694"/>
        <v>0</v>
      </c>
      <c r="AK1281" s="191">
        <f t="shared" ref="AK1281:AU1281" si="4733">AK1102+AJ1281</f>
        <v>0</v>
      </c>
      <c r="AL1281" s="191">
        <f t="shared" si="4733"/>
        <v>0</v>
      </c>
      <c r="AM1281" s="191">
        <f t="shared" si="4733"/>
        <v>0</v>
      </c>
      <c r="AN1281" s="191">
        <f t="shared" si="4733"/>
        <v>0</v>
      </c>
      <c r="AO1281" s="191">
        <f t="shared" si="4733"/>
        <v>0</v>
      </c>
      <c r="AP1281" s="191">
        <f t="shared" si="4733"/>
        <v>0</v>
      </c>
      <c r="AQ1281" s="191">
        <f t="shared" si="4733"/>
        <v>0</v>
      </c>
      <c r="AR1281" s="191">
        <f t="shared" si="4733"/>
        <v>0</v>
      </c>
      <c r="AS1281" s="191">
        <f t="shared" si="4733"/>
        <v>0</v>
      </c>
      <c r="AT1281" s="191">
        <f t="shared" si="4733"/>
        <v>0</v>
      </c>
      <c r="AU1281" s="191">
        <f t="shared" si="4733"/>
        <v>0</v>
      </c>
      <c r="AV1281" s="163"/>
      <c r="AW1281" s="191">
        <f t="shared" si="4696"/>
        <v>0</v>
      </c>
      <c r="AX1281" s="191">
        <f t="shared" ref="AX1281:BH1281" si="4734">AX1102+AW1281</f>
        <v>0</v>
      </c>
      <c r="AY1281" s="191">
        <f t="shared" si="4734"/>
        <v>0</v>
      </c>
      <c r="AZ1281" s="191">
        <f t="shared" si="4734"/>
        <v>0</v>
      </c>
      <c r="BA1281" s="191">
        <f t="shared" si="4734"/>
        <v>0</v>
      </c>
      <c r="BB1281" s="191">
        <f t="shared" si="4734"/>
        <v>0</v>
      </c>
      <c r="BC1281" s="191">
        <f t="shared" si="4734"/>
        <v>0</v>
      </c>
      <c r="BD1281" s="191">
        <f t="shared" si="4734"/>
        <v>0</v>
      </c>
      <c r="BE1281" s="191">
        <f t="shared" si="4734"/>
        <v>0</v>
      </c>
      <c r="BF1281" s="191">
        <f t="shared" si="4734"/>
        <v>0</v>
      </c>
      <c r="BG1281" s="191">
        <f t="shared" si="4734"/>
        <v>0</v>
      </c>
      <c r="BH1281" s="191">
        <f t="shared" si="4734"/>
        <v>0</v>
      </c>
      <c r="BI1281" s="163"/>
      <c r="BV1281" s="163"/>
      <c r="CI1281" s="163"/>
      <c r="CV1281" s="163"/>
      <c r="DI1281" s="163"/>
      <c r="DV1281" s="163"/>
      <c r="EI1281" s="163"/>
    </row>
    <row r="1282" spans="1:139" ht="15.75" customHeight="1" outlineLevel="1" x14ac:dyDescent="0.25">
      <c r="A1282" s="2">
        <f t="shared" si="4726"/>
        <v>73</v>
      </c>
      <c r="B1282" s="1" t="str">
        <f t="shared" si="4726"/>
        <v>TAU-TBD65</v>
      </c>
      <c r="C1282" s="1" t="str">
        <f t="shared" si="4726"/>
        <v>SPP TAU - Circuit 66043</v>
      </c>
      <c r="D1282" s="2" t="str">
        <f t="shared" si="4726"/>
        <v>TAU-TBD65.1</v>
      </c>
      <c r="E1282" s="162" t="str">
        <f t="shared" si="4726"/>
        <v>SPP TAU - Circuit 66043</v>
      </c>
      <c r="F1282" s="84"/>
      <c r="G1282" s="123">
        <v>355</v>
      </c>
      <c r="H1282" s="128"/>
      <c r="J1282" s="191">
        <f t="shared" ref="J1282:U1282" si="4735">J1103+I1282</f>
        <v>0</v>
      </c>
      <c r="K1282" s="191">
        <f t="shared" si="4735"/>
        <v>0</v>
      </c>
      <c r="L1282" s="191">
        <f t="shared" si="4735"/>
        <v>0</v>
      </c>
      <c r="M1282" s="191">
        <f t="shared" si="4735"/>
        <v>0</v>
      </c>
      <c r="N1282" s="191">
        <f t="shared" si="4735"/>
        <v>0</v>
      </c>
      <c r="O1282" s="191">
        <f t="shared" si="4735"/>
        <v>0</v>
      </c>
      <c r="P1282" s="191">
        <f t="shared" si="4735"/>
        <v>0</v>
      </c>
      <c r="Q1282" s="191">
        <f t="shared" si="4735"/>
        <v>0</v>
      </c>
      <c r="R1282" s="191">
        <f t="shared" si="4735"/>
        <v>0</v>
      </c>
      <c r="S1282" s="191">
        <f t="shared" si="4735"/>
        <v>0</v>
      </c>
      <c r="T1282" s="191">
        <f t="shared" si="4735"/>
        <v>0</v>
      </c>
      <c r="U1282" s="191">
        <f t="shared" si="4735"/>
        <v>0</v>
      </c>
      <c r="V1282" s="163"/>
      <c r="W1282" s="191">
        <f t="shared" si="4692"/>
        <v>0</v>
      </c>
      <c r="X1282" s="191">
        <f t="shared" ref="X1282:AH1282" si="4736">X1103+W1282</f>
        <v>0</v>
      </c>
      <c r="Y1282" s="191">
        <f t="shared" si="4736"/>
        <v>0</v>
      </c>
      <c r="Z1282" s="191">
        <f t="shared" si="4736"/>
        <v>0</v>
      </c>
      <c r="AA1282" s="191">
        <f t="shared" si="4736"/>
        <v>0</v>
      </c>
      <c r="AB1282" s="191">
        <f t="shared" si="4736"/>
        <v>0</v>
      </c>
      <c r="AC1282" s="191">
        <f t="shared" si="4736"/>
        <v>0</v>
      </c>
      <c r="AD1282" s="191">
        <f t="shared" si="4736"/>
        <v>0</v>
      </c>
      <c r="AE1282" s="191">
        <f t="shared" si="4736"/>
        <v>0</v>
      </c>
      <c r="AF1282" s="191">
        <f t="shared" si="4736"/>
        <v>0</v>
      </c>
      <c r="AG1282" s="191">
        <f t="shared" si="4736"/>
        <v>0</v>
      </c>
      <c r="AH1282" s="191">
        <f t="shared" si="4736"/>
        <v>0</v>
      </c>
      <c r="AI1282" s="163"/>
      <c r="AJ1282" s="191">
        <f t="shared" si="4694"/>
        <v>0</v>
      </c>
      <c r="AK1282" s="191">
        <f t="shared" ref="AK1282:AU1282" si="4737">AK1103+AJ1282</f>
        <v>0</v>
      </c>
      <c r="AL1282" s="191">
        <f t="shared" si="4737"/>
        <v>0</v>
      </c>
      <c r="AM1282" s="191">
        <f t="shared" si="4737"/>
        <v>0</v>
      </c>
      <c r="AN1282" s="191">
        <f t="shared" si="4737"/>
        <v>0</v>
      </c>
      <c r="AO1282" s="191">
        <f t="shared" si="4737"/>
        <v>0</v>
      </c>
      <c r="AP1282" s="191">
        <f t="shared" si="4737"/>
        <v>0</v>
      </c>
      <c r="AQ1282" s="191">
        <f t="shared" si="4737"/>
        <v>0</v>
      </c>
      <c r="AR1282" s="191">
        <f t="shared" si="4737"/>
        <v>0</v>
      </c>
      <c r="AS1282" s="191">
        <f t="shared" si="4737"/>
        <v>0</v>
      </c>
      <c r="AT1282" s="191">
        <f t="shared" si="4737"/>
        <v>0</v>
      </c>
      <c r="AU1282" s="191">
        <f t="shared" si="4737"/>
        <v>0</v>
      </c>
      <c r="AV1282" s="163"/>
      <c r="AW1282" s="191">
        <f t="shared" si="4696"/>
        <v>0</v>
      </c>
      <c r="AX1282" s="191">
        <f t="shared" ref="AX1282:BH1282" si="4738">AX1103+AW1282</f>
        <v>0</v>
      </c>
      <c r="AY1282" s="191">
        <f t="shared" si="4738"/>
        <v>0</v>
      </c>
      <c r="AZ1282" s="191">
        <f t="shared" si="4738"/>
        <v>0</v>
      </c>
      <c r="BA1282" s="191">
        <f t="shared" si="4738"/>
        <v>0</v>
      </c>
      <c r="BB1282" s="191">
        <f t="shared" si="4738"/>
        <v>0</v>
      </c>
      <c r="BC1282" s="191">
        <f t="shared" si="4738"/>
        <v>0</v>
      </c>
      <c r="BD1282" s="191">
        <f t="shared" si="4738"/>
        <v>0</v>
      </c>
      <c r="BE1282" s="191">
        <f t="shared" si="4738"/>
        <v>0</v>
      </c>
      <c r="BF1282" s="191">
        <f t="shared" si="4738"/>
        <v>0</v>
      </c>
      <c r="BG1282" s="191">
        <f t="shared" si="4738"/>
        <v>0</v>
      </c>
      <c r="BH1282" s="191">
        <f t="shared" si="4738"/>
        <v>0</v>
      </c>
      <c r="BI1282" s="163"/>
      <c r="BV1282" s="163"/>
      <c r="CI1282" s="163"/>
      <c r="CV1282" s="163"/>
      <c r="DI1282" s="163"/>
      <c r="DV1282" s="163"/>
      <c r="EI1282" s="163"/>
    </row>
    <row r="1283" spans="1:139" ht="15.75" customHeight="1" outlineLevel="1" x14ac:dyDescent="0.25">
      <c r="A1283" s="2">
        <f t="shared" si="4726"/>
        <v>74</v>
      </c>
      <c r="B1283" s="1" t="str">
        <f t="shared" si="4726"/>
        <v>TAU-TBD66</v>
      </c>
      <c r="C1283" s="1" t="str">
        <f t="shared" si="4726"/>
        <v>SPP TAU - Circuit 66837</v>
      </c>
      <c r="D1283" s="2" t="str">
        <f t="shared" si="4726"/>
        <v>TAU-TBD66.1</v>
      </c>
      <c r="E1283" s="162" t="str">
        <f t="shared" si="4726"/>
        <v>SPP TAU - Circuit 66837</v>
      </c>
      <c r="F1283" s="84"/>
      <c r="G1283" s="123">
        <v>355</v>
      </c>
      <c r="H1283" s="128"/>
      <c r="J1283" s="191">
        <f t="shared" ref="J1283:U1283" si="4739">J1104+I1283</f>
        <v>0</v>
      </c>
      <c r="K1283" s="191">
        <f t="shared" si="4739"/>
        <v>0</v>
      </c>
      <c r="L1283" s="191">
        <f t="shared" si="4739"/>
        <v>0</v>
      </c>
      <c r="M1283" s="191">
        <f t="shared" si="4739"/>
        <v>0</v>
      </c>
      <c r="N1283" s="191">
        <f t="shared" si="4739"/>
        <v>0</v>
      </c>
      <c r="O1283" s="191">
        <f t="shared" si="4739"/>
        <v>0</v>
      </c>
      <c r="P1283" s="191">
        <f t="shared" si="4739"/>
        <v>0</v>
      </c>
      <c r="Q1283" s="191">
        <f t="shared" si="4739"/>
        <v>0</v>
      </c>
      <c r="R1283" s="191">
        <f t="shared" si="4739"/>
        <v>0</v>
      </c>
      <c r="S1283" s="191">
        <f t="shared" si="4739"/>
        <v>0</v>
      </c>
      <c r="T1283" s="191">
        <f t="shared" si="4739"/>
        <v>0</v>
      </c>
      <c r="U1283" s="191">
        <f t="shared" si="4739"/>
        <v>0</v>
      </c>
      <c r="V1283" s="163"/>
      <c r="W1283" s="191">
        <f t="shared" si="4692"/>
        <v>0</v>
      </c>
      <c r="X1283" s="191">
        <f t="shared" ref="X1283:AH1283" si="4740">X1104+W1283</f>
        <v>0</v>
      </c>
      <c r="Y1283" s="191">
        <f t="shared" si="4740"/>
        <v>0</v>
      </c>
      <c r="Z1283" s="191">
        <f t="shared" si="4740"/>
        <v>0</v>
      </c>
      <c r="AA1283" s="191">
        <f t="shared" si="4740"/>
        <v>0</v>
      </c>
      <c r="AB1283" s="191">
        <f t="shared" si="4740"/>
        <v>0</v>
      </c>
      <c r="AC1283" s="191">
        <f t="shared" si="4740"/>
        <v>0</v>
      </c>
      <c r="AD1283" s="191">
        <f t="shared" si="4740"/>
        <v>0</v>
      </c>
      <c r="AE1283" s="191">
        <f t="shared" si="4740"/>
        <v>0</v>
      </c>
      <c r="AF1283" s="191">
        <f t="shared" si="4740"/>
        <v>0</v>
      </c>
      <c r="AG1283" s="191">
        <f t="shared" si="4740"/>
        <v>0</v>
      </c>
      <c r="AH1283" s="191">
        <f t="shared" si="4740"/>
        <v>0</v>
      </c>
      <c r="AI1283" s="163"/>
      <c r="AJ1283" s="191">
        <f t="shared" si="4694"/>
        <v>0</v>
      </c>
      <c r="AK1283" s="191">
        <f t="shared" ref="AK1283:AU1283" si="4741">AK1104+AJ1283</f>
        <v>0</v>
      </c>
      <c r="AL1283" s="191">
        <f t="shared" si="4741"/>
        <v>0</v>
      </c>
      <c r="AM1283" s="191">
        <f t="shared" si="4741"/>
        <v>0</v>
      </c>
      <c r="AN1283" s="191">
        <f t="shared" si="4741"/>
        <v>0</v>
      </c>
      <c r="AO1283" s="191">
        <f t="shared" si="4741"/>
        <v>0</v>
      </c>
      <c r="AP1283" s="191">
        <f t="shared" si="4741"/>
        <v>0</v>
      </c>
      <c r="AQ1283" s="191">
        <f t="shared" si="4741"/>
        <v>0</v>
      </c>
      <c r="AR1283" s="191">
        <f t="shared" si="4741"/>
        <v>0</v>
      </c>
      <c r="AS1283" s="191">
        <f t="shared" si="4741"/>
        <v>0</v>
      </c>
      <c r="AT1283" s="191">
        <f t="shared" si="4741"/>
        <v>0</v>
      </c>
      <c r="AU1283" s="191">
        <f t="shared" si="4741"/>
        <v>0</v>
      </c>
      <c r="AV1283" s="163"/>
      <c r="AW1283" s="191">
        <f t="shared" si="4696"/>
        <v>0</v>
      </c>
      <c r="AX1283" s="191">
        <f t="shared" ref="AX1283:BH1283" si="4742">AX1104+AW1283</f>
        <v>0</v>
      </c>
      <c r="AY1283" s="191">
        <f t="shared" si="4742"/>
        <v>0</v>
      </c>
      <c r="AZ1283" s="191">
        <f t="shared" si="4742"/>
        <v>0</v>
      </c>
      <c r="BA1283" s="191">
        <f t="shared" si="4742"/>
        <v>0</v>
      </c>
      <c r="BB1283" s="191">
        <f t="shared" si="4742"/>
        <v>0</v>
      </c>
      <c r="BC1283" s="191">
        <f t="shared" si="4742"/>
        <v>0</v>
      </c>
      <c r="BD1283" s="191">
        <f t="shared" si="4742"/>
        <v>0</v>
      </c>
      <c r="BE1283" s="191">
        <f t="shared" si="4742"/>
        <v>0</v>
      </c>
      <c r="BF1283" s="191">
        <f t="shared" si="4742"/>
        <v>0</v>
      </c>
      <c r="BG1283" s="191">
        <f t="shared" si="4742"/>
        <v>0</v>
      </c>
      <c r="BH1283" s="191">
        <f t="shared" si="4742"/>
        <v>0</v>
      </c>
      <c r="BI1283" s="163"/>
      <c r="BV1283" s="163"/>
      <c r="CI1283" s="163"/>
      <c r="CV1283" s="163"/>
      <c r="DI1283" s="163"/>
      <c r="DV1283" s="163"/>
      <c r="EI1283" s="163"/>
    </row>
    <row r="1284" spans="1:139" ht="15.75" customHeight="1" outlineLevel="1" x14ac:dyDescent="0.25">
      <c r="A1284" s="2">
        <f t="shared" si="4726"/>
        <v>75</v>
      </c>
      <c r="B1284" s="1" t="str">
        <f t="shared" si="4726"/>
        <v>TAU-TBD67</v>
      </c>
      <c r="C1284" s="1" t="str">
        <f t="shared" si="4726"/>
        <v>SPP TAU - Circuit 66603</v>
      </c>
      <c r="D1284" s="2" t="str">
        <f t="shared" si="4726"/>
        <v>TAU-TBD67.1</v>
      </c>
      <c r="E1284" s="162" t="str">
        <f t="shared" si="4726"/>
        <v>SPP TAU - Circuit 66603</v>
      </c>
      <c r="F1284" s="84"/>
      <c r="G1284" s="123">
        <v>355</v>
      </c>
      <c r="H1284" s="128"/>
      <c r="J1284" s="191">
        <f t="shared" ref="J1284:U1284" si="4743">J1105+I1284</f>
        <v>0</v>
      </c>
      <c r="K1284" s="191">
        <f t="shared" si="4743"/>
        <v>0</v>
      </c>
      <c r="L1284" s="191">
        <f t="shared" si="4743"/>
        <v>0</v>
      </c>
      <c r="M1284" s="191">
        <f t="shared" si="4743"/>
        <v>0</v>
      </c>
      <c r="N1284" s="191">
        <f t="shared" si="4743"/>
        <v>0</v>
      </c>
      <c r="O1284" s="191">
        <f t="shared" si="4743"/>
        <v>0</v>
      </c>
      <c r="P1284" s="191">
        <f t="shared" si="4743"/>
        <v>0</v>
      </c>
      <c r="Q1284" s="191">
        <f t="shared" si="4743"/>
        <v>0</v>
      </c>
      <c r="R1284" s="191">
        <f t="shared" si="4743"/>
        <v>0</v>
      </c>
      <c r="S1284" s="191">
        <f t="shared" si="4743"/>
        <v>0</v>
      </c>
      <c r="T1284" s="191">
        <f t="shared" si="4743"/>
        <v>0</v>
      </c>
      <c r="U1284" s="191">
        <f t="shared" si="4743"/>
        <v>0</v>
      </c>
      <c r="V1284" s="163"/>
      <c r="W1284" s="191">
        <f t="shared" si="4692"/>
        <v>0</v>
      </c>
      <c r="X1284" s="191">
        <f t="shared" ref="X1284:AH1284" si="4744">X1105+W1284</f>
        <v>0</v>
      </c>
      <c r="Y1284" s="191">
        <f t="shared" si="4744"/>
        <v>0</v>
      </c>
      <c r="Z1284" s="191">
        <f t="shared" si="4744"/>
        <v>0</v>
      </c>
      <c r="AA1284" s="191">
        <f t="shared" si="4744"/>
        <v>0</v>
      </c>
      <c r="AB1284" s="191">
        <f t="shared" si="4744"/>
        <v>0</v>
      </c>
      <c r="AC1284" s="191">
        <f t="shared" si="4744"/>
        <v>0</v>
      </c>
      <c r="AD1284" s="191">
        <f t="shared" si="4744"/>
        <v>0</v>
      </c>
      <c r="AE1284" s="191">
        <f t="shared" si="4744"/>
        <v>0</v>
      </c>
      <c r="AF1284" s="191">
        <f t="shared" si="4744"/>
        <v>0</v>
      </c>
      <c r="AG1284" s="191">
        <f t="shared" si="4744"/>
        <v>0</v>
      </c>
      <c r="AH1284" s="191">
        <f t="shared" si="4744"/>
        <v>0</v>
      </c>
      <c r="AI1284" s="163"/>
      <c r="AJ1284" s="191">
        <f t="shared" si="4694"/>
        <v>0</v>
      </c>
      <c r="AK1284" s="191">
        <f t="shared" ref="AK1284:AU1284" si="4745">AK1105+AJ1284</f>
        <v>0</v>
      </c>
      <c r="AL1284" s="191">
        <f t="shared" si="4745"/>
        <v>0</v>
      </c>
      <c r="AM1284" s="191">
        <f t="shared" si="4745"/>
        <v>0</v>
      </c>
      <c r="AN1284" s="191">
        <f t="shared" si="4745"/>
        <v>0</v>
      </c>
      <c r="AO1284" s="191">
        <f t="shared" si="4745"/>
        <v>0</v>
      </c>
      <c r="AP1284" s="191">
        <f t="shared" si="4745"/>
        <v>0</v>
      </c>
      <c r="AQ1284" s="191">
        <f t="shared" si="4745"/>
        <v>0</v>
      </c>
      <c r="AR1284" s="191">
        <f t="shared" si="4745"/>
        <v>0</v>
      </c>
      <c r="AS1284" s="191">
        <f t="shared" si="4745"/>
        <v>0</v>
      </c>
      <c r="AT1284" s="191">
        <f t="shared" si="4745"/>
        <v>0</v>
      </c>
      <c r="AU1284" s="191">
        <f t="shared" si="4745"/>
        <v>0</v>
      </c>
      <c r="AV1284" s="163"/>
      <c r="AW1284" s="191">
        <f t="shared" si="4696"/>
        <v>0</v>
      </c>
      <c r="AX1284" s="191">
        <f t="shared" ref="AX1284:BH1284" si="4746">AX1105+AW1284</f>
        <v>0</v>
      </c>
      <c r="AY1284" s="191">
        <f t="shared" si="4746"/>
        <v>0</v>
      </c>
      <c r="AZ1284" s="191">
        <f t="shared" si="4746"/>
        <v>0</v>
      </c>
      <c r="BA1284" s="191">
        <f t="shared" si="4746"/>
        <v>0</v>
      </c>
      <c r="BB1284" s="191">
        <f t="shared" si="4746"/>
        <v>0</v>
      </c>
      <c r="BC1284" s="191">
        <f t="shared" si="4746"/>
        <v>0</v>
      </c>
      <c r="BD1284" s="191">
        <f t="shared" si="4746"/>
        <v>0</v>
      </c>
      <c r="BE1284" s="191">
        <f t="shared" si="4746"/>
        <v>0</v>
      </c>
      <c r="BF1284" s="191">
        <f t="shared" si="4746"/>
        <v>0</v>
      </c>
      <c r="BG1284" s="191">
        <f t="shared" si="4746"/>
        <v>0</v>
      </c>
      <c r="BH1284" s="191">
        <f t="shared" si="4746"/>
        <v>0</v>
      </c>
      <c r="BI1284" s="163"/>
      <c r="BV1284" s="163"/>
      <c r="CI1284" s="163"/>
      <c r="CV1284" s="163"/>
      <c r="DI1284" s="163"/>
      <c r="DV1284" s="163"/>
      <c r="EI1284" s="163"/>
    </row>
    <row r="1285" spans="1:139" ht="15.75" hidden="1" customHeight="1" outlineLevel="1" x14ac:dyDescent="0.25">
      <c r="A1285" s="2">
        <f t="shared" si="4726"/>
        <v>76</v>
      </c>
      <c r="B1285" s="1">
        <f t="shared" si="4726"/>
        <v>0</v>
      </c>
      <c r="C1285" s="1">
        <f t="shared" si="4726"/>
        <v>0</v>
      </c>
      <c r="D1285" s="2">
        <f t="shared" si="4726"/>
        <v>0</v>
      </c>
      <c r="E1285" s="162">
        <f t="shared" si="4726"/>
        <v>0</v>
      </c>
      <c r="F1285" s="84"/>
      <c r="G1285" s="209"/>
      <c r="H1285" s="128"/>
      <c r="J1285" s="191">
        <f t="shared" ref="J1285:U1285" si="4747">J1106+I1285</f>
        <v>0</v>
      </c>
      <c r="K1285" s="191">
        <f t="shared" si="4747"/>
        <v>0</v>
      </c>
      <c r="L1285" s="191">
        <f t="shared" si="4747"/>
        <v>0</v>
      </c>
      <c r="M1285" s="191">
        <f t="shared" si="4747"/>
        <v>0</v>
      </c>
      <c r="N1285" s="191">
        <f t="shared" si="4747"/>
        <v>0</v>
      </c>
      <c r="O1285" s="191">
        <f t="shared" si="4747"/>
        <v>0</v>
      </c>
      <c r="P1285" s="191">
        <f t="shared" si="4747"/>
        <v>0</v>
      </c>
      <c r="Q1285" s="191">
        <f t="shared" si="4747"/>
        <v>0</v>
      </c>
      <c r="R1285" s="191">
        <f t="shared" si="4747"/>
        <v>0</v>
      </c>
      <c r="S1285" s="191">
        <f t="shared" si="4747"/>
        <v>0</v>
      </c>
      <c r="T1285" s="191">
        <f t="shared" si="4747"/>
        <v>0</v>
      </c>
      <c r="U1285" s="191">
        <f t="shared" si="4747"/>
        <v>0</v>
      </c>
      <c r="V1285" s="163"/>
      <c r="W1285" s="191">
        <f t="shared" si="4692"/>
        <v>0</v>
      </c>
      <c r="X1285" s="191">
        <f t="shared" ref="X1285:AH1285" si="4748">X1106+W1285</f>
        <v>0</v>
      </c>
      <c r="Y1285" s="191">
        <f t="shared" si="4748"/>
        <v>0</v>
      </c>
      <c r="Z1285" s="191">
        <f t="shared" si="4748"/>
        <v>0</v>
      </c>
      <c r="AA1285" s="191">
        <f t="shared" si="4748"/>
        <v>0</v>
      </c>
      <c r="AB1285" s="191">
        <f t="shared" si="4748"/>
        <v>0</v>
      </c>
      <c r="AC1285" s="191">
        <f t="shared" si="4748"/>
        <v>0</v>
      </c>
      <c r="AD1285" s="191">
        <f t="shared" si="4748"/>
        <v>0</v>
      </c>
      <c r="AE1285" s="191">
        <f t="shared" si="4748"/>
        <v>0</v>
      </c>
      <c r="AF1285" s="191">
        <f t="shared" si="4748"/>
        <v>0</v>
      </c>
      <c r="AG1285" s="191">
        <f t="shared" si="4748"/>
        <v>0</v>
      </c>
      <c r="AH1285" s="191">
        <f t="shared" si="4748"/>
        <v>0</v>
      </c>
      <c r="AI1285" s="163"/>
      <c r="AJ1285" s="191">
        <f t="shared" si="4694"/>
        <v>0</v>
      </c>
      <c r="AK1285" s="191">
        <f t="shared" ref="AK1285:AU1285" si="4749">AK1106+AJ1285</f>
        <v>0</v>
      </c>
      <c r="AL1285" s="191">
        <f t="shared" si="4749"/>
        <v>0</v>
      </c>
      <c r="AM1285" s="191">
        <f t="shared" si="4749"/>
        <v>0</v>
      </c>
      <c r="AN1285" s="191">
        <f t="shared" si="4749"/>
        <v>0</v>
      </c>
      <c r="AO1285" s="191">
        <f t="shared" si="4749"/>
        <v>0</v>
      </c>
      <c r="AP1285" s="191">
        <f t="shared" si="4749"/>
        <v>0</v>
      </c>
      <c r="AQ1285" s="191">
        <f t="shared" si="4749"/>
        <v>0</v>
      </c>
      <c r="AR1285" s="191">
        <f t="shared" si="4749"/>
        <v>0</v>
      </c>
      <c r="AS1285" s="191">
        <f t="shared" si="4749"/>
        <v>0</v>
      </c>
      <c r="AT1285" s="191">
        <f t="shared" si="4749"/>
        <v>0</v>
      </c>
      <c r="AU1285" s="191">
        <f t="shared" si="4749"/>
        <v>0</v>
      </c>
      <c r="AV1285" s="163"/>
      <c r="AW1285" s="191">
        <f t="shared" si="4696"/>
        <v>0</v>
      </c>
      <c r="AX1285" s="191">
        <f t="shared" ref="AX1285:BH1285" si="4750">AX1106+AW1285</f>
        <v>0</v>
      </c>
      <c r="AY1285" s="191">
        <f t="shared" si="4750"/>
        <v>0</v>
      </c>
      <c r="AZ1285" s="191">
        <f t="shared" si="4750"/>
        <v>0</v>
      </c>
      <c r="BA1285" s="191">
        <f t="shared" si="4750"/>
        <v>0</v>
      </c>
      <c r="BB1285" s="191">
        <f t="shared" si="4750"/>
        <v>0</v>
      </c>
      <c r="BC1285" s="191">
        <f t="shared" si="4750"/>
        <v>0</v>
      </c>
      <c r="BD1285" s="191">
        <f t="shared" si="4750"/>
        <v>0</v>
      </c>
      <c r="BE1285" s="191">
        <f t="shared" si="4750"/>
        <v>0</v>
      </c>
      <c r="BF1285" s="191">
        <f t="shared" si="4750"/>
        <v>0</v>
      </c>
      <c r="BG1285" s="191">
        <f t="shared" si="4750"/>
        <v>0</v>
      </c>
      <c r="BH1285" s="191">
        <f t="shared" si="4750"/>
        <v>0</v>
      </c>
      <c r="BI1285" s="163"/>
      <c r="BV1285" s="163"/>
      <c r="CI1285" s="163"/>
      <c r="CV1285" s="163"/>
      <c r="DI1285" s="163"/>
      <c r="DV1285" s="163"/>
      <c r="EI1285" s="163"/>
    </row>
    <row r="1286" spans="1:139" ht="15.75" hidden="1" customHeight="1" outlineLevel="1" x14ac:dyDescent="0.25">
      <c r="A1286" s="2">
        <f t="shared" si="4726"/>
        <v>77</v>
      </c>
      <c r="B1286" s="1">
        <f t="shared" si="4726"/>
        <v>0</v>
      </c>
      <c r="C1286" s="1">
        <f t="shared" si="4726"/>
        <v>0</v>
      </c>
      <c r="D1286" s="2">
        <f t="shared" si="4726"/>
        <v>0</v>
      </c>
      <c r="E1286" s="162">
        <f t="shared" si="4726"/>
        <v>0</v>
      </c>
      <c r="F1286" s="84"/>
      <c r="G1286" s="209"/>
      <c r="H1286" s="128"/>
      <c r="J1286" s="191">
        <f t="shared" ref="J1286:U1286" si="4751">J1107+I1286</f>
        <v>0</v>
      </c>
      <c r="K1286" s="191">
        <f t="shared" si="4751"/>
        <v>0</v>
      </c>
      <c r="L1286" s="191">
        <f t="shared" si="4751"/>
        <v>0</v>
      </c>
      <c r="M1286" s="191">
        <f t="shared" si="4751"/>
        <v>0</v>
      </c>
      <c r="N1286" s="191">
        <f t="shared" si="4751"/>
        <v>0</v>
      </c>
      <c r="O1286" s="191">
        <f t="shared" si="4751"/>
        <v>0</v>
      </c>
      <c r="P1286" s="191">
        <f t="shared" si="4751"/>
        <v>0</v>
      </c>
      <c r="Q1286" s="191">
        <f t="shared" si="4751"/>
        <v>0</v>
      </c>
      <c r="R1286" s="191">
        <f t="shared" si="4751"/>
        <v>0</v>
      </c>
      <c r="S1286" s="191">
        <f t="shared" si="4751"/>
        <v>0</v>
      </c>
      <c r="T1286" s="191">
        <f t="shared" si="4751"/>
        <v>0</v>
      </c>
      <c r="U1286" s="191">
        <f t="shared" si="4751"/>
        <v>0</v>
      </c>
      <c r="V1286" s="163"/>
      <c r="W1286" s="191">
        <f t="shared" si="4692"/>
        <v>0</v>
      </c>
      <c r="X1286" s="191">
        <f t="shared" ref="X1286:AH1286" si="4752">X1107+W1286</f>
        <v>0</v>
      </c>
      <c r="Y1286" s="191">
        <f t="shared" si="4752"/>
        <v>0</v>
      </c>
      <c r="Z1286" s="191">
        <f t="shared" si="4752"/>
        <v>0</v>
      </c>
      <c r="AA1286" s="191">
        <f t="shared" si="4752"/>
        <v>0</v>
      </c>
      <c r="AB1286" s="191">
        <f t="shared" si="4752"/>
        <v>0</v>
      </c>
      <c r="AC1286" s="191">
        <f t="shared" si="4752"/>
        <v>0</v>
      </c>
      <c r="AD1286" s="191">
        <f t="shared" si="4752"/>
        <v>0</v>
      </c>
      <c r="AE1286" s="191">
        <f t="shared" si="4752"/>
        <v>0</v>
      </c>
      <c r="AF1286" s="191">
        <f t="shared" si="4752"/>
        <v>0</v>
      </c>
      <c r="AG1286" s="191">
        <f t="shared" si="4752"/>
        <v>0</v>
      </c>
      <c r="AH1286" s="191">
        <f t="shared" si="4752"/>
        <v>0</v>
      </c>
      <c r="AI1286" s="163"/>
      <c r="AJ1286" s="191">
        <f t="shared" si="4694"/>
        <v>0</v>
      </c>
      <c r="AK1286" s="191">
        <f t="shared" ref="AK1286:AU1286" si="4753">AK1107+AJ1286</f>
        <v>0</v>
      </c>
      <c r="AL1286" s="191">
        <f t="shared" si="4753"/>
        <v>0</v>
      </c>
      <c r="AM1286" s="191">
        <f t="shared" si="4753"/>
        <v>0</v>
      </c>
      <c r="AN1286" s="191">
        <f t="shared" si="4753"/>
        <v>0</v>
      </c>
      <c r="AO1286" s="191">
        <f t="shared" si="4753"/>
        <v>0</v>
      </c>
      <c r="AP1286" s="191">
        <f t="shared" si="4753"/>
        <v>0</v>
      </c>
      <c r="AQ1286" s="191">
        <f t="shared" si="4753"/>
        <v>0</v>
      </c>
      <c r="AR1286" s="191">
        <f t="shared" si="4753"/>
        <v>0</v>
      </c>
      <c r="AS1286" s="191">
        <f t="shared" si="4753"/>
        <v>0</v>
      </c>
      <c r="AT1286" s="191">
        <f t="shared" si="4753"/>
        <v>0</v>
      </c>
      <c r="AU1286" s="191">
        <f t="shared" si="4753"/>
        <v>0</v>
      </c>
      <c r="AV1286" s="163"/>
      <c r="AW1286" s="191">
        <f t="shared" si="4696"/>
        <v>0</v>
      </c>
      <c r="AX1286" s="191">
        <f t="shared" ref="AX1286:BH1286" si="4754">AX1107+AW1286</f>
        <v>0</v>
      </c>
      <c r="AY1286" s="191">
        <f t="shared" si="4754"/>
        <v>0</v>
      </c>
      <c r="AZ1286" s="191">
        <f t="shared" si="4754"/>
        <v>0</v>
      </c>
      <c r="BA1286" s="191">
        <f t="shared" si="4754"/>
        <v>0</v>
      </c>
      <c r="BB1286" s="191">
        <f t="shared" si="4754"/>
        <v>0</v>
      </c>
      <c r="BC1286" s="191">
        <f t="shared" si="4754"/>
        <v>0</v>
      </c>
      <c r="BD1286" s="191">
        <f t="shared" si="4754"/>
        <v>0</v>
      </c>
      <c r="BE1286" s="191">
        <f t="shared" si="4754"/>
        <v>0</v>
      </c>
      <c r="BF1286" s="191">
        <f t="shared" si="4754"/>
        <v>0</v>
      </c>
      <c r="BG1286" s="191">
        <f t="shared" si="4754"/>
        <v>0</v>
      </c>
      <c r="BH1286" s="191">
        <f t="shared" si="4754"/>
        <v>0</v>
      </c>
      <c r="BI1286" s="163"/>
      <c r="BV1286" s="163"/>
      <c r="CI1286" s="163"/>
      <c r="CV1286" s="163"/>
      <c r="DI1286" s="163"/>
      <c r="DV1286" s="163"/>
      <c r="EI1286" s="163"/>
    </row>
    <row r="1287" spans="1:139" ht="15.75" hidden="1" customHeight="1" outlineLevel="1" x14ac:dyDescent="0.25">
      <c r="A1287" s="2">
        <f t="shared" si="4726"/>
        <v>78</v>
      </c>
      <c r="B1287" s="1">
        <f t="shared" si="4726"/>
        <v>0</v>
      </c>
      <c r="C1287" s="1">
        <f t="shared" si="4726"/>
        <v>0</v>
      </c>
      <c r="D1287" s="2">
        <f t="shared" si="4726"/>
        <v>0</v>
      </c>
      <c r="E1287" s="162">
        <f t="shared" si="4726"/>
        <v>0</v>
      </c>
      <c r="F1287" s="84"/>
      <c r="G1287" s="209"/>
      <c r="H1287" s="128"/>
      <c r="J1287" s="191">
        <f t="shared" ref="J1287:U1287" si="4755">J1108+I1287</f>
        <v>0</v>
      </c>
      <c r="K1287" s="191">
        <f t="shared" si="4755"/>
        <v>0</v>
      </c>
      <c r="L1287" s="191">
        <f t="shared" si="4755"/>
        <v>0</v>
      </c>
      <c r="M1287" s="191">
        <f t="shared" si="4755"/>
        <v>0</v>
      </c>
      <c r="N1287" s="191">
        <f t="shared" si="4755"/>
        <v>0</v>
      </c>
      <c r="O1287" s="191">
        <f t="shared" si="4755"/>
        <v>0</v>
      </c>
      <c r="P1287" s="191">
        <f t="shared" si="4755"/>
        <v>0</v>
      </c>
      <c r="Q1287" s="191">
        <f t="shared" si="4755"/>
        <v>0</v>
      </c>
      <c r="R1287" s="191">
        <f t="shared" si="4755"/>
        <v>0</v>
      </c>
      <c r="S1287" s="191">
        <f t="shared" si="4755"/>
        <v>0</v>
      </c>
      <c r="T1287" s="191">
        <f t="shared" si="4755"/>
        <v>0</v>
      </c>
      <c r="U1287" s="191">
        <f t="shared" si="4755"/>
        <v>0</v>
      </c>
      <c r="V1287" s="163"/>
      <c r="W1287" s="191">
        <f t="shared" si="4692"/>
        <v>0</v>
      </c>
      <c r="X1287" s="191">
        <f t="shared" ref="X1287:AH1287" si="4756">X1108+W1287</f>
        <v>0</v>
      </c>
      <c r="Y1287" s="191">
        <f t="shared" si="4756"/>
        <v>0</v>
      </c>
      <c r="Z1287" s="191">
        <f t="shared" si="4756"/>
        <v>0</v>
      </c>
      <c r="AA1287" s="191">
        <f t="shared" si="4756"/>
        <v>0</v>
      </c>
      <c r="AB1287" s="191">
        <f t="shared" si="4756"/>
        <v>0</v>
      </c>
      <c r="AC1287" s="191">
        <f t="shared" si="4756"/>
        <v>0</v>
      </c>
      <c r="AD1287" s="191">
        <f t="shared" si="4756"/>
        <v>0</v>
      </c>
      <c r="AE1287" s="191">
        <f t="shared" si="4756"/>
        <v>0</v>
      </c>
      <c r="AF1287" s="191">
        <f t="shared" si="4756"/>
        <v>0</v>
      </c>
      <c r="AG1287" s="191">
        <f t="shared" si="4756"/>
        <v>0</v>
      </c>
      <c r="AH1287" s="191">
        <f t="shared" si="4756"/>
        <v>0</v>
      </c>
      <c r="AI1287" s="163"/>
      <c r="AJ1287" s="191">
        <f t="shared" si="4694"/>
        <v>0</v>
      </c>
      <c r="AK1287" s="191">
        <f t="shared" ref="AK1287:AU1287" si="4757">AK1108+AJ1287</f>
        <v>0</v>
      </c>
      <c r="AL1287" s="191">
        <f t="shared" si="4757"/>
        <v>0</v>
      </c>
      <c r="AM1287" s="191">
        <f t="shared" si="4757"/>
        <v>0</v>
      </c>
      <c r="AN1287" s="191">
        <f t="shared" si="4757"/>
        <v>0</v>
      </c>
      <c r="AO1287" s="191">
        <f t="shared" si="4757"/>
        <v>0</v>
      </c>
      <c r="AP1287" s="191">
        <f t="shared" si="4757"/>
        <v>0</v>
      </c>
      <c r="AQ1287" s="191">
        <f t="shared" si="4757"/>
        <v>0</v>
      </c>
      <c r="AR1287" s="191">
        <f t="shared" si="4757"/>
        <v>0</v>
      </c>
      <c r="AS1287" s="191">
        <f t="shared" si="4757"/>
        <v>0</v>
      </c>
      <c r="AT1287" s="191">
        <f t="shared" si="4757"/>
        <v>0</v>
      </c>
      <c r="AU1287" s="191">
        <f t="shared" si="4757"/>
        <v>0</v>
      </c>
      <c r="AV1287" s="163"/>
      <c r="AW1287" s="191">
        <f t="shared" si="4696"/>
        <v>0</v>
      </c>
      <c r="AX1287" s="191">
        <f t="shared" ref="AX1287:BH1287" si="4758">AX1108+AW1287</f>
        <v>0</v>
      </c>
      <c r="AY1287" s="191">
        <f t="shared" si="4758"/>
        <v>0</v>
      </c>
      <c r="AZ1287" s="191">
        <f t="shared" si="4758"/>
        <v>0</v>
      </c>
      <c r="BA1287" s="191">
        <f t="shared" si="4758"/>
        <v>0</v>
      </c>
      <c r="BB1287" s="191">
        <f t="shared" si="4758"/>
        <v>0</v>
      </c>
      <c r="BC1287" s="191">
        <f t="shared" si="4758"/>
        <v>0</v>
      </c>
      <c r="BD1287" s="191">
        <f t="shared" si="4758"/>
        <v>0</v>
      </c>
      <c r="BE1287" s="191">
        <f t="shared" si="4758"/>
        <v>0</v>
      </c>
      <c r="BF1287" s="191">
        <f t="shared" si="4758"/>
        <v>0</v>
      </c>
      <c r="BG1287" s="191">
        <f t="shared" si="4758"/>
        <v>0</v>
      </c>
      <c r="BH1287" s="191">
        <f t="shared" si="4758"/>
        <v>0</v>
      </c>
      <c r="BI1287" s="163"/>
      <c r="BV1287" s="163"/>
      <c r="CI1287" s="163"/>
      <c r="CV1287" s="163"/>
      <c r="DI1287" s="163"/>
      <c r="DV1287" s="163"/>
      <c r="EI1287" s="163"/>
    </row>
    <row r="1288" spans="1:139" ht="15.75" hidden="1" customHeight="1" outlineLevel="1" x14ac:dyDescent="0.25">
      <c r="A1288" s="2">
        <f t="shared" si="4726"/>
        <v>79</v>
      </c>
      <c r="B1288" s="1">
        <f t="shared" si="4726"/>
        <v>0</v>
      </c>
      <c r="C1288" s="1">
        <f t="shared" si="4726"/>
        <v>0</v>
      </c>
      <c r="D1288" s="2">
        <f t="shared" si="4726"/>
        <v>0</v>
      </c>
      <c r="E1288" s="162">
        <f t="shared" si="4726"/>
        <v>0</v>
      </c>
      <c r="F1288" s="84"/>
      <c r="G1288" s="209"/>
      <c r="H1288" s="128"/>
      <c r="J1288" s="191">
        <f t="shared" ref="J1288:U1288" si="4759">J1109+I1288</f>
        <v>0</v>
      </c>
      <c r="K1288" s="191">
        <f t="shared" si="4759"/>
        <v>0</v>
      </c>
      <c r="L1288" s="191">
        <f t="shared" si="4759"/>
        <v>0</v>
      </c>
      <c r="M1288" s="191">
        <f t="shared" si="4759"/>
        <v>0</v>
      </c>
      <c r="N1288" s="191">
        <f t="shared" si="4759"/>
        <v>0</v>
      </c>
      <c r="O1288" s="191">
        <f t="shared" si="4759"/>
        <v>0</v>
      </c>
      <c r="P1288" s="191">
        <f t="shared" si="4759"/>
        <v>0</v>
      </c>
      <c r="Q1288" s="191">
        <f t="shared" si="4759"/>
        <v>0</v>
      </c>
      <c r="R1288" s="191">
        <f t="shared" si="4759"/>
        <v>0</v>
      </c>
      <c r="S1288" s="191">
        <f t="shared" si="4759"/>
        <v>0</v>
      </c>
      <c r="T1288" s="191">
        <f t="shared" si="4759"/>
        <v>0</v>
      </c>
      <c r="U1288" s="191">
        <f t="shared" si="4759"/>
        <v>0</v>
      </c>
      <c r="V1288" s="163"/>
      <c r="W1288" s="191">
        <f t="shared" si="4692"/>
        <v>0</v>
      </c>
      <c r="X1288" s="191">
        <f t="shared" ref="X1288:AH1288" si="4760">X1109+W1288</f>
        <v>0</v>
      </c>
      <c r="Y1288" s="191">
        <f t="shared" si="4760"/>
        <v>0</v>
      </c>
      <c r="Z1288" s="191">
        <f t="shared" si="4760"/>
        <v>0</v>
      </c>
      <c r="AA1288" s="191">
        <f t="shared" si="4760"/>
        <v>0</v>
      </c>
      <c r="AB1288" s="191">
        <f t="shared" si="4760"/>
        <v>0</v>
      </c>
      <c r="AC1288" s="191">
        <f t="shared" si="4760"/>
        <v>0</v>
      </c>
      <c r="AD1288" s="191">
        <f t="shared" si="4760"/>
        <v>0</v>
      </c>
      <c r="AE1288" s="191">
        <f t="shared" si="4760"/>
        <v>0</v>
      </c>
      <c r="AF1288" s="191">
        <f t="shared" si="4760"/>
        <v>0</v>
      </c>
      <c r="AG1288" s="191">
        <f t="shared" si="4760"/>
        <v>0</v>
      </c>
      <c r="AH1288" s="191">
        <f t="shared" si="4760"/>
        <v>0</v>
      </c>
      <c r="AI1288" s="163"/>
      <c r="AJ1288" s="191">
        <f t="shared" si="4694"/>
        <v>0</v>
      </c>
      <c r="AK1288" s="191">
        <f t="shared" ref="AK1288:AU1288" si="4761">AK1109+AJ1288</f>
        <v>0</v>
      </c>
      <c r="AL1288" s="191">
        <f t="shared" si="4761"/>
        <v>0</v>
      </c>
      <c r="AM1288" s="191">
        <f t="shared" si="4761"/>
        <v>0</v>
      </c>
      <c r="AN1288" s="191">
        <f t="shared" si="4761"/>
        <v>0</v>
      </c>
      <c r="AO1288" s="191">
        <f t="shared" si="4761"/>
        <v>0</v>
      </c>
      <c r="AP1288" s="191">
        <f t="shared" si="4761"/>
        <v>0</v>
      </c>
      <c r="AQ1288" s="191">
        <f t="shared" si="4761"/>
        <v>0</v>
      </c>
      <c r="AR1288" s="191">
        <f t="shared" si="4761"/>
        <v>0</v>
      </c>
      <c r="AS1288" s="191">
        <f t="shared" si="4761"/>
        <v>0</v>
      </c>
      <c r="AT1288" s="191">
        <f t="shared" si="4761"/>
        <v>0</v>
      </c>
      <c r="AU1288" s="191">
        <f t="shared" si="4761"/>
        <v>0</v>
      </c>
      <c r="AV1288" s="163"/>
      <c r="AW1288" s="191">
        <f t="shared" si="4696"/>
        <v>0</v>
      </c>
      <c r="AX1288" s="191">
        <f t="shared" ref="AX1288:BH1288" si="4762">AX1109+AW1288</f>
        <v>0</v>
      </c>
      <c r="AY1288" s="191">
        <f t="shared" si="4762"/>
        <v>0</v>
      </c>
      <c r="AZ1288" s="191">
        <f t="shared" si="4762"/>
        <v>0</v>
      </c>
      <c r="BA1288" s="191">
        <f t="shared" si="4762"/>
        <v>0</v>
      </c>
      <c r="BB1288" s="191">
        <f t="shared" si="4762"/>
        <v>0</v>
      </c>
      <c r="BC1288" s="191">
        <f t="shared" si="4762"/>
        <v>0</v>
      </c>
      <c r="BD1288" s="191">
        <f t="shared" si="4762"/>
        <v>0</v>
      </c>
      <c r="BE1288" s="191">
        <f t="shared" si="4762"/>
        <v>0</v>
      </c>
      <c r="BF1288" s="191">
        <f t="shared" si="4762"/>
        <v>0</v>
      </c>
      <c r="BG1288" s="191">
        <f t="shared" si="4762"/>
        <v>0</v>
      </c>
      <c r="BH1288" s="191">
        <f t="shared" si="4762"/>
        <v>0</v>
      </c>
      <c r="BI1288" s="163"/>
      <c r="BV1288" s="163"/>
      <c r="CI1288" s="163"/>
      <c r="CV1288" s="163"/>
      <c r="DI1288" s="163"/>
      <c r="DV1288" s="163"/>
      <c r="EI1288" s="163"/>
    </row>
    <row r="1289" spans="1:139" ht="15.75" hidden="1" customHeight="1" outlineLevel="1" x14ac:dyDescent="0.25">
      <c r="A1289" s="2">
        <f t="shared" si="4726"/>
        <v>80</v>
      </c>
      <c r="B1289" s="1">
        <f t="shared" si="4726"/>
        <v>0</v>
      </c>
      <c r="C1289" s="1">
        <f t="shared" si="4726"/>
        <v>0</v>
      </c>
      <c r="D1289" s="2">
        <f t="shared" si="4726"/>
        <v>0</v>
      </c>
      <c r="E1289" s="162">
        <f t="shared" si="4726"/>
        <v>0</v>
      </c>
      <c r="F1289" s="84"/>
      <c r="G1289" s="209"/>
      <c r="H1289" s="128"/>
      <c r="J1289" s="191">
        <f t="shared" ref="J1289:U1289" si="4763">J1110+I1289</f>
        <v>0</v>
      </c>
      <c r="K1289" s="191">
        <f t="shared" si="4763"/>
        <v>0</v>
      </c>
      <c r="L1289" s="191">
        <f t="shared" si="4763"/>
        <v>0</v>
      </c>
      <c r="M1289" s="191">
        <f t="shared" si="4763"/>
        <v>0</v>
      </c>
      <c r="N1289" s="191">
        <f t="shared" si="4763"/>
        <v>0</v>
      </c>
      <c r="O1289" s="191">
        <f t="shared" si="4763"/>
        <v>0</v>
      </c>
      <c r="P1289" s="191">
        <f t="shared" si="4763"/>
        <v>0</v>
      </c>
      <c r="Q1289" s="191">
        <f t="shared" si="4763"/>
        <v>0</v>
      </c>
      <c r="R1289" s="191">
        <f t="shared" si="4763"/>
        <v>0</v>
      </c>
      <c r="S1289" s="191">
        <f t="shared" si="4763"/>
        <v>0</v>
      </c>
      <c r="T1289" s="191">
        <f t="shared" si="4763"/>
        <v>0</v>
      </c>
      <c r="U1289" s="191">
        <f t="shared" si="4763"/>
        <v>0</v>
      </c>
      <c r="V1289" s="163"/>
      <c r="W1289" s="191">
        <f t="shared" si="4692"/>
        <v>0</v>
      </c>
      <c r="X1289" s="191">
        <f t="shared" ref="X1289:AH1289" si="4764">X1110+W1289</f>
        <v>0</v>
      </c>
      <c r="Y1289" s="191">
        <f t="shared" si="4764"/>
        <v>0</v>
      </c>
      <c r="Z1289" s="191">
        <f t="shared" si="4764"/>
        <v>0</v>
      </c>
      <c r="AA1289" s="191">
        <f t="shared" si="4764"/>
        <v>0</v>
      </c>
      <c r="AB1289" s="191">
        <f t="shared" si="4764"/>
        <v>0</v>
      </c>
      <c r="AC1289" s="191">
        <f t="shared" si="4764"/>
        <v>0</v>
      </c>
      <c r="AD1289" s="191">
        <f t="shared" si="4764"/>
        <v>0</v>
      </c>
      <c r="AE1289" s="191">
        <f t="shared" si="4764"/>
        <v>0</v>
      </c>
      <c r="AF1289" s="191">
        <f t="shared" si="4764"/>
        <v>0</v>
      </c>
      <c r="AG1289" s="191">
        <f t="shared" si="4764"/>
        <v>0</v>
      </c>
      <c r="AH1289" s="191">
        <f t="shared" si="4764"/>
        <v>0</v>
      </c>
      <c r="AI1289" s="163"/>
      <c r="AJ1289" s="191">
        <f t="shared" si="4694"/>
        <v>0</v>
      </c>
      <c r="AK1289" s="191">
        <f t="shared" ref="AK1289:AU1289" si="4765">AK1110+AJ1289</f>
        <v>0</v>
      </c>
      <c r="AL1289" s="191">
        <f t="shared" si="4765"/>
        <v>0</v>
      </c>
      <c r="AM1289" s="191">
        <f t="shared" si="4765"/>
        <v>0</v>
      </c>
      <c r="AN1289" s="191">
        <f t="shared" si="4765"/>
        <v>0</v>
      </c>
      <c r="AO1289" s="191">
        <f t="shared" si="4765"/>
        <v>0</v>
      </c>
      <c r="AP1289" s="191">
        <f t="shared" si="4765"/>
        <v>0</v>
      </c>
      <c r="AQ1289" s="191">
        <f t="shared" si="4765"/>
        <v>0</v>
      </c>
      <c r="AR1289" s="191">
        <f t="shared" si="4765"/>
        <v>0</v>
      </c>
      <c r="AS1289" s="191">
        <f t="shared" si="4765"/>
        <v>0</v>
      </c>
      <c r="AT1289" s="191">
        <f t="shared" si="4765"/>
        <v>0</v>
      </c>
      <c r="AU1289" s="191">
        <f t="shared" si="4765"/>
        <v>0</v>
      </c>
      <c r="AV1289" s="163"/>
      <c r="AW1289" s="191">
        <f t="shared" si="4696"/>
        <v>0</v>
      </c>
      <c r="AX1289" s="191">
        <f t="shared" ref="AX1289:BH1289" si="4766">AX1110+AW1289</f>
        <v>0</v>
      </c>
      <c r="AY1289" s="191">
        <f t="shared" si="4766"/>
        <v>0</v>
      </c>
      <c r="AZ1289" s="191">
        <f t="shared" si="4766"/>
        <v>0</v>
      </c>
      <c r="BA1289" s="191">
        <f t="shared" si="4766"/>
        <v>0</v>
      </c>
      <c r="BB1289" s="191">
        <f t="shared" si="4766"/>
        <v>0</v>
      </c>
      <c r="BC1289" s="191">
        <f t="shared" si="4766"/>
        <v>0</v>
      </c>
      <c r="BD1289" s="191">
        <f t="shared" si="4766"/>
        <v>0</v>
      </c>
      <c r="BE1289" s="191">
        <f t="shared" si="4766"/>
        <v>0</v>
      </c>
      <c r="BF1289" s="191">
        <f t="shared" si="4766"/>
        <v>0</v>
      </c>
      <c r="BG1289" s="191">
        <f t="shared" si="4766"/>
        <v>0</v>
      </c>
      <c r="BH1289" s="191">
        <f t="shared" si="4766"/>
        <v>0</v>
      </c>
      <c r="BI1289" s="163"/>
      <c r="BV1289" s="163"/>
      <c r="CI1289" s="163"/>
      <c r="CV1289" s="163"/>
      <c r="DI1289" s="163"/>
      <c r="DV1289" s="163"/>
      <c r="EI1289" s="163"/>
    </row>
    <row r="1290" spans="1:139" ht="15.75" hidden="1" customHeight="1" outlineLevel="1" x14ac:dyDescent="0.25">
      <c r="A1290" s="2">
        <f t="shared" ref="A1290:E1299" si="4767">A1111</f>
        <v>81</v>
      </c>
      <c r="B1290" s="1">
        <f t="shared" si="4767"/>
        <v>0</v>
      </c>
      <c r="C1290" s="1">
        <f t="shared" si="4767"/>
        <v>0</v>
      </c>
      <c r="D1290" s="2">
        <f t="shared" si="4767"/>
        <v>0</v>
      </c>
      <c r="E1290" s="162">
        <f t="shared" si="4767"/>
        <v>0</v>
      </c>
      <c r="F1290" s="84"/>
      <c r="G1290" s="209"/>
      <c r="H1290" s="128"/>
      <c r="J1290" s="191">
        <f t="shared" ref="J1290:U1290" si="4768">J1111+I1290</f>
        <v>0</v>
      </c>
      <c r="K1290" s="191">
        <f t="shared" si="4768"/>
        <v>0</v>
      </c>
      <c r="L1290" s="191">
        <f t="shared" si="4768"/>
        <v>0</v>
      </c>
      <c r="M1290" s="191">
        <f t="shared" si="4768"/>
        <v>0</v>
      </c>
      <c r="N1290" s="191">
        <f t="shared" si="4768"/>
        <v>0</v>
      </c>
      <c r="O1290" s="191">
        <f t="shared" si="4768"/>
        <v>0</v>
      </c>
      <c r="P1290" s="191">
        <f t="shared" si="4768"/>
        <v>0</v>
      </c>
      <c r="Q1290" s="191">
        <f t="shared" si="4768"/>
        <v>0</v>
      </c>
      <c r="R1290" s="191">
        <f t="shared" si="4768"/>
        <v>0</v>
      </c>
      <c r="S1290" s="191">
        <f t="shared" si="4768"/>
        <v>0</v>
      </c>
      <c r="T1290" s="191">
        <f t="shared" si="4768"/>
        <v>0</v>
      </c>
      <c r="U1290" s="191">
        <f t="shared" si="4768"/>
        <v>0</v>
      </c>
      <c r="V1290" s="163"/>
      <c r="W1290" s="191">
        <f t="shared" si="4692"/>
        <v>0</v>
      </c>
      <c r="X1290" s="191">
        <f t="shared" ref="X1290:AH1290" si="4769">X1111+W1290</f>
        <v>0</v>
      </c>
      <c r="Y1290" s="191">
        <f t="shared" si="4769"/>
        <v>0</v>
      </c>
      <c r="Z1290" s="191">
        <f t="shared" si="4769"/>
        <v>0</v>
      </c>
      <c r="AA1290" s="191">
        <f t="shared" si="4769"/>
        <v>0</v>
      </c>
      <c r="AB1290" s="191">
        <f t="shared" si="4769"/>
        <v>0</v>
      </c>
      <c r="AC1290" s="191">
        <f t="shared" si="4769"/>
        <v>0</v>
      </c>
      <c r="AD1290" s="191">
        <f t="shared" si="4769"/>
        <v>0</v>
      </c>
      <c r="AE1290" s="191">
        <f t="shared" si="4769"/>
        <v>0</v>
      </c>
      <c r="AF1290" s="191">
        <f t="shared" si="4769"/>
        <v>0</v>
      </c>
      <c r="AG1290" s="191">
        <f t="shared" si="4769"/>
        <v>0</v>
      </c>
      <c r="AH1290" s="191">
        <f t="shared" si="4769"/>
        <v>0</v>
      </c>
      <c r="AI1290" s="163"/>
      <c r="AJ1290" s="191">
        <f t="shared" si="4694"/>
        <v>0</v>
      </c>
      <c r="AK1290" s="191">
        <f t="shared" ref="AK1290:AU1290" si="4770">AK1111+AJ1290</f>
        <v>0</v>
      </c>
      <c r="AL1290" s="191">
        <f t="shared" si="4770"/>
        <v>0</v>
      </c>
      <c r="AM1290" s="191">
        <f t="shared" si="4770"/>
        <v>0</v>
      </c>
      <c r="AN1290" s="191">
        <f t="shared" si="4770"/>
        <v>0</v>
      </c>
      <c r="AO1290" s="191">
        <f t="shared" si="4770"/>
        <v>0</v>
      </c>
      <c r="AP1290" s="191">
        <f t="shared" si="4770"/>
        <v>0</v>
      </c>
      <c r="AQ1290" s="191">
        <f t="shared" si="4770"/>
        <v>0</v>
      </c>
      <c r="AR1290" s="191">
        <f t="shared" si="4770"/>
        <v>0</v>
      </c>
      <c r="AS1290" s="191">
        <f t="shared" si="4770"/>
        <v>0</v>
      </c>
      <c r="AT1290" s="191">
        <f t="shared" si="4770"/>
        <v>0</v>
      </c>
      <c r="AU1290" s="191">
        <f t="shared" si="4770"/>
        <v>0</v>
      </c>
      <c r="AV1290" s="163"/>
      <c r="AW1290" s="191">
        <f t="shared" si="4696"/>
        <v>0</v>
      </c>
      <c r="AX1290" s="191">
        <f t="shared" ref="AX1290:BH1290" si="4771">AX1111+AW1290</f>
        <v>0</v>
      </c>
      <c r="AY1290" s="191">
        <f t="shared" si="4771"/>
        <v>0</v>
      </c>
      <c r="AZ1290" s="191">
        <f t="shared" si="4771"/>
        <v>0</v>
      </c>
      <c r="BA1290" s="191">
        <f t="shared" si="4771"/>
        <v>0</v>
      </c>
      <c r="BB1290" s="191">
        <f t="shared" si="4771"/>
        <v>0</v>
      </c>
      <c r="BC1290" s="191">
        <f t="shared" si="4771"/>
        <v>0</v>
      </c>
      <c r="BD1290" s="191">
        <f t="shared" si="4771"/>
        <v>0</v>
      </c>
      <c r="BE1290" s="191">
        <f t="shared" si="4771"/>
        <v>0</v>
      </c>
      <c r="BF1290" s="191">
        <f t="shared" si="4771"/>
        <v>0</v>
      </c>
      <c r="BG1290" s="191">
        <f t="shared" si="4771"/>
        <v>0</v>
      </c>
      <c r="BH1290" s="191">
        <f t="shared" si="4771"/>
        <v>0</v>
      </c>
      <c r="BI1290" s="163"/>
      <c r="BV1290" s="163"/>
      <c r="CI1290" s="163"/>
      <c r="CV1290" s="163"/>
      <c r="DI1290" s="163"/>
      <c r="DV1290" s="163"/>
      <c r="EI1290" s="163"/>
    </row>
    <row r="1291" spans="1:139" ht="15.75" hidden="1" customHeight="1" outlineLevel="1" x14ac:dyDescent="0.25">
      <c r="A1291" s="2">
        <f t="shared" si="4767"/>
        <v>82</v>
      </c>
      <c r="B1291" s="1">
        <f t="shared" si="4767"/>
        <v>0</v>
      </c>
      <c r="C1291" s="1">
        <f t="shared" si="4767"/>
        <v>0</v>
      </c>
      <c r="D1291" s="2">
        <f t="shared" si="4767"/>
        <v>0</v>
      </c>
      <c r="E1291" s="162">
        <f t="shared" si="4767"/>
        <v>0</v>
      </c>
      <c r="F1291" s="84"/>
      <c r="G1291" s="209"/>
      <c r="H1291" s="128"/>
      <c r="J1291" s="191">
        <f t="shared" ref="J1291:U1291" si="4772">J1112+I1291</f>
        <v>0</v>
      </c>
      <c r="K1291" s="191">
        <f t="shared" si="4772"/>
        <v>0</v>
      </c>
      <c r="L1291" s="191">
        <f t="shared" si="4772"/>
        <v>0</v>
      </c>
      <c r="M1291" s="191">
        <f t="shared" si="4772"/>
        <v>0</v>
      </c>
      <c r="N1291" s="191">
        <f t="shared" si="4772"/>
        <v>0</v>
      </c>
      <c r="O1291" s="191">
        <f t="shared" si="4772"/>
        <v>0</v>
      </c>
      <c r="P1291" s="191">
        <f t="shared" si="4772"/>
        <v>0</v>
      </c>
      <c r="Q1291" s="191">
        <f t="shared" si="4772"/>
        <v>0</v>
      </c>
      <c r="R1291" s="191">
        <f t="shared" si="4772"/>
        <v>0</v>
      </c>
      <c r="S1291" s="191">
        <f t="shared" si="4772"/>
        <v>0</v>
      </c>
      <c r="T1291" s="191">
        <f t="shared" si="4772"/>
        <v>0</v>
      </c>
      <c r="U1291" s="191">
        <f t="shared" si="4772"/>
        <v>0</v>
      </c>
      <c r="V1291" s="163"/>
      <c r="W1291" s="191">
        <f t="shared" si="4692"/>
        <v>0</v>
      </c>
      <c r="X1291" s="191">
        <f t="shared" ref="X1291:AH1291" si="4773">X1112+W1291</f>
        <v>0</v>
      </c>
      <c r="Y1291" s="191">
        <f t="shared" si="4773"/>
        <v>0</v>
      </c>
      <c r="Z1291" s="191">
        <f t="shared" si="4773"/>
        <v>0</v>
      </c>
      <c r="AA1291" s="191">
        <f t="shared" si="4773"/>
        <v>0</v>
      </c>
      <c r="AB1291" s="191">
        <f t="shared" si="4773"/>
        <v>0</v>
      </c>
      <c r="AC1291" s="191">
        <f t="shared" si="4773"/>
        <v>0</v>
      </c>
      <c r="AD1291" s="191">
        <f t="shared" si="4773"/>
        <v>0</v>
      </c>
      <c r="AE1291" s="191">
        <f t="shared" si="4773"/>
        <v>0</v>
      </c>
      <c r="AF1291" s="191">
        <f t="shared" si="4773"/>
        <v>0</v>
      </c>
      <c r="AG1291" s="191">
        <f t="shared" si="4773"/>
        <v>0</v>
      </c>
      <c r="AH1291" s="191">
        <f t="shared" si="4773"/>
        <v>0</v>
      </c>
      <c r="AI1291" s="163"/>
      <c r="AJ1291" s="191">
        <f t="shared" si="4694"/>
        <v>0</v>
      </c>
      <c r="AK1291" s="191">
        <f t="shared" ref="AK1291:AU1291" si="4774">AK1112+AJ1291</f>
        <v>0</v>
      </c>
      <c r="AL1291" s="191">
        <f t="shared" si="4774"/>
        <v>0</v>
      </c>
      <c r="AM1291" s="191">
        <f t="shared" si="4774"/>
        <v>0</v>
      </c>
      <c r="AN1291" s="191">
        <f t="shared" si="4774"/>
        <v>0</v>
      </c>
      <c r="AO1291" s="191">
        <f t="shared" si="4774"/>
        <v>0</v>
      </c>
      <c r="AP1291" s="191">
        <f t="shared" si="4774"/>
        <v>0</v>
      </c>
      <c r="AQ1291" s="191">
        <f t="shared" si="4774"/>
        <v>0</v>
      </c>
      <c r="AR1291" s="191">
        <f t="shared" si="4774"/>
        <v>0</v>
      </c>
      <c r="AS1291" s="191">
        <f t="shared" si="4774"/>
        <v>0</v>
      </c>
      <c r="AT1291" s="191">
        <f t="shared" si="4774"/>
        <v>0</v>
      </c>
      <c r="AU1291" s="191">
        <f t="shared" si="4774"/>
        <v>0</v>
      </c>
      <c r="AV1291" s="163"/>
      <c r="AW1291" s="191">
        <f t="shared" si="4696"/>
        <v>0</v>
      </c>
      <c r="AX1291" s="191">
        <f t="shared" ref="AX1291:BH1291" si="4775">AX1112+AW1291</f>
        <v>0</v>
      </c>
      <c r="AY1291" s="191">
        <f t="shared" si="4775"/>
        <v>0</v>
      </c>
      <c r="AZ1291" s="191">
        <f t="shared" si="4775"/>
        <v>0</v>
      </c>
      <c r="BA1291" s="191">
        <f t="shared" si="4775"/>
        <v>0</v>
      </c>
      <c r="BB1291" s="191">
        <f t="shared" si="4775"/>
        <v>0</v>
      </c>
      <c r="BC1291" s="191">
        <f t="shared" si="4775"/>
        <v>0</v>
      </c>
      <c r="BD1291" s="191">
        <f t="shared" si="4775"/>
        <v>0</v>
      </c>
      <c r="BE1291" s="191">
        <f t="shared" si="4775"/>
        <v>0</v>
      </c>
      <c r="BF1291" s="191">
        <f t="shared" si="4775"/>
        <v>0</v>
      </c>
      <c r="BG1291" s="191">
        <f t="shared" si="4775"/>
        <v>0</v>
      </c>
      <c r="BH1291" s="191">
        <f t="shared" si="4775"/>
        <v>0</v>
      </c>
      <c r="BI1291" s="163"/>
      <c r="BV1291" s="163"/>
      <c r="CI1291" s="163"/>
      <c r="CV1291" s="163"/>
      <c r="DI1291" s="163"/>
      <c r="DV1291" s="163"/>
      <c r="EI1291" s="163"/>
    </row>
    <row r="1292" spans="1:139" ht="15.75" hidden="1" customHeight="1" outlineLevel="1" x14ac:dyDescent="0.25">
      <c r="A1292" s="2">
        <f t="shared" si="4767"/>
        <v>83</v>
      </c>
      <c r="B1292" s="1">
        <f t="shared" si="4767"/>
        <v>0</v>
      </c>
      <c r="C1292" s="1">
        <f t="shared" si="4767"/>
        <v>0</v>
      </c>
      <c r="D1292" s="2">
        <f t="shared" si="4767"/>
        <v>0</v>
      </c>
      <c r="E1292" s="162">
        <f t="shared" si="4767"/>
        <v>0</v>
      </c>
      <c r="F1292" s="84"/>
      <c r="G1292" s="209"/>
      <c r="H1292" s="128"/>
      <c r="J1292" s="191">
        <f t="shared" ref="J1292:U1292" si="4776">J1113+I1292</f>
        <v>0</v>
      </c>
      <c r="K1292" s="191">
        <f t="shared" si="4776"/>
        <v>0</v>
      </c>
      <c r="L1292" s="191">
        <f t="shared" si="4776"/>
        <v>0</v>
      </c>
      <c r="M1292" s="191">
        <f t="shared" si="4776"/>
        <v>0</v>
      </c>
      <c r="N1292" s="191">
        <f t="shared" si="4776"/>
        <v>0</v>
      </c>
      <c r="O1292" s="191">
        <f t="shared" si="4776"/>
        <v>0</v>
      </c>
      <c r="P1292" s="191">
        <f t="shared" si="4776"/>
        <v>0</v>
      </c>
      <c r="Q1292" s="191">
        <f t="shared" si="4776"/>
        <v>0</v>
      </c>
      <c r="R1292" s="191">
        <f t="shared" si="4776"/>
        <v>0</v>
      </c>
      <c r="S1292" s="191">
        <f t="shared" si="4776"/>
        <v>0</v>
      </c>
      <c r="T1292" s="191">
        <f t="shared" si="4776"/>
        <v>0</v>
      </c>
      <c r="U1292" s="191">
        <f t="shared" si="4776"/>
        <v>0</v>
      </c>
      <c r="V1292" s="163"/>
      <c r="W1292" s="191">
        <f t="shared" si="4692"/>
        <v>0</v>
      </c>
      <c r="X1292" s="191">
        <f t="shared" ref="X1292:AH1292" si="4777">X1113+W1292</f>
        <v>0</v>
      </c>
      <c r="Y1292" s="191">
        <f t="shared" si="4777"/>
        <v>0</v>
      </c>
      <c r="Z1292" s="191">
        <f t="shared" si="4777"/>
        <v>0</v>
      </c>
      <c r="AA1292" s="191">
        <f t="shared" si="4777"/>
        <v>0</v>
      </c>
      <c r="AB1292" s="191">
        <f t="shared" si="4777"/>
        <v>0</v>
      </c>
      <c r="AC1292" s="191">
        <f t="shared" si="4777"/>
        <v>0</v>
      </c>
      <c r="AD1292" s="191">
        <f t="shared" si="4777"/>
        <v>0</v>
      </c>
      <c r="AE1292" s="191">
        <f t="shared" si="4777"/>
        <v>0</v>
      </c>
      <c r="AF1292" s="191">
        <f t="shared" si="4777"/>
        <v>0</v>
      </c>
      <c r="AG1292" s="191">
        <f t="shared" si="4777"/>
        <v>0</v>
      </c>
      <c r="AH1292" s="191">
        <f t="shared" si="4777"/>
        <v>0</v>
      </c>
      <c r="AI1292" s="163"/>
      <c r="AJ1292" s="191">
        <f t="shared" si="4694"/>
        <v>0</v>
      </c>
      <c r="AK1292" s="191">
        <f t="shared" ref="AK1292:AU1292" si="4778">AK1113+AJ1292</f>
        <v>0</v>
      </c>
      <c r="AL1292" s="191">
        <f t="shared" si="4778"/>
        <v>0</v>
      </c>
      <c r="AM1292" s="191">
        <f t="shared" si="4778"/>
        <v>0</v>
      </c>
      <c r="AN1292" s="191">
        <f t="shared" si="4778"/>
        <v>0</v>
      </c>
      <c r="AO1292" s="191">
        <f t="shared" si="4778"/>
        <v>0</v>
      </c>
      <c r="AP1292" s="191">
        <f t="shared" si="4778"/>
        <v>0</v>
      </c>
      <c r="AQ1292" s="191">
        <f t="shared" si="4778"/>
        <v>0</v>
      </c>
      <c r="AR1292" s="191">
        <f t="shared" si="4778"/>
        <v>0</v>
      </c>
      <c r="AS1292" s="191">
        <f t="shared" si="4778"/>
        <v>0</v>
      </c>
      <c r="AT1292" s="191">
        <f t="shared" si="4778"/>
        <v>0</v>
      </c>
      <c r="AU1292" s="191">
        <f t="shared" si="4778"/>
        <v>0</v>
      </c>
      <c r="AV1292" s="163"/>
      <c r="AW1292" s="191">
        <f t="shared" si="4696"/>
        <v>0</v>
      </c>
      <c r="AX1292" s="191">
        <f t="shared" ref="AX1292:BH1292" si="4779">AX1113+AW1292</f>
        <v>0</v>
      </c>
      <c r="AY1292" s="191">
        <f t="shared" si="4779"/>
        <v>0</v>
      </c>
      <c r="AZ1292" s="191">
        <f t="shared" si="4779"/>
        <v>0</v>
      </c>
      <c r="BA1292" s="191">
        <f t="shared" si="4779"/>
        <v>0</v>
      </c>
      <c r="BB1292" s="191">
        <f t="shared" si="4779"/>
        <v>0</v>
      </c>
      <c r="BC1292" s="191">
        <f t="shared" si="4779"/>
        <v>0</v>
      </c>
      <c r="BD1292" s="191">
        <f t="shared" si="4779"/>
        <v>0</v>
      </c>
      <c r="BE1292" s="191">
        <f t="shared" si="4779"/>
        <v>0</v>
      </c>
      <c r="BF1292" s="191">
        <f t="shared" si="4779"/>
        <v>0</v>
      </c>
      <c r="BG1292" s="191">
        <f t="shared" si="4779"/>
        <v>0</v>
      </c>
      <c r="BH1292" s="191">
        <f t="shared" si="4779"/>
        <v>0</v>
      </c>
      <c r="BI1292" s="163"/>
      <c r="BV1292" s="163"/>
      <c r="CI1292" s="163"/>
      <c r="CV1292" s="163"/>
      <c r="DI1292" s="163"/>
      <c r="DV1292" s="163"/>
      <c r="EI1292" s="163"/>
    </row>
    <row r="1293" spans="1:139" ht="15.75" hidden="1" customHeight="1" outlineLevel="1" x14ac:dyDescent="0.25">
      <c r="A1293" s="2">
        <f t="shared" si="4767"/>
        <v>84</v>
      </c>
      <c r="B1293" s="1">
        <f t="shared" si="4767"/>
        <v>0</v>
      </c>
      <c r="C1293" s="1">
        <f t="shared" si="4767"/>
        <v>0</v>
      </c>
      <c r="D1293" s="2">
        <f t="shared" si="4767"/>
        <v>0</v>
      </c>
      <c r="E1293" s="162">
        <f t="shared" si="4767"/>
        <v>0</v>
      </c>
      <c r="F1293" s="84"/>
      <c r="G1293" s="209"/>
      <c r="H1293" s="128"/>
      <c r="J1293" s="191">
        <f t="shared" ref="J1293:U1293" si="4780">J1114+I1293</f>
        <v>0</v>
      </c>
      <c r="K1293" s="191">
        <f t="shared" si="4780"/>
        <v>0</v>
      </c>
      <c r="L1293" s="191">
        <f t="shared" si="4780"/>
        <v>0</v>
      </c>
      <c r="M1293" s="191">
        <f t="shared" si="4780"/>
        <v>0</v>
      </c>
      <c r="N1293" s="191">
        <f t="shared" si="4780"/>
        <v>0</v>
      </c>
      <c r="O1293" s="191">
        <f t="shared" si="4780"/>
        <v>0</v>
      </c>
      <c r="P1293" s="191">
        <f t="shared" si="4780"/>
        <v>0</v>
      </c>
      <c r="Q1293" s="191">
        <f t="shared" si="4780"/>
        <v>0</v>
      </c>
      <c r="R1293" s="191">
        <f t="shared" si="4780"/>
        <v>0</v>
      </c>
      <c r="S1293" s="191">
        <f t="shared" si="4780"/>
        <v>0</v>
      </c>
      <c r="T1293" s="191">
        <f t="shared" si="4780"/>
        <v>0</v>
      </c>
      <c r="U1293" s="191">
        <f t="shared" si="4780"/>
        <v>0</v>
      </c>
      <c r="V1293" s="163"/>
      <c r="W1293" s="191">
        <f t="shared" si="4692"/>
        <v>0</v>
      </c>
      <c r="X1293" s="191">
        <f t="shared" ref="X1293:AH1293" si="4781">X1114+W1293</f>
        <v>0</v>
      </c>
      <c r="Y1293" s="191">
        <f t="shared" si="4781"/>
        <v>0</v>
      </c>
      <c r="Z1293" s="191">
        <f t="shared" si="4781"/>
        <v>0</v>
      </c>
      <c r="AA1293" s="191">
        <f t="shared" si="4781"/>
        <v>0</v>
      </c>
      <c r="AB1293" s="191">
        <f t="shared" si="4781"/>
        <v>0</v>
      </c>
      <c r="AC1293" s="191">
        <f t="shared" si="4781"/>
        <v>0</v>
      </c>
      <c r="AD1293" s="191">
        <f t="shared" si="4781"/>
        <v>0</v>
      </c>
      <c r="AE1293" s="191">
        <f t="shared" si="4781"/>
        <v>0</v>
      </c>
      <c r="AF1293" s="191">
        <f t="shared" si="4781"/>
        <v>0</v>
      </c>
      <c r="AG1293" s="191">
        <f t="shared" si="4781"/>
        <v>0</v>
      </c>
      <c r="AH1293" s="191">
        <f t="shared" si="4781"/>
        <v>0</v>
      </c>
      <c r="AI1293" s="163"/>
      <c r="AJ1293" s="191">
        <f t="shared" si="4694"/>
        <v>0</v>
      </c>
      <c r="AK1293" s="191">
        <f t="shared" ref="AK1293:AU1293" si="4782">AK1114+AJ1293</f>
        <v>0</v>
      </c>
      <c r="AL1293" s="191">
        <f t="shared" si="4782"/>
        <v>0</v>
      </c>
      <c r="AM1293" s="191">
        <f t="shared" si="4782"/>
        <v>0</v>
      </c>
      <c r="AN1293" s="191">
        <f t="shared" si="4782"/>
        <v>0</v>
      </c>
      <c r="AO1293" s="191">
        <f t="shared" si="4782"/>
        <v>0</v>
      </c>
      <c r="AP1293" s="191">
        <f t="shared" si="4782"/>
        <v>0</v>
      </c>
      <c r="AQ1293" s="191">
        <f t="shared" si="4782"/>
        <v>0</v>
      </c>
      <c r="AR1293" s="191">
        <f t="shared" si="4782"/>
        <v>0</v>
      </c>
      <c r="AS1293" s="191">
        <f t="shared" si="4782"/>
        <v>0</v>
      </c>
      <c r="AT1293" s="191">
        <f t="shared" si="4782"/>
        <v>0</v>
      </c>
      <c r="AU1293" s="191">
        <f t="shared" si="4782"/>
        <v>0</v>
      </c>
      <c r="AV1293" s="163"/>
      <c r="AW1293" s="191">
        <f t="shared" si="4696"/>
        <v>0</v>
      </c>
      <c r="AX1293" s="191">
        <f t="shared" ref="AX1293:BH1293" si="4783">AX1114+AW1293</f>
        <v>0</v>
      </c>
      <c r="AY1293" s="191">
        <f t="shared" si="4783"/>
        <v>0</v>
      </c>
      <c r="AZ1293" s="191">
        <f t="shared" si="4783"/>
        <v>0</v>
      </c>
      <c r="BA1293" s="191">
        <f t="shared" si="4783"/>
        <v>0</v>
      </c>
      <c r="BB1293" s="191">
        <f t="shared" si="4783"/>
        <v>0</v>
      </c>
      <c r="BC1293" s="191">
        <f t="shared" si="4783"/>
        <v>0</v>
      </c>
      <c r="BD1293" s="191">
        <f t="shared" si="4783"/>
        <v>0</v>
      </c>
      <c r="BE1293" s="191">
        <f t="shared" si="4783"/>
        <v>0</v>
      </c>
      <c r="BF1293" s="191">
        <f t="shared" si="4783"/>
        <v>0</v>
      </c>
      <c r="BG1293" s="191">
        <f t="shared" si="4783"/>
        <v>0</v>
      </c>
      <c r="BH1293" s="191">
        <f t="shared" si="4783"/>
        <v>0</v>
      </c>
      <c r="BI1293" s="163"/>
      <c r="BV1293" s="163"/>
      <c r="CI1293" s="163"/>
      <c r="CV1293" s="163"/>
      <c r="DI1293" s="163"/>
      <c r="DV1293" s="163"/>
      <c r="EI1293" s="163"/>
    </row>
    <row r="1294" spans="1:139" ht="15.75" hidden="1" customHeight="1" outlineLevel="1" x14ac:dyDescent="0.25">
      <c r="A1294" s="2">
        <f t="shared" si="4767"/>
        <v>85</v>
      </c>
      <c r="B1294" s="1">
        <f t="shared" si="4767"/>
        <v>0</v>
      </c>
      <c r="C1294" s="1">
        <f t="shared" si="4767"/>
        <v>0</v>
      </c>
      <c r="D1294" s="2">
        <f t="shared" si="4767"/>
        <v>0</v>
      </c>
      <c r="E1294" s="162">
        <f t="shared" si="4767"/>
        <v>0</v>
      </c>
      <c r="F1294" s="84"/>
      <c r="G1294" s="209"/>
      <c r="H1294" s="128"/>
      <c r="J1294" s="191">
        <f t="shared" ref="J1294:U1294" si="4784">J1115+I1294</f>
        <v>0</v>
      </c>
      <c r="K1294" s="191">
        <f t="shared" si="4784"/>
        <v>0</v>
      </c>
      <c r="L1294" s="191">
        <f t="shared" si="4784"/>
        <v>0</v>
      </c>
      <c r="M1294" s="191">
        <f t="shared" si="4784"/>
        <v>0</v>
      </c>
      <c r="N1294" s="191">
        <f t="shared" si="4784"/>
        <v>0</v>
      </c>
      <c r="O1294" s="191">
        <f t="shared" si="4784"/>
        <v>0</v>
      </c>
      <c r="P1294" s="191">
        <f t="shared" si="4784"/>
        <v>0</v>
      </c>
      <c r="Q1294" s="191">
        <f t="shared" si="4784"/>
        <v>0</v>
      </c>
      <c r="R1294" s="191">
        <f t="shared" si="4784"/>
        <v>0</v>
      </c>
      <c r="S1294" s="191">
        <f t="shared" si="4784"/>
        <v>0</v>
      </c>
      <c r="T1294" s="191">
        <f t="shared" si="4784"/>
        <v>0</v>
      </c>
      <c r="U1294" s="191">
        <f t="shared" si="4784"/>
        <v>0</v>
      </c>
      <c r="V1294" s="163"/>
      <c r="W1294" s="191">
        <f t="shared" si="4692"/>
        <v>0</v>
      </c>
      <c r="X1294" s="191">
        <f t="shared" ref="X1294:AH1294" si="4785">X1115+W1294</f>
        <v>0</v>
      </c>
      <c r="Y1294" s="191">
        <f t="shared" si="4785"/>
        <v>0</v>
      </c>
      <c r="Z1294" s="191">
        <f t="shared" si="4785"/>
        <v>0</v>
      </c>
      <c r="AA1294" s="191">
        <f t="shared" si="4785"/>
        <v>0</v>
      </c>
      <c r="AB1294" s="191">
        <f t="shared" si="4785"/>
        <v>0</v>
      </c>
      <c r="AC1294" s="191">
        <f t="shared" si="4785"/>
        <v>0</v>
      </c>
      <c r="AD1294" s="191">
        <f t="shared" si="4785"/>
        <v>0</v>
      </c>
      <c r="AE1294" s="191">
        <f t="shared" si="4785"/>
        <v>0</v>
      </c>
      <c r="AF1294" s="191">
        <f t="shared" si="4785"/>
        <v>0</v>
      </c>
      <c r="AG1294" s="191">
        <f t="shared" si="4785"/>
        <v>0</v>
      </c>
      <c r="AH1294" s="191">
        <f t="shared" si="4785"/>
        <v>0</v>
      </c>
      <c r="AI1294" s="163"/>
      <c r="AJ1294" s="191">
        <f t="shared" si="4694"/>
        <v>0</v>
      </c>
      <c r="AK1294" s="191">
        <f t="shared" ref="AK1294:AU1294" si="4786">AK1115+AJ1294</f>
        <v>0</v>
      </c>
      <c r="AL1294" s="191">
        <f t="shared" si="4786"/>
        <v>0</v>
      </c>
      <c r="AM1294" s="191">
        <f t="shared" si="4786"/>
        <v>0</v>
      </c>
      <c r="AN1294" s="191">
        <f t="shared" si="4786"/>
        <v>0</v>
      </c>
      <c r="AO1294" s="191">
        <f t="shared" si="4786"/>
        <v>0</v>
      </c>
      <c r="AP1294" s="191">
        <f t="shared" si="4786"/>
        <v>0</v>
      </c>
      <c r="AQ1294" s="191">
        <f t="shared" si="4786"/>
        <v>0</v>
      </c>
      <c r="AR1294" s="191">
        <f t="shared" si="4786"/>
        <v>0</v>
      </c>
      <c r="AS1294" s="191">
        <f t="shared" si="4786"/>
        <v>0</v>
      </c>
      <c r="AT1294" s="191">
        <f t="shared" si="4786"/>
        <v>0</v>
      </c>
      <c r="AU1294" s="191">
        <f t="shared" si="4786"/>
        <v>0</v>
      </c>
      <c r="AV1294" s="163"/>
      <c r="AW1294" s="191">
        <f t="shared" si="4696"/>
        <v>0</v>
      </c>
      <c r="AX1294" s="191">
        <f t="shared" ref="AX1294:BH1294" si="4787">AX1115+AW1294</f>
        <v>0</v>
      </c>
      <c r="AY1294" s="191">
        <f t="shared" si="4787"/>
        <v>0</v>
      </c>
      <c r="AZ1294" s="191">
        <f t="shared" si="4787"/>
        <v>0</v>
      </c>
      <c r="BA1294" s="191">
        <f t="shared" si="4787"/>
        <v>0</v>
      </c>
      <c r="BB1294" s="191">
        <f t="shared" si="4787"/>
        <v>0</v>
      </c>
      <c r="BC1294" s="191">
        <f t="shared" si="4787"/>
        <v>0</v>
      </c>
      <c r="BD1294" s="191">
        <f t="shared" si="4787"/>
        <v>0</v>
      </c>
      <c r="BE1294" s="191">
        <f t="shared" si="4787"/>
        <v>0</v>
      </c>
      <c r="BF1294" s="191">
        <f t="shared" si="4787"/>
        <v>0</v>
      </c>
      <c r="BG1294" s="191">
        <f t="shared" si="4787"/>
        <v>0</v>
      </c>
      <c r="BH1294" s="191">
        <f t="shared" si="4787"/>
        <v>0</v>
      </c>
      <c r="BI1294" s="163"/>
      <c r="BV1294" s="163"/>
      <c r="CI1294" s="163"/>
      <c r="CV1294" s="163"/>
      <c r="DI1294" s="163"/>
      <c r="DV1294" s="163"/>
      <c r="EI1294" s="163"/>
    </row>
    <row r="1295" spans="1:139" ht="15.75" hidden="1" customHeight="1" outlineLevel="1" x14ac:dyDescent="0.25">
      <c r="A1295" s="2">
        <f t="shared" si="4767"/>
        <v>86</v>
      </c>
      <c r="B1295" s="1">
        <f t="shared" si="4767"/>
        <v>0</v>
      </c>
      <c r="C1295" s="1">
        <f t="shared" si="4767"/>
        <v>0</v>
      </c>
      <c r="D1295" s="2">
        <f t="shared" si="4767"/>
        <v>0</v>
      </c>
      <c r="E1295" s="162">
        <f t="shared" si="4767"/>
        <v>0</v>
      </c>
      <c r="F1295" s="84"/>
      <c r="G1295" s="209"/>
      <c r="H1295" s="128"/>
      <c r="J1295" s="191">
        <f t="shared" ref="J1295:U1295" si="4788">J1116+I1295</f>
        <v>0</v>
      </c>
      <c r="K1295" s="191">
        <f t="shared" si="4788"/>
        <v>0</v>
      </c>
      <c r="L1295" s="191">
        <f t="shared" si="4788"/>
        <v>0</v>
      </c>
      <c r="M1295" s="191">
        <f t="shared" si="4788"/>
        <v>0</v>
      </c>
      <c r="N1295" s="191">
        <f t="shared" si="4788"/>
        <v>0</v>
      </c>
      <c r="O1295" s="191">
        <f t="shared" si="4788"/>
        <v>0</v>
      </c>
      <c r="P1295" s="191">
        <f t="shared" si="4788"/>
        <v>0</v>
      </c>
      <c r="Q1295" s="191">
        <f t="shared" si="4788"/>
        <v>0</v>
      </c>
      <c r="R1295" s="191">
        <f t="shared" si="4788"/>
        <v>0</v>
      </c>
      <c r="S1295" s="191">
        <f t="shared" si="4788"/>
        <v>0</v>
      </c>
      <c r="T1295" s="191">
        <f t="shared" si="4788"/>
        <v>0</v>
      </c>
      <c r="U1295" s="191">
        <f t="shared" si="4788"/>
        <v>0</v>
      </c>
      <c r="V1295" s="163"/>
      <c r="W1295" s="191">
        <f t="shared" si="4692"/>
        <v>0</v>
      </c>
      <c r="X1295" s="191">
        <f t="shared" ref="X1295:AH1295" si="4789">X1116+W1295</f>
        <v>0</v>
      </c>
      <c r="Y1295" s="191">
        <f t="shared" si="4789"/>
        <v>0</v>
      </c>
      <c r="Z1295" s="191">
        <f t="shared" si="4789"/>
        <v>0</v>
      </c>
      <c r="AA1295" s="191">
        <f t="shared" si="4789"/>
        <v>0</v>
      </c>
      <c r="AB1295" s="191">
        <f t="shared" si="4789"/>
        <v>0</v>
      </c>
      <c r="AC1295" s="191">
        <f t="shared" si="4789"/>
        <v>0</v>
      </c>
      <c r="AD1295" s="191">
        <f t="shared" si="4789"/>
        <v>0</v>
      </c>
      <c r="AE1295" s="191">
        <f t="shared" si="4789"/>
        <v>0</v>
      </c>
      <c r="AF1295" s="191">
        <f t="shared" si="4789"/>
        <v>0</v>
      </c>
      <c r="AG1295" s="191">
        <f t="shared" si="4789"/>
        <v>0</v>
      </c>
      <c r="AH1295" s="191">
        <f t="shared" si="4789"/>
        <v>0</v>
      </c>
      <c r="AI1295" s="163"/>
      <c r="AJ1295" s="191">
        <f t="shared" si="4694"/>
        <v>0</v>
      </c>
      <c r="AK1295" s="191">
        <f t="shared" ref="AK1295:AU1295" si="4790">AK1116+AJ1295</f>
        <v>0</v>
      </c>
      <c r="AL1295" s="191">
        <f t="shared" si="4790"/>
        <v>0</v>
      </c>
      <c r="AM1295" s="191">
        <f t="shared" si="4790"/>
        <v>0</v>
      </c>
      <c r="AN1295" s="191">
        <f t="shared" si="4790"/>
        <v>0</v>
      </c>
      <c r="AO1295" s="191">
        <f t="shared" si="4790"/>
        <v>0</v>
      </c>
      <c r="AP1295" s="191">
        <f t="shared" si="4790"/>
        <v>0</v>
      </c>
      <c r="AQ1295" s="191">
        <f t="shared" si="4790"/>
        <v>0</v>
      </c>
      <c r="AR1295" s="191">
        <f t="shared" si="4790"/>
        <v>0</v>
      </c>
      <c r="AS1295" s="191">
        <f t="shared" si="4790"/>
        <v>0</v>
      </c>
      <c r="AT1295" s="191">
        <f t="shared" si="4790"/>
        <v>0</v>
      </c>
      <c r="AU1295" s="191">
        <f t="shared" si="4790"/>
        <v>0</v>
      </c>
      <c r="AV1295" s="163"/>
      <c r="AW1295" s="191">
        <f t="shared" si="4696"/>
        <v>0</v>
      </c>
      <c r="AX1295" s="191">
        <f t="shared" ref="AX1295:BH1295" si="4791">AX1116+AW1295</f>
        <v>0</v>
      </c>
      <c r="AY1295" s="191">
        <f t="shared" si="4791"/>
        <v>0</v>
      </c>
      <c r="AZ1295" s="191">
        <f t="shared" si="4791"/>
        <v>0</v>
      </c>
      <c r="BA1295" s="191">
        <f t="shared" si="4791"/>
        <v>0</v>
      </c>
      <c r="BB1295" s="191">
        <f t="shared" si="4791"/>
        <v>0</v>
      </c>
      <c r="BC1295" s="191">
        <f t="shared" si="4791"/>
        <v>0</v>
      </c>
      <c r="BD1295" s="191">
        <f t="shared" si="4791"/>
        <v>0</v>
      </c>
      <c r="BE1295" s="191">
        <f t="shared" si="4791"/>
        <v>0</v>
      </c>
      <c r="BF1295" s="191">
        <f t="shared" si="4791"/>
        <v>0</v>
      </c>
      <c r="BG1295" s="191">
        <f t="shared" si="4791"/>
        <v>0</v>
      </c>
      <c r="BH1295" s="191">
        <f t="shared" si="4791"/>
        <v>0</v>
      </c>
      <c r="BI1295" s="163"/>
      <c r="BV1295" s="163"/>
      <c r="CI1295" s="163"/>
      <c r="CV1295" s="163"/>
      <c r="DI1295" s="163"/>
      <c r="DV1295" s="163"/>
      <c r="EI1295" s="163"/>
    </row>
    <row r="1296" spans="1:139" ht="15.75" hidden="1" customHeight="1" outlineLevel="1" x14ac:dyDescent="0.25">
      <c r="A1296" s="2">
        <f t="shared" si="4767"/>
        <v>87</v>
      </c>
      <c r="B1296" s="1">
        <f t="shared" si="4767"/>
        <v>0</v>
      </c>
      <c r="C1296" s="1">
        <f t="shared" si="4767"/>
        <v>0</v>
      </c>
      <c r="D1296" s="2">
        <f t="shared" si="4767"/>
        <v>0</v>
      </c>
      <c r="E1296" s="162">
        <f t="shared" si="4767"/>
        <v>0</v>
      </c>
      <c r="F1296" s="84"/>
      <c r="G1296" s="209"/>
      <c r="H1296" s="128"/>
      <c r="J1296" s="191">
        <f t="shared" ref="J1296:U1296" si="4792">J1117+I1296</f>
        <v>0</v>
      </c>
      <c r="K1296" s="191">
        <f t="shared" si="4792"/>
        <v>0</v>
      </c>
      <c r="L1296" s="191">
        <f t="shared" si="4792"/>
        <v>0</v>
      </c>
      <c r="M1296" s="191">
        <f t="shared" si="4792"/>
        <v>0</v>
      </c>
      <c r="N1296" s="191">
        <f t="shared" si="4792"/>
        <v>0</v>
      </c>
      <c r="O1296" s="191">
        <f t="shared" si="4792"/>
        <v>0</v>
      </c>
      <c r="P1296" s="191">
        <f t="shared" si="4792"/>
        <v>0</v>
      </c>
      <c r="Q1296" s="191">
        <f t="shared" si="4792"/>
        <v>0</v>
      </c>
      <c r="R1296" s="191">
        <f t="shared" si="4792"/>
        <v>0</v>
      </c>
      <c r="S1296" s="191">
        <f t="shared" si="4792"/>
        <v>0</v>
      </c>
      <c r="T1296" s="191">
        <f t="shared" si="4792"/>
        <v>0</v>
      </c>
      <c r="U1296" s="191">
        <f t="shared" si="4792"/>
        <v>0</v>
      </c>
      <c r="V1296" s="163"/>
      <c r="W1296" s="191">
        <f t="shared" si="4692"/>
        <v>0</v>
      </c>
      <c r="X1296" s="191">
        <f t="shared" ref="X1296:AH1296" si="4793">X1117+W1296</f>
        <v>0</v>
      </c>
      <c r="Y1296" s="191">
        <f t="shared" si="4793"/>
        <v>0</v>
      </c>
      <c r="Z1296" s="191">
        <f t="shared" si="4793"/>
        <v>0</v>
      </c>
      <c r="AA1296" s="191">
        <f t="shared" si="4793"/>
        <v>0</v>
      </c>
      <c r="AB1296" s="191">
        <f t="shared" si="4793"/>
        <v>0</v>
      </c>
      <c r="AC1296" s="191">
        <f t="shared" si="4793"/>
        <v>0</v>
      </c>
      <c r="AD1296" s="191">
        <f t="shared" si="4793"/>
        <v>0</v>
      </c>
      <c r="AE1296" s="191">
        <f t="shared" si="4793"/>
        <v>0</v>
      </c>
      <c r="AF1296" s="191">
        <f t="shared" si="4793"/>
        <v>0</v>
      </c>
      <c r="AG1296" s="191">
        <f t="shared" si="4793"/>
        <v>0</v>
      </c>
      <c r="AH1296" s="191">
        <f t="shared" si="4793"/>
        <v>0</v>
      </c>
      <c r="AI1296" s="163"/>
      <c r="AJ1296" s="191">
        <f t="shared" si="4694"/>
        <v>0</v>
      </c>
      <c r="AK1296" s="191">
        <f t="shared" ref="AK1296:AU1296" si="4794">AK1117+AJ1296</f>
        <v>0</v>
      </c>
      <c r="AL1296" s="191">
        <f t="shared" si="4794"/>
        <v>0</v>
      </c>
      <c r="AM1296" s="191">
        <f t="shared" si="4794"/>
        <v>0</v>
      </c>
      <c r="AN1296" s="191">
        <f t="shared" si="4794"/>
        <v>0</v>
      </c>
      <c r="AO1296" s="191">
        <f t="shared" si="4794"/>
        <v>0</v>
      </c>
      <c r="AP1296" s="191">
        <f t="shared" si="4794"/>
        <v>0</v>
      </c>
      <c r="AQ1296" s="191">
        <f t="shared" si="4794"/>
        <v>0</v>
      </c>
      <c r="AR1296" s="191">
        <f t="shared" si="4794"/>
        <v>0</v>
      </c>
      <c r="AS1296" s="191">
        <f t="shared" si="4794"/>
        <v>0</v>
      </c>
      <c r="AT1296" s="191">
        <f t="shared" si="4794"/>
        <v>0</v>
      </c>
      <c r="AU1296" s="191">
        <f t="shared" si="4794"/>
        <v>0</v>
      </c>
      <c r="AV1296" s="163"/>
      <c r="AW1296" s="191">
        <f t="shared" si="4696"/>
        <v>0</v>
      </c>
      <c r="AX1296" s="191">
        <f t="shared" ref="AX1296:BH1296" si="4795">AX1117+AW1296</f>
        <v>0</v>
      </c>
      <c r="AY1296" s="191">
        <f t="shared" si="4795"/>
        <v>0</v>
      </c>
      <c r="AZ1296" s="191">
        <f t="shared" si="4795"/>
        <v>0</v>
      </c>
      <c r="BA1296" s="191">
        <f t="shared" si="4795"/>
        <v>0</v>
      </c>
      <c r="BB1296" s="191">
        <f t="shared" si="4795"/>
        <v>0</v>
      </c>
      <c r="BC1296" s="191">
        <f t="shared" si="4795"/>
        <v>0</v>
      </c>
      <c r="BD1296" s="191">
        <f t="shared" si="4795"/>
        <v>0</v>
      </c>
      <c r="BE1296" s="191">
        <f t="shared" si="4795"/>
        <v>0</v>
      </c>
      <c r="BF1296" s="191">
        <f t="shared" si="4795"/>
        <v>0</v>
      </c>
      <c r="BG1296" s="191">
        <f t="shared" si="4795"/>
        <v>0</v>
      </c>
      <c r="BH1296" s="191">
        <f t="shared" si="4795"/>
        <v>0</v>
      </c>
      <c r="BI1296" s="163"/>
      <c r="BV1296" s="163"/>
      <c r="CI1296" s="163"/>
      <c r="CV1296" s="163"/>
      <c r="DI1296" s="163"/>
      <c r="DV1296" s="163"/>
      <c r="EI1296" s="163"/>
    </row>
    <row r="1297" spans="1:139" ht="15.75" hidden="1" customHeight="1" outlineLevel="1" x14ac:dyDescent="0.25">
      <c r="A1297" s="2">
        <f t="shared" si="4767"/>
        <v>88</v>
      </c>
      <c r="B1297" s="1">
        <f t="shared" si="4767"/>
        <v>0</v>
      </c>
      <c r="C1297" s="1">
        <f t="shared" si="4767"/>
        <v>0</v>
      </c>
      <c r="D1297" s="2">
        <f t="shared" si="4767"/>
        <v>0</v>
      </c>
      <c r="E1297" s="162">
        <f t="shared" si="4767"/>
        <v>0</v>
      </c>
      <c r="F1297" s="84"/>
      <c r="G1297" s="209"/>
      <c r="H1297" s="128"/>
      <c r="J1297" s="191">
        <f t="shared" ref="J1297:U1297" si="4796">J1118+I1297</f>
        <v>0</v>
      </c>
      <c r="K1297" s="191">
        <f t="shared" si="4796"/>
        <v>0</v>
      </c>
      <c r="L1297" s="191">
        <f t="shared" si="4796"/>
        <v>0</v>
      </c>
      <c r="M1297" s="191">
        <f t="shared" si="4796"/>
        <v>0</v>
      </c>
      <c r="N1297" s="191">
        <f t="shared" si="4796"/>
        <v>0</v>
      </c>
      <c r="O1297" s="191">
        <f t="shared" si="4796"/>
        <v>0</v>
      </c>
      <c r="P1297" s="191">
        <f t="shared" si="4796"/>
        <v>0</v>
      </c>
      <c r="Q1297" s="191">
        <f t="shared" si="4796"/>
        <v>0</v>
      </c>
      <c r="R1297" s="191">
        <f t="shared" si="4796"/>
        <v>0</v>
      </c>
      <c r="S1297" s="191">
        <f t="shared" si="4796"/>
        <v>0</v>
      </c>
      <c r="T1297" s="191">
        <f t="shared" si="4796"/>
        <v>0</v>
      </c>
      <c r="U1297" s="191">
        <f t="shared" si="4796"/>
        <v>0</v>
      </c>
      <c r="V1297" s="163"/>
      <c r="W1297" s="191">
        <f t="shared" si="4692"/>
        <v>0</v>
      </c>
      <c r="X1297" s="191">
        <f t="shared" ref="X1297:AH1297" si="4797">X1118+W1297</f>
        <v>0</v>
      </c>
      <c r="Y1297" s="191">
        <f t="shared" si="4797"/>
        <v>0</v>
      </c>
      <c r="Z1297" s="191">
        <f t="shared" si="4797"/>
        <v>0</v>
      </c>
      <c r="AA1297" s="191">
        <f t="shared" si="4797"/>
        <v>0</v>
      </c>
      <c r="AB1297" s="191">
        <f t="shared" si="4797"/>
        <v>0</v>
      </c>
      <c r="AC1297" s="191">
        <f t="shared" si="4797"/>
        <v>0</v>
      </c>
      <c r="AD1297" s="191">
        <f t="shared" si="4797"/>
        <v>0</v>
      </c>
      <c r="AE1297" s="191">
        <f t="shared" si="4797"/>
        <v>0</v>
      </c>
      <c r="AF1297" s="191">
        <f t="shared" si="4797"/>
        <v>0</v>
      </c>
      <c r="AG1297" s="191">
        <f t="shared" si="4797"/>
        <v>0</v>
      </c>
      <c r="AH1297" s="191">
        <f t="shared" si="4797"/>
        <v>0</v>
      </c>
      <c r="AI1297" s="163"/>
      <c r="AJ1297" s="191">
        <f t="shared" si="4694"/>
        <v>0</v>
      </c>
      <c r="AK1297" s="191">
        <f t="shared" ref="AK1297:AU1297" si="4798">AK1118+AJ1297</f>
        <v>0</v>
      </c>
      <c r="AL1297" s="191">
        <f t="shared" si="4798"/>
        <v>0</v>
      </c>
      <c r="AM1297" s="191">
        <f t="shared" si="4798"/>
        <v>0</v>
      </c>
      <c r="AN1297" s="191">
        <f t="shared" si="4798"/>
        <v>0</v>
      </c>
      <c r="AO1297" s="191">
        <f t="shared" si="4798"/>
        <v>0</v>
      </c>
      <c r="AP1297" s="191">
        <f t="shared" si="4798"/>
        <v>0</v>
      </c>
      <c r="AQ1297" s="191">
        <f t="shared" si="4798"/>
        <v>0</v>
      </c>
      <c r="AR1297" s="191">
        <f t="shared" si="4798"/>
        <v>0</v>
      </c>
      <c r="AS1297" s="191">
        <f t="shared" si="4798"/>
        <v>0</v>
      </c>
      <c r="AT1297" s="191">
        <f t="shared" si="4798"/>
        <v>0</v>
      </c>
      <c r="AU1297" s="191">
        <f t="shared" si="4798"/>
        <v>0</v>
      </c>
      <c r="AV1297" s="163"/>
      <c r="AW1297" s="191">
        <f t="shared" si="4696"/>
        <v>0</v>
      </c>
      <c r="AX1297" s="191">
        <f t="shared" ref="AX1297:BH1297" si="4799">AX1118+AW1297</f>
        <v>0</v>
      </c>
      <c r="AY1297" s="191">
        <f t="shared" si="4799"/>
        <v>0</v>
      </c>
      <c r="AZ1297" s="191">
        <f t="shared" si="4799"/>
        <v>0</v>
      </c>
      <c r="BA1297" s="191">
        <f t="shared" si="4799"/>
        <v>0</v>
      </c>
      <c r="BB1297" s="191">
        <f t="shared" si="4799"/>
        <v>0</v>
      </c>
      <c r="BC1297" s="191">
        <f t="shared" si="4799"/>
        <v>0</v>
      </c>
      <c r="BD1297" s="191">
        <f t="shared" si="4799"/>
        <v>0</v>
      </c>
      <c r="BE1297" s="191">
        <f t="shared" si="4799"/>
        <v>0</v>
      </c>
      <c r="BF1297" s="191">
        <f t="shared" si="4799"/>
        <v>0</v>
      </c>
      <c r="BG1297" s="191">
        <f t="shared" si="4799"/>
        <v>0</v>
      </c>
      <c r="BH1297" s="191">
        <f t="shared" si="4799"/>
        <v>0</v>
      </c>
      <c r="BI1297" s="163"/>
      <c r="BV1297" s="163"/>
      <c r="CI1297" s="163"/>
      <c r="CV1297" s="163"/>
      <c r="DI1297" s="163"/>
      <c r="DV1297" s="163"/>
      <c r="EI1297" s="163"/>
    </row>
    <row r="1298" spans="1:139" ht="15.75" hidden="1" customHeight="1" outlineLevel="1" x14ac:dyDescent="0.25">
      <c r="A1298" s="2">
        <f t="shared" si="4767"/>
        <v>89</v>
      </c>
      <c r="B1298" s="1">
        <f t="shared" si="4767"/>
        <v>0</v>
      </c>
      <c r="C1298" s="1">
        <f t="shared" si="4767"/>
        <v>0</v>
      </c>
      <c r="D1298" s="2">
        <f t="shared" si="4767"/>
        <v>0</v>
      </c>
      <c r="E1298" s="162">
        <f t="shared" si="4767"/>
        <v>0</v>
      </c>
      <c r="F1298" s="84"/>
      <c r="G1298" s="209"/>
      <c r="H1298" s="128"/>
      <c r="J1298" s="191">
        <f t="shared" ref="J1298:U1298" si="4800">J1119+I1298</f>
        <v>0</v>
      </c>
      <c r="K1298" s="191">
        <f t="shared" si="4800"/>
        <v>0</v>
      </c>
      <c r="L1298" s="191">
        <f t="shared" si="4800"/>
        <v>0</v>
      </c>
      <c r="M1298" s="191">
        <f t="shared" si="4800"/>
        <v>0</v>
      </c>
      <c r="N1298" s="191">
        <f t="shared" si="4800"/>
        <v>0</v>
      </c>
      <c r="O1298" s="191">
        <f t="shared" si="4800"/>
        <v>0</v>
      </c>
      <c r="P1298" s="191">
        <f t="shared" si="4800"/>
        <v>0</v>
      </c>
      <c r="Q1298" s="191">
        <f t="shared" si="4800"/>
        <v>0</v>
      </c>
      <c r="R1298" s="191">
        <f t="shared" si="4800"/>
        <v>0</v>
      </c>
      <c r="S1298" s="191">
        <f t="shared" si="4800"/>
        <v>0</v>
      </c>
      <c r="T1298" s="191">
        <f t="shared" si="4800"/>
        <v>0</v>
      </c>
      <c r="U1298" s="191">
        <f t="shared" si="4800"/>
        <v>0</v>
      </c>
      <c r="V1298" s="163"/>
      <c r="W1298" s="191">
        <f t="shared" si="4692"/>
        <v>0</v>
      </c>
      <c r="X1298" s="191">
        <f t="shared" ref="X1298:AH1298" si="4801">X1119+W1298</f>
        <v>0</v>
      </c>
      <c r="Y1298" s="191">
        <f t="shared" si="4801"/>
        <v>0</v>
      </c>
      <c r="Z1298" s="191">
        <f t="shared" si="4801"/>
        <v>0</v>
      </c>
      <c r="AA1298" s="191">
        <f t="shared" si="4801"/>
        <v>0</v>
      </c>
      <c r="AB1298" s="191">
        <f t="shared" si="4801"/>
        <v>0</v>
      </c>
      <c r="AC1298" s="191">
        <f t="shared" si="4801"/>
        <v>0</v>
      </c>
      <c r="AD1298" s="191">
        <f t="shared" si="4801"/>
        <v>0</v>
      </c>
      <c r="AE1298" s="191">
        <f t="shared" si="4801"/>
        <v>0</v>
      </c>
      <c r="AF1298" s="191">
        <f t="shared" si="4801"/>
        <v>0</v>
      </c>
      <c r="AG1298" s="191">
        <f t="shared" si="4801"/>
        <v>0</v>
      </c>
      <c r="AH1298" s="191">
        <f t="shared" si="4801"/>
        <v>0</v>
      </c>
      <c r="AI1298" s="163"/>
      <c r="AJ1298" s="191">
        <f t="shared" si="4694"/>
        <v>0</v>
      </c>
      <c r="AK1298" s="191">
        <f t="shared" ref="AK1298:AU1298" si="4802">AK1119+AJ1298</f>
        <v>0</v>
      </c>
      <c r="AL1298" s="191">
        <f t="shared" si="4802"/>
        <v>0</v>
      </c>
      <c r="AM1298" s="191">
        <f t="shared" si="4802"/>
        <v>0</v>
      </c>
      <c r="AN1298" s="191">
        <f t="shared" si="4802"/>
        <v>0</v>
      </c>
      <c r="AO1298" s="191">
        <f t="shared" si="4802"/>
        <v>0</v>
      </c>
      <c r="AP1298" s="191">
        <f t="shared" si="4802"/>
        <v>0</v>
      </c>
      <c r="AQ1298" s="191">
        <f t="shared" si="4802"/>
        <v>0</v>
      </c>
      <c r="AR1298" s="191">
        <f t="shared" si="4802"/>
        <v>0</v>
      </c>
      <c r="AS1298" s="191">
        <f t="shared" si="4802"/>
        <v>0</v>
      </c>
      <c r="AT1298" s="191">
        <f t="shared" si="4802"/>
        <v>0</v>
      </c>
      <c r="AU1298" s="191">
        <f t="shared" si="4802"/>
        <v>0</v>
      </c>
      <c r="AV1298" s="163"/>
      <c r="AW1298" s="191">
        <f t="shared" si="4696"/>
        <v>0</v>
      </c>
      <c r="AX1298" s="191">
        <f t="shared" ref="AX1298:BH1298" si="4803">AX1119+AW1298</f>
        <v>0</v>
      </c>
      <c r="AY1298" s="191">
        <f t="shared" si="4803"/>
        <v>0</v>
      </c>
      <c r="AZ1298" s="191">
        <f t="shared" si="4803"/>
        <v>0</v>
      </c>
      <c r="BA1298" s="191">
        <f t="shared" si="4803"/>
        <v>0</v>
      </c>
      <c r="BB1298" s="191">
        <f t="shared" si="4803"/>
        <v>0</v>
      </c>
      <c r="BC1298" s="191">
        <f t="shared" si="4803"/>
        <v>0</v>
      </c>
      <c r="BD1298" s="191">
        <f t="shared" si="4803"/>
        <v>0</v>
      </c>
      <c r="BE1298" s="191">
        <f t="shared" si="4803"/>
        <v>0</v>
      </c>
      <c r="BF1298" s="191">
        <f t="shared" si="4803"/>
        <v>0</v>
      </c>
      <c r="BG1298" s="191">
        <f t="shared" si="4803"/>
        <v>0</v>
      </c>
      <c r="BH1298" s="191">
        <f t="shared" si="4803"/>
        <v>0</v>
      </c>
      <c r="BI1298" s="163"/>
      <c r="BV1298" s="163"/>
      <c r="CI1298" s="163"/>
      <c r="CV1298" s="163"/>
      <c r="DI1298" s="163"/>
      <c r="DV1298" s="163"/>
      <c r="EI1298" s="163"/>
    </row>
    <row r="1299" spans="1:139" ht="15.75" hidden="1" customHeight="1" outlineLevel="1" x14ac:dyDescent="0.25">
      <c r="A1299" s="2">
        <f t="shared" si="4767"/>
        <v>90</v>
      </c>
      <c r="B1299" s="1">
        <f t="shared" si="4767"/>
        <v>0</v>
      </c>
      <c r="C1299" s="1">
        <f t="shared" si="4767"/>
        <v>0</v>
      </c>
      <c r="D1299" s="2">
        <f t="shared" si="4767"/>
        <v>0</v>
      </c>
      <c r="E1299" s="162">
        <f t="shared" si="4767"/>
        <v>0</v>
      </c>
      <c r="F1299" s="84"/>
      <c r="G1299" s="209"/>
      <c r="H1299" s="128"/>
      <c r="J1299" s="191">
        <f t="shared" ref="J1299:U1299" si="4804">J1120+I1299</f>
        <v>0</v>
      </c>
      <c r="K1299" s="191">
        <f t="shared" si="4804"/>
        <v>0</v>
      </c>
      <c r="L1299" s="191">
        <f t="shared" si="4804"/>
        <v>0</v>
      </c>
      <c r="M1299" s="191">
        <f t="shared" si="4804"/>
        <v>0</v>
      </c>
      <c r="N1299" s="191">
        <f t="shared" si="4804"/>
        <v>0</v>
      </c>
      <c r="O1299" s="191">
        <f t="shared" si="4804"/>
        <v>0</v>
      </c>
      <c r="P1299" s="191">
        <f t="shared" si="4804"/>
        <v>0</v>
      </c>
      <c r="Q1299" s="191">
        <f t="shared" si="4804"/>
        <v>0</v>
      </c>
      <c r="R1299" s="191">
        <f t="shared" si="4804"/>
        <v>0</v>
      </c>
      <c r="S1299" s="191">
        <f t="shared" si="4804"/>
        <v>0</v>
      </c>
      <c r="T1299" s="191">
        <f t="shared" si="4804"/>
        <v>0</v>
      </c>
      <c r="U1299" s="191">
        <f t="shared" si="4804"/>
        <v>0</v>
      </c>
      <c r="V1299" s="163"/>
      <c r="W1299" s="191">
        <f t="shared" si="4692"/>
        <v>0</v>
      </c>
      <c r="X1299" s="191">
        <f t="shared" ref="X1299:AH1299" si="4805">X1120+W1299</f>
        <v>0</v>
      </c>
      <c r="Y1299" s="191">
        <f t="shared" si="4805"/>
        <v>0</v>
      </c>
      <c r="Z1299" s="191">
        <f t="shared" si="4805"/>
        <v>0</v>
      </c>
      <c r="AA1299" s="191">
        <f t="shared" si="4805"/>
        <v>0</v>
      </c>
      <c r="AB1299" s="191">
        <f t="shared" si="4805"/>
        <v>0</v>
      </c>
      <c r="AC1299" s="191">
        <f t="shared" si="4805"/>
        <v>0</v>
      </c>
      <c r="AD1299" s="191">
        <f t="shared" si="4805"/>
        <v>0</v>
      </c>
      <c r="AE1299" s="191">
        <f t="shared" si="4805"/>
        <v>0</v>
      </c>
      <c r="AF1299" s="191">
        <f t="shared" si="4805"/>
        <v>0</v>
      </c>
      <c r="AG1299" s="191">
        <f t="shared" si="4805"/>
        <v>0</v>
      </c>
      <c r="AH1299" s="191">
        <f t="shared" si="4805"/>
        <v>0</v>
      </c>
      <c r="AI1299" s="163"/>
      <c r="AJ1299" s="191">
        <f t="shared" si="4694"/>
        <v>0</v>
      </c>
      <c r="AK1299" s="191">
        <f t="shared" ref="AK1299:AU1299" si="4806">AK1120+AJ1299</f>
        <v>0</v>
      </c>
      <c r="AL1299" s="191">
        <f t="shared" si="4806"/>
        <v>0</v>
      </c>
      <c r="AM1299" s="191">
        <f t="shared" si="4806"/>
        <v>0</v>
      </c>
      <c r="AN1299" s="191">
        <f t="shared" si="4806"/>
        <v>0</v>
      </c>
      <c r="AO1299" s="191">
        <f t="shared" si="4806"/>
        <v>0</v>
      </c>
      <c r="AP1299" s="191">
        <f t="shared" si="4806"/>
        <v>0</v>
      </c>
      <c r="AQ1299" s="191">
        <f t="shared" si="4806"/>
        <v>0</v>
      </c>
      <c r="AR1299" s="191">
        <f t="shared" si="4806"/>
        <v>0</v>
      </c>
      <c r="AS1299" s="191">
        <f t="shared" si="4806"/>
        <v>0</v>
      </c>
      <c r="AT1299" s="191">
        <f t="shared" si="4806"/>
        <v>0</v>
      </c>
      <c r="AU1299" s="191">
        <f t="shared" si="4806"/>
        <v>0</v>
      </c>
      <c r="AV1299" s="163"/>
      <c r="AW1299" s="191">
        <f t="shared" si="4696"/>
        <v>0</v>
      </c>
      <c r="AX1299" s="191">
        <f t="shared" ref="AX1299:BH1299" si="4807">AX1120+AW1299</f>
        <v>0</v>
      </c>
      <c r="AY1299" s="191">
        <f t="shared" si="4807"/>
        <v>0</v>
      </c>
      <c r="AZ1299" s="191">
        <f t="shared" si="4807"/>
        <v>0</v>
      </c>
      <c r="BA1299" s="191">
        <f t="shared" si="4807"/>
        <v>0</v>
      </c>
      <c r="BB1299" s="191">
        <f t="shared" si="4807"/>
        <v>0</v>
      </c>
      <c r="BC1299" s="191">
        <f t="shared" si="4807"/>
        <v>0</v>
      </c>
      <c r="BD1299" s="191">
        <f t="shared" si="4807"/>
        <v>0</v>
      </c>
      <c r="BE1299" s="191">
        <f t="shared" si="4807"/>
        <v>0</v>
      </c>
      <c r="BF1299" s="191">
        <f t="shared" si="4807"/>
        <v>0</v>
      </c>
      <c r="BG1299" s="191">
        <f t="shared" si="4807"/>
        <v>0</v>
      </c>
      <c r="BH1299" s="191">
        <f t="shared" si="4807"/>
        <v>0</v>
      </c>
      <c r="BI1299" s="163"/>
      <c r="BV1299" s="163"/>
      <c r="CI1299" s="163"/>
      <c r="CV1299" s="163"/>
      <c r="DI1299" s="163"/>
      <c r="DV1299" s="163"/>
      <c r="EI1299" s="163"/>
    </row>
    <row r="1300" spans="1:139" ht="15.75" hidden="1" customHeight="1" outlineLevel="1" x14ac:dyDescent="0.25">
      <c r="A1300" s="2">
        <f t="shared" ref="A1300:E1309" si="4808">A1121</f>
        <v>91</v>
      </c>
      <c r="B1300" s="1">
        <f t="shared" si="4808"/>
        <v>0</v>
      </c>
      <c r="C1300" s="1">
        <f t="shared" si="4808"/>
        <v>0</v>
      </c>
      <c r="D1300" s="2">
        <f t="shared" si="4808"/>
        <v>0</v>
      </c>
      <c r="E1300" s="162">
        <f t="shared" si="4808"/>
        <v>0</v>
      </c>
      <c r="F1300" s="84"/>
      <c r="G1300" s="209"/>
      <c r="H1300" s="128"/>
      <c r="J1300" s="191">
        <f t="shared" ref="J1300:U1300" si="4809">J1121+I1300</f>
        <v>0</v>
      </c>
      <c r="K1300" s="191">
        <f t="shared" si="4809"/>
        <v>0</v>
      </c>
      <c r="L1300" s="191">
        <f t="shared" si="4809"/>
        <v>0</v>
      </c>
      <c r="M1300" s="191">
        <f t="shared" si="4809"/>
        <v>0</v>
      </c>
      <c r="N1300" s="191">
        <f t="shared" si="4809"/>
        <v>0</v>
      </c>
      <c r="O1300" s="191">
        <f t="shared" si="4809"/>
        <v>0</v>
      </c>
      <c r="P1300" s="191">
        <f t="shared" si="4809"/>
        <v>0</v>
      </c>
      <c r="Q1300" s="191">
        <f t="shared" si="4809"/>
        <v>0</v>
      </c>
      <c r="R1300" s="191">
        <f t="shared" si="4809"/>
        <v>0</v>
      </c>
      <c r="S1300" s="191">
        <f t="shared" si="4809"/>
        <v>0</v>
      </c>
      <c r="T1300" s="191">
        <f t="shared" si="4809"/>
        <v>0</v>
      </c>
      <c r="U1300" s="191">
        <f t="shared" si="4809"/>
        <v>0</v>
      </c>
      <c r="V1300" s="163"/>
      <c r="W1300" s="191">
        <f t="shared" si="4692"/>
        <v>0</v>
      </c>
      <c r="X1300" s="191">
        <f t="shared" ref="X1300:AH1300" si="4810">X1121+W1300</f>
        <v>0</v>
      </c>
      <c r="Y1300" s="191">
        <f t="shared" si="4810"/>
        <v>0</v>
      </c>
      <c r="Z1300" s="191">
        <f t="shared" si="4810"/>
        <v>0</v>
      </c>
      <c r="AA1300" s="191">
        <f t="shared" si="4810"/>
        <v>0</v>
      </c>
      <c r="AB1300" s="191">
        <f t="shared" si="4810"/>
        <v>0</v>
      </c>
      <c r="AC1300" s="191">
        <f t="shared" si="4810"/>
        <v>0</v>
      </c>
      <c r="AD1300" s="191">
        <f t="shared" si="4810"/>
        <v>0</v>
      </c>
      <c r="AE1300" s="191">
        <f t="shared" si="4810"/>
        <v>0</v>
      </c>
      <c r="AF1300" s="191">
        <f t="shared" si="4810"/>
        <v>0</v>
      </c>
      <c r="AG1300" s="191">
        <f t="shared" si="4810"/>
        <v>0</v>
      </c>
      <c r="AH1300" s="191">
        <f t="shared" si="4810"/>
        <v>0</v>
      </c>
      <c r="AI1300" s="163"/>
      <c r="AJ1300" s="191">
        <f t="shared" si="4694"/>
        <v>0</v>
      </c>
      <c r="AK1300" s="191">
        <f t="shared" ref="AK1300:AU1300" si="4811">AK1121+AJ1300</f>
        <v>0</v>
      </c>
      <c r="AL1300" s="191">
        <f t="shared" si="4811"/>
        <v>0</v>
      </c>
      <c r="AM1300" s="191">
        <f t="shared" si="4811"/>
        <v>0</v>
      </c>
      <c r="AN1300" s="191">
        <f t="shared" si="4811"/>
        <v>0</v>
      </c>
      <c r="AO1300" s="191">
        <f t="shared" si="4811"/>
        <v>0</v>
      </c>
      <c r="AP1300" s="191">
        <f t="shared" si="4811"/>
        <v>0</v>
      </c>
      <c r="AQ1300" s="191">
        <f t="shared" si="4811"/>
        <v>0</v>
      </c>
      <c r="AR1300" s="191">
        <f t="shared" si="4811"/>
        <v>0</v>
      </c>
      <c r="AS1300" s="191">
        <f t="shared" si="4811"/>
        <v>0</v>
      </c>
      <c r="AT1300" s="191">
        <f t="shared" si="4811"/>
        <v>0</v>
      </c>
      <c r="AU1300" s="191">
        <f t="shared" si="4811"/>
        <v>0</v>
      </c>
      <c r="AV1300" s="163"/>
      <c r="AW1300" s="191">
        <f t="shared" si="4696"/>
        <v>0</v>
      </c>
      <c r="AX1300" s="191">
        <f t="shared" ref="AX1300:BH1300" si="4812">AX1121+AW1300</f>
        <v>0</v>
      </c>
      <c r="AY1300" s="191">
        <f t="shared" si="4812"/>
        <v>0</v>
      </c>
      <c r="AZ1300" s="191">
        <f t="shared" si="4812"/>
        <v>0</v>
      </c>
      <c r="BA1300" s="191">
        <f t="shared" si="4812"/>
        <v>0</v>
      </c>
      <c r="BB1300" s="191">
        <f t="shared" si="4812"/>
        <v>0</v>
      </c>
      <c r="BC1300" s="191">
        <f t="shared" si="4812"/>
        <v>0</v>
      </c>
      <c r="BD1300" s="191">
        <f t="shared" si="4812"/>
        <v>0</v>
      </c>
      <c r="BE1300" s="191">
        <f t="shared" si="4812"/>
        <v>0</v>
      </c>
      <c r="BF1300" s="191">
        <f t="shared" si="4812"/>
        <v>0</v>
      </c>
      <c r="BG1300" s="191">
        <f t="shared" si="4812"/>
        <v>0</v>
      </c>
      <c r="BH1300" s="191">
        <f t="shared" si="4812"/>
        <v>0</v>
      </c>
      <c r="BI1300" s="163"/>
      <c r="BV1300" s="163"/>
      <c r="CI1300" s="163"/>
      <c r="CV1300" s="163"/>
      <c r="DI1300" s="163"/>
      <c r="DV1300" s="163"/>
      <c r="EI1300" s="163"/>
    </row>
    <row r="1301" spans="1:139" ht="15.75" hidden="1" customHeight="1" outlineLevel="1" x14ac:dyDescent="0.25">
      <c r="A1301" s="2">
        <f t="shared" si="4808"/>
        <v>92</v>
      </c>
      <c r="B1301" s="1">
        <f t="shared" si="4808"/>
        <v>0</v>
      </c>
      <c r="C1301" s="1">
        <f t="shared" si="4808"/>
        <v>0</v>
      </c>
      <c r="D1301" s="2">
        <f t="shared" si="4808"/>
        <v>0</v>
      </c>
      <c r="E1301" s="162">
        <f t="shared" si="4808"/>
        <v>0</v>
      </c>
      <c r="F1301" s="84"/>
      <c r="G1301" s="209"/>
      <c r="H1301" s="128"/>
      <c r="J1301" s="191">
        <f t="shared" ref="J1301:U1301" si="4813">J1122+I1301</f>
        <v>0</v>
      </c>
      <c r="K1301" s="191">
        <f t="shared" si="4813"/>
        <v>0</v>
      </c>
      <c r="L1301" s="191">
        <f t="shared" si="4813"/>
        <v>0</v>
      </c>
      <c r="M1301" s="191">
        <f t="shared" si="4813"/>
        <v>0</v>
      </c>
      <c r="N1301" s="191">
        <f t="shared" si="4813"/>
        <v>0</v>
      </c>
      <c r="O1301" s="191">
        <f t="shared" si="4813"/>
        <v>0</v>
      </c>
      <c r="P1301" s="191">
        <f t="shared" si="4813"/>
        <v>0</v>
      </c>
      <c r="Q1301" s="191">
        <f t="shared" si="4813"/>
        <v>0</v>
      </c>
      <c r="R1301" s="191">
        <f t="shared" si="4813"/>
        <v>0</v>
      </c>
      <c r="S1301" s="191">
        <f t="shared" si="4813"/>
        <v>0</v>
      </c>
      <c r="T1301" s="191">
        <f t="shared" si="4813"/>
        <v>0</v>
      </c>
      <c r="U1301" s="191">
        <f t="shared" si="4813"/>
        <v>0</v>
      </c>
      <c r="V1301" s="163"/>
      <c r="W1301" s="191">
        <f t="shared" si="4692"/>
        <v>0</v>
      </c>
      <c r="X1301" s="191">
        <f t="shared" ref="X1301:AH1301" si="4814">X1122+W1301</f>
        <v>0</v>
      </c>
      <c r="Y1301" s="191">
        <f t="shared" si="4814"/>
        <v>0</v>
      </c>
      <c r="Z1301" s="191">
        <f t="shared" si="4814"/>
        <v>0</v>
      </c>
      <c r="AA1301" s="191">
        <f t="shared" si="4814"/>
        <v>0</v>
      </c>
      <c r="AB1301" s="191">
        <f t="shared" si="4814"/>
        <v>0</v>
      </c>
      <c r="AC1301" s="191">
        <f t="shared" si="4814"/>
        <v>0</v>
      </c>
      <c r="AD1301" s="191">
        <f t="shared" si="4814"/>
        <v>0</v>
      </c>
      <c r="AE1301" s="191">
        <f t="shared" si="4814"/>
        <v>0</v>
      </c>
      <c r="AF1301" s="191">
        <f t="shared" si="4814"/>
        <v>0</v>
      </c>
      <c r="AG1301" s="191">
        <f t="shared" si="4814"/>
        <v>0</v>
      </c>
      <c r="AH1301" s="191">
        <f t="shared" si="4814"/>
        <v>0</v>
      </c>
      <c r="AI1301" s="163"/>
      <c r="AJ1301" s="191">
        <f t="shared" si="4694"/>
        <v>0</v>
      </c>
      <c r="AK1301" s="191">
        <f t="shared" ref="AK1301:AU1301" si="4815">AK1122+AJ1301</f>
        <v>0</v>
      </c>
      <c r="AL1301" s="191">
        <f t="shared" si="4815"/>
        <v>0</v>
      </c>
      <c r="AM1301" s="191">
        <f t="shared" si="4815"/>
        <v>0</v>
      </c>
      <c r="AN1301" s="191">
        <f t="shared" si="4815"/>
        <v>0</v>
      </c>
      <c r="AO1301" s="191">
        <f t="shared" si="4815"/>
        <v>0</v>
      </c>
      <c r="AP1301" s="191">
        <f t="shared" si="4815"/>
        <v>0</v>
      </c>
      <c r="AQ1301" s="191">
        <f t="shared" si="4815"/>
        <v>0</v>
      </c>
      <c r="AR1301" s="191">
        <f t="shared" si="4815"/>
        <v>0</v>
      </c>
      <c r="AS1301" s="191">
        <f t="shared" si="4815"/>
        <v>0</v>
      </c>
      <c r="AT1301" s="191">
        <f t="shared" si="4815"/>
        <v>0</v>
      </c>
      <c r="AU1301" s="191">
        <f t="shared" si="4815"/>
        <v>0</v>
      </c>
      <c r="AV1301" s="163"/>
      <c r="AW1301" s="191">
        <f t="shared" si="4696"/>
        <v>0</v>
      </c>
      <c r="AX1301" s="191">
        <f t="shared" ref="AX1301:BH1301" si="4816">AX1122+AW1301</f>
        <v>0</v>
      </c>
      <c r="AY1301" s="191">
        <f t="shared" si="4816"/>
        <v>0</v>
      </c>
      <c r="AZ1301" s="191">
        <f t="shared" si="4816"/>
        <v>0</v>
      </c>
      <c r="BA1301" s="191">
        <f t="shared" si="4816"/>
        <v>0</v>
      </c>
      <c r="BB1301" s="191">
        <f t="shared" si="4816"/>
        <v>0</v>
      </c>
      <c r="BC1301" s="191">
        <f t="shared" si="4816"/>
        <v>0</v>
      </c>
      <c r="BD1301" s="191">
        <f t="shared" si="4816"/>
        <v>0</v>
      </c>
      <c r="BE1301" s="191">
        <f t="shared" si="4816"/>
        <v>0</v>
      </c>
      <c r="BF1301" s="191">
        <f t="shared" si="4816"/>
        <v>0</v>
      </c>
      <c r="BG1301" s="191">
        <f t="shared" si="4816"/>
        <v>0</v>
      </c>
      <c r="BH1301" s="191">
        <f t="shared" si="4816"/>
        <v>0</v>
      </c>
      <c r="BI1301" s="163"/>
      <c r="BV1301" s="163"/>
      <c r="CI1301" s="163"/>
      <c r="CV1301" s="163"/>
      <c r="DI1301" s="163"/>
      <c r="DV1301" s="163"/>
      <c r="EI1301" s="163"/>
    </row>
    <row r="1302" spans="1:139" ht="15.75" hidden="1" customHeight="1" outlineLevel="1" x14ac:dyDescent="0.25">
      <c r="A1302" s="2">
        <f t="shared" si="4808"/>
        <v>93</v>
      </c>
      <c r="B1302" s="1">
        <f t="shared" si="4808"/>
        <v>0</v>
      </c>
      <c r="C1302" s="1">
        <f t="shared" si="4808"/>
        <v>0</v>
      </c>
      <c r="D1302" s="2">
        <f t="shared" si="4808"/>
        <v>0</v>
      </c>
      <c r="E1302" s="162">
        <f t="shared" si="4808"/>
        <v>0</v>
      </c>
      <c r="F1302" s="84"/>
      <c r="G1302" s="209"/>
      <c r="H1302" s="128"/>
      <c r="J1302" s="191">
        <f t="shared" ref="J1302:U1302" si="4817">J1123+I1302</f>
        <v>0</v>
      </c>
      <c r="K1302" s="191">
        <f t="shared" si="4817"/>
        <v>0</v>
      </c>
      <c r="L1302" s="191">
        <f t="shared" si="4817"/>
        <v>0</v>
      </c>
      <c r="M1302" s="191">
        <f t="shared" si="4817"/>
        <v>0</v>
      </c>
      <c r="N1302" s="191">
        <f t="shared" si="4817"/>
        <v>0</v>
      </c>
      <c r="O1302" s="191">
        <f t="shared" si="4817"/>
        <v>0</v>
      </c>
      <c r="P1302" s="191">
        <f t="shared" si="4817"/>
        <v>0</v>
      </c>
      <c r="Q1302" s="191">
        <f t="shared" si="4817"/>
        <v>0</v>
      </c>
      <c r="R1302" s="191">
        <f t="shared" si="4817"/>
        <v>0</v>
      </c>
      <c r="S1302" s="191">
        <f t="shared" si="4817"/>
        <v>0</v>
      </c>
      <c r="T1302" s="191">
        <f t="shared" si="4817"/>
        <v>0</v>
      </c>
      <c r="U1302" s="191">
        <f t="shared" si="4817"/>
        <v>0</v>
      </c>
      <c r="V1302" s="163"/>
      <c r="W1302" s="191">
        <f t="shared" si="4692"/>
        <v>0</v>
      </c>
      <c r="X1302" s="191">
        <f t="shared" ref="X1302:AH1302" si="4818">X1123+W1302</f>
        <v>0</v>
      </c>
      <c r="Y1302" s="191">
        <f t="shared" si="4818"/>
        <v>0</v>
      </c>
      <c r="Z1302" s="191">
        <f t="shared" si="4818"/>
        <v>0</v>
      </c>
      <c r="AA1302" s="191">
        <f t="shared" si="4818"/>
        <v>0</v>
      </c>
      <c r="AB1302" s="191">
        <f t="shared" si="4818"/>
        <v>0</v>
      </c>
      <c r="AC1302" s="191">
        <f t="shared" si="4818"/>
        <v>0</v>
      </c>
      <c r="AD1302" s="191">
        <f t="shared" si="4818"/>
        <v>0</v>
      </c>
      <c r="AE1302" s="191">
        <f t="shared" si="4818"/>
        <v>0</v>
      </c>
      <c r="AF1302" s="191">
        <f t="shared" si="4818"/>
        <v>0</v>
      </c>
      <c r="AG1302" s="191">
        <f t="shared" si="4818"/>
        <v>0</v>
      </c>
      <c r="AH1302" s="191">
        <f t="shared" si="4818"/>
        <v>0</v>
      </c>
      <c r="AI1302" s="163"/>
      <c r="AJ1302" s="191">
        <f t="shared" si="4694"/>
        <v>0</v>
      </c>
      <c r="AK1302" s="191">
        <f t="shared" ref="AK1302:AU1302" si="4819">AK1123+AJ1302</f>
        <v>0</v>
      </c>
      <c r="AL1302" s="191">
        <f t="shared" si="4819"/>
        <v>0</v>
      </c>
      <c r="AM1302" s="191">
        <f t="shared" si="4819"/>
        <v>0</v>
      </c>
      <c r="AN1302" s="191">
        <f t="shared" si="4819"/>
        <v>0</v>
      </c>
      <c r="AO1302" s="191">
        <f t="shared" si="4819"/>
        <v>0</v>
      </c>
      <c r="AP1302" s="191">
        <f t="shared" si="4819"/>
        <v>0</v>
      </c>
      <c r="AQ1302" s="191">
        <f t="shared" si="4819"/>
        <v>0</v>
      </c>
      <c r="AR1302" s="191">
        <f t="shared" si="4819"/>
        <v>0</v>
      </c>
      <c r="AS1302" s="191">
        <f t="shared" si="4819"/>
        <v>0</v>
      </c>
      <c r="AT1302" s="191">
        <f t="shared" si="4819"/>
        <v>0</v>
      </c>
      <c r="AU1302" s="191">
        <f t="shared" si="4819"/>
        <v>0</v>
      </c>
      <c r="AV1302" s="163"/>
      <c r="AW1302" s="191">
        <f t="shared" si="4696"/>
        <v>0</v>
      </c>
      <c r="AX1302" s="191">
        <f t="shared" ref="AX1302:BH1302" si="4820">AX1123+AW1302</f>
        <v>0</v>
      </c>
      <c r="AY1302" s="191">
        <f t="shared" si="4820"/>
        <v>0</v>
      </c>
      <c r="AZ1302" s="191">
        <f t="shared" si="4820"/>
        <v>0</v>
      </c>
      <c r="BA1302" s="191">
        <f t="shared" si="4820"/>
        <v>0</v>
      </c>
      <c r="BB1302" s="191">
        <f t="shared" si="4820"/>
        <v>0</v>
      </c>
      <c r="BC1302" s="191">
        <f t="shared" si="4820"/>
        <v>0</v>
      </c>
      <c r="BD1302" s="191">
        <f t="shared" si="4820"/>
        <v>0</v>
      </c>
      <c r="BE1302" s="191">
        <f t="shared" si="4820"/>
        <v>0</v>
      </c>
      <c r="BF1302" s="191">
        <f t="shared" si="4820"/>
        <v>0</v>
      </c>
      <c r="BG1302" s="191">
        <f t="shared" si="4820"/>
        <v>0</v>
      </c>
      <c r="BH1302" s="191">
        <f t="shared" si="4820"/>
        <v>0</v>
      </c>
      <c r="BI1302" s="163"/>
      <c r="BV1302" s="163"/>
      <c r="CI1302" s="163"/>
      <c r="CV1302" s="163"/>
      <c r="DI1302" s="163"/>
      <c r="DV1302" s="163"/>
      <c r="EI1302" s="163"/>
    </row>
    <row r="1303" spans="1:139" ht="15.75" hidden="1" customHeight="1" outlineLevel="1" x14ac:dyDescent="0.25">
      <c r="A1303" s="2">
        <f t="shared" si="4808"/>
        <v>94</v>
      </c>
      <c r="B1303" s="1">
        <f t="shared" si="4808"/>
        <v>0</v>
      </c>
      <c r="C1303" s="1">
        <f t="shared" si="4808"/>
        <v>0</v>
      </c>
      <c r="D1303" s="2">
        <f t="shared" si="4808"/>
        <v>0</v>
      </c>
      <c r="E1303" s="162">
        <f t="shared" si="4808"/>
        <v>0</v>
      </c>
      <c r="F1303" s="84"/>
      <c r="G1303" s="209"/>
      <c r="H1303" s="128"/>
      <c r="J1303" s="191">
        <f t="shared" ref="J1303:U1303" si="4821">J1124+I1303</f>
        <v>0</v>
      </c>
      <c r="K1303" s="191">
        <f t="shared" si="4821"/>
        <v>0</v>
      </c>
      <c r="L1303" s="191">
        <f t="shared" si="4821"/>
        <v>0</v>
      </c>
      <c r="M1303" s="191">
        <f t="shared" si="4821"/>
        <v>0</v>
      </c>
      <c r="N1303" s="191">
        <f t="shared" si="4821"/>
        <v>0</v>
      </c>
      <c r="O1303" s="191">
        <f t="shared" si="4821"/>
        <v>0</v>
      </c>
      <c r="P1303" s="191">
        <f t="shared" si="4821"/>
        <v>0</v>
      </c>
      <c r="Q1303" s="191">
        <f t="shared" si="4821"/>
        <v>0</v>
      </c>
      <c r="R1303" s="191">
        <f t="shared" si="4821"/>
        <v>0</v>
      </c>
      <c r="S1303" s="191">
        <f t="shared" si="4821"/>
        <v>0</v>
      </c>
      <c r="T1303" s="191">
        <f t="shared" si="4821"/>
        <v>0</v>
      </c>
      <c r="U1303" s="191">
        <f t="shared" si="4821"/>
        <v>0</v>
      </c>
      <c r="V1303" s="163"/>
      <c r="W1303" s="191">
        <f t="shared" si="4692"/>
        <v>0</v>
      </c>
      <c r="X1303" s="191">
        <f t="shared" ref="X1303:AH1303" si="4822">X1124+W1303</f>
        <v>0</v>
      </c>
      <c r="Y1303" s="191">
        <f t="shared" si="4822"/>
        <v>0</v>
      </c>
      <c r="Z1303" s="191">
        <f t="shared" si="4822"/>
        <v>0</v>
      </c>
      <c r="AA1303" s="191">
        <f t="shared" si="4822"/>
        <v>0</v>
      </c>
      <c r="AB1303" s="191">
        <f t="shared" si="4822"/>
        <v>0</v>
      </c>
      <c r="AC1303" s="191">
        <f t="shared" si="4822"/>
        <v>0</v>
      </c>
      <c r="AD1303" s="191">
        <f t="shared" si="4822"/>
        <v>0</v>
      </c>
      <c r="AE1303" s="191">
        <f t="shared" si="4822"/>
        <v>0</v>
      </c>
      <c r="AF1303" s="191">
        <f t="shared" si="4822"/>
        <v>0</v>
      </c>
      <c r="AG1303" s="191">
        <f t="shared" si="4822"/>
        <v>0</v>
      </c>
      <c r="AH1303" s="191">
        <f t="shared" si="4822"/>
        <v>0</v>
      </c>
      <c r="AI1303" s="163"/>
      <c r="AJ1303" s="191">
        <f t="shared" si="4694"/>
        <v>0</v>
      </c>
      <c r="AK1303" s="191">
        <f t="shared" ref="AK1303:AU1303" si="4823">AK1124+AJ1303</f>
        <v>0</v>
      </c>
      <c r="AL1303" s="191">
        <f t="shared" si="4823"/>
        <v>0</v>
      </c>
      <c r="AM1303" s="191">
        <f t="shared" si="4823"/>
        <v>0</v>
      </c>
      <c r="AN1303" s="191">
        <f t="shared" si="4823"/>
        <v>0</v>
      </c>
      <c r="AO1303" s="191">
        <f t="shared" si="4823"/>
        <v>0</v>
      </c>
      <c r="AP1303" s="191">
        <f t="shared" si="4823"/>
        <v>0</v>
      </c>
      <c r="AQ1303" s="191">
        <f t="shared" si="4823"/>
        <v>0</v>
      </c>
      <c r="AR1303" s="191">
        <f t="shared" si="4823"/>
        <v>0</v>
      </c>
      <c r="AS1303" s="191">
        <f t="shared" si="4823"/>
        <v>0</v>
      </c>
      <c r="AT1303" s="191">
        <f t="shared" si="4823"/>
        <v>0</v>
      </c>
      <c r="AU1303" s="191">
        <f t="shared" si="4823"/>
        <v>0</v>
      </c>
      <c r="AV1303" s="163"/>
      <c r="AW1303" s="191">
        <f t="shared" si="4696"/>
        <v>0</v>
      </c>
      <c r="AX1303" s="191">
        <f t="shared" ref="AX1303:BH1303" si="4824">AX1124+AW1303</f>
        <v>0</v>
      </c>
      <c r="AY1303" s="191">
        <f t="shared" si="4824"/>
        <v>0</v>
      </c>
      <c r="AZ1303" s="191">
        <f t="shared" si="4824"/>
        <v>0</v>
      </c>
      <c r="BA1303" s="191">
        <f t="shared" si="4824"/>
        <v>0</v>
      </c>
      <c r="BB1303" s="191">
        <f t="shared" si="4824"/>
        <v>0</v>
      </c>
      <c r="BC1303" s="191">
        <f t="shared" si="4824"/>
        <v>0</v>
      </c>
      <c r="BD1303" s="191">
        <f t="shared" si="4824"/>
        <v>0</v>
      </c>
      <c r="BE1303" s="191">
        <f t="shared" si="4824"/>
        <v>0</v>
      </c>
      <c r="BF1303" s="191">
        <f t="shared" si="4824"/>
        <v>0</v>
      </c>
      <c r="BG1303" s="191">
        <f t="shared" si="4824"/>
        <v>0</v>
      </c>
      <c r="BH1303" s="191">
        <f t="shared" si="4824"/>
        <v>0</v>
      </c>
      <c r="BI1303" s="163"/>
      <c r="BV1303" s="163"/>
      <c r="CI1303" s="163"/>
      <c r="CV1303" s="163"/>
      <c r="DI1303" s="163"/>
      <c r="DV1303" s="163"/>
      <c r="EI1303" s="163"/>
    </row>
    <row r="1304" spans="1:139" ht="15.75" hidden="1" customHeight="1" outlineLevel="1" x14ac:dyDescent="0.25">
      <c r="A1304" s="2">
        <f t="shared" si="4808"/>
        <v>95</v>
      </c>
      <c r="B1304" s="1">
        <f t="shared" si="4808"/>
        <v>0</v>
      </c>
      <c r="C1304" s="1">
        <f t="shared" si="4808"/>
        <v>0</v>
      </c>
      <c r="D1304" s="2">
        <f t="shared" si="4808"/>
        <v>0</v>
      </c>
      <c r="E1304" s="162">
        <f t="shared" si="4808"/>
        <v>0</v>
      </c>
      <c r="F1304" s="84"/>
      <c r="G1304" s="209"/>
      <c r="H1304" s="128"/>
      <c r="J1304" s="191">
        <f t="shared" ref="J1304:U1304" si="4825">J1125+I1304</f>
        <v>0</v>
      </c>
      <c r="K1304" s="191">
        <f t="shared" si="4825"/>
        <v>0</v>
      </c>
      <c r="L1304" s="191">
        <f t="shared" si="4825"/>
        <v>0</v>
      </c>
      <c r="M1304" s="191">
        <f t="shared" si="4825"/>
        <v>0</v>
      </c>
      <c r="N1304" s="191">
        <f t="shared" si="4825"/>
        <v>0</v>
      </c>
      <c r="O1304" s="191">
        <f t="shared" si="4825"/>
        <v>0</v>
      </c>
      <c r="P1304" s="191">
        <f t="shared" si="4825"/>
        <v>0</v>
      </c>
      <c r="Q1304" s="191">
        <f t="shared" si="4825"/>
        <v>0</v>
      </c>
      <c r="R1304" s="191">
        <f t="shared" si="4825"/>
        <v>0</v>
      </c>
      <c r="S1304" s="191">
        <f t="shared" si="4825"/>
        <v>0</v>
      </c>
      <c r="T1304" s="191">
        <f t="shared" si="4825"/>
        <v>0</v>
      </c>
      <c r="U1304" s="191">
        <f t="shared" si="4825"/>
        <v>0</v>
      </c>
      <c r="V1304" s="163"/>
      <c r="W1304" s="191">
        <f t="shared" ref="W1304:W1335" si="4826">W1125+U1304</f>
        <v>0</v>
      </c>
      <c r="X1304" s="191">
        <f t="shared" ref="X1304:AH1304" si="4827">X1125+W1304</f>
        <v>0</v>
      </c>
      <c r="Y1304" s="191">
        <f t="shared" si="4827"/>
        <v>0</v>
      </c>
      <c r="Z1304" s="191">
        <f t="shared" si="4827"/>
        <v>0</v>
      </c>
      <c r="AA1304" s="191">
        <f t="shared" si="4827"/>
        <v>0</v>
      </c>
      <c r="AB1304" s="191">
        <f t="shared" si="4827"/>
        <v>0</v>
      </c>
      <c r="AC1304" s="191">
        <f t="shared" si="4827"/>
        <v>0</v>
      </c>
      <c r="AD1304" s="191">
        <f t="shared" si="4827"/>
        <v>0</v>
      </c>
      <c r="AE1304" s="191">
        <f t="shared" si="4827"/>
        <v>0</v>
      </c>
      <c r="AF1304" s="191">
        <f t="shared" si="4827"/>
        <v>0</v>
      </c>
      <c r="AG1304" s="191">
        <f t="shared" si="4827"/>
        <v>0</v>
      </c>
      <c r="AH1304" s="191">
        <f t="shared" si="4827"/>
        <v>0</v>
      </c>
      <c r="AI1304" s="163"/>
      <c r="AJ1304" s="191">
        <f t="shared" ref="AJ1304:AJ1335" si="4828">AJ1125+AH1304</f>
        <v>0</v>
      </c>
      <c r="AK1304" s="191">
        <f t="shared" ref="AK1304:AU1304" si="4829">AK1125+AJ1304</f>
        <v>0</v>
      </c>
      <c r="AL1304" s="191">
        <f t="shared" si="4829"/>
        <v>0</v>
      </c>
      <c r="AM1304" s="191">
        <f t="shared" si="4829"/>
        <v>0</v>
      </c>
      <c r="AN1304" s="191">
        <f t="shared" si="4829"/>
        <v>0</v>
      </c>
      <c r="AO1304" s="191">
        <f t="shared" si="4829"/>
        <v>0</v>
      </c>
      <c r="AP1304" s="191">
        <f t="shared" si="4829"/>
        <v>0</v>
      </c>
      <c r="AQ1304" s="191">
        <f t="shared" si="4829"/>
        <v>0</v>
      </c>
      <c r="AR1304" s="191">
        <f t="shared" si="4829"/>
        <v>0</v>
      </c>
      <c r="AS1304" s="191">
        <f t="shared" si="4829"/>
        <v>0</v>
      </c>
      <c r="AT1304" s="191">
        <f t="shared" si="4829"/>
        <v>0</v>
      </c>
      <c r="AU1304" s="191">
        <f t="shared" si="4829"/>
        <v>0</v>
      </c>
      <c r="AV1304" s="163"/>
      <c r="AW1304" s="191">
        <f t="shared" ref="AW1304:AW1335" si="4830">AW1125+AU1304</f>
        <v>0</v>
      </c>
      <c r="AX1304" s="191">
        <f t="shared" ref="AX1304:BH1304" si="4831">AX1125+AW1304</f>
        <v>0</v>
      </c>
      <c r="AY1304" s="191">
        <f t="shared" si="4831"/>
        <v>0</v>
      </c>
      <c r="AZ1304" s="191">
        <f t="shared" si="4831"/>
        <v>0</v>
      </c>
      <c r="BA1304" s="191">
        <f t="shared" si="4831"/>
        <v>0</v>
      </c>
      <c r="BB1304" s="191">
        <f t="shared" si="4831"/>
        <v>0</v>
      </c>
      <c r="BC1304" s="191">
        <f t="shared" si="4831"/>
        <v>0</v>
      </c>
      <c r="BD1304" s="191">
        <f t="shared" si="4831"/>
        <v>0</v>
      </c>
      <c r="BE1304" s="191">
        <f t="shared" si="4831"/>
        <v>0</v>
      </c>
      <c r="BF1304" s="191">
        <f t="shared" si="4831"/>
        <v>0</v>
      </c>
      <c r="BG1304" s="191">
        <f t="shared" si="4831"/>
        <v>0</v>
      </c>
      <c r="BH1304" s="191">
        <f t="shared" si="4831"/>
        <v>0</v>
      </c>
      <c r="BI1304" s="163"/>
      <c r="BV1304" s="163"/>
      <c r="CI1304" s="163"/>
      <c r="CV1304" s="163"/>
      <c r="DI1304" s="163"/>
      <c r="DV1304" s="163"/>
      <c r="EI1304" s="163"/>
    </row>
    <row r="1305" spans="1:139" ht="15.75" hidden="1" customHeight="1" outlineLevel="1" x14ac:dyDescent="0.25">
      <c r="A1305" s="2">
        <f t="shared" si="4808"/>
        <v>96</v>
      </c>
      <c r="B1305" s="1">
        <f t="shared" si="4808"/>
        <v>0</v>
      </c>
      <c r="C1305" s="1">
        <f t="shared" si="4808"/>
        <v>0</v>
      </c>
      <c r="D1305" s="2">
        <f t="shared" si="4808"/>
        <v>0</v>
      </c>
      <c r="E1305" s="162">
        <f t="shared" si="4808"/>
        <v>0</v>
      </c>
      <c r="F1305" s="84"/>
      <c r="G1305" s="209"/>
      <c r="H1305" s="128"/>
      <c r="J1305" s="191">
        <f t="shared" ref="J1305:U1305" si="4832">J1126+I1305</f>
        <v>0</v>
      </c>
      <c r="K1305" s="191">
        <f t="shared" si="4832"/>
        <v>0</v>
      </c>
      <c r="L1305" s="191">
        <f t="shared" si="4832"/>
        <v>0</v>
      </c>
      <c r="M1305" s="191">
        <f t="shared" si="4832"/>
        <v>0</v>
      </c>
      <c r="N1305" s="191">
        <f t="shared" si="4832"/>
        <v>0</v>
      </c>
      <c r="O1305" s="191">
        <f t="shared" si="4832"/>
        <v>0</v>
      </c>
      <c r="P1305" s="191">
        <f t="shared" si="4832"/>
        <v>0</v>
      </c>
      <c r="Q1305" s="191">
        <f t="shared" si="4832"/>
        <v>0</v>
      </c>
      <c r="R1305" s="191">
        <f t="shared" si="4832"/>
        <v>0</v>
      </c>
      <c r="S1305" s="191">
        <f t="shared" si="4832"/>
        <v>0</v>
      </c>
      <c r="T1305" s="191">
        <f t="shared" si="4832"/>
        <v>0</v>
      </c>
      <c r="U1305" s="191">
        <f t="shared" si="4832"/>
        <v>0</v>
      </c>
      <c r="V1305" s="163"/>
      <c r="W1305" s="191">
        <f t="shared" si="4826"/>
        <v>0</v>
      </c>
      <c r="X1305" s="191">
        <f t="shared" ref="X1305:AH1305" si="4833">X1126+W1305</f>
        <v>0</v>
      </c>
      <c r="Y1305" s="191">
        <f t="shared" si="4833"/>
        <v>0</v>
      </c>
      <c r="Z1305" s="191">
        <f t="shared" si="4833"/>
        <v>0</v>
      </c>
      <c r="AA1305" s="191">
        <f t="shared" si="4833"/>
        <v>0</v>
      </c>
      <c r="AB1305" s="191">
        <f t="shared" si="4833"/>
        <v>0</v>
      </c>
      <c r="AC1305" s="191">
        <f t="shared" si="4833"/>
        <v>0</v>
      </c>
      <c r="AD1305" s="191">
        <f t="shared" si="4833"/>
        <v>0</v>
      </c>
      <c r="AE1305" s="191">
        <f t="shared" si="4833"/>
        <v>0</v>
      </c>
      <c r="AF1305" s="191">
        <f t="shared" si="4833"/>
        <v>0</v>
      </c>
      <c r="AG1305" s="191">
        <f t="shared" si="4833"/>
        <v>0</v>
      </c>
      <c r="AH1305" s="191">
        <f t="shared" si="4833"/>
        <v>0</v>
      </c>
      <c r="AI1305" s="163"/>
      <c r="AJ1305" s="191">
        <f t="shared" si="4828"/>
        <v>0</v>
      </c>
      <c r="AK1305" s="191">
        <f t="shared" ref="AK1305:AU1305" si="4834">AK1126+AJ1305</f>
        <v>0</v>
      </c>
      <c r="AL1305" s="191">
        <f t="shared" si="4834"/>
        <v>0</v>
      </c>
      <c r="AM1305" s="191">
        <f t="shared" si="4834"/>
        <v>0</v>
      </c>
      <c r="AN1305" s="191">
        <f t="shared" si="4834"/>
        <v>0</v>
      </c>
      <c r="AO1305" s="191">
        <f t="shared" si="4834"/>
        <v>0</v>
      </c>
      <c r="AP1305" s="191">
        <f t="shared" si="4834"/>
        <v>0</v>
      </c>
      <c r="AQ1305" s="191">
        <f t="shared" si="4834"/>
        <v>0</v>
      </c>
      <c r="AR1305" s="191">
        <f t="shared" si="4834"/>
        <v>0</v>
      </c>
      <c r="AS1305" s="191">
        <f t="shared" si="4834"/>
        <v>0</v>
      </c>
      <c r="AT1305" s="191">
        <f t="shared" si="4834"/>
        <v>0</v>
      </c>
      <c r="AU1305" s="191">
        <f t="shared" si="4834"/>
        <v>0</v>
      </c>
      <c r="AV1305" s="163"/>
      <c r="AW1305" s="191">
        <f t="shared" si="4830"/>
        <v>0</v>
      </c>
      <c r="AX1305" s="191">
        <f t="shared" ref="AX1305:BH1305" si="4835">AX1126+AW1305</f>
        <v>0</v>
      </c>
      <c r="AY1305" s="191">
        <f t="shared" si="4835"/>
        <v>0</v>
      </c>
      <c r="AZ1305" s="191">
        <f t="shared" si="4835"/>
        <v>0</v>
      </c>
      <c r="BA1305" s="191">
        <f t="shared" si="4835"/>
        <v>0</v>
      </c>
      <c r="BB1305" s="191">
        <f t="shared" si="4835"/>
        <v>0</v>
      </c>
      <c r="BC1305" s="191">
        <f t="shared" si="4835"/>
        <v>0</v>
      </c>
      <c r="BD1305" s="191">
        <f t="shared" si="4835"/>
        <v>0</v>
      </c>
      <c r="BE1305" s="191">
        <f t="shared" si="4835"/>
        <v>0</v>
      </c>
      <c r="BF1305" s="191">
        <f t="shared" si="4835"/>
        <v>0</v>
      </c>
      <c r="BG1305" s="191">
        <f t="shared" si="4835"/>
        <v>0</v>
      </c>
      <c r="BH1305" s="191">
        <f t="shared" si="4835"/>
        <v>0</v>
      </c>
      <c r="BI1305" s="163"/>
      <c r="BV1305" s="163"/>
      <c r="CI1305" s="163"/>
      <c r="CV1305" s="163"/>
      <c r="DI1305" s="163"/>
      <c r="DV1305" s="163"/>
      <c r="EI1305" s="163"/>
    </row>
    <row r="1306" spans="1:139" ht="15.75" hidden="1" customHeight="1" outlineLevel="1" x14ac:dyDescent="0.25">
      <c r="A1306" s="2">
        <f t="shared" si="4808"/>
        <v>97</v>
      </c>
      <c r="B1306" s="1">
        <f t="shared" si="4808"/>
        <v>0</v>
      </c>
      <c r="C1306" s="1">
        <f t="shared" si="4808"/>
        <v>0</v>
      </c>
      <c r="D1306" s="2">
        <f t="shared" si="4808"/>
        <v>0</v>
      </c>
      <c r="E1306" s="162">
        <f t="shared" si="4808"/>
        <v>0</v>
      </c>
      <c r="F1306" s="84"/>
      <c r="G1306" s="209"/>
      <c r="H1306" s="128"/>
      <c r="J1306" s="191">
        <f t="shared" ref="J1306:U1306" si="4836">J1127+I1306</f>
        <v>0</v>
      </c>
      <c r="K1306" s="191">
        <f t="shared" si="4836"/>
        <v>0</v>
      </c>
      <c r="L1306" s="191">
        <f t="shared" si="4836"/>
        <v>0</v>
      </c>
      <c r="M1306" s="191">
        <f t="shared" si="4836"/>
        <v>0</v>
      </c>
      <c r="N1306" s="191">
        <f t="shared" si="4836"/>
        <v>0</v>
      </c>
      <c r="O1306" s="191">
        <f t="shared" si="4836"/>
        <v>0</v>
      </c>
      <c r="P1306" s="191">
        <f t="shared" si="4836"/>
        <v>0</v>
      </c>
      <c r="Q1306" s="191">
        <f t="shared" si="4836"/>
        <v>0</v>
      </c>
      <c r="R1306" s="191">
        <f t="shared" si="4836"/>
        <v>0</v>
      </c>
      <c r="S1306" s="191">
        <f t="shared" si="4836"/>
        <v>0</v>
      </c>
      <c r="T1306" s="191">
        <f t="shared" si="4836"/>
        <v>0</v>
      </c>
      <c r="U1306" s="191">
        <f t="shared" si="4836"/>
        <v>0</v>
      </c>
      <c r="V1306" s="163"/>
      <c r="W1306" s="191">
        <f t="shared" si="4826"/>
        <v>0</v>
      </c>
      <c r="X1306" s="191">
        <f t="shared" ref="X1306:AH1306" si="4837">X1127+W1306</f>
        <v>0</v>
      </c>
      <c r="Y1306" s="191">
        <f t="shared" si="4837"/>
        <v>0</v>
      </c>
      <c r="Z1306" s="191">
        <f t="shared" si="4837"/>
        <v>0</v>
      </c>
      <c r="AA1306" s="191">
        <f t="shared" si="4837"/>
        <v>0</v>
      </c>
      <c r="AB1306" s="191">
        <f t="shared" si="4837"/>
        <v>0</v>
      </c>
      <c r="AC1306" s="191">
        <f t="shared" si="4837"/>
        <v>0</v>
      </c>
      <c r="AD1306" s="191">
        <f t="shared" si="4837"/>
        <v>0</v>
      </c>
      <c r="AE1306" s="191">
        <f t="shared" si="4837"/>
        <v>0</v>
      </c>
      <c r="AF1306" s="191">
        <f t="shared" si="4837"/>
        <v>0</v>
      </c>
      <c r="AG1306" s="191">
        <f t="shared" si="4837"/>
        <v>0</v>
      </c>
      <c r="AH1306" s="191">
        <f t="shared" si="4837"/>
        <v>0</v>
      </c>
      <c r="AI1306" s="163"/>
      <c r="AJ1306" s="191">
        <f t="shared" si="4828"/>
        <v>0</v>
      </c>
      <c r="AK1306" s="191">
        <f t="shared" ref="AK1306:AU1306" si="4838">AK1127+AJ1306</f>
        <v>0</v>
      </c>
      <c r="AL1306" s="191">
        <f t="shared" si="4838"/>
        <v>0</v>
      </c>
      <c r="AM1306" s="191">
        <f t="shared" si="4838"/>
        <v>0</v>
      </c>
      <c r="AN1306" s="191">
        <f t="shared" si="4838"/>
        <v>0</v>
      </c>
      <c r="AO1306" s="191">
        <f t="shared" si="4838"/>
        <v>0</v>
      </c>
      <c r="AP1306" s="191">
        <f t="shared" si="4838"/>
        <v>0</v>
      </c>
      <c r="AQ1306" s="191">
        <f t="shared" si="4838"/>
        <v>0</v>
      </c>
      <c r="AR1306" s="191">
        <f t="shared" si="4838"/>
        <v>0</v>
      </c>
      <c r="AS1306" s="191">
        <f t="shared" si="4838"/>
        <v>0</v>
      </c>
      <c r="AT1306" s="191">
        <f t="shared" si="4838"/>
        <v>0</v>
      </c>
      <c r="AU1306" s="191">
        <f t="shared" si="4838"/>
        <v>0</v>
      </c>
      <c r="AV1306" s="163"/>
      <c r="AW1306" s="191">
        <f t="shared" si="4830"/>
        <v>0</v>
      </c>
      <c r="AX1306" s="191">
        <f t="shared" ref="AX1306:BH1306" si="4839">AX1127+AW1306</f>
        <v>0</v>
      </c>
      <c r="AY1306" s="191">
        <f t="shared" si="4839"/>
        <v>0</v>
      </c>
      <c r="AZ1306" s="191">
        <f t="shared" si="4839"/>
        <v>0</v>
      </c>
      <c r="BA1306" s="191">
        <f t="shared" si="4839"/>
        <v>0</v>
      </c>
      <c r="BB1306" s="191">
        <f t="shared" si="4839"/>
        <v>0</v>
      </c>
      <c r="BC1306" s="191">
        <f t="shared" si="4839"/>
        <v>0</v>
      </c>
      <c r="BD1306" s="191">
        <f t="shared" si="4839"/>
        <v>0</v>
      </c>
      <c r="BE1306" s="191">
        <f t="shared" si="4839"/>
        <v>0</v>
      </c>
      <c r="BF1306" s="191">
        <f t="shared" si="4839"/>
        <v>0</v>
      </c>
      <c r="BG1306" s="191">
        <f t="shared" si="4839"/>
        <v>0</v>
      </c>
      <c r="BH1306" s="191">
        <f t="shared" si="4839"/>
        <v>0</v>
      </c>
      <c r="BI1306" s="163"/>
      <c r="BV1306" s="163"/>
      <c r="CI1306" s="163"/>
      <c r="CV1306" s="163"/>
      <c r="DI1306" s="163"/>
      <c r="DV1306" s="163"/>
      <c r="EI1306" s="163"/>
    </row>
    <row r="1307" spans="1:139" ht="15.75" hidden="1" customHeight="1" outlineLevel="1" x14ac:dyDescent="0.25">
      <c r="A1307" s="2">
        <f t="shared" si="4808"/>
        <v>98</v>
      </c>
      <c r="B1307" s="1">
        <f t="shared" si="4808"/>
        <v>0</v>
      </c>
      <c r="C1307" s="1">
        <f t="shared" si="4808"/>
        <v>0</v>
      </c>
      <c r="D1307" s="2">
        <f t="shared" si="4808"/>
        <v>0</v>
      </c>
      <c r="E1307" s="162">
        <f t="shared" si="4808"/>
        <v>0</v>
      </c>
      <c r="F1307" s="84"/>
      <c r="G1307" s="209"/>
      <c r="H1307" s="128"/>
      <c r="J1307" s="191">
        <f t="shared" ref="J1307:U1307" si="4840">J1128+I1307</f>
        <v>0</v>
      </c>
      <c r="K1307" s="191">
        <f t="shared" si="4840"/>
        <v>0</v>
      </c>
      <c r="L1307" s="191">
        <f t="shared" si="4840"/>
        <v>0</v>
      </c>
      <c r="M1307" s="191">
        <f t="shared" si="4840"/>
        <v>0</v>
      </c>
      <c r="N1307" s="191">
        <f t="shared" si="4840"/>
        <v>0</v>
      </c>
      <c r="O1307" s="191">
        <f t="shared" si="4840"/>
        <v>0</v>
      </c>
      <c r="P1307" s="191">
        <f t="shared" si="4840"/>
        <v>0</v>
      </c>
      <c r="Q1307" s="191">
        <f t="shared" si="4840"/>
        <v>0</v>
      </c>
      <c r="R1307" s="191">
        <f t="shared" si="4840"/>
        <v>0</v>
      </c>
      <c r="S1307" s="191">
        <f t="shared" si="4840"/>
        <v>0</v>
      </c>
      <c r="T1307" s="191">
        <f t="shared" si="4840"/>
        <v>0</v>
      </c>
      <c r="U1307" s="191">
        <f t="shared" si="4840"/>
        <v>0</v>
      </c>
      <c r="V1307" s="163"/>
      <c r="W1307" s="191">
        <f t="shared" si="4826"/>
        <v>0</v>
      </c>
      <c r="X1307" s="191">
        <f t="shared" ref="X1307:AH1307" si="4841">X1128+W1307</f>
        <v>0</v>
      </c>
      <c r="Y1307" s="191">
        <f t="shared" si="4841"/>
        <v>0</v>
      </c>
      <c r="Z1307" s="191">
        <f t="shared" si="4841"/>
        <v>0</v>
      </c>
      <c r="AA1307" s="191">
        <f t="shared" si="4841"/>
        <v>0</v>
      </c>
      <c r="AB1307" s="191">
        <f t="shared" si="4841"/>
        <v>0</v>
      </c>
      <c r="AC1307" s="191">
        <f t="shared" si="4841"/>
        <v>0</v>
      </c>
      <c r="AD1307" s="191">
        <f t="shared" si="4841"/>
        <v>0</v>
      </c>
      <c r="AE1307" s="191">
        <f t="shared" si="4841"/>
        <v>0</v>
      </c>
      <c r="AF1307" s="191">
        <f t="shared" si="4841"/>
        <v>0</v>
      </c>
      <c r="AG1307" s="191">
        <f t="shared" si="4841"/>
        <v>0</v>
      </c>
      <c r="AH1307" s="191">
        <f t="shared" si="4841"/>
        <v>0</v>
      </c>
      <c r="AI1307" s="163"/>
      <c r="AJ1307" s="191">
        <f t="shared" si="4828"/>
        <v>0</v>
      </c>
      <c r="AK1307" s="191">
        <f t="shared" ref="AK1307:AU1307" si="4842">AK1128+AJ1307</f>
        <v>0</v>
      </c>
      <c r="AL1307" s="191">
        <f t="shared" si="4842"/>
        <v>0</v>
      </c>
      <c r="AM1307" s="191">
        <f t="shared" si="4842"/>
        <v>0</v>
      </c>
      <c r="AN1307" s="191">
        <f t="shared" si="4842"/>
        <v>0</v>
      </c>
      <c r="AO1307" s="191">
        <f t="shared" si="4842"/>
        <v>0</v>
      </c>
      <c r="AP1307" s="191">
        <f t="shared" si="4842"/>
        <v>0</v>
      </c>
      <c r="AQ1307" s="191">
        <f t="shared" si="4842"/>
        <v>0</v>
      </c>
      <c r="AR1307" s="191">
        <f t="shared" si="4842"/>
        <v>0</v>
      </c>
      <c r="AS1307" s="191">
        <f t="shared" si="4842"/>
        <v>0</v>
      </c>
      <c r="AT1307" s="191">
        <f t="shared" si="4842"/>
        <v>0</v>
      </c>
      <c r="AU1307" s="191">
        <f t="shared" si="4842"/>
        <v>0</v>
      </c>
      <c r="AV1307" s="163"/>
      <c r="AW1307" s="191">
        <f t="shared" si="4830"/>
        <v>0</v>
      </c>
      <c r="AX1307" s="191">
        <f t="shared" ref="AX1307:BH1307" si="4843">AX1128+AW1307</f>
        <v>0</v>
      </c>
      <c r="AY1307" s="191">
        <f t="shared" si="4843"/>
        <v>0</v>
      </c>
      <c r="AZ1307" s="191">
        <f t="shared" si="4843"/>
        <v>0</v>
      </c>
      <c r="BA1307" s="191">
        <f t="shared" si="4843"/>
        <v>0</v>
      </c>
      <c r="BB1307" s="191">
        <f t="shared" si="4843"/>
        <v>0</v>
      </c>
      <c r="BC1307" s="191">
        <f t="shared" si="4843"/>
        <v>0</v>
      </c>
      <c r="BD1307" s="191">
        <f t="shared" si="4843"/>
        <v>0</v>
      </c>
      <c r="BE1307" s="191">
        <f t="shared" si="4843"/>
        <v>0</v>
      </c>
      <c r="BF1307" s="191">
        <f t="shared" si="4843"/>
        <v>0</v>
      </c>
      <c r="BG1307" s="191">
        <f t="shared" si="4843"/>
        <v>0</v>
      </c>
      <c r="BH1307" s="191">
        <f t="shared" si="4843"/>
        <v>0</v>
      </c>
      <c r="BI1307" s="163"/>
      <c r="BV1307" s="163"/>
      <c r="CI1307" s="163"/>
      <c r="CV1307" s="163"/>
      <c r="DI1307" s="163"/>
      <c r="DV1307" s="163"/>
      <c r="EI1307" s="163"/>
    </row>
    <row r="1308" spans="1:139" ht="15.75" hidden="1" customHeight="1" outlineLevel="1" x14ac:dyDescent="0.25">
      <c r="A1308" s="2">
        <f t="shared" si="4808"/>
        <v>99</v>
      </c>
      <c r="B1308" s="1">
        <f t="shared" si="4808"/>
        <v>0</v>
      </c>
      <c r="C1308" s="1">
        <f t="shared" si="4808"/>
        <v>0</v>
      </c>
      <c r="D1308" s="2">
        <f t="shared" si="4808"/>
        <v>0</v>
      </c>
      <c r="E1308" s="162">
        <f t="shared" si="4808"/>
        <v>0</v>
      </c>
      <c r="F1308" s="84"/>
      <c r="G1308" s="209"/>
      <c r="H1308" s="128"/>
      <c r="J1308" s="191">
        <f t="shared" ref="J1308:U1308" si="4844">J1129+I1308</f>
        <v>0</v>
      </c>
      <c r="K1308" s="191">
        <f t="shared" si="4844"/>
        <v>0</v>
      </c>
      <c r="L1308" s="191">
        <f t="shared" si="4844"/>
        <v>0</v>
      </c>
      <c r="M1308" s="191">
        <f t="shared" si="4844"/>
        <v>0</v>
      </c>
      <c r="N1308" s="191">
        <f t="shared" si="4844"/>
        <v>0</v>
      </c>
      <c r="O1308" s="191">
        <f t="shared" si="4844"/>
        <v>0</v>
      </c>
      <c r="P1308" s="191">
        <f t="shared" si="4844"/>
        <v>0</v>
      </c>
      <c r="Q1308" s="191">
        <f t="shared" si="4844"/>
        <v>0</v>
      </c>
      <c r="R1308" s="191">
        <f t="shared" si="4844"/>
        <v>0</v>
      </c>
      <c r="S1308" s="191">
        <f t="shared" si="4844"/>
        <v>0</v>
      </c>
      <c r="T1308" s="191">
        <f t="shared" si="4844"/>
        <v>0</v>
      </c>
      <c r="U1308" s="191">
        <f t="shared" si="4844"/>
        <v>0</v>
      </c>
      <c r="V1308" s="163"/>
      <c r="W1308" s="191">
        <f t="shared" si="4826"/>
        <v>0</v>
      </c>
      <c r="X1308" s="191">
        <f t="shared" ref="X1308:AH1308" si="4845">X1129+W1308</f>
        <v>0</v>
      </c>
      <c r="Y1308" s="191">
        <f t="shared" si="4845"/>
        <v>0</v>
      </c>
      <c r="Z1308" s="191">
        <f t="shared" si="4845"/>
        <v>0</v>
      </c>
      <c r="AA1308" s="191">
        <f t="shared" si="4845"/>
        <v>0</v>
      </c>
      <c r="AB1308" s="191">
        <f t="shared" si="4845"/>
        <v>0</v>
      </c>
      <c r="AC1308" s="191">
        <f t="shared" si="4845"/>
        <v>0</v>
      </c>
      <c r="AD1308" s="191">
        <f t="shared" si="4845"/>
        <v>0</v>
      </c>
      <c r="AE1308" s="191">
        <f t="shared" si="4845"/>
        <v>0</v>
      </c>
      <c r="AF1308" s="191">
        <f t="shared" si="4845"/>
        <v>0</v>
      </c>
      <c r="AG1308" s="191">
        <f t="shared" si="4845"/>
        <v>0</v>
      </c>
      <c r="AH1308" s="191">
        <f t="shared" si="4845"/>
        <v>0</v>
      </c>
      <c r="AI1308" s="163"/>
      <c r="AJ1308" s="191">
        <f t="shared" si="4828"/>
        <v>0</v>
      </c>
      <c r="AK1308" s="191">
        <f t="shared" ref="AK1308:AU1308" si="4846">AK1129+AJ1308</f>
        <v>0</v>
      </c>
      <c r="AL1308" s="191">
        <f t="shared" si="4846"/>
        <v>0</v>
      </c>
      <c r="AM1308" s="191">
        <f t="shared" si="4846"/>
        <v>0</v>
      </c>
      <c r="AN1308" s="191">
        <f t="shared" si="4846"/>
        <v>0</v>
      </c>
      <c r="AO1308" s="191">
        <f t="shared" si="4846"/>
        <v>0</v>
      </c>
      <c r="AP1308" s="191">
        <f t="shared" si="4846"/>
        <v>0</v>
      </c>
      <c r="AQ1308" s="191">
        <f t="shared" si="4846"/>
        <v>0</v>
      </c>
      <c r="AR1308" s="191">
        <f t="shared" si="4846"/>
        <v>0</v>
      </c>
      <c r="AS1308" s="191">
        <f t="shared" si="4846"/>
        <v>0</v>
      </c>
      <c r="AT1308" s="191">
        <f t="shared" si="4846"/>
        <v>0</v>
      </c>
      <c r="AU1308" s="191">
        <f t="shared" si="4846"/>
        <v>0</v>
      </c>
      <c r="AV1308" s="163"/>
      <c r="AW1308" s="191">
        <f t="shared" si="4830"/>
        <v>0</v>
      </c>
      <c r="AX1308" s="191">
        <f t="shared" ref="AX1308:BH1308" si="4847">AX1129+AW1308</f>
        <v>0</v>
      </c>
      <c r="AY1308" s="191">
        <f t="shared" si="4847"/>
        <v>0</v>
      </c>
      <c r="AZ1308" s="191">
        <f t="shared" si="4847"/>
        <v>0</v>
      </c>
      <c r="BA1308" s="191">
        <f t="shared" si="4847"/>
        <v>0</v>
      </c>
      <c r="BB1308" s="191">
        <f t="shared" si="4847"/>
        <v>0</v>
      </c>
      <c r="BC1308" s="191">
        <f t="shared" si="4847"/>
        <v>0</v>
      </c>
      <c r="BD1308" s="191">
        <f t="shared" si="4847"/>
        <v>0</v>
      </c>
      <c r="BE1308" s="191">
        <f t="shared" si="4847"/>
        <v>0</v>
      </c>
      <c r="BF1308" s="191">
        <f t="shared" si="4847"/>
        <v>0</v>
      </c>
      <c r="BG1308" s="191">
        <f t="shared" si="4847"/>
        <v>0</v>
      </c>
      <c r="BH1308" s="191">
        <f t="shared" si="4847"/>
        <v>0</v>
      </c>
      <c r="BI1308" s="163"/>
      <c r="BV1308" s="163"/>
      <c r="CI1308" s="163"/>
      <c r="CV1308" s="163"/>
      <c r="DI1308" s="163"/>
      <c r="DV1308" s="163"/>
      <c r="EI1308" s="163"/>
    </row>
    <row r="1309" spans="1:139" ht="15.75" hidden="1" customHeight="1" outlineLevel="1" x14ac:dyDescent="0.25">
      <c r="A1309" s="2">
        <f t="shared" si="4808"/>
        <v>100</v>
      </c>
      <c r="B1309" s="1">
        <f t="shared" si="4808"/>
        <v>0</v>
      </c>
      <c r="C1309" s="1">
        <f t="shared" si="4808"/>
        <v>0</v>
      </c>
      <c r="D1309" s="2">
        <f t="shared" si="4808"/>
        <v>0</v>
      </c>
      <c r="E1309" s="162">
        <f t="shared" si="4808"/>
        <v>0</v>
      </c>
      <c r="F1309" s="84"/>
      <c r="G1309" s="209"/>
      <c r="H1309" s="128"/>
      <c r="J1309" s="191">
        <f t="shared" ref="J1309:U1309" si="4848">J1130+I1309</f>
        <v>0</v>
      </c>
      <c r="K1309" s="191">
        <f t="shared" si="4848"/>
        <v>0</v>
      </c>
      <c r="L1309" s="191">
        <f t="shared" si="4848"/>
        <v>0</v>
      </c>
      <c r="M1309" s="191">
        <f t="shared" si="4848"/>
        <v>0</v>
      </c>
      <c r="N1309" s="191">
        <f t="shared" si="4848"/>
        <v>0</v>
      </c>
      <c r="O1309" s="191">
        <f t="shared" si="4848"/>
        <v>0</v>
      </c>
      <c r="P1309" s="191">
        <f t="shared" si="4848"/>
        <v>0</v>
      </c>
      <c r="Q1309" s="191">
        <f t="shared" si="4848"/>
        <v>0</v>
      </c>
      <c r="R1309" s="191">
        <f t="shared" si="4848"/>
        <v>0</v>
      </c>
      <c r="S1309" s="191">
        <f t="shared" si="4848"/>
        <v>0</v>
      </c>
      <c r="T1309" s="191">
        <f t="shared" si="4848"/>
        <v>0</v>
      </c>
      <c r="U1309" s="191">
        <f t="shared" si="4848"/>
        <v>0</v>
      </c>
      <c r="V1309" s="163"/>
      <c r="W1309" s="191">
        <f t="shared" si="4826"/>
        <v>0</v>
      </c>
      <c r="X1309" s="191">
        <f t="shared" ref="X1309:AH1309" si="4849">X1130+W1309</f>
        <v>0</v>
      </c>
      <c r="Y1309" s="191">
        <f t="shared" si="4849"/>
        <v>0</v>
      </c>
      <c r="Z1309" s="191">
        <f t="shared" si="4849"/>
        <v>0</v>
      </c>
      <c r="AA1309" s="191">
        <f t="shared" si="4849"/>
        <v>0</v>
      </c>
      <c r="AB1309" s="191">
        <f t="shared" si="4849"/>
        <v>0</v>
      </c>
      <c r="AC1309" s="191">
        <f t="shared" si="4849"/>
        <v>0</v>
      </c>
      <c r="AD1309" s="191">
        <f t="shared" si="4849"/>
        <v>0</v>
      </c>
      <c r="AE1309" s="191">
        <f t="shared" si="4849"/>
        <v>0</v>
      </c>
      <c r="AF1309" s="191">
        <f t="shared" si="4849"/>
        <v>0</v>
      </c>
      <c r="AG1309" s="191">
        <f t="shared" si="4849"/>
        <v>0</v>
      </c>
      <c r="AH1309" s="191">
        <f t="shared" si="4849"/>
        <v>0</v>
      </c>
      <c r="AI1309" s="163"/>
      <c r="AJ1309" s="191">
        <f t="shared" si="4828"/>
        <v>0</v>
      </c>
      <c r="AK1309" s="191">
        <f t="shared" ref="AK1309:AU1309" si="4850">AK1130+AJ1309</f>
        <v>0</v>
      </c>
      <c r="AL1309" s="191">
        <f t="shared" si="4850"/>
        <v>0</v>
      </c>
      <c r="AM1309" s="191">
        <f t="shared" si="4850"/>
        <v>0</v>
      </c>
      <c r="AN1309" s="191">
        <f t="shared" si="4850"/>
        <v>0</v>
      </c>
      <c r="AO1309" s="191">
        <f t="shared" si="4850"/>
        <v>0</v>
      </c>
      <c r="AP1309" s="191">
        <f t="shared" si="4850"/>
        <v>0</v>
      </c>
      <c r="AQ1309" s="191">
        <f t="shared" si="4850"/>
        <v>0</v>
      </c>
      <c r="AR1309" s="191">
        <f t="shared" si="4850"/>
        <v>0</v>
      </c>
      <c r="AS1309" s="191">
        <f t="shared" si="4850"/>
        <v>0</v>
      </c>
      <c r="AT1309" s="191">
        <f t="shared" si="4850"/>
        <v>0</v>
      </c>
      <c r="AU1309" s="191">
        <f t="shared" si="4850"/>
        <v>0</v>
      </c>
      <c r="AV1309" s="163"/>
      <c r="AW1309" s="191">
        <f t="shared" si="4830"/>
        <v>0</v>
      </c>
      <c r="AX1309" s="191">
        <f t="shared" ref="AX1309:BH1309" si="4851">AX1130+AW1309</f>
        <v>0</v>
      </c>
      <c r="AY1309" s="191">
        <f t="shared" si="4851"/>
        <v>0</v>
      </c>
      <c r="AZ1309" s="191">
        <f t="shared" si="4851"/>
        <v>0</v>
      </c>
      <c r="BA1309" s="191">
        <f t="shared" si="4851"/>
        <v>0</v>
      </c>
      <c r="BB1309" s="191">
        <f t="shared" si="4851"/>
        <v>0</v>
      </c>
      <c r="BC1309" s="191">
        <f t="shared" si="4851"/>
        <v>0</v>
      </c>
      <c r="BD1309" s="191">
        <f t="shared" si="4851"/>
        <v>0</v>
      </c>
      <c r="BE1309" s="191">
        <f t="shared" si="4851"/>
        <v>0</v>
      </c>
      <c r="BF1309" s="191">
        <f t="shared" si="4851"/>
        <v>0</v>
      </c>
      <c r="BG1309" s="191">
        <f t="shared" si="4851"/>
        <v>0</v>
      </c>
      <c r="BH1309" s="191">
        <f t="shared" si="4851"/>
        <v>0</v>
      </c>
      <c r="BI1309" s="163"/>
      <c r="BV1309" s="163"/>
      <c r="CI1309" s="163"/>
      <c r="CV1309" s="163"/>
      <c r="DI1309" s="163"/>
      <c r="DV1309" s="163"/>
      <c r="EI1309" s="163"/>
    </row>
    <row r="1310" spans="1:139" ht="15.75" hidden="1" customHeight="1" outlineLevel="1" x14ac:dyDescent="0.25">
      <c r="A1310" s="2">
        <f t="shared" ref="A1310:E1319" si="4852">A1131</f>
        <v>101</v>
      </c>
      <c r="B1310" s="1">
        <f t="shared" si="4852"/>
        <v>0</v>
      </c>
      <c r="C1310" s="1">
        <f t="shared" si="4852"/>
        <v>0</v>
      </c>
      <c r="D1310" s="2">
        <f t="shared" si="4852"/>
        <v>0</v>
      </c>
      <c r="E1310" s="162">
        <f t="shared" si="4852"/>
        <v>0</v>
      </c>
      <c r="F1310" s="84"/>
      <c r="G1310" s="209"/>
      <c r="H1310" s="128"/>
      <c r="J1310" s="191">
        <f t="shared" ref="J1310:U1310" si="4853">J1131+I1310</f>
        <v>0</v>
      </c>
      <c r="K1310" s="191">
        <f t="shared" si="4853"/>
        <v>0</v>
      </c>
      <c r="L1310" s="191">
        <f t="shared" si="4853"/>
        <v>0</v>
      </c>
      <c r="M1310" s="191">
        <f t="shared" si="4853"/>
        <v>0</v>
      </c>
      <c r="N1310" s="191">
        <f t="shared" si="4853"/>
        <v>0</v>
      </c>
      <c r="O1310" s="191">
        <f t="shared" si="4853"/>
        <v>0</v>
      </c>
      <c r="P1310" s="191">
        <f t="shared" si="4853"/>
        <v>0</v>
      </c>
      <c r="Q1310" s="191">
        <f t="shared" si="4853"/>
        <v>0</v>
      </c>
      <c r="R1310" s="191">
        <f t="shared" si="4853"/>
        <v>0</v>
      </c>
      <c r="S1310" s="191">
        <f t="shared" si="4853"/>
        <v>0</v>
      </c>
      <c r="T1310" s="191">
        <f t="shared" si="4853"/>
        <v>0</v>
      </c>
      <c r="U1310" s="191">
        <f t="shared" si="4853"/>
        <v>0</v>
      </c>
      <c r="V1310" s="163"/>
      <c r="W1310" s="191">
        <f t="shared" si="4826"/>
        <v>0</v>
      </c>
      <c r="X1310" s="191">
        <f t="shared" ref="X1310:AH1310" si="4854">X1131+W1310</f>
        <v>0</v>
      </c>
      <c r="Y1310" s="191">
        <f t="shared" si="4854"/>
        <v>0</v>
      </c>
      <c r="Z1310" s="191">
        <f t="shared" si="4854"/>
        <v>0</v>
      </c>
      <c r="AA1310" s="191">
        <f t="shared" si="4854"/>
        <v>0</v>
      </c>
      <c r="AB1310" s="191">
        <f t="shared" si="4854"/>
        <v>0</v>
      </c>
      <c r="AC1310" s="191">
        <f t="shared" si="4854"/>
        <v>0</v>
      </c>
      <c r="AD1310" s="191">
        <f t="shared" si="4854"/>
        <v>0</v>
      </c>
      <c r="AE1310" s="191">
        <f t="shared" si="4854"/>
        <v>0</v>
      </c>
      <c r="AF1310" s="191">
        <f t="shared" si="4854"/>
        <v>0</v>
      </c>
      <c r="AG1310" s="191">
        <f t="shared" si="4854"/>
        <v>0</v>
      </c>
      <c r="AH1310" s="191">
        <f t="shared" si="4854"/>
        <v>0</v>
      </c>
      <c r="AI1310" s="163"/>
      <c r="AJ1310" s="191">
        <f t="shared" si="4828"/>
        <v>0</v>
      </c>
      <c r="AK1310" s="191">
        <f t="shared" ref="AK1310:AU1310" si="4855">AK1131+AJ1310</f>
        <v>0</v>
      </c>
      <c r="AL1310" s="191">
        <f t="shared" si="4855"/>
        <v>0</v>
      </c>
      <c r="AM1310" s="191">
        <f t="shared" si="4855"/>
        <v>0</v>
      </c>
      <c r="AN1310" s="191">
        <f t="shared" si="4855"/>
        <v>0</v>
      </c>
      <c r="AO1310" s="191">
        <f t="shared" si="4855"/>
        <v>0</v>
      </c>
      <c r="AP1310" s="191">
        <f t="shared" si="4855"/>
        <v>0</v>
      </c>
      <c r="AQ1310" s="191">
        <f t="shared" si="4855"/>
        <v>0</v>
      </c>
      <c r="AR1310" s="191">
        <f t="shared" si="4855"/>
        <v>0</v>
      </c>
      <c r="AS1310" s="191">
        <f t="shared" si="4855"/>
        <v>0</v>
      </c>
      <c r="AT1310" s="191">
        <f t="shared" si="4855"/>
        <v>0</v>
      </c>
      <c r="AU1310" s="191">
        <f t="shared" si="4855"/>
        <v>0</v>
      </c>
      <c r="AV1310" s="163"/>
      <c r="AW1310" s="191">
        <f t="shared" si="4830"/>
        <v>0</v>
      </c>
      <c r="AX1310" s="191">
        <f t="shared" ref="AX1310:BH1310" si="4856">AX1131+AW1310</f>
        <v>0</v>
      </c>
      <c r="AY1310" s="191">
        <f t="shared" si="4856"/>
        <v>0</v>
      </c>
      <c r="AZ1310" s="191">
        <f t="shared" si="4856"/>
        <v>0</v>
      </c>
      <c r="BA1310" s="191">
        <f t="shared" si="4856"/>
        <v>0</v>
      </c>
      <c r="BB1310" s="191">
        <f t="shared" si="4856"/>
        <v>0</v>
      </c>
      <c r="BC1310" s="191">
        <f t="shared" si="4856"/>
        <v>0</v>
      </c>
      <c r="BD1310" s="191">
        <f t="shared" si="4856"/>
        <v>0</v>
      </c>
      <c r="BE1310" s="191">
        <f t="shared" si="4856"/>
        <v>0</v>
      </c>
      <c r="BF1310" s="191">
        <f t="shared" si="4856"/>
        <v>0</v>
      </c>
      <c r="BG1310" s="191">
        <f t="shared" si="4856"/>
        <v>0</v>
      </c>
      <c r="BH1310" s="191">
        <f t="shared" si="4856"/>
        <v>0</v>
      </c>
      <c r="BI1310" s="163"/>
      <c r="BV1310" s="163"/>
      <c r="CI1310" s="163"/>
      <c r="CV1310" s="163"/>
      <c r="DI1310" s="163"/>
      <c r="DV1310" s="163"/>
      <c r="EI1310" s="163"/>
    </row>
    <row r="1311" spans="1:139" ht="15.75" hidden="1" customHeight="1" outlineLevel="1" x14ac:dyDescent="0.25">
      <c r="A1311" s="2">
        <f t="shared" si="4852"/>
        <v>102</v>
      </c>
      <c r="B1311" s="1">
        <f t="shared" si="4852"/>
        <v>0</v>
      </c>
      <c r="C1311" s="1">
        <f t="shared" si="4852"/>
        <v>0</v>
      </c>
      <c r="D1311" s="2">
        <f t="shared" si="4852"/>
        <v>0</v>
      </c>
      <c r="E1311" s="162">
        <f t="shared" si="4852"/>
        <v>0</v>
      </c>
      <c r="F1311" s="84"/>
      <c r="G1311" s="209"/>
      <c r="H1311" s="128"/>
      <c r="J1311" s="191">
        <f t="shared" ref="J1311:U1311" si="4857">J1132+I1311</f>
        <v>0</v>
      </c>
      <c r="K1311" s="191">
        <f t="shared" si="4857"/>
        <v>0</v>
      </c>
      <c r="L1311" s="191">
        <f t="shared" si="4857"/>
        <v>0</v>
      </c>
      <c r="M1311" s="191">
        <f t="shared" si="4857"/>
        <v>0</v>
      </c>
      <c r="N1311" s="191">
        <f t="shared" si="4857"/>
        <v>0</v>
      </c>
      <c r="O1311" s="191">
        <f t="shared" si="4857"/>
        <v>0</v>
      </c>
      <c r="P1311" s="191">
        <f t="shared" si="4857"/>
        <v>0</v>
      </c>
      <c r="Q1311" s="191">
        <f t="shared" si="4857"/>
        <v>0</v>
      </c>
      <c r="R1311" s="191">
        <f t="shared" si="4857"/>
        <v>0</v>
      </c>
      <c r="S1311" s="191">
        <f t="shared" si="4857"/>
        <v>0</v>
      </c>
      <c r="T1311" s="191">
        <f t="shared" si="4857"/>
        <v>0</v>
      </c>
      <c r="U1311" s="191">
        <f t="shared" si="4857"/>
        <v>0</v>
      </c>
      <c r="V1311" s="163"/>
      <c r="W1311" s="191">
        <f t="shared" si="4826"/>
        <v>0</v>
      </c>
      <c r="X1311" s="191">
        <f t="shared" ref="X1311:AH1311" si="4858">X1132+W1311</f>
        <v>0</v>
      </c>
      <c r="Y1311" s="191">
        <f t="shared" si="4858"/>
        <v>0</v>
      </c>
      <c r="Z1311" s="191">
        <f t="shared" si="4858"/>
        <v>0</v>
      </c>
      <c r="AA1311" s="191">
        <f t="shared" si="4858"/>
        <v>0</v>
      </c>
      <c r="AB1311" s="191">
        <f t="shared" si="4858"/>
        <v>0</v>
      </c>
      <c r="AC1311" s="191">
        <f t="shared" si="4858"/>
        <v>0</v>
      </c>
      <c r="AD1311" s="191">
        <f t="shared" si="4858"/>
        <v>0</v>
      </c>
      <c r="AE1311" s="191">
        <f t="shared" si="4858"/>
        <v>0</v>
      </c>
      <c r="AF1311" s="191">
        <f t="shared" si="4858"/>
        <v>0</v>
      </c>
      <c r="AG1311" s="191">
        <f t="shared" si="4858"/>
        <v>0</v>
      </c>
      <c r="AH1311" s="191">
        <f t="shared" si="4858"/>
        <v>0</v>
      </c>
      <c r="AI1311" s="163"/>
      <c r="AJ1311" s="191">
        <f t="shared" si="4828"/>
        <v>0</v>
      </c>
      <c r="AK1311" s="191">
        <f t="shared" ref="AK1311:AU1311" si="4859">AK1132+AJ1311</f>
        <v>0</v>
      </c>
      <c r="AL1311" s="191">
        <f t="shared" si="4859"/>
        <v>0</v>
      </c>
      <c r="AM1311" s="191">
        <f t="shared" si="4859"/>
        <v>0</v>
      </c>
      <c r="AN1311" s="191">
        <f t="shared" si="4859"/>
        <v>0</v>
      </c>
      <c r="AO1311" s="191">
        <f t="shared" si="4859"/>
        <v>0</v>
      </c>
      <c r="AP1311" s="191">
        <f t="shared" si="4859"/>
        <v>0</v>
      </c>
      <c r="AQ1311" s="191">
        <f t="shared" si="4859"/>
        <v>0</v>
      </c>
      <c r="AR1311" s="191">
        <f t="shared" si="4859"/>
        <v>0</v>
      </c>
      <c r="AS1311" s="191">
        <f t="shared" si="4859"/>
        <v>0</v>
      </c>
      <c r="AT1311" s="191">
        <f t="shared" si="4859"/>
        <v>0</v>
      </c>
      <c r="AU1311" s="191">
        <f t="shared" si="4859"/>
        <v>0</v>
      </c>
      <c r="AV1311" s="163"/>
      <c r="AW1311" s="191">
        <f t="shared" si="4830"/>
        <v>0</v>
      </c>
      <c r="AX1311" s="191">
        <f t="shared" ref="AX1311:BH1311" si="4860">AX1132+AW1311</f>
        <v>0</v>
      </c>
      <c r="AY1311" s="191">
        <f t="shared" si="4860"/>
        <v>0</v>
      </c>
      <c r="AZ1311" s="191">
        <f t="shared" si="4860"/>
        <v>0</v>
      </c>
      <c r="BA1311" s="191">
        <f t="shared" si="4860"/>
        <v>0</v>
      </c>
      <c r="BB1311" s="191">
        <f t="shared" si="4860"/>
        <v>0</v>
      </c>
      <c r="BC1311" s="191">
        <f t="shared" si="4860"/>
        <v>0</v>
      </c>
      <c r="BD1311" s="191">
        <f t="shared" si="4860"/>
        <v>0</v>
      </c>
      <c r="BE1311" s="191">
        <f t="shared" si="4860"/>
        <v>0</v>
      </c>
      <c r="BF1311" s="191">
        <f t="shared" si="4860"/>
        <v>0</v>
      </c>
      <c r="BG1311" s="191">
        <f t="shared" si="4860"/>
        <v>0</v>
      </c>
      <c r="BH1311" s="191">
        <f t="shared" si="4860"/>
        <v>0</v>
      </c>
      <c r="BI1311" s="163"/>
      <c r="BV1311" s="163"/>
      <c r="CI1311" s="163"/>
      <c r="CV1311" s="163"/>
      <c r="DI1311" s="163"/>
      <c r="DV1311" s="163"/>
      <c r="EI1311" s="163"/>
    </row>
    <row r="1312" spans="1:139" ht="15.75" hidden="1" customHeight="1" outlineLevel="1" x14ac:dyDescent="0.25">
      <c r="A1312" s="2">
        <f t="shared" si="4852"/>
        <v>103</v>
      </c>
      <c r="B1312" s="1">
        <f t="shared" si="4852"/>
        <v>0</v>
      </c>
      <c r="C1312" s="1">
        <f t="shared" si="4852"/>
        <v>0</v>
      </c>
      <c r="D1312" s="2">
        <f t="shared" si="4852"/>
        <v>0</v>
      </c>
      <c r="E1312" s="162">
        <f t="shared" si="4852"/>
        <v>0</v>
      </c>
      <c r="F1312" s="84"/>
      <c r="G1312" s="209"/>
      <c r="H1312" s="128"/>
      <c r="J1312" s="191">
        <f t="shared" ref="J1312:U1312" si="4861">J1133+I1312</f>
        <v>0</v>
      </c>
      <c r="K1312" s="191">
        <f t="shared" si="4861"/>
        <v>0</v>
      </c>
      <c r="L1312" s="191">
        <f t="shared" si="4861"/>
        <v>0</v>
      </c>
      <c r="M1312" s="191">
        <f t="shared" si="4861"/>
        <v>0</v>
      </c>
      <c r="N1312" s="191">
        <f t="shared" si="4861"/>
        <v>0</v>
      </c>
      <c r="O1312" s="191">
        <f t="shared" si="4861"/>
        <v>0</v>
      </c>
      <c r="P1312" s="191">
        <f t="shared" si="4861"/>
        <v>0</v>
      </c>
      <c r="Q1312" s="191">
        <f t="shared" si="4861"/>
        <v>0</v>
      </c>
      <c r="R1312" s="191">
        <f t="shared" si="4861"/>
        <v>0</v>
      </c>
      <c r="S1312" s="191">
        <f t="shared" si="4861"/>
        <v>0</v>
      </c>
      <c r="T1312" s="191">
        <f t="shared" si="4861"/>
        <v>0</v>
      </c>
      <c r="U1312" s="191">
        <f t="shared" si="4861"/>
        <v>0</v>
      </c>
      <c r="V1312" s="163"/>
      <c r="W1312" s="191">
        <f t="shared" si="4826"/>
        <v>0</v>
      </c>
      <c r="X1312" s="191">
        <f t="shared" ref="X1312:AH1312" si="4862">X1133+W1312</f>
        <v>0</v>
      </c>
      <c r="Y1312" s="191">
        <f t="shared" si="4862"/>
        <v>0</v>
      </c>
      <c r="Z1312" s="191">
        <f t="shared" si="4862"/>
        <v>0</v>
      </c>
      <c r="AA1312" s="191">
        <f t="shared" si="4862"/>
        <v>0</v>
      </c>
      <c r="AB1312" s="191">
        <f t="shared" si="4862"/>
        <v>0</v>
      </c>
      <c r="AC1312" s="191">
        <f t="shared" si="4862"/>
        <v>0</v>
      </c>
      <c r="AD1312" s="191">
        <f t="shared" si="4862"/>
        <v>0</v>
      </c>
      <c r="AE1312" s="191">
        <f t="shared" si="4862"/>
        <v>0</v>
      </c>
      <c r="AF1312" s="191">
        <f t="shared" si="4862"/>
        <v>0</v>
      </c>
      <c r="AG1312" s="191">
        <f t="shared" si="4862"/>
        <v>0</v>
      </c>
      <c r="AH1312" s="191">
        <f t="shared" si="4862"/>
        <v>0</v>
      </c>
      <c r="AI1312" s="163"/>
      <c r="AJ1312" s="191">
        <f t="shared" si="4828"/>
        <v>0</v>
      </c>
      <c r="AK1312" s="191">
        <f t="shared" ref="AK1312:AU1312" si="4863">AK1133+AJ1312</f>
        <v>0</v>
      </c>
      <c r="AL1312" s="191">
        <f t="shared" si="4863"/>
        <v>0</v>
      </c>
      <c r="AM1312" s="191">
        <f t="shared" si="4863"/>
        <v>0</v>
      </c>
      <c r="AN1312" s="191">
        <f t="shared" si="4863"/>
        <v>0</v>
      </c>
      <c r="AO1312" s="191">
        <f t="shared" si="4863"/>
        <v>0</v>
      </c>
      <c r="AP1312" s="191">
        <f t="shared" si="4863"/>
        <v>0</v>
      </c>
      <c r="AQ1312" s="191">
        <f t="shared" si="4863"/>
        <v>0</v>
      </c>
      <c r="AR1312" s="191">
        <f t="shared" si="4863"/>
        <v>0</v>
      </c>
      <c r="AS1312" s="191">
        <f t="shared" si="4863"/>
        <v>0</v>
      </c>
      <c r="AT1312" s="191">
        <f t="shared" si="4863"/>
        <v>0</v>
      </c>
      <c r="AU1312" s="191">
        <f t="shared" si="4863"/>
        <v>0</v>
      </c>
      <c r="AV1312" s="163"/>
      <c r="AW1312" s="191">
        <f t="shared" si="4830"/>
        <v>0</v>
      </c>
      <c r="AX1312" s="191">
        <f t="shared" ref="AX1312:BH1312" si="4864">AX1133+AW1312</f>
        <v>0</v>
      </c>
      <c r="AY1312" s="191">
        <f t="shared" si="4864"/>
        <v>0</v>
      </c>
      <c r="AZ1312" s="191">
        <f t="shared" si="4864"/>
        <v>0</v>
      </c>
      <c r="BA1312" s="191">
        <f t="shared" si="4864"/>
        <v>0</v>
      </c>
      <c r="BB1312" s="191">
        <f t="shared" si="4864"/>
        <v>0</v>
      </c>
      <c r="BC1312" s="191">
        <f t="shared" si="4864"/>
        <v>0</v>
      </c>
      <c r="BD1312" s="191">
        <f t="shared" si="4864"/>
        <v>0</v>
      </c>
      <c r="BE1312" s="191">
        <f t="shared" si="4864"/>
        <v>0</v>
      </c>
      <c r="BF1312" s="191">
        <f t="shared" si="4864"/>
        <v>0</v>
      </c>
      <c r="BG1312" s="191">
        <f t="shared" si="4864"/>
        <v>0</v>
      </c>
      <c r="BH1312" s="191">
        <f t="shared" si="4864"/>
        <v>0</v>
      </c>
      <c r="BI1312" s="163"/>
      <c r="BV1312" s="163"/>
      <c r="CI1312" s="163"/>
      <c r="CV1312" s="163"/>
      <c r="DI1312" s="163"/>
      <c r="DV1312" s="163"/>
      <c r="EI1312" s="163"/>
    </row>
    <row r="1313" spans="1:139" ht="15.75" hidden="1" customHeight="1" outlineLevel="1" x14ac:dyDescent="0.25">
      <c r="A1313" s="2">
        <f t="shared" si="4852"/>
        <v>104</v>
      </c>
      <c r="B1313" s="1">
        <f t="shared" si="4852"/>
        <v>0</v>
      </c>
      <c r="C1313" s="1">
        <f t="shared" si="4852"/>
        <v>0</v>
      </c>
      <c r="D1313" s="2">
        <f t="shared" si="4852"/>
        <v>0</v>
      </c>
      <c r="E1313" s="162">
        <f t="shared" si="4852"/>
        <v>0</v>
      </c>
      <c r="F1313" s="84"/>
      <c r="G1313" s="209"/>
      <c r="H1313" s="128"/>
      <c r="J1313" s="191">
        <f t="shared" ref="J1313:U1313" si="4865">J1134+I1313</f>
        <v>0</v>
      </c>
      <c r="K1313" s="191">
        <f t="shared" si="4865"/>
        <v>0</v>
      </c>
      <c r="L1313" s="191">
        <f t="shared" si="4865"/>
        <v>0</v>
      </c>
      <c r="M1313" s="191">
        <f t="shared" si="4865"/>
        <v>0</v>
      </c>
      <c r="N1313" s="191">
        <f t="shared" si="4865"/>
        <v>0</v>
      </c>
      <c r="O1313" s="191">
        <f t="shared" si="4865"/>
        <v>0</v>
      </c>
      <c r="P1313" s="191">
        <f t="shared" si="4865"/>
        <v>0</v>
      </c>
      <c r="Q1313" s="191">
        <f t="shared" si="4865"/>
        <v>0</v>
      </c>
      <c r="R1313" s="191">
        <f t="shared" si="4865"/>
        <v>0</v>
      </c>
      <c r="S1313" s="191">
        <f t="shared" si="4865"/>
        <v>0</v>
      </c>
      <c r="T1313" s="191">
        <f t="shared" si="4865"/>
        <v>0</v>
      </c>
      <c r="U1313" s="191">
        <f t="shared" si="4865"/>
        <v>0</v>
      </c>
      <c r="V1313" s="163"/>
      <c r="W1313" s="191">
        <f t="shared" si="4826"/>
        <v>0</v>
      </c>
      <c r="X1313" s="191">
        <f t="shared" ref="X1313:AH1313" si="4866">X1134+W1313</f>
        <v>0</v>
      </c>
      <c r="Y1313" s="191">
        <f t="shared" si="4866"/>
        <v>0</v>
      </c>
      <c r="Z1313" s="191">
        <f t="shared" si="4866"/>
        <v>0</v>
      </c>
      <c r="AA1313" s="191">
        <f t="shared" si="4866"/>
        <v>0</v>
      </c>
      <c r="AB1313" s="191">
        <f t="shared" si="4866"/>
        <v>0</v>
      </c>
      <c r="AC1313" s="191">
        <f t="shared" si="4866"/>
        <v>0</v>
      </c>
      <c r="AD1313" s="191">
        <f t="shared" si="4866"/>
        <v>0</v>
      </c>
      <c r="AE1313" s="191">
        <f t="shared" si="4866"/>
        <v>0</v>
      </c>
      <c r="AF1313" s="191">
        <f t="shared" si="4866"/>
        <v>0</v>
      </c>
      <c r="AG1313" s="191">
        <f t="shared" si="4866"/>
        <v>0</v>
      </c>
      <c r="AH1313" s="191">
        <f t="shared" si="4866"/>
        <v>0</v>
      </c>
      <c r="AI1313" s="163"/>
      <c r="AJ1313" s="191">
        <f t="shared" si="4828"/>
        <v>0</v>
      </c>
      <c r="AK1313" s="191">
        <f t="shared" ref="AK1313:AU1313" si="4867">AK1134+AJ1313</f>
        <v>0</v>
      </c>
      <c r="AL1313" s="191">
        <f t="shared" si="4867"/>
        <v>0</v>
      </c>
      <c r="AM1313" s="191">
        <f t="shared" si="4867"/>
        <v>0</v>
      </c>
      <c r="AN1313" s="191">
        <f t="shared" si="4867"/>
        <v>0</v>
      </c>
      <c r="AO1313" s="191">
        <f t="shared" si="4867"/>
        <v>0</v>
      </c>
      <c r="AP1313" s="191">
        <f t="shared" si="4867"/>
        <v>0</v>
      </c>
      <c r="AQ1313" s="191">
        <f t="shared" si="4867"/>
        <v>0</v>
      </c>
      <c r="AR1313" s="191">
        <f t="shared" si="4867"/>
        <v>0</v>
      </c>
      <c r="AS1313" s="191">
        <f t="shared" si="4867"/>
        <v>0</v>
      </c>
      <c r="AT1313" s="191">
        <f t="shared" si="4867"/>
        <v>0</v>
      </c>
      <c r="AU1313" s="191">
        <f t="shared" si="4867"/>
        <v>0</v>
      </c>
      <c r="AV1313" s="163"/>
      <c r="AW1313" s="191">
        <f t="shared" si="4830"/>
        <v>0</v>
      </c>
      <c r="AX1313" s="191">
        <f t="shared" ref="AX1313:BH1313" si="4868">AX1134+AW1313</f>
        <v>0</v>
      </c>
      <c r="AY1313" s="191">
        <f t="shared" si="4868"/>
        <v>0</v>
      </c>
      <c r="AZ1313" s="191">
        <f t="shared" si="4868"/>
        <v>0</v>
      </c>
      <c r="BA1313" s="191">
        <f t="shared" si="4868"/>
        <v>0</v>
      </c>
      <c r="BB1313" s="191">
        <f t="shared" si="4868"/>
        <v>0</v>
      </c>
      <c r="BC1313" s="191">
        <f t="shared" si="4868"/>
        <v>0</v>
      </c>
      <c r="BD1313" s="191">
        <f t="shared" si="4868"/>
        <v>0</v>
      </c>
      <c r="BE1313" s="191">
        <f t="shared" si="4868"/>
        <v>0</v>
      </c>
      <c r="BF1313" s="191">
        <f t="shared" si="4868"/>
        <v>0</v>
      </c>
      <c r="BG1313" s="191">
        <f t="shared" si="4868"/>
        <v>0</v>
      </c>
      <c r="BH1313" s="191">
        <f t="shared" si="4868"/>
        <v>0</v>
      </c>
      <c r="BI1313" s="163"/>
      <c r="BV1313" s="163"/>
      <c r="CI1313" s="163"/>
      <c r="CV1313" s="163"/>
      <c r="DI1313" s="163"/>
      <c r="DV1313" s="163"/>
      <c r="EI1313" s="163"/>
    </row>
    <row r="1314" spans="1:139" ht="15.75" hidden="1" customHeight="1" outlineLevel="1" x14ac:dyDescent="0.25">
      <c r="A1314" s="2">
        <f t="shared" si="4852"/>
        <v>105</v>
      </c>
      <c r="B1314" s="1">
        <f t="shared" si="4852"/>
        <v>0</v>
      </c>
      <c r="C1314" s="1">
        <f t="shared" si="4852"/>
        <v>0</v>
      </c>
      <c r="D1314" s="2">
        <f t="shared" si="4852"/>
        <v>0</v>
      </c>
      <c r="E1314" s="162">
        <f t="shared" si="4852"/>
        <v>0</v>
      </c>
      <c r="F1314" s="84"/>
      <c r="G1314" s="209"/>
      <c r="H1314" s="128"/>
      <c r="J1314" s="191">
        <f t="shared" ref="J1314:U1314" si="4869">J1135+I1314</f>
        <v>0</v>
      </c>
      <c r="K1314" s="191">
        <f t="shared" si="4869"/>
        <v>0</v>
      </c>
      <c r="L1314" s="191">
        <f t="shared" si="4869"/>
        <v>0</v>
      </c>
      <c r="M1314" s="191">
        <f t="shared" si="4869"/>
        <v>0</v>
      </c>
      <c r="N1314" s="191">
        <f t="shared" si="4869"/>
        <v>0</v>
      </c>
      <c r="O1314" s="191">
        <f t="shared" si="4869"/>
        <v>0</v>
      </c>
      <c r="P1314" s="191">
        <f t="shared" si="4869"/>
        <v>0</v>
      </c>
      <c r="Q1314" s="191">
        <f t="shared" si="4869"/>
        <v>0</v>
      </c>
      <c r="R1314" s="191">
        <f t="shared" si="4869"/>
        <v>0</v>
      </c>
      <c r="S1314" s="191">
        <f t="shared" si="4869"/>
        <v>0</v>
      </c>
      <c r="T1314" s="191">
        <f t="shared" si="4869"/>
        <v>0</v>
      </c>
      <c r="U1314" s="191">
        <f t="shared" si="4869"/>
        <v>0</v>
      </c>
      <c r="V1314" s="163"/>
      <c r="W1314" s="191">
        <f t="shared" si="4826"/>
        <v>0</v>
      </c>
      <c r="X1314" s="191">
        <f t="shared" ref="X1314:AH1314" si="4870">X1135+W1314</f>
        <v>0</v>
      </c>
      <c r="Y1314" s="191">
        <f t="shared" si="4870"/>
        <v>0</v>
      </c>
      <c r="Z1314" s="191">
        <f t="shared" si="4870"/>
        <v>0</v>
      </c>
      <c r="AA1314" s="191">
        <f t="shared" si="4870"/>
        <v>0</v>
      </c>
      <c r="AB1314" s="191">
        <f t="shared" si="4870"/>
        <v>0</v>
      </c>
      <c r="AC1314" s="191">
        <f t="shared" si="4870"/>
        <v>0</v>
      </c>
      <c r="AD1314" s="191">
        <f t="shared" si="4870"/>
        <v>0</v>
      </c>
      <c r="AE1314" s="191">
        <f t="shared" si="4870"/>
        <v>0</v>
      </c>
      <c r="AF1314" s="191">
        <f t="shared" si="4870"/>
        <v>0</v>
      </c>
      <c r="AG1314" s="191">
        <f t="shared" si="4870"/>
        <v>0</v>
      </c>
      <c r="AH1314" s="191">
        <f t="shared" si="4870"/>
        <v>0</v>
      </c>
      <c r="AI1314" s="163"/>
      <c r="AJ1314" s="191">
        <f t="shared" si="4828"/>
        <v>0</v>
      </c>
      <c r="AK1314" s="191">
        <f t="shared" ref="AK1314:AU1314" si="4871">AK1135+AJ1314</f>
        <v>0</v>
      </c>
      <c r="AL1314" s="191">
        <f t="shared" si="4871"/>
        <v>0</v>
      </c>
      <c r="AM1314" s="191">
        <f t="shared" si="4871"/>
        <v>0</v>
      </c>
      <c r="AN1314" s="191">
        <f t="shared" si="4871"/>
        <v>0</v>
      </c>
      <c r="AO1314" s="191">
        <f t="shared" si="4871"/>
        <v>0</v>
      </c>
      <c r="AP1314" s="191">
        <f t="shared" si="4871"/>
        <v>0</v>
      </c>
      <c r="AQ1314" s="191">
        <f t="shared" si="4871"/>
        <v>0</v>
      </c>
      <c r="AR1314" s="191">
        <f t="shared" si="4871"/>
        <v>0</v>
      </c>
      <c r="AS1314" s="191">
        <f t="shared" si="4871"/>
        <v>0</v>
      </c>
      <c r="AT1314" s="191">
        <f t="shared" si="4871"/>
        <v>0</v>
      </c>
      <c r="AU1314" s="191">
        <f t="shared" si="4871"/>
        <v>0</v>
      </c>
      <c r="AV1314" s="163"/>
      <c r="AW1314" s="191">
        <f t="shared" si="4830"/>
        <v>0</v>
      </c>
      <c r="AX1314" s="191">
        <f t="shared" ref="AX1314:BH1314" si="4872">AX1135+AW1314</f>
        <v>0</v>
      </c>
      <c r="AY1314" s="191">
        <f t="shared" si="4872"/>
        <v>0</v>
      </c>
      <c r="AZ1314" s="191">
        <f t="shared" si="4872"/>
        <v>0</v>
      </c>
      <c r="BA1314" s="191">
        <f t="shared" si="4872"/>
        <v>0</v>
      </c>
      <c r="BB1314" s="191">
        <f t="shared" si="4872"/>
        <v>0</v>
      </c>
      <c r="BC1314" s="191">
        <f t="shared" si="4872"/>
        <v>0</v>
      </c>
      <c r="BD1314" s="191">
        <f t="shared" si="4872"/>
        <v>0</v>
      </c>
      <c r="BE1314" s="191">
        <f t="shared" si="4872"/>
        <v>0</v>
      </c>
      <c r="BF1314" s="191">
        <f t="shared" si="4872"/>
        <v>0</v>
      </c>
      <c r="BG1314" s="191">
        <f t="shared" si="4872"/>
        <v>0</v>
      </c>
      <c r="BH1314" s="191">
        <f t="shared" si="4872"/>
        <v>0</v>
      </c>
      <c r="BI1314" s="163"/>
      <c r="BV1314" s="163"/>
      <c r="CI1314" s="163"/>
      <c r="CV1314" s="163"/>
      <c r="DI1314" s="163"/>
      <c r="DV1314" s="163"/>
      <c r="EI1314" s="163"/>
    </row>
    <row r="1315" spans="1:139" ht="15.75" hidden="1" customHeight="1" outlineLevel="1" x14ac:dyDescent="0.25">
      <c r="A1315" s="2">
        <f t="shared" si="4852"/>
        <v>106</v>
      </c>
      <c r="B1315" s="1">
        <f t="shared" si="4852"/>
        <v>0</v>
      </c>
      <c r="C1315" s="1">
        <f t="shared" si="4852"/>
        <v>0</v>
      </c>
      <c r="D1315" s="2">
        <f t="shared" si="4852"/>
        <v>0</v>
      </c>
      <c r="E1315" s="162">
        <f t="shared" si="4852"/>
        <v>0</v>
      </c>
      <c r="F1315" s="84"/>
      <c r="G1315" s="209"/>
      <c r="H1315" s="128"/>
      <c r="J1315" s="191">
        <f t="shared" ref="J1315:U1315" si="4873">J1136+I1315</f>
        <v>0</v>
      </c>
      <c r="K1315" s="191">
        <f t="shared" si="4873"/>
        <v>0</v>
      </c>
      <c r="L1315" s="191">
        <f t="shared" si="4873"/>
        <v>0</v>
      </c>
      <c r="M1315" s="191">
        <f t="shared" si="4873"/>
        <v>0</v>
      </c>
      <c r="N1315" s="191">
        <f t="shared" si="4873"/>
        <v>0</v>
      </c>
      <c r="O1315" s="191">
        <f t="shared" si="4873"/>
        <v>0</v>
      </c>
      <c r="P1315" s="191">
        <f t="shared" si="4873"/>
        <v>0</v>
      </c>
      <c r="Q1315" s="191">
        <f t="shared" si="4873"/>
        <v>0</v>
      </c>
      <c r="R1315" s="191">
        <f t="shared" si="4873"/>
        <v>0</v>
      </c>
      <c r="S1315" s="191">
        <f t="shared" si="4873"/>
        <v>0</v>
      </c>
      <c r="T1315" s="191">
        <f t="shared" si="4873"/>
        <v>0</v>
      </c>
      <c r="U1315" s="191">
        <f t="shared" si="4873"/>
        <v>0</v>
      </c>
      <c r="V1315" s="163"/>
      <c r="W1315" s="191">
        <f t="shared" si="4826"/>
        <v>0</v>
      </c>
      <c r="X1315" s="191">
        <f t="shared" ref="X1315:AH1315" si="4874">X1136+W1315</f>
        <v>0</v>
      </c>
      <c r="Y1315" s="191">
        <f t="shared" si="4874"/>
        <v>0</v>
      </c>
      <c r="Z1315" s="191">
        <f t="shared" si="4874"/>
        <v>0</v>
      </c>
      <c r="AA1315" s="191">
        <f t="shared" si="4874"/>
        <v>0</v>
      </c>
      <c r="AB1315" s="191">
        <f t="shared" si="4874"/>
        <v>0</v>
      </c>
      <c r="AC1315" s="191">
        <f t="shared" si="4874"/>
        <v>0</v>
      </c>
      <c r="AD1315" s="191">
        <f t="shared" si="4874"/>
        <v>0</v>
      </c>
      <c r="AE1315" s="191">
        <f t="shared" si="4874"/>
        <v>0</v>
      </c>
      <c r="AF1315" s="191">
        <f t="shared" si="4874"/>
        <v>0</v>
      </c>
      <c r="AG1315" s="191">
        <f t="shared" si="4874"/>
        <v>0</v>
      </c>
      <c r="AH1315" s="191">
        <f t="shared" si="4874"/>
        <v>0</v>
      </c>
      <c r="AI1315" s="163"/>
      <c r="AJ1315" s="191">
        <f t="shared" si="4828"/>
        <v>0</v>
      </c>
      <c r="AK1315" s="191">
        <f t="shared" ref="AK1315:AU1315" si="4875">AK1136+AJ1315</f>
        <v>0</v>
      </c>
      <c r="AL1315" s="191">
        <f t="shared" si="4875"/>
        <v>0</v>
      </c>
      <c r="AM1315" s="191">
        <f t="shared" si="4875"/>
        <v>0</v>
      </c>
      <c r="AN1315" s="191">
        <f t="shared" si="4875"/>
        <v>0</v>
      </c>
      <c r="AO1315" s="191">
        <f t="shared" si="4875"/>
        <v>0</v>
      </c>
      <c r="AP1315" s="191">
        <f t="shared" si="4875"/>
        <v>0</v>
      </c>
      <c r="AQ1315" s="191">
        <f t="shared" si="4875"/>
        <v>0</v>
      </c>
      <c r="AR1315" s="191">
        <f t="shared" si="4875"/>
        <v>0</v>
      </c>
      <c r="AS1315" s="191">
        <f t="shared" si="4875"/>
        <v>0</v>
      </c>
      <c r="AT1315" s="191">
        <f t="shared" si="4875"/>
        <v>0</v>
      </c>
      <c r="AU1315" s="191">
        <f t="shared" si="4875"/>
        <v>0</v>
      </c>
      <c r="AV1315" s="163"/>
      <c r="AW1315" s="191">
        <f t="shared" si="4830"/>
        <v>0</v>
      </c>
      <c r="AX1315" s="191">
        <f t="shared" ref="AX1315:BH1315" si="4876">AX1136+AW1315</f>
        <v>0</v>
      </c>
      <c r="AY1315" s="191">
        <f t="shared" si="4876"/>
        <v>0</v>
      </c>
      <c r="AZ1315" s="191">
        <f t="shared" si="4876"/>
        <v>0</v>
      </c>
      <c r="BA1315" s="191">
        <f t="shared" si="4876"/>
        <v>0</v>
      </c>
      <c r="BB1315" s="191">
        <f t="shared" si="4876"/>
        <v>0</v>
      </c>
      <c r="BC1315" s="191">
        <f t="shared" si="4876"/>
        <v>0</v>
      </c>
      <c r="BD1315" s="191">
        <f t="shared" si="4876"/>
        <v>0</v>
      </c>
      <c r="BE1315" s="191">
        <f t="shared" si="4876"/>
        <v>0</v>
      </c>
      <c r="BF1315" s="191">
        <f t="shared" si="4876"/>
        <v>0</v>
      </c>
      <c r="BG1315" s="191">
        <f t="shared" si="4876"/>
        <v>0</v>
      </c>
      <c r="BH1315" s="191">
        <f t="shared" si="4876"/>
        <v>0</v>
      </c>
      <c r="BI1315" s="163"/>
      <c r="BV1315" s="163"/>
      <c r="CI1315" s="163"/>
      <c r="CV1315" s="163"/>
      <c r="DI1315" s="163"/>
      <c r="DV1315" s="163"/>
      <c r="EI1315" s="163"/>
    </row>
    <row r="1316" spans="1:139" ht="15.75" hidden="1" customHeight="1" outlineLevel="1" x14ac:dyDescent="0.25">
      <c r="A1316" s="2">
        <f t="shared" si="4852"/>
        <v>107</v>
      </c>
      <c r="B1316" s="1">
        <f t="shared" si="4852"/>
        <v>0</v>
      </c>
      <c r="C1316" s="1">
        <f t="shared" si="4852"/>
        <v>0</v>
      </c>
      <c r="D1316" s="2">
        <f t="shared" si="4852"/>
        <v>0</v>
      </c>
      <c r="E1316" s="162">
        <f t="shared" si="4852"/>
        <v>0</v>
      </c>
      <c r="F1316" s="84"/>
      <c r="G1316" s="209"/>
      <c r="H1316" s="128"/>
      <c r="J1316" s="191">
        <f t="shared" ref="J1316:U1316" si="4877">J1137+I1316</f>
        <v>0</v>
      </c>
      <c r="K1316" s="191">
        <f t="shared" si="4877"/>
        <v>0</v>
      </c>
      <c r="L1316" s="191">
        <f t="shared" si="4877"/>
        <v>0</v>
      </c>
      <c r="M1316" s="191">
        <f t="shared" si="4877"/>
        <v>0</v>
      </c>
      <c r="N1316" s="191">
        <f t="shared" si="4877"/>
        <v>0</v>
      </c>
      <c r="O1316" s="191">
        <f t="shared" si="4877"/>
        <v>0</v>
      </c>
      <c r="P1316" s="191">
        <f t="shared" si="4877"/>
        <v>0</v>
      </c>
      <c r="Q1316" s="191">
        <f t="shared" si="4877"/>
        <v>0</v>
      </c>
      <c r="R1316" s="191">
        <f t="shared" si="4877"/>
        <v>0</v>
      </c>
      <c r="S1316" s="191">
        <f t="shared" si="4877"/>
        <v>0</v>
      </c>
      <c r="T1316" s="191">
        <f t="shared" si="4877"/>
        <v>0</v>
      </c>
      <c r="U1316" s="191">
        <f t="shared" si="4877"/>
        <v>0</v>
      </c>
      <c r="V1316" s="163"/>
      <c r="W1316" s="191">
        <f t="shared" si="4826"/>
        <v>0</v>
      </c>
      <c r="X1316" s="191">
        <f t="shared" ref="X1316:AH1316" si="4878">X1137+W1316</f>
        <v>0</v>
      </c>
      <c r="Y1316" s="191">
        <f t="shared" si="4878"/>
        <v>0</v>
      </c>
      <c r="Z1316" s="191">
        <f t="shared" si="4878"/>
        <v>0</v>
      </c>
      <c r="AA1316" s="191">
        <f t="shared" si="4878"/>
        <v>0</v>
      </c>
      <c r="AB1316" s="191">
        <f t="shared" si="4878"/>
        <v>0</v>
      </c>
      <c r="AC1316" s="191">
        <f t="shared" si="4878"/>
        <v>0</v>
      </c>
      <c r="AD1316" s="191">
        <f t="shared" si="4878"/>
        <v>0</v>
      </c>
      <c r="AE1316" s="191">
        <f t="shared" si="4878"/>
        <v>0</v>
      </c>
      <c r="AF1316" s="191">
        <f t="shared" si="4878"/>
        <v>0</v>
      </c>
      <c r="AG1316" s="191">
        <f t="shared" si="4878"/>
        <v>0</v>
      </c>
      <c r="AH1316" s="191">
        <f t="shared" si="4878"/>
        <v>0</v>
      </c>
      <c r="AI1316" s="163"/>
      <c r="AJ1316" s="191">
        <f t="shared" si="4828"/>
        <v>0</v>
      </c>
      <c r="AK1316" s="191">
        <f t="shared" ref="AK1316:AU1316" si="4879">AK1137+AJ1316</f>
        <v>0</v>
      </c>
      <c r="AL1316" s="191">
        <f t="shared" si="4879"/>
        <v>0</v>
      </c>
      <c r="AM1316" s="191">
        <f t="shared" si="4879"/>
        <v>0</v>
      </c>
      <c r="AN1316" s="191">
        <f t="shared" si="4879"/>
        <v>0</v>
      </c>
      <c r="AO1316" s="191">
        <f t="shared" si="4879"/>
        <v>0</v>
      </c>
      <c r="AP1316" s="191">
        <f t="shared" si="4879"/>
        <v>0</v>
      </c>
      <c r="AQ1316" s="191">
        <f t="shared" si="4879"/>
        <v>0</v>
      </c>
      <c r="AR1316" s="191">
        <f t="shared" si="4879"/>
        <v>0</v>
      </c>
      <c r="AS1316" s="191">
        <f t="shared" si="4879"/>
        <v>0</v>
      </c>
      <c r="AT1316" s="191">
        <f t="shared" si="4879"/>
        <v>0</v>
      </c>
      <c r="AU1316" s="191">
        <f t="shared" si="4879"/>
        <v>0</v>
      </c>
      <c r="AV1316" s="163"/>
      <c r="AW1316" s="191">
        <f t="shared" si="4830"/>
        <v>0</v>
      </c>
      <c r="AX1316" s="191">
        <f t="shared" ref="AX1316:BH1316" si="4880">AX1137+AW1316</f>
        <v>0</v>
      </c>
      <c r="AY1316" s="191">
        <f t="shared" si="4880"/>
        <v>0</v>
      </c>
      <c r="AZ1316" s="191">
        <f t="shared" si="4880"/>
        <v>0</v>
      </c>
      <c r="BA1316" s="191">
        <f t="shared" si="4880"/>
        <v>0</v>
      </c>
      <c r="BB1316" s="191">
        <f t="shared" si="4880"/>
        <v>0</v>
      </c>
      <c r="BC1316" s="191">
        <f t="shared" si="4880"/>
        <v>0</v>
      </c>
      <c r="BD1316" s="191">
        <f t="shared" si="4880"/>
        <v>0</v>
      </c>
      <c r="BE1316" s="191">
        <f t="shared" si="4880"/>
        <v>0</v>
      </c>
      <c r="BF1316" s="191">
        <f t="shared" si="4880"/>
        <v>0</v>
      </c>
      <c r="BG1316" s="191">
        <f t="shared" si="4880"/>
        <v>0</v>
      </c>
      <c r="BH1316" s="191">
        <f t="shared" si="4880"/>
        <v>0</v>
      </c>
      <c r="BI1316" s="163"/>
      <c r="BV1316" s="163"/>
      <c r="CI1316" s="163"/>
      <c r="CV1316" s="163"/>
      <c r="DI1316" s="163"/>
      <c r="DV1316" s="163"/>
      <c r="EI1316" s="163"/>
    </row>
    <row r="1317" spans="1:139" ht="15.75" hidden="1" customHeight="1" outlineLevel="1" x14ac:dyDescent="0.25">
      <c r="A1317" s="2">
        <f t="shared" si="4852"/>
        <v>108</v>
      </c>
      <c r="B1317" s="1">
        <f t="shared" si="4852"/>
        <v>0</v>
      </c>
      <c r="C1317" s="1">
        <f t="shared" si="4852"/>
        <v>0</v>
      </c>
      <c r="D1317" s="2">
        <f t="shared" si="4852"/>
        <v>0</v>
      </c>
      <c r="E1317" s="162">
        <f t="shared" si="4852"/>
        <v>0</v>
      </c>
      <c r="F1317" s="84"/>
      <c r="G1317" s="209"/>
      <c r="H1317" s="128"/>
      <c r="J1317" s="191">
        <f t="shared" ref="J1317:U1317" si="4881">J1138+I1317</f>
        <v>0</v>
      </c>
      <c r="K1317" s="191">
        <f t="shared" si="4881"/>
        <v>0</v>
      </c>
      <c r="L1317" s="191">
        <f t="shared" si="4881"/>
        <v>0</v>
      </c>
      <c r="M1317" s="191">
        <f t="shared" si="4881"/>
        <v>0</v>
      </c>
      <c r="N1317" s="191">
        <f t="shared" si="4881"/>
        <v>0</v>
      </c>
      <c r="O1317" s="191">
        <f t="shared" si="4881"/>
        <v>0</v>
      </c>
      <c r="P1317" s="191">
        <f t="shared" si="4881"/>
        <v>0</v>
      </c>
      <c r="Q1317" s="191">
        <f t="shared" si="4881"/>
        <v>0</v>
      </c>
      <c r="R1317" s="191">
        <f t="shared" si="4881"/>
        <v>0</v>
      </c>
      <c r="S1317" s="191">
        <f t="shared" si="4881"/>
        <v>0</v>
      </c>
      <c r="T1317" s="191">
        <f t="shared" si="4881"/>
        <v>0</v>
      </c>
      <c r="U1317" s="191">
        <f t="shared" si="4881"/>
        <v>0</v>
      </c>
      <c r="V1317" s="163"/>
      <c r="W1317" s="191">
        <f t="shared" si="4826"/>
        <v>0</v>
      </c>
      <c r="X1317" s="191">
        <f t="shared" ref="X1317:AH1317" si="4882">X1138+W1317</f>
        <v>0</v>
      </c>
      <c r="Y1317" s="191">
        <f t="shared" si="4882"/>
        <v>0</v>
      </c>
      <c r="Z1317" s="191">
        <f t="shared" si="4882"/>
        <v>0</v>
      </c>
      <c r="AA1317" s="191">
        <f t="shared" si="4882"/>
        <v>0</v>
      </c>
      <c r="AB1317" s="191">
        <f t="shared" si="4882"/>
        <v>0</v>
      </c>
      <c r="AC1317" s="191">
        <f t="shared" si="4882"/>
        <v>0</v>
      </c>
      <c r="AD1317" s="191">
        <f t="shared" si="4882"/>
        <v>0</v>
      </c>
      <c r="AE1317" s="191">
        <f t="shared" si="4882"/>
        <v>0</v>
      </c>
      <c r="AF1317" s="191">
        <f t="shared" si="4882"/>
        <v>0</v>
      </c>
      <c r="AG1317" s="191">
        <f t="shared" si="4882"/>
        <v>0</v>
      </c>
      <c r="AH1317" s="191">
        <f t="shared" si="4882"/>
        <v>0</v>
      </c>
      <c r="AI1317" s="163"/>
      <c r="AJ1317" s="191">
        <f t="shared" si="4828"/>
        <v>0</v>
      </c>
      <c r="AK1317" s="191">
        <f t="shared" ref="AK1317:AU1317" si="4883">AK1138+AJ1317</f>
        <v>0</v>
      </c>
      <c r="AL1317" s="191">
        <f t="shared" si="4883"/>
        <v>0</v>
      </c>
      <c r="AM1317" s="191">
        <f t="shared" si="4883"/>
        <v>0</v>
      </c>
      <c r="AN1317" s="191">
        <f t="shared" si="4883"/>
        <v>0</v>
      </c>
      <c r="AO1317" s="191">
        <f t="shared" si="4883"/>
        <v>0</v>
      </c>
      <c r="AP1317" s="191">
        <f t="shared" si="4883"/>
        <v>0</v>
      </c>
      <c r="AQ1317" s="191">
        <f t="shared" si="4883"/>
        <v>0</v>
      </c>
      <c r="AR1317" s="191">
        <f t="shared" si="4883"/>
        <v>0</v>
      </c>
      <c r="AS1317" s="191">
        <f t="shared" si="4883"/>
        <v>0</v>
      </c>
      <c r="AT1317" s="191">
        <f t="shared" si="4883"/>
        <v>0</v>
      </c>
      <c r="AU1317" s="191">
        <f t="shared" si="4883"/>
        <v>0</v>
      </c>
      <c r="AV1317" s="163"/>
      <c r="AW1317" s="191">
        <f t="shared" si="4830"/>
        <v>0</v>
      </c>
      <c r="AX1317" s="191">
        <f t="shared" ref="AX1317:BH1317" si="4884">AX1138+AW1317</f>
        <v>0</v>
      </c>
      <c r="AY1317" s="191">
        <f t="shared" si="4884"/>
        <v>0</v>
      </c>
      <c r="AZ1317" s="191">
        <f t="shared" si="4884"/>
        <v>0</v>
      </c>
      <c r="BA1317" s="191">
        <f t="shared" si="4884"/>
        <v>0</v>
      </c>
      <c r="BB1317" s="191">
        <f t="shared" si="4884"/>
        <v>0</v>
      </c>
      <c r="BC1317" s="191">
        <f t="shared" si="4884"/>
        <v>0</v>
      </c>
      <c r="BD1317" s="191">
        <f t="shared" si="4884"/>
        <v>0</v>
      </c>
      <c r="BE1317" s="191">
        <f t="shared" si="4884"/>
        <v>0</v>
      </c>
      <c r="BF1317" s="191">
        <f t="shared" si="4884"/>
        <v>0</v>
      </c>
      <c r="BG1317" s="191">
        <f t="shared" si="4884"/>
        <v>0</v>
      </c>
      <c r="BH1317" s="191">
        <f t="shared" si="4884"/>
        <v>0</v>
      </c>
      <c r="BI1317" s="163"/>
      <c r="BV1317" s="163"/>
      <c r="CI1317" s="163"/>
      <c r="CV1317" s="163"/>
      <c r="DI1317" s="163"/>
      <c r="DV1317" s="163"/>
      <c r="EI1317" s="163"/>
    </row>
    <row r="1318" spans="1:139" ht="15.75" hidden="1" customHeight="1" outlineLevel="1" x14ac:dyDescent="0.25">
      <c r="A1318" s="2">
        <f t="shared" si="4852"/>
        <v>109</v>
      </c>
      <c r="B1318" s="1">
        <f t="shared" si="4852"/>
        <v>0</v>
      </c>
      <c r="C1318" s="1">
        <f t="shared" si="4852"/>
        <v>0</v>
      </c>
      <c r="D1318" s="2">
        <f t="shared" si="4852"/>
        <v>0</v>
      </c>
      <c r="E1318" s="162">
        <f t="shared" si="4852"/>
        <v>0</v>
      </c>
      <c r="F1318" s="84"/>
      <c r="G1318" s="209"/>
      <c r="H1318" s="128"/>
      <c r="J1318" s="191">
        <f t="shared" ref="J1318:U1318" si="4885">J1139+I1318</f>
        <v>0</v>
      </c>
      <c r="K1318" s="191">
        <f t="shared" si="4885"/>
        <v>0</v>
      </c>
      <c r="L1318" s="191">
        <f t="shared" si="4885"/>
        <v>0</v>
      </c>
      <c r="M1318" s="191">
        <f t="shared" si="4885"/>
        <v>0</v>
      </c>
      <c r="N1318" s="191">
        <f t="shared" si="4885"/>
        <v>0</v>
      </c>
      <c r="O1318" s="191">
        <f t="shared" si="4885"/>
        <v>0</v>
      </c>
      <c r="P1318" s="191">
        <f t="shared" si="4885"/>
        <v>0</v>
      </c>
      <c r="Q1318" s="191">
        <f t="shared" si="4885"/>
        <v>0</v>
      </c>
      <c r="R1318" s="191">
        <f t="shared" si="4885"/>
        <v>0</v>
      </c>
      <c r="S1318" s="191">
        <f t="shared" si="4885"/>
        <v>0</v>
      </c>
      <c r="T1318" s="191">
        <f t="shared" si="4885"/>
        <v>0</v>
      </c>
      <c r="U1318" s="191">
        <f t="shared" si="4885"/>
        <v>0</v>
      </c>
      <c r="V1318" s="163"/>
      <c r="W1318" s="191">
        <f t="shared" si="4826"/>
        <v>0</v>
      </c>
      <c r="X1318" s="191">
        <f t="shared" ref="X1318:AH1318" si="4886">X1139+W1318</f>
        <v>0</v>
      </c>
      <c r="Y1318" s="191">
        <f t="shared" si="4886"/>
        <v>0</v>
      </c>
      <c r="Z1318" s="191">
        <f t="shared" si="4886"/>
        <v>0</v>
      </c>
      <c r="AA1318" s="191">
        <f t="shared" si="4886"/>
        <v>0</v>
      </c>
      <c r="AB1318" s="191">
        <f t="shared" si="4886"/>
        <v>0</v>
      </c>
      <c r="AC1318" s="191">
        <f t="shared" si="4886"/>
        <v>0</v>
      </c>
      <c r="AD1318" s="191">
        <f t="shared" si="4886"/>
        <v>0</v>
      </c>
      <c r="AE1318" s="191">
        <f t="shared" si="4886"/>
        <v>0</v>
      </c>
      <c r="AF1318" s="191">
        <f t="shared" si="4886"/>
        <v>0</v>
      </c>
      <c r="AG1318" s="191">
        <f t="shared" si="4886"/>
        <v>0</v>
      </c>
      <c r="AH1318" s="191">
        <f t="shared" si="4886"/>
        <v>0</v>
      </c>
      <c r="AI1318" s="163"/>
      <c r="AJ1318" s="191">
        <f t="shared" si="4828"/>
        <v>0</v>
      </c>
      <c r="AK1318" s="191">
        <f t="shared" ref="AK1318:AU1318" si="4887">AK1139+AJ1318</f>
        <v>0</v>
      </c>
      <c r="AL1318" s="191">
        <f t="shared" si="4887"/>
        <v>0</v>
      </c>
      <c r="AM1318" s="191">
        <f t="shared" si="4887"/>
        <v>0</v>
      </c>
      <c r="AN1318" s="191">
        <f t="shared" si="4887"/>
        <v>0</v>
      </c>
      <c r="AO1318" s="191">
        <f t="shared" si="4887"/>
        <v>0</v>
      </c>
      <c r="AP1318" s="191">
        <f t="shared" si="4887"/>
        <v>0</v>
      </c>
      <c r="AQ1318" s="191">
        <f t="shared" si="4887"/>
        <v>0</v>
      </c>
      <c r="AR1318" s="191">
        <f t="shared" si="4887"/>
        <v>0</v>
      </c>
      <c r="AS1318" s="191">
        <f t="shared" si="4887"/>
        <v>0</v>
      </c>
      <c r="AT1318" s="191">
        <f t="shared" si="4887"/>
        <v>0</v>
      </c>
      <c r="AU1318" s="191">
        <f t="shared" si="4887"/>
        <v>0</v>
      </c>
      <c r="AV1318" s="163"/>
      <c r="AW1318" s="191">
        <f t="shared" si="4830"/>
        <v>0</v>
      </c>
      <c r="AX1318" s="191">
        <f t="shared" ref="AX1318:BH1318" si="4888">AX1139+AW1318</f>
        <v>0</v>
      </c>
      <c r="AY1318" s="191">
        <f t="shared" si="4888"/>
        <v>0</v>
      </c>
      <c r="AZ1318" s="191">
        <f t="shared" si="4888"/>
        <v>0</v>
      </c>
      <c r="BA1318" s="191">
        <f t="shared" si="4888"/>
        <v>0</v>
      </c>
      <c r="BB1318" s="191">
        <f t="shared" si="4888"/>
        <v>0</v>
      </c>
      <c r="BC1318" s="191">
        <f t="shared" si="4888"/>
        <v>0</v>
      </c>
      <c r="BD1318" s="191">
        <f t="shared" si="4888"/>
        <v>0</v>
      </c>
      <c r="BE1318" s="191">
        <f t="shared" si="4888"/>
        <v>0</v>
      </c>
      <c r="BF1318" s="191">
        <f t="shared" si="4888"/>
        <v>0</v>
      </c>
      <c r="BG1318" s="191">
        <f t="shared" si="4888"/>
        <v>0</v>
      </c>
      <c r="BH1318" s="191">
        <f t="shared" si="4888"/>
        <v>0</v>
      </c>
      <c r="BI1318" s="163"/>
      <c r="BV1318" s="163"/>
      <c r="CI1318" s="163"/>
      <c r="CV1318" s="163"/>
      <c r="DI1318" s="163"/>
      <c r="DV1318" s="163"/>
      <c r="EI1318" s="163"/>
    </row>
    <row r="1319" spans="1:139" ht="15.75" hidden="1" customHeight="1" outlineLevel="1" x14ac:dyDescent="0.25">
      <c r="A1319" s="2">
        <f t="shared" si="4852"/>
        <v>110</v>
      </c>
      <c r="B1319" s="1">
        <f t="shared" si="4852"/>
        <v>0</v>
      </c>
      <c r="C1319" s="1">
        <f t="shared" si="4852"/>
        <v>0</v>
      </c>
      <c r="D1319" s="2">
        <f t="shared" si="4852"/>
        <v>0</v>
      </c>
      <c r="E1319" s="162">
        <f t="shared" si="4852"/>
        <v>0</v>
      </c>
      <c r="F1319" s="84"/>
      <c r="G1319" s="209"/>
      <c r="H1319" s="128"/>
      <c r="J1319" s="191">
        <f t="shared" ref="J1319:U1319" si="4889">J1140+I1319</f>
        <v>0</v>
      </c>
      <c r="K1319" s="191">
        <f t="shared" si="4889"/>
        <v>0</v>
      </c>
      <c r="L1319" s="191">
        <f t="shared" si="4889"/>
        <v>0</v>
      </c>
      <c r="M1319" s="191">
        <f t="shared" si="4889"/>
        <v>0</v>
      </c>
      <c r="N1319" s="191">
        <f t="shared" si="4889"/>
        <v>0</v>
      </c>
      <c r="O1319" s="191">
        <f t="shared" si="4889"/>
        <v>0</v>
      </c>
      <c r="P1319" s="191">
        <f t="shared" si="4889"/>
        <v>0</v>
      </c>
      <c r="Q1319" s="191">
        <f t="shared" si="4889"/>
        <v>0</v>
      </c>
      <c r="R1319" s="191">
        <f t="shared" si="4889"/>
        <v>0</v>
      </c>
      <c r="S1319" s="191">
        <f t="shared" si="4889"/>
        <v>0</v>
      </c>
      <c r="T1319" s="191">
        <f t="shared" si="4889"/>
        <v>0</v>
      </c>
      <c r="U1319" s="191">
        <f t="shared" si="4889"/>
        <v>0</v>
      </c>
      <c r="V1319" s="163"/>
      <c r="W1319" s="191">
        <f t="shared" si="4826"/>
        <v>0</v>
      </c>
      <c r="X1319" s="191">
        <f t="shared" ref="X1319:AH1319" si="4890">X1140+W1319</f>
        <v>0</v>
      </c>
      <c r="Y1319" s="191">
        <f t="shared" si="4890"/>
        <v>0</v>
      </c>
      <c r="Z1319" s="191">
        <f t="shared" si="4890"/>
        <v>0</v>
      </c>
      <c r="AA1319" s="191">
        <f t="shared" si="4890"/>
        <v>0</v>
      </c>
      <c r="AB1319" s="191">
        <f t="shared" si="4890"/>
        <v>0</v>
      </c>
      <c r="AC1319" s="191">
        <f t="shared" si="4890"/>
        <v>0</v>
      </c>
      <c r="AD1319" s="191">
        <f t="shared" si="4890"/>
        <v>0</v>
      </c>
      <c r="AE1319" s="191">
        <f t="shared" si="4890"/>
        <v>0</v>
      </c>
      <c r="AF1319" s="191">
        <f t="shared" si="4890"/>
        <v>0</v>
      </c>
      <c r="AG1319" s="191">
        <f t="shared" si="4890"/>
        <v>0</v>
      </c>
      <c r="AH1319" s="191">
        <f t="shared" si="4890"/>
        <v>0</v>
      </c>
      <c r="AI1319" s="163"/>
      <c r="AJ1319" s="191">
        <f t="shared" si="4828"/>
        <v>0</v>
      </c>
      <c r="AK1319" s="191">
        <f t="shared" ref="AK1319:AU1319" si="4891">AK1140+AJ1319</f>
        <v>0</v>
      </c>
      <c r="AL1319" s="191">
        <f t="shared" si="4891"/>
        <v>0</v>
      </c>
      <c r="AM1319" s="191">
        <f t="shared" si="4891"/>
        <v>0</v>
      </c>
      <c r="AN1319" s="191">
        <f t="shared" si="4891"/>
        <v>0</v>
      </c>
      <c r="AO1319" s="191">
        <f t="shared" si="4891"/>
        <v>0</v>
      </c>
      <c r="AP1319" s="191">
        <f t="shared" si="4891"/>
        <v>0</v>
      </c>
      <c r="AQ1319" s="191">
        <f t="shared" si="4891"/>
        <v>0</v>
      </c>
      <c r="AR1319" s="191">
        <f t="shared" si="4891"/>
        <v>0</v>
      </c>
      <c r="AS1319" s="191">
        <f t="shared" si="4891"/>
        <v>0</v>
      </c>
      <c r="AT1319" s="191">
        <f t="shared" si="4891"/>
        <v>0</v>
      </c>
      <c r="AU1319" s="191">
        <f t="shared" si="4891"/>
        <v>0</v>
      </c>
      <c r="AV1319" s="163"/>
      <c r="AW1319" s="191">
        <f t="shared" si="4830"/>
        <v>0</v>
      </c>
      <c r="AX1319" s="191">
        <f t="shared" ref="AX1319:BH1319" si="4892">AX1140+AW1319</f>
        <v>0</v>
      </c>
      <c r="AY1319" s="191">
        <f t="shared" si="4892"/>
        <v>0</v>
      </c>
      <c r="AZ1319" s="191">
        <f t="shared" si="4892"/>
        <v>0</v>
      </c>
      <c r="BA1319" s="191">
        <f t="shared" si="4892"/>
        <v>0</v>
      </c>
      <c r="BB1319" s="191">
        <f t="shared" si="4892"/>
        <v>0</v>
      </c>
      <c r="BC1319" s="191">
        <f t="shared" si="4892"/>
        <v>0</v>
      </c>
      <c r="BD1319" s="191">
        <f t="shared" si="4892"/>
        <v>0</v>
      </c>
      <c r="BE1319" s="191">
        <f t="shared" si="4892"/>
        <v>0</v>
      </c>
      <c r="BF1319" s="191">
        <f t="shared" si="4892"/>
        <v>0</v>
      </c>
      <c r="BG1319" s="191">
        <f t="shared" si="4892"/>
        <v>0</v>
      </c>
      <c r="BH1319" s="191">
        <f t="shared" si="4892"/>
        <v>0</v>
      </c>
      <c r="BI1319" s="163"/>
      <c r="BV1319" s="163"/>
      <c r="CI1319" s="163"/>
      <c r="CV1319" s="163"/>
      <c r="DI1319" s="163"/>
      <c r="DV1319" s="163"/>
      <c r="EI1319" s="163"/>
    </row>
    <row r="1320" spans="1:139" ht="15.75" hidden="1" customHeight="1" outlineLevel="1" x14ac:dyDescent="0.25">
      <c r="A1320" s="2">
        <f t="shared" ref="A1320:E1329" si="4893">A1141</f>
        <v>111</v>
      </c>
      <c r="B1320" s="1">
        <f t="shared" si="4893"/>
        <v>0</v>
      </c>
      <c r="C1320" s="1">
        <f t="shared" si="4893"/>
        <v>0</v>
      </c>
      <c r="D1320" s="2">
        <f t="shared" si="4893"/>
        <v>0</v>
      </c>
      <c r="E1320" s="162">
        <f t="shared" si="4893"/>
        <v>0</v>
      </c>
      <c r="F1320" s="84"/>
      <c r="G1320" s="209"/>
      <c r="H1320" s="128"/>
      <c r="J1320" s="191">
        <f t="shared" ref="J1320:U1320" si="4894">J1141+I1320</f>
        <v>0</v>
      </c>
      <c r="K1320" s="191">
        <f t="shared" si="4894"/>
        <v>0</v>
      </c>
      <c r="L1320" s="191">
        <f t="shared" si="4894"/>
        <v>0</v>
      </c>
      <c r="M1320" s="191">
        <f t="shared" si="4894"/>
        <v>0</v>
      </c>
      <c r="N1320" s="191">
        <f t="shared" si="4894"/>
        <v>0</v>
      </c>
      <c r="O1320" s="191">
        <f t="shared" si="4894"/>
        <v>0</v>
      </c>
      <c r="P1320" s="191">
        <f t="shared" si="4894"/>
        <v>0</v>
      </c>
      <c r="Q1320" s="191">
        <f t="shared" si="4894"/>
        <v>0</v>
      </c>
      <c r="R1320" s="191">
        <f t="shared" si="4894"/>
        <v>0</v>
      </c>
      <c r="S1320" s="191">
        <f t="shared" si="4894"/>
        <v>0</v>
      </c>
      <c r="T1320" s="191">
        <f t="shared" si="4894"/>
        <v>0</v>
      </c>
      <c r="U1320" s="191">
        <f t="shared" si="4894"/>
        <v>0</v>
      </c>
      <c r="V1320" s="163"/>
      <c r="W1320" s="191">
        <f t="shared" si="4826"/>
        <v>0</v>
      </c>
      <c r="X1320" s="191">
        <f t="shared" ref="X1320:AH1320" si="4895">X1141+W1320</f>
        <v>0</v>
      </c>
      <c r="Y1320" s="191">
        <f t="shared" si="4895"/>
        <v>0</v>
      </c>
      <c r="Z1320" s="191">
        <f t="shared" si="4895"/>
        <v>0</v>
      </c>
      <c r="AA1320" s="191">
        <f t="shared" si="4895"/>
        <v>0</v>
      </c>
      <c r="AB1320" s="191">
        <f t="shared" si="4895"/>
        <v>0</v>
      </c>
      <c r="AC1320" s="191">
        <f t="shared" si="4895"/>
        <v>0</v>
      </c>
      <c r="AD1320" s="191">
        <f t="shared" si="4895"/>
        <v>0</v>
      </c>
      <c r="AE1320" s="191">
        <f t="shared" si="4895"/>
        <v>0</v>
      </c>
      <c r="AF1320" s="191">
        <f t="shared" si="4895"/>
        <v>0</v>
      </c>
      <c r="AG1320" s="191">
        <f t="shared" si="4895"/>
        <v>0</v>
      </c>
      <c r="AH1320" s="191">
        <f t="shared" si="4895"/>
        <v>0</v>
      </c>
      <c r="AI1320" s="163"/>
      <c r="AJ1320" s="191">
        <f t="shared" si="4828"/>
        <v>0</v>
      </c>
      <c r="AK1320" s="191">
        <f t="shared" ref="AK1320:AU1320" si="4896">AK1141+AJ1320</f>
        <v>0</v>
      </c>
      <c r="AL1320" s="191">
        <f t="shared" si="4896"/>
        <v>0</v>
      </c>
      <c r="AM1320" s="191">
        <f t="shared" si="4896"/>
        <v>0</v>
      </c>
      <c r="AN1320" s="191">
        <f t="shared" si="4896"/>
        <v>0</v>
      </c>
      <c r="AO1320" s="191">
        <f t="shared" si="4896"/>
        <v>0</v>
      </c>
      <c r="AP1320" s="191">
        <f t="shared" si="4896"/>
        <v>0</v>
      </c>
      <c r="AQ1320" s="191">
        <f t="shared" si="4896"/>
        <v>0</v>
      </c>
      <c r="AR1320" s="191">
        <f t="shared" si="4896"/>
        <v>0</v>
      </c>
      <c r="AS1320" s="191">
        <f t="shared" si="4896"/>
        <v>0</v>
      </c>
      <c r="AT1320" s="191">
        <f t="shared" si="4896"/>
        <v>0</v>
      </c>
      <c r="AU1320" s="191">
        <f t="shared" si="4896"/>
        <v>0</v>
      </c>
      <c r="AV1320" s="163"/>
      <c r="AW1320" s="191">
        <f t="shared" si="4830"/>
        <v>0</v>
      </c>
      <c r="AX1320" s="191">
        <f t="shared" ref="AX1320:BH1320" si="4897">AX1141+AW1320</f>
        <v>0</v>
      </c>
      <c r="AY1320" s="191">
        <f t="shared" si="4897"/>
        <v>0</v>
      </c>
      <c r="AZ1320" s="191">
        <f t="shared" si="4897"/>
        <v>0</v>
      </c>
      <c r="BA1320" s="191">
        <f t="shared" si="4897"/>
        <v>0</v>
      </c>
      <c r="BB1320" s="191">
        <f t="shared" si="4897"/>
        <v>0</v>
      </c>
      <c r="BC1320" s="191">
        <f t="shared" si="4897"/>
        <v>0</v>
      </c>
      <c r="BD1320" s="191">
        <f t="shared" si="4897"/>
        <v>0</v>
      </c>
      <c r="BE1320" s="191">
        <f t="shared" si="4897"/>
        <v>0</v>
      </c>
      <c r="BF1320" s="191">
        <f t="shared" si="4897"/>
        <v>0</v>
      </c>
      <c r="BG1320" s="191">
        <f t="shared" si="4897"/>
        <v>0</v>
      </c>
      <c r="BH1320" s="191">
        <f t="shared" si="4897"/>
        <v>0</v>
      </c>
      <c r="BI1320" s="163"/>
      <c r="BV1320" s="163"/>
      <c r="CI1320" s="163"/>
      <c r="CV1320" s="163"/>
      <c r="DI1320" s="163"/>
      <c r="DV1320" s="163"/>
      <c r="EI1320" s="163"/>
    </row>
    <row r="1321" spans="1:139" ht="15.75" hidden="1" customHeight="1" outlineLevel="1" x14ac:dyDescent="0.25">
      <c r="A1321" s="2">
        <f t="shared" si="4893"/>
        <v>112</v>
      </c>
      <c r="B1321" s="1">
        <f t="shared" si="4893"/>
        <v>0</v>
      </c>
      <c r="C1321" s="1">
        <f t="shared" si="4893"/>
        <v>0</v>
      </c>
      <c r="D1321" s="2">
        <f t="shared" si="4893"/>
        <v>0</v>
      </c>
      <c r="E1321" s="162">
        <f t="shared" si="4893"/>
        <v>0</v>
      </c>
      <c r="F1321" s="84"/>
      <c r="G1321" s="209"/>
      <c r="H1321" s="128"/>
      <c r="J1321" s="191">
        <f t="shared" ref="J1321:U1321" si="4898">J1142+I1321</f>
        <v>0</v>
      </c>
      <c r="K1321" s="191">
        <f t="shared" si="4898"/>
        <v>0</v>
      </c>
      <c r="L1321" s="191">
        <f t="shared" si="4898"/>
        <v>0</v>
      </c>
      <c r="M1321" s="191">
        <f t="shared" si="4898"/>
        <v>0</v>
      </c>
      <c r="N1321" s="191">
        <f t="shared" si="4898"/>
        <v>0</v>
      </c>
      <c r="O1321" s="191">
        <f t="shared" si="4898"/>
        <v>0</v>
      </c>
      <c r="P1321" s="191">
        <f t="shared" si="4898"/>
        <v>0</v>
      </c>
      <c r="Q1321" s="191">
        <f t="shared" si="4898"/>
        <v>0</v>
      </c>
      <c r="R1321" s="191">
        <f t="shared" si="4898"/>
        <v>0</v>
      </c>
      <c r="S1321" s="191">
        <f t="shared" si="4898"/>
        <v>0</v>
      </c>
      <c r="T1321" s="191">
        <f t="shared" si="4898"/>
        <v>0</v>
      </c>
      <c r="U1321" s="191">
        <f t="shared" si="4898"/>
        <v>0</v>
      </c>
      <c r="V1321" s="163"/>
      <c r="W1321" s="191">
        <f t="shared" si="4826"/>
        <v>0</v>
      </c>
      <c r="X1321" s="191">
        <f t="shared" ref="X1321:AH1321" si="4899">X1142+W1321</f>
        <v>0</v>
      </c>
      <c r="Y1321" s="191">
        <f t="shared" si="4899"/>
        <v>0</v>
      </c>
      <c r="Z1321" s="191">
        <f t="shared" si="4899"/>
        <v>0</v>
      </c>
      <c r="AA1321" s="191">
        <f t="shared" si="4899"/>
        <v>0</v>
      </c>
      <c r="AB1321" s="191">
        <f t="shared" si="4899"/>
        <v>0</v>
      </c>
      <c r="AC1321" s="191">
        <f t="shared" si="4899"/>
        <v>0</v>
      </c>
      <c r="AD1321" s="191">
        <f t="shared" si="4899"/>
        <v>0</v>
      </c>
      <c r="AE1321" s="191">
        <f t="shared" si="4899"/>
        <v>0</v>
      </c>
      <c r="AF1321" s="191">
        <f t="shared" si="4899"/>
        <v>0</v>
      </c>
      <c r="AG1321" s="191">
        <f t="shared" si="4899"/>
        <v>0</v>
      </c>
      <c r="AH1321" s="191">
        <f t="shared" si="4899"/>
        <v>0</v>
      </c>
      <c r="AI1321" s="163"/>
      <c r="AJ1321" s="191">
        <f t="shared" si="4828"/>
        <v>0</v>
      </c>
      <c r="AK1321" s="191">
        <f t="shared" ref="AK1321:AU1321" si="4900">AK1142+AJ1321</f>
        <v>0</v>
      </c>
      <c r="AL1321" s="191">
        <f t="shared" si="4900"/>
        <v>0</v>
      </c>
      <c r="AM1321" s="191">
        <f t="shared" si="4900"/>
        <v>0</v>
      </c>
      <c r="AN1321" s="191">
        <f t="shared" si="4900"/>
        <v>0</v>
      </c>
      <c r="AO1321" s="191">
        <f t="shared" si="4900"/>
        <v>0</v>
      </c>
      <c r="AP1321" s="191">
        <f t="shared" si="4900"/>
        <v>0</v>
      </c>
      <c r="AQ1321" s="191">
        <f t="shared" si="4900"/>
        <v>0</v>
      </c>
      <c r="AR1321" s="191">
        <f t="shared" si="4900"/>
        <v>0</v>
      </c>
      <c r="AS1321" s="191">
        <f t="shared" si="4900"/>
        <v>0</v>
      </c>
      <c r="AT1321" s="191">
        <f t="shared" si="4900"/>
        <v>0</v>
      </c>
      <c r="AU1321" s="191">
        <f t="shared" si="4900"/>
        <v>0</v>
      </c>
      <c r="AV1321" s="163"/>
      <c r="AW1321" s="191">
        <f t="shared" si="4830"/>
        <v>0</v>
      </c>
      <c r="AX1321" s="191">
        <f t="shared" ref="AX1321:BH1321" si="4901">AX1142+AW1321</f>
        <v>0</v>
      </c>
      <c r="AY1321" s="191">
        <f t="shared" si="4901"/>
        <v>0</v>
      </c>
      <c r="AZ1321" s="191">
        <f t="shared" si="4901"/>
        <v>0</v>
      </c>
      <c r="BA1321" s="191">
        <f t="shared" si="4901"/>
        <v>0</v>
      </c>
      <c r="BB1321" s="191">
        <f t="shared" si="4901"/>
        <v>0</v>
      </c>
      <c r="BC1321" s="191">
        <f t="shared" si="4901"/>
        <v>0</v>
      </c>
      <c r="BD1321" s="191">
        <f t="shared" si="4901"/>
        <v>0</v>
      </c>
      <c r="BE1321" s="191">
        <f t="shared" si="4901"/>
        <v>0</v>
      </c>
      <c r="BF1321" s="191">
        <f t="shared" si="4901"/>
        <v>0</v>
      </c>
      <c r="BG1321" s="191">
        <f t="shared" si="4901"/>
        <v>0</v>
      </c>
      <c r="BH1321" s="191">
        <f t="shared" si="4901"/>
        <v>0</v>
      </c>
      <c r="BI1321" s="163"/>
      <c r="BV1321" s="163"/>
      <c r="CI1321" s="163"/>
      <c r="CV1321" s="163"/>
      <c r="DI1321" s="163"/>
      <c r="DV1321" s="163"/>
      <c r="EI1321" s="163"/>
    </row>
    <row r="1322" spans="1:139" ht="15.75" hidden="1" customHeight="1" outlineLevel="1" x14ac:dyDescent="0.25">
      <c r="A1322" s="2">
        <f t="shared" si="4893"/>
        <v>113</v>
      </c>
      <c r="B1322" s="1">
        <f t="shared" si="4893"/>
        <v>0</v>
      </c>
      <c r="C1322" s="1">
        <f t="shared" si="4893"/>
        <v>0</v>
      </c>
      <c r="D1322" s="2">
        <f t="shared" si="4893"/>
        <v>0</v>
      </c>
      <c r="E1322" s="162">
        <f t="shared" si="4893"/>
        <v>0</v>
      </c>
      <c r="F1322" s="84"/>
      <c r="G1322" s="209"/>
      <c r="H1322" s="128"/>
      <c r="J1322" s="191">
        <f t="shared" ref="J1322:U1322" si="4902">J1143+I1322</f>
        <v>0</v>
      </c>
      <c r="K1322" s="191">
        <f t="shared" si="4902"/>
        <v>0</v>
      </c>
      <c r="L1322" s="191">
        <f t="shared" si="4902"/>
        <v>0</v>
      </c>
      <c r="M1322" s="191">
        <f t="shared" si="4902"/>
        <v>0</v>
      </c>
      <c r="N1322" s="191">
        <f t="shared" si="4902"/>
        <v>0</v>
      </c>
      <c r="O1322" s="191">
        <f t="shared" si="4902"/>
        <v>0</v>
      </c>
      <c r="P1322" s="191">
        <f t="shared" si="4902"/>
        <v>0</v>
      </c>
      <c r="Q1322" s="191">
        <f t="shared" si="4902"/>
        <v>0</v>
      </c>
      <c r="R1322" s="191">
        <f t="shared" si="4902"/>
        <v>0</v>
      </c>
      <c r="S1322" s="191">
        <f t="shared" si="4902"/>
        <v>0</v>
      </c>
      <c r="T1322" s="191">
        <f t="shared" si="4902"/>
        <v>0</v>
      </c>
      <c r="U1322" s="191">
        <f t="shared" si="4902"/>
        <v>0</v>
      </c>
      <c r="V1322" s="163"/>
      <c r="W1322" s="191">
        <f t="shared" si="4826"/>
        <v>0</v>
      </c>
      <c r="X1322" s="191">
        <f t="shared" ref="X1322:AH1322" si="4903">X1143+W1322</f>
        <v>0</v>
      </c>
      <c r="Y1322" s="191">
        <f t="shared" si="4903"/>
        <v>0</v>
      </c>
      <c r="Z1322" s="191">
        <f t="shared" si="4903"/>
        <v>0</v>
      </c>
      <c r="AA1322" s="191">
        <f t="shared" si="4903"/>
        <v>0</v>
      </c>
      <c r="AB1322" s="191">
        <f t="shared" si="4903"/>
        <v>0</v>
      </c>
      <c r="AC1322" s="191">
        <f t="shared" si="4903"/>
        <v>0</v>
      </c>
      <c r="AD1322" s="191">
        <f t="shared" si="4903"/>
        <v>0</v>
      </c>
      <c r="AE1322" s="191">
        <f t="shared" si="4903"/>
        <v>0</v>
      </c>
      <c r="AF1322" s="191">
        <f t="shared" si="4903"/>
        <v>0</v>
      </c>
      <c r="AG1322" s="191">
        <f t="shared" si="4903"/>
        <v>0</v>
      </c>
      <c r="AH1322" s="191">
        <f t="shared" si="4903"/>
        <v>0</v>
      </c>
      <c r="AI1322" s="163"/>
      <c r="AJ1322" s="191">
        <f t="shared" si="4828"/>
        <v>0</v>
      </c>
      <c r="AK1322" s="191">
        <f t="shared" ref="AK1322:AU1322" si="4904">AK1143+AJ1322</f>
        <v>0</v>
      </c>
      <c r="AL1322" s="191">
        <f t="shared" si="4904"/>
        <v>0</v>
      </c>
      <c r="AM1322" s="191">
        <f t="shared" si="4904"/>
        <v>0</v>
      </c>
      <c r="AN1322" s="191">
        <f t="shared" si="4904"/>
        <v>0</v>
      </c>
      <c r="AO1322" s="191">
        <f t="shared" si="4904"/>
        <v>0</v>
      </c>
      <c r="AP1322" s="191">
        <f t="shared" si="4904"/>
        <v>0</v>
      </c>
      <c r="AQ1322" s="191">
        <f t="shared" si="4904"/>
        <v>0</v>
      </c>
      <c r="AR1322" s="191">
        <f t="shared" si="4904"/>
        <v>0</v>
      </c>
      <c r="AS1322" s="191">
        <f t="shared" si="4904"/>
        <v>0</v>
      </c>
      <c r="AT1322" s="191">
        <f t="shared" si="4904"/>
        <v>0</v>
      </c>
      <c r="AU1322" s="191">
        <f t="shared" si="4904"/>
        <v>0</v>
      </c>
      <c r="AV1322" s="163"/>
      <c r="AW1322" s="191">
        <f t="shared" si="4830"/>
        <v>0</v>
      </c>
      <c r="AX1322" s="191">
        <f t="shared" ref="AX1322:BH1322" si="4905">AX1143+AW1322</f>
        <v>0</v>
      </c>
      <c r="AY1322" s="191">
        <f t="shared" si="4905"/>
        <v>0</v>
      </c>
      <c r="AZ1322" s="191">
        <f t="shared" si="4905"/>
        <v>0</v>
      </c>
      <c r="BA1322" s="191">
        <f t="shared" si="4905"/>
        <v>0</v>
      </c>
      <c r="BB1322" s="191">
        <f t="shared" si="4905"/>
        <v>0</v>
      </c>
      <c r="BC1322" s="191">
        <f t="shared" si="4905"/>
        <v>0</v>
      </c>
      <c r="BD1322" s="191">
        <f t="shared" si="4905"/>
        <v>0</v>
      </c>
      <c r="BE1322" s="191">
        <f t="shared" si="4905"/>
        <v>0</v>
      </c>
      <c r="BF1322" s="191">
        <f t="shared" si="4905"/>
        <v>0</v>
      </c>
      <c r="BG1322" s="191">
        <f t="shared" si="4905"/>
        <v>0</v>
      </c>
      <c r="BH1322" s="191">
        <f t="shared" si="4905"/>
        <v>0</v>
      </c>
      <c r="BI1322" s="163"/>
      <c r="BV1322" s="163"/>
      <c r="CI1322" s="163"/>
      <c r="CV1322" s="163"/>
      <c r="DI1322" s="163"/>
      <c r="DV1322" s="163"/>
      <c r="EI1322" s="163"/>
    </row>
    <row r="1323" spans="1:139" ht="15.75" hidden="1" customHeight="1" outlineLevel="1" x14ac:dyDescent="0.25">
      <c r="A1323" s="2">
        <f t="shared" si="4893"/>
        <v>114</v>
      </c>
      <c r="B1323" s="1">
        <f t="shared" si="4893"/>
        <v>0</v>
      </c>
      <c r="C1323" s="1">
        <f t="shared" si="4893"/>
        <v>0</v>
      </c>
      <c r="D1323" s="2">
        <f t="shared" si="4893"/>
        <v>0</v>
      </c>
      <c r="E1323" s="162">
        <f t="shared" si="4893"/>
        <v>0</v>
      </c>
      <c r="F1323" s="84"/>
      <c r="G1323" s="209"/>
      <c r="H1323" s="128"/>
      <c r="J1323" s="191">
        <f t="shared" ref="J1323:U1323" si="4906">J1144+I1323</f>
        <v>0</v>
      </c>
      <c r="K1323" s="191">
        <f t="shared" si="4906"/>
        <v>0</v>
      </c>
      <c r="L1323" s="191">
        <f t="shared" si="4906"/>
        <v>0</v>
      </c>
      <c r="M1323" s="191">
        <f t="shared" si="4906"/>
        <v>0</v>
      </c>
      <c r="N1323" s="191">
        <f t="shared" si="4906"/>
        <v>0</v>
      </c>
      <c r="O1323" s="191">
        <f t="shared" si="4906"/>
        <v>0</v>
      </c>
      <c r="P1323" s="191">
        <f t="shared" si="4906"/>
        <v>0</v>
      </c>
      <c r="Q1323" s="191">
        <f t="shared" si="4906"/>
        <v>0</v>
      </c>
      <c r="R1323" s="191">
        <f t="shared" si="4906"/>
        <v>0</v>
      </c>
      <c r="S1323" s="191">
        <f t="shared" si="4906"/>
        <v>0</v>
      </c>
      <c r="T1323" s="191">
        <f t="shared" si="4906"/>
        <v>0</v>
      </c>
      <c r="U1323" s="191">
        <f t="shared" si="4906"/>
        <v>0</v>
      </c>
      <c r="V1323" s="163"/>
      <c r="W1323" s="191">
        <f t="shared" si="4826"/>
        <v>0</v>
      </c>
      <c r="X1323" s="191">
        <f t="shared" ref="X1323:AH1323" si="4907">X1144+W1323</f>
        <v>0</v>
      </c>
      <c r="Y1323" s="191">
        <f t="shared" si="4907"/>
        <v>0</v>
      </c>
      <c r="Z1323" s="191">
        <f t="shared" si="4907"/>
        <v>0</v>
      </c>
      <c r="AA1323" s="191">
        <f t="shared" si="4907"/>
        <v>0</v>
      </c>
      <c r="AB1323" s="191">
        <f t="shared" si="4907"/>
        <v>0</v>
      </c>
      <c r="AC1323" s="191">
        <f t="shared" si="4907"/>
        <v>0</v>
      </c>
      <c r="AD1323" s="191">
        <f t="shared" si="4907"/>
        <v>0</v>
      </c>
      <c r="AE1323" s="191">
        <f t="shared" si="4907"/>
        <v>0</v>
      </c>
      <c r="AF1323" s="191">
        <f t="shared" si="4907"/>
        <v>0</v>
      </c>
      <c r="AG1323" s="191">
        <f t="shared" si="4907"/>
        <v>0</v>
      </c>
      <c r="AH1323" s="191">
        <f t="shared" si="4907"/>
        <v>0</v>
      </c>
      <c r="AI1323" s="163"/>
      <c r="AJ1323" s="191">
        <f t="shared" si="4828"/>
        <v>0</v>
      </c>
      <c r="AK1323" s="191">
        <f t="shared" ref="AK1323:AU1323" si="4908">AK1144+AJ1323</f>
        <v>0</v>
      </c>
      <c r="AL1323" s="191">
        <f t="shared" si="4908"/>
        <v>0</v>
      </c>
      <c r="AM1323" s="191">
        <f t="shared" si="4908"/>
        <v>0</v>
      </c>
      <c r="AN1323" s="191">
        <f t="shared" si="4908"/>
        <v>0</v>
      </c>
      <c r="AO1323" s="191">
        <f t="shared" si="4908"/>
        <v>0</v>
      </c>
      <c r="AP1323" s="191">
        <f t="shared" si="4908"/>
        <v>0</v>
      </c>
      <c r="AQ1323" s="191">
        <f t="shared" si="4908"/>
        <v>0</v>
      </c>
      <c r="AR1323" s="191">
        <f t="shared" si="4908"/>
        <v>0</v>
      </c>
      <c r="AS1323" s="191">
        <f t="shared" si="4908"/>
        <v>0</v>
      </c>
      <c r="AT1323" s="191">
        <f t="shared" si="4908"/>
        <v>0</v>
      </c>
      <c r="AU1323" s="191">
        <f t="shared" si="4908"/>
        <v>0</v>
      </c>
      <c r="AV1323" s="163"/>
      <c r="AW1323" s="191">
        <f t="shared" si="4830"/>
        <v>0</v>
      </c>
      <c r="AX1323" s="191">
        <f t="shared" ref="AX1323:BH1323" si="4909">AX1144+AW1323</f>
        <v>0</v>
      </c>
      <c r="AY1323" s="191">
        <f t="shared" si="4909"/>
        <v>0</v>
      </c>
      <c r="AZ1323" s="191">
        <f t="shared" si="4909"/>
        <v>0</v>
      </c>
      <c r="BA1323" s="191">
        <f t="shared" si="4909"/>
        <v>0</v>
      </c>
      <c r="BB1323" s="191">
        <f t="shared" si="4909"/>
        <v>0</v>
      </c>
      <c r="BC1323" s="191">
        <f t="shared" si="4909"/>
        <v>0</v>
      </c>
      <c r="BD1323" s="191">
        <f t="shared" si="4909"/>
        <v>0</v>
      </c>
      <c r="BE1323" s="191">
        <f t="shared" si="4909"/>
        <v>0</v>
      </c>
      <c r="BF1323" s="191">
        <f t="shared" si="4909"/>
        <v>0</v>
      </c>
      <c r="BG1323" s="191">
        <f t="shared" si="4909"/>
        <v>0</v>
      </c>
      <c r="BH1323" s="191">
        <f t="shared" si="4909"/>
        <v>0</v>
      </c>
      <c r="BI1323" s="163"/>
      <c r="BV1323" s="163"/>
      <c r="CI1323" s="163"/>
      <c r="CV1323" s="163"/>
      <c r="DI1323" s="163"/>
      <c r="DV1323" s="163"/>
      <c r="EI1323" s="163"/>
    </row>
    <row r="1324" spans="1:139" ht="15.75" hidden="1" customHeight="1" outlineLevel="1" x14ac:dyDescent="0.25">
      <c r="A1324" s="2">
        <f t="shared" si="4893"/>
        <v>115</v>
      </c>
      <c r="B1324" s="1">
        <f t="shared" si="4893"/>
        <v>0</v>
      </c>
      <c r="C1324" s="1">
        <f t="shared" si="4893"/>
        <v>0</v>
      </c>
      <c r="D1324" s="2">
        <f t="shared" si="4893"/>
        <v>0</v>
      </c>
      <c r="E1324" s="162">
        <f t="shared" si="4893"/>
        <v>0</v>
      </c>
      <c r="F1324" s="84"/>
      <c r="G1324" s="209"/>
      <c r="H1324" s="128"/>
      <c r="J1324" s="191">
        <f t="shared" ref="J1324:U1324" si="4910">J1145+I1324</f>
        <v>0</v>
      </c>
      <c r="K1324" s="191">
        <f t="shared" si="4910"/>
        <v>0</v>
      </c>
      <c r="L1324" s="191">
        <f t="shared" si="4910"/>
        <v>0</v>
      </c>
      <c r="M1324" s="191">
        <f t="shared" si="4910"/>
        <v>0</v>
      </c>
      <c r="N1324" s="191">
        <f t="shared" si="4910"/>
        <v>0</v>
      </c>
      <c r="O1324" s="191">
        <f t="shared" si="4910"/>
        <v>0</v>
      </c>
      <c r="P1324" s="191">
        <f t="shared" si="4910"/>
        <v>0</v>
      </c>
      <c r="Q1324" s="191">
        <f t="shared" si="4910"/>
        <v>0</v>
      </c>
      <c r="R1324" s="191">
        <f t="shared" si="4910"/>
        <v>0</v>
      </c>
      <c r="S1324" s="191">
        <f t="shared" si="4910"/>
        <v>0</v>
      </c>
      <c r="T1324" s="191">
        <f t="shared" si="4910"/>
        <v>0</v>
      </c>
      <c r="U1324" s="191">
        <f t="shared" si="4910"/>
        <v>0</v>
      </c>
      <c r="V1324" s="163"/>
      <c r="W1324" s="191">
        <f t="shared" si="4826"/>
        <v>0</v>
      </c>
      <c r="X1324" s="191">
        <f t="shared" ref="X1324:AH1324" si="4911">X1145+W1324</f>
        <v>0</v>
      </c>
      <c r="Y1324" s="191">
        <f t="shared" si="4911"/>
        <v>0</v>
      </c>
      <c r="Z1324" s="191">
        <f t="shared" si="4911"/>
        <v>0</v>
      </c>
      <c r="AA1324" s="191">
        <f t="shared" si="4911"/>
        <v>0</v>
      </c>
      <c r="AB1324" s="191">
        <f t="shared" si="4911"/>
        <v>0</v>
      </c>
      <c r="AC1324" s="191">
        <f t="shared" si="4911"/>
        <v>0</v>
      </c>
      <c r="AD1324" s="191">
        <f t="shared" si="4911"/>
        <v>0</v>
      </c>
      <c r="AE1324" s="191">
        <f t="shared" si="4911"/>
        <v>0</v>
      </c>
      <c r="AF1324" s="191">
        <f t="shared" si="4911"/>
        <v>0</v>
      </c>
      <c r="AG1324" s="191">
        <f t="shared" si="4911"/>
        <v>0</v>
      </c>
      <c r="AH1324" s="191">
        <f t="shared" si="4911"/>
        <v>0</v>
      </c>
      <c r="AI1324" s="163"/>
      <c r="AJ1324" s="191">
        <f t="shared" si="4828"/>
        <v>0</v>
      </c>
      <c r="AK1324" s="191">
        <f t="shared" ref="AK1324:AU1324" si="4912">AK1145+AJ1324</f>
        <v>0</v>
      </c>
      <c r="AL1324" s="191">
        <f t="shared" si="4912"/>
        <v>0</v>
      </c>
      <c r="AM1324" s="191">
        <f t="shared" si="4912"/>
        <v>0</v>
      </c>
      <c r="AN1324" s="191">
        <f t="shared" si="4912"/>
        <v>0</v>
      </c>
      <c r="AO1324" s="191">
        <f t="shared" si="4912"/>
        <v>0</v>
      </c>
      <c r="AP1324" s="191">
        <f t="shared" si="4912"/>
        <v>0</v>
      </c>
      <c r="AQ1324" s="191">
        <f t="shared" si="4912"/>
        <v>0</v>
      </c>
      <c r="AR1324" s="191">
        <f t="shared" si="4912"/>
        <v>0</v>
      </c>
      <c r="AS1324" s="191">
        <f t="shared" si="4912"/>
        <v>0</v>
      </c>
      <c r="AT1324" s="191">
        <f t="shared" si="4912"/>
        <v>0</v>
      </c>
      <c r="AU1324" s="191">
        <f t="shared" si="4912"/>
        <v>0</v>
      </c>
      <c r="AV1324" s="163"/>
      <c r="AW1324" s="191">
        <f t="shared" si="4830"/>
        <v>0</v>
      </c>
      <c r="AX1324" s="191">
        <f t="shared" ref="AX1324:BH1324" si="4913">AX1145+AW1324</f>
        <v>0</v>
      </c>
      <c r="AY1324" s="191">
        <f t="shared" si="4913"/>
        <v>0</v>
      </c>
      <c r="AZ1324" s="191">
        <f t="shared" si="4913"/>
        <v>0</v>
      </c>
      <c r="BA1324" s="191">
        <f t="shared" si="4913"/>
        <v>0</v>
      </c>
      <c r="BB1324" s="191">
        <f t="shared" si="4913"/>
        <v>0</v>
      </c>
      <c r="BC1324" s="191">
        <f t="shared" si="4913"/>
        <v>0</v>
      </c>
      <c r="BD1324" s="191">
        <f t="shared" si="4913"/>
        <v>0</v>
      </c>
      <c r="BE1324" s="191">
        <f t="shared" si="4913"/>
        <v>0</v>
      </c>
      <c r="BF1324" s="191">
        <f t="shared" si="4913"/>
        <v>0</v>
      </c>
      <c r="BG1324" s="191">
        <f t="shared" si="4913"/>
        <v>0</v>
      </c>
      <c r="BH1324" s="191">
        <f t="shared" si="4913"/>
        <v>0</v>
      </c>
      <c r="BI1324" s="163"/>
      <c r="BV1324" s="163"/>
      <c r="CI1324" s="163"/>
      <c r="CV1324" s="163"/>
      <c r="DI1324" s="163"/>
      <c r="DV1324" s="163"/>
      <c r="EI1324" s="163"/>
    </row>
    <row r="1325" spans="1:139" ht="15.75" hidden="1" customHeight="1" outlineLevel="1" x14ac:dyDescent="0.25">
      <c r="A1325" s="2">
        <f t="shared" si="4893"/>
        <v>116</v>
      </c>
      <c r="B1325" s="1">
        <f t="shared" si="4893"/>
        <v>0</v>
      </c>
      <c r="C1325" s="1">
        <f t="shared" si="4893"/>
        <v>0</v>
      </c>
      <c r="D1325" s="2">
        <f t="shared" si="4893"/>
        <v>0</v>
      </c>
      <c r="E1325" s="162">
        <f t="shared" si="4893"/>
        <v>0</v>
      </c>
      <c r="F1325" s="84"/>
      <c r="G1325" s="209"/>
      <c r="H1325" s="128"/>
      <c r="J1325" s="191">
        <f t="shared" ref="J1325:U1325" si="4914">J1146+I1325</f>
        <v>0</v>
      </c>
      <c r="K1325" s="191">
        <f t="shared" si="4914"/>
        <v>0</v>
      </c>
      <c r="L1325" s="191">
        <f t="shared" si="4914"/>
        <v>0</v>
      </c>
      <c r="M1325" s="191">
        <f t="shared" si="4914"/>
        <v>0</v>
      </c>
      <c r="N1325" s="191">
        <f t="shared" si="4914"/>
        <v>0</v>
      </c>
      <c r="O1325" s="191">
        <f t="shared" si="4914"/>
        <v>0</v>
      </c>
      <c r="P1325" s="191">
        <f t="shared" si="4914"/>
        <v>0</v>
      </c>
      <c r="Q1325" s="191">
        <f t="shared" si="4914"/>
        <v>0</v>
      </c>
      <c r="R1325" s="191">
        <f t="shared" si="4914"/>
        <v>0</v>
      </c>
      <c r="S1325" s="191">
        <f t="shared" si="4914"/>
        <v>0</v>
      </c>
      <c r="T1325" s="191">
        <f t="shared" si="4914"/>
        <v>0</v>
      </c>
      <c r="U1325" s="191">
        <f t="shared" si="4914"/>
        <v>0</v>
      </c>
      <c r="V1325" s="163"/>
      <c r="W1325" s="191">
        <f t="shared" si="4826"/>
        <v>0</v>
      </c>
      <c r="X1325" s="191">
        <f t="shared" ref="X1325:AH1325" si="4915">X1146+W1325</f>
        <v>0</v>
      </c>
      <c r="Y1325" s="191">
        <f t="shared" si="4915"/>
        <v>0</v>
      </c>
      <c r="Z1325" s="191">
        <f t="shared" si="4915"/>
        <v>0</v>
      </c>
      <c r="AA1325" s="191">
        <f t="shared" si="4915"/>
        <v>0</v>
      </c>
      <c r="AB1325" s="191">
        <f t="shared" si="4915"/>
        <v>0</v>
      </c>
      <c r="AC1325" s="191">
        <f t="shared" si="4915"/>
        <v>0</v>
      </c>
      <c r="AD1325" s="191">
        <f t="shared" si="4915"/>
        <v>0</v>
      </c>
      <c r="AE1325" s="191">
        <f t="shared" si="4915"/>
        <v>0</v>
      </c>
      <c r="AF1325" s="191">
        <f t="shared" si="4915"/>
        <v>0</v>
      </c>
      <c r="AG1325" s="191">
        <f t="shared" si="4915"/>
        <v>0</v>
      </c>
      <c r="AH1325" s="191">
        <f t="shared" si="4915"/>
        <v>0</v>
      </c>
      <c r="AI1325" s="163"/>
      <c r="AJ1325" s="191">
        <f t="shared" si="4828"/>
        <v>0</v>
      </c>
      <c r="AK1325" s="191">
        <f t="shared" ref="AK1325:AU1325" si="4916">AK1146+AJ1325</f>
        <v>0</v>
      </c>
      <c r="AL1325" s="191">
        <f t="shared" si="4916"/>
        <v>0</v>
      </c>
      <c r="AM1325" s="191">
        <f t="shared" si="4916"/>
        <v>0</v>
      </c>
      <c r="AN1325" s="191">
        <f t="shared" si="4916"/>
        <v>0</v>
      </c>
      <c r="AO1325" s="191">
        <f t="shared" si="4916"/>
        <v>0</v>
      </c>
      <c r="AP1325" s="191">
        <f t="shared" si="4916"/>
        <v>0</v>
      </c>
      <c r="AQ1325" s="191">
        <f t="shared" si="4916"/>
        <v>0</v>
      </c>
      <c r="AR1325" s="191">
        <f t="shared" si="4916"/>
        <v>0</v>
      </c>
      <c r="AS1325" s="191">
        <f t="shared" si="4916"/>
        <v>0</v>
      </c>
      <c r="AT1325" s="191">
        <f t="shared" si="4916"/>
        <v>0</v>
      </c>
      <c r="AU1325" s="191">
        <f t="shared" si="4916"/>
        <v>0</v>
      </c>
      <c r="AV1325" s="163"/>
      <c r="AW1325" s="191">
        <f t="shared" si="4830"/>
        <v>0</v>
      </c>
      <c r="AX1325" s="191">
        <f t="shared" ref="AX1325:BH1325" si="4917">AX1146+AW1325</f>
        <v>0</v>
      </c>
      <c r="AY1325" s="191">
        <f t="shared" si="4917"/>
        <v>0</v>
      </c>
      <c r="AZ1325" s="191">
        <f t="shared" si="4917"/>
        <v>0</v>
      </c>
      <c r="BA1325" s="191">
        <f t="shared" si="4917"/>
        <v>0</v>
      </c>
      <c r="BB1325" s="191">
        <f t="shared" si="4917"/>
        <v>0</v>
      </c>
      <c r="BC1325" s="191">
        <f t="shared" si="4917"/>
        <v>0</v>
      </c>
      <c r="BD1325" s="191">
        <f t="shared" si="4917"/>
        <v>0</v>
      </c>
      <c r="BE1325" s="191">
        <f t="shared" si="4917"/>
        <v>0</v>
      </c>
      <c r="BF1325" s="191">
        <f t="shared" si="4917"/>
        <v>0</v>
      </c>
      <c r="BG1325" s="191">
        <f t="shared" si="4917"/>
        <v>0</v>
      </c>
      <c r="BH1325" s="191">
        <f t="shared" si="4917"/>
        <v>0</v>
      </c>
      <c r="BI1325" s="163"/>
      <c r="BV1325" s="163"/>
      <c r="CI1325" s="163"/>
      <c r="CV1325" s="163"/>
      <c r="DI1325" s="163"/>
      <c r="DV1325" s="163"/>
      <c r="EI1325" s="163"/>
    </row>
    <row r="1326" spans="1:139" ht="15.75" hidden="1" customHeight="1" outlineLevel="1" x14ac:dyDescent="0.25">
      <c r="A1326" s="2">
        <f t="shared" si="4893"/>
        <v>117</v>
      </c>
      <c r="B1326" s="1">
        <f t="shared" si="4893"/>
        <v>0</v>
      </c>
      <c r="C1326" s="1">
        <f t="shared" si="4893"/>
        <v>0</v>
      </c>
      <c r="D1326" s="2">
        <f t="shared" si="4893"/>
        <v>0</v>
      </c>
      <c r="E1326" s="162">
        <f t="shared" si="4893"/>
        <v>0</v>
      </c>
      <c r="F1326" s="84"/>
      <c r="G1326" s="209"/>
      <c r="H1326" s="128"/>
      <c r="J1326" s="191">
        <f t="shared" ref="J1326:U1326" si="4918">J1147+I1326</f>
        <v>0</v>
      </c>
      <c r="K1326" s="191">
        <f t="shared" si="4918"/>
        <v>0</v>
      </c>
      <c r="L1326" s="191">
        <f t="shared" si="4918"/>
        <v>0</v>
      </c>
      <c r="M1326" s="191">
        <f t="shared" si="4918"/>
        <v>0</v>
      </c>
      <c r="N1326" s="191">
        <f t="shared" si="4918"/>
        <v>0</v>
      </c>
      <c r="O1326" s="191">
        <f t="shared" si="4918"/>
        <v>0</v>
      </c>
      <c r="P1326" s="191">
        <f t="shared" si="4918"/>
        <v>0</v>
      </c>
      <c r="Q1326" s="191">
        <f t="shared" si="4918"/>
        <v>0</v>
      </c>
      <c r="R1326" s="191">
        <f t="shared" si="4918"/>
        <v>0</v>
      </c>
      <c r="S1326" s="191">
        <f t="shared" si="4918"/>
        <v>0</v>
      </c>
      <c r="T1326" s="191">
        <f t="shared" si="4918"/>
        <v>0</v>
      </c>
      <c r="U1326" s="191">
        <f t="shared" si="4918"/>
        <v>0</v>
      </c>
      <c r="V1326" s="163"/>
      <c r="W1326" s="191">
        <f t="shared" si="4826"/>
        <v>0</v>
      </c>
      <c r="X1326" s="191">
        <f t="shared" ref="X1326:AH1326" si="4919">X1147+W1326</f>
        <v>0</v>
      </c>
      <c r="Y1326" s="191">
        <f t="shared" si="4919"/>
        <v>0</v>
      </c>
      <c r="Z1326" s="191">
        <f t="shared" si="4919"/>
        <v>0</v>
      </c>
      <c r="AA1326" s="191">
        <f t="shared" si="4919"/>
        <v>0</v>
      </c>
      <c r="AB1326" s="191">
        <f t="shared" si="4919"/>
        <v>0</v>
      </c>
      <c r="AC1326" s="191">
        <f t="shared" si="4919"/>
        <v>0</v>
      </c>
      <c r="AD1326" s="191">
        <f t="shared" si="4919"/>
        <v>0</v>
      </c>
      <c r="AE1326" s="191">
        <f t="shared" si="4919"/>
        <v>0</v>
      </c>
      <c r="AF1326" s="191">
        <f t="shared" si="4919"/>
        <v>0</v>
      </c>
      <c r="AG1326" s="191">
        <f t="shared" si="4919"/>
        <v>0</v>
      </c>
      <c r="AH1326" s="191">
        <f t="shared" si="4919"/>
        <v>0</v>
      </c>
      <c r="AI1326" s="163"/>
      <c r="AJ1326" s="191">
        <f t="shared" si="4828"/>
        <v>0</v>
      </c>
      <c r="AK1326" s="191">
        <f t="shared" ref="AK1326:AU1326" si="4920">AK1147+AJ1326</f>
        <v>0</v>
      </c>
      <c r="AL1326" s="191">
        <f t="shared" si="4920"/>
        <v>0</v>
      </c>
      <c r="AM1326" s="191">
        <f t="shared" si="4920"/>
        <v>0</v>
      </c>
      <c r="AN1326" s="191">
        <f t="shared" si="4920"/>
        <v>0</v>
      </c>
      <c r="AO1326" s="191">
        <f t="shared" si="4920"/>
        <v>0</v>
      </c>
      <c r="AP1326" s="191">
        <f t="shared" si="4920"/>
        <v>0</v>
      </c>
      <c r="AQ1326" s="191">
        <f t="shared" si="4920"/>
        <v>0</v>
      </c>
      <c r="AR1326" s="191">
        <f t="shared" si="4920"/>
        <v>0</v>
      </c>
      <c r="AS1326" s="191">
        <f t="shared" si="4920"/>
        <v>0</v>
      </c>
      <c r="AT1326" s="191">
        <f t="shared" si="4920"/>
        <v>0</v>
      </c>
      <c r="AU1326" s="191">
        <f t="shared" si="4920"/>
        <v>0</v>
      </c>
      <c r="AV1326" s="163"/>
      <c r="AW1326" s="191">
        <f t="shared" si="4830"/>
        <v>0</v>
      </c>
      <c r="AX1326" s="191">
        <f t="shared" ref="AX1326:BH1326" si="4921">AX1147+AW1326</f>
        <v>0</v>
      </c>
      <c r="AY1326" s="191">
        <f t="shared" si="4921"/>
        <v>0</v>
      </c>
      <c r="AZ1326" s="191">
        <f t="shared" si="4921"/>
        <v>0</v>
      </c>
      <c r="BA1326" s="191">
        <f t="shared" si="4921"/>
        <v>0</v>
      </c>
      <c r="BB1326" s="191">
        <f t="shared" si="4921"/>
        <v>0</v>
      </c>
      <c r="BC1326" s="191">
        <f t="shared" si="4921"/>
        <v>0</v>
      </c>
      <c r="BD1326" s="191">
        <f t="shared" si="4921"/>
        <v>0</v>
      </c>
      <c r="BE1326" s="191">
        <f t="shared" si="4921"/>
        <v>0</v>
      </c>
      <c r="BF1326" s="191">
        <f t="shared" si="4921"/>
        <v>0</v>
      </c>
      <c r="BG1326" s="191">
        <f t="shared" si="4921"/>
        <v>0</v>
      </c>
      <c r="BH1326" s="191">
        <f t="shared" si="4921"/>
        <v>0</v>
      </c>
      <c r="BI1326" s="163"/>
      <c r="BV1326" s="163"/>
      <c r="CI1326" s="163"/>
      <c r="CV1326" s="163"/>
      <c r="DI1326" s="163"/>
      <c r="DV1326" s="163"/>
      <c r="EI1326" s="163"/>
    </row>
    <row r="1327" spans="1:139" ht="15.75" hidden="1" customHeight="1" outlineLevel="1" x14ac:dyDescent="0.25">
      <c r="A1327" s="2">
        <f t="shared" si="4893"/>
        <v>118</v>
      </c>
      <c r="B1327" s="1">
        <f t="shared" si="4893"/>
        <v>0</v>
      </c>
      <c r="C1327" s="1">
        <f t="shared" si="4893"/>
        <v>0</v>
      </c>
      <c r="D1327" s="2">
        <f t="shared" si="4893"/>
        <v>0</v>
      </c>
      <c r="E1327" s="162">
        <f t="shared" si="4893"/>
        <v>0</v>
      </c>
      <c r="F1327" s="84"/>
      <c r="G1327" s="209"/>
      <c r="H1327" s="128"/>
      <c r="J1327" s="191">
        <f t="shared" ref="J1327:U1327" si="4922">J1148+I1327</f>
        <v>0</v>
      </c>
      <c r="K1327" s="191">
        <f t="shared" si="4922"/>
        <v>0</v>
      </c>
      <c r="L1327" s="191">
        <f t="shared" si="4922"/>
        <v>0</v>
      </c>
      <c r="M1327" s="191">
        <f t="shared" si="4922"/>
        <v>0</v>
      </c>
      <c r="N1327" s="191">
        <f t="shared" si="4922"/>
        <v>0</v>
      </c>
      <c r="O1327" s="191">
        <f t="shared" si="4922"/>
        <v>0</v>
      </c>
      <c r="P1327" s="191">
        <f t="shared" si="4922"/>
        <v>0</v>
      </c>
      <c r="Q1327" s="191">
        <f t="shared" si="4922"/>
        <v>0</v>
      </c>
      <c r="R1327" s="191">
        <f t="shared" si="4922"/>
        <v>0</v>
      </c>
      <c r="S1327" s="191">
        <f t="shared" si="4922"/>
        <v>0</v>
      </c>
      <c r="T1327" s="191">
        <f t="shared" si="4922"/>
        <v>0</v>
      </c>
      <c r="U1327" s="191">
        <f t="shared" si="4922"/>
        <v>0</v>
      </c>
      <c r="V1327" s="163"/>
      <c r="W1327" s="191">
        <f t="shared" si="4826"/>
        <v>0</v>
      </c>
      <c r="X1327" s="191">
        <f t="shared" ref="X1327:AH1327" si="4923">X1148+W1327</f>
        <v>0</v>
      </c>
      <c r="Y1327" s="191">
        <f t="shared" si="4923"/>
        <v>0</v>
      </c>
      <c r="Z1327" s="191">
        <f t="shared" si="4923"/>
        <v>0</v>
      </c>
      <c r="AA1327" s="191">
        <f t="shared" si="4923"/>
        <v>0</v>
      </c>
      <c r="AB1327" s="191">
        <f t="shared" si="4923"/>
        <v>0</v>
      </c>
      <c r="AC1327" s="191">
        <f t="shared" si="4923"/>
        <v>0</v>
      </c>
      <c r="AD1327" s="191">
        <f t="shared" si="4923"/>
        <v>0</v>
      </c>
      <c r="AE1327" s="191">
        <f t="shared" si="4923"/>
        <v>0</v>
      </c>
      <c r="AF1327" s="191">
        <f t="shared" si="4923"/>
        <v>0</v>
      </c>
      <c r="AG1327" s="191">
        <f t="shared" si="4923"/>
        <v>0</v>
      </c>
      <c r="AH1327" s="191">
        <f t="shared" si="4923"/>
        <v>0</v>
      </c>
      <c r="AI1327" s="163"/>
      <c r="AJ1327" s="191">
        <f t="shared" si="4828"/>
        <v>0</v>
      </c>
      <c r="AK1327" s="191">
        <f t="shared" ref="AK1327:AU1327" si="4924">AK1148+AJ1327</f>
        <v>0</v>
      </c>
      <c r="AL1327" s="191">
        <f t="shared" si="4924"/>
        <v>0</v>
      </c>
      <c r="AM1327" s="191">
        <f t="shared" si="4924"/>
        <v>0</v>
      </c>
      <c r="AN1327" s="191">
        <f t="shared" si="4924"/>
        <v>0</v>
      </c>
      <c r="AO1327" s="191">
        <f t="shared" si="4924"/>
        <v>0</v>
      </c>
      <c r="AP1327" s="191">
        <f t="shared" si="4924"/>
        <v>0</v>
      </c>
      <c r="AQ1327" s="191">
        <f t="shared" si="4924"/>
        <v>0</v>
      </c>
      <c r="AR1327" s="191">
        <f t="shared" si="4924"/>
        <v>0</v>
      </c>
      <c r="AS1327" s="191">
        <f t="shared" si="4924"/>
        <v>0</v>
      </c>
      <c r="AT1327" s="191">
        <f t="shared" si="4924"/>
        <v>0</v>
      </c>
      <c r="AU1327" s="191">
        <f t="shared" si="4924"/>
        <v>0</v>
      </c>
      <c r="AV1327" s="163"/>
      <c r="AW1327" s="191">
        <f t="shared" si="4830"/>
        <v>0</v>
      </c>
      <c r="AX1327" s="191">
        <f t="shared" ref="AX1327:BH1327" si="4925">AX1148+AW1327</f>
        <v>0</v>
      </c>
      <c r="AY1327" s="191">
        <f t="shared" si="4925"/>
        <v>0</v>
      </c>
      <c r="AZ1327" s="191">
        <f t="shared" si="4925"/>
        <v>0</v>
      </c>
      <c r="BA1327" s="191">
        <f t="shared" si="4925"/>
        <v>0</v>
      </c>
      <c r="BB1327" s="191">
        <f t="shared" si="4925"/>
        <v>0</v>
      </c>
      <c r="BC1327" s="191">
        <f t="shared" si="4925"/>
        <v>0</v>
      </c>
      <c r="BD1327" s="191">
        <f t="shared" si="4925"/>
        <v>0</v>
      </c>
      <c r="BE1327" s="191">
        <f t="shared" si="4925"/>
        <v>0</v>
      </c>
      <c r="BF1327" s="191">
        <f t="shared" si="4925"/>
        <v>0</v>
      </c>
      <c r="BG1327" s="191">
        <f t="shared" si="4925"/>
        <v>0</v>
      </c>
      <c r="BH1327" s="191">
        <f t="shared" si="4925"/>
        <v>0</v>
      </c>
      <c r="BI1327" s="163"/>
      <c r="BV1327" s="163"/>
      <c r="CI1327" s="163"/>
      <c r="CV1327" s="163"/>
      <c r="DI1327" s="163"/>
      <c r="DV1327" s="163"/>
      <c r="EI1327" s="163"/>
    </row>
    <row r="1328" spans="1:139" ht="15.75" hidden="1" customHeight="1" outlineLevel="1" x14ac:dyDescent="0.25">
      <c r="A1328" s="2">
        <f t="shared" si="4893"/>
        <v>119</v>
      </c>
      <c r="B1328" s="1">
        <f t="shared" si="4893"/>
        <v>0</v>
      </c>
      <c r="C1328" s="1">
        <f t="shared" si="4893"/>
        <v>0</v>
      </c>
      <c r="D1328" s="2">
        <f t="shared" si="4893"/>
        <v>0</v>
      </c>
      <c r="E1328" s="162">
        <f t="shared" si="4893"/>
        <v>0</v>
      </c>
      <c r="F1328" s="84"/>
      <c r="G1328" s="209"/>
      <c r="H1328" s="128"/>
      <c r="J1328" s="191">
        <f t="shared" ref="J1328:U1328" si="4926">J1149+I1328</f>
        <v>0</v>
      </c>
      <c r="K1328" s="191">
        <f t="shared" si="4926"/>
        <v>0</v>
      </c>
      <c r="L1328" s="191">
        <f t="shared" si="4926"/>
        <v>0</v>
      </c>
      <c r="M1328" s="191">
        <f t="shared" si="4926"/>
        <v>0</v>
      </c>
      <c r="N1328" s="191">
        <f t="shared" si="4926"/>
        <v>0</v>
      </c>
      <c r="O1328" s="191">
        <f t="shared" si="4926"/>
        <v>0</v>
      </c>
      <c r="P1328" s="191">
        <f t="shared" si="4926"/>
        <v>0</v>
      </c>
      <c r="Q1328" s="191">
        <f t="shared" si="4926"/>
        <v>0</v>
      </c>
      <c r="R1328" s="191">
        <f t="shared" si="4926"/>
        <v>0</v>
      </c>
      <c r="S1328" s="191">
        <f t="shared" si="4926"/>
        <v>0</v>
      </c>
      <c r="T1328" s="191">
        <f t="shared" si="4926"/>
        <v>0</v>
      </c>
      <c r="U1328" s="191">
        <f t="shared" si="4926"/>
        <v>0</v>
      </c>
      <c r="V1328" s="163"/>
      <c r="W1328" s="191">
        <f t="shared" si="4826"/>
        <v>0</v>
      </c>
      <c r="X1328" s="191">
        <f t="shared" ref="X1328:AH1328" si="4927">X1149+W1328</f>
        <v>0</v>
      </c>
      <c r="Y1328" s="191">
        <f t="shared" si="4927"/>
        <v>0</v>
      </c>
      <c r="Z1328" s="191">
        <f t="shared" si="4927"/>
        <v>0</v>
      </c>
      <c r="AA1328" s="191">
        <f t="shared" si="4927"/>
        <v>0</v>
      </c>
      <c r="AB1328" s="191">
        <f t="shared" si="4927"/>
        <v>0</v>
      </c>
      <c r="AC1328" s="191">
        <f t="shared" si="4927"/>
        <v>0</v>
      </c>
      <c r="AD1328" s="191">
        <f t="shared" si="4927"/>
        <v>0</v>
      </c>
      <c r="AE1328" s="191">
        <f t="shared" si="4927"/>
        <v>0</v>
      </c>
      <c r="AF1328" s="191">
        <f t="shared" si="4927"/>
        <v>0</v>
      </c>
      <c r="AG1328" s="191">
        <f t="shared" si="4927"/>
        <v>0</v>
      </c>
      <c r="AH1328" s="191">
        <f t="shared" si="4927"/>
        <v>0</v>
      </c>
      <c r="AI1328" s="163"/>
      <c r="AJ1328" s="191">
        <f t="shared" si="4828"/>
        <v>0</v>
      </c>
      <c r="AK1328" s="191">
        <f t="shared" ref="AK1328:AU1328" si="4928">AK1149+AJ1328</f>
        <v>0</v>
      </c>
      <c r="AL1328" s="191">
        <f t="shared" si="4928"/>
        <v>0</v>
      </c>
      <c r="AM1328" s="191">
        <f t="shared" si="4928"/>
        <v>0</v>
      </c>
      <c r="AN1328" s="191">
        <f t="shared" si="4928"/>
        <v>0</v>
      </c>
      <c r="AO1328" s="191">
        <f t="shared" si="4928"/>
        <v>0</v>
      </c>
      <c r="AP1328" s="191">
        <f t="shared" si="4928"/>
        <v>0</v>
      </c>
      <c r="AQ1328" s="191">
        <f t="shared" si="4928"/>
        <v>0</v>
      </c>
      <c r="AR1328" s="191">
        <f t="shared" si="4928"/>
        <v>0</v>
      </c>
      <c r="AS1328" s="191">
        <f t="shared" si="4928"/>
        <v>0</v>
      </c>
      <c r="AT1328" s="191">
        <f t="shared" si="4928"/>
        <v>0</v>
      </c>
      <c r="AU1328" s="191">
        <f t="shared" si="4928"/>
        <v>0</v>
      </c>
      <c r="AV1328" s="163"/>
      <c r="AW1328" s="191">
        <f t="shared" si="4830"/>
        <v>0</v>
      </c>
      <c r="AX1328" s="191">
        <f t="shared" ref="AX1328:BH1328" si="4929">AX1149+AW1328</f>
        <v>0</v>
      </c>
      <c r="AY1328" s="191">
        <f t="shared" si="4929"/>
        <v>0</v>
      </c>
      <c r="AZ1328" s="191">
        <f t="shared" si="4929"/>
        <v>0</v>
      </c>
      <c r="BA1328" s="191">
        <f t="shared" si="4929"/>
        <v>0</v>
      </c>
      <c r="BB1328" s="191">
        <f t="shared" si="4929"/>
        <v>0</v>
      </c>
      <c r="BC1328" s="191">
        <f t="shared" si="4929"/>
        <v>0</v>
      </c>
      <c r="BD1328" s="191">
        <f t="shared" si="4929"/>
        <v>0</v>
      </c>
      <c r="BE1328" s="191">
        <f t="shared" si="4929"/>
        <v>0</v>
      </c>
      <c r="BF1328" s="191">
        <f t="shared" si="4929"/>
        <v>0</v>
      </c>
      <c r="BG1328" s="191">
        <f t="shared" si="4929"/>
        <v>0</v>
      </c>
      <c r="BH1328" s="191">
        <f t="shared" si="4929"/>
        <v>0</v>
      </c>
      <c r="BI1328" s="163"/>
      <c r="BV1328" s="163"/>
      <c r="CI1328" s="163"/>
      <c r="CV1328" s="163"/>
      <c r="DI1328" s="163"/>
      <c r="DV1328" s="163"/>
      <c r="EI1328" s="163"/>
    </row>
    <row r="1329" spans="1:140" ht="15.75" hidden="1" customHeight="1" outlineLevel="1" x14ac:dyDescent="0.25">
      <c r="A1329" s="2">
        <f t="shared" si="4893"/>
        <v>120</v>
      </c>
      <c r="B1329" s="1">
        <f t="shared" si="4893"/>
        <v>0</v>
      </c>
      <c r="C1329" s="1">
        <f t="shared" si="4893"/>
        <v>0</v>
      </c>
      <c r="D1329" s="2">
        <f t="shared" si="4893"/>
        <v>0</v>
      </c>
      <c r="E1329" s="162">
        <f t="shared" si="4893"/>
        <v>0</v>
      </c>
      <c r="F1329" s="84"/>
      <c r="G1329" s="209"/>
      <c r="H1329" s="128"/>
      <c r="J1329" s="191">
        <f t="shared" ref="J1329:U1329" si="4930">J1150+I1329</f>
        <v>0</v>
      </c>
      <c r="K1329" s="191">
        <f t="shared" si="4930"/>
        <v>0</v>
      </c>
      <c r="L1329" s="191">
        <f t="shared" si="4930"/>
        <v>0</v>
      </c>
      <c r="M1329" s="191">
        <f t="shared" si="4930"/>
        <v>0</v>
      </c>
      <c r="N1329" s="191">
        <f t="shared" si="4930"/>
        <v>0</v>
      </c>
      <c r="O1329" s="191">
        <f t="shared" si="4930"/>
        <v>0</v>
      </c>
      <c r="P1329" s="191">
        <f t="shared" si="4930"/>
        <v>0</v>
      </c>
      <c r="Q1329" s="191">
        <f t="shared" si="4930"/>
        <v>0</v>
      </c>
      <c r="R1329" s="191">
        <f t="shared" si="4930"/>
        <v>0</v>
      </c>
      <c r="S1329" s="191">
        <f t="shared" si="4930"/>
        <v>0</v>
      </c>
      <c r="T1329" s="191">
        <f t="shared" si="4930"/>
        <v>0</v>
      </c>
      <c r="U1329" s="191">
        <f t="shared" si="4930"/>
        <v>0</v>
      </c>
      <c r="V1329" s="163"/>
      <c r="W1329" s="191">
        <f t="shared" si="4826"/>
        <v>0</v>
      </c>
      <c r="X1329" s="191">
        <f t="shared" ref="X1329:AH1329" si="4931">X1150+W1329</f>
        <v>0</v>
      </c>
      <c r="Y1329" s="191">
        <f t="shared" si="4931"/>
        <v>0</v>
      </c>
      <c r="Z1329" s="191">
        <f t="shared" si="4931"/>
        <v>0</v>
      </c>
      <c r="AA1329" s="191">
        <f t="shared" si="4931"/>
        <v>0</v>
      </c>
      <c r="AB1329" s="191">
        <f t="shared" si="4931"/>
        <v>0</v>
      </c>
      <c r="AC1329" s="191">
        <f t="shared" si="4931"/>
        <v>0</v>
      </c>
      <c r="AD1329" s="191">
        <f t="shared" si="4931"/>
        <v>0</v>
      </c>
      <c r="AE1329" s="191">
        <f t="shared" si="4931"/>
        <v>0</v>
      </c>
      <c r="AF1329" s="191">
        <f t="shared" si="4931"/>
        <v>0</v>
      </c>
      <c r="AG1329" s="191">
        <f t="shared" si="4931"/>
        <v>0</v>
      </c>
      <c r="AH1329" s="191">
        <f t="shared" si="4931"/>
        <v>0</v>
      </c>
      <c r="AI1329" s="163"/>
      <c r="AJ1329" s="191">
        <f t="shared" si="4828"/>
        <v>0</v>
      </c>
      <c r="AK1329" s="191">
        <f t="shared" ref="AK1329:AU1329" si="4932">AK1150+AJ1329</f>
        <v>0</v>
      </c>
      <c r="AL1329" s="191">
        <f t="shared" si="4932"/>
        <v>0</v>
      </c>
      <c r="AM1329" s="191">
        <f t="shared" si="4932"/>
        <v>0</v>
      </c>
      <c r="AN1329" s="191">
        <f t="shared" si="4932"/>
        <v>0</v>
      </c>
      <c r="AO1329" s="191">
        <f t="shared" si="4932"/>
        <v>0</v>
      </c>
      <c r="AP1329" s="191">
        <f t="shared" si="4932"/>
        <v>0</v>
      </c>
      <c r="AQ1329" s="191">
        <f t="shared" si="4932"/>
        <v>0</v>
      </c>
      <c r="AR1329" s="191">
        <f t="shared" si="4932"/>
        <v>0</v>
      </c>
      <c r="AS1329" s="191">
        <f t="shared" si="4932"/>
        <v>0</v>
      </c>
      <c r="AT1329" s="191">
        <f t="shared" si="4932"/>
        <v>0</v>
      </c>
      <c r="AU1329" s="191">
        <f t="shared" si="4932"/>
        <v>0</v>
      </c>
      <c r="AV1329" s="163"/>
      <c r="AW1329" s="191">
        <f t="shared" si="4830"/>
        <v>0</v>
      </c>
      <c r="AX1329" s="191">
        <f t="shared" ref="AX1329:BH1329" si="4933">AX1150+AW1329</f>
        <v>0</v>
      </c>
      <c r="AY1329" s="191">
        <f t="shared" si="4933"/>
        <v>0</v>
      </c>
      <c r="AZ1329" s="191">
        <f t="shared" si="4933"/>
        <v>0</v>
      </c>
      <c r="BA1329" s="191">
        <f t="shared" si="4933"/>
        <v>0</v>
      </c>
      <c r="BB1329" s="191">
        <f t="shared" si="4933"/>
        <v>0</v>
      </c>
      <c r="BC1329" s="191">
        <f t="shared" si="4933"/>
        <v>0</v>
      </c>
      <c r="BD1329" s="191">
        <f t="shared" si="4933"/>
        <v>0</v>
      </c>
      <c r="BE1329" s="191">
        <f t="shared" si="4933"/>
        <v>0</v>
      </c>
      <c r="BF1329" s="191">
        <f t="shared" si="4933"/>
        <v>0</v>
      </c>
      <c r="BG1329" s="191">
        <f t="shared" si="4933"/>
        <v>0</v>
      </c>
      <c r="BH1329" s="191">
        <f t="shared" si="4933"/>
        <v>0</v>
      </c>
      <c r="BI1329" s="163"/>
      <c r="BV1329" s="163"/>
      <c r="CI1329" s="163"/>
      <c r="CV1329" s="163"/>
      <c r="DI1329" s="163"/>
      <c r="DV1329" s="163"/>
      <c r="EI1329" s="163"/>
    </row>
    <row r="1330" spans="1:140" ht="15.75" hidden="1" customHeight="1" outlineLevel="1" x14ac:dyDescent="0.25">
      <c r="A1330" s="2">
        <f t="shared" ref="A1330:E1339" si="4934">A1151</f>
        <v>121</v>
      </c>
      <c r="B1330" s="1">
        <f t="shared" si="4934"/>
        <v>0</v>
      </c>
      <c r="C1330" s="1">
        <f t="shared" si="4934"/>
        <v>0</v>
      </c>
      <c r="D1330" s="2">
        <f t="shared" si="4934"/>
        <v>0</v>
      </c>
      <c r="E1330" s="162">
        <f t="shared" si="4934"/>
        <v>0</v>
      </c>
      <c r="F1330" s="84"/>
      <c r="G1330" s="209"/>
      <c r="H1330" s="128"/>
      <c r="J1330" s="191">
        <f t="shared" ref="J1330:U1330" si="4935">J1151+I1330</f>
        <v>0</v>
      </c>
      <c r="K1330" s="191">
        <f t="shared" si="4935"/>
        <v>0</v>
      </c>
      <c r="L1330" s="191">
        <f t="shared" si="4935"/>
        <v>0</v>
      </c>
      <c r="M1330" s="191">
        <f t="shared" si="4935"/>
        <v>0</v>
      </c>
      <c r="N1330" s="191">
        <f t="shared" si="4935"/>
        <v>0</v>
      </c>
      <c r="O1330" s="191">
        <f t="shared" si="4935"/>
        <v>0</v>
      </c>
      <c r="P1330" s="191">
        <f t="shared" si="4935"/>
        <v>0</v>
      </c>
      <c r="Q1330" s="191">
        <f t="shared" si="4935"/>
        <v>0</v>
      </c>
      <c r="R1330" s="191">
        <f t="shared" si="4935"/>
        <v>0</v>
      </c>
      <c r="S1330" s="191">
        <f t="shared" si="4935"/>
        <v>0</v>
      </c>
      <c r="T1330" s="191">
        <f t="shared" si="4935"/>
        <v>0</v>
      </c>
      <c r="U1330" s="191">
        <f t="shared" si="4935"/>
        <v>0</v>
      </c>
      <c r="V1330" s="163"/>
      <c r="W1330" s="191">
        <f t="shared" si="4826"/>
        <v>0</v>
      </c>
      <c r="X1330" s="191">
        <f t="shared" ref="X1330:AH1330" si="4936">X1151+W1330</f>
        <v>0</v>
      </c>
      <c r="Y1330" s="191">
        <f t="shared" si="4936"/>
        <v>0</v>
      </c>
      <c r="Z1330" s="191">
        <f t="shared" si="4936"/>
        <v>0</v>
      </c>
      <c r="AA1330" s="191">
        <f t="shared" si="4936"/>
        <v>0</v>
      </c>
      <c r="AB1330" s="191">
        <f t="shared" si="4936"/>
        <v>0</v>
      </c>
      <c r="AC1330" s="191">
        <f t="shared" si="4936"/>
        <v>0</v>
      </c>
      <c r="AD1330" s="191">
        <f t="shared" si="4936"/>
        <v>0</v>
      </c>
      <c r="AE1330" s="191">
        <f t="shared" si="4936"/>
        <v>0</v>
      </c>
      <c r="AF1330" s="191">
        <f t="shared" si="4936"/>
        <v>0</v>
      </c>
      <c r="AG1330" s="191">
        <f t="shared" si="4936"/>
        <v>0</v>
      </c>
      <c r="AH1330" s="191">
        <f t="shared" si="4936"/>
        <v>0</v>
      </c>
      <c r="AI1330" s="163"/>
      <c r="AJ1330" s="191">
        <f t="shared" si="4828"/>
        <v>0</v>
      </c>
      <c r="AK1330" s="191">
        <f t="shared" ref="AK1330:AU1330" si="4937">AK1151+AJ1330</f>
        <v>0</v>
      </c>
      <c r="AL1330" s="191">
        <f t="shared" si="4937"/>
        <v>0</v>
      </c>
      <c r="AM1330" s="191">
        <f t="shared" si="4937"/>
        <v>0</v>
      </c>
      <c r="AN1330" s="191">
        <f t="shared" si="4937"/>
        <v>0</v>
      </c>
      <c r="AO1330" s="191">
        <f t="shared" si="4937"/>
        <v>0</v>
      </c>
      <c r="AP1330" s="191">
        <f t="shared" si="4937"/>
        <v>0</v>
      </c>
      <c r="AQ1330" s="191">
        <f t="shared" si="4937"/>
        <v>0</v>
      </c>
      <c r="AR1330" s="191">
        <f t="shared" si="4937"/>
        <v>0</v>
      </c>
      <c r="AS1330" s="191">
        <f t="shared" si="4937"/>
        <v>0</v>
      </c>
      <c r="AT1330" s="191">
        <f t="shared" si="4937"/>
        <v>0</v>
      </c>
      <c r="AU1330" s="191">
        <f t="shared" si="4937"/>
        <v>0</v>
      </c>
      <c r="AV1330" s="163"/>
      <c r="AW1330" s="191">
        <f t="shared" si="4830"/>
        <v>0</v>
      </c>
      <c r="AX1330" s="191">
        <f t="shared" ref="AX1330:BH1330" si="4938">AX1151+AW1330</f>
        <v>0</v>
      </c>
      <c r="AY1330" s="191">
        <f t="shared" si="4938"/>
        <v>0</v>
      </c>
      <c r="AZ1330" s="191">
        <f t="shared" si="4938"/>
        <v>0</v>
      </c>
      <c r="BA1330" s="191">
        <f t="shared" si="4938"/>
        <v>0</v>
      </c>
      <c r="BB1330" s="191">
        <f t="shared" si="4938"/>
        <v>0</v>
      </c>
      <c r="BC1330" s="191">
        <f t="shared" si="4938"/>
        <v>0</v>
      </c>
      <c r="BD1330" s="191">
        <f t="shared" si="4938"/>
        <v>0</v>
      </c>
      <c r="BE1330" s="191">
        <f t="shared" si="4938"/>
        <v>0</v>
      </c>
      <c r="BF1330" s="191">
        <f t="shared" si="4938"/>
        <v>0</v>
      </c>
      <c r="BG1330" s="191">
        <f t="shared" si="4938"/>
        <v>0</v>
      </c>
      <c r="BH1330" s="191">
        <f t="shared" si="4938"/>
        <v>0</v>
      </c>
      <c r="BI1330" s="163"/>
      <c r="BV1330" s="163"/>
      <c r="CI1330" s="163"/>
      <c r="CV1330" s="163"/>
      <c r="DI1330" s="163"/>
      <c r="DV1330" s="163"/>
      <c r="EI1330" s="163"/>
    </row>
    <row r="1331" spans="1:140" ht="15.75" hidden="1" customHeight="1" outlineLevel="1" x14ac:dyDescent="0.25">
      <c r="A1331" s="2">
        <f t="shared" si="4934"/>
        <v>122</v>
      </c>
      <c r="B1331" s="1">
        <f t="shared" si="4934"/>
        <v>0</v>
      </c>
      <c r="C1331" s="1">
        <f t="shared" si="4934"/>
        <v>0</v>
      </c>
      <c r="D1331" s="2">
        <f t="shared" si="4934"/>
        <v>0</v>
      </c>
      <c r="E1331" s="162">
        <f t="shared" si="4934"/>
        <v>0</v>
      </c>
      <c r="F1331" s="84"/>
      <c r="G1331" s="209"/>
      <c r="H1331" s="128"/>
      <c r="J1331" s="191">
        <f t="shared" ref="J1331:U1331" si="4939">J1152+I1331</f>
        <v>0</v>
      </c>
      <c r="K1331" s="191">
        <f t="shared" si="4939"/>
        <v>0</v>
      </c>
      <c r="L1331" s="191">
        <f t="shared" si="4939"/>
        <v>0</v>
      </c>
      <c r="M1331" s="191">
        <f t="shared" si="4939"/>
        <v>0</v>
      </c>
      <c r="N1331" s="191">
        <f t="shared" si="4939"/>
        <v>0</v>
      </c>
      <c r="O1331" s="191">
        <f t="shared" si="4939"/>
        <v>0</v>
      </c>
      <c r="P1331" s="191">
        <f t="shared" si="4939"/>
        <v>0</v>
      </c>
      <c r="Q1331" s="191">
        <f t="shared" si="4939"/>
        <v>0</v>
      </c>
      <c r="R1331" s="191">
        <f t="shared" si="4939"/>
        <v>0</v>
      </c>
      <c r="S1331" s="191">
        <f t="shared" si="4939"/>
        <v>0</v>
      </c>
      <c r="T1331" s="191">
        <f t="shared" si="4939"/>
        <v>0</v>
      </c>
      <c r="U1331" s="191">
        <f t="shared" si="4939"/>
        <v>0</v>
      </c>
      <c r="V1331" s="163"/>
      <c r="W1331" s="191">
        <f t="shared" si="4826"/>
        <v>0</v>
      </c>
      <c r="X1331" s="191">
        <f t="shared" ref="X1331:AH1331" si="4940">X1152+W1331</f>
        <v>0</v>
      </c>
      <c r="Y1331" s="191">
        <f t="shared" si="4940"/>
        <v>0</v>
      </c>
      <c r="Z1331" s="191">
        <f t="shared" si="4940"/>
        <v>0</v>
      </c>
      <c r="AA1331" s="191">
        <f t="shared" si="4940"/>
        <v>0</v>
      </c>
      <c r="AB1331" s="191">
        <f t="shared" si="4940"/>
        <v>0</v>
      </c>
      <c r="AC1331" s="191">
        <f t="shared" si="4940"/>
        <v>0</v>
      </c>
      <c r="AD1331" s="191">
        <f t="shared" si="4940"/>
        <v>0</v>
      </c>
      <c r="AE1331" s="191">
        <f t="shared" si="4940"/>
        <v>0</v>
      </c>
      <c r="AF1331" s="191">
        <f t="shared" si="4940"/>
        <v>0</v>
      </c>
      <c r="AG1331" s="191">
        <f t="shared" si="4940"/>
        <v>0</v>
      </c>
      <c r="AH1331" s="191">
        <f t="shared" si="4940"/>
        <v>0</v>
      </c>
      <c r="AI1331" s="163"/>
      <c r="AJ1331" s="191">
        <f t="shared" si="4828"/>
        <v>0</v>
      </c>
      <c r="AK1331" s="191">
        <f t="shared" ref="AK1331:AU1331" si="4941">AK1152+AJ1331</f>
        <v>0</v>
      </c>
      <c r="AL1331" s="191">
        <f t="shared" si="4941"/>
        <v>0</v>
      </c>
      <c r="AM1331" s="191">
        <f t="shared" si="4941"/>
        <v>0</v>
      </c>
      <c r="AN1331" s="191">
        <f t="shared" si="4941"/>
        <v>0</v>
      </c>
      <c r="AO1331" s="191">
        <f t="shared" si="4941"/>
        <v>0</v>
      </c>
      <c r="AP1331" s="191">
        <f t="shared" si="4941"/>
        <v>0</v>
      </c>
      <c r="AQ1331" s="191">
        <f t="shared" si="4941"/>
        <v>0</v>
      </c>
      <c r="AR1331" s="191">
        <f t="shared" si="4941"/>
        <v>0</v>
      </c>
      <c r="AS1331" s="191">
        <f t="shared" si="4941"/>
        <v>0</v>
      </c>
      <c r="AT1331" s="191">
        <f t="shared" si="4941"/>
        <v>0</v>
      </c>
      <c r="AU1331" s="191">
        <f t="shared" si="4941"/>
        <v>0</v>
      </c>
      <c r="AV1331" s="163"/>
      <c r="AW1331" s="191">
        <f t="shared" si="4830"/>
        <v>0</v>
      </c>
      <c r="AX1331" s="191">
        <f t="shared" ref="AX1331:BH1331" si="4942">AX1152+AW1331</f>
        <v>0</v>
      </c>
      <c r="AY1331" s="191">
        <f t="shared" si="4942"/>
        <v>0</v>
      </c>
      <c r="AZ1331" s="191">
        <f t="shared" si="4942"/>
        <v>0</v>
      </c>
      <c r="BA1331" s="191">
        <f t="shared" si="4942"/>
        <v>0</v>
      </c>
      <c r="BB1331" s="191">
        <f t="shared" si="4942"/>
        <v>0</v>
      </c>
      <c r="BC1331" s="191">
        <f t="shared" si="4942"/>
        <v>0</v>
      </c>
      <c r="BD1331" s="191">
        <f t="shared" si="4942"/>
        <v>0</v>
      </c>
      <c r="BE1331" s="191">
        <f t="shared" si="4942"/>
        <v>0</v>
      </c>
      <c r="BF1331" s="191">
        <f t="shared" si="4942"/>
        <v>0</v>
      </c>
      <c r="BG1331" s="191">
        <f t="shared" si="4942"/>
        <v>0</v>
      </c>
      <c r="BH1331" s="191">
        <f t="shared" si="4942"/>
        <v>0</v>
      </c>
      <c r="BI1331" s="163"/>
      <c r="BV1331" s="163"/>
      <c r="CI1331" s="163"/>
      <c r="CV1331" s="163"/>
      <c r="DI1331" s="163"/>
      <c r="DV1331" s="163"/>
      <c r="EI1331" s="163"/>
    </row>
    <row r="1332" spans="1:140" ht="15.75" hidden="1" customHeight="1" outlineLevel="1" x14ac:dyDescent="0.25">
      <c r="A1332" s="2">
        <f t="shared" si="4934"/>
        <v>123</v>
      </c>
      <c r="B1332" s="1">
        <f t="shared" si="4934"/>
        <v>0</v>
      </c>
      <c r="C1332" s="1">
        <f t="shared" si="4934"/>
        <v>0</v>
      </c>
      <c r="D1332" s="2">
        <f t="shared" si="4934"/>
        <v>0</v>
      </c>
      <c r="E1332" s="162">
        <f t="shared" si="4934"/>
        <v>0</v>
      </c>
      <c r="F1332" s="84"/>
      <c r="G1332" s="209"/>
      <c r="H1332" s="128"/>
      <c r="J1332" s="191">
        <f t="shared" ref="J1332:U1332" si="4943">J1153+I1332</f>
        <v>0</v>
      </c>
      <c r="K1332" s="191">
        <f t="shared" si="4943"/>
        <v>0</v>
      </c>
      <c r="L1332" s="191">
        <f t="shared" si="4943"/>
        <v>0</v>
      </c>
      <c r="M1332" s="191">
        <f t="shared" si="4943"/>
        <v>0</v>
      </c>
      <c r="N1332" s="191">
        <f t="shared" si="4943"/>
        <v>0</v>
      </c>
      <c r="O1332" s="191">
        <f t="shared" si="4943"/>
        <v>0</v>
      </c>
      <c r="P1332" s="191">
        <f t="shared" si="4943"/>
        <v>0</v>
      </c>
      <c r="Q1332" s="191">
        <f t="shared" si="4943"/>
        <v>0</v>
      </c>
      <c r="R1332" s="191">
        <f t="shared" si="4943"/>
        <v>0</v>
      </c>
      <c r="S1332" s="191">
        <f t="shared" si="4943"/>
        <v>0</v>
      </c>
      <c r="T1332" s="191">
        <f t="shared" si="4943"/>
        <v>0</v>
      </c>
      <c r="U1332" s="191">
        <f t="shared" si="4943"/>
        <v>0</v>
      </c>
      <c r="V1332" s="163"/>
      <c r="W1332" s="191">
        <f t="shared" si="4826"/>
        <v>0</v>
      </c>
      <c r="X1332" s="191">
        <f t="shared" ref="X1332:AH1332" si="4944">X1153+W1332</f>
        <v>0</v>
      </c>
      <c r="Y1332" s="191">
        <f t="shared" si="4944"/>
        <v>0</v>
      </c>
      <c r="Z1332" s="191">
        <f t="shared" si="4944"/>
        <v>0</v>
      </c>
      <c r="AA1332" s="191">
        <f t="shared" si="4944"/>
        <v>0</v>
      </c>
      <c r="AB1332" s="191">
        <f t="shared" si="4944"/>
        <v>0</v>
      </c>
      <c r="AC1332" s="191">
        <f t="shared" si="4944"/>
        <v>0</v>
      </c>
      <c r="AD1332" s="191">
        <f t="shared" si="4944"/>
        <v>0</v>
      </c>
      <c r="AE1332" s="191">
        <f t="shared" si="4944"/>
        <v>0</v>
      </c>
      <c r="AF1332" s="191">
        <f t="shared" si="4944"/>
        <v>0</v>
      </c>
      <c r="AG1332" s="191">
        <f t="shared" si="4944"/>
        <v>0</v>
      </c>
      <c r="AH1332" s="191">
        <f t="shared" si="4944"/>
        <v>0</v>
      </c>
      <c r="AI1332" s="163"/>
      <c r="AJ1332" s="191">
        <f t="shared" si="4828"/>
        <v>0</v>
      </c>
      <c r="AK1332" s="191">
        <f t="shared" ref="AK1332:AU1332" si="4945">AK1153+AJ1332</f>
        <v>0</v>
      </c>
      <c r="AL1332" s="191">
        <f t="shared" si="4945"/>
        <v>0</v>
      </c>
      <c r="AM1332" s="191">
        <f t="shared" si="4945"/>
        <v>0</v>
      </c>
      <c r="AN1332" s="191">
        <f t="shared" si="4945"/>
        <v>0</v>
      </c>
      <c r="AO1332" s="191">
        <f t="shared" si="4945"/>
        <v>0</v>
      </c>
      <c r="AP1332" s="191">
        <f t="shared" si="4945"/>
        <v>0</v>
      </c>
      <c r="AQ1332" s="191">
        <f t="shared" si="4945"/>
        <v>0</v>
      </c>
      <c r="AR1332" s="191">
        <f t="shared" si="4945"/>
        <v>0</v>
      </c>
      <c r="AS1332" s="191">
        <f t="shared" si="4945"/>
        <v>0</v>
      </c>
      <c r="AT1332" s="191">
        <f t="shared" si="4945"/>
        <v>0</v>
      </c>
      <c r="AU1332" s="191">
        <f t="shared" si="4945"/>
        <v>0</v>
      </c>
      <c r="AV1332" s="163"/>
      <c r="AW1332" s="191">
        <f t="shared" si="4830"/>
        <v>0</v>
      </c>
      <c r="AX1332" s="191">
        <f t="shared" ref="AX1332:BH1332" si="4946">AX1153+AW1332</f>
        <v>0</v>
      </c>
      <c r="AY1332" s="191">
        <f t="shared" si="4946"/>
        <v>0</v>
      </c>
      <c r="AZ1332" s="191">
        <f t="shared" si="4946"/>
        <v>0</v>
      </c>
      <c r="BA1332" s="191">
        <f t="shared" si="4946"/>
        <v>0</v>
      </c>
      <c r="BB1332" s="191">
        <f t="shared" si="4946"/>
        <v>0</v>
      </c>
      <c r="BC1332" s="191">
        <f t="shared" si="4946"/>
        <v>0</v>
      </c>
      <c r="BD1332" s="191">
        <f t="shared" si="4946"/>
        <v>0</v>
      </c>
      <c r="BE1332" s="191">
        <f t="shared" si="4946"/>
        <v>0</v>
      </c>
      <c r="BF1332" s="191">
        <f t="shared" si="4946"/>
        <v>0</v>
      </c>
      <c r="BG1332" s="191">
        <f t="shared" si="4946"/>
        <v>0</v>
      </c>
      <c r="BH1332" s="191">
        <f t="shared" si="4946"/>
        <v>0</v>
      </c>
      <c r="BI1332" s="163"/>
      <c r="BV1332" s="163"/>
      <c r="CI1332" s="163"/>
      <c r="CV1332" s="163"/>
      <c r="DI1332" s="163"/>
      <c r="DV1332" s="163"/>
      <c r="EI1332" s="163"/>
    </row>
    <row r="1333" spans="1:140" ht="15.75" hidden="1" customHeight="1" outlineLevel="1" x14ac:dyDescent="0.25">
      <c r="A1333" s="2">
        <f t="shared" si="4934"/>
        <v>124</v>
      </c>
      <c r="B1333" s="1">
        <f t="shared" si="4934"/>
        <v>0</v>
      </c>
      <c r="C1333" s="1">
        <f t="shared" si="4934"/>
        <v>0</v>
      </c>
      <c r="D1333" s="2">
        <f t="shared" si="4934"/>
        <v>0</v>
      </c>
      <c r="E1333" s="162">
        <f t="shared" si="4934"/>
        <v>0</v>
      </c>
      <c r="F1333" s="84"/>
      <c r="G1333" s="209"/>
      <c r="H1333" s="128"/>
      <c r="J1333" s="191">
        <f t="shared" ref="J1333:U1333" si="4947">J1154+I1333</f>
        <v>0</v>
      </c>
      <c r="K1333" s="191">
        <f t="shared" si="4947"/>
        <v>0</v>
      </c>
      <c r="L1333" s="191">
        <f t="shared" si="4947"/>
        <v>0</v>
      </c>
      <c r="M1333" s="191">
        <f t="shared" si="4947"/>
        <v>0</v>
      </c>
      <c r="N1333" s="191">
        <f t="shared" si="4947"/>
        <v>0</v>
      </c>
      <c r="O1333" s="191">
        <f t="shared" si="4947"/>
        <v>0</v>
      </c>
      <c r="P1333" s="191">
        <f t="shared" si="4947"/>
        <v>0</v>
      </c>
      <c r="Q1333" s="191">
        <f t="shared" si="4947"/>
        <v>0</v>
      </c>
      <c r="R1333" s="191">
        <f t="shared" si="4947"/>
        <v>0</v>
      </c>
      <c r="S1333" s="191">
        <f t="shared" si="4947"/>
        <v>0</v>
      </c>
      <c r="T1333" s="191">
        <f t="shared" si="4947"/>
        <v>0</v>
      </c>
      <c r="U1333" s="191">
        <f t="shared" si="4947"/>
        <v>0</v>
      </c>
      <c r="V1333" s="163"/>
      <c r="W1333" s="191">
        <f t="shared" si="4826"/>
        <v>0</v>
      </c>
      <c r="X1333" s="191">
        <f t="shared" ref="X1333:AH1333" si="4948">X1154+W1333</f>
        <v>0</v>
      </c>
      <c r="Y1333" s="191">
        <f t="shared" si="4948"/>
        <v>0</v>
      </c>
      <c r="Z1333" s="191">
        <f t="shared" si="4948"/>
        <v>0</v>
      </c>
      <c r="AA1333" s="191">
        <f t="shared" si="4948"/>
        <v>0</v>
      </c>
      <c r="AB1333" s="191">
        <f t="shared" si="4948"/>
        <v>0</v>
      </c>
      <c r="AC1333" s="191">
        <f t="shared" si="4948"/>
        <v>0</v>
      </c>
      <c r="AD1333" s="191">
        <f t="shared" si="4948"/>
        <v>0</v>
      </c>
      <c r="AE1333" s="191">
        <f t="shared" si="4948"/>
        <v>0</v>
      </c>
      <c r="AF1333" s="191">
        <f t="shared" si="4948"/>
        <v>0</v>
      </c>
      <c r="AG1333" s="191">
        <f t="shared" si="4948"/>
        <v>0</v>
      </c>
      <c r="AH1333" s="191">
        <f t="shared" si="4948"/>
        <v>0</v>
      </c>
      <c r="AI1333" s="163"/>
      <c r="AJ1333" s="191">
        <f t="shared" si="4828"/>
        <v>0</v>
      </c>
      <c r="AK1333" s="191">
        <f t="shared" ref="AK1333:AU1333" si="4949">AK1154+AJ1333</f>
        <v>0</v>
      </c>
      <c r="AL1333" s="191">
        <f t="shared" si="4949"/>
        <v>0</v>
      </c>
      <c r="AM1333" s="191">
        <f t="shared" si="4949"/>
        <v>0</v>
      </c>
      <c r="AN1333" s="191">
        <f t="shared" si="4949"/>
        <v>0</v>
      </c>
      <c r="AO1333" s="191">
        <f t="shared" si="4949"/>
        <v>0</v>
      </c>
      <c r="AP1333" s="191">
        <f t="shared" si="4949"/>
        <v>0</v>
      </c>
      <c r="AQ1333" s="191">
        <f t="shared" si="4949"/>
        <v>0</v>
      </c>
      <c r="AR1333" s="191">
        <f t="shared" si="4949"/>
        <v>0</v>
      </c>
      <c r="AS1333" s="191">
        <f t="shared" si="4949"/>
        <v>0</v>
      </c>
      <c r="AT1333" s="191">
        <f t="shared" si="4949"/>
        <v>0</v>
      </c>
      <c r="AU1333" s="191">
        <f t="shared" si="4949"/>
        <v>0</v>
      </c>
      <c r="AV1333" s="163"/>
      <c r="AW1333" s="191">
        <f t="shared" si="4830"/>
        <v>0</v>
      </c>
      <c r="AX1333" s="191">
        <f t="shared" ref="AX1333:BH1333" si="4950">AX1154+AW1333</f>
        <v>0</v>
      </c>
      <c r="AY1333" s="191">
        <f t="shared" si="4950"/>
        <v>0</v>
      </c>
      <c r="AZ1333" s="191">
        <f t="shared" si="4950"/>
        <v>0</v>
      </c>
      <c r="BA1333" s="191">
        <f t="shared" si="4950"/>
        <v>0</v>
      </c>
      <c r="BB1333" s="191">
        <f t="shared" si="4950"/>
        <v>0</v>
      </c>
      <c r="BC1333" s="191">
        <f t="shared" si="4950"/>
        <v>0</v>
      </c>
      <c r="BD1333" s="191">
        <f t="shared" si="4950"/>
        <v>0</v>
      </c>
      <c r="BE1333" s="191">
        <f t="shared" si="4950"/>
        <v>0</v>
      </c>
      <c r="BF1333" s="191">
        <f t="shared" si="4950"/>
        <v>0</v>
      </c>
      <c r="BG1333" s="191">
        <f t="shared" si="4950"/>
        <v>0</v>
      </c>
      <c r="BH1333" s="191">
        <f t="shared" si="4950"/>
        <v>0</v>
      </c>
      <c r="BI1333" s="163"/>
      <c r="BV1333" s="163"/>
      <c r="CI1333" s="163"/>
      <c r="CV1333" s="163"/>
      <c r="DI1333" s="163"/>
      <c r="DV1333" s="163"/>
      <c r="EI1333" s="163"/>
    </row>
    <row r="1334" spans="1:140" ht="15.75" hidden="1" customHeight="1" outlineLevel="1" x14ac:dyDescent="0.25">
      <c r="A1334" s="2">
        <f t="shared" si="4934"/>
        <v>125</v>
      </c>
      <c r="B1334" s="1">
        <f t="shared" si="4934"/>
        <v>0</v>
      </c>
      <c r="C1334" s="1">
        <f t="shared" si="4934"/>
        <v>0</v>
      </c>
      <c r="D1334" s="2">
        <f t="shared" si="4934"/>
        <v>0</v>
      </c>
      <c r="E1334" s="162">
        <f t="shared" si="4934"/>
        <v>0</v>
      </c>
      <c r="F1334" s="84"/>
      <c r="G1334" s="209"/>
      <c r="H1334" s="128"/>
      <c r="J1334" s="191">
        <f t="shared" ref="J1334:U1334" si="4951">J1155+I1334</f>
        <v>0</v>
      </c>
      <c r="K1334" s="191">
        <f t="shared" si="4951"/>
        <v>0</v>
      </c>
      <c r="L1334" s="191">
        <f t="shared" si="4951"/>
        <v>0</v>
      </c>
      <c r="M1334" s="191">
        <f t="shared" si="4951"/>
        <v>0</v>
      </c>
      <c r="N1334" s="191">
        <f t="shared" si="4951"/>
        <v>0</v>
      </c>
      <c r="O1334" s="191">
        <f t="shared" si="4951"/>
        <v>0</v>
      </c>
      <c r="P1334" s="191">
        <f t="shared" si="4951"/>
        <v>0</v>
      </c>
      <c r="Q1334" s="191">
        <f t="shared" si="4951"/>
        <v>0</v>
      </c>
      <c r="R1334" s="191">
        <f t="shared" si="4951"/>
        <v>0</v>
      </c>
      <c r="S1334" s="191">
        <f t="shared" si="4951"/>
        <v>0</v>
      </c>
      <c r="T1334" s="191">
        <f t="shared" si="4951"/>
        <v>0</v>
      </c>
      <c r="U1334" s="191">
        <f t="shared" si="4951"/>
        <v>0</v>
      </c>
      <c r="V1334" s="163"/>
      <c r="W1334" s="191">
        <f t="shared" si="4826"/>
        <v>0</v>
      </c>
      <c r="X1334" s="191">
        <f t="shared" ref="X1334:AH1334" si="4952">X1155+W1334</f>
        <v>0</v>
      </c>
      <c r="Y1334" s="191">
        <f t="shared" si="4952"/>
        <v>0</v>
      </c>
      <c r="Z1334" s="191">
        <f t="shared" si="4952"/>
        <v>0</v>
      </c>
      <c r="AA1334" s="191">
        <f t="shared" si="4952"/>
        <v>0</v>
      </c>
      <c r="AB1334" s="191">
        <f t="shared" si="4952"/>
        <v>0</v>
      </c>
      <c r="AC1334" s="191">
        <f t="shared" si="4952"/>
        <v>0</v>
      </c>
      <c r="AD1334" s="191">
        <f t="shared" si="4952"/>
        <v>0</v>
      </c>
      <c r="AE1334" s="191">
        <f t="shared" si="4952"/>
        <v>0</v>
      </c>
      <c r="AF1334" s="191">
        <f t="shared" si="4952"/>
        <v>0</v>
      </c>
      <c r="AG1334" s="191">
        <f t="shared" si="4952"/>
        <v>0</v>
      </c>
      <c r="AH1334" s="191">
        <f t="shared" si="4952"/>
        <v>0</v>
      </c>
      <c r="AI1334" s="163"/>
      <c r="AJ1334" s="191">
        <f t="shared" si="4828"/>
        <v>0</v>
      </c>
      <c r="AK1334" s="191">
        <f t="shared" ref="AK1334:AU1334" si="4953">AK1155+AJ1334</f>
        <v>0</v>
      </c>
      <c r="AL1334" s="191">
        <f t="shared" si="4953"/>
        <v>0</v>
      </c>
      <c r="AM1334" s="191">
        <f t="shared" si="4953"/>
        <v>0</v>
      </c>
      <c r="AN1334" s="191">
        <f t="shared" si="4953"/>
        <v>0</v>
      </c>
      <c r="AO1334" s="191">
        <f t="shared" si="4953"/>
        <v>0</v>
      </c>
      <c r="AP1334" s="191">
        <f t="shared" si="4953"/>
        <v>0</v>
      </c>
      <c r="AQ1334" s="191">
        <f t="shared" si="4953"/>
        <v>0</v>
      </c>
      <c r="AR1334" s="191">
        <f t="shared" si="4953"/>
        <v>0</v>
      </c>
      <c r="AS1334" s="191">
        <f t="shared" si="4953"/>
        <v>0</v>
      </c>
      <c r="AT1334" s="191">
        <f t="shared" si="4953"/>
        <v>0</v>
      </c>
      <c r="AU1334" s="191">
        <f t="shared" si="4953"/>
        <v>0</v>
      </c>
      <c r="AV1334" s="163"/>
      <c r="AW1334" s="191">
        <f t="shared" si="4830"/>
        <v>0</v>
      </c>
      <c r="AX1334" s="191">
        <f t="shared" ref="AX1334:BH1334" si="4954">AX1155+AW1334</f>
        <v>0</v>
      </c>
      <c r="AY1334" s="191">
        <f t="shared" si="4954"/>
        <v>0</v>
      </c>
      <c r="AZ1334" s="191">
        <f t="shared" si="4954"/>
        <v>0</v>
      </c>
      <c r="BA1334" s="191">
        <f t="shared" si="4954"/>
        <v>0</v>
      </c>
      <c r="BB1334" s="191">
        <f t="shared" si="4954"/>
        <v>0</v>
      </c>
      <c r="BC1334" s="191">
        <f t="shared" si="4954"/>
        <v>0</v>
      </c>
      <c r="BD1334" s="191">
        <f t="shared" si="4954"/>
        <v>0</v>
      </c>
      <c r="BE1334" s="191">
        <f t="shared" si="4954"/>
        <v>0</v>
      </c>
      <c r="BF1334" s="191">
        <f t="shared" si="4954"/>
        <v>0</v>
      </c>
      <c r="BG1334" s="191">
        <f t="shared" si="4954"/>
        <v>0</v>
      </c>
      <c r="BH1334" s="191">
        <f t="shared" si="4954"/>
        <v>0</v>
      </c>
      <c r="BI1334" s="163"/>
      <c r="BV1334" s="163"/>
      <c r="CI1334" s="163"/>
      <c r="CV1334" s="163"/>
      <c r="DI1334" s="163"/>
      <c r="DV1334" s="163"/>
      <c r="EI1334" s="163"/>
    </row>
    <row r="1335" spans="1:140" ht="15.75" hidden="1" customHeight="1" outlineLevel="1" x14ac:dyDescent="0.25">
      <c r="A1335" s="2">
        <f t="shared" si="4934"/>
        <v>126</v>
      </c>
      <c r="B1335" s="1">
        <f t="shared" si="4934"/>
        <v>0</v>
      </c>
      <c r="C1335" s="1">
        <f t="shared" si="4934"/>
        <v>0</v>
      </c>
      <c r="D1335" s="2">
        <f t="shared" si="4934"/>
        <v>0</v>
      </c>
      <c r="E1335" s="162">
        <f t="shared" si="4934"/>
        <v>0</v>
      </c>
      <c r="F1335" s="84"/>
      <c r="G1335" s="209"/>
      <c r="H1335" s="128"/>
      <c r="J1335" s="191">
        <f t="shared" ref="J1335:U1335" si="4955">J1156+I1335</f>
        <v>0</v>
      </c>
      <c r="K1335" s="191">
        <f t="shared" si="4955"/>
        <v>0</v>
      </c>
      <c r="L1335" s="191">
        <f t="shared" si="4955"/>
        <v>0</v>
      </c>
      <c r="M1335" s="191">
        <f t="shared" si="4955"/>
        <v>0</v>
      </c>
      <c r="N1335" s="191">
        <f t="shared" si="4955"/>
        <v>0</v>
      </c>
      <c r="O1335" s="191">
        <f t="shared" si="4955"/>
        <v>0</v>
      </c>
      <c r="P1335" s="191">
        <f t="shared" si="4955"/>
        <v>0</v>
      </c>
      <c r="Q1335" s="191">
        <f t="shared" si="4955"/>
        <v>0</v>
      </c>
      <c r="R1335" s="191">
        <f t="shared" si="4955"/>
        <v>0</v>
      </c>
      <c r="S1335" s="191">
        <f t="shared" si="4955"/>
        <v>0</v>
      </c>
      <c r="T1335" s="191">
        <f t="shared" si="4955"/>
        <v>0</v>
      </c>
      <c r="U1335" s="191">
        <f t="shared" si="4955"/>
        <v>0</v>
      </c>
      <c r="V1335" s="163"/>
      <c r="W1335" s="191">
        <f t="shared" si="4826"/>
        <v>0</v>
      </c>
      <c r="X1335" s="191">
        <f t="shared" ref="X1335:AH1335" si="4956">X1156+W1335</f>
        <v>0</v>
      </c>
      <c r="Y1335" s="191">
        <f t="shared" si="4956"/>
        <v>0</v>
      </c>
      <c r="Z1335" s="191">
        <f t="shared" si="4956"/>
        <v>0</v>
      </c>
      <c r="AA1335" s="191">
        <f t="shared" si="4956"/>
        <v>0</v>
      </c>
      <c r="AB1335" s="191">
        <f t="shared" si="4956"/>
        <v>0</v>
      </c>
      <c r="AC1335" s="191">
        <f t="shared" si="4956"/>
        <v>0</v>
      </c>
      <c r="AD1335" s="191">
        <f t="shared" si="4956"/>
        <v>0</v>
      </c>
      <c r="AE1335" s="191">
        <f t="shared" si="4956"/>
        <v>0</v>
      </c>
      <c r="AF1335" s="191">
        <f t="shared" si="4956"/>
        <v>0</v>
      </c>
      <c r="AG1335" s="191">
        <f t="shared" si="4956"/>
        <v>0</v>
      </c>
      <c r="AH1335" s="191">
        <f t="shared" si="4956"/>
        <v>0</v>
      </c>
      <c r="AI1335" s="163"/>
      <c r="AJ1335" s="191">
        <f t="shared" si="4828"/>
        <v>0</v>
      </c>
      <c r="AK1335" s="191">
        <f t="shared" ref="AK1335:AU1335" si="4957">AK1156+AJ1335</f>
        <v>0</v>
      </c>
      <c r="AL1335" s="191">
        <f t="shared" si="4957"/>
        <v>0</v>
      </c>
      <c r="AM1335" s="191">
        <f t="shared" si="4957"/>
        <v>0</v>
      </c>
      <c r="AN1335" s="191">
        <f t="shared" si="4957"/>
        <v>0</v>
      </c>
      <c r="AO1335" s="191">
        <f t="shared" si="4957"/>
        <v>0</v>
      </c>
      <c r="AP1335" s="191">
        <f t="shared" si="4957"/>
        <v>0</v>
      </c>
      <c r="AQ1335" s="191">
        <f t="shared" si="4957"/>
        <v>0</v>
      </c>
      <c r="AR1335" s="191">
        <f t="shared" si="4957"/>
        <v>0</v>
      </c>
      <c r="AS1335" s="191">
        <f t="shared" si="4957"/>
        <v>0</v>
      </c>
      <c r="AT1335" s="191">
        <f t="shared" si="4957"/>
        <v>0</v>
      </c>
      <c r="AU1335" s="191">
        <f t="shared" si="4957"/>
        <v>0</v>
      </c>
      <c r="AV1335" s="163"/>
      <c r="AW1335" s="191">
        <f t="shared" si="4830"/>
        <v>0</v>
      </c>
      <c r="AX1335" s="191">
        <f t="shared" ref="AX1335:BH1335" si="4958">AX1156+AW1335</f>
        <v>0</v>
      </c>
      <c r="AY1335" s="191">
        <f t="shared" si="4958"/>
        <v>0</v>
      </c>
      <c r="AZ1335" s="191">
        <f t="shared" si="4958"/>
        <v>0</v>
      </c>
      <c r="BA1335" s="191">
        <f t="shared" si="4958"/>
        <v>0</v>
      </c>
      <c r="BB1335" s="191">
        <f t="shared" si="4958"/>
        <v>0</v>
      </c>
      <c r="BC1335" s="191">
        <f t="shared" si="4958"/>
        <v>0</v>
      </c>
      <c r="BD1335" s="191">
        <f t="shared" si="4958"/>
        <v>0</v>
      </c>
      <c r="BE1335" s="191">
        <f t="shared" si="4958"/>
        <v>0</v>
      </c>
      <c r="BF1335" s="191">
        <f t="shared" si="4958"/>
        <v>0</v>
      </c>
      <c r="BG1335" s="191">
        <f t="shared" si="4958"/>
        <v>0</v>
      </c>
      <c r="BH1335" s="191">
        <f t="shared" si="4958"/>
        <v>0</v>
      </c>
      <c r="BI1335" s="163"/>
      <c r="BV1335" s="163"/>
      <c r="CI1335" s="163"/>
      <c r="CV1335" s="163"/>
      <c r="DI1335" s="163"/>
      <c r="DV1335" s="163"/>
      <c r="EI1335" s="163"/>
    </row>
    <row r="1336" spans="1:140" ht="15.75" hidden="1" customHeight="1" outlineLevel="1" x14ac:dyDescent="0.25">
      <c r="A1336" s="2">
        <f t="shared" si="4934"/>
        <v>127</v>
      </c>
      <c r="B1336" s="1">
        <f t="shared" si="4934"/>
        <v>0</v>
      </c>
      <c r="C1336" s="1">
        <f t="shared" si="4934"/>
        <v>0</v>
      </c>
      <c r="D1336" s="2">
        <f t="shared" si="4934"/>
        <v>0</v>
      </c>
      <c r="E1336" s="162">
        <f t="shared" si="4934"/>
        <v>0</v>
      </c>
      <c r="F1336" s="84"/>
      <c r="G1336" s="209"/>
      <c r="H1336" s="128"/>
      <c r="J1336" s="191">
        <f t="shared" ref="J1336:U1336" si="4959">J1157+I1336</f>
        <v>0</v>
      </c>
      <c r="K1336" s="191">
        <f t="shared" si="4959"/>
        <v>0</v>
      </c>
      <c r="L1336" s="191">
        <f t="shared" si="4959"/>
        <v>0</v>
      </c>
      <c r="M1336" s="191">
        <f t="shared" si="4959"/>
        <v>0</v>
      </c>
      <c r="N1336" s="191">
        <f t="shared" si="4959"/>
        <v>0</v>
      </c>
      <c r="O1336" s="191">
        <f t="shared" si="4959"/>
        <v>0</v>
      </c>
      <c r="P1336" s="191">
        <f t="shared" si="4959"/>
        <v>0</v>
      </c>
      <c r="Q1336" s="191">
        <f t="shared" si="4959"/>
        <v>0</v>
      </c>
      <c r="R1336" s="191">
        <f t="shared" si="4959"/>
        <v>0</v>
      </c>
      <c r="S1336" s="191">
        <f t="shared" si="4959"/>
        <v>0</v>
      </c>
      <c r="T1336" s="191">
        <f t="shared" si="4959"/>
        <v>0</v>
      </c>
      <c r="U1336" s="191">
        <f t="shared" si="4959"/>
        <v>0</v>
      </c>
      <c r="V1336" s="163"/>
      <c r="W1336" s="191">
        <f t="shared" ref="W1336:W1344" si="4960">W1157+U1336</f>
        <v>0</v>
      </c>
      <c r="X1336" s="191">
        <f t="shared" ref="X1336:AH1336" si="4961">X1157+W1336</f>
        <v>0</v>
      </c>
      <c r="Y1336" s="191">
        <f t="shared" si="4961"/>
        <v>0</v>
      </c>
      <c r="Z1336" s="191">
        <f t="shared" si="4961"/>
        <v>0</v>
      </c>
      <c r="AA1336" s="191">
        <f t="shared" si="4961"/>
        <v>0</v>
      </c>
      <c r="AB1336" s="191">
        <f t="shared" si="4961"/>
        <v>0</v>
      </c>
      <c r="AC1336" s="191">
        <f t="shared" si="4961"/>
        <v>0</v>
      </c>
      <c r="AD1336" s="191">
        <f t="shared" si="4961"/>
        <v>0</v>
      </c>
      <c r="AE1336" s="191">
        <f t="shared" si="4961"/>
        <v>0</v>
      </c>
      <c r="AF1336" s="191">
        <f t="shared" si="4961"/>
        <v>0</v>
      </c>
      <c r="AG1336" s="191">
        <f t="shared" si="4961"/>
        <v>0</v>
      </c>
      <c r="AH1336" s="191">
        <f t="shared" si="4961"/>
        <v>0</v>
      </c>
      <c r="AI1336" s="163"/>
      <c r="AJ1336" s="191">
        <f t="shared" ref="AJ1336:AJ1344" si="4962">AJ1157+AH1336</f>
        <v>0</v>
      </c>
      <c r="AK1336" s="191">
        <f t="shared" ref="AK1336:AU1336" si="4963">AK1157+AJ1336</f>
        <v>0</v>
      </c>
      <c r="AL1336" s="191">
        <f t="shared" si="4963"/>
        <v>0</v>
      </c>
      <c r="AM1336" s="191">
        <f t="shared" si="4963"/>
        <v>0</v>
      </c>
      <c r="AN1336" s="191">
        <f t="shared" si="4963"/>
        <v>0</v>
      </c>
      <c r="AO1336" s="191">
        <f t="shared" si="4963"/>
        <v>0</v>
      </c>
      <c r="AP1336" s="191">
        <f t="shared" si="4963"/>
        <v>0</v>
      </c>
      <c r="AQ1336" s="191">
        <f t="shared" si="4963"/>
        <v>0</v>
      </c>
      <c r="AR1336" s="191">
        <f t="shared" si="4963"/>
        <v>0</v>
      </c>
      <c r="AS1336" s="191">
        <f t="shared" si="4963"/>
        <v>0</v>
      </c>
      <c r="AT1336" s="191">
        <f t="shared" si="4963"/>
        <v>0</v>
      </c>
      <c r="AU1336" s="191">
        <f t="shared" si="4963"/>
        <v>0</v>
      </c>
      <c r="AV1336" s="163"/>
      <c r="AW1336" s="191">
        <f t="shared" ref="AW1336:AW1344" si="4964">AW1157+AU1336</f>
        <v>0</v>
      </c>
      <c r="AX1336" s="191">
        <f t="shared" ref="AX1336:BH1336" si="4965">AX1157+AW1336</f>
        <v>0</v>
      </c>
      <c r="AY1336" s="191">
        <f t="shared" si="4965"/>
        <v>0</v>
      </c>
      <c r="AZ1336" s="191">
        <f t="shared" si="4965"/>
        <v>0</v>
      </c>
      <c r="BA1336" s="191">
        <f t="shared" si="4965"/>
        <v>0</v>
      </c>
      <c r="BB1336" s="191">
        <f t="shared" si="4965"/>
        <v>0</v>
      </c>
      <c r="BC1336" s="191">
        <f t="shared" si="4965"/>
        <v>0</v>
      </c>
      <c r="BD1336" s="191">
        <f t="shared" si="4965"/>
        <v>0</v>
      </c>
      <c r="BE1336" s="191">
        <f t="shared" si="4965"/>
        <v>0</v>
      </c>
      <c r="BF1336" s="191">
        <f t="shared" si="4965"/>
        <v>0</v>
      </c>
      <c r="BG1336" s="191">
        <f t="shared" si="4965"/>
        <v>0</v>
      </c>
      <c r="BH1336" s="191">
        <f t="shared" si="4965"/>
        <v>0</v>
      </c>
      <c r="BI1336" s="163"/>
      <c r="BV1336" s="163"/>
      <c r="CI1336" s="163"/>
      <c r="CV1336" s="163"/>
      <c r="DI1336" s="163"/>
      <c r="DV1336" s="163"/>
      <c r="EI1336" s="163"/>
    </row>
    <row r="1337" spans="1:140" ht="15.75" hidden="1" customHeight="1" outlineLevel="1" x14ac:dyDescent="0.25">
      <c r="A1337" s="2">
        <f t="shared" si="4934"/>
        <v>128</v>
      </c>
      <c r="B1337" s="1">
        <f t="shared" si="4934"/>
        <v>0</v>
      </c>
      <c r="C1337" s="1">
        <f t="shared" si="4934"/>
        <v>0</v>
      </c>
      <c r="D1337" s="2">
        <f t="shared" si="4934"/>
        <v>0</v>
      </c>
      <c r="E1337" s="162">
        <f t="shared" si="4934"/>
        <v>0</v>
      </c>
      <c r="F1337" s="84"/>
      <c r="G1337" s="209"/>
      <c r="H1337" s="128"/>
      <c r="J1337" s="191">
        <f t="shared" ref="J1337:U1337" si="4966">J1158+I1337</f>
        <v>0</v>
      </c>
      <c r="K1337" s="191">
        <f t="shared" si="4966"/>
        <v>0</v>
      </c>
      <c r="L1337" s="191">
        <f t="shared" si="4966"/>
        <v>0</v>
      </c>
      <c r="M1337" s="191">
        <f t="shared" si="4966"/>
        <v>0</v>
      </c>
      <c r="N1337" s="191">
        <f t="shared" si="4966"/>
        <v>0</v>
      </c>
      <c r="O1337" s="191">
        <f t="shared" si="4966"/>
        <v>0</v>
      </c>
      <c r="P1337" s="191">
        <f t="shared" si="4966"/>
        <v>0</v>
      </c>
      <c r="Q1337" s="191">
        <f t="shared" si="4966"/>
        <v>0</v>
      </c>
      <c r="R1337" s="191">
        <f t="shared" si="4966"/>
        <v>0</v>
      </c>
      <c r="S1337" s="191">
        <f t="shared" si="4966"/>
        <v>0</v>
      </c>
      <c r="T1337" s="191">
        <f t="shared" si="4966"/>
        <v>0</v>
      </c>
      <c r="U1337" s="191">
        <f t="shared" si="4966"/>
        <v>0</v>
      </c>
      <c r="V1337" s="163"/>
      <c r="W1337" s="191">
        <f t="shared" si="4960"/>
        <v>0</v>
      </c>
      <c r="X1337" s="191">
        <f t="shared" ref="X1337:AH1337" si="4967">X1158+W1337</f>
        <v>0</v>
      </c>
      <c r="Y1337" s="191">
        <f t="shared" si="4967"/>
        <v>0</v>
      </c>
      <c r="Z1337" s="191">
        <f t="shared" si="4967"/>
        <v>0</v>
      </c>
      <c r="AA1337" s="191">
        <f t="shared" si="4967"/>
        <v>0</v>
      </c>
      <c r="AB1337" s="191">
        <f t="shared" si="4967"/>
        <v>0</v>
      </c>
      <c r="AC1337" s="191">
        <f t="shared" si="4967"/>
        <v>0</v>
      </c>
      <c r="AD1337" s="191">
        <f t="shared" si="4967"/>
        <v>0</v>
      </c>
      <c r="AE1337" s="191">
        <f t="shared" si="4967"/>
        <v>0</v>
      </c>
      <c r="AF1337" s="191">
        <f t="shared" si="4967"/>
        <v>0</v>
      </c>
      <c r="AG1337" s="191">
        <f t="shared" si="4967"/>
        <v>0</v>
      </c>
      <c r="AH1337" s="191">
        <f t="shared" si="4967"/>
        <v>0</v>
      </c>
      <c r="AI1337" s="163"/>
      <c r="AJ1337" s="191">
        <f t="shared" si="4962"/>
        <v>0</v>
      </c>
      <c r="AK1337" s="191">
        <f t="shared" ref="AK1337:AU1337" si="4968">AK1158+AJ1337</f>
        <v>0</v>
      </c>
      <c r="AL1337" s="191">
        <f t="shared" si="4968"/>
        <v>0</v>
      </c>
      <c r="AM1337" s="191">
        <f t="shared" si="4968"/>
        <v>0</v>
      </c>
      <c r="AN1337" s="191">
        <f t="shared" si="4968"/>
        <v>0</v>
      </c>
      <c r="AO1337" s="191">
        <f t="shared" si="4968"/>
        <v>0</v>
      </c>
      <c r="AP1337" s="191">
        <f t="shared" si="4968"/>
        <v>0</v>
      </c>
      <c r="AQ1337" s="191">
        <f t="shared" si="4968"/>
        <v>0</v>
      </c>
      <c r="AR1337" s="191">
        <f t="shared" si="4968"/>
        <v>0</v>
      </c>
      <c r="AS1337" s="191">
        <f t="shared" si="4968"/>
        <v>0</v>
      </c>
      <c r="AT1337" s="191">
        <f t="shared" si="4968"/>
        <v>0</v>
      </c>
      <c r="AU1337" s="191">
        <f t="shared" si="4968"/>
        <v>0</v>
      </c>
      <c r="AV1337" s="163"/>
      <c r="AW1337" s="191">
        <f t="shared" si="4964"/>
        <v>0</v>
      </c>
      <c r="AX1337" s="191">
        <f t="shared" ref="AX1337:BH1337" si="4969">AX1158+AW1337</f>
        <v>0</v>
      </c>
      <c r="AY1337" s="191">
        <f t="shared" si="4969"/>
        <v>0</v>
      </c>
      <c r="AZ1337" s="191">
        <f t="shared" si="4969"/>
        <v>0</v>
      </c>
      <c r="BA1337" s="191">
        <f t="shared" si="4969"/>
        <v>0</v>
      </c>
      <c r="BB1337" s="191">
        <f t="shared" si="4969"/>
        <v>0</v>
      </c>
      <c r="BC1337" s="191">
        <f t="shared" si="4969"/>
        <v>0</v>
      </c>
      <c r="BD1337" s="191">
        <f t="shared" si="4969"/>
        <v>0</v>
      </c>
      <c r="BE1337" s="191">
        <f t="shared" si="4969"/>
        <v>0</v>
      </c>
      <c r="BF1337" s="191">
        <f t="shared" si="4969"/>
        <v>0</v>
      </c>
      <c r="BG1337" s="191">
        <f t="shared" si="4969"/>
        <v>0</v>
      </c>
      <c r="BH1337" s="191">
        <f t="shared" si="4969"/>
        <v>0</v>
      </c>
      <c r="BI1337" s="163"/>
      <c r="BV1337" s="163"/>
      <c r="CI1337" s="163"/>
      <c r="CV1337" s="163"/>
      <c r="DI1337" s="163"/>
      <c r="DV1337" s="163"/>
      <c r="EI1337" s="163"/>
    </row>
    <row r="1338" spans="1:140" ht="15.75" hidden="1" customHeight="1" outlineLevel="1" x14ac:dyDescent="0.25">
      <c r="A1338" s="2">
        <f t="shared" si="4934"/>
        <v>129</v>
      </c>
      <c r="B1338" s="1">
        <f t="shared" si="4934"/>
        <v>0</v>
      </c>
      <c r="C1338" s="1">
        <f t="shared" si="4934"/>
        <v>0</v>
      </c>
      <c r="D1338" s="2">
        <f t="shared" si="4934"/>
        <v>0</v>
      </c>
      <c r="E1338" s="162">
        <f t="shared" si="4934"/>
        <v>0</v>
      </c>
      <c r="F1338" s="84"/>
      <c r="G1338" s="209"/>
      <c r="H1338" s="128"/>
      <c r="J1338" s="191">
        <f t="shared" ref="J1338:U1338" si="4970">J1159+I1338</f>
        <v>0</v>
      </c>
      <c r="K1338" s="191">
        <f t="shared" si="4970"/>
        <v>0</v>
      </c>
      <c r="L1338" s="191">
        <f t="shared" si="4970"/>
        <v>0</v>
      </c>
      <c r="M1338" s="191">
        <f t="shared" si="4970"/>
        <v>0</v>
      </c>
      <c r="N1338" s="191">
        <f t="shared" si="4970"/>
        <v>0</v>
      </c>
      <c r="O1338" s="191">
        <f t="shared" si="4970"/>
        <v>0</v>
      </c>
      <c r="P1338" s="191">
        <f t="shared" si="4970"/>
        <v>0</v>
      </c>
      <c r="Q1338" s="191">
        <f t="shared" si="4970"/>
        <v>0</v>
      </c>
      <c r="R1338" s="191">
        <f t="shared" si="4970"/>
        <v>0</v>
      </c>
      <c r="S1338" s="191">
        <f t="shared" si="4970"/>
        <v>0</v>
      </c>
      <c r="T1338" s="191">
        <f t="shared" si="4970"/>
        <v>0</v>
      </c>
      <c r="U1338" s="191">
        <f t="shared" si="4970"/>
        <v>0</v>
      </c>
      <c r="V1338" s="163"/>
      <c r="W1338" s="191">
        <f t="shared" si="4960"/>
        <v>0</v>
      </c>
      <c r="X1338" s="191">
        <f t="shared" ref="X1338:AH1338" si="4971">X1159+W1338</f>
        <v>0</v>
      </c>
      <c r="Y1338" s="191">
        <f t="shared" si="4971"/>
        <v>0</v>
      </c>
      <c r="Z1338" s="191">
        <f t="shared" si="4971"/>
        <v>0</v>
      </c>
      <c r="AA1338" s="191">
        <f t="shared" si="4971"/>
        <v>0</v>
      </c>
      <c r="AB1338" s="191">
        <f t="shared" si="4971"/>
        <v>0</v>
      </c>
      <c r="AC1338" s="191">
        <f t="shared" si="4971"/>
        <v>0</v>
      </c>
      <c r="AD1338" s="191">
        <f t="shared" si="4971"/>
        <v>0</v>
      </c>
      <c r="AE1338" s="191">
        <f t="shared" si="4971"/>
        <v>0</v>
      </c>
      <c r="AF1338" s="191">
        <f t="shared" si="4971"/>
        <v>0</v>
      </c>
      <c r="AG1338" s="191">
        <f t="shared" si="4971"/>
        <v>0</v>
      </c>
      <c r="AH1338" s="191">
        <f t="shared" si="4971"/>
        <v>0</v>
      </c>
      <c r="AI1338" s="163"/>
      <c r="AJ1338" s="191">
        <f t="shared" si="4962"/>
        <v>0</v>
      </c>
      <c r="AK1338" s="191">
        <f t="shared" ref="AK1338:AU1338" si="4972">AK1159+AJ1338</f>
        <v>0</v>
      </c>
      <c r="AL1338" s="191">
        <f t="shared" si="4972"/>
        <v>0</v>
      </c>
      <c r="AM1338" s="191">
        <f t="shared" si="4972"/>
        <v>0</v>
      </c>
      <c r="AN1338" s="191">
        <f t="shared" si="4972"/>
        <v>0</v>
      </c>
      <c r="AO1338" s="191">
        <f t="shared" si="4972"/>
        <v>0</v>
      </c>
      <c r="AP1338" s="191">
        <f t="shared" si="4972"/>
        <v>0</v>
      </c>
      <c r="AQ1338" s="191">
        <f t="shared" si="4972"/>
        <v>0</v>
      </c>
      <c r="AR1338" s="191">
        <f t="shared" si="4972"/>
        <v>0</v>
      </c>
      <c r="AS1338" s="191">
        <f t="shared" si="4972"/>
        <v>0</v>
      </c>
      <c r="AT1338" s="191">
        <f t="shared" si="4972"/>
        <v>0</v>
      </c>
      <c r="AU1338" s="191">
        <f t="shared" si="4972"/>
        <v>0</v>
      </c>
      <c r="AV1338" s="163"/>
      <c r="AW1338" s="191">
        <f t="shared" si="4964"/>
        <v>0</v>
      </c>
      <c r="AX1338" s="191">
        <f t="shared" ref="AX1338:BH1338" si="4973">AX1159+AW1338</f>
        <v>0</v>
      </c>
      <c r="AY1338" s="191">
        <f t="shared" si="4973"/>
        <v>0</v>
      </c>
      <c r="AZ1338" s="191">
        <f t="shared" si="4973"/>
        <v>0</v>
      </c>
      <c r="BA1338" s="191">
        <f t="shared" si="4973"/>
        <v>0</v>
      </c>
      <c r="BB1338" s="191">
        <f t="shared" si="4973"/>
        <v>0</v>
      </c>
      <c r="BC1338" s="191">
        <f t="shared" si="4973"/>
        <v>0</v>
      </c>
      <c r="BD1338" s="191">
        <f t="shared" si="4973"/>
        <v>0</v>
      </c>
      <c r="BE1338" s="191">
        <f t="shared" si="4973"/>
        <v>0</v>
      </c>
      <c r="BF1338" s="191">
        <f t="shared" si="4973"/>
        <v>0</v>
      </c>
      <c r="BG1338" s="191">
        <f t="shared" si="4973"/>
        <v>0</v>
      </c>
      <c r="BH1338" s="191">
        <f t="shared" si="4973"/>
        <v>0</v>
      </c>
      <c r="BI1338" s="163"/>
      <c r="BV1338" s="163"/>
      <c r="CI1338" s="163"/>
      <c r="CV1338" s="163"/>
      <c r="DI1338" s="163"/>
      <c r="DV1338" s="163"/>
      <c r="EI1338" s="163"/>
    </row>
    <row r="1339" spans="1:140" ht="15.75" hidden="1" customHeight="1" outlineLevel="1" x14ac:dyDescent="0.25">
      <c r="A1339" s="2">
        <f t="shared" si="4934"/>
        <v>130</v>
      </c>
      <c r="B1339" s="1">
        <f t="shared" si="4934"/>
        <v>0</v>
      </c>
      <c r="C1339" s="1">
        <f t="shared" si="4934"/>
        <v>0</v>
      </c>
      <c r="D1339" s="2">
        <f t="shared" si="4934"/>
        <v>0</v>
      </c>
      <c r="E1339" s="162">
        <f t="shared" si="4934"/>
        <v>0</v>
      </c>
      <c r="F1339" s="84"/>
      <c r="G1339" s="209"/>
      <c r="H1339" s="128"/>
      <c r="J1339" s="191">
        <f t="shared" ref="J1339:U1339" si="4974">J1160+I1339</f>
        <v>0</v>
      </c>
      <c r="K1339" s="191">
        <f t="shared" si="4974"/>
        <v>0</v>
      </c>
      <c r="L1339" s="191">
        <f t="shared" si="4974"/>
        <v>0</v>
      </c>
      <c r="M1339" s="191">
        <f t="shared" si="4974"/>
        <v>0</v>
      </c>
      <c r="N1339" s="191">
        <f t="shared" si="4974"/>
        <v>0</v>
      </c>
      <c r="O1339" s="191">
        <f t="shared" si="4974"/>
        <v>0</v>
      </c>
      <c r="P1339" s="191">
        <f t="shared" si="4974"/>
        <v>0</v>
      </c>
      <c r="Q1339" s="191">
        <f t="shared" si="4974"/>
        <v>0</v>
      </c>
      <c r="R1339" s="191">
        <f t="shared" si="4974"/>
        <v>0</v>
      </c>
      <c r="S1339" s="191">
        <f t="shared" si="4974"/>
        <v>0</v>
      </c>
      <c r="T1339" s="191">
        <f t="shared" si="4974"/>
        <v>0</v>
      </c>
      <c r="U1339" s="191">
        <f t="shared" si="4974"/>
        <v>0</v>
      </c>
      <c r="V1339" s="163"/>
      <c r="W1339" s="191">
        <f t="shared" si="4960"/>
        <v>0</v>
      </c>
      <c r="X1339" s="191">
        <f t="shared" ref="X1339:AH1339" si="4975">X1160+W1339</f>
        <v>0</v>
      </c>
      <c r="Y1339" s="191">
        <f t="shared" si="4975"/>
        <v>0</v>
      </c>
      <c r="Z1339" s="191">
        <f t="shared" si="4975"/>
        <v>0</v>
      </c>
      <c r="AA1339" s="191">
        <f t="shared" si="4975"/>
        <v>0</v>
      </c>
      <c r="AB1339" s="191">
        <f t="shared" si="4975"/>
        <v>0</v>
      </c>
      <c r="AC1339" s="191">
        <f t="shared" si="4975"/>
        <v>0</v>
      </c>
      <c r="AD1339" s="191">
        <f t="shared" si="4975"/>
        <v>0</v>
      </c>
      <c r="AE1339" s="191">
        <f t="shared" si="4975"/>
        <v>0</v>
      </c>
      <c r="AF1339" s="191">
        <f t="shared" si="4975"/>
        <v>0</v>
      </c>
      <c r="AG1339" s="191">
        <f t="shared" si="4975"/>
        <v>0</v>
      </c>
      <c r="AH1339" s="191">
        <f t="shared" si="4975"/>
        <v>0</v>
      </c>
      <c r="AI1339" s="163"/>
      <c r="AJ1339" s="191">
        <f t="shared" si="4962"/>
        <v>0</v>
      </c>
      <c r="AK1339" s="191">
        <f t="shared" ref="AK1339:AU1339" si="4976">AK1160+AJ1339</f>
        <v>0</v>
      </c>
      <c r="AL1339" s="191">
        <f t="shared" si="4976"/>
        <v>0</v>
      </c>
      <c r="AM1339" s="191">
        <f t="shared" si="4976"/>
        <v>0</v>
      </c>
      <c r="AN1339" s="191">
        <f t="shared" si="4976"/>
        <v>0</v>
      </c>
      <c r="AO1339" s="191">
        <f t="shared" si="4976"/>
        <v>0</v>
      </c>
      <c r="AP1339" s="191">
        <f t="shared" si="4976"/>
        <v>0</v>
      </c>
      <c r="AQ1339" s="191">
        <f t="shared" si="4976"/>
        <v>0</v>
      </c>
      <c r="AR1339" s="191">
        <f t="shared" si="4976"/>
        <v>0</v>
      </c>
      <c r="AS1339" s="191">
        <f t="shared" si="4976"/>
        <v>0</v>
      </c>
      <c r="AT1339" s="191">
        <f t="shared" si="4976"/>
        <v>0</v>
      </c>
      <c r="AU1339" s="191">
        <f t="shared" si="4976"/>
        <v>0</v>
      </c>
      <c r="AV1339" s="163"/>
      <c r="AW1339" s="191">
        <f t="shared" si="4964"/>
        <v>0</v>
      </c>
      <c r="AX1339" s="191">
        <f t="shared" ref="AX1339:BH1339" si="4977">AX1160+AW1339</f>
        <v>0</v>
      </c>
      <c r="AY1339" s="191">
        <f t="shared" si="4977"/>
        <v>0</v>
      </c>
      <c r="AZ1339" s="191">
        <f t="shared" si="4977"/>
        <v>0</v>
      </c>
      <c r="BA1339" s="191">
        <f t="shared" si="4977"/>
        <v>0</v>
      </c>
      <c r="BB1339" s="191">
        <f t="shared" si="4977"/>
        <v>0</v>
      </c>
      <c r="BC1339" s="191">
        <f t="shared" si="4977"/>
        <v>0</v>
      </c>
      <c r="BD1339" s="191">
        <f t="shared" si="4977"/>
        <v>0</v>
      </c>
      <c r="BE1339" s="191">
        <f t="shared" si="4977"/>
        <v>0</v>
      </c>
      <c r="BF1339" s="191">
        <f t="shared" si="4977"/>
        <v>0</v>
      </c>
      <c r="BG1339" s="191">
        <f t="shared" si="4977"/>
        <v>0</v>
      </c>
      <c r="BH1339" s="191">
        <f t="shared" si="4977"/>
        <v>0</v>
      </c>
      <c r="BI1339" s="163"/>
      <c r="BV1339" s="163"/>
      <c r="CI1339" s="163"/>
      <c r="CV1339" s="163"/>
      <c r="DI1339" s="163"/>
      <c r="DV1339" s="163"/>
      <c r="EI1339" s="163"/>
    </row>
    <row r="1340" spans="1:140" ht="15.75" hidden="1" customHeight="1" outlineLevel="1" x14ac:dyDescent="0.25">
      <c r="A1340" s="2">
        <f t="shared" ref="A1340:E1344" si="4978">A1161</f>
        <v>131</v>
      </c>
      <c r="B1340" s="1">
        <f t="shared" si="4978"/>
        <v>0</v>
      </c>
      <c r="C1340" s="1">
        <f t="shared" si="4978"/>
        <v>0</v>
      </c>
      <c r="D1340" s="2">
        <f t="shared" si="4978"/>
        <v>0</v>
      </c>
      <c r="E1340" s="162">
        <f t="shared" si="4978"/>
        <v>0</v>
      </c>
      <c r="F1340" s="84"/>
      <c r="G1340" s="209"/>
      <c r="H1340" s="128"/>
      <c r="J1340" s="191">
        <f t="shared" ref="J1340:U1340" si="4979">J1161+I1340</f>
        <v>0</v>
      </c>
      <c r="K1340" s="191">
        <f t="shared" si="4979"/>
        <v>0</v>
      </c>
      <c r="L1340" s="191">
        <f t="shared" si="4979"/>
        <v>0</v>
      </c>
      <c r="M1340" s="191">
        <f t="shared" si="4979"/>
        <v>0</v>
      </c>
      <c r="N1340" s="191">
        <f t="shared" si="4979"/>
        <v>0</v>
      </c>
      <c r="O1340" s="191">
        <f t="shared" si="4979"/>
        <v>0</v>
      </c>
      <c r="P1340" s="191">
        <f t="shared" si="4979"/>
        <v>0</v>
      </c>
      <c r="Q1340" s="191">
        <f t="shared" si="4979"/>
        <v>0</v>
      </c>
      <c r="R1340" s="191">
        <f t="shared" si="4979"/>
        <v>0</v>
      </c>
      <c r="S1340" s="191">
        <f t="shared" si="4979"/>
        <v>0</v>
      </c>
      <c r="T1340" s="191">
        <f t="shared" si="4979"/>
        <v>0</v>
      </c>
      <c r="U1340" s="191">
        <f t="shared" si="4979"/>
        <v>0</v>
      </c>
      <c r="V1340" s="163"/>
      <c r="W1340" s="191">
        <f t="shared" si="4960"/>
        <v>0</v>
      </c>
      <c r="X1340" s="191">
        <f t="shared" ref="X1340:AH1340" si="4980">X1161+W1340</f>
        <v>0</v>
      </c>
      <c r="Y1340" s="191">
        <f t="shared" si="4980"/>
        <v>0</v>
      </c>
      <c r="Z1340" s="191">
        <f t="shared" si="4980"/>
        <v>0</v>
      </c>
      <c r="AA1340" s="191">
        <f t="shared" si="4980"/>
        <v>0</v>
      </c>
      <c r="AB1340" s="191">
        <f t="shared" si="4980"/>
        <v>0</v>
      </c>
      <c r="AC1340" s="191">
        <f t="shared" si="4980"/>
        <v>0</v>
      </c>
      <c r="AD1340" s="191">
        <f t="shared" si="4980"/>
        <v>0</v>
      </c>
      <c r="AE1340" s="191">
        <f t="shared" si="4980"/>
        <v>0</v>
      </c>
      <c r="AF1340" s="191">
        <f t="shared" si="4980"/>
        <v>0</v>
      </c>
      <c r="AG1340" s="191">
        <f t="shared" si="4980"/>
        <v>0</v>
      </c>
      <c r="AH1340" s="191">
        <f t="shared" si="4980"/>
        <v>0</v>
      </c>
      <c r="AI1340" s="163"/>
      <c r="AJ1340" s="191">
        <f t="shared" si="4962"/>
        <v>0</v>
      </c>
      <c r="AK1340" s="191">
        <f t="shared" ref="AK1340:AU1340" si="4981">AK1161+AJ1340</f>
        <v>0</v>
      </c>
      <c r="AL1340" s="191">
        <f t="shared" si="4981"/>
        <v>0</v>
      </c>
      <c r="AM1340" s="191">
        <f t="shared" si="4981"/>
        <v>0</v>
      </c>
      <c r="AN1340" s="191">
        <f t="shared" si="4981"/>
        <v>0</v>
      </c>
      <c r="AO1340" s="191">
        <f t="shared" si="4981"/>
        <v>0</v>
      </c>
      <c r="AP1340" s="191">
        <f t="shared" si="4981"/>
        <v>0</v>
      </c>
      <c r="AQ1340" s="191">
        <f t="shared" si="4981"/>
        <v>0</v>
      </c>
      <c r="AR1340" s="191">
        <f t="shared" si="4981"/>
        <v>0</v>
      </c>
      <c r="AS1340" s="191">
        <f t="shared" si="4981"/>
        <v>0</v>
      </c>
      <c r="AT1340" s="191">
        <f t="shared" si="4981"/>
        <v>0</v>
      </c>
      <c r="AU1340" s="191">
        <f t="shared" si="4981"/>
        <v>0</v>
      </c>
      <c r="AV1340" s="163"/>
      <c r="AW1340" s="191">
        <f t="shared" si="4964"/>
        <v>0</v>
      </c>
      <c r="AX1340" s="191">
        <f t="shared" ref="AX1340:BH1340" si="4982">AX1161+AW1340</f>
        <v>0</v>
      </c>
      <c r="AY1340" s="191">
        <f t="shared" si="4982"/>
        <v>0</v>
      </c>
      <c r="AZ1340" s="191">
        <f t="shared" si="4982"/>
        <v>0</v>
      </c>
      <c r="BA1340" s="191">
        <f t="shared" si="4982"/>
        <v>0</v>
      </c>
      <c r="BB1340" s="191">
        <f t="shared" si="4982"/>
        <v>0</v>
      </c>
      <c r="BC1340" s="191">
        <f t="shared" si="4982"/>
        <v>0</v>
      </c>
      <c r="BD1340" s="191">
        <f t="shared" si="4982"/>
        <v>0</v>
      </c>
      <c r="BE1340" s="191">
        <f t="shared" si="4982"/>
        <v>0</v>
      </c>
      <c r="BF1340" s="191">
        <f t="shared" si="4982"/>
        <v>0</v>
      </c>
      <c r="BG1340" s="191">
        <f t="shared" si="4982"/>
        <v>0</v>
      </c>
      <c r="BH1340" s="191">
        <f t="shared" si="4982"/>
        <v>0</v>
      </c>
      <c r="BI1340" s="163"/>
      <c r="BV1340" s="163"/>
      <c r="CI1340" s="163"/>
      <c r="CV1340" s="163"/>
      <c r="DI1340" s="163"/>
      <c r="DV1340" s="163"/>
      <c r="EI1340" s="163"/>
    </row>
    <row r="1341" spans="1:140" ht="15.75" hidden="1" customHeight="1" outlineLevel="1" x14ac:dyDescent="0.25">
      <c r="A1341" s="2">
        <f t="shared" si="4978"/>
        <v>132</v>
      </c>
      <c r="B1341" s="1">
        <f t="shared" si="4978"/>
        <v>0</v>
      </c>
      <c r="C1341" s="1">
        <f t="shared" si="4978"/>
        <v>0</v>
      </c>
      <c r="D1341" s="2">
        <f t="shared" si="4978"/>
        <v>0</v>
      </c>
      <c r="E1341" s="162">
        <f t="shared" si="4978"/>
        <v>0</v>
      </c>
      <c r="F1341" s="84"/>
      <c r="G1341" s="209"/>
      <c r="H1341" s="128"/>
      <c r="J1341" s="191">
        <f t="shared" ref="J1341:U1341" si="4983">J1162+I1341</f>
        <v>0</v>
      </c>
      <c r="K1341" s="191">
        <f t="shared" si="4983"/>
        <v>0</v>
      </c>
      <c r="L1341" s="191">
        <f t="shared" si="4983"/>
        <v>0</v>
      </c>
      <c r="M1341" s="191">
        <f t="shared" si="4983"/>
        <v>0</v>
      </c>
      <c r="N1341" s="191">
        <f t="shared" si="4983"/>
        <v>0</v>
      </c>
      <c r="O1341" s="191">
        <f t="shared" si="4983"/>
        <v>0</v>
      </c>
      <c r="P1341" s="191">
        <f t="shared" si="4983"/>
        <v>0</v>
      </c>
      <c r="Q1341" s="191">
        <f t="shared" si="4983"/>
        <v>0</v>
      </c>
      <c r="R1341" s="191">
        <f t="shared" si="4983"/>
        <v>0</v>
      </c>
      <c r="S1341" s="191">
        <f t="shared" si="4983"/>
        <v>0</v>
      </c>
      <c r="T1341" s="191">
        <f t="shared" si="4983"/>
        <v>0</v>
      </c>
      <c r="U1341" s="191">
        <f t="shared" si="4983"/>
        <v>0</v>
      </c>
      <c r="V1341" s="163"/>
      <c r="W1341" s="191">
        <f t="shared" si="4960"/>
        <v>0</v>
      </c>
      <c r="X1341" s="191">
        <f t="shared" ref="X1341:AH1341" si="4984">X1162+W1341</f>
        <v>0</v>
      </c>
      <c r="Y1341" s="191">
        <f t="shared" si="4984"/>
        <v>0</v>
      </c>
      <c r="Z1341" s="191">
        <f t="shared" si="4984"/>
        <v>0</v>
      </c>
      <c r="AA1341" s="191">
        <f t="shared" si="4984"/>
        <v>0</v>
      </c>
      <c r="AB1341" s="191">
        <f t="shared" si="4984"/>
        <v>0</v>
      </c>
      <c r="AC1341" s="191">
        <f t="shared" si="4984"/>
        <v>0</v>
      </c>
      <c r="AD1341" s="191">
        <f t="shared" si="4984"/>
        <v>0</v>
      </c>
      <c r="AE1341" s="191">
        <f t="shared" si="4984"/>
        <v>0</v>
      </c>
      <c r="AF1341" s="191">
        <f t="shared" si="4984"/>
        <v>0</v>
      </c>
      <c r="AG1341" s="191">
        <f t="shared" si="4984"/>
        <v>0</v>
      </c>
      <c r="AH1341" s="191">
        <f t="shared" si="4984"/>
        <v>0</v>
      </c>
      <c r="AI1341" s="163"/>
      <c r="AJ1341" s="191">
        <f t="shared" si="4962"/>
        <v>0</v>
      </c>
      <c r="AK1341" s="191">
        <f t="shared" ref="AK1341:AU1341" si="4985">AK1162+AJ1341</f>
        <v>0</v>
      </c>
      <c r="AL1341" s="191">
        <f t="shared" si="4985"/>
        <v>0</v>
      </c>
      <c r="AM1341" s="191">
        <f t="shared" si="4985"/>
        <v>0</v>
      </c>
      <c r="AN1341" s="191">
        <f t="shared" si="4985"/>
        <v>0</v>
      </c>
      <c r="AO1341" s="191">
        <f t="shared" si="4985"/>
        <v>0</v>
      </c>
      <c r="AP1341" s="191">
        <f t="shared" si="4985"/>
        <v>0</v>
      </c>
      <c r="AQ1341" s="191">
        <f t="shared" si="4985"/>
        <v>0</v>
      </c>
      <c r="AR1341" s="191">
        <f t="shared" si="4985"/>
        <v>0</v>
      </c>
      <c r="AS1341" s="191">
        <f t="shared" si="4985"/>
        <v>0</v>
      </c>
      <c r="AT1341" s="191">
        <f t="shared" si="4985"/>
        <v>0</v>
      </c>
      <c r="AU1341" s="191">
        <f t="shared" si="4985"/>
        <v>0</v>
      </c>
      <c r="AV1341" s="163"/>
      <c r="AW1341" s="191">
        <f t="shared" si="4964"/>
        <v>0</v>
      </c>
      <c r="AX1341" s="191">
        <f t="shared" ref="AX1341:BH1341" si="4986">AX1162+AW1341</f>
        <v>0</v>
      </c>
      <c r="AY1341" s="191">
        <f t="shared" si="4986"/>
        <v>0</v>
      </c>
      <c r="AZ1341" s="191">
        <f t="shared" si="4986"/>
        <v>0</v>
      </c>
      <c r="BA1341" s="191">
        <f t="shared" si="4986"/>
        <v>0</v>
      </c>
      <c r="BB1341" s="191">
        <f t="shared" si="4986"/>
        <v>0</v>
      </c>
      <c r="BC1341" s="191">
        <f t="shared" si="4986"/>
        <v>0</v>
      </c>
      <c r="BD1341" s="191">
        <f t="shared" si="4986"/>
        <v>0</v>
      </c>
      <c r="BE1341" s="191">
        <f t="shared" si="4986"/>
        <v>0</v>
      </c>
      <c r="BF1341" s="191">
        <f t="shared" si="4986"/>
        <v>0</v>
      </c>
      <c r="BG1341" s="191">
        <f t="shared" si="4986"/>
        <v>0</v>
      </c>
      <c r="BH1341" s="191">
        <f t="shared" si="4986"/>
        <v>0</v>
      </c>
      <c r="BI1341" s="163"/>
      <c r="BV1341" s="163"/>
      <c r="CI1341" s="163"/>
      <c r="CV1341" s="163"/>
      <c r="DI1341" s="163"/>
      <c r="DV1341" s="163"/>
      <c r="EI1341" s="163"/>
    </row>
    <row r="1342" spans="1:140" ht="15.75" hidden="1" customHeight="1" outlineLevel="1" x14ac:dyDescent="0.25">
      <c r="A1342" s="2">
        <f t="shared" si="4978"/>
        <v>133</v>
      </c>
      <c r="B1342" s="1">
        <f t="shared" si="4978"/>
        <v>0</v>
      </c>
      <c r="C1342" s="1">
        <f t="shared" si="4978"/>
        <v>0</v>
      </c>
      <c r="D1342" s="2">
        <f t="shared" si="4978"/>
        <v>0</v>
      </c>
      <c r="E1342" s="162">
        <f t="shared" si="4978"/>
        <v>0</v>
      </c>
      <c r="F1342" s="84"/>
      <c r="G1342" s="209"/>
      <c r="H1342" s="128"/>
      <c r="J1342" s="191">
        <f t="shared" ref="J1342:U1342" si="4987">J1163+I1342</f>
        <v>0</v>
      </c>
      <c r="K1342" s="191">
        <f t="shared" si="4987"/>
        <v>0</v>
      </c>
      <c r="L1342" s="191">
        <f t="shared" si="4987"/>
        <v>0</v>
      </c>
      <c r="M1342" s="191">
        <f t="shared" si="4987"/>
        <v>0</v>
      </c>
      <c r="N1342" s="191">
        <f t="shared" si="4987"/>
        <v>0</v>
      </c>
      <c r="O1342" s="191">
        <f t="shared" si="4987"/>
        <v>0</v>
      </c>
      <c r="P1342" s="191">
        <f t="shared" si="4987"/>
        <v>0</v>
      </c>
      <c r="Q1342" s="191">
        <f t="shared" si="4987"/>
        <v>0</v>
      </c>
      <c r="R1342" s="191">
        <f t="shared" si="4987"/>
        <v>0</v>
      </c>
      <c r="S1342" s="191">
        <f t="shared" si="4987"/>
        <v>0</v>
      </c>
      <c r="T1342" s="191">
        <f t="shared" si="4987"/>
        <v>0</v>
      </c>
      <c r="U1342" s="191">
        <f t="shared" si="4987"/>
        <v>0</v>
      </c>
      <c r="V1342" s="163"/>
      <c r="W1342" s="191">
        <f t="shared" si="4960"/>
        <v>0</v>
      </c>
      <c r="X1342" s="191">
        <f t="shared" ref="X1342:AH1342" si="4988">X1163+W1342</f>
        <v>0</v>
      </c>
      <c r="Y1342" s="191">
        <f t="shared" si="4988"/>
        <v>0</v>
      </c>
      <c r="Z1342" s="191">
        <f t="shared" si="4988"/>
        <v>0</v>
      </c>
      <c r="AA1342" s="191">
        <f t="shared" si="4988"/>
        <v>0</v>
      </c>
      <c r="AB1342" s="191">
        <f t="shared" si="4988"/>
        <v>0</v>
      </c>
      <c r="AC1342" s="191">
        <f t="shared" si="4988"/>
        <v>0</v>
      </c>
      <c r="AD1342" s="191">
        <f t="shared" si="4988"/>
        <v>0</v>
      </c>
      <c r="AE1342" s="191">
        <f t="shared" si="4988"/>
        <v>0</v>
      </c>
      <c r="AF1342" s="191">
        <f t="shared" si="4988"/>
        <v>0</v>
      </c>
      <c r="AG1342" s="191">
        <f t="shared" si="4988"/>
        <v>0</v>
      </c>
      <c r="AH1342" s="191">
        <f t="shared" si="4988"/>
        <v>0</v>
      </c>
      <c r="AI1342" s="163"/>
      <c r="AJ1342" s="191">
        <f t="shared" si="4962"/>
        <v>0</v>
      </c>
      <c r="AK1342" s="191">
        <f t="shared" ref="AK1342:AU1342" si="4989">AK1163+AJ1342</f>
        <v>0</v>
      </c>
      <c r="AL1342" s="191">
        <f t="shared" si="4989"/>
        <v>0</v>
      </c>
      <c r="AM1342" s="191">
        <f t="shared" si="4989"/>
        <v>0</v>
      </c>
      <c r="AN1342" s="191">
        <f t="shared" si="4989"/>
        <v>0</v>
      </c>
      <c r="AO1342" s="191">
        <f t="shared" si="4989"/>
        <v>0</v>
      </c>
      <c r="AP1342" s="191">
        <f t="shared" si="4989"/>
        <v>0</v>
      </c>
      <c r="AQ1342" s="191">
        <f t="shared" si="4989"/>
        <v>0</v>
      </c>
      <c r="AR1342" s="191">
        <f t="shared" si="4989"/>
        <v>0</v>
      </c>
      <c r="AS1342" s="191">
        <f t="shared" si="4989"/>
        <v>0</v>
      </c>
      <c r="AT1342" s="191">
        <f t="shared" si="4989"/>
        <v>0</v>
      </c>
      <c r="AU1342" s="191">
        <f t="shared" si="4989"/>
        <v>0</v>
      </c>
      <c r="AV1342" s="163"/>
      <c r="AW1342" s="191">
        <f t="shared" si="4964"/>
        <v>0</v>
      </c>
      <c r="AX1342" s="191">
        <f t="shared" ref="AX1342:BH1342" si="4990">AX1163+AW1342</f>
        <v>0</v>
      </c>
      <c r="AY1342" s="191">
        <f t="shared" si="4990"/>
        <v>0</v>
      </c>
      <c r="AZ1342" s="191">
        <f t="shared" si="4990"/>
        <v>0</v>
      </c>
      <c r="BA1342" s="191">
        <f t="shared" si="4990"/>
        <v>0</v>
      </c>
      <c r="BB1342" s="191">
        <f t="shared" si="4990"/>
        <v>0</v>
      </c>
      <c r="BC1342" s="191">
        <f t="shared" si="4990"/>
        <v>0</v>
      </c>
      <c r="BD1342" s="191">
        <f t="shared" si="4990"/>
        <v>0</v>
      </c>
      <c r="BE1342" s="191">
        <f t="shared" si="4990"/>
        <v>0</v>
      </c>
      <c r="BF1342" s="191">
        <f t="shared" si="4990"/>
        <v>0</v>
      </c>
      <c r="BG1342" s="191">
        <f t="shared" si="4990"/>
        <v>0</v>
      </c>
      <c r="BH1342" s="191">
        <f t="shared" si="4990"/>
        <v>0</v>
      </c>
      <c r="BI1342" s="163"/>
      <c r="BV1342" s="163"/>
      <c r="CI1342" s="163"/>
      <c r="CV1342" s="163"/>
      <c r="DI1342" s="163"/>
      <c r="DV1342" s="163"/>
      <c r="EI1342" s="163"/>
    </row>
    <row r="1343" spans="1:140" ht="15.75" hidden="1" customHeight="1" x14ac:dyDescent="0.25">
      <c r="A1343" s="2" t="str">
        <f t="shared" si="4978"/>
        <v>2021F</v>
      </c>
      <c r="B1343" s="1" t="str">
        <f t="shared" si="4978"/>
        <v>PRE-09360</v>
      </c>
      <c r="C1343" s="1" t="str">
        <f t="shared" si="4978"/>
        <v>SPP TAU PRE-09360 - 2021F</v>
      </c>
      <c r="D1343" s="2" t="str">
        <f t="shared" si="4978"/>
        <v>PRE-2021F</v>
      </c>
      <c r="E1343" s="162" t="str">
        <f t="shared" si="4978"/>
        <v>SPP TAU - 2021F</v>
      </c>
      <c r="F1343" s="84"/>
      <c r="G1343" s="123">
        <v>355</v>
      </c>
      <c r="H1343" s="128"/>
      <c r="J1343" s="191">
        <f t="shared" ref="J1343:U1343" si="4991">J1164+I1343</f>
        <v>0</v>
      </c>
      <c r="K1343" s="191">
        <f t="shared" si="4991"/>
        <v>0</v>
      </c>
      <c r="L1343" s="191">
        <f t="shared" si="4991"/>
        <v>0</v>
      </c>
      <c r="M1343" s="191">
        <f t="shared" si="4991"/>
        <v>0</v>
      </c>
      <c r="N1343" s="191">
        <f t="shared" si="4991"/>
        <v>0</v>
      </c>
      <c r="O1343" s="191">
        <f t="shared" si="4991"/>
        <v>0</v>
      </c>
      <c r="P1343" s="191">
        <f t="shared" si="4991"/>
        <v>0</v>
      </c>
      <c r="Q1343" s="191">
        <f t="shared" si="4991"/>
        <v>0</v>
      </c>
      <c r="R1343" s="191">
        <f t="shared" si="4991"/>
        <v>0</v>
      </c>
      <c r="S1343" s="191">
        <f t="shared" si="4991"/>
        <v>0</v>
      </c>
      <c r="T1343" s="191">
        <f t="shared" si="4991"/>
        <v>0</v>
      </c>
      <c r="U1343" s="191">
        <f t="shared" si="4991"/>
        <v>0</v>
      </c>
      <c r="V1343" s="163"/>
      <c r="W1343" s="191">
        <f t="shared" si="4960"/>
        <v>0</v>
      </c>
      <c r="X1343" s="191">
        <f t="shared" ref="X1343:AH1343" si="4992">X1164+W1343</f>
        <v>0</v>
      </c>
      <c r="Y1343" s="191">
        <f t="shared" si="4992"/>
        <v>0</v>
      </c>
      <c r="Z1343" s="191">
        <f t="shared" si="4992"/>
        <v>0</v>
      </c>
      <c r="AA1343" s="191">
        <f t="shared" si="4992"/>
        <v>0</v>
      </c>
      <c r="AB1343" s="191">
        <f t="shared" si="4992"/>
        <v>0</v>
      </c>
      <c r="AC1343" s="191">
        <f t="shared" si="4992"/>
        <v>0</v>
      </c>
      <c r="AD1343" s="191">
        <f t="shared" si="4992"/>
        <v>0</v>
      </c>
      <c r="AE1343" s="191">
        <f t="shared" si="4992"/>
        <v>0</v>
      </c>
      <c r="AF1343" s="191">
        <f t="shared" si="4992"/>
        <v>0</v>
      </c>
      <c r="AG1343" s="191">
        <f t="shared" si="4992"/>
        <v>0</v>
      </c>
      <c r="AH1343" s="191">
        <f t="shared" si="4992"/>
        <v>0</v>
      </c>
      <c r="AI1343" s="163"/>
      <c r="AJ1343" s="191">
        <f t="shared" si="4962"/>
        <v>0</v>
      </c>
      <c r="AK1343" s="191">
        <f t="shared" ref="AK1343:AU1343" si="4993">AK1164+AJ1343</f>
        <v>0</v>
      </c>
      <c r="AL1343" s="191">
        <f t="shared" si="4993"/>
        <v>0</v>
      </c>
      <c r="AM1343" s="191">
        <f t="shared" si="4993"/>
        <v>0</v>
      </c>
      <c r="AN1343" s="191">
        <f t="shared" si="4993"/>
        <v>0</v>
      </c>
      <c r="AO1343" s="191">
        <f t="shared" si="4993"/>
        <v>0</v>
      </c>
      <c r="AP1343" s="191">
        <f t="shared" si="4993"/>
        <v>0</v>
      </c>
      <c r="AQ1343" s="191">
        <f t="shared" si="4993"/>
        <v>0</v>
      </c>
      <c r="AR1343" s="191">
        <f t="shared" si="4993"/>
        <v>0</v>
      </c>
      <c r="AS1343" s="191">
        <f t="shared" si="4993"/>
        <v>0</v>
      </c>
      <c r="AT1343" s="191">
        <f t="shared" si="4993"/>
        <v>0</v>
      </c>
      <c r="AU1343" s="191">
        <f t="shared" si="4993"/>
        <v>0</v>
      </c>
      <c r="AV1343" s="163"/>
      <c r="AW1343" s="191">
        <f t="shared" si="4964"/>
        <v>0</v>
      </c>
      <c r="AX1343" s="191">
        <f t="shared" ref="AX1343:BH1343" si="4994">AX1164+AW1343</f>
        <v>0</v>
      </c>
      <c r="AY1343" s="191">
        <f t="shared" si="4994"/>
        <v>0</v>
      </c>
      <c r="AZ1343" s="191">
        <f t="shared" si="4994"/>
        <v>0</v>
      </c>
      <c r="BA1343" s="191">
        <f t="shared" si="4994"/>
        <v>0</v>
      </c>
      <c r="BB1343" s="191">
        <f t="shared" si="4994"/>
        <v>0</v>
      </c>
      <c r="BC1343" s="191">
        <f t="shared" si="4994"/>
        <v>0</v>
      </c>
      <c r="BD1343" s="191">
        <f t="shared" si="4994"/>
        <v>0</v>
      </c>
      <c r="BE1343" s="191">
        <f t="shared" si="4994"/>
        <v>0</v>
      </c>
      <c r="BF1343" s="191">
        <f t="shared" si="4994"/>
        <v>0</v>
      </c>
      <c r="BG1343" s="191">
        <f t="shared" si="4994"/>
        <v>0</v>
      </c>
      <c r="BH1343" s="191">
        <f t="shared" si="4994"/>
        <v>0</v>
      </c>
      <c r="BI1343" s="163"/>
      <c r="BV1343" s="163"/>
      <c r="CI1343" s="163"/>
      <c r="CV1343" s="163"/>
      <c r="DI1343" s="163"/>
      <c r="DV1343" s="163"/>
      <c r="EI1343" s="163"/>
    </row>
    <row r="1344" spans="1:140" ht="15.75" hidden="1" x14ac:dyDescent="0.25">
      <c r="A1344" s="2" t="str">
        <f t="shared" si="4978"/>
        <v>2022B</v>
      </c>
      <c r="B1344" s="1" t="str">
        <f t="shared" si="4978"/>
        <v>PRE-2022B</v>
      </c>
      <c r="C1344" s="1" t="str">
        <f t="shared" si="4978"/>
        <v>SPP TAU - 2022B</v>
      </c>
      <c r="D1344" s="2" t="str">
        <f t="shared" si="4978"/>
        <v>PRE-2022B</v>
      </c>
      <c r="E1344" s="162" t="str">
        <f t="shared" si="4978"/>
        <v>SPP TAU - 2022B</v>
      </c>
      <c r="F1344" s="112"/>
      <c r="G1344" s="123">
        <v>355</v>
      </c>
      <c r="H1344" s="219"/>
      <c r="J1344" s="191">
        <f t="shared" ref="J1344:U1344" si="4995">J1165+I1344</f>
        <v>0</v>
      </c>
      <c r="K1344" s="191">
        <f t="shared" si="4995"/>
        <v>0</v>
      </c>
      <c r="L1344" s="191">
        <f t="shared" si="4995"/>
        <v>0</v>
      </c>
      <c r="M1344" s="191">
        <f t="shared" si="4995"/>
        <v>0</v>
      </c>
      <c r="N1344" s="191">
        <f t="shared" si="4995"/>
        <v>0</v>
      </c>
      <c r="O1344" s="191">
        <f t="shared" si="4995"/>
        <v>0</v>
      </c>
      <c r="P1344" s="191">
        <f t="shared" si="4995"/>
        <v>0</v>
      </c>
      <c r="Q1344" s="191">
        <f t="shared" si="4995"/>
        <v>0</v>
      </c>
      <c r="R1344" s="191">
        <f t="shared" si="4995"/>
        <v>0</v>
      </c>
      <c r="S1344" s="191">
        <f t="shared" si="4995"/>
        <v>0</v>
      </c>
      <c r="T1344" s="191">
        <f t="shared" si="4995"/>
        <v>0</v>
      </c>
      <c r="U1344" s="191">
        <f t="shared" si="4995"/>
        <v>0</v>
      </c>
      <c r="V1344" s="116"/>
      <c r="W1344" s="191">
        <f t="shared" si="4960"/>
        <v>0</v>
      </c>
      <c r="X1344" s="191">
        <f t="shared" ref="X1344:AH1344" si="4996">X1165+W1344</f>
        <v>0</v>
      </c>
      <c r="Y1344" s="191">
        <f t="shared" si="4996"/>
        <v>0</v>
      </c>
      <c r="Z1344" s="191">
        <f t="shared" si="4996"/>
        <v>0</v>
      </c>
      <c r="AA1344" s="191">
        <f t="shared" si="4996"/>
        <v>0</v>
      </c>
      <c r="AB1344" s="191">
        <f t="shared" si="4996"/>
        <v>0</v>
      </c>
      <c r="AC1344" s="191">
        <f t="shared" si="4996"/>
        <v>0</v>
      </c>
      <c r="AD1344" s="191">
        <f t="shared" si="4996"/>
        <v>0</v>
      </c>
      <c r="AE1344" s="191">
        <f t="shared" si="4996"/>
        <v>0</v>
      </c>
      <c r="AF1344" s="191">
        <f t="shared" si="4996"/>
        <v>0</v>
      </c>
      <c r="AG1344" s="191">
        <f t="shared" si="4996"/>
        <v>0</v>
      </c>
      <c r="AH1344" s="191">
        <f t="shared" si="4996"/>
        <v>0</v>
      </c>
      <c r="AI1344" s="163"/>
      <c r="AJ1344" s="191">
        <f t="shared" si="4962"/>
        <v>0</v>
      </c>
      <c r="AK1344" s="191">
        <f t="shared" ref="AK1344:AU1344" si="4997">AK1165+AJ1344</f>
        <v>0</v>
      </c>
      <c r="AL1344" s="191">
        <f t="shared" si="4997"/>
        <v>0</v>
      </c>
      <c r="AM1344" s="191">
        <f t="shared" si="4997"/>
        <v>0</v>
      </c>
      <c r="AN1344" s="191">
        <f t="shared" si="4997"/>
        <v>0</v>
      </c>
      <c r="AO1344" s="191">
        <f t="shared" si="4997"/>
        <v>0</v>
      </c>
      <c r="AP1344" s="191">
        <f t="shared" si="4997"/>
        <v>0</v>
      </c>
      <c r="AQ1344" s="191">
        <f t="shared" si="4997"/>
        <v>0</v>
      </c>
      <c r="AR1344" s="191">
        <f t="shared" si="4997"/>
        <v>0</v>
      </c>
      <c r="AS1344" s="191">
        <f t="shared" si="4997"/>
        <v>0</v>
      </c>
      <c r="AT1344" s="191">
        <f t="shared" si="4997"/>
        <v>0</v>
      </c>
      <c r="AU1344" s="191">
        <f t="shared" si="4997"/>
        <v>0</v>
      </c>
      <c r="AV1344" s="163"/>
      <c r="AW1344" s="191">
        <f t="shared" si="4964"/>
        <v>0</v>
      </c>
      <c r="AX1344" s="191">
        <f t="shared" ref="AX1344:BH1344" si="4998">AX1165+AW1344</f>
        <v>0</v>
      </c>
      <c r="AY1344" s="191">
        <f t="shared" si="4998"/>
        <v>0</v>
      </c>
      <c r="AZ1344" s="191">
        <f t="shared" si="4998"/>
        <v>0</v>
      </c>
      <c r="BA1344" s="191">
        <f t="shared" si="4998"/>
        <v>0</v>
      </c>
      <c r="BB1344" s="191">
        <f t="shared" si="4998"/>
        <v>0</v>
      </c>
      <c r="BC1344" s="191">
        <f t="shared" si="4998"/>
        <v>0</v>
      </c>
      <c r="BD1344" s="191">
        <f t="shared" si="4998"/>
        <v>0</v>
      </c>
      <c r="BE1344" s="191">
        <f t="shared" si="4998"/>
        <v>0</v>
      </c>
      <c r="BF1344" s="191">
        <f t="shared" si="4998"/>
        <v>0</v>
      </c>
      <c r="BG1344" s="191">
        <f t="shared" si="4998"/>
        <v>0</v>
      </c>
      <c r="BH1344" s="191">
        <f t="shared" si="4998"/>
        <v>0</v>
      </c>
      <c r="BI1344" s="163"/>
      <c r="BJ1344" s="2" t="e">
        <f>#REF!</f>
        <v>#REF!</v>
      </c>
      <c r="BK1344" s="2" t="e">
        <f>#REF!</f>
        <v>#REF!</v>
      </c>
      <c r="BL1344" s="2" t="e">
        <f>#REF!</f>
        <v>#REF!</v>
      </c>
      <c r="BM1344" s="2" t="e">
        <f>#REF!</f>
        <v>#REF!</v>
      </c>
      <c r="BN1344" s="2" t="e">
        <f>#REF!</f>
        <v>#REF!</v>
      </c>
      <c r="BO1344" s="2" t="e">
        <f>#REF!</f>
        <v>#REF!</v>
      </c>
      <c r="BP1344" s="2" t="e">
        <f>#REF!</f>
        <v>#REF!</v>
      </c>
      <c r="BQ1344" s="2" t="e">
        <f>#REF!</f>
        <v>#REF!</v>
      </c>
      <c r="BR1344" s="2" t="e">
        <f>#REF!</f>
        <v>#REF!</v>
      </c>
      <c r="BS1344" s="2" t="e">
        <f>#REF!</f>
        <v>#REF!</v>
      </c>
      <c r="BT1344" s="2" t="e">
        <f>#REF!</f>
        <v>#REF!</v>
      </c>
      <c r="BU1344" s="2" t="e">
        <f>#REF!</f>
        <v>#REF!</v>
      </c>
      <c r="BV1344" s="163" t="e">
        <f t="shared" ref="BV1344" si="4999">SUM(BJ1344:BU1344)</f>
        <v>#REF!</v>
      </c>
      <c r="BW1344" s="2" t="e">
        <f>#REF!</f>
        <v>#REF!</v>
      </c>
      <c r="BX1344" s="2" t="e">
        <f>#REF!</f>
        <v>#REF!</v>
      </c>
      <c r="BY1344" s="2" t="e">
        <f>#REF!</f>
        <v>#REF!</v>
      </c>
      <c r="BZ1344" s="2" t="e">
        <f>#REF!</f>
        <v>#REF!</v>
      </c>
      <c r="CA1344" s="2" t="e">
        <f>#REF!</f>
        <v>#REF!</v>
      </c>
      <c r="CB1344" s="2" t="e">
        <f>#REF!</f>
        <v>#REF!</v>
      </c>
      <c r="CC1344" s="2" t="e">
        <f>#REF!</f>
        <v>#REF!</v>
      </c>
      <c r="CD1344" s="2" t="e">
        <f>#REF!</f>
        <v>#REF!</v>
      </c>
      <c r="CE1344" s="2" t="e">
        <f>#REF!</f>
        <v>#REF!</v>
      </c>
      <c r="CF1344" s="2" t="e">
        <f>#REF!</f>
        <v>#REF!</v>
      </c>
      <c r="CG1344" s="2" t="e">
        <f>#REF!</f>
        <v>#REF!</v>
      </c>
      <c r="CH1344" s="2" t="e">
        <f>#REF!</f>
        <v>#REF!</v>
      </c>
      <c r="CI1344" s="163" t="e">
        <f t="shared" ref="CI1344" si="5000">SUM(BW1344:CH1344)</f>
        <v>#REF!</v>
      </c>
      <c r="CJ1344" s="2" t="e">
        <f>#REF!</f>
        <v>#REF!</v>
      </c>
      <c r="CK1344" s="2" t="e">
        <f>#REF!</f>
        <v>#REF!</v>
      </c>
      <c r="CL1344" s="2" t="e">
        <f>#REF!</f>
        <v>#REF!</v>
      </c>
      <c r="CM1344" s="2" t="e">
        <f>#REF!</f>
        <v>#REF!</v>
      </c>
      <c r="CN1344" s="2" t="e">
        <f>#REF!</f>
        <v>#REF!</v>
      </c>
      <c r="CO1344" s="2" t="e">
        <f>#REF!</f>
        <v>#REF!</v>
      </c>
      <c r="CP1344" s="2" t="e">
        <f>#REF!</f>
        <v>#REF!</v>
      </c>
      <c r="CQ1344" s="2" t="e">
        <f>#REF!</f>
        <v>#REF!</v>
      </c>
      <c r="CR1344" s="2" t="e">
        <f>#REF!</f>
        <v>#REF!</v>
      </c>
      <c r="CS1344" s="2" t="e">
        <f>#REF!</f>
        <v>#REF!</v>
      </c>
      <c r="CT1344" s="2" t="e">
        <f>#REF!</f>
        <v>#REF!</v>
      </c>
      <c r="CU1344" s="2" t="e">
        <f>#REF!</f>
        <v>#REF!</v>
      </c>
      <c r="CV1344" s="163" t="e">
        <f t="shared" ref="CV1344" si="5001">SUM(CJ1344:CU1344)</f>
        <v>#REF!</v>
      </c>
      <c r="CW1344" s="2" t="e">
        <f>#REF!</f>
        <v>#REF!</v>
      </c>
      <c r="CX1344" s="2" t="e">
        <f>#REF!</f>
        <v>#REF!</v>
      </c>
      <c r="CY1344" s="2" t="e">
        <f>#REF!</f>
        <v>#REF!</v>
      </c>
      <c r="CZ1344" s="2" t="e">
        <f>#REF!</f>
        <v>#REF!</v>
      </c>
      <c r="DA1344" s="2" t="e">
        <f>#REF!</f>
        <v>#REF!</v>
      </c>
      <c r="DB1344" s="2" t="e">
        <f>#REF!</f>
        <v>#REF!</v>
      </c>
      <c r="DC1344" s="2" t="e">
        <f>#REF!</f>
        <v>#REF!</v>
      </c>
      <c r="DD1344" s="2" t="e">
        <f>#REF!</f>
        <v>#REF!</v>
      </c>
      <c r="DE1344" s="2" t="e">
        <f>#REF!</f>
        <v>#REF!</v>
      </c>
      <c r="DF1344" s="2" t="e">
        <f>#REF!</f>
        <v>#REF!</v>
      </c>
      <c r="DG1344" s="2" t="e">
        <f>#REF!</f>
        <v>#REF!</v>
      </c>
      <c r="DH1344" s="2" t="e">
        <f>#REF!</f>
        <v>#REF!</v>
      </c>
      <c r="DI1344" s="163" t="e">
        <f t="shared" ref="DI1344" si="5002">SUM(CW1344:DH1344)</f>
        <v>#REF!</v>
      </c>
      <c r="DJ1344" s="2" t="e">
        <f>#REF!</f>
        <v>#REF!</v>
      </c>
      <c r="DK1344" s="2" t="e">
        <f>#REF!</f>
        <v>#REF!</v>
      </c>
      <c r="DL1344" s="2" t="e">
        <f>#REF!</f>
        <v>#REF!</v>
      </c>
      <c r="DM1344" s="2" t="e">
        <f>#REF!</f>
        <v>#REF!</v>
      </c>
      <c r="DN1344" s="2" t="e">
        <f>#REF!</f>
        <v>#REF!</v>
      </c>
      <c r="DO1344" s="2" t="e">
        <f>#REF!</f>
        <v>#REF!</v>
      </c>
      <c r="DP1344" s="2" t="e">
        <f>#REF!</f>
        <v>#REF!</v>
      </c>
      <c r="DQ1344" s="2" t="e">
        <f>#REF!</f>
        <v>#REF!</v>
      </c>
      <c r="DR1344" s="2" t="e">
        <f>#REF!</f>
        <v>#REF!</v>
      </c>
      <c r="DS1344" s="2" t="e">
        <f>#REF!</f>
        <v>#REF!</v>
      </c>
      <c r="DT1344" s="2" t="e">
        <f>#REF!</f>
        <v>#REF!</v>
      </c>
      <c r="DU1344" s="2" t="e">
        <f>#REF!</f>
        <v>#REF!</v>
      </c>
      <c r="DV1344" s="163" t="e">
        <f t="shared" ref="DV1344" si="5003">SUM(DJ1344:DU1344)</f>
        <v>#REF!</v>
      </c>
      <c r="DW1344" s="2" t="e">
        <f>#REF!</f>
        <v>#REF!</v>
      </c>
      <c r="DX1344" s="2" t="e">
        <f>#REF!</f>
        <v>#REF!</v>
      </c>
      <c r="DY1344" s="2" t="e">
        <f>#REF!</f>
        <v>#REF!</v>
      </c>
      <c r="DZ1344" s="2" t="e">
        <f>#REF!</f>
        <v>#REF!</v>
      </c>
      <c r="EA1344" s="2" t="e">
        <f>#REF!</f>
        <v>#REF!</v>
      </c>
      <c r="EB1344" s="2" t="e">
        <f>#REF!</f>
        <v>#REF!</v>
      </c>
      <c r="EC1344" s="2" t="e">
        <f>#REF!</f>
        <v>#REF!</v>
      </c>
      <c r="ED1344" s="2" t="e">
        <f>#REF!</f>
        <v>#REF!</v>
      </c>
      <c r="EE1344" s="2" t="e">
        <f>#REF!</f>
        <v>#REF!</v>
      </c>
      <c r="EF1344" s="2" t="e">
        <f>#REF!</f>
        <v>#REF!</v>
      </c>
      <c r="EG1344" s="2" t="e">
        <f>#REF!</f>
        <v>#REF!</v>
      </c>
      <c r="EH1344" s="2" t="e">
        <f>#REF!</f>
        <v>#REF!</v>
      </c>
      <c r="EI1344" s="163" t="e">
        <f t="shared" ref="EI1344" si="5004">SUM(DW1344:EH1344)</f>
        <v>#REF!</v>
      </c>
      <c r="EJ1344" s="2" t="e">
        <f>EI1344+DV1344+DI1344+CV1344+CI1344+BV1344+BI1344+AV1344+AI1344+V1344</f>
        <v>#REF!</v>
      </c>
    </row>
    <row r="1345" spans="1:139" s="1" customFormat="1" ht="15.75" x14ac:dyDescent="0.25">
      <c r="B1345" s="1" t="s">
        <v>227</v>
      </c>
      <c r="E1345" s="81"/>
      <c r="H1345" s="130"/>
      <c r="I1345" s="182">
        <f t="shared" ref="I1345:U1345" si="5005">SUM(I1170:I1344)</f>
        <v>0</v>
      </c>
      <c r="J1345" s="170">
        <f t="shared" si="5005"/>
        <v>0</v>
      </c>
      <c r="K1345" s="171">
        <f t="shared" si="5005"/>
        <v>0</v>
      </c>
      <c r="L1345" s="171">
        <f t="shared" si="5005"/>
        <v>0</v>
      </c>
      <c r="M1345" s="171">
        <f t="shared" si="5005"/>
        <v>0</v>
      </c>
      <c r="N1345" s="171">
        <f t="shared" si="5005"/>
        <v>0</v>
      </c>
      <c r="O1345" s="171">
        <f t="shared" si="5005"/>
        <v>0</v>
      </c>
      <c r="P1345" s="171">
        <f t="shared" si="5005"/>
        <v>0</v>
      </c>
      <c r="Q1345" s="171">
        <f t="shared" si="5005"/>
        <v>48556.56</v>
      </c>
      <c r="R1345" s="171">
        <f t="shared" si="5005"/>
        <v>48556.56</v>
      </c>
      <c r="S1345" s="171">
        <f t="shared" si="5005"/>
        <v>48556.56</v>
      </c>
      <c r="T1345" s="171">
        <f t="shared" si="5005"/>
        <v>48556.56</v>
      </c>
      <c r="U1345" s="171">
        <f t="shared" si="5005"/>
        <v>48556.56</v>
      </c>
      <c r="V1345" s="172"/>
      <c r="W1345" s="170">
        <f t="shared" ref="W1345:AH1345" si="5006">SUM(W1170:W1344)</f>
        <v>53355.24</v>
      </c>
      <c r="X1345" s="171">
        <f t="shared" si="5006"/>
        <v>105272.36</v>
      </c>
      <c r="Y1345" s="171">
        <f t="shared" si="5006"/>
        <v>105272.36</v>
      </c>
      <c r="Z1345" s="171">
        <f t="shared" si="5006"/>
        <v>105272.36</v>
      </c>
      <c r="AA1345" s="171">
        <f t="shared" si="5006"/>
        <v>105272.36</v>
      </c>
      <c r="AB1345" s="171">
        <f t="shared" si="5006"/>
        <v>134748.44</v>
      </c>
      <c r="AC1345" s="171">
        <f t="shared" si="5006"/>
        <v>621059.73</v>
      </c>
      <c r="AD1345" s="171">
        <f t="shared" si="5006"/>
        <v>621059.73</v>
      </c>
      <c r="AE1345" s="171">
        <f t="shared" si="5006"/>
        <v>740785.98</v>
      </c>
      <c r="AF1345" s="171">
        <f t="shared" si="5006"/>
        <v>837383.64</v>
      </c>
      <c r="AG1345" s="171">
        <f t="shared" si="5006"/>
        <v>1057242.8900000001</v>
      </c>
      <c r="AH1345" s="171">
        <f t="shared" si="5006"/>
        <v>1750814.7699999993</v>
      </c>
      <c r="AI1345" s="116">
        <f>AI1166+U1345-AH1345</f>
        <v>0</v>
      </c>
      <c r="AJ1345" s="171">
        <f t="shared" ref="AJ1345:AU1345" si="5007">SUM(AJ1170:AJ1344)</f>
        <v>1927812.0519999992</v>
      </c>
      <c r="AK1345" s="171">
        <f t="shared" si="5007"/>
        <v>2073461.5899999994</v>
      </c>
      <c r="AL1345" s="171">
        <f t="shared" si="5007"/>
        <v>2617753.196</v>
      </c>
      <c r="AM1345" s="171">
        <f t="shared" si="5007"/>
        <v>2767046.1140000001</v>
      </c>
      <c r="AN1345" s="171">
        <f t="shared" si="5007"/>
        <v>3029424.557</v>
      </c>
      <c r="AO1345" s="171">
        <f t="shared" si="5007"/>
        <v>3368768.5510000004</v>
      </c>
      <c r="AP1345" s="171">
        <f t="shared" si="5007"/>
        <v>3368768.5510000004</v>
      </c>
      <c r="AQ1345" s="171">
        <f t="shared" si="5007"/>
        <v>3808798.3340000007</v>
      </c>
      <c r="AR1345" s="171">
        <f t="shared" si="5007"/>
        <v>3892755.2210000008</v>
      </c>
      <c r="AS1345" s="171">
        <f t="shared" si="5007"/>
        <v>3892755.2210000008</v>
      </c>
      <c r="AT1345" s="171">
        <f t="shared" si="5007"/>
        <v>4138051.1610000008</v>
      </c>
      <c r="AU1345" s="171">
        <f t="shared" si="5007"/>
        <v>4340707.07</v>
      </c>
      <c r="AV1345" s="116">
        <f>AV1166+AH1345-AU1345</f>
        <v>0</v>
      </c>
      <c r="AW1345" s="171">
        <f t="shared" ref="AW1345:BH1345" si="5008">SUM(AW1170:AW1344)</f>
        <v>4340707.07</v>
      </c>
      <c r="AX1345" s="171">
        <f t="shared" si="5008"/>
        <v>4599057.6010000007</v>
      </c>
      <c r="AY1345" s="171">
        <f t="shared" si="5008"/>
        <v>4599057.6010000007</v>
      </c>
      <c r="AZ1345" s="171">
        <f t="shared" si="5008"/>
        <v>4810167.0410000011</v>
      </c>
      <c r="BA1345" s="171">
        <f t="shared" si="5008"/>
        <v>4953102.3410000009</v>
      </c>
      <c r="BB1345" s="171">
        <f t="shared" si="5008"/>
        <v>5107297.1150000012</v>
      </c>
      <c r="BC1345" s="171">
        <f t="shared" si="5008"/>
        <v>5234350.7150000008</v>
      </c>
      <c r="BD1345" s="171">
        <f t="shared" si="5008"/>
        <v>5234350.7150000008</v>
      </c>
      <c r="BE1345" s="171">
        <f t="shared" si="5008"/>
        <v>5617369.3560000006</v>
      </c>
      <c r="BF1345" s="171">
        <f t="shared" si="5008"/>
        <v>5794910.7300000004</v>
      </c>
      <c r="BG1345" s="171">
        <f t="shared" si="5008"/>
        <v>5794910.7300000004</v>
      </c>
      <c r="BH1345" s="171">
        <f t="shared" si="5008"/>
        <v>5926232.8500000006</v>
      </c>
      <c r="BI1345" s="116">
        <f>BI1166+AU1345-BH1345</f>
        <v>0</v>
      </c>
      <c r="BJ1345" s="171" t="e">
        <f>SUM(#REF!)</f>
        <v>#REF!</v>
      </c>
      <c r="BK1345" s="171" t="e">
        <f>SUM(#REF!)</f>
        <v>#REF!</v>
      </c>
      <c r="BL1345" s="171" t="e">
        <f>SUM(#REF!)</f>
        <v>#REF!</v>
      </c>
      <c r="BM1345" s="171" t="e">
        <f>SUM(#REF!)</f>
        <v>#REF!</v>
      </c>
      <c r="BN1345" s="171" t="e">
        <f>SUM(#REF!)</f>
        <v>#REF!</v>
      </c>
      <c r="BO1345" s="171" t="e">
        <f>SUM(#REF!)</f>
        <v>#REF!</v>
      </c>
      <c r="BP1345" s="171" t="e">
        <f>SUM(#REF!)</f>
        <v>#REF!</v>
      </c>
      <c r="BQ1345" s="171" t="e">
        <f>SUM(#REF!)</f>
        <v>#REF!</v>
      </c>
      <c r="BR1345" s="171" t="e">
        <f>SUM(#REF!)</f>
        <v>#REF!</v>
      </c>
      <c r="BS1345" s="171" t="e">
        <f>SUM(#REF!)</f>
        <v>#REF!</v>
      </c>
      <c r="BT1345" s="171" t="e">
        <f>SUM(#REF!)</f>
        <v>#REF!</v>
      </c>
      <c r="BU1345" s="171" t="e">
        <f>SUM(#REF!)</f>
        <v>#REF!</v>
      </c>
      <c r="BV1345" s="181" t="e">
        <f>(#REF!+#REF!+#REF!+IF(#REF!=0,0,#REF!))+BH1345-BU1345</f>
        <v>#REF!</v>
      </c>
      <c r="BW1345" s="171" t="e">
        <f>SUM(#REF!)</f>
        <v>#REF!</v>
      </c>
      <c r="BX1345" s="171" t="e">
        <f>SUM(#REF!)</f>
        <v>#REF!</v>
      </c>
      <c r="BY1345" s="171" t="e">
        <f>SUM(#REF!)</f>
        <v>#REF!</v>
      </c>
      <c r="BZ1345" s="171" t="e">
        <f>SUM(#REF!)</f>
        <v>#REF!</v>
      </c>
      <c r="CA1345" s="171" t="e">
        <f>SUM(#REF!)</f>
        <v>#REF!</v>
      </c>
      <c r="CB1345" s="171" t="e">
        <f>SUM(#REF!)</f>
        <v>#REF!</v>
      </c>
      <c r="CC1345" s="171" t="e">
        <f>SUM(#REF!)</f>
        <v>#REF!</v>
      </c>
      <c r="CD1345" s="171" t="e">
        <f>SUM(#REF!)</f>
        <v>#REF!</v>
      </c>
      <c r="CE1345" s="171" t="e">
        <f>SUM(#REF!)</f>
        <v>#REF!</v>
      </c>
      <c r="CF1345" s="171" t="e">
        <f>SUM(#REF!)</f>
        <v>#REF!</v>
      </c>
      <c r="CG1345" s="171" t="e">
        <f>SUM(#REF!)</f>
        <v>#REF!</v>
      </c>
      <c r="CH1345" s="171" t="e">
        <f>SUM(#REF!)</f>
        <v>#REF!</v>
      </c>
      <c r="CI1345" s="181" t="e">
        <f>(#REF!+#REF!+#REF!+IF(#REF!=0,0,#REF!))+BU1345-CH1345</f>
        <v>#REF!</v>
      </c>
      <c r="CJ1345" s="171" t="e">
        <f>SUM(#REF!)</f>
        <v>#REF!</v>
      </c>
      <c r="CK1345" s="171" t="e">
        <f>SUM(#REF!)</f>
        <v>#REF!</v>
      </c>
      <c r="CL1345" s="171" t="e">
        <f>SUM(#REF!)</f>
        <v>#REF!</v>
      </c>
      <c r="CM1345" s="171" t="e">
        <f>SUM(#REF!)</f>
        <v>#REF!</v>
      </c>
      <c r="CN1345" s="171" t="e">
        <f>SUM(#REF!)</f>
        <v>#REF!</v>
      </c>
      <c r="CO1345" s="171" t="e">
        <f>SUM(#REF!)</f>
        <v>#REF!</v>
      </c>
      <c r="CP1345" s="171" t="e">
        <f>SUM(#REF!)</f>
        <v>#REF!</v>
      </c>
      <c r="CQ1345" s="171" t="e">
        <f>SUM(#REF!)</f>
        <v>#REF!</v>
      </c>
      <c r="CR1345" s="171" t="e">
        <f>SUM(#REF!)</f>
        <v>#REF!</v>
      </c>
      <c r="CS1345" s="171" t="e">
        <f>SUM(#REF!)</f>
        <v>#REF!</v>
      </c>
      <c r="CT1345" s="171" t="e">
        <f>SUM(#REF!)</f>
        <v>#REF!</v>
      </c>
      <c r="CU1345" s="171" t="e">
        <f>SUM(#REF!)</f>
        <v>#REF!</v>
      </c>
      <c r="CV1345" s="181" t="e">
        <f>(#REF!+#REF!+#REF!+IF(#REF!=0,0,#REF!))+CH1345-CU1345</f>
        <v>#REF!</v>
      </c>
      <c r="CW1345" s="171" t="e">
        <f>SUM(#REF!)</f>
        <v>#REF!</v>
      </c>
      <c r="CX1345" s="171" t="e">
        <f>SUM(#REF!)</f>
        <v>#REF!</v>
      </c>
      <c r="CY1345" s="171" t="e">
        <f>SUM(#REF!)</f>
        <v>#REF!</v>
      </c>
      <c r="CZ1345" s="171" t="e">
        <f>SUM(#REF!)</f>
        <v>#REF!</v>
      </c>
      <c r="DA1345" s="171" t="e">
        <f>SUM(#REF!)</f>
        <v>#REF!</v>
      </c>
      <c r="DB1345" s="171" t="e">
        <f>SUM(#REF!)</f>
        <v>#REF!</v>
      </c>
      <c r="DC1345" s="171" t="e">
        <f>SUM(#REF!)</f>
        <v>#REF!</v>
      </c>
      <c r="DD1345" s="171" t="e">
        <f>SUM(#REF!)</f>
        <v>#REF!</v>
      </c>
      <c r="DE1345" s="171" t="e">
        <f>SUM(#REF!)</f>
        <v>#REF!</v>
      </c>
      <c r="DF1345" s="171" t="e">
        <f>SUM(#REF!)</f>
        <v>#REF!</v>
      </c>
      <c r="DG1345" s="171" t="e">
        <f>SUM(#REF!)</f>
        <v>#REF!</v>
      </c>
      <c r="DH1345" s="171" t="e">
        <f>SUM(#REF!)</f>
        <v>#REF!</v>
      </c>
      <c r="DI1345" s="181" t="e">
        <f>(#REF!+#REF!+#REF!+IF(#REF!=0,0,#REF!))+CU1345-DH1345</f>
        <v>#REF!</v>
      </c>
      <c r="DJ1345" s="171" t="e">
        <f>SUM(#REF!)</f>
        <v>#REF!</v>
      </c>
      <c r="DK1345" s="171" t="e">
        <f>SUM(#REF!)</f>
        <v>#REF!</v>
      </c>
      <c r="DL1345" s="171" t="e">
        <f>SUM(#REF!)</f>
        <v>#REF!</v>
      </c>
      <c r="DM1345" s="171" t="e">
        <f>SUM(#REF!)</f>
        <v>#REF!</v>
      </c>
      <c r="DN1345" s="171" t="e">
        <f>SUM(#REF!)</f>
        <v>#REF!</v>
      </c>
      <c r="DO1345" s="171" t="e">
        <f>SUM(#REF!)</f>
        <v>#REF!</v>
      </c>
      <c r="DP1345" s="171" t="e">
        <f>SUM(#REF!)</f>
        <v>#REF!</v>
      </c>
      <c r="DQ1345" s="171" t="e">
        <f>SUM(#REF!)</f>
        <v>#REF!</v>
      </c>
      <c r="DR1345" s="171" t="e">
        <f>SUM(#REF!)</f>
        <v>#REF!</v>
      </c>
      <c r="DS1345" s="171" t="e">
        <f>SUM(#REF!)</f>
        <v>#REF!</v>
      </c>
      <c r="DT1345" s="171" t="e">
        <f>SUM(#REF!)</f>
        <v>#REF!</v>
      </c>
      <c r="DU1345" s="171" t="e">
        <f>SUM(#REF!)</f>
        <v>#REF!</v>
      </c>
      <c r="DV1345" s="181" t="e">
        <f>(#REF!+#REF!+#REF!+IF(#REF!=0,0,#REF!))+DH1345-DU1345</f>
        <v>#REF!</v>
      </c>
      <c r="DW1345" s="171" t="e">
        <f>SUM(#REF!)</f>
        <v>#REF!</v>
      </c>
      <c r="DX1345" s="171" t="e">
        <f>SUM(#REF!)</f>
        <v>#REF!</v>
      </c>
      <c r="DY1345" s="171" t="e">
        <f>SUM(#REF!)</f>
        <v>#REF!</v>
      </c>
      <c r="DZ1345" s="171" t="e">
        <f>SUM(#REF!)</f>
        <v>#REF!</v>
      </c>
      <c r="EA1345" s="171" t="e">
        <f>SUM(#REF!)</f>
        <v>#REF!</v>
      </c>
      <c r="EB1345" s="171" t="e">
        <f>SUM(#REF!)</f>
        <v>#REF!</v>
      </c>
      <c r="EC1345" s="171" t="e">
        <f>SUM(#REF!)</f>
        <v>#REF!</v>
      </c>
      <c r="ED1345" s="171" t="e">
        <f>SUM(#REF!)</f>
        <v>#REF!</v>
      </c>
      <c r="EE1345" s="171" t="e">
        <f>SUM(#REF!)</f>
        <v>#REF!</v>
      </c>
      <c r="EF1345" s="171" t="e">
        <f>SUM(#REF!)</f>
        <v>#REF!</v>
      </c>
      <c r="EG1345" s="171" t="e">
        <f>SUM(#REF!)</f>
        <v>#REF!</v>
      </c>
      <c r="EH1345" s="171" t="e">
        <f>SUM(#REF!)</f>
        <v>#REF!</v>
      </c>
      <c r="EI1345" s="181" t="e">
        <f>(#REF!+#REF!+#REF!+IF(#REF!=0,0,#REF!))+DU1345-EH1345</f>
        <v>#REF!</v>
      </c>
    </row>
    <row r="1346" spans="1:139" x14ac:dyDescent="0.2">
      <c r="E1346" s="162"/>
      <c r="I1346" s="128"/>
      <c r="Q1346" s="191">
        <f>Q1345-(P1345+Q1166)</f>
        <v>0</v>
      </c>
      <c r="R1346" s="191">
        <f>R1345-(Q1345+R1166)</f>
        <v>0</v>
      </c>
      <c r="S1346" s="191">
        <f>S1345-(R1345+S1166)</f>
        <v>0</v>
      </c>
      <c r="T1346" s="191">
        <f>T1345-(S1345+T1166)</f>
        <v>0</v>
      </c>
      <c r="U1346" s="191">
        <f>U1345-(T1345+U1166)</f>
        <v>0</v>
      </c>
      <c r="AH1346" s="191">
        <f>+AH1345-AG1345-AH1166</f>
        <v>-9.3132257461547852E-10</v>
      </c>
      <c r="AP1346" s="191"/>
    </row>
    <row r="1347" spans="1:139" ht="15.75" x14ac:dyDescent="0.25">
      <c r="E1347" s="162"/>
      <c r="F1347" s="85" t="s">
        <v>133</v>
      </c>
      <c r="G1347" s="2" t="s">
        <v>313</v>
      </c>
      <c r="H1347" s="183" t="s">
        <v>455</v>
      </c>
    </row>
    <row r="1348" spans="1:139" s="1" customFormat="1" ht="18.75" x14ac:dyDescent="0.3">
      <c r="B1348" s="218" t="s">
        <v>130</v>
      </c>
      <c r="F1348" s="201" t="s">
        <v>127</v>
      </c>
      <c r="G1348" s="83" t="s">
        <v>131</v>
      </c>
      <c r="H1348" s="83" t="s">
        <v>131</v>
      </c>
      <c r="J1348" s="83" t="s">
        <v>87</v>
      </c>
      <c r="K1348" s="83" t="s">
        <v>88</v>
      </c>
      <c r="L1348" s="83" t="s">
        <v>89</v>
      </c>
      <c r="M1348" s="83" t="s">
        <v>90</v>
      </c>
      <c r="N1348" s="83" t="s">
        <v>48</v>
      </c>
      <c r="O1348" s="83" t="s">
        <v>91</v>
      </c>
      <c r="P1348" s="83" t="s">
        <v>92</v>
      </c>
      <c r="Q1348" s="83" t="s">
        <v>93</v>
      </c>
      <c r="R1348" s="83" t="s">
        <v>94</v>
      </c>
      <c r="S1348" s="83" t="s">
        <v>95</v>
      </c>
      <c r="T1348" s="83" t="s">
        <v>96</v>
      </c>
      <c r="U1348" s="83" t="s">
        <v>97</v>
      </c>
      <c r="V1348" s="168" t="s">
        <v>140</v>
      </c>
      <c r="W1348" s="83" t="s">
        <v>87</v>
      </c>
      <c r="X1348" s="83" t="s">
        <v>88</v>
      </c>
      <c r="Y1348" s="83" t="s">
        <v>89</v>
      </c>
      <c r="Z1348" s="83" t="s">
        <v>90</v>
      </c>
      <c r="AA1348" s="83" t="s">
        <v>48</v>
      </c>
      <c r="AB1348" s="83" t="s">
        <v>91</v>
      </c>
      <c r="AC1348" s="83" t="s">
        <v>92</v>
      </c>
      <c r="AD1348" s="83" t="s">
        <v>93</v>
      </c>
      <c r="AE1348" s="83" t="s">
        <v>94</v>
      </c>
      <c r="AF1348" s="83" t="s">
        <v>95</v>
      </c>
      <c r="AG1348" s="83" t="s">
        <v>96</v>
      </c>
      <c r="AH1348" s="83" t="s">
        <v>97</v>
      </c>
      <c r="AI1348" s="168" t="s">
        <v>140</v>
      </c>
      <c r="AJ1348" s="83" t="s">
        <v>87</v>
      </c>
      <c r="AK1348" s="83" t="s">
        <v>88</v>
      </c>
      <c r="AL1348" s="83" t="s">
        <v>89</v>
      </c>
      <c r="AM1348" s="83" t="s">
        <v>90</v>
      </c>
      <c r="AN1348" s="83" t="s">
        <v>48</v>
      </c>
      <c r="AO1348" s="83" t="s">
        <v>91</v>
      </c>
      <c r="AP1348" s="83" t="s">
        <v>92</v>
      </c>
      <c r="AQ1348" s="83" t="s">
        <v>93</v>
      </c>
      <c r="AR1348" s="83" t="s">
        <v>94</v>
      </c>
      <c r="AS1348" s="83" t="s">
        <v>95</v>
      </c>
      <c r="AT1348" s="83" t="s">
        <v>96</v>
      </c>
      <c r="AU1348" s="83" t="s">
        <v>97</v>
      </c>
      <c r="AV1348" s="168" t="s">
        <v>140</v>
      </c>
      <c r="AW1348" s="83" t="s">
        <v>87</v>
      </c>
      <c r="AX1348" s="83" t="s">
        <v>88</v>
      </c>
      <c r="AY1348" s="83" t="s">
        <v>89</v>
      </c>
      <c r="AZ1348" s="83" t="s">
        <v>90</v>
      </c>
      <c r="BA1348" s="83" t="s">
        <v>48</v>
      </c>
      <c r="BB1348" s="83" t="s">
        <v>91</v>
      </c>
      <c r="BC1348" s="83" t="s">
        <v>92</v>
      </c>
      <c r="BD1348" s="83" t="s">
        <v>93</v>
      </c>
      <c r="BE1348" s="83" t="s">
        <v>94</v>
      </c>
      <c r="BF1348" s="83" t="s">
        <v>95</v>
      </c>
      <c r="BG1348" s="83" t="s">
        <v>96</v>
      </c>
      <c r="BH1348" s="83" t="s">
        <v>97</v>
      </c>
      <c r="BI1348" s="168" t="s">
        <v>140</v>
      </c>
      <c r="BJ1348" s="83" t="s">
        <v>87</v>
      </c>
      <c r="BK1348" s="83" t="s">
        <v>88</v>
      </c>
      <c r="BL1348" s="83" t="s">
        <v>89</v>
      </c>
      <c r="BM1348" s="83" t="s">
        <v>90</v>
      </c>
      <c r="BN1348" s="83" t="s">
        <v>48</v>
      </c>
      <c r="BO1348" s="83" t="s">
        <v>91</v>
      </c>
      <c r="BP1348" s="83" t="s">
        <v>92</v>
      </c>
      <c r="BQ1348" s="83" t="s">
        <v>93</v>
      </c>
      <c r="BR1348" s="83" t="s">
        <v>94</v>
      </c>
      <c r="BS1348" s="83" t="s">
        <v>95</v>
      </c>
      <c r="BT1348" s="83" t="s">
        <v>96</v>
      </c>
      <c r="BU1348" s="83" t="s">
        <v>97</v>
      </c>
      <c r="BV1348" s="168" t="s">
        <v>140</v>
      </c>
      <c r="BW1348" s="83" t="s">
        <v>87</v>
      </c>
      <c r="BX1348" s="83" t="s">
        <v>88</v>
      </c>
      <c r="BY1348" s="83" t="s">
        <v>89</v>
      </c>
      <c r="BZ1348" s="83" t="s">
        <v>90</v>
      </c>
      <c r="CA1348" s="83" t="s">
        <v>48</v>
      </c>
      <c r="CB1348" s="83" t="s">
        <v>91</v>
      </c>
      <c r="CC1348" s="83" t="s">
        <v>92</v>
      </c>
      <c r="CD1348" s="83" t="s">
        <v>93</v>
      </c>
      <c r="CE1348" s="83" t="s">
        <v>94</v>
      </c>
      <c r="CF1348" s="83" t="s">
        <v>95</v>
      </c>
      <c r="CG1348" s="83" t="s">
        <v>96</v>
      </c>
      <c r="CH1348" s="83" t="s">
        <v>97</v>
      </c>
      <c r="CI1348" s="168" t="s">
        <v>140</v>
      </c>
      <c r="CJ1348" s="83" t="s">
        <v>87</v>
      </c>
      <c r="CK1348" s="83" t="s">
        <v>88</v>
      </c>
      <c r="CL1348" s="83" t="s">
        <v>89</v>
      </c>
      <c r="CM1348" s="83" t="s">
        <v>90</v>
      </c>
      <c r="CN1348" s="83" t="s">
        <v>48</v>
      </c>
      <c r="CO1348" s="83" t="s">
        <v>91</v>
      </c>
      <c r="CP1348" s="83" t="s">
        <v>92</v>
      </c>
      <c r="CQ1348" s="83" t="s">
        <v>93</v>
      </c>
      <c r="CR1348" s="83" t="s">
        <v>94</v>
      </c>
      <c r="CS1348" s="83" t="s">
        <v>95</v>
      </c>
      <c r="CT1348" s="83" t="s">
        <v>96</v>
      </c>
      <c r="CU1348" s="83" t="s">
        <v>97</v>
      </c>
      <c r="CV1348" s="168" t="s">
        <v>140</v>
      </c>
      <c r="CW1348" s="83" t="s">
        <v>87</v>
      </c>
      <c r="CX1348" s="83" t="s">
        <v>88</v>
      </c>
      <c r="CY1348" s="83" t="s">
        <v>89</v>
      </c>
      <c r="CZ1348" s="83" t="s">
        <v>90</v>
      </c>
      <c r="DA1348" s="83" t="s">
        <v>48</v>
      </c>
      <c r="DB1348" s="83" t="s">
        <v>91</v>
      </c>
      <c r="DC1348" s="83" t="s">
        <v>92</v>
      </c>
      <c r="DD1348" s="83" t="s">
        <v>93</v>
      </c>
      <c r="DE1348" s="83" t="s">
        <v>94</v>
      </c>
      <c r="DF1348" s="83" t="s">
        <v>95</v>
      </c>
      <c r="DG1348" s="83" t="s">
        <v>96</v>
      </c>
      <c r="DH1348" s="83" t="s">
        <v>97</v>
      </c>
      <c r="DI1348" s="168" t="s">
        <v>140</v>
      </c>
      <c r="DJ1348" s="83" t="s">
        <v>87</v>
      </c>
      <c r="DK1348" s="83" t="s">
        <v>88</v>
      </c>
      <c r="DL1348" s="83" t="s">
        <v>89</v>
      </c>
      <c r="DM1348" s="83" t="s">
        <v>90</v>
      </c>
      <c r="DN1348" s="83" t="s">
        <v>48</v>
      </c>
      <c r="DO1348" s="83" t="s">
        <v>91</v>
      </c>
      <c r="DP1348" s="83" t="s">
        <v>92</v>
      </c>
      <c r="DQ1348" s="83" t="s">
        <v>93</v>
      </c>
      <c r="DR1348" s="83" t="s">
        <v>94</v>
      </c>
      <c r="DS1348" s="83" t="s">
        <v>95</v>
      </c>
      <c r="DT1348" s="83" t="s">
        <v>96</v>
      </c>
      <c r="DU1348" s="83" t="s">
        <v>97</v>
      </c>
      <c r="DV1348" s="168" t="s">
        <v>140</v>
      </c>
      <c r="DW1348" s="83" t="s">
        <v>87</v>
      </c>
      <c r="DX1348" s="83" t="s">
        <v>88</v>
      </c>
      <c r="DY1348" s="83" t="s">
        <v>89</v>
      </c>
      <c r="DZ1348" s="83" t="s">
        <v>90</v>
      </c>
      <c r="EA1348" s="83" t="s">
        <v>48</v>
      </c>
      <c r="EB1348" s="83" t="s">
        <v>91</v>
      </c>
      <c r="EC1348" s="83" t="s">
        <v>92</v>
      </c>
      <c r="ED1348" s="83" t="s">
        <v>93</v>
      </c>
      <c r="EE1348" s="83" t="s">
        <v>94</v>
      </c>
      <c r="EF1348" s="83" t="s">
        <v>95</v>
      </c>
      <c r="EG1348" s="83" t="s">
        <v>96</v>
      </c>
      <c r="EH1348" s="83" t="s">
        <v>97</v>
      </c>
      <c r="EI1348" s="168" t="s">
        <v>140</v>
      </c>
    </row>
    <row r="1349" spans="1:139" ht="15.75" outlineLevel="1" x14ac:dyDescent="0.25">
      <c r="A1349" s="2">
        <f t="shared" ref="A1349:E1355" si="5009">A1170</f>
        <v>1</v>
      </c>
      <c r="B1349" s="1" t="str">
        <f t="shared" si="5009"/>
        <v>PRE-09620</v>
      </c>
      <c r="C1349" s="1" t="str">
        <f t="shared" si="5009"/>
        <v>SPP TAU - Circuit 66654</v>
      </c>
      <c r="D1349" s="2" t="str">
        <f t="shared" si="5009"/>
        <v>PRE-09620.1</v>
      </c>
      <c r="E1349" s="162" t="str">
        <f t="shared" si="5009"/>
        <v>SPP TAU - Circuit 66654</v>
      </c>
      <c r="F1349" s="123">
        <f t="shared" ref="F1349:F1355" si="5010">G1170</f>
        <v>355</v>
      </c>
      <c r="G1349" s="213">
        <f>VLOOKUP($F1349,'2021 Depreciation Rates'!$A:$B,2,FALSE)</f>
        <v>3.5999999999999997E-2</v>
      </c>
      <c r="H1349" s="213">
        <f>VLOOKUP($F1349,'2022-2023 Depreciation Rates'!$A$1:$B$183,2,FALSE)</f>
        <v>2.8000000000000001E-2</v>
      </c>
      <c r="J1349" s="191">
        <f t="shared" ref="J1349:U1349" si="5011">-I1170*($G1349/12)</f>
        <v>0</v>
      </c>
      <c r="K1349" s="191">
        <f t="shared" si="5011"/>
        <v>0</v>
      </c>
      <c r="L1349" s="191">
        <f t="shared" si="5011"/>
        <v>0</v>
      </c>
      <c r="M1349" s="191">
        <f t="shared" si="5011"/>
        <v>0</v>
      </c>
      <c r="N1349" s="191">
        <f t="shared" si="5011"/>
        <v>0</v>
      </c>
      <c r="O1349" s="191">
        <f t="shared" si="5011"/>
        <v>0</v>
      </c>
      <c r="P1349" s="191">
        <f t="shared" si="5011"/>
        <v>0</v>
      </c>
      <c r="Q1349" s="191">
        <f t="shared" si="5011"/>
        <v>0</v>
      </c>
      <c r="R1349" s="191">
        <f t="shared" si="5011"/>
        <v>-22.332840000000001</v>
      </c>
      <c r="S1349" s="191">
        <f t="shared" si="5011"/>
        <v>-22.332840000000001</v>
      </c>
      <c r="T1349" s="191">
        <f t="shared" si="5011"/>
        <v>-22.332840000000001</v>
      </c>
      <c r="U1349" s="191">
        <f t="shared" si="5011"/>
        <v>-22.332840000000001</v>
      </c>
      <c r="V1349" s="116">
        <f t="shared" ref="V1349:V1523" si="5012">SUM(J1349:U1349)</f>
        <v>-89.331360000000004</v>
      </c>
      <c r="W1349" s="116">
        <f t="shared" ref="W1349:W1355" si="5013">-U1170*($G1349/12)</f>
        <v>-22.332840000000001</v>
      </c>
      <c r="X1349" s="116">
        <f t="shared" ref="X1349:AH1349" si="5014">-W1170*($G1349/12)</f>
        <v>-22.332840000000001</v>
      </c>
      <c r="Y1349" s="116">
        <f t="shared" si="5014"/>
        <v>-22.332840000000001</v>
      </c>
      <c r="Z1349" s="116">
        <f t="shared" si="5014"/>
        <v>-22.332840000000001</v>
      </c>
      <c r="AA1349" s="116">
        <f t="shared" si="5014"/>
        <v>-22.332840000000001</v>
      </c>
      <c r="AB1349" s="116">
        <f t="shared" si="5014"/>
        <v>-22.332840000000001</v>
      </c>
      <c r="AC1349" s="116">
        <f t="shared" si="5014"/>
        <v>-22.332840000000001</v>
      </c>
      <c r="AD1349" s="116">
        <f t="shared" si="5014"/>
        <v>-22.332840000000001</v>
      </c>
      <c r="AE1349" s="116">
        <f t="shared" si="5014"/>
        <v>-22.332840000000001</v>
      </c>
      <c r="AF1349" s="116">
        <f t="shared" si="5014"/>
        <v>-22.332840000000001</v>
      </c>
      <c r="AG1349" s="116">
        <f t="shared" si="5014"/>
        <v>-22.332840000000001</v>
      </c>
      <c r="AH1349" s="116">
        <f t="shared" si="5014"/>
        <v>-22.332840000000001</v>
      </c>
      <c r="AI1349" s="116">
        <f t="shared" ref="AI1349:AI1380" si="5015">SUM(W1349:AH1349)</f>
        <v>-267.99408</v>
      </c>
      <c r="AJ1349" s="116">
        <f>-AH1170*($H1349/12)</f>
        <v>-17.369986666666669</v>
      </c>
      <c r="AK1349" s="116">
        <f>-AJ1170*($H1349/12)</f>
        <v>-17.369986666666669</v>
      </c>
      <c r="AL1349" s="116">
        <f t="shared" ref="AL1349:AU1349" si="5016">-AK1170*($H1349/12)</f>
        <v>-17.369986666666669</v>
      </c>
      <c r="AM1349" s="116">
        <f t="shared" si="5016"/>
        <v>-17.369986666666669</v>
      </c>
      <c r="AN1349" s="116">
        <f t="shared" si="5016"/>
        <v>-17.369986666666669</v>
      </c>
      <c r="AO1349" s="116">
        <f t="shared" si="5016"/>
        <v>-17.369986666666669</v>
      </c>
      <c r="AP1349" s="116">
        <f t="shared" si="5016"/>
        <v>-17.369986666666669</v>
      </c>
      <c r="AQ1349" s="116">
        <f t="shared" si="5016"/>
        <v>-17.369986666666669</v>
      </c>
      <c r="AR1349" s="116">
        <f t="shared" si="5016"/>
        <v>-17.369986666666669</v>
      </c>
      <c r="AS1349" s="116">
        <f t="shared" si="5016"/>
        <v>-17.369986666666669</v>
      </c>
      <c r="AT1349" s="116">
        <f t="shared" si="5016"/>
        <v>-17.369986666666669</v>
      </c>
      <c r="AU1349" s="116">
        <f t="shared" si="5016"/>
        <v>-17.369986666666669</v>
      </c>
      <c r="AV1349" s="116">
        <f>SUM(AJ1349:AU1349)</f>
        <v>-208.43984000000009</v>
      </c>
      <c r="AW1349" s="116">
        <f>-AU1170*($H1349/12)</f>
        <v>-17.369986666666669</v>
      </c>
      <c r="AX1349" s="116">
        <f>-AW1170*($H1349/12)</f>
        <v>-17.369986666666669</v>
      </c>
      <c r="AY1349" s="116">
        <f t="shared" ref="AY1349:BG1349" si="5017">-AX1170*($H1349/12)</f>
        <v>-17.369986666666669</v>
      </c>
      <c r="AZ1349" s="116">
        <f t="shared" si="5017"/>
        <v>-17.369986666666669</v>
      </c>
      <c r="BA1349" s="116">
        <f t="shared" si="5017"/>
        <v>-17.369986666666669</v>
      </c>
      <c r="BB1349" s="116">
        <f t="shared" si="5017"/>
        <v>-17.369986666666669</v>
      </c>
      <c r="BC1349" s="116">
        <f t="shared" si="5017"/>
        <v>-17.369986666666669</v>
      </c>
      <c r="BD1349" s="116">
        <f t="shared" si="5017"/>
        <v>-17.369986666666669</v>
      </c>
      <c r="BE1349" s="116">
        <f t="shared" si="5017"/>
        <v>-17.369986666666669</v>
      </c>
      <c r="BF1349" s="116">
        <f t="shared" si="5017"/>
        <v>-17.369986666666669</v>
      </c>
      <c r="BG1349" s="116">
        <f t="shared" si="5017"/>
        <v>-17.369986666666669</v>
      </c>
      <c r="BH1349" s="116">
        <f>-BG1170*($H1349/12)</f>
        <v>-17.369986666666669</v>
      </c>
      <c r="BI1349" s="116">
        <f>SUM(AW1349:BH1349)</f>
        <v>-208.43984000000009</v>
      </c>
      <c r="BV1349" s="163"/>
      <c r="CI1349" s="163"/>
      <c r="CV1349" s="163"/>
      <c r="DI1349" s="163"/>
      <c r="DV1349" s="163"/>
      <c r="EI1349" s="163"/>
    </row>
    <row r="1350" spans="1:139" ht="15.75" outlineLevel="1" x14ac:dyDescent="0.25">
      <c r="A1350" s="2">
        <f t="shared" si="5009"/>
        <v>1</v>
      </c>
      <c r="B1350" s="1" t="str">
        <f t="shared" si="5009"/>
        <v>PRE-09620</v>
      </c>
      <c r="C1350" s="1" t="str">
        <f t="shared" si="5009"/>
        <v>SPP TAU - Circuit 66654</v>
      </c>
      <c r="D1350" s="2" t="str">
        <f t="shared" si="5009"/>
        <v>PRE-09620.1</v>
      </c>
      <c r="E1350" s="162" t="str">
        <f t="shared" si="5009"/>
        <v>SPP TAU - Circuit 66654</v>
      </c>
      <c r="F1350" s="123">
        <f t="shared" si="5010"/>
        <v>356</v>
      </c>
      <c r="G1350" s="213">
        <f>VLOOKUP($F1350,'2021 Depreciation Rates'!$A:$B,2,FALSE)</f>
        <v>2.8000000000000001E-2</v>
      </c>
      <c r="H1350" s="213">
        <f>VLOOKUP($F1350,'2022-2023 Depreciation Rates'!$A$1:$B$183,2,FALSE)</f>
        <v>2.9000000000000001E-2</v>
      </c>
      <c r="J1350" s="191">
        <f t="shared" ref="J1350:U1350" si="5018">-I1171*($G1350/12)</f>
        <v>0</v>
      </c>
      <c r="K1350" s="191">
        <f t="shared" si="5018"/>
        <v>0</v>
      </c>
      <c r="L1350" s="191">
        <f t="shared" si="5018"/>
        <v>0</v>
      </c>
      <c r="M1350" s="191">
        <f t="shared" si="5018"/>
        <v>0</v>
      </c>
      <c r="N1350" s="191">
        <f t="shared" si="5018"/>
        <v>0</v>
      </c>
      <c r="O1350" s="191">
        <f t="shared" si="5018"/>
        <v>0</v>
      </c>
      <c r="P1350" s="191">
        <f t="shared" si="5018"/>
        <v>0</v>
      </c>
      <c r="Q1350" s="191">
        <f t="shared" si="5018"/>
        <v>0</v>
      </c>
      <c r="R1350" s="191">
        <f t="shared" si="5018"/>
        <v>-95.928653333333344</v>
      </c>
      <c r="S1350" s="191">
        <f t="shared" si="5018"/>
        <v>-95.928653333333344</v>
      </c>
      <c r="T1350" s="191">
        <f t="shared" si="5018"/>
        <v>-95.928653333333344</v>
      </c>
      <c r="U1350" s="191">
        <f t="shared" si="5018"/>
        <v>-95.928653333333344</v>
      </c>
      <c r="V1350" s="116">
        <f t="shared" ref="V1350" si="5019">SUM(J1350:U1350)</f>
        <v>-383.71461333333338</v>
      </c>
      <c r="W1350" s="116">
        <f t="shared" si="5013"/>
        <v>-95.928653333333344</v>
      </c>
      <c r="X1350" s="116">
        <f t="shared" ref="X1350:AH1350" si="5020">-W1171*($G1350/12)</f>
        <v>-95.928653333333344</v>
      </c>
      <c r="Y1350" s="116">
        <f t="shared" si="5020"/>
        <v>-95.928653333333344</v>
      </c>
      <c r="Z1350" s="116">
        <f t="shared" si="5020"/>
        <v>-95.928653333333344</v>
      </c>
      <c r="AA1350" s="116">
        <f t="shared" si="5020"/>
        <v>-95.928653333333344</v>
      </c>
      <c r="AB1350" s="116">
        <f t="shared" si="5020"/>
        <v>-95.928653333333344</v>
      </c>
      <c r="AC1350" s="116">
        <f t="shared" si="5020"/>
        <v>-95.928653333333344</v>
      </c>
      <c r="AD1350" s="116">
        <f t="shared" si="5020"/>
        <v>-95.928653333333344</v>
      </c>
      <c r="AE1350" s="116">
        <f t="shared" si="5020"/>
        <v>-95.928653333333344</v>
      </c>
      <c r="AF1350" s="116">
        <f t="shared" si="5020"/>
        <v>-95.928653333333344</v>
      </c>
      <c r="AG1350" s="116">
        <f t="shared" si="5020"/>
        <v>-95.928653333333344</v>
      </c>
      <c r="AH1350" s="116">
        <f t="shared" si="5020"/>
        <v>-95.928653333333344</v>
      </c>
      <c r="AI1350" s="116">
        <f t="shared" si="5015"/>
        <v>-1151.1438400000004</v>
      </c>
      <c r="AJ1350" s="116">
        <f t="shared" ref="AJ1350:AJ1413" si="5021">-AH1171*($H1350/12)</f>
        <v>-99.354676666666663</v>
      </c>
      <c r="AK1350" s="116">
        <f t="shared" ref="AK1350:AU1413" si="5022">-AJ1171*($H1350/12)</f>
        <v>-99.354676666666663</v>
      </c>
      <c r="AL1350" s="116">
        <f t="shared" si="5022"/>
        <v>-99.354676666666663</v>
      </c>
      <c r="AM1350" s="116">
        <f t="shared" si="5022"/>
        <v>-99.354676666666663</v>
      </c>
      <c r="AN1350" s="116">
        <f t="shared" si="5022"/>
        <v>-99.354676666666663</v>
      </c>
      <c r="AO1350" s="116">
        <f t="shared" si="5022"/>
        <v>-99.354676666666663</v>
      </c>
      <c r="AP1350" s="116">
        <f t="shared" si="5022"/>
        <v>-99.354676666666663</v>
      </c>
      <c r="AQ1350" s="116">
        <f t="shared" si="5022"/>
        <v>-99.354676666666663</v>
      </c>
      <c r="AR1350" s="116">
        <f t="shared" si="5022"/>
        <v>-99.354676666666663</v>
      </c>
      <c r="AS1350" s="116">
        <f t="shared" si="5022"/>
        <v>-99.354676666666663</v>
      </c>
      <c r="AT1350" s="116">
        <f t="shared" si="5022"/>
        <v>-99.354676666666663</v>
      </c>
      <c r="AU1350" s="116">
        <f t="shared" si="5022"/>
        <v>-99.354676666666663</v>
      </c>
      <c r="AV1350" s="116">
        <f>SUM(AJ1350:AU1350)</f>
        <v>-1192.25612</v>
      </c>
      <c r="AW1350" s="116">
        <f t="shared" ref="AW1350:AW1413" si="5023">-AU1171*($H1350/12)</f>
        <v>-99.354676666666663</v>
      </c>
      <c r="AX1350" s="116">
        <f t="shared" ref="AX1350:BH1365" si="5024">-AW1171*($H1350/12)</f>
        <v>-99.354676666666663</v>
      </c>
      <c r="AY1350" s="116">
        <f t="shared" si="5024"/>
        <v>-99.354676666666663</v>
      </c>
      <c r="AZ1350" s="116">
        <f t="shared" si="5024"/>
        <v>-99.354676666666663</v>
      </c>
      <c r="BA1350" s="116">
        <f t="shared" si="5024"/>
        <v>-99.354676666666663</v>
      </c>
      <c r="BB1350" s="116">
        <f t="shared" si="5024"/>
        <v>-99.354676666666663</v>
      </c>
      <c r="BC1350" s="116">
        <f t="shared" si="5024"/>
        <v>-99.354676666666663</v>
      </c>
      <c r="BD1350" s="116">
        <f t="shared" si="5024"/>
        <v>-99.354676666666663</v>
      </c>
      <c r="BE1350" s="116">
        <f t="shared" si="5024"/>
        <v>-99.354676666666663</v>
      </c>
      <c r="BF1350" s="116">
        <f t="shared" si="5024"/>
        <v>-99.354676666666663</v>
      </c>
      <c r="BG1350" s="116">
        <f t="shared" si="5024"/>
        <v>-99.354676666666663</v>
      </c>
      <c r="BH1350" s="116">
        <f t="shared" si="5024"/>
        <v>-99.354676666666663</v>
      </c>
      <c r="BI1350" s="116">
        <f>SUM(AW1350:BH1350)</f>
        <v>-1192.25612</v>
      </c>
      <c r="BV1350" s="163"/>
      <c r="CI1350" s="163"/>
      <c r="CV1350" s="163"/>
      <c r="DI1350" s="163"/>
      <c r="DV1350" s="163"/>
      <c r="EI1350" s="163"/>
    </row>
    <row r="1351" spans="1:139" ht="15.75" outlineLevel="1" x14ac:dyDescent="0.25">
      <c r="A1351" s="2">
        <f t="shared" si="5009"/>
        <v>2</v>
      </c>
      <c r="B1351" s="1" t="str">
        <f t="shared" si="5009"/>
        <v>PRE-09621</v>
      </c>
      <c r="C1351" s="1" t="str">
        <f t="shared" si="5009"/>
        <v>SPP TAU - Circuit 66840</v>
      </c>
      <c r="D1351" s="2" t="str">
        <f t="shared" si="5009"/>
        <v>PRE-09621.1</v>
      </c>
      <c r="E1351" s="162" t="str">
        <f t="shared" si="5009"/>
        <v>SPP TAU - Circuit 66840</v>
      </c>
      <c r="F1351" s="123">
        <f t="shared" si="5010"/>
        <v>355</v>
      </c>
      <c r="G1351" s="213">
        <f>VLOOKUP($F1351,'2021 Depreciation Rates'!$A:$B,2,FALSE)</f>
        <v>3.5999999999999997E-2</v>
      </c>
      <c r="H1351" s="213">
        <f>VLOOKUP($F1351,'2022-2023 Depreciation Rates'!$A$1:$B$183,2,FALSE)</f>
        <v>2.8000000000000001E-2</v>
      </c>
      <c r="J1351" s="163">
        <f t="shared" ref="J1351:U1351" si="5025">-I1172*($G1351/12)</f>
        <v>0</v>
      </c>
      <c r="K1351" s="163">
        <f t="shared" si="5025"/>
        <v>0</v>
      </c>
      <c r="L1351" s="163">
        <f t="shared" si="5025"/>
        <v>0</v>
      </c>
      <c r="M1351" s="163">
        <f t="shared" si="5025"/>
        <v>0</v>
      </c>
      <c r="N1351" s="163">
        <f t="shared" si="5025"/>
        <v>0</v>
      </c>
      <c r="O1351" s="163">
        <f t="shared" si="5025"/>
        <v>0</v>
      </c>
      <c r="P1351" s="163">
        <f t="shared" si="5025"/>
        <v>0</v>
      </c>
      <c r="Q1351" s="163">
        <f t="shared" si="5025"/>
        <v>0</v>
      </c>
      <c r="R1351" s="163">
        <f t="shared" si="5025"/>
        <v>0</v>
      </c>
      <c r="S1351" s="163">
        <f t="shared" si="5025"/>
        <v>0</v>
      </c>
      <c r="T1351" s="163">
        <f t="shared" si="5025"/>
        <v>0</v>
      </c>
      <c r="U1351" s="163">
        <f t="shared" si="5025"/>
        <v>0</v>
      </c>
      <c r="V1351" s="116">
        <f t="shared" si="5012"/>
        <v>0</v>
      </c>
      <c r="W1351" s="116">
        <f t="shared" si="5013"/>
        <v>0</v>
      </c>
      <c r="X1351" s="163">
        <f t="shared" ref="X1351:AH1351" si="5026">-W1172*($G1351/12)</f>
        <v>0</v>
      </c>
      <c r="Y1351" s="163">
        <f t="shared" si="5026"/>
        <v>0</v>
      </c>
      <c r="Z1351" s="163">
        <f t="shared" si="5026"/>
        <v>0</v>
      </c>
      <c r="AA1351" s="163">
        <f t="shared" si="5026"/>
        <v>0</v>
      </c>
      <c r="AB1351" s="163">
        <f t="shared" si="5026"/>
        <v>0</v>
      </c>
      <c r="AC1351" s="163">
        <f t="shared" si="5026"/>
        <v>0</v>
      </c>
      <c r="AD1351" s="163">
        <f t="shared" si="5026"/>
        <v>-138.97841999999997</v>
      </c>
      <c r="AE1351" s="163">
        <f t="shared" si="5026"/>
        <v>-138.97841999999997</v>
      </c>
      <c r="AF1351" s="163">
        <f t="shared" si="5026"/>
        <v>-138.97841999999997</v>
      </c>
      <c r="AG1351" s="163">
        <f t="shared" si="5026"/>
        <v>-138.97841999999997</v>
      </c>
      <c r="AH1351" s="163">
        <f t="shared" si="5026"/>
        <v>-138.97841999999997</v>
      </c>
      <c r="AI1351" s="116">
        <f t="shared" si="5015"/>
        <v>-694.8920999999998</v>
      </c>
      <c r="AJ1351" s="116">
        <f t="shared" si="5021"/>
        <v>-108.09432666666667</v>
      </c>
      <c r="AK1351" s="116">
        <f t="shared" si="5022"/>
        <v>-108.09432666666667</v>
      </c>
      <c r="AL1351" s="116">
        <f t="shared" si="5022"/>
        <v>-108.09432666666667</v>
      </c>
      <c r="AM1351" s="116">
        <f t="shared" si="5022"/>
        <v>-108.09432666666667</v>
      </c>
      <c r="AN1351" s="116">
        <f t="shared" si="5022"/>
        <v>-108.09432666666667</v>
      </c>
      <c r="AO1351" s="116">
        <f t="shared" si="5022"/>
        <v>-108.09432666666667</v>
      </c>
      <c r="AP1351" s="116">
        <f t="shared" si="5022"/>
        <v>-108.09432666666667</v>
      </c>
      <c r="AQ1351" s="116">
        <f t="shared" si="5022"/>
        <v>-108.09432666666667</v>
      </c>
      <c r="AR1351" s="116">
        <f t="shared" si="5022"/>
        <v>-108.09432666666667</v>
      </c>
      <c r="AS1351" s="116">
        <f t="shared" si="5022"/>
        <v>-108.09432666666667</v>
      </c>
      <c r="AT1351" s="116">
        <f t="shared" si="5022"/>
        <v>-108.09432666666667</v>
      </c>
      <c r="AU1351" s="116">
        <f t="shared" si="5022"/>
        <v>-108.09432666666667</v>
      </c>
      <c r="AV1351" s="116">
        <f t="shared" ref="AV1351:AV1453" si="5027">SUM(AJ1351:AU1351)</f>
        <v>-1297.1319199999998</v>
      </c>
      <c r="AW1351" s="116">
        <f t="shared" si="5023"/>
        <v>-108.09432666666667</v>
      </c>
      <c r="AX1351" s="116">
        <f t="shared" si="5024"/>
        <v>-108.09432666666667</v>
      </c>
      <c r="AY1351" s="116">
        <f t="shared" si="5024"/>
        <v>-108.09432666666667</v>
      </c>
      <c r="AZ1351" s="116">
        <f t="shared" si="5024"/>
        <v>-108.09432666666667</v>
      </c>
      <c r="BA1351" s="116">
        <f t="shared" si="5024"/>
        <v>-108.09432666666667</v>
      </c>
      <c r="BB1351" s="116">
        <f t="shared" si="5024"/>
        <v>-108.09432666666667</v>
      </c>
      <c r="BC1351" s="116">
        <f t="shared" si="5024"/>
        <v>-108.09432666666667</v>
      </c>
      <c r="BD1351" s="116">
        <f t="shared" si="5024"/>
        <v>-108.09432666666667</v>
      </c>
      <c r="BE1351" s="116">
        <f t="shared" si="5024"/>
        <v>-108.09432666666667</v>
      </c>
      <c r="BF1351" s="116">
        <f t="shared" si="5024"/>
        <v>-108.09432666666667</v>
      </c>
      <c r="BG1351" s="116">
        <f t="shared" si="5024"/>
        <v>-108.09432666666667</v>
      </c>
      <c r="BH1351" s="116">
        <f t="shared" si="5024"/>
        <v>-108.09432666666667</v>
      </c>
      <c r="BI1351" s="116">
        <f t="shared" ref="BI1351:BI1453" si="5028">SUM(AW1351:BH1351)</f>
        <v>-1297.1319199999998</v>
      </c>
      <c r="BV1351" s="163"/>
      <c r="CI1351" s="163"/>
      <c r="CV1351" s="163"/>
      <c r="DI1351" s="163"/>
      <c r="DV1351" s="163"/>
      <c r="EI1351" s="163"/>
    </row>
    <row r="1352" spans="1:139" ht="15.75" outlineLevel="1" x14ac:dyDescent="0.25">
      <c r="A1352" s="2">
        <f t="shared" si="5009"/>
        <v>2</v>
      </c>
      <c r="B1352" s="1" t="str">
        <f t="shared" si="5009"/>
        <v>PRE-09621</v>
      </c>
      <c r="C1352" s="1" t="str">
        <f t="shared" si="5009"/>
        <v>SPP TAU - Circuit 66840</v>
      </c>
      <c r="D1352" s="2" t="str">
        <f t="shared" si="5009"/>
        <v>PRE-09621.1</v>
      </c>
      <c r="E1352" s="162" t="str">
        <f t="shared" si="5009"/>
        <v>SPP TAU - Circuit 66840</v>
      </c>
      <c r="F1352" s="123">
        <f t="shared" si="5010"/>
        <v>356</v>
      </c>
      <c r="G1352" s="213">
        <f>VLOOKUP($F1352,'2021 Depreciation Rates'!$A:$B,2,FALSE)</f>
        <v>2.8000000000000001E-2</v>
      </c>
      <c r="H1352" s="213">
        <f>VLOOKUP($F1352,'2022-2023 Depreciation Rates'!$A$1:$B$183,2,FALSE)</f>
        <v>2.9000000000000001E-2</v>
      </c>
      <c r="J1352" s="163">
        <f t="shared" ref="J1352:U1352" si="5029">-I1173*($G1352/12)</f>
        <v>0</v>
      </c>
      <c r="K1352" s="163">
        <f t="shared" si="5029"/>
        <v>0</v>
      </c>
      <c r="L1352" s="163">
        <f t="shared" si="5029"/>
        <v>0</v>
      </c>
      <c r="M1352" s="163">
        <f t="shared" si="5029"/>
        <v>0</v>
      </c>
      <c r="N1352" s="163">
        <f t="shared" si="5029"/>
        <v>0</v>
      </c>
      <c r="O1352" s="163">
        <f t="shared" si="5029"/>
        <v>0</v>
      </c>
      <c r="P1352" s="163">
        <f t="shared" si="5029"/>
        <v>0</v>
      </c>
      <c r="Q1352" s="163">
        <f t="shared" si="5029"/>
        <v>0</v>
      </c>
      <c r="R1352" s="163">
        <f t="shared" si="5029"/>
        <v>0</v>
      </c>
      <c r="S1352" s="163">
        <f t="shared" si="5029"/>
        <v>0</v>
      </c>
      <c r="T1352" s="163">
        <f t="shared" si="5029"/>
        <v>0</v>
      </c>
      <c r="U1352" s="163">
        <f t="shared" si="5029"/>
        <v>0</v>
      </c>
      <c r="V1352" s="116">
        <f t="shared" ref="V1352:V1353" si="5030">SUM(J1352:U1352)</f>
        <v>0</v>
      </c>
      <c r="W1352" s="116">
        <f t="shared" si="5013"/>
        <v>0</v>
      </c>
      <c r="X1352" s="163">
        <f t="shared" ref="X1352:AH1352" si="5031">-W1173*($G1352/12)</f>
        <v>0</v>
      </c>
      <c r="Y1352" s="163">
        <f t="shared" si="5031"/>
        <v>0</v>
      </c>
      <c r="Z1352" s="163">
        <f t="shared" si="5031"/>
        <v>0</v>
      </c>
      <c r="AA1352" s="163">
        <f t="shared" si="5031"/>
        <v>0</v>
      </c>
      <c r="AB1352" s="163">
        <f t="shared" si="5031"/>
        <v>0</v>
      </c>
      <c r="AC1352" s="163">
        <f t="shared" si="5031"/>
        <v>0</v>
      </c>
      <c r="AD1352" s="163">
        <f t="shared" si="5031"/>
        <v>-132.50433000000001</v>
      </c>
      <c r="AE1352" s="163">
        <f t="shared" si="5031"/>
        <v>-132.50433000000001</v>
      </c>
      <c r="AF1352" s="163">
        <f t="shared" si="5031"/>
        <v>-132.50433000000001</v>
      </c>
      <c r="AG1352" s="163">
        <f t="shared" si="5031"/>
        <v>-132.50433000000001</v>
      </c>
      <c r="AH1352" s="163">
        <f t="shared" si="5031"/>
        <v>-132.50433000000001</v>
      </c>
      <c r="AI1352" s="116">
        <f t="shared" si="5015"/>
        <v>-662.52165000000002</v>
      </c>
      <c r="AJ1352" s="116">
        <f t="shared" si="5021"/>
        <v>-137.2366275</v>
      </c>
      <c r="AK1352" s="116">
        <f t="shared" si="5022"/>
        <v>-137.2366275</v>
      </c>
      <c r="AL1352" s="116">
        <f t="shared" si="5022"/>
        <v>-137.2366275</v>
      </c>
      <c r="AM1352" s="116">
        <f t="shared" si="5022"/>
        <v>-137.2366275</v>
      </c>
      <c r="AN1352" s="116">
        <f t="shared" si="5022"/>
        <v>-137.2366275</v>
      </c>
      <c r="AO1352" s="116">
        <f t="shared" si="5022"/>
        <v>-137.2366275</v>
      </c>
      <c r="AP1352" s="116">
        <f t="shared" si="5022"/>
        <v>-137.2366275</v>
      </c>
      <c r="AQ1352" s="116">
        <f t="shared" si="5022"/>
        <v>-137.2366275</v>
      </c>
      <c r="AR1352" s="116">
        <f t="shared" si="5022"/>
        <v>-137.2366275</v>
      </c>
      <c r="AS1352" s="116">
        <f t="shared" si="5022"/>
        <v>-137.2366275</v>
      </c>
      <c r="AT1352" s="116">
        <f t="shared" si="5022"/>
        <v>-137.2366275</v>
      </c>
      <c r="AU1352" s="116">
        <f t="shared" si="5022"/>
        <v>-137.2366275</v>
      </c>
      <c r="AV1352" s="116">
        <f t="shared" ref="AV1352:AV1353" si="5032">SUM(AJ1352:AU1352)</f>
        <v>-1646.8395299999995</v>
      </c>
      <c r="AW1352" s="116">
        <f t="shared" si="5023"/>
        <v>-137.2366275</v>
      </c>
      <c r="AX1352" s="116">
        <f t="shared" si="5024"/>
        <v>-137.2366275</v>
      </c>
      <c r="AY1352" s="116">
        <f t="shared" si="5024"/>
        <v>-137.2366275</v>
      </c>
      <c r="AZ1352" s="116">
        <f t="shared" si="5024"/>
        <v>-137.2366275</v>
      </c>
      <c r="BA1352" s="116">
        <f t="shared" si="5024"/>
        <v>-137.2366275</v>
      </c>
      <c r="BB1352" s="116">
        <f t="shared" si="5024"/>
        <v>-137.2366275</v>
      </c>
      <c r="BC1352" s="116">
        <f t="shared" si="5024"/>
        <v>-137.2366275</v>
      </c>
      <c r="BD1352" s="116">
        <f t="shared" si="5024"/>
        <v>-137.2366275</v>
      </c>
      <c r="BE1352" s="116">
        <f t="shared" si="5024"/>
        <v>-137.2366275</v>
      </c>
      <c r="BF1352" s="116">
        <f t="shared" si="5024"/>
        <v>-137.2366275</v>
      </c>
      <c r="BG1352" s="116">
        <f t="shared" si="5024"/>
        <v>-137.2366275</v>
      </c>
      <c r="BH1352" s="116">
        <f t="shared" si="5024"/>
        <v>-137.2366275</v>
      </c>
      <c r="BI1352" s="116">
        <f t="shared" si="5028"/>
        <v>-1646.8395299999995</v>
      </c>
      <c r="BV1352" s="163"/>
      <c r="CI1352" s="163"/>
      <c r="CV1352" s="163"/>
      <c r="DI1352" s="163"/>
      <c r="DV1352" s="163"/>
      <c r="EI1352" s="163"/>
    </row>
    <row r="1353" spans="1:139" ht="15.75" outlineLevel="1" x14ac:dyDescent="0.25">
      <c r="A1353" s="2">
        <f t="shared" si="5009"/>
        <v>2</v>
      </c>
      <c r="B1353" s="1" t="str">
        <f t="shared" si="5009"/>
        <v>PRE-09621</v>
      </c>
      <c r="C1353" s="1" t="str">
        <f t="shared" si="5009"/>
        <v>SPP TAU - Circuit 66840</v>
      </c>
      <c r="D1353" s="2" t="str">
        <f t="shared" si="5009"/>
        <v>PRE-09621.1</v>
      </c>
      <c r="E1353" s="162" t="str">
        <f t="shared" si="5009"/>
        <v>SPP TAU - Circuit 66840</v>
      </c>
      <c r="F1353" s="123">
        <f t="shared" si="5010"/>
        <v>365</v>
      </c>
      <c r="G1353" s="213">
        <f>VLOOKUP($F1353,'2021 Depreciation Rates'!$A:$B,2,FALSE)</f>
        <v>3.1E-2</v>
      </c>
      <c r="H1353" s="213">
        <f>VLOOKUP($F1353,'2022-2023 Depreciation Rates'!$A$1:$B$183,2,FALSE)</f>
        <v>2.1999999999999999E-2</v>
      </c>
      <c r="J1353" s="163">
        <f t="shared" ref="J1353:U1353" si="5033">-I1174*($G1353/12)</f>
        <v>0</v>
      </c>
      <c r="K1353" s="163">
        <f t="shared" si="5033"/>
        <v>0</v>
      </c>
      <c r="L1353" s="163">
        <f t="shared" si="5033"/>
        <v>0</v>
      </c>
      <c r="M1353" s="163">
        <f t="shared" si="5033"/>
        <v>0</v>
      </c>
      <c r="N1353" s="163">
        <f t="shared" si="5033"/>
        <v>0</v>
      </c>
      <c r="O1353" s="163">
        <f t="shared" si="5033"/>
        <v>0</v>
      </c>
      <c r="P1353" s="163">
        <f t="shared" si="5033"/>
        <v>0</v>
      </c>
      <c r="Q1353" s="163">
        <f t="shared" si="5033"/>
        <v>0</v>
      </c>
      <c r="R1353" s="163">
        <f t="shared" si="5033"/>
        <v>0</v>
      </c>
      <c r="S1353" s="163">
        <f t="shared" si="5033"/>
        <v>0</v>
      </c>
      <c r="T1353" s="163">
        <f t="shared" si="5033"/>
        <v>0</v>
      </c>
      <c r="U1353" s="163">
        <f t="shared" si="5033"/>
        <v>0</v>
      </c>
      <c r="V1353" s="116">
        <f t="shared" si="5030"/>
        <v>0</v>
      </c>
      <c r="W1353" s="116">
        <f t="shared" si="5013"/>
        <v>0</v>
      </c>
      <c r="X1353" s="163">
        <f t="shared" ref="X1353:AH1353" si="5034">-W1174*($G1353/12)</f>
        <v>0</v>
      </c>
      <c r="Y1353" s="163">
        <f t="shared" si="5034"/>
        <v>0</v>
      </c>
      <c r="Z1353" s="163">
        <f t="shared" si="5034"/>
        <v>0</v>
      </c>
      <c r="AA1353" s="163">
        <f t="shared" si="5034"/>
        <v>0</v>
      </c>
      <c r="AB1353" s="163">
        <f t="shared" si="5034"/>
        <v>0</v>
      </c>
      <c r="AC1353" s="163">
        <f t="shared" si="5034"/>
        <v>0</v>
      </c>
      <c r="AD1353" s="163">
        <f t="shared" si="5034"/>
        <v>-23.323521666666664</v>
      </c>
      <c r="AE1353" s="163">
        <f t="shared" si="5034"/>
        <v>-23.323521666666664</v>
      </c>
      <c r="AF1353" s="163">
        <f t="shared" si="5034"/>
        <v>-23.323521666666664</v>
      </c>
      <c r="AG1353" s="163">
        <f t="shared" si="5034"/>
        <v>-23.323521666666664</v>
      </c>
      <c r="AH1353" s="163">
        <f t="shared" si="5034"/>
        <v>-23.323521666666664</v>
      </c>
      <c r="AI1353" s="116">
        <f t="shared" si="5015"/>
        <v>-116.61760833333332</v>
      </c>
      <c r="AJ1353" s="116">
        <f t="shared" si="5021"/>
        <v>-16.552176666666664</v>
      </c>
      <c r="AK1353" s="116">
        <f t="shared" si="5022"/>
        <v>-16.552176666666664</v>
      </c>
      <c r="AL1353" s="116">
        <f t="shared" si="5022"/>
        <v>-16.552176666666664</v>
      </c>
      <c r="AM1353" s="116">
        <f t="shared" si="5022"/>
        <v>-16.552176666666664</v>
      </c>
      <c r="AN1353" s="116">
        <f t="shared" si="5022"/>
        <v>-16.552176666666664</v>
      </c>
      <c r="AO1353" s="116">
        <f t="shared" si="5022"/>
        <v>-16.552176666666664</v>
      </c>
      <c r="AP1353" s="116">
        <f t="shared" si="5022"/>
        <v>-16.552176666666664</v>
      </c>
      <c r="AQ1353" s="116">
        <f t="shared" si="5022"/>
        <v>-16.552176666666664</v>
      </c>
      <c r="AR1353" s="116">
        <f t="shared" si="5022"/>
        <v>-16.552176666666664</v>
      </c>
      <c r="AS1353" s="116">
        <f t="shared" si="5022"/>
        <v>-16.552176666666664</v>
      </c>
      <c r="AT1353" s="116">
        <f t="shared" si="5022"/>
        <v>-16.552176666666664</v>
      </c>
      <c r="AU1353" s="116">
        <f t="shared" si="5022"/>
        <v>-16.552176666666664</v>
      </c>
      <c r="AV1353" s="116">
        <f t="shared" si="5032"/>
        <v>-198.62611999999999</v>
      </c>
      <c r="AW1353" s="116">
        <f t="shared" si="5023"/>
        <v>-16.552176666666664</v>
      </c>
      <c r="AX1353" s="116">
        <f t="shared" si="5024"/>
        <v>-16.552176666666664</v>
      </c>
      <c r="AY1353" s="116">
        <f t="shared" si="5024"/>
        <v>-16.552176666666664</v>
      </c>
      <c r="AZ1353" s="116">
        <f t="shared" si="5024"/>
        <v>-16.552176666666664</v>
      </c>
      <c r="BA1353" s="116">
        <f t="shared" si="5024"/>
        <v>-16.552176666666664</v>
      </c>
      <c r="BB1353" s="116">
        <f t="shared" si="5024"/>
        <v>-16.552176666666664</v>
      </c>
      <c r="BC1353" s="116">
        <f t="shared" si="5024"/>
        <v>-16.552176666666664</v>
      </c>
      <c r="BD1353" s="116">
        <f t="shared" si="5024"/>
        <v>-16.552176666666664</v>
      </c>
      <c r="BE1353" s="116">
        <f t="shared" si="5024"/>
        <v>-16.552176666666664</v>
      </c>
      <c r="BF1353" s="116">
        <f t="shared" si="5024"/>
        <v>-16.552176666666664</v>
      </c>
      <c r="BG1353" s="116">
        <f t="shared" si="5024"/>
        <v>-16.552176666666664</v>
      </c>
      <c r="BH1353" s="116">
        <f t="shared" si="5024"/>
        <v>-16.552176666666664</v>
      </c>
      <c r="BI1353" s="116">
        <f t="shared" si="5028"/>
        <v>-198.62611999999999</v>
      </c>
      <c r="BV1353" s="163"/>
      <c r="CI1353" s="163"/>
      <c r="CV1353" s="163"/>
      <c r="DI1353" s="163"/>
      <c r="DV1353" s="163"/>
      <c r="EI1353" s="163"/>
    </row>
    <row r="1354" spans="1:139" ht="15.75" outlineLevel="1" x14ac:dyDescent="0.25">
      <c r="A1354" s="2">
        <f t="shared" si="5009"/>
        <v>2</v>
      </c>
      <c r="B1354" s="1" t="str">
        <f t="shared" si="5009"/>
        <v>PRE-09621</v>
      </c>
      <c r="C1354" s="1" t="str">
        <f t="shared" si="5009"/>
        <v>SPP TAU - Circuit 66840</v>
      </c>
      <c r="D1354" s="2" t="str">
        <f t="shared" si="5009"/>
        <v>PRE-09621.1</v>
      </c>
      <c r="E1354" s="162" t="str">
        <f t="shared" si="5009"/>
        <v>SPP TAU - Circuit 66840</v>
      </c>
      <c r="F1354" s="123">
        <f t="shared" si="5010"/>
        <v>368</v>
      </c>
      <c r="G1354" s="213">
        <f>VLOOKUP($F1354,'2021 Depreciation Rates'!$A:$B,2,FALSE)</f>
        <v>4.3999999999999997E-2</v>
      </c>
      <c r="H1354" s="213">
        <f>VLOOKUP($F1354,'2022-2023 Depreciation Rates'!$A$1:$B$183,2,FALSE)</f>
        <v>4.4999999999999998E-2</v>
      </c>
      <c r="J1354" s="163">
        <f t="shared" ref="J1354:U1354" si="5035">-I1175*($G1354/12)</f>
        <v>0</v>
      </c>
      <c r="K1354" s="163">
        <f t="shared" si="5035"/>
        <v>0</v>
      </c>
      <c r="L1354" s="163">
        <f t="shared" si="5035"/>
        <v>0</v>
      </c>
      <c r="M1354" s="163">
        <f t="shared" si="5035"/>
        <v>0</v>
      </c>
      <c r="N1354" s="163">
        <f t="shared" si="5035"/>
        <v>0</v>
      </c>
      <c r="O1354" s="163">
        <f t="shared" si="5035"/>
        <v>0</v>
      </c>
      <c r="P1354" s="163">
        <f t="shared" si="5035"/>
        <v>0</v>
      </c>
      <c r="Q1354" s="163">
        <f t="shared" si="5035"/>
        <v>0</v>
      </c>
      <c r="R1354" s="163">
        <f t="shared" si="5035"/>
        <v>0</v>
      </c>
      <c r="S1354" s="163">
        <f t="shared" si="5035"/>
        <v>0</v>
      </c>
      <c r="T1354" s="163">
        <f t="shared" si="5035"/>
        <v>0</v>
      </c>
      <c r="U1354" s="163">
        <f t="shared" si="5035"/>
        <v>0</v>
      </c>
      <c r="V1354" s="116">
        <f t="shared" ref="V1354" si="5036">SUM(J1354:U1354)</f>
        <v>0</v>
      </c>
      <c r="W1354" s="116">
        <f t="shared" si="5013"/>
        <v>0</v>
      </c>
      <c r="X1354" s="163">
        <f t="shared" ref="X1354:AH1354" si="5037">-W1175*($G1354/12)</f>
        <v>0</v>
      </c>
      <c r="Y1354" s="163">
        <f t="shared" si="5037"/>
        <v>0</v>
      </c>
      <c r="Z1354" s="163">
        <f t="shared" si="5037"/>
        <v>0</v>
      </c>
      <c r="AA1354" s="163">
        <f t="shared" si="5037"/>
        <v>0</v>
      </c>
      <c r="AB1354" s="163">
        <f t="shared" si="5037"/>
        <v>0</v>
      </c>
      <c r="AC1354" s="163">
        <f t="shared" si="5037"/>
        <v>0</v>
      </c>
      <c r="AD1354" s="163">
        <f t="shared" si="5037"/>
        <v>-85.967309999999998</v>
      </c>
      <c r="AE1354" s="163">
        <f t="shared" si="5037"/>
        <v>-85.967309999999998</v>
      </c>
      <c r="AF1354" s="163">
        <f t="shared" si="5037"/>
        <v>-85.967309999999998</v>
      </c>
      <c r="AG1354" s="163">
        <f t="shared" si="5037"/>
        <v>-85.967309999999998</v>
      </c>
      <c r="AH1354" s="163">
        <f t="shared" si="5037"/>
        <v>-85.967309999999998</v>
      </c>
      <c r="AI1354" s="116">
        <f t="shared" si="5015"/>
        <v>-429.83654999999999</v>
      </c>
      <c r="AJ1354" s="116">
        <f t="shared" si="5021"/>
        <v>-87.921112500000007</v>
      </c>
      <c r="AK1354" s="116">
        <f t="shared" si="5022"/>
        <v>-87.921112500000007</v>
      </c>
      <c r="AL1354" s="116">
        <f t="shared" si="5022"/>
        <v>-87.921112500000007</v>
      </c>
      <c r="AM1354" s="116">
        <f t="shared" si="5022"/>
        <v>-87.921112500000007</v>
      </c>
      <c r="AN1354" s="116">
        <f t="shared" si="5022"/>
        <v>-87.921112500000007</v>
      </c>
      <c r="AO1354" s="116">
        <f t="shared" si="5022"/>
        <v>-87.921112500000007</v>
      </c>
      <c r="AP1354" s="116">
        <f t="shared" si="5022"/>
        <v>-87.921112500000007</v>
      </c>
      <c r="AQ1354" s="116">
        <f t="shared" si="5022"/>
        <v>-87.921112500000007</v>
      </c>
      <c r="AR1354" s="116">
        <f t="shared" si="5022"/>
        <v>-87.921112500000007</v>
      </c>
      <c r="AS1354" s="116">
        <f t="shared" si="5022"/>
        <v>-87.921112500000007</v>
      </c>
      <c r="AT1354" s="116">
        <f t="shared" si="5022"/>
        <v>-87.921112500000007</v>
      </c>
      <c r="AU1354" s="116">
        <f t="shared" si="5022"/>
        <v>-87.921112500000007</v>
      </c>
      <c r="AV1354" s="116">
        <f t="shared" ref="AV1354" si="5038">SUM(AJ1354:AU1354)</f>
        <v>-1055.0533500000004</v>
      </c>
      <c r="AW1354" s="116">
        <f t="shared" si="5023"/>
        <v>-87.921112500000007</v>
      </c>
      <c r="AX1354" s="116">
        <f t="shared" si="5024"/>
        <v>-87.921112500000007</v>
      </c>
      <c r="AY1354" s="116">
        <f t="shared" si="5024"/>
        <v>-87.921112500000007</v>
      </c>
      <c r="AZ1354" s="116">
        <f t="shared" si="5024"/>
        <v>-87.921112500000007</v>
      </c>
      <c r="BA1354" s="116">
        <f t="shared" si="5024"/>
        <v>-87.921112500000007</v>
      </c>
      <c r="BB1354" s="116">
        <f t="shared" si="5024"/>
        <v>-87.921112500000007</v>
      </c>
      <c r="BC1354" s="116">
        <f t="shared" si="5024"/>
        <v>-87.921112500000007</v>
      </c>
      <c r="BD1354" s="116">
        <f t="shared" si="5024"/>
        <v>-87.921112500000007</v>
      </c>
      <c r="BE1354" s="116">
        <f t="shared" si="5024"/>
        <v>-87.921112500000007</v>
      </c>
      <c r="BF1354" s="116">
        <f t="shared" si="5024"/>
        <v>-87.921112500000007</v>
      </c>
      <c r="BG1354" s="116">
        <f t="shared" si="5024"/>
        <v>-87.921112500000007</v>
      </c>
      <c r="BH1354" s="116">
        <f t="shared" si="5024"/>
        <v>-87.921112500000007</v>
      </c>
      <c r="BI1354" s="116">
        <f t="shared" si="5028"/>
        <v>-1055.0533500000004</v>
      </c>
      <c r="BV1354" s="163"/>
      <c r="CI1354" s="163"/>
      <c r="CV1354" s="163"/>
      <c r="DI1354" s="163"/>
      <c r="DV1354" s="163"/>
      <c r="EI1354" s="163"/>
    </row>
    <row r="1355" spans="1:139" ht="15.75" outlineLevel="1" x14ac:dyDescent="0.25">
      <c r="A1355" s="2">
        <f t="shared" si="5009"/>
        <v>3</v>
      </c>
      <c r="B1355" s="1" t="str">
        <f t="shared" si="5009"/>
        <v>PRE-09622</v>
      </c>
      <c r="C1355" s="1" t="str">
        <f t="shared" si="5009"/>
        <v>SPP TAU - Circuit 66007</v>
      </c>
      <c r="D1355" s="2" t="str">
        <f t="shared" si="5009"/>
        <v>PRE-09622.1</v>
      </c>
      <c r="E1355" s="162" t="str">
        <f t="shared" si="5009"/>
        <v>SPP TAU - Circuit 66007</v>
      </c>
      <c r="F1355" s="123">
        <f t="shared" si="5010"/>
        <v>355</v>
      </c>
      <c r="G1355" s="213">
        <f>VLOOKUP($F1355,'2021 Depreciation Rates'!$A:$B,2,FALSE)</f>
        <v>3.5999999999999997E-2</v>
      </c>
      <c r="H1355" s="213">
        <f>VLOOKUP($F1355,'2022-2023 Depreciation Rates'!$A$1:$B$183,2,FALSE)</f>
        <v>2.8000000000000001E-2</v>
      </c>
      <c r="J1355" s="163">
        <f t="shared" ref="J1355:U1355" si="5039">-I1176*($G1355/12)</f>
        <v>0</v>
      </c>
      <c r="K1355" s="163">
        <f t="shared" si="5039"/>
        <v>0</v>
      </c>
      <c r="L1355" s="163">
        <f t="shared" si="5039"/>
        <v>0</v>
      </c>
      <c r="M1355" s="163">
        <f t="shared" si="5039"/>
        <v>0</v>
      </c>
      <c r="N1355" s="163">
        <f t="shared" si="5039"/>
        <v>0</v>
      </c>
      <c r="O1355" s="163">
        <f t="shared" si="5039"/>
        <v>0</v>
      </c>
      <c r="P1355" s="163">
        <f t="shared" si="5039"/>
        <v>0</v>
      </c>
      <c r="Q1355" s="163">
        <f t="shared" si="5039"/>
        <v>0</v>
      </c>
      <c r="R1355" s="163">
        <f t="shared" si="5039"/>
        <v>0</v>
      </c>
      <c r="S1355" s="163">
        <f t="shared" si="5039"/>
        <v>0</v>
      </c>
      <c r="T1355" s="163">
        <f t="shared" si="5039"/>
        <v>0</v>
      </c>
      <c r="U1355" s="163">
        <f t="shared" si="5039"/>
        <v>0</v>
      </c>
      <c r="V1355" s="116">
        <f t="shared" si="5012"/>
        <v>0</v>
      </c>
      <c r="W1355" s="116">
        <f t="shared" si="5013"/>
        <v>0</v>
      </c>
      <c r="X1355" s="163">
        <f t="shared" ref="X1355:AH1355" si="5040">-W1176*($G1355/12)</f>
        <v>0</v>
      </c>
      <c r="Y1355" s="163">
        <f t="shared" si="5040"/>
        <v>0</v>
      </c>
      <c r="Z1355" s="163">
        <f t="shared" si="5040"/>
        <v>0</v>
      </c>
      <c r="AA1355" s="163">
        <f t="shared" si="5040"/>
        <v>0</v>
      </c>
      <c r="AB1355" s="163">
        <f t="shared" si="5040"/>
        <v>0</v>
      </c>
      <c r="AC1355" s="163">
        <f t="shared" si="5040"/>
        <v>0</v>
      </c>
      <c r="AD1355" s="163">
        <f t="shared" si="5040"/>
        <v>0</v>
      </c>
      <c r="AE1355" s="163">
        <f t="shared" si="5040"/>
        <v>0</v>
      </c>
      <c r="AF1355" s="163">
        <f t="shared" si="5040"/>
        <v>0</v>
      </c>
      <c r="AG1355" s="163">
        <f t="shared" si="5040"/>
        <v>0</v>
      </c>
      <c r="AH1355" s="163">
        <f t="shared" si="5040"/>
        <v>0</v>
      </c>
      <c r="AI1355" s="116">
        <f t="shared" si="5015"/>
        <v>0</v>
      </c>
      <c r="AJ1355" s="116">
        <f t="shared" si="5021"/>
        <v>-136.89895333333334</v>
      </c>
      <c r="AK1355" s="116">
        <f t="shared" si="5022"/>
        <v>-136.89895333333334</v>
      </c>
      <c r="AL1355" s="116">
        <f t="shared" si="5022"/>
        <v>-136.89895333333334</v>
      </c>
      <c r="AM1355" s="116">
        <f t="shared" si="5022"/>
        <v>-136.89895333333334</v>
      </c>
      <c r="AN1355" s="116">
        <f t="shared" si="5022"/>
        <v>-136.89895333333334</v>
      </c>
      <c r="AO1355" s="116">
        <f t="shared" si="5022"/>
        <v>-136.89895333333334</v>
      </c>
      <c r="AP1355" s="116">
        <f t="shared" si="5022"/>
        <v>-136.89895333333334</v>
      </c>
      <c r="AQ1355" s="116">
        <f t="shared" si="5022"/>
        <v>-136.89895333333334</v>
      </c>
      <c r="AR1355" s="116">
        <f t="shared" si="5022"/>
        <v>-136.89895333333334</v>
      </c>
      <c r="AS1355" s="116">
        <f t="shared" si="5022"/>
        <v>-136.89895333333334</v>
      </c>
      <c r="AT1355" s="116">
        <f t="shared" si="5022"/>
        <v>-136.89895333333334</v>
      </c>
      <c r="AU1355" s="116">
        <f t="shared" si="5022"/>
        <v>-136.89895333333334</v>
      </c>
      <c r="AV1355" s="116">
        <f t="shared" si="5027"/>
        <v>-1642.7874400000001</v>
      </c>
      <c r="AW1355" s="116">
        <f t="shared" si="5023"/>
        <v>-136.89895333333334</v>
      </c>
      <c r="AX1355" s="116">
        <f t="shared" si="5024"/>
        <v>-136.89895333333334</v>
      </c>
      <c r="AY1355" s="116">
        <f t="shared" si="5024"/>
        <v>-136.89895333333334</v>
      </c>
      <c r="AZ1355" s="116">
        <f t="shared" si="5024"/>
        <v>-136.89895333333334</v>
      </c>
      <c r="BA1355" s="116">
        <f t="shared" si="5024"/>
        <v>-136.89895333333334</v>
      </c>
      <c r="BB1355" s="116">
        <f t="shared" si="5024"/>
        <v>-136.89895333333334</v>
      </c>
      <c r="BC1355" s="116">
        <f t="shared" si="5024"/>
        <v>-136.89895333333334</v>
      </c>
      <c r="BD1355" s="116">
        <f t="shared" si="5024"/>
        <v>-136.89895333333334</v>
      </c>
      <c r="BE1355" s="116">
        <f t="shared" si="5024"/>
        <v>-136.89895333333334</v>
      </c>
      <c r="BF1355" s="116">
        <f t="shared" si="5024"/>
        <v>-136.89895333333334</v>
      </c>
      <c r="BG1355" s="116">
        <f t="shared" si="5024"/>
        <v>-136.89895333333334</v>
      </c>
      <c r="BH1355" s="116">
        <f t="shared" si="5024"/>
        <v>-136.89895333333334</v>
      </c>
      <c r="BI1355" s="116">
        <f t="shared" si="5028"/>
        <v>-1642.7874400000001</v>
      </c>
      <c r="BV1355" s="163"/>
      <c r="CI1355" s="163"/>
      <c r="CV1355" s="163"/>
      <c r="DI1355" s="163"/>
      <c r="DV1355" s="163"/>
      <c r="EI1355" s="163"/>
    </row>
    <row r="1356" spans="1:139" ht="15.75" outlineLevel="1" x14ac:dyDescent="0.25">
      <c r="A1356" s="2">
        <f t="shared" ref="A1356:E1356" si="5041">A1177</f>
        <v>3</v>
      </c>
      <c r="B1356" s="1" t="str">
        <f t="shared" si="5041"/>
        <v>PRE-09622</v>
      </c>
      <c r="C1356" s="1" t="str">
        <f t="shared" si="5041"/>
        <v>SPP TAU - Circuit 66007</v>
      </c>
      <c r="D1356" s="2" t="str">
        <f t="shared" si="5041"/>
        <v>PRE-09622.1</v>
      </c>
      <c r="E1356" s="162" t="str">
        <f t="shared" si="5041"/>
        <v>SPP TAU - Circuit 66007</v>
      </c>
      <c r="F1356" s="123">
        <f t="shared" ref="F1356:F1360" si="5042">G1177</f>
        <v>356</v>
      </c>
      <c r="G1356" s="213">
        <f>VLOOKUP($F1356,'2021 Depreciation Rates'!$A:$B,2,FALSE)</f>
        <v>2.8000000000000001E-2</v>
      </c>
      <c r="H1356" s="213">
        <f>VLOOKUP($F1356,'2022-2023 Depreciation Rates'!$A$1:$B$183,2,FALSE)</f>
        <v>2.9000000000000001E-2</v>
      </c>
      <c r="J1356" s="163">
        <f t="shared" ref="J1356:U1356" si="5043">-I1177*($G1356/12)</f>
        <v>0</v>
      </c>
      <c r="K1356" s="163">
        <f t="shared" si="5043"/>
        <v>0</v>
      </c>
      <c r="L1356" s="163">
        <f t="shared" si="5043"/>
        <v>0</v>
      </c>
      <c r="M1356" s="163">
        <f t="shared" si="5043"/>
        <v>0</v>
      </c>
      <c r="N1356" s="163">
        <f t="shared" si="5043"/>
        <v>0</v>
      </c>
      <c r="O1356" s="163">
        <f t="shared" si="5043"/>
        <v>0</v>
      </c>
      <c r="P1356" s="163">
        <f t="shared" si="5043"/>
        <v>0</v>
      </c>
      <c r="Q1356" s="163">
        <f t="shared" si="5043"/>
        <v>0</v>
      </c>
      <c r="R1356" s="163">
        <f t="shared" si="5043"/>
        <v>0</v>
      </c>
      <c r="S1356" s="163">
        <f t="shared" si="5043"/>
        <v>0</v>
      </c>
      <c r="T1356" s="163">
        <f t="shared" si="5043"/>
        <v>0</v>
      </c>
      <c r="U1356" s="163">
        <f t="shared" si="5043"/>
        <v>0</v>
      </c>
      <c r="V1356" s="116">
        <f t="shared" ref="V1356:V1360" si="5044">SUM(J1356:U1356)</f>
        <v>0</v>
      </c>
      <c r="W1356" s="116">
        <f t="shared" ref="W1356:W1360" si="5045">-U1177*($G1356/12)</f>
        <v>0</v>
      </c>
      <c r="X1356" s="163">
        <f t="shared" ref="X1356:AH1356" si="5046">-W1177*($G1356/12)</f>
        <v>0</v>
      </c>
      <c r="Y1356" s="163">
        <f t="shared" si="5046"/>
        <v>0</v>
      </c>
      <c r="Z1356" s="163">
        <f t="shared" si="5046"/>
        <v>0</v>
      </c>
      <c r="AA1356" s="163">
        <f t="shared" si="5046"/>
        <v>0</v>
      </c>
      <c r="AB1356" s="163">
        <f t="shared" si="5046"/>
        <v>0</v>
      </c>
      <c r="AC1356" s="163">
        <f t="shared" si="5046"/>
        <v>0</v>
      </c>
      <c r="AD1356" s="163">
        <f t="shared" si="5046"/>
        <v>0</v>
      </c>
      <c r="AE1356" s="163">
        <f t="shared" si="5046"/>
        <v>0</v>
      </c>
      <c r="AF1356" s="163">
        <f t="shared" si="5046"/>
        <v>0</v>
      </c>
      <c r="AG1356" s="163">
        <f t="shared" si="5046"/>
        <v>0</v>
      </c>
      <c r="AH1356" s="163">
        <f t="shared" si="5046"/>
        <v>0</v>
      </c>
      <c r="AI1356" s="116">
        <f t="shared" si="5015"/>
        <v>0</v>
      </c>
      <c r="AJ1356" s="116">
        <f t="shared" si="5021"/>
        <v>-510.63613250000003</v>
      </c>
      <c r="AK1356" s="116">
        <f t="shared" si="5022"/>
        <v>-510.63613250000003</v>
      </c>
      <c r="AL1356" s="116">
        <f t="shared" si="5022"/>
        <v>-510.63613250000003</v>
      </c>
      <c r="AM1356" s="116">
        <f t="shared" si="5022"/>
        <v>-510.63613250000003</v>
      </c>
      <c r="AN1356" s="116">
        <f t="shared" si="5022"/>
        <v>-510.63613250000003</v>
      </c>
      <c r="AO1356" s="116">
        <f t="shared" si="5022"/>
        <v>-510.63613250000003</v>
      </c>
      <c r="AP1356" s="116">
        <f t="shared" si="5022"/>
        <v>-510.63613250000003</v>
      </c>
      <c r="AQ1356" s="116">
        <f t="shared" si="5022"/>
        <v>-510.63613250000003</v>
      </c>
      <c r="AR1356" s="116">
        <f t="shared" si="5022"/>
        <v>-510.63613250000003</v>
      </c>
      <c r="AS1356" s="116">
        <f t="shared" si="5022"/>
        <v>-510.63613250000003</v>
      </c>
      <c r="AT1356" s="116">
        <f t="shared" si="5022"/>
        <v>-510.63613250000003</v>
      </c>
      <c r="AU1356" s="116">
        <f t="shared" si="5022"/>
        <v>-510.63613250000003</v>
      </c>
      <c r="AV1356" s="116">
        <f t="shared" ref="AV1356:AV1360" si="5047">SUM(AJ1356:AU1356)</f>
        <v>-6127.6335899999985</v>
      </c>
      <c r="AW1356" s="116">
        <f t="shared" si="5023"/>
        <v>-510.63613250000003</v>
      </c>
      <c r="AX1356" s="116">
        <f t="shared" si="5024"/>
        <v>-510.63613250000003</v>
      </c>
      <c r="AY1356" s="116">
        <f t="shared" si="5024"/>
        <v>-510.63613250000003</v>
      </c>
      <c r="AZ1356" s="116">
        <f t="shared" si="5024"/>
        <v>-510.63613250000003</v>
      </c>
      <c r="BA1356" s="116">
        <f t="shared" si="5024"/>
        <v>-510.63613250000003</v>
      </c>
      <c r="BB1356" s="116">
        <f t="shared" si="5024"/>
        <v>-510.63613250000003</v>
      </c>
      <c r="BC1356" s="116">
        <f t="shared" si="5024"/>
        <v>-510.63613250000003</v>
      </c>
      <c r="BD1356" s="116">
        <f t="shared" si="5024"/>
        <v>-510.63613250000003</v>
      </c>
      <c r="BE1356" s="116">
        <f t="shared" si="5024"/>
        <v>-510.63613250000003</v>
      </c>
      <c r="BF1356" s="116">
        <f t="shared" si="5024"/>
        <v>-510.63613250000003</v>
      </c>
      <c r="BG1356" s="116">
        <f t="shared" si="5024"/>
        <v>-510.63613250000003</v>
      </c>
      <c r="BH1356" s="116">
        <f t="shared" si="5024"/>
        <v>-510.63613250000003</v>
      </c>
      <c r="BI1356" s="116">
        <f t="shared" ref="BI1356:BI1360" si="5048">SUM(AW1356:BH1356)</f>
        <v>-6127.6335899999985</v>
      </c>
      <c r="BV1356" s="163"/>
      <c r="CI1356" s="163"/>
      <c r="CV1356" s="163"/>
      <c r="DI1356" s="163"/>
      <c r="DV1356" s="163"/>
      <c r="EI1356" s="163"/>
    </row>
    <row r="1357" spans="1:139" ht="15.75" outlineLevel="1" x14ac:dyDescent="0.25">
      <c r="A1357" s="2">
        <f t="shared" ref="A1357:E1357" si="5049">A1178</f>
        <v>3</v>
      </c>
      <c r="B1357" s="1" t="str">
        <f t="shared" si="5049"/>
        <v>PRE-09622</v>
      </c>
      <c r="C1357" s="1" t="str">
        <f t="shared" si="5049"/>
        <v>SPP TAU - Circuit 66007</v>
      </c>
      <c r="D1357" s="2" t="str">
        <f t="shared" si="5049"/>
        <v>PRE-09622.1</v>
      </c>
      <c r="E1357" s="162" t="str">
        <f t="shared" si="5049"/>
        <v>SPP TAU - Circuit 66007</v>
      </c>
      <c r="F1357" s="123">
        <f t="shared" si="5042"/>
        <v>365</v>
      </c>
      <c r="G1357" s="213">
        <f>VLOOKUP($F1357,'2021 Depreciation Rates'!$A:$B,2,FALSE)</f>
        <v>3.1E-2</v>
      </c>
      <c r="H1357" s="213">
        <f>VLOOKUP($F1357,'2022-2023 Depreciation Rates'!$A$1:$B$183,2,FALSE)</f>
        <v>2.1999999999999999E-2</v>
      </c>
      <c r="J1357" s="163">
        <f t="shared" ref="J1357:U1357" si="5050">-I1178*($G1357/12)</f>
        <v>0</v>
      </c>
      <c r="K1357" s="163">
        <f t="shared" si="5050"/>
        <v>0</v>
      </c>
      <c r="L1357" s="163">
        <f t="shared" si="5050"/>
        <v>0</v>
      </c>
      <c r="M1357" s="163">
        <f t="shared" si="5050"/>
        <v>0</v>
      </c>
      <c r="N1357" s="163">
        <f t="shared" si="5050"/>
        <v>0</v>
      </c>
      <c r="O1357" s="163">
        <f t="shared" si="5050"/>
        <v>0</v>
      </c>
      <c r="P1357" s="163">
        <f t="shared" si="5050"/>
        <v>0</v>
      </c>
      <c r="Q1357" s="163">
        <f t="shared" si="5050"/>
        <v>0</v>
      </c>
      <c r="R1357" s="163">
        <f t="shared" si="5050"/>
        <v>0</v>
      </c>
      <c r="S1357" s="163">
        <f t="shared" si="5050"/>
        <v>0</v>
      </c>
      <c r="T1357" s="163">
        <f t="shared" si="5050"/>
        <v>0</v>
      </c>
      <c r="U1357" s="163">
        <f t="shared" si="5050"/>
        <v>0</v>
      </c>
      <c r="V1357" s="116">
        <f t="shared" si="5044"/>
        <v>0</v>
      </c>
      <c r="W1357" s="116">
        <f t="shared" si="5045"/>
        <v>0</v>
      </c>
      <c r="X1357" s="163">
        <f t="shared" ref="X1357:AH1357" si="5051">-W1178*($G1357/12)</f>
        <v>0</v>
      </c>
      <c r="Y1357" s="163">
        <f t="shared" si="5051"/>
        <v>0</v>
      </c>
      <c r="Z1357" s="163">
        <f t="shared" si="5051"/>
        <v>0</v>
      </c>
      <c r="AA1357" s="163">
        <f t="shared" si="5051"/>
        <v>0</v>
      </c>
      <c r="AB1357" s="163">
        <f t="shared" si="5051"/>
        <v>0</v>
      </c>
      <c r="AC1357" s="163">
        <f t="shared" si="5051"/>
        <v>0</v>
      </c>
      <c r="AD1357" s="163">
        <f t="shared" si="5051"/>
        <v>0</v>
      </c>
      <c r="AE1357" s="163">
        <f t="shared" si="5051"/>
        <v>0</v>
      </c>
      <c r="AF1357" s="163">
        <f t="shared" si="5051"/>
        <v>0</v>
      </c>
      <c r="AG1357" s="163">
        <f t="shared" si="5051"/>
        <v>0</v>
      </c>
      <c r="AH1357" s="163">
        <f t="shared" si="5051"/>
        <v>0</v>
      </c>
      <c r="AI1357" s="116">
        <f t="shared" si="5015"/>
        <v>0</v>
      </c>
      <c r="AJ1357" s="116">
        <f t="shared" si="5021"/>
        <v>-16.552176666666664</v>
      </c>
      <c r="AK1357" s="116">
        <f t="shared" si="5022"/>
        <v>-16.552176666666664</v>
      </c>
      <c r="AL1357" s="116">
        <f t="shared" si="5022"/>
        <v>-16.552176666666664</v>
      </c>
      <c r="AM1357" s="116">
        <f t="shared" si="5022"/>
        <v>-16.552176666666664</v>
      </c>
      <c r="AN1357" s="116">
        <f t="shared" si="5022"/>
        <v>-16.552176666666664</v>
      </c>
      <c r="AO1357" s="116">
        <f t="shared" si="5022"/>
        <v>-16.552176666666664</v>
      </c>
      <c r="AP1357" s="116">
        <f t="shared" si="5022"/>
        <v>-16.552176666666664</v>
      </c>
      <c r="AQ1357" s="116">
        <f t="shared" si="5022"/>
        <v>-16.552176666666664</v>
      </c>
      <c r="AR1357" s="116">
        <f t="shared" si="5022"/>
        <v>-16.552176666666664</v>
      </c>
      <c r="AS1357" s="116">
        <f t="shared" si="5022"/>
        <v>-16.552176666666664</v>
      </c>
      <c r="AT1357" s="116">
        <f t="shared" si="5022"/>
        <v>-16.552176666666664</v>
      </c>
      <c r="AU1357" s="116">
        <f t="shared" si="5022"/>
        <v>-16.552176666666664</v>
      </c>
      <c r="AV1357" s="116">
        <f t="shared" si="5047"/>
        <v>-198.62611999999999</v>
      </c>
      <c r="AW1357" s="116">
        <f t="shared" si="5023"/>
        <v>-16.552176666666664</v>
      </c>
      <c r="AX1357" s="116">
        <f t="shared" si="5024"/>
        <v>-16.552176666666664</v>
      </c>
      <c r="AY1357" s="116">
        <f t="shared" si="5024"/>
        <v>-16.552176666666664</v>
      </c>
      <c r="AZ1357" s="116">
        <f t="shared" si="5024"/>
        <v>-16.552176666666664</v>
      </c>
      <c r="BA1357" s="116">
        <f t="shared" si="5024"/>
        <v>-16.552176666666664</v>
      </c>
      <c r="BB1357" s="116">
        <f t="shared" si="5024"/>
        <v>-16.552176666666664</v>
      </c>
      <c r="BC1357" s="116">
        <f t="shared" si="5024"/>
        <v>-16.552176666666664</v>
      </c>
      <c r="BD1357" s="116">
        <f t="shared" si="5024"/>
        <v>-16.552176666666664</v>
      </c>
      <c r="BE1357" s="116">
        <f t="shared" si="5024"/>
        <v>-16.552176666666664</v>
      </c>
      <c r="BF1357" s="116">
        <f t="shared" si="5024"/>
        <v>-16.552176666666664</v>
      </c>
      <c r="BG1357" s="116">
        <f t="shared" si="5024"/>
        <v>-16.552176666666664</v>
      </c>
      <c r="BH1357" s="116">
        <f t="shared" si="5024"/>
        <v>-16.552176666666664</v>
      </c>
      <c r="BI1357" s="116">
        <f t="shared" si="5048"/>
        <v>-198.62611999999999</v>
      </c>
      <c r="BV1357" s="163"/>
      <c r="CI1357" s="163"/>
      <c r="CV1357" s="163"/>
      <c r="DI1357" s="163"/>
      <c r="DV1357" s="163"/>
      <c r="EI1357" s="163"/>
    </row>
    <row r="1358" spans="1:139" ht="15.75" outlineLevel="1" x14ac:dyDescent="0.25">
      <c r="A1358" s="2">
        <f t="shared" ref="A1358:E1358" si="5052">A1179</f>
        <v>3</v>
      </c>
      <c r="B1358" s="1" t="str">
        <f t="shared" si="5052"/>
        <v>PRE-09622</v>
      </c>
      <c r="C1358" s="1" t="str">
        <f t="shared" si="5052"/>
        <v>SPP TAU - Circuit 66007</v>
      </c>
      <c r="D1358" s="2" t="str">
        <f t="shared" si="5052"/>
        <v>PRE-09622.1</v>
      </c>
      <c r="E1358" s="162" t="str">
        <f t="shared" si="5052"/>
        <v>SPP TAU - Circuit 66007</v>
      </c>
      <c r="F1358" s="123">
        <f t="shared" si="5042"/>
        <v>367</v>
      </c>
      <c r="G1358" s="213">
        <f>VLOOKUP($F1358,'2021 Depreciation Rates'!$A:$B,2,FALSE)</f>
        <v>0.03</v>
      </c>
      <c r="H1358" s="213">
        <f>VLOOKUP($F1358,'2022-2023 Depreciation Rates'!$A$1:$B$183,2,FALSE)</f>
        <v>2.3E-2</v>
      </c>
      <c r="J1358" s="163">
        <f t="shared" ref="J1358:U1358" si="5053">-I1179*($G1358/12)</f>
        <v>0</v>
      </c>
      <c r="K1358" s="163">
        <f t="shared" si="5053"/>
        <v>0</v>
      </c>
      <c r="L1358" s="163">
        <f t="shared" si="5053"/>
        <v>0</v>
      </c>
      <c r="M1358" s="163">
        <f t="shared" si="5053"/>
        <v>0</v>
      </c>
      <c r="N1358" s="163">
        <f t="shared" si="5053"/>
        <v>0</v>
      </c>
      <c r="O1358" s="163">
        <f t="shared" si="5053"/>
        <v>0</v>
      </c>
      <c r="P1358" s="163">
        <f t="shared" si="5053"/>
        <v>0</v>
      </c>
      <c r="Q1358" s="163">
        <f t="shared" si="5053"/>
        <v>0</v>
      </c>
      <c r="R1358" s="163">
        <f t="shared" si="5053"/>
        <v>0</v>
      </c>
      <c r="S1358" s="163">
        <f t="shared" si="5053"/>
        <v>0</v>
      </c>
      <c r="T1358" s="163">
        <f t="shared" si="5053"/>
        <v>0</v>
      </c>
      <c r="U1358" s="163">
        <f t="shared" si="5053"/>
        <v>0</v>
      </c>
      <c r="V1358" s="116">
        <f t="shared" si="5044"/>
        <v>0</v>
      </c>
      <c r="W1358" s="116">
        <f t="shared" si="5045"/>
        <v>0</v>
      </c>
      <c r="X1358" s="163">
        <f t="shared" ref="X1358:AH1358" si="5054">-W1179*($G1358/12)</f>
        <v>0</v>
      </c>
      <c r="Y1358" s="163">
        <f t="shared" si="5054"/>
        <v>0</v>
      </c>
      <c r="Z1358" s="163">
        <f t="shared" si="5054"/>
        <v>0</v>
      </c>
      <c r="AA1358" s="163">
        <f t="shared" si="5054"/>
        <v>0</v>
      </c>
      <c r="AB1358" s="163">
        <f t="shared" si="5054"/>
        <v>0</v>
      </c>
      <c r="AC1358" s="163">
        <f t="shared" si="5054"/>
        <v>0</v>
      </c>
      <c r="AD1358" s="163">
        <f t="shared" si="5054"/>
        <v>0</v>
      </c>
      <c r="AE1358" s="163">
        <f t="shared" si="5054"/>
        <v>0</v>
      </c>
      <c r="AF1358" s="163">
        <f t="shared" si="5054"/>
        <v>0</v>
      </c>
      <c r="AG1358" s="163">
        <f t="shared" si="5054"/>
        <v>0</v>
      </c>
      <c r="AH1358" s="163">
        <f t="shared" si="5054"/>
        <v>0</v>
      </c>
      <c r="AI1358" s="116">
        <f t="shared" si="5015"/>
        <v>0</v>
      </c>
      <c r="AJ1358" s="116">
        <f t="shared" si="5021"/>
        <v>-2.8859249999999999</v>
      </c>
      <c r="AK1358" s="116">
        <f t="shared" si="5022"/>
        <v>-2.8859249999999999</v>
      </c>
      <c r="AL1358" s="116">
        <f t="shared" si="5022"/>
        <v>-2.8859249999999999</v>
      </c>
      <c r="AM1358" s="116">
        <f t="shared" si="5022"/>
        <v>-2.8859249999999999</v>
      </c>
      <c r="AN1358" s="116">
        <f t="shared" si="5022"/>
        <v>-2.8859249999999999</v>
      </c>
      <c r="AO1358" s="116">
        <f t="shared" si="5022"/>
        <v>-2.8859249999999999</v>
      </c>
      <c r="AP1358" s="116">
        <f t="shared" si="5022"/>
        <v>-2.8859249999999999</v>
      </c>
      <c r="AQ1358" s="116">
        <f t="shared" si="5022"/>
        <v>-2.8859249999999999</v>
      </c>
      <c r="AR1358" s="116">
        <f t="shared" si="5022"/>
        <v>-2.8859249999999999</v>
      </c>
      <c r="AS1358" s="116">
        <f t="shared" si="5022"/>
        <v>-2.8859249999999999</v>
      </c>
      <c r="AT1358" s="116">
        <f t="shared" si="5022"/>
        <v>-2.8859249999999999</v>
      </c>
      <c r="AU1358" s="116">
        <f t="shared" si="5022"/>
        <v>-2.8859249999999999</v>
      </c>
      <c r="AV1358" s="116">
        <f t="shared" si="5047"/>
        <v>-34.631099999999996</v>
      </c>
      <c r="AW1358" s="116">
        <f t="shared" si="5023"/>
        <v>-2.8859249999999999</v>
      </c>
      <c r="AX1358" s="116">
        <f t="shared" si="5024"/>
        <v>-2.8859249999999999</v>
      </c>
      <c r="AY1358" s="116">
        <f t="shared" si="5024"/>
        <v>-2.8859249999999999</v>
      </c>
      <c r="AZ1358" s="116">
        <f t="shared" si="5024"/>
        <v>-2.8859249999999999</v>
      </c>
      <c r="BA1358" s="116">
        <f t="shared" si="5024"/>
        <v>-2.8859249999999999</v>
      </c>
      <c r="BB1358" s="116">
        <f t="shared" si="5024"/>
        <v>-2.8859249999999999</v>
      </c>
      <c r="BC1358" s="116">
        <f t="shared" si="5024"/>
        <v>-2.8859249999999999</v>
      </c>
      <c r="BD1358" s="116">
        <f t="shared" si="5024"/>
        <v>-2.8859249999999999</v>
      </c>
      <c r="BE1358" s="116">
        <f t="shared" si="5024"/>
        <v>-2.8859249999999999</v>
      </c>
      <c r="BF1358" s="116">
        <f t="shared" si="5024"/>
        <v>-2.8859249999999999</v>
      </c>
      <c r="BG1358" s="116">
        <f t="shared" si="5024"/>
        <v>-2.8859249999999999</v>
      </c>
      <c r="BH1358" s="116">
        <f t="shared" si="5024"/>
        <v>-2.8859249999999999</v>
      </c>
      <c r="BI1358" s="116">
        <f t="shared" si="5048"/>
        <v>-34.631099999999996</v>
      </c>
      <c r="BV1358" s="163"/>
      <c r="CI1358" s="163"/>
      <c r="CV1358" s="163"/>
      <c r="DI1358" s="163"/>
      <c r="DV1358" s="163"/>
      <c r="EI1358" s="163"/>
    </row>
    <row r="1359" spans="1:139" ht="15.75" outlineLevel="1" x14ac:dyDescent="0.25">
      <c r="A1359" s="2">
        <f t="shared" ref="A1359:E1359" si="5055">A1180</f>
        <v>3</v>
      </c>
      <c r="B1359" s="1" t="str">
        <f t="shared" si="5055"/>
        <v>PRE-09622</v>
      </c>
      <c r="C1359" s="1" t="str">
        <f t="shared" si="5055"/>
        <v>SPP TAU - Circuit 66007</v>
      </c>
      <c r="D1359" s="2" t="str">
        <f t="shared" si="5055"/>
        <v>PRE-09622.1</v>
      </c>
      <c r="E1359" s="162" t="str">
        <f t="shared" si="5055"/>
        <v>SPP TAU - Circuit 66007</v>
      </c>
      <c r="F1359" s="123">
        <f t="shared" si="5042"/>
        <v>368</v>
      </c>
      <c r="G1359" s="213">
        <f>VLOOKUP($F1359,'2021 Depreciation Rates'!$A:$B,2,FALSE)</f>
        <v>4.3999999999999997E-2</v>
      </c>
      <c r="H1359" s="213">
        <f>VLOOKUP($F1359,'2022-2023 Depreciation Rates'!$A$1:$B$183,2,FALSE)</f>
        <v>4.4999999999999998E-2</v>
      </c>
      <c r="J1359" s="163">
        <f t="shared" ref="J1359:U1359" si="5056">-I1180*($G1359/12)</f>
        <v>0</v>
      </c>
      <c r="K1359" s="163">
        <f t="shared" si="5056"/>
        <v>0</v>
      </c>
      <c r="L1359" s="163">
        <f t="shared" si="5056"/>
        <v>0</v>
      </c>
      <c r="M1359" s="163">
        <f t="shared" si="5056"/>
        <v>0</v>
      </c>
      <c r="N1359" s="163">
        <f t="shared" si="5056"/>
        <v>0</v>
      </c>
      <c r="O1359" s="163">
        <f t="shared" si="5056"/>
        <v>0</v>
      </c>
      <c r="P1359" s="163">
        <f t="shared" si="5056"/>
        <v>0</v>
      </c>
      <c r="Q1359" s="163">
        <f t="shared" si="5056"/>
        <v>0</v>
      </c>
      <c r="R1359" s="163">
        <f t="shared" si="5056"/>
        <v>0</v>
      </c>
      <c r="S1359" s="163">
        <f t="shared" si="5056"/>
        <v>0</v>
      </c>
      <c r="T1359" s="163">
        <f t="shared" si="5056"/>
        <v>0</v>
      </c>
      <c r="U1359" s="163">
        <f t="shared" si="5056"/>
        <v>0</v>
      </c>
      <c r="V1359" s="116">
        <f t="shared" si="5044"/>
        <v>0</v>
      </c>
      <c r="W1359" s="116">
        <f t="shared" si="5045"/>
        <v>0</v>
      </c>
      <c r="X1359" s="163">
        <f t="shared" ref="X1359:AH1359" si="5057">-W1180*($G1359/12)</f>
        <v>0</v>
      </c>
      <c r="Y1359" s="163">
        <f t="shared" si="5057"/>
        <v>0</v>
      </c>
      <c r="Z1359" s="163">
        <f t="shared" si="5057"/>
        <v>0</v>
      </c>
      <c r="AA1359" s="163">
        <f t="shared" si="5057"/>
        <v>0</v>
      </c>
      <c r="AB1359" s="163">
        <f t="shared" si="5057"/>
        <v>0</v>
      </c>
      <c r="AC1359" s="163">
        <f t="shared" si="5057"/>
        <v>0</v>
      </c>
      <c r="AD1359" s="163">
        <f t="shared" si="5057"/>
        <v>0</v>
      </c>
      <c r="AE1359" s="163">
        <f t="shared" si="5057"/>
        <v>0</v>
      </c>
      <c r="AF1359" s="163">
        <f t="shared" si="5057"/>
        <v>0</v>
      </c>
      <c r="AG1359" s="163">
        <f t="shared" si="5057"/>
        <v>0</v>
      </c>
      <c r="AH1359" s="163">
        <f t="shared" si="5057"/>
        <v>0</v>
      </c>
      <c r="AI1359" s="116">
        <f t="shared" si="5015"/>
        <v>0</v>
      </c>
      <c r="AJ1359" s="116">
        <f t="shared" si="5021"/>
        <v>-63.103200000000001</v>
      </c>
      <c r="AK1359" s="116">
        <f t="shared" si="5022"/>
        <v>-63.103200000000001</v>
      </c>
      <c r="AL1359" s="116">
        <f t="shared" si="5022"/>
        <v>-63.103200000000001</v>
      </c>
      <c r="AM1359" s="116">
        <f t="shared" si="5022"/>
        <v>-63.103200000000001</v>
      </c>
      <c r="AN1359" s="116">
        <f t="shared" si="5022"/>
        <v>-63.103200000000001</v>
      </c>
      <c r="AO1359" s="116">
        <f t="shared" si="5022"/>
        <v>-63.103200000000001</v>
      </c>
      <c r="AP1359" s="116">
        <f t="shared" si="5022"/>
        <v>-63.103200000000001</v>
      </c>
      <c r="AQ1359" s="116">
        <f t="shared" si="5022"/>
        <v>-63.103200000000001</v>
      </c>
      <c r="AR1359" s="116">
        <f t="shared" si="5022"/>
        <v>-63.103200000000001</v>
      </c>
      <c r="AS1359" s="116">
        <f t="shared" si="5022"/>
        <v>-63.103200000000001</v>
      </c>
      <c r="AT1359" s="116">
        <f t="shared" si="5022"/>
        <v>-63.103200000000001</v>
      </c>
      <c r="AU1359" s="116">
        <f t="shared" si="5022"/>
        <v>-63.103200000000001</v>
      </c>
      <c r="AV1359" s="116">
        <f t="shared" si="5047"/>
        <v>-757.23840000000007</v>
      </c>
      <c r="AW1359" s="116">
        <f t="shared" si="5023"/>
        <v>-63.103200000000001</v>
      </c>
      <c r="AX1359" s="116">
        <f t="shared" si="5024"/>
        <v>-63.103200000000001</v>
      </c>
      <c r="AY1359" s="116">
        <f t="shared" si="5024"/>
        <v>-63.103200000000001</v>
      </c>
      <c r="AZ1359" s="116">
        <f t="shared" si="5024"/>
        <v>-63.103200000000001</v>
      </c>
      <c r="BA1359" s="116">
        <f t="shared" si="5024"/>
        <v>-63.103200000000001</v>
      </c>
      <c r="BB1359" s="116">
        <f t="shared" si="5024"/>
        <v>-63.103200000000001</v>
      </c>
      <c r="BC1359" s="116">
        <f t="shared" si="5024"/>
        <v>-63.103200000000001</v>
      </c>
      <c r="BD1359" s="116">
        <f t="shared" si="5024"/>
        <v>-63.103200000000001</v>
      </c>
      <c r="BE1359" s="116">
        <f t="shared" si="5024"/>
        <v>-63.103200000000001</v>
      </c>
      <c r="BF1359" s="116">
        <f t="shared" si="5024"/>
        <v>-63.103200000000001</v>
      </c>
      <c r="BG1359" s="116">
        <f t="shared" si="5024"/>
        <v>-63.103200000000001</v>
      </c>
      <c r="BH1359" s="116">
        <f t="shared" si="5024"/>
        <v>-63.103200000000001</v>
      </c>
      <c r="BI1359" s="116">
        <f t="shared" si="5048"/>
        <v>-757.23840000000007</v>
      </c>
      <c r="BV1359" s="163"/>
      <c r="CI1359" s="163"/>
      <c r="CV1359" s="163"/>
      <c r="DI1359" s="163"/>
      <c r="DV1359" s="163"/>
      <c r="EI1359" s="163"/>
    </row>
    <row r="1360" spans="1:139" ht="15.75" outlineLevel="1" x14ac:dyDescent="0.25">
      <c r="A1360" s="2">
        <f t="shared" ref="A1360:E1360" si="5058">A1181</f>
        <v>3</v>
      </c>
      <c r="B1360" s="1" t="str">
        <f t="shared" si="5058"/>
        <v>PRE-09622</v>
      </c>
      <c r="C1360" s="1" t="str">
        <f t="shared" si="5058"/>
        <v>SPP TAU - Circuit 66007</v>
      </c>
      <c r="D1360" s="2" t="str">
        <f t="shared" si="5058"/>
        <v>PRE-09622.1</v>
      </c>
      <c r="E1360" s="162" t="str">
        <f t="shared" si="5058"/>
        <v>SPP TAU - Circuit 66007</v>
      </c>
      <c r="F1360" s="123">
        <f t="shared" si="5042"/>
        <v>366</v>
      </c>
      <c r="G1360" s="213">
        <f>VLOOKUP($F1360,'2021 Depreciation Rates'!$A:$B,2,FALSE)</f>
        <v>1.7999999999999999E-2</v>
      </c>
      <c r="H1360" s="213">
        <f>VLOOKUP($F1360,'2022-2023 Depreciation Rates'!$A$1:$B$183,2,FALSE)</f>
        <v>1.7000000000000001E-2</v>
      </c>
      <c r="J1360" s="163">
        <f t="shared" ref="J1360:U1360" si="5059">-I1181*($G1360/12)</f>
        <v>0</v>
      </c>
      <c r="K1360" s="163">
        <f t="shared" si="5059"/>
        <v>0</v>
      </c>
      <c r="L1360" s="163">
        <f t="shared" si="5059"/>
        <v>0</v>
      </c>
      <c r="M1360" s="163">
        <f t="shared" si="5059"/>
        <v>0</v>
      </c>
      <c r="N1360" s="163">
        <f t="shared" si="5059"/>
        <v>0</v>
      </c>
      <c r="O1360" s="163">
        <f t="shared" si="5059"/>
        <v>0</v>
      </c>
      <c r="P1360" s="163">
        <f t="shared" si="5059"/>
        <v>0</v>
      </c>
      <c r="Q1360" s="163">
        <f t="shared" si="5059"/>
        <v>0</v>
      </c>
      <c r="R1360" s="163">
        <f t="shared" si="5059"/>
        <v>0</v>
      </c>
      <c r="S1360" s="163">
        <f t="shared" si="5059"/>
        <v>0</v>
      </c>
      <c r="T1360" s="163">
        <f t="shared" si="5059"/>
        <v>0</v>
      </c>
      <c r="U1360" s="163">
        <f t="shared" si="5059"/>
        <v>0</v>
      </c>
      <c r="V1360" s="116">
        <f t="shared" si="5044"/>
        <v>0</v>
      </c>
      <c r="W1360" s="116">
        <f t="shared" si="5045"/>
        <v>0</v>
      </c>
      <c r="X1360" s="163">
        <f t="shared" ref="X1360:AH1360" si="5060">-W1181*($G1360/12)</f>
        <v>0</v>
      </c>
      <c r="Y1360" s="163">
        <f t="shared" si="5060"/>
        <v>0</v>
      </c>
      <c r="Z1360" s="163">
        <f t="shared" si="5060"/>
        <v>0</v>
      </c>
      <c r="AA1360" s="163">
        <f t="shared" si="5060"/>
        <v>0</v>
      </c>
      <c r="AB1360" s="163">
        <f t="shared" si="5060"/>
        <v>0</v>
      </c>
      <c r="AC1360" s="163">
        <f t="shared" si="5060"/>
        <v>0</v>
      </c>
      <c r="AD1360" s="163">
        <f t="shared" si="5060"/>
        <v>0</v>
      </c>
      <c r="AE1360" s="163">
        <f t="shared" si="5060"/>
        <v>0</v>
      </c>
      <c r="AF1360" s="163">
        <f t="shared" si="5060"/>
        <v>0</v>
      </c>
      <c r="AG1360" s="163">
        <f t="shared" si="5060"/>
        <v>0</v>
      </c>
      <c r="AH1360" s="163">
        <f t="shared" si="5060"/>
        <v>0</v>
      </c>
      <c r="AI1360" s="116">
        <f t="shared" si="5015"/>
        <v>0</v>
      </c>
      <c r="AJ1360" s="116">
        <f t="shared" si="5021"/>
        <v>-0.64621249999999997</v>
      </c>
      <c r="AK1360" s="116">
        <f t="shared" si="5022"/>
        <v>-0.64621249999999997</v>
      </c>
      <c r="AL1360" s="116">
        <f t="shared" si="5022"/>
        <v>-0.64621249999999997</v>
      </c>
      <c r="AM1360" s="116">
        <f t="shared" si="5022"/>
        <v>-0.64621249999999997</v>
      </c>
      <c r="AN1360" s="116">
        <f t="shared" si="5022"/>
        <v>-0.64621249999999997</v>
      </c>
      <c r="AO1360" s="116">
        <f t="shared" si="5022"/>
        <v>-0.64621249999999997</v>
      </c>
      <c r="AP1360" s="116">
        <f t="shared" si="5022"/>
        <v>-0.64621249999999997</v>
      </c>
      <c r="AQ1360" s="116">
        <f t="shared" si="5022"/>
        <v>-0.64621249999999997</v>
      </c>
      <c r="AR1360" s="116">
        <f t="shared" si="5022"/>
        <v>-0.64621249999999997</v>
      </c>
      <c r="AS1360" s="116">
        <f t="shared" si="5022"/>
        <v>-0.64621249999999997</v>
      </c>
      <c r="AT1360" s="116">
        <f t="shared" si="5022"/>
        <v>-0.64621249999999997</v>
      </c>
      <c r="AU1360" s="116">
        <f t="shared" si="5022"/>
        <v>-0.64621249999999997</v>
      </c>
      <c r="AV1360" s="116">
        <f t="shared" si="5047"/>
        <v>-7.7545499999999992</v>
      </c>
      <c r="AW1360" s="116">
        <f t="shared" si="5023"/>
        <v>-0.64621249999999997</v>
      </c>
      <c r="AX1360" s="116">
        <f t="shared" si="5024"/>
        <v>-0.64621249999999997</v>
      </c>
      <c r="AY1360" s="116">
        <f t="shared" si="5024"/>
        <v>-0.64621249999999997</v>
      </c>
      <c r="AZ1360" s="116">
        <f t="shared" si="5024"/>
        <v>-0.64621249999999997</v>
      </c>
      <c r="BA1360" s="116">
        <f t="shared" si="5024"/>
        <v>-0.64621249999999997</v>
      </c>
      <c r="BB1360" s="116">
        <f t="shared" si="5024"/>
        <v>-0.64621249999999997</v>
      </c>
      <c r="BC1360" s="116">
        <f t="shared" si="5024"/>
        <v>-0.64621249999999997</v>
      </c>
      <c r="BD1360" s="116">
        <f t="shared" si="5024"/>
        <v>-0.64621249999999997</v>
      </c>
      <c r="BE1360" s="116">
        <f t="shared" si="5024"/>
        <v>-0.64621249999999997</v>
      </c>
      <c r="BF1360" s="116">
        <f t="shared" si="5024"/>
        <v>-0.64621249999999997</v>
      </c>
      <c r="BG1360" s="116">
        <f t="shared" si="5024"/>
        <v>-0.64621249999999997</v>
      </c>
      <c r="BH1360" s="116">
        <f t="shared" si="5024"/>
        <v>-0.64621249999999997</v>
      </c>
      <c r="BI1360" s="116">
        <f t="shared" si="5048"/>
        <v>-7.7545499999999992</v>
      </c>
      <c r="BV1360" s="163"/>
      <c r="CI1360" s="163"/>
      <c r="CV1360" s="163"/>
      <c r="DI1360" s="163"/>
      <c r="DV1360" s="163"/>
      <c r="EI1360" s="163"/>
    </row>
    <row r="1361" spans="1:139" ht="15.75" outlineLevel="1" x14ac:dyDescent="0.25">
      <c r="A1361" s="2">
        <f t="shared" ref="A1361:E1370" si="5061">A1182</f>
        <v>4</v>
      </c>
      <c r="B1361" s="1" t="str">
        <f t="shared" si="5061"/>
        <v>PRE-09623</v>
      </c>
      <c r="C1361" s="1" t="str">
        <f t="shared" si="5061"/>
        <v>SPP TAU - Circuit 66019</v>
      </c>
      <c r="D1361" s="2" t="str">
        <f t="shared" si="5061"/>
        <v>PRE-09623.1</v>
      </c>
      <c r="E1361" s="162" t="str">
        <f t="shared" si="5061"/>
        <v>SPP TAU - Circuit 66019</v>
      </c>
      <c r="F1361" s="123">
        <f t="shared" ref="F1361:F1406" si="5062">G1182</f>
        <v>355</v>
      </c>
      <c r="G1361" s="213">
        <f>VLOOKUP($F1361,'2021 Depreciation Rates'!$A:$B,2,FALSE)</f>
        <v>3.5999999999999997E-2</v>
      </c>
      <c r="H1361" s="213">
        <f>VLOOKUP($F1361,'2022-2023 Depreciation Rates'!$A$1:$B$183,2,FALSE)</f>
        <v>2.8000000000000001E-2</v>
      </c>
      <c r="J1361" s="191">
        <f t="shared" ref="J1361:U1361" si="5063">-I1182*($G1361/12)</f>
        <v>0</v>
      </c>
      <c r="K1361" s="191">
        <f t="shared" si="5063"/>
        <v>0</v>
      </c>
      <c r="L1361" s="191">
        <f t="shared" si="5063"/>
        <v>0</v>
      </c>
      <c r="M1361" s="191">
        <f t="shared" si="5063"/>
        <v>0</v>
      </c>
      <c r="N1361" s="191">
        <f t="shared" si="5063"/>
        <v>0</v>
      </c>
      <c r="O1361" s="191">
        <f t="shared" si="5063"/>
        <v>0</v>
      </c>
      <c r="P1361" s="191">
        <f t="shared" si="5063"/>
        <v>0</v>
      </c>
      <c r="Q1361" s="191">
        <f t="shared" si="5063"/>
        <v>0</v>
      </c>
      <c r="R1361" s="191">
        <f t="shared" si="5063"/>
        <v>0</v>
      </c>
      <c r="S1361" s="191">
        <f t="shared" si="5063"/>
        <v>0</v>
      </c>
      <c r="T1361" s="191">
        <f t="shared" si="5063"/>
        <v>0</v>
      </c>
      <c r="U1361" s="191">
        <f t="shared" si="5063"/>
        <v>0</v>
      </c>
      <c r="V1361" s="163">
        <f t="shared" si="5012"/>
        <v>0</v>
      </c>
      <c r="W1361" s="116">
        <f t="shared" ref="W1361:W1392" si="5064">-U1182*($G1361/12)</f>
        <v>0</v>
      </c>
      <c r="X1361" s="191">
        <f t="shared" ref="X1361:AH1361" si="5065">-W1182*($G1361/12)</f>
        <v>0</v>
      </c>
      <c r="Y1361" s="191">
        <f t="shared" si="5065"/>
        <v>0</v>
      </c>
      <c r="Z1361" s="191">
        <f t="shared" si="5065"/>
        <v>0</v>
      </c>
      <c r="AA1361" s="191">
        <f t="shared" si="5065"/>
        <v>0</v>
      </c>
      <c r="AB1361" s="191">
        <f t="shared" si="5065"/>
        <v>0</v>
      </c>
      <c r="AC1361" s="191">
        <f t="shared" si="5065"/>
        <v>0</v>
      </c>
      <c r="AD1361" s="191">
        <f t="shared" si="5065"/>
        <v>-55.880729999999993</v>
      </c>
      <c r="AE1361" s="191">
        <f t="shared" si="5065"/>
        <v>-55.880729999999993</v>
      </c>
      <c r="AF1361" s="191">
        <f t="shared" si="5065"/>
        <v>-55.880729999999993</v>
      </c>
      <c r="AG1361" s="191">
        <f t="shared" si="5065"/>
        <v>-55.880729999999993</v>
      </c>
      <c r="AH1361" s="191">
        <f t="shared" si="5065"/>
        <v>-55.880729999999993</v>
      </c>
      <c r="AI1361" s="116">
        <f t="shared" si="5015"/>
        <v>-279.40364999999997</v>
      </c>
      <c r="AJ1361" s="116">
        <f t="shared" si="5021"/>
        <v>-43.462790000000005</v>
      </c>
      <c r="AK1361" s="116">
        <f t="shared" si="5022"/>
        <v>-43.462790000000005</v>
      </c>
      <c r="AL1361" s="116">
        <f t="shared" si="5022"/>
        <v>-43.462790000000005</v>
      </c>
      <c r="AM1361" s="116">
        <f t="shared" si="5022"/>
        <v>-43.462790000000005</v>
      </c>
      <c r="AN1361" s="116">
        <f t="shared" si="5022"/>
        <v>-43.462790000000005</v>
      </c>
      <c r="AO1361" s="116">
        <f t="shared" si="5022"/>
        <v>-43.462790000000005</v>
      </c>
      <c r="AP1361" s="116">
        <f t="shared" si="5022"/>
        <v>-43.462790000000005</v>
      </c>
      <c r="AQ1361" s="116">
        <f t="shared" si="5022"/>
        <v>-43.462790000000005</v>
      </c>
      <c r="AR1361" s="116">
        <f t="shared" si="5022"/>
        <v>-43.462790000000005</v>
      </c>
      <c r="AS1361" s="116">
        <f t="shared" si="5022"/>
        <v>-43.462790000000005</v>
      </c>
      <c r="AT1361" s="116">
        <f t="shared" si="5022"/>
        <v>-43.462790000000005</v>
      </c>
      <c r="AU1361" s="116">
        <f t="shared" si="5022"/>
        <v>-43.462790000000005</v>
      </c>
      <c r="AV1361" s="116">
        <f t="shared" si="5027"/>
        <v>-521.55347999999992</v>
      </c>
      <c r="AW1361" s="116">
        <f t="shared" si="5023"/>
        <v>-43.462790000000005</v>
      </c>
      <c r="AX1361" s="116">
        <f t="shared" si="5024"/>
        <v>-43.462790000000005</v>
      </c>
      <c r="AY1361" s="116">
        <f t="shared" si="5024"/>
        <v>-43.462790000000005</v>
      </c>
      <c r="AZ1361" s="116">
        <f t="shared" si="5024"/>
        <v>-43.462790000000005</v>
      </c>
      <c r="BA1361" s="116">
        <f t="shared" si="5024"/>
        <v>-43.462790000000005</v>
      </c>
      <c r="BB1361" s="116">
        <f t="shared" si="5024"/>
        <v>-43.462790000000005</v>
      </c>
      <c r="BC1361" s="116">
        <f t="shared" si="5024"/>
        <v>-43.462790000000005</v>
      </c>
      <c r="BD1361" s="116">
        <f t="shared" si="5024"/>
        <v>-43.462790000000005</v>
      </c>
      <c r="BE1361" s="116">
        <f t="shared" si="5024"/>
        <v>-43.462790000000005</v>
      </c>
      <c r="BF1361" s="116">
        <f t="shared" si="5024"/>
        <v>-43.462790000000005</v>
      </c>
      <c r="BG1361" s="116">
        <f t="shared" si="5024"/>
        <v>-43.462790000000005</v>
      </c>
      <c r="BH1361" s="116">
        <f t="shared" si="5024"/>
        <v>-43.462790000000005</v>
      </c>
      <c r="BI1361" s="116">
        <f t="shared" si="5028"/>
        <v>-521.55347999999992</v>
      </c>
      <c r="BV1361" s="163"/>
      <c r="CI1361" s="163"/>
      <c r="CV1361" s="163"/>
      <c r="DI1361" s="163"/>
      <c r="DV1361" s="163"/>
      <c r="EI1361" s="163"/>
    </row>
    <row r="1362" spans="1:139" ht="15.75" outlineLevel="1" x14ac:dyDescent="0.25">
      <c r="A1362" s="2">
        <f t="shared" si="5061"/>
        <v>4</v>
      </c>
      <c r="B1362" s="1" t="str">
        <f t="shared" si="5061"/>
        <v>PRE-09623</v>
      </c>
      <c r="C1362" s="1" t="str">
        <f t="shared" si="5061"/>
        <v>SPP TAU - Circuit 66019</v>
      </c>
      <c r="D1362" s="2" t="str">
        <f t="shared" si="5061"/>
        <v>PRE-09623.1</v>
      </c>
      <c r="E1362" s="162" t="str">
        <f t="shared" si="5061"/>
        <v>SPP TAU - Circuit 66019</v>
      </c>
      <c r="F1362" s="123">
        <f t="shared" si="5062"/>
        <v>356</v>
      </c>
      <c r="G1362" s="213">
        <f>VLOOKUP($F1362,'2021 Depreciation Rates'!$A:$B,2,FALSE)</f>
        <v>2.8000000000000001E-2</v>
      </c>
      <c r="H1362" s="213">
        <f>VLOOKUP($F1362,'2022-2023 Depreciation Rates'!$A$1:$B$183,2,FALSE)</f>
        <v>2.9000000000000001E-2</v>
      </c>
      <c r="J1362" s="191">
        <f t="shared" ref="J1362:U1362" si="5066">-I1183*($G1362/12)</f>
        <v>0</v>
      </c>
      <c r="K1362" s="191">
        <f t="shared" si="5066"/>
        <v>0</v>
      </c>
      <c r="L1362" s="191">
        <f t="shared" si="5066"/>
        <v>0</v>
      </c>
      <c r="M1362" s="191">
        <f t="shared" si="5066"/>
        <v>0</v>
      </c>
      <c r="N1362" s="191">
        <f t="shared" si="5066"/>
        <v>0</v>
      </c>
      <c r="O1362" s="191">
        <f t="shared" si="5066"/>
        <v>0</v>
      </c>
      <c r="P1362" s="191">
        <f t="shared" si="5066"/>
        <v>0</v>
      </c>
      <c r="Q1362" s="191">
        <f t="shared" si="5066"/>
        <v>0</v>
      </c>
      <c r="R1362" s="191">
        <f t="shared" si="5066"/>
        <v>0</v>
      </c>
      <c r="S1362" s="191">
        <f t="shared" si="5066"/>
        <v>0</v>
      </c>
      <c r="T1362" s="191">
        <f t="shared" si="5066"/>
        <v>0</v>
      </c>
      <c r="U1362" s="191">
        <f t="shared" si="5066"/>
        <v>0</v>
      </c>
      <c r="V1362" s="163">
        <f t="shared" ref="V1362:V1363" si="5067">SUM(J1362:U1362)</f>
        <v>0</v>
      </c>
      <c r="W1362" s="116">
        <f t="shared" si="5064"/>
        <v>0</v>
      </c>
      <c r="X1362" s="191">
        <f t="shared" ref="X1362:AH1362" si="5068">-W1183*($G1362/12)</f>
        <v>0</v>
      </c>
      <c r="Y1362" s="191">
        <f t="shared" si="5068"/>
        <v>0</v>
      </c>
      <c r="Z1362" s="191">
        <f t="shared" si="5068"/>
        <v>0</v>
      </c>
      <c r="AA1362" s="191">
        <f t="shared" si="5068"/>
        <v>0</v>
      </c>
      <c r="AB1362" s="191">
        <f t="shared" si="5068"/>
        <v>0</v>
      </c>
      <c r="AC1362" s="191">
        <f t="shared" si="5068"/>
        <v>0</v>
      </c>
      <c r="AD1362" s="191">
        <f t="shared" si="5068"/>
        <v>-156.73795666666669</v>
      </c>
      <c r="AE1362" s="191">
        <f t="shared" si="5068"/>
        <v>-156.73795666666669</v>
      </c>
      <c r="AF1362" s="191">
        <f t="shared" si="5068"/>
        <v>-156.73795666666669</v>
      </c>
      <c r="AG1362" s="191">
        <f t="shared" si="5068"/>
        <v>-156.73795666666669</v>
      </c>
      <c r="AH1362" s="191">
        <f t="shared" si="5068"/>
        <v>-156.73795666666669</v>
      </c>
      <c r="AI1362" s="116">
        <f t="shared" si="5015"/>
        <v>-783.68978333333348</v>
      </c>
      <c r="AJ1362" s="116">
        <f t="shared" si="5021"/>
        <v>-162.33574083333335</v>
      </c>
      <c r="AK1362" s="116">
        <f t="shared" si="5022"/>
        <v>-162.33574083333335</v>
      </c>
      <c r="AL1362" s="116">
        <f t="shared" si="5022"/>
        <v>-162.33574083333335</v>
      </c>
      <c r="AM1362" s="116">
        <f t="shared" si="5022"/>
        <v>-162.33574083333335</v>
      </c>
      <c r="AN1362" s="116">
        <f t="shared" si="5022"/>
        <v>-162.33574083333335</v>
      </c>
      <c r="AO1362" s="116">
        <f t="shared" si="5022"/>
        <v>-162.33574083333335</v>
      </c>
      <c r="AP1362" s="116">
        <f t="shared" si="5022"/>
        <v>-162.33574083333335</v>
      </c>
      <c r="AQ1362" s="116">
        <f t="shared" si="5022"/>
        <v>-162.33574083333335</v>
      </c>
      <c r="AR1362" s="116">
        <f t="shared" si="5022"/>
        <v>-162.33574083333335</v>
      </c>
      <c r="AS1362" s="116">
        <f t="shared" si="5022"/>
        <v>-162.33574083333335</v>
      </c>
      <c r="AT1362" s="116">
        <f t="shared" si="5022"/>
        <v>-162.33574083333335</v>
      </c>
      <c r="AU1362" s="116">
        <f t="shared" si="5022"/>
        <v>-162.33574083333335</v>
      </c>
      <c r="AV1362" s="116">
        <f t="shared" ref="AV1362:AV1363" si="5069">SUM(AJ1362:AU1362)</f>
        <v>-1948.0288900000003</v>
      </c>
      <c r="AW1362" s="116">
        <f t="shared" si="5023"/>
        <v>-162.33574083333335</v>
      </c>
      <c r="AX1362" s="116">
        <f t="shared" si="5024"/>
        <v>-162.33574083333335</v>
      </c>
      <c r="AY1362" s="116">
        <f t="shared" si="5024"/>
        <v>-162.33574083333335</v>
      </c>
      <c r="AZ1362" s="116">
        <f t="shared" si="5024"/>
        <v>-162.33574083333335</v>
      </c>
      <c r="BA1362" s="116">
        <f t="shared" si="5024"/>
        <v>-162.33574083333335</v>
      </c>
      <c r="BB1362" s="116">
        <f t="shared" si="5024"/>
        <v>-162.33574083333335</v>
      </c>
      <c r="BC1362" s="116">
        <f t="shared" si="5024"/>
        <v>-162.33574083333335</v>
      </c>
      <c r="BD1362" s="116">
        <f t="shared" si="5024"/>
        <v>-162.33574083333335</v>
      </c>
      <c r="BE1362" s="116">
        <f t="shared" si="5024"/>
        <v>-162.33574083333335</v>
      </c>
      <c r="BF1362" s="116">
        <f t="shared" si="5024"/>
        <v>-162.33574083333335</v>
      </c>
      <c r="BG1362" s="116">
        <f t="shared" si="5024"/>
        <v>-162.33574083333335</v>
      </c>
      <c r="BH1362" s="116">
        <f t="shared" si="5024"/>
        <v>-162.33574083333335</v>
      </c>
      <c r="BI1362" s="116">
        <f t="shared" si="5028"/>
        <v>-1948.0288900000003</v>
      </c>
      <c r="BV1362" s="163"/>
      <c r="CI1362" s="163"/>
      <c r="CV1362" s="163"/>
      <c r="DI1362" s="163"/>
      <c r="DV1362" s="163"/>
      <c r="EI1362" s="163"/>
    </row>
    <row r="1363" spans="1:139" ht="15.75" outlineLevel="1" x14ac:dyDescent="0.25">
      <c r="A1363" s="2">
        <f t="shared" si="5061"/>
        <v>4</v>
      </c>
      <c r="B1363" s="1" t="str">
        <f t="shared" si="5061"/>
        <v>PRE-09623</v>
      </c>
      <c r="C1363" s="1" t="str">
        <f t="shared" si="5061"/>
        <v>SPP TAU - Circuit 66019</v>
      </c>
      <c r="D1363" s="2" t="str">
        <f t="shared" si="5061"/>
        <v>PRE-09623.1</v>
      </c>
      <c r="E1363" s="162" t="str">
        <f t="shared" si="5061"/>
        <v>SPP TAU - Circuit 66019</v>
      </c>
      <c r="F1363" s="123">
        <f t="shared" si="5062"/>
        <v>365</v>
      </c>
      <c r="G1363" s="213">
        <f>VLOOKUP($F1363,'2021 Depreciation Rates'!$A:$B,2,FALSE)</f>
        <v>3.1E-2</v>
      </c>
      <c r="H1363" s="213">
        <f>VLOOKUP($F1363,'2022-2023 Depreciation Rates'!$A$1:$B$183,2,FALSE)</f>
        <v>2.1999999999999999E-2</v>
      </c>
      <c r="J1363" s="191">
        <f t="shared" ref="J1363:U1363" si="5070">-I1184*($G1363/12)</f>
        <v>0</v>
      </c>
      <c r="K1363" s="191">
        <f t="shared" si="5070"/>
        <v>0</v>
      </c>
      <c r="L1363" s="191">
        <f t="shared" si="5070"/>
        <v>0</v>
      </c>
      <c r="M1363" s="191">
        <f t="shared" si="5070"/>
        <v>0</v>
      </c>
      <c r="N1363" s="191">
        <f t="shared" si="5070"/>
        <v>0</v>
      </c>
      <c r="O1363" s="191">
        <f t="shared" si="5070"/>
        <v>0</v>
      </c>
      <c r="P1363" s="191">
        <f t="shared" si="5070"/>
        <v>0</v>
      </c>
      <c r="Q1363" s="191">
        <f t="shared" si="5070"/>
        <v>0</v>
      </c>
      <c r="R1363" s="191">
        <f t="shared" si="5070"/>
        <v>0</v>
      </c>
      <c r="S1363" s="191">
        <f t="shared" si="5070"/>
        <v>0</v>
      </c>
      <c r="T1363" s="191">
        <f t="shared" si="5070"/>
        <v>0</v>
      </c>
      <c r="U1363" s="191">
        <f t="shared" si="5070"/>
        <v>0</v>
      </c>
      <c r="V1363" s="163">
        <f t="shared" si="5067"/>
        <v>0</v>
      </c>
      <c r="W1363" s="116">
        <f t="shared" si="5064"/>
        <v>0</v>
      </c>
      <c r="X1363" s="191">
        <f t="shared" ref="X1363:AH1363" si="5071">-W1184*($G1363/12)</f>
        <v>0</v>
      </c>
      <c r="Y1363" s="191">
        <f t="shared" si="5071"/>
        <v>0</v>
      </c>
      <c r="Z1363" s="191">
        <f t="shared" si="5071"/>
        <v>0</v>
      </c>
      <c r="AA1363" s="191">
        <f t="shared" si="5071"/>
        <v>0</v>
      </c>
      <c r="AB1363" s="191">
        <f t="shared" si="5071"/>
        <v>0</v>
      </c>
      <c r="AC1363" s="191">
        <f t="shared" si="5071"/>
        <v>0</v>
      </c>
      <c r="AD1363" s="191">
        <f t="shared" si="5071"/>
        <v>-11.661760833333332</v>
      </c>
      <c r="AE1363" s="191">
        <f t="shared" si="5071"/>
        <v>-11.661760833333332</v>
      </c>
      <c r="AF1363" s="191">
        <f t="shared" si="5071"/>
        <v>-11.661760833333332</v>
      </c>
      <c r="AG1363" s="191">
        <f t="shared" si="5071"/>
        <v>-11.661760833333332</v>
      </c>
      <c r="AH1363" s="191">
        <f t="shared" si="5071"/>
        <v>-11.661760833333332</v>
      </c>
      <c r="AI1363" s="116">
        <f t="shared" si="5015"/>
        <v>-58.308804166666661</v>
      </c>
      <c r="AJ1363" s="116">
        <f t="shared" si="5021"/>
        <v>-8.2760883333333322</v>
      </c>
      <c r="AK1363" s="116">
        <f t="shared" si="5022"/>
        <v>-8.2760883333333322</v>
      </c>
      <c r="AL1363" s="116">
        <f t="shared" si="5022"/>
        <v>-8.2760883333333322</v>
      </c>
      <c r="AM1363" s="116">
        <f t="shared" si="5022"/>
        <v>-8.2760883333333322</v>
      </c>
      <c r="AN1363" s="116">
        <f t="shared" si="5022"/>
        <v>-8.2760883333333322</v>
      </c>
      <c r="AO1363" s="116">
        <f t="shared" si="5022"/>
        <v>-8.2760883333333322</v>
      </c>
      <c r="AP1363" s="116">
        <f t="shared" si="5022"/>
        <v>-8.2760883333333322</v>
      </c>
      <c r="AQ1363" s="116">
        <f t="shared" si="5022"/>
        <v>-8.2760883333333322</v>
      </c>
      <c r="AR1363" s="116">
        <f t="shared" si="5022"/>
        <v>-8.2760883333333322</v>
      </c>
      <c r="AS1363" s="116">
        <f t="shared" si="5022"/>
        <v>-8.2760883333333322</v>
      </c>
      <c r="AT1363" s="116">
        <f t="shared" si="5022"/>
        <v>-8.2760883333333322</v>
      </c>
      <c r="AU1363" s="116">
        <f t="shared" si="5022"/>
        <v>-8.2760883333333322</v>
      </c>
      <c r="AV1363" s="116">
        <f t="shared" si="5069"/>
        <v>-99.313059999999993</v>
      </c>
      <c r="AW1363" s="116">
        <f t="shared" si="5023"/>
        <v>-8.2760883333333322</v>
      </c>
      <c r="AX1363" s="116">
        <f t="shared" si="5024"/>
        <v>-8.2760883333333322</v>
      </c>
      <c r="AY1363" s="116">
        <f t="shared" si="5024"/>
        <v>-8.2760883333333322</v>
      </c>
      <c r="AZ1363" s="116">
        <f t="shared" si="5024"/>
        <v>-8.2760883333333322</v>
      </c>
      <c r="BA1363" s="116">
        <f t="shared" si="5024"/>
        <v>-8.2760883333333322</v>
      </c>
      <c r="BB1363" s="116">
        <f t="shared" si="5024"/>
        <v>-8.2760883333333322</v>
      </c>
      <c r="BC1363" s="116">
        <f t="shared" si="5024"/>
        <v>-8.2760883333333322</v>
      </c>
      <c r="BD1363" s="116">
        <f t="shared" si="5024"/>
        <v>-8.2760883333333322</v>
      </c>
      <c r="BE1363" s="116">
        <f t="shared" si="5024"/>
        <v>-8.2760883333333322</v>
      </c>
      <c r="BF1363" s="116">
        <f t="shared" si="5024"/>
        <v>-8.2760883333333322</v>
      </c>
      <c r="BG1363" s="116">
        <f t="shared" si="5024"/>
        <v>-8.2760883333333322</v>
      </c>
      <c r="BH1363" s="116">
        <f t="shared" si="5024"/>
        <v>-8.2760883333333322</v>
      </c>
      <c r="BI1363" s="116">
        <f t="shared" si="5028"/>
        <v>-99.313059999999993</v>
      </c>
      <c r="BV1363" s="163"/>
      <c r="CI1363" s="163"/>
      <c r="CV1363" s="163"/>
      <c r="DI1363" s="163"/>
      <c r="DV1363" s="163"/>
      <c r="EI1363" s="163"/>
    </row>
    <row r="1364" spans="1:139" ht="15.75" outlineLevel="1" x14ac:dyDescent="0.25">
      <c r="A1364" s="2">
        <f t="shared" si="5061"/>
        <v>4</v>
      </c>
      <c r="B1364" s="1" t="str">
        <f t="shared" si="5061"/>
        <v>PRE-09623</v>
      </c>
      <c r="C1364" s="1" t="str">
        <f t="shared" si="5061"/>
        <v>SPP TAU - Circuit 66019</v>
      </c>
      <c r="D1364" s="2" t="str">
        <f t="shared" si="5061"/>
        <v>PRE-09623.1</v>
      </c>
      <c r="E1364" s="162" t="str">
        <f t="shared" si="5061"/>
        <v>SPP TAU - Circuit 66019</v>
      </c>
      <c r="F1364" s="123">
        <f t="shared" si="5062"/>
        <v>366</v>
      </c>
      <c r="G1364" s="213">
        <f>VLOOKUP($F1364,'2021 Depreciation Rates'!$A:$B,2,FALSE)</f>
        <v>1.7999999999999999E-2</v>
      </c>
      <c r="H1364" s="213">
        <f>VLOOKUP($F1364,'2022-2023 Depreciation Rates'!$A$1:$B$183,2,FALSE)</f>
        <v>1.7000000000000001E-2</v>
      </c>
      <c r="J1364" s="191">
        <f t="shared" ref="J1364:U1364" si="5072">-I1185*($G1364/12)</f>
        <v>0</v>
      </c>
      <c r="K1364" s="191">
        <f t="shared" si="5072"/>
        <v>0</v>
      </c>
      <c r="L1364" s="191">
        <f t="shared" si="5072"/>
        <v>0</v>
      </c>
      <c r="M1364" s="191">
        <f t="shared" si="5072"/>
        <v>0</v>
      </c>
      <c r="N1364" s="191">
        <f t="shared" si="5072"/>
        <v>0</v>
      </c>
      <c r="O1364" s="191">
        <f t="shared" si="5072"/>
        <v>0</v>
      </c>
      <c r="P1364" s="191">
        <f t="shared" si="5072"/>
        <v>0</v>
      </c>
      <c r="Q1364" s="191">
        <f t="shared" si="5072"/>
        <v>0</v>
      </c>
      <c r="R1364" s="191">
        <f t="shared" si="5072"/>
        <v>0</v>
      </c>
      <c r="S1364" s="191">
        <f t="shared" si="5072"/>
        <v>0</v>
      </c>
      <c r="T1364" s="191">
        <f t="shared" si="5072"/>
        <v>0</v>
      </c>
      <c r="U1364" s="191">
        <f t="shared" si="5072"/>
        <v>0</v>
      </c>
      <c r="V1364" s="163">
        <f t="shared" ref="V1364" si="5073">SUM(J1364:U1364)</f>
        <v>0</v>
      </c>
      <c r="W1364" s="116">
        <f t="shared" si="5064"/>
        <v>0</v>
      </c>
      <c r="X1364" s="191">
        <f t="shared" ref="X1364:AH1364" si="5074">-W1185*($G1364/12)</f>
        <v>0</v>
      </c>
      <c r="Y1364" s="191">
        <f t="shared" si="5074"/>
        <v>0</v>
      </c>
      <c r="Z1364" s="191">
        <f t="shared" si="5074"/>
        <v>0</v>
      </c>
      <c r="AA1364" s="191">
        <f t="shared" si="5074"/>
        <v>0</v>
      </c>
      <c r="AB1364" s="191">
        <f t="shared" si="5074"/>
        <v>0</v>
      </c>
      <c r="AC1364" s="191">
        <f t="shared" si="5074"/>
        <v>0</v>
      </c>
      <c r="AD1364" s="191">
        <f t="shared" si="5074"/>
        <v>-0.49237499999999995</v>
      </c>
      <c r="AE1364" s="191">
        <f t="shared" si="5074"/>
        <v>-0.49237499999999995</v>
      </c>
      <c r="AF1364" s="191">
        <f t="shared" si="5074"/>
        <v>-0.49237499999999995</v>
      </c>
      <c r="AG1364" s="191">
        <f t="shared" si="5074"/>
        <v>-0.49237499999999995</v>
      </c>
      <c r="AH1364" s="191">
        <f t="shared" si="5074"/>
        <v>-0.49237499999999995</v>
      </c>
      <c r="AI1364" s="116">
        <f t="shared" si="5015"/>
        <v>-2.4618749999999996</v>
      </c>
      <c r="AJ1364" s="116">
        <f t="shared" si="5021"/>
        <v>-0.57088833333333344</v>
      </c>
      <c r="AK1364" s="116">
        <f t="shared" si="5022"/>
        <v>-0.57088833333333344</v>
      </c>
      <c r="AL1364" s="116">
        <f t="shared" si="5022"/>
        <v>-0.57088833333333344</v>
      </c>
      <c r="AM1364" s="116">
        <f t="shared" si="5022"/>
        <v>-0.57088833333333344</v>
      </c>
      <c r="AN1364" s="116">
        <f t="shared" si="5022"/>
        <v>-0.57088833333333344</v>
      </c>
      <c r="AO1364" s="116">
        <f t="shared" si="5022"/>
        <v>-0.57088833333333344</v>
      </c>
      <c r="AP1364" s="116">
        <f t="shared" si="5022"/>
        <v>-0.57088833333333344</v>
      </c>
      <c r="AQ1364" s="116">
        <f t="shared" si="5022"/>
        <v>-0.57088833333333344</v>
      </c>
      <c r="AR1364" s="116">
        <f t="shared" si="5022"/>
        <v>-0.57088833333333344</v>
      </c>
      <c r="AS1364" s="116">
        <f t="shared" si="5022"/>
        <v>-0.57088833333333344</v>
      </c>
      <c r="AT1364" s="116">
        <f t="shared" si="5022"/>
        <v>-0.57088833333333344</v>
      </c>
      <c r="AU1364" s="116">
        <f t="shared" si="5022"/>
        <v>-0.57088833333333344</v>
      </c>
      <c r="AV1364" s="116">
        <f t="shared" ref="AV1364" si="5075">SUM(AJ1364:AU1364)</f>
        <v>-6.8506600000000013</v>
      </c>
      <c r="AW1364" s="116">
        <f t="shared" si="5023"/>
        <v>-0.57088833333333344</v>
      </c>
      <c r="AX1364" s="116">
        <f t="shared" si="5024"/>
        <v>-0.57088833333333344</v>
      </c>
      <c r="AY1364" s="116">
        <f t="shared" si="5024"/>
        <v>-0.57088833333333344</v>
      </c>
      <c r="AZ1364" s="116">
        <f t="shared" si="5024"/>
        <v>-0.57088833333333344</v>
      </c>
      <c r="BA1364" s="116">
        <f t="shared" si="5024"/>
        <v>-0.57088833333333344</v>
      </c>
      <c r="BB1364" s="116">
        <f t="shared" si="5024"/>
        <v>-0.57088833333333344</v>
      </c>
      <c r="BC1364" s="116">
        <f t="shared" si="5024"/>
        <v>-0.57088833333333344</v>
      </c>
      <c r="BD1364" s="116">
        <f t="shared" si="5024"/>
        <v>-0.57088833333333344</v>
      </c>
      <c r="BE1364" s="116">
        <f t="shared" si="5024"/>
        <v>-0.57088833333333344</v>
      </c>
      <c r="BF1364" s="116">
        <f t="shared" si="5024"/>
        <v>-0.57088833333333344</v>
      </c>
      <c r="BG1364" s="116">
        <f t="shared" si="5024"/>
        <v>-0.57088833333333344</v>
      </c>
      <c r="BH1364" s="116">
        <f t="shared" si="5024"/>
        <v>-0.57088833333333344</v>
      </c>
      <c r="BI1364" s="116">
        <f t="shared" si="5028"/>
        <v>-6.8506600000000013</v>
      </c>
      <c r="BV1364" s="163"/>
      <c r="CI1364" s="163"/>
      <c r="CV1364" s="163"/>
      <c r="DI1364" s="163"/>
      <c r="DV1364" s="163"/>
      <c r="EI1364" s="163"/>
    </row>
    <row r="1365" spans="1:139" ht="15.75" outlineLevel="1" x14ac:dyDescent="0.25">
      <c r="A1365" s="2">
        <f t="shared" si="5061"/>
        <v>4</v>
      </c>
      <c r="B1365" s="1" t="str">
        <f t="shared" si="5061"/>
        <v>PRE-09623</v>
      </c>
      <c r="C1365" s="1" t="str">
        <f t="shared" si="5061"/>
        <v>SPP TAU - Circuit 66019</v>
      </c>
      <c r="D1365" s="2" t="str">
        <f t="shared" si="5061"/>
        <v>PRE-09623.1</v>
      </c>
      <c r="E1365" s="162" t="str">
        <f t="shared" si="5061"/>
        <v>SPP TAU - Circuit 66019</v>
      </c>
      <c r="F1365" s="123">
        <f t="shared" si="5062"/>
        <v>367</v>
      </c>
      <c r="G1365" s="213">
        <f>VLOOKUP($F1365,'2021 Depreciation Rates'!$A:$B,2,FALSE)</f>
        <v>0.03</v>
      </c>
      <c r="H1365" s="213">
        <f>VLOOKUP($F1365,'2022-2023 Depreciation Rates'!$A$1:$B$183,2,FALSE)</f>
        <v>2.3E-2</v>
      </c>
      <c r="J1365" s="191">
        <f t="shared" ref="J1365:U1365" si="5076">-I1186*($G1365/12)</f>
        <v>0</v>
      </c>
      <c r="K1365" s="191">
        <f t="shared" si="5076"/>
        <v>0</v>
      </c>
      <c r="L1365" s="191">
        <f t="shared" si="5076"/>
        <v>0</v>
      </c>
      <c r="M1365" s="191">
        <f t="shared" si="5076"/>
        <v>0</v>
      </c>
      <c r="N1365" s="191">
        <f t="shared" si="5076"/>
        <v>0</v>
      </c>
      <c r="O1365" s="191">
        <f t="shared" si="5076"/>
        <v>0</v>
      </c>
      <c r="P1365" s="191">
        <f t="shared" si="5076"/>
        <v>0</v>
      </c>
      <c r="Q1365" s="191">
        <f t="shared" si="5076"/>
        <v>0</v>
      </c>
      <c r="R1365" s="191">
        <f t="shared" si="5076"/>
        <v>0</v>
      </c>
      <c r="S1365" s="191">
        <f t="shared" si="5076"/>
        <v>0</v>
      </c>
      <c r="T1365" s="191">
        <f t="shared" si="5076"/>
        <v>0</v>
      </c>
      <c r="U1365" s="191">
        <f t="shared" si="5076"/>
        <v>0</v>
      </c>
      <c r="V1365" s="163">
        <f t="shared" ref="V1365" si="5077">SUM(J1365:U1365)</f>
        <v>0</v>
      </c>
      <c r="W1365" s="116">
        <f t="shared" si="5064"/>
        <v>0</v>
      </c>
      <c r="X1365" s="191">
        <f t="shared" ref="X1365:AH1365" si="5078">-W1186*($G1365/12)</f>
        <v>0</v>
      </c>
      <c r="Y1365" s="191">
        <f t="shared" si="5078"/>
        <v>0</v>
      </c>
      <c r="Z1365" s="191">
        <f t="shared" si="5078"/>
        <v>0</v>
      </c>
      <c r="AA1365" s="191">
        <f t="shared" si="5078"/>
        <v>0</v>
      </c>
      <c r="AB1365" s="191">
        <f t="shared" si="5078"/>
        <v>0</v>
      </c>
      <c r="AC1365" s="191">
        <f t="shared" si="5078"/>
        <v>0</v>
      </c>
      <c r="AD1365" s="191">
        <f t="shared" si="5078"/>
        <v>0</v>
      </c>
      <c r="AE1365" s="191">
        <f t="shared" si="5078"/>
        <v>0</v>
      </c>
      <c r="AF1365" s="191">
        <f t="shared" si="5078"/>
        <v>0</v>
      </c>
      <c r="AG1365" s="191">
        <f t="shared" si="5078"/>
        <v>0</v>
      </c>
      <c r="AH1365" s="191">
        <f t="shared" si="5078"/>
        <v>0</v>
      </c>
      <c r="AI1365" s="116">
        <f t="shared" si="5015"/>
        <v>0</v>
      </c>
      <c r="AJ1365" s="116">
        <f t="shared" si="5021"/>
        <v>-2.6379849999999996</v>
      </c>
      <c r="AK1365" s="116">
        <f t="shared" si="5022"/>
        <v>-2.6379849999999996</v>
      </c>
      <c r="AL1365" s="116">
        <f t="shared" si="5022"/>
        <v>-2.6379849999999996</v>
      </c>
      <c r="AM1365" s="116">
        <f t="shared" si="5022"/>
        <v>-2.6379849999999996</v>
      </c>
      <c r="AN1365" s="116">
        <f t="shared" si="5022"/>
        <v>-2.6379849999999996</v>
      </c>
      <c r="AO1365" s="116">
        <f t="shared" si="5022"/>
        <v>-2.6379849999999996</v>
      </c>
      <c r="AP1365" s="116">
        <f t="shared" si="5022"/>
        <v>-2.6379849999999996</v>
      </c>
      <c r="AQ1365" s="116">
        <f t="shared" si="5022"/>
        <v>-2.6379849999999996</v>
      </c>
      <c r="AR1365" s="116">
        <f t="shared" si="5022"/>
        <v>-2.6379849999999996</v>
      </c>
      <c r="AS1365" s="116">
        <f t="shared" si="5022"/>
        <v>-2.6379849999999996</v>
      </c>
      <c r="AT1365" s="116">
        <f t="shared" si="5022"/>
        <v>-2.6379849999999996</v>
      </c>
      <c r="AU1365" s="116">
        <f t="shared" si="5022"/>
        <v>-2.6379849999999996</v>
      </c>
      <c r="AV1365" s="116">
        <f t="shared" ref="AV1365" si="5079">SUM(AJ1365:AU1365)</f>
        <v>-31.655820000000002</v>
      </c>
      <c r="AW1365" s="116">
        <f t="shared" si="5023"/>
        <v>-2.6379849999999996</v>
      </c>
      <c r="AX1365" s="116">
        <f t="shared" si="5024"/>
        <v>-2.6379849999999996</v>
      </c>
      <c r="AY1365" s="116">
        <f t="shared" si="5024"/>
        <v>-2.6379849999999996</v>
      </c>
      <c r="AZ1365" s="116">
        <f t="shared" si="5024"/>
        <v>-2.6379849999999996</v>
      </c>
      <c r="BA1365" s="116">
        <f t="shared" si="5024"/>
        <v>-2.6379849999999996</v>
      </c>
      <c r="BB1365" s="116">
        <f t="shared" si="5024"/>
        <v>-2.6379849999999996</v>
      </c>
      <c r="BC1365" s="116">
        <f t="shared" si="5024"/>
        <v>-2.6379849999999996</v>
      </c>
      <c r="BD1365" s="116">
        <f t="shared" si="5024"/>
        <v>-2.6379849999999996</v>
      </c>
      <c r="BE1365" s="116">
        <f t="shared" si="5024"/>
        <v>-2.6379849999999996</v>
      </c>
      <c r="BF1365" s="116">
        <f t="shared" si="5024"/>
        <v>-2.6379849999999996</v>
      </c>
      <c r="BG1365" s="116">
        <f t="shared" si="5024"/>
        <v>-2.6379849999999996</v>
      </c>
      <c r="BH1365" s="116">
        <f t="shared" si="5024"/>
        <v>-2.6379849999999996</v>
      </c>
      <c r="BI1365" s="116">
        <f t="shared" ref="BI1365" si="5080">SUM(AW1365:BH1365)</f>
        <v>-31.655820000000002</v>
      </c>
      <c r="BV1365" s="163"/>
      <c r="CI1365" s="163"/>
      <c r="CV1365" s="163"/>
      <c r="DI1365" s="163"/>
      <c r="DV1365" s="163"/>
      <c r="EI1365" s="163"/>
    </row>
    <row r="1366" spans="1:139" ht="15.75" outlineLevel="1" x14ac:dyDescent="0.25">
      <c r="A1366" s="2">
        <f t="shared" si="5061"/>
        <v>4</v>
      </c>
      <c r="B1366" s="1" t="str">
        <f t="shared" si="5061"/>
        <v>PRE-09623</v>
      </c>
      <c r="C1366" s="1" t="str">
        <f t="shared" si="5061"/>
        <v>SPP TAU - Circuit 66019</v>
      </c>
      <c r="D1366" s="2" t="str">
        <f t="shared" si="5061"/>
        <v>PRE-09623.1</v>
      </c>
      <c r="E1366" s="162" t="str">
        <f t="shared" si="5061"/>
        <v>SPP TAU - Circuit 66019</v>
      </c>
      <c r="F1366" s="123">
        <f t="shared" si="5062"/>
        <v>368</v>
      </c>
      <c r="G1366" s="213">
        <f>VLOOKUP($F1366,'2021 Depreciation Rates'!$A:$B,2,FALSE)</f>
        <v>4.3999999999999997E-2</v>
      </c>
      <c r="H1366" s="213">
        <f>VLOOKUP($F1366,'2022-2023 Depreciation Rates'!$A$1:$B$183,2,FALSE)</f>
        <v>4.4999999999999998E-2</v>
      </c>
      <c r="J1366" s="191">
        <f t="shared" ref="J1366:U1366" si="5081">-I1187*($G1366/12)</f>
        <v>0</v>
      </c>
      <c r="K1366" s="191">
        <f t="shared" si="5081"/>
        <v>0</v>
      </c>
      <c r="L1366" s="191">
        <f t="shared" si="5081"/>
        <v>0</v>
      </c>
      <c r="M1366" s="191">
        <f t="shared" si="5081"/>
        <v>0</v>
      </c>
      <c r="N1366" s="191">
        <f t="shared" si="5081"/>
        <v>0</v>
      </c>
      <c r="O1366" s="191">
        <f t="shared" si="5081"/>
        <v>0</v>
      </c>
      <c r="P1366" s="191">
        <f t="shared" si="5081"/>
        <v>0</v>
      </c>
      <c r="Q1366" s="191">
        <f t="shared" si="5081"/>
        <v>0</v>
      </c>
      <c r="R1366" s="191">
        <f t="shared" si="5081"/>
        <v>0</v>
      </c>
      <c r="S1366" s="191">
        <f t="shared" si="5081"/>
        <v>0</v>
      </c>
      <c r="T1366" s="191">
        <f t="shared" si="5081"/>
        <v>0</v>
      </c>
      <c r="U1366" s="191">
        <f t="shared" si="5081"/>
        <v>0</v>
      </c>
      <c r="V1366" s="163">
        <f t="shared" ref="V1366" si="5082">SUM(J1366:U1366)</f>
        <v>0</v>
      </c>
      <c r="W1366" s="116">
        <f t="shared" si="5064"/>
        <v>0</v>
      </c>
      <c r="X1366" s="191">
        <f t="shared" ref="X1366:AH1366" si="5083">-W1187*($G1366/12)</f>
        <v>0</v>
      </c>
      <c r="Y1366" s="191">
        <f t="shared" si="5083"/>
        <v>0</v>
      </c>
      <c r="Z1366" s="191">
        <f t="shared" si="5083"/>
        <v>0</v>
      </c>
      <c r="AA1366" s="191">
        <f t="shared" si="5083"/>
        <v>0</v>
      </c>
      <c r="AB1366" s="191">
        <f t="shared" si="5083"/>
        <v>0</v>
      </c>
      <c r="AC1366" s="191">
        <f t="shared" si="5083"/>
        <v>0</v>
      </c>
      <c r="AD1366" s="191">
        <f t="shared" si="5083"/>
        <v>-70.64306333333333</v>
      </c>
      <c r="AE1366" s="191">
        <f t="shared" si="5083"/>
        <v>-70.64306333333333</v>
      </c>
      <c r="AF1366" s="191">
        <f t="shared" si="5083"/>
        <v>-70.64306333333333</v>
      </c>
      <c r="AG1366" s="191">
        <f t="shared" si="5083"/>
        <v>-70.64306333333333</v>
      </c>
      <c r="AH1366" s="191">
        <f t="shared" si="5083"/>
        <v>-70.64306333333333</v>
      </c>
      <c r="AI1366" s="116">
        <f t="shared" si="5015"/>
        <v>-353.21531666666664</v>
      </c>
      <c r="AJ1366" s="116">
        <f t="shared" si="5021"/>
        <v>-72.248587499999999</v>
      </c>
      <c r="AK1366" s="116">
        <f t="shared" si="5022"/>
        <v>-72.248587499999999</v>
      </c>
      <c r="AL1366" s="116">
        <f t="shared" si="5022"/>
        <v>-72.248587499999999</v>
      </c>
      <c r="AM1366" s="116">
        <f t="shared" si="5022"/>
        <v>-72.248587499999999</v>
      </c>
      <c r="AN1366" s="116">
        <f t="shared" si="5022"/>
        <v>-72.248587499999999</v>
      </c>
      <c r="AO1366" s="116">
        <f t="shared" si="5022"/>
        <v>-72.248587499999999</v>
      </c>
      <c r="AP1366" s="116">
        <f t="shared" si="5022"/>
        <v>-72.248587499999999</v>
      </c>
      <c r="AQ1366" s="116">
        <f t="shared" si="5022"/>
        <v>-72.248587499999999</v>
      </c>
      <c r="AR1366" s="116">
        <f t="shared" si="5022"/>
        <v>-72.248587499999999</v>
      </c>
      <c r="AS1366" s="116">
        <f t="shared" si="5022"/>
        <v>-72.248587499999999</v>
      </c>
      <c r="AT1366" s="116">
        <f t="shared" si="5022"/>
        <v>-72.248587499999999</v>
      </c>
      <c r="AU1366" s="116">
        <f t="shared" si="5022"/>
        <v>-72.248587499999999</v>
      </c>
      <c r="AV1366" s="116">
        <f t="shared" ref="AV1366" si="5084">SUM(AJ1366:AU1366)</f>
        <v>-866.98304999999993</v>
      </c>
      <c r="AW1366" s="116">
        <f t="shared" si="5023"/>
        <v>-72.248587499999999</v>
      </c>
      <c r="AX1366" s="116">
        <f t="shared" ref="AX1366:BH1381" si="5085">-AW1187*($H1366/12)</f>
        <v>-72.248587499999999</v>
      </c>
      <c r="AY1366" s="116">
        <f t="shared" si="5085"/>
        <v>-72.248587499999999</v>
      </c>
      <c r="AZ1366" s="116">
        <f t="shared" si="5085"/>
        <v>-72.248587499999999</v>
      </c>
      <c r="BA1366" s="116">
        <f t="shared" si="5085"/>
        <v>-72.248587499999999</v>
      </c>
      <c r="BB1366" s="116">
        <f t="shared" si="5085"/>
        <v>-72.248587499999999</v>
      </c>
      <c r="BC1366" s="116">
        <f t="shared" si="5085"/>
        <v>-72.248587499999999</v>
      </c>
      <c r="BD1366" s="116">
        <f t="shared" si="5085"/>
        <v>-72.248587499999999</v>
      </c>
      <c r="BE1366" s="116">
        <f t="shared" si="5085"/>
        <v>-72.248587499999999</v>
      </c>
      <c r="BF1366" s="116">
        <f t="shared" si="5085"/>
        <v>-72.248587499999999</v>
      </c>
      <c r="BG1366" s="116">
        <f t="shared" si="5085"/>
        <v>-72.248587499999999</v>
      </c>
      <c r="BH1366" s="116">
        <f t="shared" si="5085"/>
        <v>-72.248587499999999</v>
      </c>
      <c r="BI1366" s="116">
        <f t="shared" si="5028"/>
        <v>-866.98304999999993</v>
      </c>
      <c r="BV1366" s="163"/>
      <c r="CI1366" s="163"/>
      <c r="CV1366" s="163"/>
      <c r="DI1366" s="163"/>
      <c r="DV1366" s="163"/>
      <c r="EI1366" s="163"/>
    </row>
    <row r="1367" spans="1:139" ht="15.75" outlineLevel="1" x14ac:dyDescent="0.25">
      <c r="A1367" s="2">
        <f t="shared" si="5061"/>
        <v>5</v>
      </c>
      <c r="B1367" s="1" t="str">
        <f t="shared" si="5061"/>
        <v>PRE-09702</v>
      </c>
      <c r="C1367" s="1" t="str">
        <f t="shared" si="5061"/>
        <v>SPP TAU - Circuit 66425</v>
      </c>
      <c r="D1367" s="2" t="str">
        <f t="shared" si="5061"/>
        <v>PRE-09702.1</v>
      </c>
      <c r="E1367" s="162" t="str">
        <f t="shared" si="5061"/>
        <v>SPP TAU - Circuit 66425</v>
      </c>
      <c r="F1367" s="123">
        <f t="shared" si="5062"/>
        <v>355</v>
      </c>
      <c r="G1367" s="213">
        <f>VLOOKUP($F1367,'2021 Depreciation Rates'!$A:$B,2,FALSE)</f>
        <v>3.5999999999999997E-2</v>
      </c>
      <c r="H1367" s="213">
        <f>VLOOKUP($F1367,'2022-2023 Depreciation Rates'!$A$1:$B$183,2,FALSE)</f>
        <v>2.8000000000000001E-2</v>
      </c>
      <c r="J1367" s="191">
        <f t="shared" ref="J1367:U1367" si="5086">-I1188*($G1367/12)</f>
        <v>0</v>
      </c>
      <c r="K1367" s="191">
        <f t="shared" si="5086"/>
        <v>0</v>
      </c>
      <c r="L1367" s="191">
        <f t="shared" si="5086"/>
        <v>0</v>
      </c>
      <c r="M1367" s="191">
        <f t="shared" si="5086"/>
        <v>0</v>
      </c>
      <c r="N1367" s="191">
        <f t="shared" si="5086"/>
        <v>0</v>
      </c>
      <c r="O1367" s="191">
        <f t="shared" si="5086"/>
        <v>0</v>
      </c>
      <c r="P1367" s="191">
        <f t="shared" si="5086"/>
        <v>0</v>
      </c>
      <c r="Q1367" s="191">
        <f t="shared" si="5086"/>
        <v>0</v>
      </c>
      <c r="R1367" s="191">
        <f t="shared" si="5086"/>
        <v>0</v>
      </c>
      <c r="S1367" s="191">
        <f t="shared" si="5086"/>
        <v>0</v>
      </c>
      <c r="T1367" s="191">
        <f t="shared" si="5086"/>
        <v>0</v>
      </c>
      <c r="U1367" s="191">
        <f t="shared" si="5086"/>
        <v>0</v>
      </c>
      <c r="V1367" s="163">
        <f t="shared" si="5012"/>
        <v>0</v>
      </c>
      <c r="W1367" s="116">
        <f t="shared" si="5064"/>
        <v>0</v>
      </c>
      <c r="X1367" s="191">
        <f t="shared" ref="X1367:AH1367" si="5087">-W1188*($G1367/12)</f>
        <v>0</v>
      </c>
      <c r="Y1367" s="191">
        <f t="shared" si="5087"/>
        <v>-5.9505299999999997</v>
      </c>
      <c r="Z1367" s="191">
        <f t="shared" si="5087"/>
        <v>-5.9505299999999997</v>
      </c>
      <c r="AA1367" s="191">
        <f t="shared" si="5087"/>
        <v>-5.9505299999999997</v>
      </c>
      <c r="AB1367" s="191">
        <f t="shared" si="5087"/>
        <v>-5.9505299999999997</v>
      </c>
      <c r="AC1367" s="191">
        <f t="shared" si="5087"/>
        <v>-5.9505299999999997</v>
      </c>
      <c r="AD1367" s="191">
        <f t="shared" si="5087"/>
        <v>-5.9505299999999997</v>
      </c>
      <c r="AE1367" s="191">
        <f t="shared" si="5087"/>
        <v>-5.9505299999999997</v>
      </c>
      <c r="AF1367" s="191">
        <f t="shared" si="5087"/>
        <v>-5.9505299999999997</v>
      </c>
      <c r="AG1367" s="191">
        <f t="shared" si="5087"/>
        <v>-5.9505299999999997</v>
      </c>
      <c r="AH1367" s="191">
        <f t="shared" si="5087"/>
        <v>-5.9505299999999997</v>
      </c>
      <c r="AI1367" s="116">
        <f t="shared" si="5015"/>
        <v>-59.505299999999998</v>
      </c>
      <c r="AJ1367" s="116">
        <f t="shared" si="5021"/>
        <v>-4.62819</v>
      </c>
      <c r="AK1367" s="116">
        <f t="shared" si="5022"/>
        <v>-4.62819</v>
      </c>
      <c r="AL1367" s="116">
        <f t="shared" si="5022"/>
        <v>-4.62819</v>
      </c>
      <c r="AM1367" s="116">
        <f t="shared" si="5022"/>
        <v>-4.62819</v>
      </c>
      <c r="AN1367" s="116">
        <f t="shared" si="5022"/>
        <v>-4.62819</v>
      </c>
      <c r="AO1367" s="116">
        <f t="shared" si="5022"/>
        <v>-4.62819</v>
      </c>
      <c r="AP1367" s="116">
        <f t="shared" si="5022"/>
        <v>-4.62819</v>
      </c>
      <c r="AQ1367" s="116">
        <f t="shared" si="5022"/>
        <v>-4.62819</v>
      </c>
      <c r="AR1367" s="116">
        <f t="shared" si="5022"/>
        <v>-4.62819</v>
      </c>
      <c r="AS1367" s="116">
        <f t="shared" si="5022"/>
        <v>-4.62819</v>
      </c>
      <c r="AT1367" s="116">
        <f t="shared" si="5022"/>
        <v>-4.62819</v>
      </c>
      <c r="AU1367" s="116">
        <f t="shared" si="5022"/>
        <v>-4.62819</v>
      </c>
      <c r="AV1367" s="116">
        <f t="shared" si="5027"/>
        <v>-55.538280000000015</v>
      </c>
      <c r="AW1367" s="116">
        <f t="shared" si="5023"/>
        <v>-4.62819</v>
      </c>
      <c r="AX1367" s="116">
        <f t="shared" si="5085"/>
        <v>-4.62819</v>
      </c>
      <c r="AY1367" s="116">
        <f t="shared" si="5085"/>
        <v>-4.62819</v>
      </c>
      <c r="AZ1367" s="116">
        <f t="shared" si="5085"/>
        <v>-4.62819</v>
      </c>
      <c r="BA1367" s="116">
        <f t="shared" si="5085"/>
        <v>-4.62819</v>
      </c>
      <c r="BB1367" s="116">
        <f t="shared" si="5085"/>
        <v>-4.62819</v>
      </c>
      <c r="BC1367" s="116">
        <f t="shared" si="5085"/>
        <v>-4.62819</v>
      </c>
      <c r="BD1367" s="116">
        <f t="shared" si="5085"/>
        <v>-4.62819</v>
      </c>
      <c r="BE1367" s="116">
        <f t="shared" si="5085"/>
        <v>-4.62819</v>
      </c>
      <c r="BF1367" s="116">
        <f t="shared" si="5085"/>
        <v>-4.62819</v>
      </c>
      <c r="BG1367" s="116">
        <f t="shared" si="5085"/>
        <v>-4.62819</v>
      </c>
      <c r="BH1367" s="116">
        <f t="shared" si="5085"/>
        <v>-4.62819</v>
      </c>
      <c r="BI1367" s="116">
        <f t="shared" si="5028"/>
        <v>-55.538280000000015</v>
      </c>
      <c r="BV1367" s="163"/>
      <c r="CI1367" s="163"/>
      <c r="CV1367" s="163"/>
      <c r="DI1367" s="163"/>
      <c r="DV1367" s="163"/>
      <c r="EI1367" s="163"/>
    </row>
    <row r="1368" spans="1:139" ht="15.75" outlineLevel="1" x14ac:dyDescent="0.25">
      <c r="A1368" s="2">
        <f t="shared" si="5061"/>
        <v>5</v>
      </c>
      <c r="B1368" s="1" t="str">
        <f t="shared" si="5061"/>
        <v>PRE-09702</v>
      </c>
      <c r="C1368" s="1" t="str">
        <f t="shared" si="5061"/>
        <v>SPP TAU - Circuit 66425</v>
      </c>
      <c r="D1368" s="2" t="str">
        <f t="shared" si="5061"/>
        <v>PRE-09702.1</v>
      </c>
      <c r="E1368" s="162" t="str">
        <f t="shared" si="5061"/>
        <v>SPP TAU - Circuit 66425</v>
      </c>
      <c r="F1368" s="123">
        <f t="shared" si="5062"/>
        <v>356</v>
      </c>
      <c r="G1368" s="213">
        <f>VLOOKUP($F1368,'2021 Depreciation Rates'!$A:$B,2,FALSE)</f>
        <v>2.8000000000000001E-2</v>
      </c>
      <c r="H1368" s="213">
        <f>VLOOKUP($F1368,'2022-2023 Depreciation Rates'!$A$1:$B$183,2,FALSE)</f>
        <v>2.9000000000000001E-2</v>
      </c>
      <c r="J1368" s="191">
        <f t="shared" ref="J1368:U1368" si="5088">-I1189*($G1368/12)</f>
        <v>0</v>
      </c>
      <c r="K1368" s="191">
        <f t="shared" si="5088"/>
        <v>0</v>
      </c>
      <c r="L1368" s="191">
        <f t="shared" si="5088"/>
        <v>0</v>
      </c>
      <c r="M1368" s="191">
        <f t="shared" si="5088"/>
        <v>0</v>
      </c>
      <c r="N1368" s="191">
        <f t="shared" si="5088"/>
        <v>0</v>
      </c>
      <c r="O1368" s="191">
        <f t="shared" si="5088"/>
        <v>0</v>
      </c>
      <c r="P1368" s="191">
        <f t="shared" si="5088"/>
        <v>0</v>
      </c>
      <c r="Q1368" s="191">
        <f t="shared" si="5088"/>
        <v>0</v>
      </c>
      <c r="R1368" s="191">
        <f t="shared" si="5088"/>
        <v>0</v>
      </c>
      <c r="S1368" s="191">
        <f t="shared" si="5088"/>
        <v>0</v>
      </c>
      <c r="T1368" s="191">
        <f t="shared" si="5088"/>
        <v>0</v>
      </c>
      <c r="U1368" s="191">
        <f t="shared" si="5088"/>
        <v>0</v>
      </c>
      <c r="V1368" s="163">
        <f t="shared" ref="V1368" si="5089">SUM(J1368:U1368)</f>
        <v>0</v>
      </c>
      <c r="W1368" s="116">
        <f t="shared" si="5064"/>
        <v>0</v>
      </c>
      <c r="X1368" s="191">
        <f t="shared" ref="X1368:AH1368" si="5090">-W1189*($G1368/12)</f>
        <v>0</v>
      </c>
      <c r="Y1368" s="191">
        <f t="shared" si="5090"/>
        <v>-15.888763333333335</v>
      </c>
      <c r="Z1368" s="191">
        <f t="shared" si="5090"/>
        <v>-15.888763333333335</v>
      </c>
      <c r="AA1368" s="191">
        <f t="shared" si="5090"/>
        <v>-15.888763333333335</v>
      </c>
      <c r="AB1368" s="191">
        <f t="shared" si="5090"/>
        <v>-15.888763333333335</v>
      </c>
      <c r="AC1368" s="191">
        <f t="shared" si="5090"/>
        <v>-15.888763333333335</v>
      </c>
      <c r="AD1368" s="191">
        <f t="shared" si="5090"/>
        <v>-15.888763333333335</v>
      </c>
      <c r="AE1368" s="191">
        <f t="shared" si="5090"/>
        <v>-15.888763333333335</v>
      </c>
      <c r="AF1368" s="191">
        <f t="shared" si="5090"/>
        <v>-15.888763333333335</v>
      </c>
      <c r="AG1368" s="191">
        <f t="shared" si="5090"/>
        <v>-15.888763333333335</v>
      </c>
      <c r="AH1368" s="191">
        <f t="shared" si="5090"/>
        <v>-15.888763333333335</v>
      </c>
      <c r="AI1368" s="116">
        <f t="shared" si="5015"/>
        <v>-158.88763333333335</v>
      </c>
      <c r="AJ1368" s="116">
        <f t="shared" si="5021"/>
        <v>-16.456219166666667</v>
      </c>
      <c r="AK1368" s="116">
        <f t="shared" si="5022"/>
        <v>-16.456219166666667</v>
      </c>
      <c r="AL1368" s="116">
        <f t="shared" si="5022"/>
        <v>-16.456219166666667</v>
      </c>
      <c r="AM1368" s="116">
        <f t="shared" si="5022"/>
        <v>-16.456219166666667</v>
      </c>
      <c r="AN1368" s="116">
        <f t="shared" si="5022"/>
        <v>-16.456219166666667</v>
      </c>
      <c r="AO1368" s="116">
        <f t="shared" si="5022"/>
        <v>-16.456219166666667</v>
      </c>
      <c r="AP1368" s="116">
        <f t="shared" si="5022"/>
        <v>-16.456219166666667</v>
      </c>
      <c r="AQ1368" s="116">
        <f t="shared" si="5022"/>
        <v>-16.456219166666667</v>
      </c>
      <c r="AR1368" s="116">
        <f t="shared" si="5022"/>
        <v>-16.456219166666667</v>
      </c>
      <c r="AS1368" s="116">
        <f t="shared" si="5022"/>
        <v>-16.456219166666667</v>
      </c>
      <c r="AT1368" s="116">
        <f t="shared" si="5022"/>
        <v>-16.456219166666667</v>
      </c>
      <c r="AU1368" s="116">
        <f t="shared" si="5022"/>
        <v>-16.456219166666667</v>
      </c>
      <c r="AV1368" s="116">
        <f t="shared" ref="AV1368" si="5091">SUM(AJ1368:AU1368)</f>
        <v>-197.47463000000002</v>
      </c>
      <c r="AW1368" s="116">
        <f t="shared" si="5023"/>
        <v>-16.456219166666667</v>
      </c>
      <c r="AX1368" s="116">
        <f t="shared" si="5085"/>
        <v>-16.456219166666667</v>
      </c>
      <c r="AY1368" s="116">
        <f t="shared" si="5085"/>
        <v>-16.456219166666667</v>
      </c>
      <c r="AZ1368" s="116">
        <f t="shared" si="5085"/>
        <v>-16.456219166666667</v>
      </c>
      <c r="BA1368" s="116">
        <f t="shared" si="5085"/>
        <v>-16.456219166666667</v>
      </c>
      <c r="BB1368" s="116">
        <f t="shared" si="5085"/>
        <v>-16.456219166666667</v>
      </c>
      <c r="BC1368" s="116">
        <f t="shared" si="5085"/>
        <v>-16.456219166666667</v>
      </c>
      <c r="BD1368" s="116">
        <f t="shared" si="5085"/>
        <v>-16.456219166666667</v>
      </c>
      <c r="BE1368" s="116">
        <f t="shared" si="5085"/>
        <v>-16.456219166666667</v>
      </c>
      <c r="BF1368" s="116">
        <f t="shared" si="5085"/>
        <v>-16.456219166666667</v>
      </c>
      <c r="BG1368" s="116">
        <f t="shared" si="5085"/>
        <v>-16.456219166666667</v>
      </c>
      <c r="BH1368" s="116">
        <f t="shared" si="5085"/>
        <v>-16.456219166666667</v>
      </c>
      <c r="BI1368" s="116">
        <f t="shared" si="5028"/>
        <v>-197.47463000000002</v>
      </c>
      <c r="BV1368" s="163"/>
      <c r="CI1368" s="163"/>
      <c r="CV1368" s="163"/>
      <c r="DI1368" s="163"/>
      <c r="DV1368" s="163"/>
      <c r="EI1368" s="163"/>
    </row>
    <row r="1369" spans="1:139" ht="15.75" outlineLevel="1" x14ac:dyDescent="0.25">
      <c r="A1369" s="2">
        <f t="shared" si="5061"/>
        <v>5</v>
      </c>
      <c r="B1369" s="1" t="str">
        <f t="shared" si="5061"/>
        <v>PRE-09702</v>
      </c>
      <c r="C1369" s="1" t="str">
        <f t="shared" si="5061"/>
        <v>SPP TAU - Circuit 66425</v>
      </c>
      <c r="D1369" s="2" t="str">
        <f t="shared" si="5061"/>
        <v>PRE-09702.1</v>
      </c>
      <c r="E1369" s="162" t="str">
        <f t="shared" si="5061"/>
        <v>SPP TAU - Circuit 66425</v>
      </c>
      <c r="F1369" s="123">
        <f t="shared" si="5062"/>
        <v>368</v>
      </c>
      <c r="G1369" s="213">
        <f>VLOOKUP($F1369,'2021 Depreciation Rates'!$A:$B,2,FALSE)</f>
        <v>4.3999999999999997E-2</v>
      </c>
      <c r="H1369" s="213">
        <f>VLOOKUP($F1369,'2022-2023 Depreciation Rates'!$A$1:$B$183,2,FALSE)</f>
        <v>4.4999999999999998E-2</v>
      </c>
      <c r="J1369" s="191">
        <f t="shared" ref="J1369:U1369" si="5092">-I1190*($G1369/12)</f>
        <v>0</v>
      </c>
      <c r="K1369" s="191">
        <f t="shared" si="5092"/>
        <v>0</v>
      </c>
      <c r="L1369" s="191">
        <f t="shared" si="5092"/>
        <v>0</v>
      </c>
      <c r="M1369" s="191">
        <f t="shared" si="5092"/>
        <v>0</v>
      </c>
      <c r="N1369" s="191">
        <f t="shared" si="5092"/>
        <v>0</v>
      </c>
      <c r="O1369" s="191">
        <f t="shared" si="5092"/>
        <v>0</v>
      </c>
      <c r="P1369" s="191">
        <f t="shared" si="5092"/>
        <v>0</v>
      </c>
      <c r="Q1369" s="191">
        <f t="shared" si="5092"/>
        <v>0</v>
      </c>
      <c r="R1369" s="191">
        <f t="shared" si="5092"/>
        <v>0</v>
      </c>
      <c r="S1369" s="191">
        <f t="shared" si="5092"/>
        <v>0</v>
      </c>
      <c r="T1369" s="191">
        <f t="shared" si="5092"/>
        <v>0</v>
      </c>
      <c r="U1369" s="191">
        <f t="shared" si="5092"/>
        <v>0</v>
      </c>
      <c r="V1369" s="163">
        <f t="shared" ref="V1369" si="5093">SUM(J1369:U1369)</f>
        <v>0</v>
      </c>
      <c r="W1369" s="116">
        <f t="shared" si="5064"/>
        <v>0</v>
      </c>
      <c r="X1369" s="191">
        <f t="shared" ref="X1369:AH1369" si="5094">-W1190*($G1369/12)</f>
        <v>0</v>
      </c>
      <c r="Y1369" s="191">
        <f t="shared" si="5094"/>
        <v>-3.7155433333333332</v>
      </c>
      <c r="Z1369" s="191">
        <f t="shared" si="5094"/>
        <v>-3.7155433333333332</v>
      </c>
      <c r="AA1369" s="191">
        <f t="shared" si="5094"/>
        <v>-3.7155433333333332</v>
      </c>
      <c r="AB1369" s="191">
        <f t="shared" si="5094"/>
        <v>-3.7155433333333332</v>
      </c>
      <c r="AC1369" s="191">
        <f t="shared" si="5094"/>
        <v>-3.7155433333333332</v>
      </c>
      <c r="AD1369" s="191">
        <f t="shared" si="5094"/>
        <v>-3.7155433333333332</v>
      </c>
      <c r="AE1369" s="191">
        <f t="shared" si="5094"/>
        <v>-3.7155433333333332</v>
      </c>
      <c r="AF1369" s="191">
        <f t="shared" si="5094"/>
        <v>-3.7155433333333332</v>
      </c>
      <c r="AG1369" s="191">
        <f t="shared" si="5094"/>
        <v>-3.7155433333333332</v>
      </c>
      <c r="AH1369" s="191">
        <f t="shared" si="5094"/>
        <v>-3.7155433333333332</v>
      </c>
      <c r="AI1369" s="116">
        <f t="shared" si="5015"/>
        <v>-37.155433333333335</v>
      </c>
      <c r="AJ1369" s="116">
        <f t="shared" si="5021"/>
        <v>-3.7999874999999999</v>
      </c>
      <c r="AK1369" s="116">
        <f t="shared" si="5022"/>
        <v>-3.7999874999999999</v>
      </c>
      <c r="AL1369" s="116">
        <f t="shared" si="5022"/>
        <v>-3.7999874999999999</v>
      </c>
      <c r="AM1369" s="116">
        <f t="shared" ref="AL1369:AU1384" si="5095">-AL1190*($H1369/12)</f>
        <v>-3.7999874999999999</v>
      </c>
      <c r="AN1369" s="116">
        <f t="shared" si="5095"/>
        <v>-3.7999874999999999</v>
      </c>
      <c r="AO1369" s="116">
        <f t="shared" si="5095"/>
        <v>-3.7999874999999999</v>
      </c>
      <c r="AP1369" s="116">
        <f t="shared" si="5095"/>
        <v>-3.7999874999999999</v>
      </c>
      <c r="AQ1369" s="116">
        <f t="shared" si="5095"/>
        <v>-3.7999874999999999</v>
      </c>
      <c r="AR1369" s="116">
        <f t="shared" si="5095"/>
        <v>-3.7999874999999999</v>
      </c>
      <c r="AS1369" s="116">
        <f t="shared" si="5095"/>
        <v>-3.7999874999999999</v>
      </c>
      <c r="AT1369" s="116">
        <f t="shared" si="5095"/>
        <v>-3.7999874999999999</v>
      </c>
      <c r="AU1369" s="116">
        <f t="shared" si="5095"/>
        <v>-3.7999874999999999</v>
      </c>
      <c r="AV1369" s="116">
        <f t="shared" ref="AV1369" si="5096">SUM(AJ1369:AU1369)</f>
        <v>-45.599849999999996</v>
      </c>
      <c r="AW1369" s="116">
        <f t="shared" si="5023"/>
        <v>-3.7999874999999999</v>
      </c>
      <c r="AX1369" s="116">
        <f t="shared" si="5085"/>
        <v>-3.7999874999999999</v>
      </c>
      <c r="AY1369" s="116">
        <f t="shared" si="5085"/>
        <v>-3.7999874999999999</v>
      </c>
      <c r="AZ1369" s="116">
        <f t="shared" si="5085"/>
        <v>-3.7999874999999999</v>
      </c>
      <c r="BA1369" s="116">
        <f t="shared" si="5085"/>
        <v>-3.7999874999999999</v>
      </c>
      <c r="BB1369" s="116">
        <f t="shared" si="5085"/>
        <v>-3.7999874999999999</v>
      </c>
      <c r="BC1369" s="116">
        <f t="shared" si="5085"/>
        <v>-3.7999874999999999</v>
      </c>
      <c r="BD1369" s="116">
        <f t="shared" si="5085"/>
        <v>-3.7999874999999999</v>
      </c>
      <c r="BE1369" s="116">
        <f t="shared" si="5085"/>
        <v>-3.7999874999999999</v>
      </c>
      <c r="BF1369" s="116">
        <f t="shared" si="5085"/>
        <v>-3.7999874999999999</v>
      </c>
      <c r="BG1369" s="116">
        <f t="shared" si="5085"/>
        <v>-3.7999874999999999</v>
      </c>
      <c r="BH1369" s="116">
        <f t="shared" si="5085"/>
        <v>-3.7999874999999999</v>
      </c>
      <c r="BI1369" s="116">
        <f t="shared" si="5028"/>
        <v>-45.599849999999996</v>
      </c>
      <c r="BV1369" s="163"/>
      <c r="CI1369" s="163"/>
      <c r="CV1369" s="163"/>
      <c r="DI1369" s="163"/>
      <c r="DV1369" s="163"/>
      <c r="EI1369" s="163"/>
    </row>
    <row r="1370" spans="1:139" ht="15.75" outlineLevel="1" x14ac:dyDescent="0.25">
      <c r="A1370" s="2">
        <f t="shared" si="5061"/>
        <v>6</v>
      </c>
      <c r="B1370" s="1" t="str">
        <f t="shared" si="5061"/>
        <v>PRE-09703</v>
      </c>
      <c r="C1370" s="1" t="str">
        <f t="shared" si="5061"/>
        <v>SPP TAU - Circuit 230403</v>
      </c>
      <c r="D1370" s="2" t="str">
        <f t="shared" si="5061"/>
        <v>PRE-09703.1</v>
      </c>
      <c r="E1370" s="162" t="str">
        <f t="shared" si="5061"/>
        <v>SPP TAU - Circuit 230403</v>
      </c>
      <c r="F1370" s="123">
        <f t="shared" si="5062"/>
        <v>355</v>
      </c>
      <c r="G1370" s="213">
        <f>VLOOKUP($F1370,'2021 Depreciation Rates'!$A:$B,2,FALSE)</f>
        <v>3.5999999999999997E-2</v>
      </c>
      <c r="H1370" s="213">
        <f>VLOOKUP($F1370,'2022-2023 Depreciation Rates'!$A$1:$B$183,2,FALSE)</f>
        <v>2.8000000000000001E-2</v>
      </c>
      <c r="J1370" s="191">
        <f t="shared" ref="J1370:U1370" si="5097">-I1191*($G1370/12)</f>
        <v>0</v>
      </c>
      <c r="K1370" s="191">
        <f t="shared" si="5097"/>
        <v>0</v>
      </c>
      <c r="L1370" s="191">
        <f t="shared" si="5097"/>
        <v>0</v>
      </c>
      <c r="M1370" s="191">
        <f t="shared" si="5097"/>
        <v>0</v>
      </c>
      <c r="N1370" s="191">
        <f t="shared" si="5097"/>
        <v>0</v>
      </c>
      <c r="O1370" s="191">
        <f t="shared" si="5097"/>
        <v>0</v>
      </c>
      <c r="P1370" s="191">
        <f t="shared" si="5097"/>
        <v>0</v>
      </c>
      <c r="Q1370" s="191">
        <f t="shared" si="5097"/>
        <v>0</v>
      </c>
      <c r="R1370" s="191">
        <f t="shared" si="5097"/>
        <v>0</v>
      </c>
      <c r="S1370" s="191">
        <f t="shared" si="5097"/>
        <v>0</v>
      </c>
      <c r="T1370" s="191">
        <f t="shared" si="5097"/>
        <v>0</v>
      </c>
      <c r="U1370" s="191">
        <f t="shared" si="5097"/>
        <v>0</v>
      </c>
      <c r="V1370" s="163">
        <f t="shared" si="5012"/>
        <v>0</v>
      </c>
      <c r="W1370" s="116">
        <f t="shared" si="5064"/>
        <v>0</v>
      </c>
      <c r="X1370" s="191">
        <f t="shared" ref="X1370:AH1370" si="5098">-W1191*($G1370/12)</f>
        <v>-10.555079999999998</v>
      </c>
      <c r="Y1370" s="191">
        <f t="shared" si="5098"/>
        <v>-10.555079999999998</v>
      </c>
      <c r="Z1370" s="191">
        <f t="shared" si="5098"/>
        <v>-10.555079999999998</v>
      </c>
      <c r="AA1370" s="191">
        <f t="shared" si="5098"/>
        <v>-10.555079999999998</v>
      </c>
      <c r="AB1370" s="191">
        <f t="shared" si="5098"/>
        <v>-10.555079999999998</v>
      </c>
      <c r="AC1370" s="191">
        <f t="shared" si="5098"/>
        <v>-10.555079999999998</v>
      </c>
      <c r="AD1370" s="191">
        <f t="shared" si="5098"/>
        <v>-10.555079999999998</v>
      </c>
      <c r="AE1370" s="191">
        <f t="shared" si="5098"/>
        <v>-10.555079999999998</v>
      </c>
      <c r="AF1370" s="191">
        <f t="shared" si="5098"/>
        <v>-10.555079999999998</v>
      </c>
      <c r="AG1370" s="191">
        <f t="shared" si="5098"/>
        <v>-10.555079999999998</v>
      </c>
      <c r="AH1370" s="191">
        <f t="shared" si="5098"/>
        <v>-10.555079999999998</v>
      </c>
      <c r="AI1370" s="116">
        <f t="shared" si="5015"/>
        <v>-116.10588</v>
      </c>
      <c r="AJ1370" s="116">
        <f t="shared" si="5021"/>
        <v>-8.2095066666666678</v>
      </c>
      <c r="AK1370" s="116">
        <f t="shared" si="5022"/>
        <v>-8.2095066666666678</v>
      </c>
      <c r="AL1370" s="116">
        <f t="shared" si="5095"/>
        <v>-8.2095066666666678</v>
      </c>
      <c r="AM1370" s="116">
        <f t="shared" si="5095"/>
        <v>-8.2095066666666678</v>
      </c>
      <c r="AN1370" s="116">
        <f t="shared" si="5095"/>
        <v>-8.2095066666666678</v>
      </c>
      <c r="AO1370" s="116">
        <f t="shared" si="5095"/>
        <v>-8.2095066666666678</v>
      </c>
      <c r="AP1370" s="116">
        <f t="shared" si="5095"/>
        <v>-8.2095066666666678</v>
      </c>
      <c r="AQ1370" s="116">
        <f t="shared" si="5095"/>
        <v>-8.2095066666666678</v>
      </c>
      <c r="AR1370" s="116">
        <f t="shared" si="5095"/>
        <v>-8.2095066666666678</v>
      </c>
      <c r="AS1370" s="116">
        <f t="shared" si="5095"/>
        <v>-8.2095066666666678</v>
      </c>
      <c r="AT1370" s="116">
        <f t="shared" si="5095"/>
        <v>-8.2095066666666678</v>
      </c>
      <c r="AU1370" s="116">
        <f t="shared" si="5095"/>
        <v>-8.2095066666666678</v>
      </c>
      <c r="AV1370" s="116">
        <f t="shared" si="5027"/>
        <v>-98.514080000000021</v>
      </c>
      <c r="AW1370" s="116">
        <f t="shared" si="5023"/>
        <v>-8.2095066666666678</v>
      </c>
      <c r="AX1370" s="116">
        <f t="shared" si="5085"/>
        <v>-8.2095066666666678</v>
      </c>
      <c r="AY1370" s="116">
        <f t="shared" si="5085"/>
        <v>-8.2095066666666678</v>
      </c>
      <c r="AZ1370" s="116">
        <f t="shared" si="5085"/>
        <v>-8.2095066666666678</v>
      </c>
      <c r="BA1370" s="116">
        <f t="shared" si="5085"/>
        <v>-8.2095066666666678</v>
      </c>
      <c r="BB1370" s="116">
        <f t="shared" si="5085"/>
        <v>-8.2095066666666678</v>
      </c>
      <c r="BC1370" s="116">
        <f t="shared" si="5085"/>
        <v>-8.2095066666666678</v>
      </c>
      <c r="BD1370" s="116">
        <f t="shared" si="5085"/>
        <v>-8.2095066666666678</v>
      </c>
      <c r="BE1370" s="116">
        <f t="shared" si="5085"/>
        <v>-8.2095066666666678</v>
      </c>
      <c r="BF1370" s="116">
        <f t="shared" si="5085"/>
        <v>-8.2095066666666678</v>
      </c>
      <c r="BG1370" s="116">
        <f t="shared" si="5085"/>
        <v>-8.2095066666666678</v>
      </c>
      <c r="BH1370" s="116">
        <f t="shared" si="5085"/>
        <v>-8.2095066666666678</v>
      </c>
      <c r="BI1370" s="116">
        <f t="shared" si="5028"/>
        <v>-98.514080000000021</v>
      </c>
      <c r="BV1370" s="163"/>
      <c r="CI1370" s="163"/>
      <c r="CV1370" s="163"/>
      <c r="DI1370" s="163"/>
      <c r="DV1370" s="163"/>
      <c r="EI1370" s="163"/>
    </row>
    <row r="1371" spans="1:139" ht="15.75" outlineLevel="1" x14ac:dyDescent="0.25">
      <c r="A1371" s="2">
        <f t="shared" ref="A1371:E1380" si="5099">A1192</f>
        <v>6</v>
      </c>
      <c r="B1371" s="1" t="str">
        <f t="shared" si="5099"/>
        <v>PRE-09703</v>
      </c>
      <c r="C1371" s="1" t="str">
        <f t="shared" si="5099"/>
        <v>SPP TAU - Circuit 230403</v>
      </c>
      <c r="D1371" s="2" t="str">
        <f t="shared" si="5099"/>
        <v>PRE-09703.1</v>
      </c>
      <c r="E1371" s="162" t="str">
        <f t="shared" si="5099"/>
        <v>SPP TAU - Circuit 230403</v>
      </c>
      <c r="F1371" s="123">
        <f t="shared" si="5062"/>
        <v>356</v>
      </c>
      <c r="G1371" s="213">
        <f>VLOOKUP($F1371,'2021 Depreciation Rates'!$A:$B,2,FALSE)</f>
        <v>2.8000000000000001E-2</v>
      </c>
      <c r="H1371" s="213">
        <f>VLOOKUP($F1371,'2022-2023 Depreciation Rates'!$A$1:$B$183,2,FALSE)</f>
        <v>2.9000000000000001E-2</v>
      </c>
      <c r="J1371" s="191">
        <f t="shared" ref="J1371:U1371" si="5100">-I1192*($G1371/12)</f>
        <v>0</v>
      </c>
      <c r="K1371" s="191">
        <f t="shared" si="5100"/>
        <v>0</v>
      </c>
      <c r="L1371" s="191">
        <f t="shared" si="5100"/>
        <v>0</v>
      </c>
      <c r="M1371" s="191">
        <f t="shared" si="5100"/>
        <v>0</v>
      </c>
      <c r="N1371" s="191">
        <f t="shared" si="5100"/>
        <v>0</v>
      </c>
      <c r="O1371" s="191">
        <f t="shared" si="5100"/>
        <v>0</v>
      </c>
      <c r="P1371" s="191">
        <f t="shared" si="5100"/>
        <v>0</v>
      </c>
      <c r="Q1371" s="191">
        <f t="shared" si="5100"/>
        <v>0</v>
      </c>
      <c r="R1371" s="191">
        <f t="shared" si="5100"/>
        <v>0</v>
      </c>
      <c r="S1371" s="191">
        <f t="shared" si="5100"/>
        <v>0</v>
      </c>
      <c r="T1371" s="191">
        <f t="shared" si="5100"/>
        <v>0</v>
      </c>
      <c r="U1371" s="191">
        <f t="shared" si="5100"/>
        <v>0</v>
      </c>
      <c r="V1371" s="163">
        <f t="shared" ref="V1371" si="5101">SUM(J1371:U1371)</f>
        <v>0</v>
      </c>
      <c r="W1371" s="116">
        <f t="shared" si="5064"/>
        <v>0</v>
      </c>
      <c r="X1371" s="191">
        <f t="shared" ref="X1371:AH1371" si="5102">-W1192*($G1371/12)</f>
        <v>-2.9874133333333335</v>
      </c>
      <c r="Y1371" s="191">
        <f t="shared" si="5102"/>
        <v>-2.9874133333333335</v>
      </c>
      <c r="Z1371" s="191">
        <f t="shared" si="5102"/>
        <v>-2.9874133333333335</v>
      </c>
      <c r="AA1371" s="191">
        <f t="shared" si="5102"/>
        <v>-2.9874133333333335</v>
      </c>
      <c r="AB1371" s="191">
        <f t="shared" si="5102"/>
        <v>-2.9874133333333335</v>
      </c>
      <c r="AC1371" s="191">
        <f t="shared" si="5102"/>
        <v>-2.9874133333333335</v>
      </c>
      <c r="AD1371" s="191">
        <f t="shared" si="5102"/>
        <v>-2.9874133333333335</v>
      </c>
      <c r="AE1371" s="191">
        <f t="shared" si="5102"/>
        <v>-2.9874133333333335</v>
      </c>
      <c r="AF1371" s="191">
        <f t="shared" si="5102"/>
        <v>-2.9874133333333335</v>
      </c>
      <c r="AG1371" s="191">
        <f t="shared" si="5102"/>
        <v>-2.9874133333333335</v>
      </c>
      <c r="AH1371" s="191">
        <f t="shared" si="5102"/>
        <v>-2.9874133333333335</v>
      </c>
      <c r="AI1371" s="116">
        <f t="shared" si="5015"/>
        <v>-32.861546666666662</v>
      </c>
      <c r="AJ1371" s="116">
        <f t="shared" si="5021"/>
        <v>-3.0941066666666668</v>
      </c>
      <c r="AK1371" s="116">
        <f t="shared" si="5022"/>
        <v>-3.0941066666666668</v>
      </c>
      <c r="AL1371" s="116">
        <f t="shared" si="5095"/>
        <v>-3.0941066666666668</v>
      </c>
      <c r="AM1371" s="116">
        <f t="shared" si="5095"/>
        <v>-3.0941066666666668</v>
      </c>
      <c r="AN1371" s="116">
        <f t="shared" si="5095"/>
        <v>-3.0941066666666668</v>
      </c>
      <c r="AO1371" s="116">
        <f t="shared" si="5095"/>
        <v>-3.0941066666666668</v>
      </c>
      <c r="AP1371" s="116">
        <f t="shared" si="5095"/>
        <v>-3.0941066666666668</v>
      </c>
      <c r="AQ1371" s="116">
        <f t="shared" si="5095"/>
        <v>-3.0941066666666668</v>
      </c>
      <c r="AR1371" s="116">
        <f t="shared" si="5095"/>
        <v>-3.0941066666666668</v>
      </c>
      <c r="AS1371" s="116">
        <f t="shared" si="5095"/>
        <v>-3.0941066666666668</v>
      </c>
      <c r="AT1371" s="116">
        <f t="shared" si="5095"/>
        <v>-3.0941066666666668</v>
      </c>
      <c r="AU1371" s="116">
        <f t="shared" si="5095"/>
        <v>-3.0941066666666668</v>
      </c>
      <c r="AV1371" s="116">
        <f t="shared" ref="AV1371" si="5103">SUM(AJ1371:AU1371)</f>
        <v>-37.129280000000008</v>
      </c>
      <c r="AW1371" s="116">
        <f t="shared" si="5023"/>
        <v>-3.0941066666666668</v>
      </c>
      <c r="AX1371" s="116">
        <f t="shared" si="5085"/>
        <v>-3.0941066666666668</v>
      </c>
      <c r="AY1371" s="116">
        <f t="shared" si="5085"/>
        <v>-3.0941066666666668</v>
      </c>
      <c r="AZ1371" s="116">
        <f t="shared" si="5085"/>
        <v>-3.0941066666666668</v>
      </c>
      <c r="BA1371" s="116">
        <f t="shared" si="5085"/>
        <v>-3.0941066666666668</v>
      </c>
      <c r="BB1371" s="116">
        <f t="shared" si="5085"/>
        <v>-3.0941066666666668</v>
      </c>
      <c r="BC1371" s="116">
        <f t="shared" si="5085"/>
        <v>-3.0941066666666668</v>
      </c>
      <c r="BD1371" s="116">
        <f t="shared" si="5085"/>
        <v>-3.0941066666666668</v>
      </c>
      <c r="BE1371" s="116">
        <f t="shared" si="5085"/>
        <v>-3.0941066666666668</v>
      </c>
      <c r="BF1371" s="116">
        <f t="shared" si="5085"/>
        <v>-3.0941066666666668</v>
      </c>
      <c r="BG1371" s="116">
        <f t="shared" si="5085"/>
        <v>-3.0941066666666668</v>
      </c>
      <c r="BH1371" s="116">
        <f t="shared" si="5085"/>
        <v>-3.0941066666666668</v>
      </c>
      <c r="BI1371" s="116">
        <f t="shared" si="5028"/>
        <v>-37.129280000000008</v>
      </c>
      <c r="BV1371" s="163"/>
      <c r="CI1371" s="163"/>
      <c r="CV1371" s="163"/>
      <c r="DI1371" s="163"/>
      <c r="DV1371" s="163"/>
      <c r="EI1371" s="163"/>
    </row>
    <row r="1372" spans="1:139" ht="15.75" outlineLevel="1" x14ac:dyDescent="0.25">
      <c r="A1372" s="2">
        <f t="shared" si="5099"/>
        <v>7</v>
      </c>
      <c r="B1372" s="1" t="str">
        <f t="shared" si="5099"/>
        <v>PRE-09704</v>
      </c>
      <c r="C1372" s="1" t="str">
        <f t="shared" si="5099"/>
        <v>SPP TAU - Circuit 66413</v>
      </c>
      <c r="D1372" s="2" t="str">
        <f t="shared" si="5099"/>
        <v>PRE-09704.1</v>
      </c>
      <c r="E1372" s="162" t="str">
        <f t="shared" si="5099"/>
        <v>SPP TAU - Circuit 66413</v>
      </c>
      <c r="F1372" s="123">
        <f t="shared" si="5062"/>
        <v>355</v>
      </c>
      <c r="G1372" s="213">
        <f>VLOOKUP($F1372,'2021 Depreciation Rates'!$A:$B,2,FALSE)</f>
        <v>3.5999999999999997E-2</v>
      </c>
      <c r="H1372" s="213">
        <f>VLOOKUP($F1372,'2022-2023 Depreciation Rates'!$A$1:$B$183,2,FALSE)</f>
        <v>2.8000000000000001E-2</v>
      </c>
      <c r="J1372" s="191">
        <f t="shared" ref="J1372:U1372" si="5104">-I1193*($G1372/12)</f>
        <v>0</v>
      </c>
      <c r="K1372" s="191">
        <f t="shared" si="5104"/>
        <v>0</v>
      </c>
      <c r="L1372" s="191">
        <f t="shared" si="5104"/>
        <v>0</v>
      </c>
      <c r="M1372" s="191">
        <f t="shared" si="5104"/>
        <v>0</v>
      </c>
      <c r="N1372" s="191">
        <f t="shared" si="5104"/>
        <v>0</v>
      </c>
      <c r="O1372" s="191">
        <f t="shared" si="5104"/>
        <v>0</v>
      </c>
      <c r="P1372" s="191">
        <f t="shared" si="5104"/>
        <v>0</v>
      </c>
      <c r="Q1372" s="191">
        <f t="shared" si="5104"/>
        <v>0</v>
      </c>
      <c r="R1372" s="191">
        <f t="shared" si="5104"/>
        <v>0</v>
      </c>
      <c r="S1372" s="191">
        <f t="shared" si="5104"/>
        <v>0</v>
      </c>
      <c r="T1372" s="191">
        <f t="shared" si="5104"/>
        <v>0</v>
      </c>
      <c r="U1372" s="191">
        <f t="shared" si="5104"/>
        <v>0</v>
      </c>
      <c r="V1372" s="163">
        <f t="shared" si="5012"/>
        <v>0</v>
      </c>
      <c r="W1372" s="116">
        <f t="shared" si="5064"/>
        <v>0</v>
      </c>
      <c r="X1372" s="191">
        <f t="shared" ref="X1372:AH1372" si="5105">-W1193*($G1372/12)</f>
        <v>0</v>
      </c>
      <c r="Y1372" s="191">
        <f t="shared" si="5105"/>
        <v>0</v>
      </c>
      <c r="Z1372" s="191">
        <f t="shared" si="5105"/>
        <v>0</v>
      </c>
      <c r="AA1372" s="191">
        <f t="shared" si="5105"/>
        <v>0</v>
      </c>
      <c r="AB1372" s="191">
        <f t="shared" si="5105"/>
        <v>0</v>
      </c>
      <c r="AC1372" s="191">
        <f t="shared" si="5105"/>
        <v>0</v>
      </c>
      <c r="AD1372" s="191">
        <f t="shared" si="5105"/>
        <v>-22.648799999999998</v>
      </c>
      <c r="AE1372" s="191">
        <f t="shared" si="5105"/>
        <v>-22.648799999999998</v>
      </c>
      <c r="AF1372" s="191">
        <f t="shared" si="5105"/>
        <v>-22.648799999999998</v>
      </c>
      <c r="AG1372" s="191">
        <f t="shared" si="5105"/>
        <v>-22.648799999999998</v>
      </c>
      <c r="AH1372" s="191">
        <f t="shared" si="5105"/>
        <v>-22.648799999999998</v>
      </c>
      <c r="AI1372" s="116">
        <f t="shared" si="5015"/>
        <v>-113.24399999999999</v>
      </c>
      <c r="AJ1372" s="116">
        <f t="shared" si="5021"/>
        <v>-17.615733333333335</v>
      </c>
      <c r="AK1372" s="116">
        <f t="shared" si="5022"/>
        <v>-17.615733333333335</v>
      </c>
      <c r="AL1372" s="116">
        <f t="shared" si="5095"/>
        <v>-17.615733333333335</v>
      </c>
      <c r="AM1372" s="116">
        <f t="shared" si="5095"/>
        <v>-17.615733333333335</v>
      </c>
      <c r="AN1372" s="116">
        <f t="shared" si="5095"/>
        <v>-17.615733333333335</v>
      </c>
      <c r="AO1372" s="116">
        <f t="shared" si="5095"/>
        <v>-17.615733333333335</v>
      </c>
      <c r="AP1372" s="116">
        <f t="shared" si="5095"/>
        <v>-17.615733333333335</v>
      </c>
      <c r="AQ1372" s="116">
        <f t="shared" si="5095"/>
        <v>-17.615733333333335</v>
      </c>
      <c r="AR1372" s="116">
        <f t="shared" si="5095"/>
        <v>-17.615733333333335</v>
      </c>
      <c r="AS1372" s="116">
        <f t="shared" si="5095"/>
        <v>-17.615733333333335</v>
      </c>
      <c r="AT1372" s="116">
        <f t="shared" si="5095"/>
        <v>-17.615733333333335</v>
      </c>
      <c r="AU1372" s="116">
        <f t="shared" si="5095"/>
        <v>-17.615733333333335</v>
      </c>
      <c r="AV1372" s="116">
        <f t="shared" si="5027"/>
        <v>-211.38880000000003</v>
      </c>
      <c r="AW1372" s="116">
        <f t="shared" si="5023"/>
        <v>-17.615733333333335</v>
      </c>
      <c r="AX1372" s="116">
        <f t="shared" si="5085"/>
        <v>-17.615733333333335</v>
      </c>
      <c r="AY1372" s="116">
        <f t="shared" si="5085"/>
        <v>-17.615733333333335</v>
      </c>
      <c r="AZ1372" s="116">
        <f t="shared" si="5085"/>
        <v>-17.615733333333335</v>
      </c>
      <c r="BA1372" s="116">
        <f t="shared" si="5085"/>
        <v>-17.615733333333335</v>
      </c>
      <c r="BB1372" s="116">
        <f t="shared" si="5085"/>
        <v>-17.615733333333335</v>
      </c>
      <c r="BC1372" s="116">
        <f t="shared" si="5085"/>
        <v>-17.615733333333335</v>
      </c>
      <c r="BD1372" s="116">
        <f t="shared" si="5085"/>
        <v>-17.615733333333335</v>
      </c>
      <c r="BE1372" s="116">
        <f t="shared" si="5085"/>
        <v>-17.615733333333335</v>
      </c>
      <c r="BF1372" s="116">
        <f t="shared" si="5085"/>
        <v>-17.615733333333335</v>
      </c>
      <c r="BG1372" s="116">
        <f t="shared" si="5085"/>
        <v>-17.615733333333335</v>
      </c>
      <c r="BH1372" s="116">
        <f t="shared" si="5085"/>
        <v>-17.615733333333335</v>
      </c>
      <c r="BI1372" s="116">
        <f t="shared" si="5028"/>
        <v>-211.38880000000003</v>
      </c>
      <c r="BV1372" s="163"/>
      <c r="CI1372" s="163"/>
      <c r="CV1372" s="163"/>
      <c r="DI1372" s="163"/>
      <c r="DV1372" s="163"/>
      <c r="EI1372" s="163"/>
    </row>
    <row r="1373" spans="1:139" ht="15.75" outlineLevel="1" x14ac:dyDescent="0.25">
      <c r="A1373" s="2">
        <f t="shared" si="5099"/>
        <v>7</v>
      </c>
      <c r="B1373" s="1" t="str">
        <f t="shared" si="5099"/>
        <v>PRE-09704</v>
      </c>
      <c r="C1373" s="1" t="str">
        <f t="shared" si="5099"/>
        <v>SPP TAU - Circuit 66413</v>
      </c>
      <c r="D1373" s="2" t="str">
        <f t="shared" si="5099"/>
        <v>PRE-09704.1</v>
      </c>
      <c r="E1373" s="162" t="str">
        <f t="shared" si="5099"/>
        <v>SPP TAU - Circuit 66413</v>
      </c>
      <c r="F1373" s="123">
        <f t="shared" si="5062"/>
        <v>356</v>
      </c>
      <c r="G1373" s="213">
        <f>VLOOKUP($F1373,'2021 Depreciation Rates'!$A:$B,2,FALSE)</f>
        <v>2.8000000000000001E-2</v>
      </c>
      <c r="H1373" s="213">
        <f>VLOOKUP($F1373,'2022-2023 Depreciation Rates'!$A$1:$B$183,2,FALSE)</f>
        <v>2.9000000000000001E-2</v>
      </c>
      <c r="J1373" s="191">
        <f t="shared" ref="J1373:U1373" si="5106">-I1194*($G1373/12)</f>
        <v>0</v>
      </c>
      <c r="K1373" s="191">
        <f t="shared" si="5106"/>
        <v>0</v>
      </c>
      <c r="L1373" s="191">
        <f t="shared" si="5106"/>
        <v>0</v>
      </c>
      <c r="M1373" s="191">
        <f t="shared" si="5106"/>
        <v>0</v>
      </c>
      <c r="N1373" s="191">
        <f t="shared" si="5106"/>
        <v>0</v>
      </c>
      <c r="O1373" s="191">
        <f t="shared" si="5106"/>
        <v>0</v>
      </c>
      <c r="P1373" s="191">
        <f t="shared" si="5106"/>
        <v>0</v>
      </c>
      <c r="Q1373" s="191">
        <f t="shared" si="5106"/>
        <v>0</v>
      </c>
      <c r="R1373" s="191">
        <f t="shared" si="5106"/>
        <v>0</v>
      </c>
      <c r="S1373" s="191">
        <f t="shared" si="5106"/>
        <v>0</v>
      </c>
      <c r="T1373" s="191">
        <f t="shared" si="5106"/>
        <v>0</v>
      </c>
      <c r="U1373" s="191">
        <f t="shared" si="5106"/>
        <v>0</v>
      </c>
      <c r="V1373" s="163">
        <f t="shared" ref="V1373:V1374" si="5107">SUM(J1373:U1373)</f>
        <v>0</v>
      </c>
      <c r="W1373" s="116">
        <f t="shared" si="5064"/>
        <v>0</v>
      </c>
      <c r="X1373" s="191">
        <f t="shared" ref="X1373:AH1373" si="5108">-W1194*($G1373/12)</f>
        <v>0</v>
      </c>
      <c r="Y1373" s="191">
        <f t="shared" si="5108"/>
        <v>0</v>
      </c>
      <c r="Z1373" s="191">
        <f t="shared" si="5108"/>
        <v>0</v>
      </c>
      <c r="AA1373" s="191">
        <f t="shared" si="5108"/>
        <v>0</v>
      </c>
      <c r="AB1373" s="191">
        <f t="shared" si="5108"/>
        <v>0</v>
      </c>
      <c r="AC1373" s="191">
        <f t="shared" si="5108"/>
        <v>0</v>
      </c>
      <c r="AD1373" s="191">
        <f t="shared" si="5108"/>
        <v>-46.176970000000004</v>
      </c>
      <c r="AE1373" s="191">
        <f t="shared" si="5108"/>
        <v>-46.176970000000004</v>
      </c>
      <c r="AF1373" s="191">
        <f t="shared" si="5108"/>
        <v>-46.176970000000004</v>
      </c>
      <c r="AG1373" s="191">
        <f t="shared" si="5108"/>
        <v>-46.176970000000004</v>
      </c>
      <c r="AH1373" s="191">
        <f t="shared" si="5108"/>
        <v>-46.176970000000004</v>
      </c>
      <c r="AI1373" s="116">
        <f t="shared" si="5015"/>
        <v>-230.88485000000003</v>
      </c>
      <c r="AJ1373" s="116">
        <f t="shared" si="5021"/>
        <v>-47.826147500000005</v>
      </c>
      <c r="AK1373" s="116">
        <f t="shared" si="5022"/>
        <v>-47.826147500000005</v>
      </c>
      <c r="AL1373" s="116">
        <f t="shared" si="5095"/>
        <v>-47.826147500000005</v>
      </c>
      <c r="AM1373" s="116">
        <f t="shared" si="5095"/>
        <v>-47.826147500000005</v>
      </c>
      <c r="AN1373" s="116">
        <f t="shared" si="5095"/>
        <v>-47.826147500000005</v>
      </c>
      <c r="AO1373" s="116">
        <f t="shared" si="5095"/>
        <v>-47.826147500000005</v>
      </c>
      <c r="AP1373" s="116">
        <f t="shared" si="5095"/>
        <v>-47.826147500000005</v>
      </c>
      <c r="AQ1373" s="116">
        <f t="shared" si="5095"/>
        <v>-47.826147500000005</v>
      </c>
      <c r="AR1373" s="116">
        <f t="shared" si="5095"/>
        <v>-47.826147500000005</v>
      </c>
      <c r="AS1373" s="116">
        <f t="shared" si="5095"/>
        <v>-47.826147500000005</v>
      </c>
      <c r="AT1373" s="116">
        <f t="shared" si="5095"/>
        <v>-47.826147500000005</v>
      </c>
      <c r="AU1373" s="116">
        <f t="shared" si="5095"/>
        <v>-47.826147500000005</v>
      </c>
      <c r="AV1373" s="116">
        <f t="shared" ref="AV1373:AV1374" si="5109">SUM(AJ1373:AU1373)</f>
        <v>-573.91377</v>
      </c>
      <c r="AW1373" s="116">
        <f t="shared" si="5023"/>
        <v>-47.826147500000005</v>
      </c>
      <c r="AX1373" s="116">
        <f t="shared" si="5085"/>
        <v>-47.826147500000005</v>
      </c>
      <c r="AY1373" s="116">
        <f t="shared" si="5085"/>
        <v>-47.826147500000005</v>
      </c>
      <c r="AZ1373" s="116">
        <f t="shared" si="5085"/>
        <v>-47.826147500000005</v>
      </c>
      <c r="BA1373" s="116">
        <f t="shared" si="5085"/>
        <v>-47.826147500000005</v>
      </c>
      <c r="BB1373" s="116">
        <f t="shared" si="5085"/>
        <v>-47.826147500000005</v>
      </c>
      <c r="BC1373" s="116">
        <f t="shared" si="5085"/>
        <v>-47.826147500000005</v>
      </c>
      <c r="BD1373" s="116">
        <f t="shared" si="5085"/>
        <v>-47.826147500000005</v>
      </c>
      <c r="BE1373" s="116">
        <f t="shared" si="5085"/>
        <v>-47.826147500000005</v>
      </c>
      <c r="BF1373" s="116">
        <f t="shared" si="5085"/>
        <v>-47.826147500000005</v>
      </c>
      <c r="BG1373" s="116">
        <f t="shared" si="5085"/>
        <v>-47.826147500000005</v>
      </c>
      <c r="BH1373" s="116">
        <f t="shared" si="5085"/>
        <v>-47.826147500000005</v>
      </c>
      <c r="BI1373" s="116">
        <f t="shared" si="5028"/>
        <v>-573.91377</v>
      </c>
      <c r="BV1373" s="163"/>
      <c r="CI1373" s="163"/>
      <c r="CV1373" s="163"/>
      <c r="DI1373" s="163"/>
      <c r="DV1373" s="163"/>
      <c r="EI1373" s="163"/>
    </row>
    <row r="1374" spans="1:139" ht="15.75" outlineLevel="1" x14ac:dyDescent="0.25">
      <c r="A1374" s="2">
        <f t="shared" si="5099"/>
        <v>7</v>
      </c>
      <c r="B1374" s="1" t="str">
        <f t="shared" si="5099"/>
        <v>PRE-09704</v>
      </c>
      <c r="C1374" s="1" t="str">
        <f t="shared" si="5099"/>
        <v>SPP TAU - Circuit 66413</v>
      </c>
      <c r="D1374" s="2" t="str">
        <f t="shared" si="5099"/>
        <v>PRE-09704.1</v>
      </c>
      <c r="E1374" s="162" t="str">
        <f t="shared" si="5099"/>
        <v>SPP TAU - Circuit 66413</v>
      </c>
      <c r="F1374" s="123">
        <f t="shared" si="5062"/>
        <v>366</v>
      </c>
      <c r="G1374" s="213">
        <f>VLOOKUP($F1374,'2021 Depreciation Rates'!$A:$B,2,FALSE)</f>
        <v>1.7999999999999999E-2</v>
      </c>
      <c r="H1374" s="213">
        <f>VLOOKUP($F1374,'2022-2023 Depreciation Rates'!$A$1:$B$183,2,FALSE)</f>
        <v>1.7000000000000001E-2</v>
      </c>
      <c r="J1374" s="191">
        <f t="shared" ref="J1374:U1374" si="5110">-I1195*($G1374/12)</f>
        <v>0</v>
      </c>
      <c r="K1374" s="191">
        <f t="shared" si="5110"/>
        <v>0</v>
      </c>
      <c r="L1374" s="191">
        <f t="shared" si="5110"/>
        <v>0</v>
      </c>
      <c r="M1374" s="191">
        <f t="shared" si="5110"/>
        <v>0</v>
      </c>
      <c r="N1374" s="191">
        <f t="shared" si="5110"/>
        <v>0</v>
      </c>
      <c r="O1374" s="191">
        <f t="shared" si="5110"/>
        <v>0</v>
      </c>
      <c r="P1374" s="191">
        <f t="shared" si="5110"/>
        <v>0</v>
      </c>
      <c r="Q1374" s="191">
        <f t="shared" si="5110"/>
        <v>0</v>
      </c>
      <c r="R1374" s="191">
        <f t="shared" si="5110"/>
        <v>0</v>
      </c>
      <c r="S1374" s="191">
        <f t="shared" si="5110"/>
        <v>0</v>
      </c>
      <c r="T1374" s="191">
        <f t="shared" si="5110"/>
        <v>0</v>
      </c>
      <c r="U1374" s="191">
        <f t="shared" si="5110"/>
        <v>0</v>
      </c>
      <c r="V1374" s="163">
        <f t="shared" si="5107"/>
        <v>0</v>
      </c>
      <c r="W1374" s="116">
        <f t="shared" si="5064"/>
        <v>0</v>
      </c>
      <c r="X1374" s="191">
        <f t="shared" ref="X1374:AH1374" si="5111">-W1195*($G1374/12)</f>
        <v>0</v>
      </c>
      <c r="Y1374" s="191">
        <f t="shared" si="5111"/>
        <v>0</v>
      </c>
      <c r="Z1374" s="191">
        <f t="shared" si="5111"/>
        <v>0</v>
      </c>
      <c r="AA1374" s="191">
        <f t="shared" si="5111"/>
        <v>0</v>
      </c>
      <c r="AB1374" s="191">
        <f t="shared" si="5111"/>
        <v>0</v>
      </c>
      <c r="AC1374" s="191">
        <f t="shared" si="5111"/>
        <v>0</v>
      </c>
      <c r="AD1374" s="191">
        <f t="shared" si="5111"/>
        <v>-7.9754999999999993E-2</v>
      </c>
      <c r="AE1374" s="191">
        <f t="shared" si="5111"/>
        <v>-7.9754999999999993E-2</v>
      </c>
      <c r="AF1374" s="191">
        <f t="shared" si="5111"/>
        <v>-7.9754999999999993E-2</v>
      </c>
      <c r="AG1374" s="191">
        <f t="shared" si="5111"/>
        <v>-7.9754999999999993E-2</v>
      </c>
      <c r="AH1374" s="191">
        <f t="shared" si="5111"/>
        <v>-7.9754999999999993E-2</v>
      </c>
      <c r="AI1374" s="116">
        <f t="shared" si="5015"/>
        <v>-0.39877499999999999</v>
      </c>
      <c r="AJ1374" s="116">
        <f t="shared" si="5021"/>
        <v>-7.5324166666666678E-2</v>
      </c>
      <c r="AK1374" s="116">
        <f t="shared" si="5022"/>
        <v>-7.5324166666666678E-2</v>
      </c>
      <c r="AL1374" s="116">
        <f t="shared" si="5095"/>
        <v>-7.5324166666666678E-2</v>
      </c>
      <c r="AM1374" s="116">
        <f t="shared" si="5095"/>
        <v>-7.5324166666666678E-2</v>
      </c>
      <c r="AN1374" s="116">
        <f t="shared" si="5095"/>
        <v>-7.5324166666666678E-2</v>
      </c>
      <c r="AO1374" s="116">
        <f t="shared" si="5095"/>
        <v>-7.5324166666666678E-2</v>
      </c>
      <c r="AP1374" s="116">
        <f t="shared" si="5095"/>
        <v>-7.5324166666666678E-2</v>
      </c>
      <c r="AQ1374" s="116">
        <f t="shared" si="5095"/>
        <v>-7.5324166666666678E-2</v>
      </c>
      <c r="AR1374" s="116">
        <f t="shared" si="5095"/>
        <v>-7.5324166666666678E-2</v>
      </c>
      <c r="AS1374" s="116">
        <f t="shared" si="5095"/>
        <v>-7.5324166666666678E-2</v>
      </c>
      <c r="AT1374" s="116">
        <f t="shared" si="5095"/>
        <v>-7.5324166666666678E-2</v>
      </c>
      <c r="AU1374" s="116">
        <f t="shared" si="5095"/>
        <v>-7.5324166666666678E-2</v>
      </c>
      <c r="AV1374" s="116">
        <f t="shared" si="5109"/>
        <v>-0.90388999999999997</v>
      </c>
      <c r="AW1374" s="116">
        <f t="shared" si="5023"/>
        <v>-7.5324166666666678E-2</v>
      </c>
      <c r="AX1374" s="116">
        <f t="shared" si="5085"/>
        <v>-7.5324166666666678E-2</v>
      </c>
      <c r="AY1374" s="116">
        <f t="shared" si="5085"/>
        <v>-7.5324166666666678E-2</v>
      </c>
      <c r="AZ1374" s="116">
        <f t="shared" si="5085"/>
        <v>-7.5324166666666678E-2</v>
      </c>
      <c r="BA1374" s="116">
        <f t="shared" si="5085"/>
        <v>-7.5324166666666678E-2</v>
      </c>
      <c r="BB1374" s="116">
        <f t="shared" si="5085"/>
        <v>-7.5324166666666678E-2</v>
      </c>
      <c r="BC1374" s="116">
        <f t="shared" si="5085"/>
        <v>-7.5324166666666678E-2</v>
      </c>
      <c r="BD1374" s="116">
        <f t="shared" si="5085"/>
        <v>-7.5324166666666678E-2</v>
      </c>
      <c r="BE1374" s="116">
        <f t="shared" si="5085"/>
        <v>-7.5324166666666678E-2</v>
      </c>
      <c r="BF1374" s="116">
        <f t="shared" si="5085"/>
        <v>-7.5324166666666678E-2</v>
      </c>
      <c r="BG1374" s="116">
        <f t="shared" si="5085"/>
        <v>-7.5324166666666678E-2</v>
      </c>
      <c r="BH1374" s="116">
        <f t="shared" si="5085"/>
        <v>-7.5324166666666678E-2</v>
      </c>
      <c r="BI1374" s="116">
        <f t="shared" si="5028"/>
        <v>-0.90388999999999997</v>
      </c>
      <c r="BV1374" s="163"/>
      <c r="CI1374" s="163"/>
      <c r="CV1374" s="163"/>
      <c r="DI1374" s="163"/>
      <c r="DV1374" s="163"/>
      <c r="EI1374" s="163"/>
    </row>
    <row r="1375" spans="1:139" ht="15.75" outlineLevel="1" x14ac:dyDescent="0.25">
      <c r="A1375" s="2">
        <f t="shared" si="5099"/>
        <v>7</v>
      </c>
      <c r="B1375" s="1" t="str">
        <f t="shared" si="5099"/>
        <v>PRE-09704</v>
      </c>
      <c r="C1375" s="1" t="str">
        <f t="shared" si="5099"/>
        <v>SPP TAU - Circuit 66413</v>
      </c>
      <c r="D1375" s="2" t="str">
        <f t="shared" si="5099"/>
        <v>PRE-09704.1</v>
      </c>
      <c r="E1375" s="162" t="str">
        <f t="shared" si="5099"/>
        <v>SPP TAU - Circuit 66413</v>
      </c>
      <c r="F1375" s="123">
        <f t="shared" si="5062"/>
        <v>368</v>
      </c>
      <c r="G1375" s="213">
        <f>VLOOKUP($F1375,'2021 Depreciation Rates'!$A:$B,2,FALSE)</f>
        <v>4.3999999999999997E-2</v>
      </c>
      <c r="H1375" s="213">
        <f>VLOOKUP($F1375,'2022-2023 Depreciation Rates'!$A$1:$B$183,2,FALSE)</f>
        <v>4.4999999999999998E-2</v>
      </c>
      <c r="J1375" s="191">
        <f t="shared" ref="J1375:U1375" si="5112">-I1196*($G1375/12)</f>
        <v>0</v>
      </c>
      <c r="K1375" s="191">
        <f t="shared" si="5112"/>
        <v>0</v>
      </c>
      <c r="L1375" s="191">
        <f t="shared" si="5112"/>
        <v>0</v>
      </c>
      <c r="M1375" s="191">
        <f t="shared" si="5112"/>
        <v>0</v>
      </c>
      <c r="N1375" s="191">
        <f t="shared" si="5112"/>
        <v>0</v>
      </c>
      <c r="O1375" s="191">
        <f t="shared" si="5112"/>
        <v>0</v>
      </c>
      <c r="P1375" s="191">
        <f t="shared" si="5112"/>
        <v>0</v>
      </c>
      <c r="Q1375" s="191">
        <f t="shared" si="5112"/>
        <v>0</v>
      </c>
      <c r="R1375" s="191">
        <f t="shared" si="5112"/>
        <v>0</v>
      </c>
      <c r="S1375" s="191">
        <f t="shared" si="5112"/>
        <v>0</v>
      </c>
      <c r="T1375" s="191">
        <f t="shared" si="5112"/>
        <v>0</v>
      </c>
      <c r="U1375" s="191">
        <f t="shared" si="5112"/>
        <v>0</v>
      </c>
      <c r="V1375" s="163">
        <f t="shared" ref="V1375" si="5113">SUM(J1375:U1375)</f>
        <v>0</v>
      </c>
      <c r="W1375" s="116">
        <f t="shared" si="5064"/>
        <v>0</v>
      </c>
      <c r="X1375" s="191">
        <f t="shared" ref="X1375:AH1375" si="5114">-W1196*($G1375/12)</f>
        <v>0</v>
      </c>
      <c r="Y1375" s="191">
        <f t="shared" si="5114"/>
        <v>0</v>
      </c>
      <c r="Z1375" s="191">
        <f t="shared" si="5114"/>
        <v>0</v>
      </c>
      <c r="AA1375" s="191">
        <f t="shared" si="5114"/>
        <v>0</v>
      </c>
      <c r="AB1375" s="191">
        <f t="shared" si="5114"/>
        <v>0</v>
      </c>
      <c r="AC1375" s="191">
        <f t="shared" si="5114"/>
        <v>0</v>
      </c>
      <c r="AD1375" s="191">
        <f t="shared" si="5114"/>
        <v>-18.375756666666664</v>
      </c>
      <c r="AE1375" s="191">
        <f t="shared" si="5114"/>
        <v>-18.375756666666664</v>
      </c>
      <c r="AF1375" s="191">
        <f t="shared" si="5114"/>
        <v>-18.375756666666664</v>
      </c>
      <c r="AG1375" s="191">
        <f t="shared" si="5114"/>
        <v>-18.375756666666664</v>
      </c>
      <c r="AH1375" s="191">
        <f t="shared" si="5114"/>
        <v>-18.375756666666664</v>
      </c>
      <c r="AI1375" s="116">
        <f t="shared" si="5015"/>
        <v>-91.878783333333317</v>
      </c>
      <c r="AJ1375" s="116">
        <f t="shared" si="5021"/>
        <v>-18.793387499999998</v>
      </c>
      <c r="AK1375" s="116">
        <f t="shared" si="5022"/>
        <v>-18.793387499999998</v>
      </c>
      <c r="AL1375" s="116">
        <f t="shared" si="5095"/>
        <v>-18.793387499999998</v>
      </c>
      <c r="AM1375" s="116">
        <f t="shared" si="5095"/>
        <v>-18.793387499999998</v>
      </c>
      <c r="AN1375" s="116">
        <f t="shared" si="5095"/>
        <v>-18.793387499999998</v>
      </c>
      <c r="AO1375" s="116">
        <f t="shared" si="5095"/>
        <v>-18.793387499999998</v>
      </c>
      <c r="AP1375" s="116">
        <f t="shared" si="5095"/>
        <v>-18.793387499999998</v>
      </c>
      <c r="AQ1375" s="116">
        <f t="shared" si="5095"/>
        <v>-18.793387499999998</v>
      </c>
      <c r="AR1375" s="116">
        <f t="shared" si="5095"/>
        <v>-18.793387499999998</v>
      </c>
      <c r="AS1375" s="116">
        <f t="shared" si="5095"/>
        <v>-18.793387499999998</v>
      </c>
      <c r="AT1375" s="116">
        <f t="shared" si="5095"/>
        <v>-18.793387499999998</v>
      </c>
      <c r="AU1375" s="116">
        <f t="shared" si="5095"/>
        <v>-18.793387499999998</v>
      </c>
      <c r="AV1375" s="116">
        <f t="shared" ref="AV1375" si="5115">SUM(AJ1375:AU1375)</f>
        <v>-225.52064999999996</v>
      </c>
      <c r="AW1375" s="116">
        <f t="shared" si="5023"/>
        <v>-18.793387499999998</v>
      </c>
      <c r="AX1375" s="116">
        <f t="shared" si="5085"/>
        <v>-18.793387499999998</v>
      </c>
      <c r="AY1375" s="116">
        <f t="shared" si="5085"/>
        <v>-18.793387499999998</v>
      </c>
      <c r="AZ1375" s="116">
        <f t="shared" si="5085"/>
        <v>-18.793387499999998</v>
      </c>
      <c r="BA1375" s="116">
        <f t="shared" si="5085"/>
        <v>-18.793387499999998</v>
      </c>
      <c r="BB1375" s="116">
        <f t="shared" si="5085"/>
        <v>-18.793387499999998</v>
      </c>
      <c r="BC1375" s="116">
        <f t="shared" si="5085"/>
        <v>-18.793387499999998</v>
      </c>
      <c r="BD1375" s="116">
        <f t="shared" si="5085"/>
        <v>-18.793387499999998</v>
      </c>
      <c r="BE1375" s="116">
        <f t="shared" si="5085"/>
        <v>-18.793387499999998</v>
      </c>
      <c r="BF1375" s="116">
        <f t="shared" si="5085"/>
        <v>-18.793387499999998</v>
      </c>
      <c r="BG1375" s="116">
        <f t="shared" si="5085"/>
        <v>-18.793387499999998</v>
      </c>
      <c r="BH1375" s="116">
        <f t="shared" si="5085"/>
        <v>-18.793387499999998</v>
      </c>
      <c r="BI1375" s="116">
        <f t="shared" si="5028"/>
        <v>-225.52064999999996</v>
      </c>
      <c r="BV1375" s="163"/>
      <c r="CI1375" s="163"/>
      <c r="CV1375" s="163"/>
      <c r="DI1375" s="163"/>
      <c r="DV1375" s="163"/>
      <c r="EI1375" s="163"/>
    </row>
    <row r="1376" spans="1:139" ht="15.75" outlineLevel="1" x14ac:dyDescent="0.25">
      <c r="A1376" s="2">
        <f t="shared" si="5099"/>
        <v>8</v>
      </c>
      <c r="B1376" s="1" t="str">
        <f t="shared" si="5099"/>
        <v>PRE-09705</v>
      </c>
      <c r="C1376" s="1" t="str">
        <f t="shared" si="5099"/>
        <v>SPP TAU - Circuit 66046</v>
      </c>
      <c r="D1376" s="2" t="str">
        <f t="shared" si="5099"/>
        <v>PRE-09705.1</v>
      </c>
      <c r="E1376" s="162" t="str">
        <f t="shared" si="5099"/>
        <v>SPP TAU - Circuit 66046</v>
      </c>
      <c r="F1376" s="123">
        <f t="shared" si="5062"/>
        <v>355</v>
      </c>
      <c r="G1376" s="213">
        <f>VLOOKUP($F1376,'2021 Depreciation Rates'!$A:$B,2,FALSE)</f>
        <v>3.5999999999999997E-2</v>
      </c>
      <c r="H1376" s="213">
        <f>VLOOKUP($F1376,'2022-2023 Depreciation Rates'!$A$1:$B$183,2,FALSE)</f>
        <v>2.8000000000000001E-2</v>
      </c>
      <c r="J1376" s="191">
        <f t="shared" ref="J1376:U1376" si="5116">-I1197*($G1376/12)</f>
        <v>0</v>
      </c>
      <c r="K1376" s="191">
        <f t="shared" si="5116"/>
        <v>0</v>
      </c>
      <c r="L1376" s="191">
        <f t="shared" si="5116"/>
        <v>0</v>
      </c>
      <c r="M1376" s="191">
        <f t="shared" si="5116"/>
        <v>0</v>
      </c>
      <c r="N1376" s="191">
        <f t="shared" si="5116"/>
        <v>0</v>
      </c>
      <c r="O1376" s="191">
        <f t="shared" si="5116"/>
        <v>0</v>
      </c>
      <c r="P1376" s="191">
        <f t="shared" si="5116"/>
        <v>0</v>
      </c>
      <c r="Q1376" s="191">
        <f t="shared" si="5116"/>
        <v>0</v>
      </c>
      <c r="R1376" s="191">
        <f t="shared" si="5116"/>
        <v>0</v>
      </c>
      <c r="S1376" s="191">
        <f t="shared" si="5116"/>
        <v>0</v>
      </c>
      <c r="T1376" s="191">
        <f t="shared" si="5116"/>
        <v>0</v>
      </c>
      <c r="U1376" s="191">
        <f t="shared" si="5116"/>
        <v>0</v>
      </c>
      <c r="V1376" s="163">
        <f t="shared" si="5012"/>
        <v>0</v>
      </c>
      <c r="W1376" s="116">
        <f t="shared" si="5064"/>
        <v>0</v>
      </c>
      <c r="X1376" s="191">
        <f t="shared" ref="X1376:AH1376" si="5117">-W1197*($G1376/12)</f>
        <v>0</v>
      </c>
      <c r="Y1376" s="191">
        <f t="shared" si="5117"/>
        <v>0</v>
      </c>
      <c r="Z1376" s="191">
        <f t="shared" si="5117"/>
        <v>0</v>
      </c>
      <c r="AA1376" s="191">
        <f t="shared" si="5117"/>
        <v>0</v>
      </c>
      <c r="AB1376" s="191">
        <f t="shared" si="5117"/>
        <v>0</v>
      </c>
      <c r="AC1376" s="191">
        <f t="shared" si="5117"/>
        <v>0</v>
      </c>
      <c r="AD1376" s="191">
        <f t="shared" si="5117"/>
        <v>0</v>
      </c>
      <c r="AE1376" s="191">
        <f t="shared" si="5117"/>
        <v>0</v>
      </c>
      <c r="AF1376" s="191">
        <f t="shared" si="5117"/>
        <v>0</v>
      </c>
      <c r="AG1376" s="191">
        <f t="shared" si="5117"/>
        <v>0</v>
      </c>
      <c r="AH1376" s="191">
        <f t="shared" si="5117"/>
        <v>0</v>
      </c>
      <c r="AI1376" s="116">
        <f t="shared" si="5015"/>
        <v>0</v>
      </c>
      <c r="AJ1376" s="116">
        <f t="shared" si="5021"/>
        <v>0</v>
      </c>
      <c r="AK1376" s="116">
        <f t="shared" si="5022"/>
        <v>0</v>
      </c>
      <c r="AL1376" s="116">
        <f t="shared" si="5095"/>
        <v>-173.50563066666675</v>
      </c>
      <c r="AM1376" s="116">
        <f t="shared" si="5095"/>
        <v>-173.50563066666675</v>
      </c>
      <c r="AN1376" s="116">
        <f t="shared" si="5095"/>
        <v>-173.50563066666675</v>
      </c>
      <c r="AO1376" s="116">
        <f t="shared" si="5095"/>
        <v>-173.50563066666675</v>
      </c>
      <c r="AP1376" s="116">
        <f t="shared" si="5095"/>
        <v>-173.50563066666675</v>
      </c>
      <c r="AQ1376" s="116">
        <f t="shared" si="5095"/>
        <v>-173.50563066666675</v>
      </c>
      <c r="AR1376" s="116">
        <f t="shared" si="5095"/>
        <v>-173.50563066666675</v>
      </c>
      <c r="AS1376" s="116">
        <f t="shared" si="5095"/>
        <v>-173.50563066666675</v>
      </c>
      <c r="AT1376" s="116">
        <f t="shared" si="5095"/>
        <v>-173.50563066666675</v>
      </c>
      <c r="AU1376" s="116">
        <f t="shared" si="5095"/>
        <v>-173.50563066666675</v>
      </c>
      <c r="AV1376" s="116">
        <f t="shared" si="5027"/>
        <v>-1735.0563066666675</v>
      </c>
      <c r="AW1376" s="116">
        <f t="shared" si="5023"/>
        <v>-173.50563066666675</v>
      </c>
      <c r="AX1376" s="116">
        <f t="shared" si="5085"/>
        <v>-173.50563066666675</v>
      </c>
      <c r="AY1376" s="116">
        <f t="shared" si="5085"/>
        <v>-173.50563066666675</v>
      </c>
      <c r="AZ1376" s="116">
        <f t="shared" si="5085"/>
        <v>-173.50563066666675</v>
      </c>
      <c r="BA1376" s="116">
        <f t="shared" si="5085"/>
        <v>-173.50563066666675</v>
      </c>
      <c r="BB1376" s="116">
        <f t="shared" si="5085"/>
        <v>-173.50563066666675</v>
      </c>
      <c r="BC1376" s="116">
        <f t="shared" si="5085"/>
        <v>-173.50563066666675</v>
      </c>
      <c r="BD1376" s="116">
        <f t="shared" si="5085"/>
        <v>-173.50563066666675</v>
      </c>
      <c r="BE1376" s="116">
        <f t="shared" si="5085"/>
        <v>-173.50563066666675</v>
      </c>
      <c r="BF1376" s="116">
        <f t="shared" si="5085"/>
        <v>-173.50563066666675</v>
      </c>
      <c r="BG1376" s="116">
        <f t="shared" si="5085"/>
        <v>-173.50563066666675</v>
      </c>
      <c r="BH1376" s="116">
        <f t="shared" si="5085"/>
        <v>-173.50563066666675</v>
      </c>
      <c r="BI1376" s="116">
        <f t="shared" si="5028"/>
        <v>-2082.0675680000008</v>
      </c>
      <c r="BV1376" s="163"/>
      <c r="CI1376" s="163"/>
      <c r="CV1376" s="163"/>
      <c r="DI1376" s="163"/>
      <c r="DV1376" s="163"/>
      <c r="EI1376" s="163"/>
    </row>
    <row r="1377" spans="1:139" ht="15.75" outlineLevel="1" x14ac:dyDescent="0.25">
      <c r="A1377" s="2">
        <f t="shared" si="5099"/>
        <v>9</v>
      </c>
      <c r="B1377" s="1" t="str">
        <f t="shared" si="5099"/>
        <v>PRE-09711</v>
      </c>
      <c r="C1377" s="1" t="str">
        <f t="shared" si="5099"/>
        <v>SPP TAU - Circuit 66059</v>
      </c>
      <c r="D1377" s="2" t="str">
        <f t="shared" si="5099"/>
        <v>PRE-09711.1</v>
      </c>
      <c r="E1377" s="162" t="str">
        <f t="shared" si="5099"/>
        <v>SPP TAU - Circuit 66059</v>
      </c>
      <c r="F1377" s="123">
        <f t="shared" si="5062"/>
        <v>355</v>
      </c>
      <c r="G1377" s="213">
        <f>VLOOKUP($F1377,'2021 Depreciation Rates'!$A:$B,2,FALSE)</f>
        <v>3.5999999999999997E-2</v>
      </c>
      <c r="H1377" s="213">
        <f>VLOOKUP($F1377,'2022-2023 Depreciation Rates'!$A$1:$B$183,2,FALSE)</f>
        <v>2.8000000000000001E-2</v>
      </c>
      <c r="J1377" s="191">
        <f t="shared" ref="J1377:U1377" si="5118">-I1198*($G1377/12)</f>
        <v>0</v>
      </c>
      <c r="K1377" s="191">
        <f t="shared" si="5118"/>
        <v>0</v>
      </c>
      <c r="L1377" s="191">
        <f t="shared" si="5118"/>
        <v>0</v>
      </c>
      <c r="M1377" s="191">
        <f t="shared" si="5118"/>
        <v>0</v>
      </c>
      <c r="N1377" s="191">
        <f t="shared" si="5118"/>
        <v>0</v>
      </c>
      <c r="O1377" s="191">
        <f t="shared" si="5118"/>
        <v>0</v>
      </c>
      <c r="P1377" s="191">
        <f t="shared" si="5118"/>
        <v>0</v>
      </c>
      <c r="Q1377" s="191">
        <f t="shared" si="5118"/>
        <v>0</v>
      </c>
      <c r="R1377" s="191">
        <f t="shared" si="5118"/>
        <v>0</v>
      </c>
      <c r="S1377" s="191">
        <f t="shared" si="5118"/>
        <v>0</v>
      </c>
      <c r="T1377" s="191">
        <f t="shared" si="5118"/>
        <v>0</v>
      </c>
      <c r="U1377" s="191">
        <f t="shared" si="5118"/>
        <v>0</v>
      </c>
      <c r="V1377" s="163">
        <f t="shared" si="5012"/>
        <v>0</v>
      </c>
      <c r="W1377" s="116">
        <f t="shared" si="5064"/>
        <v>0</v>
      </c>
      <c r="X1377" s="191">
        <f t="shared" ref="X1377:AH1377" si="5119">-W1198*($G1377/12)</f>
        <v>0</v>
      </c>
      <c r="Y1377" s="191">
        <f t="shared" si="5119"/>
        <v>-3.7620599999999995</v>
      </c>
      <c r="Z1377" s="191">
        <f t="shared" si="5119"/>
        <v>-3.7620599999999995</v>
      </c>
      <c r="AA1377" s="191">
        <f t="shared" si="5119"/>
        <v>-3.7620599999999995</v>
      </c>
      <c r="AB1377" s="191">
        <f t="shared" si="5119"/>
        <v>-3.7620599999999995</v>
      </c>
      <c r="AC1377" s="191">
        <f t="shared" si="5119"/>
        <v>-3.7620599999999995</v>
      </c>
      <c r="AD1377" s="191">
        <f t="shared" si="5119"/>
        <v>-3.7620599999999995</v>
      </c>
      <c r="AE1377" s="191">
        <f t="shared" si="5119"/>
        <v>-3.7620599999999995</v>
      </c>
      <c r="AF1377" s="191">
        <f t="shared" si="5119"/>
        <v>-3.7620599999999995</v>
      </c>
      <c r="AG1377" s="191">
        <f t="shared" si="5119"/>
        <v>-3.7620599999999995</v>
      </c>
      <c r="AH1377" s="191">
        <f t="shared" si="5119"/>
        <v>-3.7620599999999995</v>
      </c>
      <c r="AI1377" s="116">
        <f t="shared" si="5015"/>
        <v>-37.620599999999989</v>
      </c>
      <c r="AJ1377" s="116">
        <f t="shared" si="5021"/>
        <v>-2.9260466666666667</v>
      </c>
      <c r="AK1377" s="116">
        <f t="shared" si="5022"/>
        <v>-2.9260466666666667</v>
      </c>
      <c r="AL1377" s="116">
        <f t="shared" si="5095"/>
        <v>-2.9260466666666667</v>
      </c>
      <c r="AM1377" s="116">
        <f t="shared" si="5095"/>
        <v>-2.9260466666666667</v>
      </c>
      <c r="AN1377" s="116">
        <f t="shared" si="5095"/>
        <v>-2.9260466666666667</v>
      </c>
      <c r="AO1377" s="116">
        <f t="shared" si="5095"/>
        <v>-2.9260466666666667</v>
      </c>
      <c r="AP1377" s="116">
        <f t="shared" si="5095"/>
        <v>-2.9260466666666667</v>
      </c>
      <c r="AQ1377" s="116">
        <f t="shared" si="5095"/>
        <v>-2.9260466666666667</v>
      </c>
      <c r="AR1377" s="116">
        <f t="shared" si="5095"/>
        <v>-2.9260466666666667</v>
      </c>
      <c r="AS1377" s="116">
        <f t="shared" si="5095"/>
        <v>-2.9260466666666667</v>
      </c>
      <c r="AT1377" s="116">
        <f t="shared" si="5095"/>
        <v>-2.9260466666666667</v>
      </c>
      <c r="AU1377" s="116">
        <f t="shared" si="5095"/>
        <v>-2.9260466666666667</v>
      </c>
      <c r="AV1377" s="116">
        <f t="shared" si="5027"/>
        <v>-35.112560000000002</v>
      </c>
      <c r="AW1377" s="116">
        <f t="shared" si="5023"/>
        <v>-2.9260466666666667</v>
      </c>
      <c r="AX1377" s="116">
        <f t="shared" si="5085"/>
        <v>-2.9260466666666667</v>
      </c>
      <c r="AY1377" s="116">
        <f t="shared" si="5085"/>
        <v>-2.9260466666666667</v>
      </c>
      <c r="AZ1377" s="116">
        <f t="shared" si="5085"/>
        <v>-2.9260466666666667</v>
      </c>
      <c r="BA1377" s="116">
        <f t="shared" si="5085"/>
        <v>-2.9260466666666667</v>
      </c>
      <c r="BB1377" s="116">
        <f t="shared" si="5085"/>
        <v>-2.9260466666666667</v>
      </c>
      <c r="BC1377" s="116">
        <f t="shared" si="5085"/>
        <v>-2.9260466666666667</v>
      </c>
      <c r="BD1377" s="116">
        <f t="shared" si="5085"/>
        <v>-2.9260466666666667</v>
      </c>
      <c r="BE1377" s="116">
        <f t="shared" si="5085"/>
        <v>-2.9260466666666667</v>
      </c>
      <c r="BF1377" s="116">
        <f t="shared" si="5085"/>
        <v>-2.9260466666666667</v>
      </c>
      <c r="BG1377" s="116">
        <f t="shared" si="5085"/>
        <v>-2.9260466666666667</v>
      </c>
      <c r="BH1377" s="116">
        <f t="shared" si="5085"/>
        <v>-2.9260466666666667</v>
      </c>
      <c r="BI1377" s="116">
        <f t="shared" si="5028"/>
        <v>-35.112560000000002</v>
      </c>
      <c r="BV1377" s="163"/>
      <c r="CI1377" s="163"/>
      <c r="CV1377" s="163"/>
      <c r="DI1377" s="163"/>
      <c r="DV1377" s="163"/>
      <c r="EI1377" s="163"/>
    </row>
    <row r="1378" spans="1:139" ht="15.75" outlineLevel="1" x14ac:dyDescent="0.25">
      <c r="A1378" s="2">
        <f t="shared" si="5099"/>
        <v>9</v>
      </c>
      <c r="B1378" s="1" t="str">
        <f t="shared" si="5099"/>
        <v>PRE-09711</v>
      </c>
      <c r="C1378" s="1" t="str">
        <f t="shared" si="5099"/>
        <v>SPP TAU - Circuit 66059</v>
      </c>
      <c r="D1378" s="2" t="str">
        <f t="shared" si="5099"/>
        <v>PRE-09711.1</v>
      </c>
      <c r="E1378" s="162" t="str">
        <f t="shared" si="5099"/>
        <v>SPP TAU - Circuit 66059</v>
      </c>
      <c r="F1378" s="123">
        <f t="shared" si="5062"/>
        <v>356</v>
      </c>
      <c r="G1378" s="213">
        <f>VLOOKUP($F1378,'2021 Depreciation Rates'!$A:$B,2,FALSE)</f>
        <v>2.8000000000000001E-2</v>
      </c>
      <c r="H1378" s="213">
        <f>VLOOKUP($F1378,'2022-2023 Depreciation Rates'!$A$1:$B$183,2,FALSE)</f>
        <v>2.9000000000000001E-2</v>
      </c>
      <c r="J1378" s="191">
        <f t="shared" ref="J1378:U1378" si="5120">-I1199*($G1378/12)</f>
        <v>0</v>
      </c>
      <c r="K1378" s="191">
        <f t="shared" si="5120"/>
        <v>0</v>
      </c>
      <c r="L1378" s="191">
        <f t="shared" si="5120"/>
        <v>0</v>
      </c>
      <c r="M1378" s="191">
        <f t="shared" si="5120"/>
        <v>0</v>
      </c>
      <c r="N1378" s="191">
        <f t="shared" si="5120"/>
        <v>0</v>
      </c>
      <c r="O1378" s="191">
        <f t="shared" si="5120"/>
        <v>0</v>
      </c>
      <c r="P1378" s="191">
        <f t="shared" si="5120"/>
        <v>0</v>
      </c>
      <c r="Q1378" s="191">
        <f t="shared" si="5120"/>
        <v>0</v>
      </c>
      <c r="R1378" s="191">
        <f t="shared" si="5120"/>
        <v>0</v>
      </c>
      <c r="S1378" s="191">
        <f t="shared" si="5120"/>
        <v>0</v>
      </c>
      <c r="T1378" s="191">
        <f t="shared" si="5120"/>
        <v>0</v>
      </c>
      <c r="U1378" s="191">
        <f t="shared" si="5120"/>
        <v>0</v>
      </c>
      <c r="V1378" s="163">
        <f t="shared" ref="V1378" si="5121">SUM(J1378:U1378)</f>
        <v>0</v>
      </c>
      <c r="W1378" s="116">
        <f t="shared" si="5064"/>
        <v>0</v>
      </c>
      <c r="X1378" s="191">
        <f t="shared" ref="X1378:AH1378" si="5122">-W1199*($G1378/12)</f>
        <v>0</v>
      </c>
      <c r="Y1378" s="191">
        <f t="shared" si="5122"/>
        <v>-95.332510000000013</v>
      </c>
      <c r="Z1378" s="191">
        <f t="shared" si="5122"/>
        <v>-95.332510000000013</v>
      </c>
      <c r="AA1378" s="191">
        <f t="shared" si="5122"/>
        <v>-95.332510000000013</v>
      </c>
      <c r="AB1378" s="191">
        <f t="shared" si="5122"/>
        <v>-95.332510000000013</v>
      </c>
      <c r="AC1378" s="191">
        <f t="shared" si="5122"/>
        <v>-95.332510000000013</v>
      </c>
      <c r="AD1378" s="191">
        <f t="shared" si="5122"/>
        <v>-95.332510000000013</v>
      </c>
      <c r="AE1378" s="191">
        <f t="shared" si="5122"/>
        <v>-95.332510000000013</v>
      </c>
      <c r="AF1378" s="191">
        <f t="shared" si="5122"/>
        <v>-95.332510000000013</v>
      </c>
      <c r="AG1378" s="191">
        <f t="shared" si="5122"/>
        <v>-95.332510000000013</v>
      </c>
      <c r="AH1378" s="191">
        <f t="shared" si="5122"/>
        <v>-95.332510000000013</v>
      </c>
      <c r="AI1378" s="116">
        <f t="shared" si="5015"/>
        <v>-953.32510000000002</v>
      </c>
      <c r="AJ1378" s="116">
        <f t="shared" si="5021"/>
        <v>-98.737242500000008</v>
      </c>
      <c r="AK1378" s="116">
        <f t="shared" si="5022"/>
        <v>-98.737242500000008</v>
      </c>
      <c r="AL1378" s="116">
        <f t="shared" si="5095"/>
        <v>-98.737242500000008</v>
      </c>
      <c r="AM1378" s="116">
        <f t="shared" si="5095"/>
        <v>-98.737242500000008</v>
      </c>
      <c r="AN1378" s="116">
        <f t="shared" si="5095"/>
        <v>-98.737242500000008</v>
      </c>
      <c r="AO1378" s="116">
        <f t="shared" si="5095"/>
        <v>-98.737242500000008</v>
      </c>
      <c r="AP1378" s="116">
        <f t="shared" si="5095"/>
        <v>-98.737242500000008</v>
      </c>
      <c r="AQ1378" s="116">
        <f t="shared" si="5095"/>
        <v>-98.737242500000008</v>
      </c>
      <c r="AR1378" s="116">
        <f t="shared" si="5095"/>
        <v>-98.737242500000008</v>
      </c>
      <c r="AS1378" s="116">
        <f t="shared" si="5095"/>
        <v>-98.737242500000008</v>
      </c>
      <c r="AT1378" s="116">
        <f t="shared" si="5095"/>
        <v>-98.737242500000008</v>
      </c>
      <c r="AU1378" s="116">
        <f t="shared" si="5095"/>
        <v>-98.737242500000008</v>
      </c>
      <c r="AV1378" s="116">
        <f t="shared" ref="AV1378" si="5123">SUM(AJ1378:AU1378)</f>
        <v>-1184.84691</v>
      </c>
      <c r="AW1378" s="116">
        <f t="shared" si="5023"/>
        <v>-98.737242500000008</v>
      </c>
      <c r="AX1378" s="116">
        <f t="shared" si="5085"/>
        <v>-98.737242500000008</v>
      </c>
      <c r="AY1378" s="116">
        <f t="shared" si="5085"/>
        <v>-98.737242500000008</v>
      </c>
      <c r="AZ1378" s="116">
        <f t="shared" si="5085"/>
        <v>-98.737242500000008</v>
      </c>
      <c r="BA1378" s="116">
        <f t="shared" si="5085"/>
        <v>-98.737242500000008</v>
      </c>
      <c r="BB1378" s="116">
        <f t="shared" si="5085"/>
        <v>-98.737242500000008</v>
      </c>
      <c r="BC1378" s="116">
        <f t="shared" si="5085"/>
        <v>-98.737242500000008</v>
      </c>
      <c r="BD1378" s="116">
        <f t="shared" si="5085"/>
        <v>-98.737242500000008</v>
      </c>
      <c r="BE1378" s="116">
        <f t="shared" si="5085"/>
        <v>-98.737242500000008</v>
      </c>
      <c r="BF1378" s="116">
        <f t="shared" si="5085"/>
        <v>-98.737242500000008</v>
      </c>
      <c r="BG1378" s="116">
        <f t="shared" si="5085"/>
        <v>-98.737242500000008</v>
      </c>
      <c r="BH1378" s="116">
        <f t="shared" si="5085"/>
        <v>-98.737242500000008</v>
      </c>
      <c r="BI1378" s="116">
        <f t="shared" si="5028"/>
        <v>-1184.84691</v>
      </c>
      <c r="BV1378" s="163"/>
      <c r="CI1378" s="163"/>
      <c r="CV1378" s="163"/>
      <c r="DI1378" s="163"/>
      <c r="DV1378" s="163"/>
      <c r="EI1378" s="163"/>
    </row>
    <row r="1379" spans="1:139" ht="15.75" outlineLevel="1" x14ac:dyDescent="0.25">
      <c r="A1379" s="2">
        <f t="shared" si="5099"/>
        <v>10</v>
      </c>
      <c r="B1379" s="1" t="str">
        <f t="shared" si="5099"/>
        <v>PRE-09712</v>
      </c>
      <c r="C1379" s="1" t="str">
        <f t="shared" si="5099"/>
        <v>SPP TAU - Circuit 230008</v>
      </c>
      <c r="D1379" s="2" t="str">
        <f t="shared" si="5099"/>
        <v>PRE-09712.1</v>
      </c>
      <c r="E1379" s="162" t="str">
        <f t="shared" si="5099"/>
        <v>SPP TAU - Circuit 230008</v>
      </c>
      <c r="F1379" s="123">
        <f t="shared" si="5062"/>
        <v>355</v>
      </c>
      <c r="G1379" s="213">
        <f>VLOOKUP($F1379,'2021 Depreciation Rates'!$A:$B,2,FALSE)</f>
        <v>3.5999999999999997E-2</v>
      </c>
      <c r="H1379" s="213">
        <f>VLOOKUP($F1379,'2022-2023 Depreciation Rates'!$A$1:$B$183,2,FALSE)</f>
        <v>2.8000000000000001E-2</v>
      </c>
      <c r="J1379" s="191">
        <f t="shared" ref="J1379:U1379" si="5124">-I1200*($G1379/12)</f>
        <v>0</v>
      </c>
      <c r="K1379" s="191">
        <f t="shared" si="5124"/>
        <v>0</v>
      </c>
      <c r="L1379" s="191">
        <f t="shared" si="5124"/>
        <v>0</v>
      </c>
      <c r="M1379" s="191">
        <f t="shared" si="5124"/>
        <v>0</v>
      </c>
      <c r="N1379" s="191">
        <f t="shared" si="5124"/>
        <v>0</v>
      </c>
      <c r="O1379" s="191">
        <f t="shared" si="5124"/>
        <v>0</v>
      </c>
      <c r="P1379" s="191">
        <f t="shared" si="5124"/>
        <v>0</v>
      </c>
      <c r="Q1379" s="191">
        <f t="shared" si="5124"/>
        <v>0</v>
      </c>
      <c r="R1379" s="191">
        <f t="shared" si="5124"/>
        <v>0</v>
      </c>
      <c r="S1379" s="191">
        <f t="shared" si="5124"/>
        <v>0</v>
      </c>
      <c r="T1379" s="191">
        <f t="shared" si="5124"/>
        <v>0</v>
      </c>
      <c r="U1379" s="191">
        <f t="shared" si="5124"/>
        <v>0</v>
      </c>
      <c r="V1379" s="163">
        <f t="shared" si="5012"/>
        <v>0</v>
      </c>
      <c r="W1379" s="116">
        <f t="shared" si="5064"/>
        <v>0</v>
      </c>
      <c r="X1379" s="191">
        <f t="shared" ref="X1379:AH1379" si="5125">-W1200*($G1379/12)</f>
        <v>0</v>
      </c>
      <c r="Y1379" s="191">
        <f t="shared" si="5125"/>
        <v>0</v>
      </c>
      <c r="Z1379" s="191">
        <f t="shared" si="5125"/>
        <v>0</v>
      </c>
      <c r="AA1379" s="191">
        <f t="shared" si="5125"/>
        <v>0</v>
      </c>
      <c r="AB1379" s="191">
        <f t="shared" si="5125"/>
        <v>0</v>
      </c>
      <c r="AC1379" s="191">
        <f t="shared" si="5125"/>
        <v>0</v>
      </c>
      <c r="AD1379" s="191">
        <f t="shared" si="5125"/>
        <v>-312.17582999999996</v>
      </c>
      <c r="AE1379" s="191">
        <f t="shared" si="5125"/>
        <v>-312.17582999999996</v>
      </c>
      <c r="AF1379" s="191">
        <f t="shared" si="5125"/>
        <v>-312.17582999999996</v>
      </c>
      <c r="AG1379" s="191">
        <f t="shared" si="5125"/>
        <v>-312.17582999999996</v>
      </c>
      <c r="AH1379" s="191">
        <f t="shared" si="5125"/>
        <v>-312.17582999999996</v>
      </c>
      <c r="AI1379" s="116">
        <f t="shared" si="5015"/>
        <v>-1560.8791499999998</v>
      </c>
      <c r="AJ1379" s="116">
        <f t="shared" si="5021"/>
        <v>-242.80342333333334</v>
      </c>
      <c r="AK1379" s="116">
        <f t="shared" si="5022"/>
        <v>-242.80342333333334</v>
      </c>
      <c r="AL1379" s="116">
        <f t="shared" si="5095"/>
        <v>-242.80342333333334</v>
      </c>
      <c r="AM1379" s="116">
        <f t="shared" si="5095"/>
        <v>-242.80342333333334</v>
      </c>
      <c r="AN1379" s="116">
        <f t="shared" si="5095"/>
        <v>-242.80342333333334</v>
      </c>
      <c r="AO1379" s="116">
        <f t="shared" si="5095"/>
        <v>-242.80342333333334</v>
      </c>
      <c r="AP1379" s="116">
        <f t="shared" si="5095"/>
        <v>-242.80342333333334</v>
      </c>
      <c r="AQ1379" s="116">
        <f t="shared" si="5095"/>
        <v>-242.80342333333334</v>
      </c>
      <c r="AR1379" s="116">
        <f t="shared" si="5095"/>
        <v>-242.80342333333334</v>
      </c>
      <c r="AS1379" s="116">
        <f t="shared" si="5095"/>
        <v>-242.80342333333334</v>
      </c>
      <c r="AT1379" s="116">
        <f t="shared" si="5095"/>
        <v>-242.80342333333334</v>
      </c>
      <c r="AU1379" s="116">
        <f t="shared" si="5095"/>
        <v>-242.80342333333334</v>
      </c>
      <c r="AV1379" s="116">
        <f t="shared" si="5027"/>
        <v>-2913.6410799999999</v>
      </c>
      <c r="AW1379" s="116">
        <f t="shared" si="5023"/>
        <v>-242.80342333333334</v>
      </c>
      <c r="AX1379" s="116">
        <f t="shared" si="5085"/>
        <v>-242.80342333333334</v>
      </c>
      <c r="AY1379" s="116">
        <f t="shared" si="5085"/>
        <v>-242.80342333333334</v>
      </c>
      <c r="AZ1379" s="116">
        <f t="shared" si="5085"/>
        <v>-242.80342333333334</v>
      </c>
      <c r="BA1379" s="116">
        <f t="shared" si="5085"/>
        <v>-242.80342333333334</v>
      </c>
      <c r="BB1379" s="116">
        <f t="shared" si="5085"/>
        <v>-242.80342333333334</v>
      </c>
      <c r="BC1379" s="116">
        <f t="shared" si="5085"/>
        <v>-242.80342333333334</v>
      </c>
      <c r="BD1379" s="116">
        <f t="shared" si="5085"/>
        <v>-242.80342333333334</v>
      </c>
      <c r="BE1379" s="116">
        <f t="shared" si="5085"/>
        <v>-242.80342333333334</v>
      </c>
      <c r="BF1379" s="116">
        <f t="shared" si="5085"/>
        <v>-242.80342333333334</v>
      </c>
      <c r="BG1379" s="116">
        <f t="shared" si="5085"/>
        <v>-242.80342333333334</v>
      </c>
      <c r="BH1379" s="116">
        <f t="shared" si="5085"/>
        <v>-242.80342333333334</v>
      </c>
      <c r="BI1379" s="116">
        <f t="shared" si="5028"/>
        <v>-2913.6410799999999</v>
      </c>
      <c r="BV1379" s="163"/>
      <c r="CI1379" s="163"/>
      <c r="CV1379" s="163"/>
      <c r="DI1379" s="163"/>
      <c r="DV1379" s="163"/>
      <c r="EI1379" s="163"/>
    </row>
    <row r="1380" spans="1:139" ht="15.75" outlineLevel="1" x14ac:dyDescent="0.25">
      <c r="A1380" s="2">
        <f t="shared" si="5099"/>
        <v>10</v>
      </c>
      <c r="B1380" s="1" t="str">
        <f t="shared" si="5099"/>
        <v>PRE-09712</v>
      </c>
      <c r="C1380" s="1" t="str">
        <f t="shared" si="5099"/>
        <v>SPP TAU - Circuit 230008</v>
      </c>
      <c r="D1380" s="2" t="str">
        <f t="shared" si="5099"/>
        <v>PRE-09712.1</v>
      </c>
      <c r="E1380" s="162" t="str">
        <f t="shared" si="5099"/>
        <v>SPP TAU - Circuit 230008</v>
      </c>
      <c r="F1380" s="123">
        <f t="shared" si="5062"/>
        <v>356</v>
      </c>
      <c r="G1380" s="213">
        <f>VLOOKUP($F1380,'2021 Depreciation Rates'!$A:$B,2,FALSE)</f>
        <v>2.8000000000000001E-2</v>
      </c>
      <c r="H1380" s="213">
        <f>VLOOKUP($F1380,'2022-2023 Depreciation Rates'!$A$1:$B$183,2,FALSE)</f>
        <v>2.9000000000000001E-2</v>
      </c>
      <c r="J1380" s="191">
        <f t="shared" ref="J1380:U1380" si="5126">-I1201*($G1380/12)</f>
        <v>0</v>
      </c>
      <c r="K1380" s="191">
        <f t="shared" si="5126"/>
        <v>0</v>
      </c>
      <c r="L1380" s="191">
        <f t="shared" si="5126"/>
        <v>0</v>
      </c>
      <c r="M1380" s="191">
        <f t="shared" si="5126"/>
        <v>0</v>
      </c>
      <c r="N1380" s="191">
        <f t="shared" si="5126"/>
        <v>0</v>
      </c>
      <c r="O1380" s="191">
        <f t="shared" si="5126"/>
        <v>0</v>
      </c>
      <c r="P1380" s="191">
        <f t="shared" si="5126"/>
        <v>0</v>
      </c>
      <c r="Q1380" s="191">
        <f t="shared" si="5126"/>
        <v>0</v>
      </c>
      <c r="R1380" s="191">
        <f t="shared" si="5126"/>
        <v>0</v>
      </c>
      <c r="S1380" s="191">
        <f t="shared" si="5126"/>
        <v>0</v>
      </c>
      <c r="T1380" s="191">
        <f t="shared" si="5126"/>
        <v>0</v>
      </c>
      <c r="U1380" s="191">
        <f t="shared" si="5126"/>
        <v>0</v>
      </c>
      <c r="V1380" s="163">
        <f t="shared" ref="V1380" si="5127">SUM(J1380:U1380)</f>
        <v>0</v>
      </c>
      <c r="W1380" s="116">
        <f t="shared" si="5064"/>
        <v>0</v>
      </c>
      <c r="X1380" s="191">
        <f t="shared" ref="X1380:AH1380" si="5128">-W1201*($G1380/12)</f>
        <v>0</v>
      </c>
      <c r="Y1380" s="191">
        <f t="shared" si="5128"/>
        <v>0</v>
      </c>
      <c r="Z1380" s="191">
        <f t="shared" si="5128"/>
        <v>0</v>
      </c>
      <c r="AA1380" s="191">
        <f t="shared" si="5128"/>
        <v>0</v>
      </c>
      <c r="AB1380" s="191">
        <f t="shared" si="5128"/>
        <v>0</v>
      </c>
      <c r="AC1380" s="191">
        <f t="shared" si="5128"/>
        <v>0</v>
      </c>
      <c r="AD1380" s="191">
        <f t="shared" si="5128"/>
        <v>-240.67617000000001</v>
      </c>
      <c r="AE1380" s="191">
        <f t="shared" si="5128"/>
        <v>-240.67617000000001</v>
      </c>
      <c r="AF1380" s="191">
        <f t="shared" si="5128"/>
        <v>-240.67617000000001</v>
      </c>
      <c r="AG1380" s="191">
        <f t="shared" si="5128"/>
        <v>-240.67617000000001</v>
      </c>
      <c r="AH1380" s="191">
        <f t="shared" si="5128"/>
        <v>-240.67617000000001</v>
      </c>
      <c r="AI1380" s="116">
        <f t="shared" si="5015"/>
        <v>-1203.38085</v>
      </c>
      <c r="AJ1380" s="116">
        <f t="shared" si="5021"/>
        <v>-249.2717475</v>
      </c>
      <c r="AK1380" s="116">
        <f t="shared" si="5022"/>
        <v>-249.2717475</v>
      </c>
      <c r="AL1380" s="116">
        <f t="shared" si="5095"/>
        <v>-249.2717475</v>
      </c>
      <c r="AM1380" s="116">
        <f t="shared" si="5095"/>
        <v>-249.2717475</v>
      </c>
      <c r="AN1380" s="116">
        <f t="shared" si="5095"/>
        <v>-249.2717475</v>
      </c>
      <c r="AO1380" s="116">
        <f t="shared" si="5095"/>
        <v>-249.2717475</v>
      </c>
      <c r="AP1380" s="116">
        <f t="shared" si="5095"/>
        <v>-249.2717475</v>
      </c>
      <c r="AQ1380" s="116">
        <f t="shared" si="5095"/>
        <v>-249.2717475</v>
      </c>
      <c r="AR1380" s="116">
        <f t="shared" si="5095"/>
        <v>-249.2717475</v>
      </c>
      <c r="AS1380" s="116">
        <f t="shared" si="5095"/>
        <v>-249.2717475</v>
      </c>
      <c r="AT1380" s="116">
        <f t="shared" si="5095"/>
        <v>-249.2717475</v>
      </c>
      <c r="AU1380" s="116">
        <f t="shared" si="5095"/>
        <v>-249.2717475</v>
      </c>
      <c r="AV1380" s="116">
        <f t="shared" ref="AV1380" si="5129">SUM(AJ1380:AU1380)</f>
        <v>-2991.2609699999998</v>
      </c>
      <c r="AW1380" s="116">
        <f t="shared" si="5023"/>
        <v>-249.2717475</v>
      </c>
      <c r="AX1380" s="116">
        <f t="shared" si="5085"/>
        <v>-249.2717475</v>
      </c>
      <c r="AY1380" s="116">
        <f t="shared" si="5085"/>
        <v>-249.2717475</v>
      </c>
      <c r="AZ1380" s="116">
        <f t="shared" si="5085"/>
        <v>-249.2717475</v>
      </c>
      <c r="BA1380" s="116">
        <f t="shared" si="5085"/>
        <v>-249.2717475</v>
      </c>
      <c r="BB1380" s="116">
        <f t="shared" si="5085"/>
        <v>-249.2717475</v>
      </c>
      <c r="BC1380" s="116">
        <f t="shared" si="5085"/>
        <v>-249.2717475</v>
      </c>
      <c r="BD1380" s="116">
        <f t="shared" si="5085"/>
        <v>-249.2717475</v>
      </c>
      <c r="BE1380" s="116">
        <f t="shared" si="5085"/>
        <v>-249.2717475</v>
      </c>
      <c r="BF1380" s="116">
        <f t="shared" si="5085"/>
        <v>-249.2717475</v>
      </c>
      <c r="BG1380" s="116">
        <f t="shared" si="5085"/>
        <v>-249.2717475</v>
      </c>
      <c r="BH1380" s="116">
        <f t="shared" si="5085"/>
        <v>-249.2717475</v>
      </c>
      <c r="BI1380" s="116">
        <f t="shared" si="5028"/>
        <v>-2991.2609699999998</v>
      </c>
      <c r="BV1380" s="163"/>
      <c r="CI1380" s="163"/>
      <c r="CV1380" s="163"/>
      <c r="DI1380" s="163"/>
      <c r="DV1380" s="163"/>
      <c r="EI1380" s="163"/>
    </row>
    <row r="1381" spans="1:139" ht="15.75" outlineLevel="1" x14ac:dyDescent="0.25">
      <c r="A1381" s="2">
        <f t="shared" ref="A1381:E1390" si="5130">A1202</f>
        <v>10</v>
      </c>
      <c r="B1381" s="1" t="str">
        <f t="shared" si="5130"/>
        <v>PRE-09712</v>
      </c>
      <c r="C1381" s="1" t="str">
        <f t="shared" si="5130"/>
        <v>SPP TAU - Circuit 230008</v>
      </c>
      <c r="D1381" s="2" t="str">
        <f t="shared" si="5130"/>
        <v>PRE-09712.1</v>
      </c>
      <c r="E1381" s="162" t="str">
        <f t="shared" si="5130"/>
        <v>SPP TAU - Circuit 230008</v>
      </c>
      <c r="F1381" s="123">
        <f t="shared" si="5062"/>
        <v>368</v>
      </c>
      <c r="G1381" s="213">
        <f>VLOOKUP($F1381,'2021 Depreciation Rates'!$A:$B,2,FALSE)</f>
        <v>4.3999999999999997E-2</v>
      </c>
      <c r="H1381" s="213">
        <f>VLOOKUP($F1381,'2022-2023 Depreciation Rates'!$A$1:$B$183,2,FALSE)</f>
        <v>4.4999999999999998E-2</v>
      </c>
      <c r="J1381" s="191">
        <f t="shared" ref="J1381:U1381" si="5131">-I1202*($G1381/12)</f>
        <v>0</v>
      </c>
      <c r="K1381" s="191">
        <f t="shared" si="5131"/>
        <v>0</v>
      </c>
      <c r="L1381" s="191">
        <f t="shared" si="5131"/>
        <v>0</v>
      </c>
      <c r="M1381" s="191">
        <f t="shared" si="5131"/>
        <v>0</v>
      </c>
      <c r="N1381" s="191">
        <f t="shared" si="5131"/>
        <v>0</v>
      </c>
      <c r="O1381" s="191">
        <f t="shared" si="5131"/>
        <v>0</v>
      </c>
      <c r="P1381" s="191">
        <f t="shared" si="5131"/>
        <v>0</v>
      </c>
      <c r="Q1381" s="191">
        <f t="shared" si="5131"/>
        <v>0</v>
      </c>
      <c r="R1381" s="191">
        <f t="shared" si="5131"/>
        <v>0</v>
      </c>
      <c r="S1381" s="191">
        <f t="shared" si="5131"/>
        <v>0</v>
      </c>
      <c r="T1381" s="191">
        <f t="shared" si="5131"/>
        <v>0</v>
      </c>
      <c r="U1381" s="191">
        <f t="shared" si="5131"/>
        <v>0</v>
      </c>
      <c r="V1381" s="163">
        <f t="shared" ref="V1381" si="5132">SUM(J1381:U1381)</f>
        <v>0</v>
      </c>
      <c r="W1381" s="116">
        <f t="shared" si="5064"/>
        <v>0</v>
      </c>
      <c r="X1381" s="191">
        <f t="shared" ref="X1381:AH1381" si="5133">-W1202*($G1381/12)</f>
        <v>0</v>
      </c>
      <c r="Y1381" s="191">
        <f t="shared" si="5133"/>
        <v>0</v>
      </c>
      <c r="Z1381" s="191">
        <f t="shared" si="5133"/>
        <v>0</v>
      </c>
      <c r="AA1381" s="191">
        <f t="shared" si="5133"/>
        <v>0</v>
      </c>
      <c r="AB1381" s="191">
        <f t="shared" si="5133"/>
        <v>0</v>
      </c>
      <c r="AC1381" s="191">
        <f t="shared" si="5133"/>
        <v>0</v>
      </c>
      <c r="AD1381" s="191">
        <f t="shared" si="5133"/>
        <v>-4.4160966666666672</v>
      </c>
      <c r="AE1381" s="191">
        <f t="shared" si="5133"/>
        <v>-4.4160966666666672</v>
      </c>
      <c r="AF1381" s="191">
        <f t="shared" si="5133"/>
        <v>-4.4160966666666672</v>
      </c>
      <c r="AG1381" s="191">
        <f t="shared" si="5133"/>
        <v>-4.4160966666666672</v>
      </c>
      <c r="AH1381" s="191">
        <f t="shared" si="5133"/>
        <v>-4.4160966666666672</v>
      </c>
      <c r="AI1381" s="116">
        <f t="shared" ref="AI1381:AI1412" si="5134">SUM(W1381:AH1381)</f>
        <v>-22.080483333333337</v>
      </c>
      <c r="AJ1381" s="116">
        <f t="shared" si="5021"/>
        <v>-4.5164625000000003</v>
      </c>
      <c r="AK1381" s="116">
        <f t="shared" si="5022"/>
        <v>-4.5164625000000003</v>
      </c>
      <c r="AL1381" s="116">
        <f t="shared" si="5095"/>
        <v>-4.5164625000000003</v>
      </c>
      <c r="AM1381" s="116">
        <f t="shared" si="5095"/>
        <v>-4.5164625000000003</v>
      </c>
      <c r="AN1381" s="116">
        <f t="shared" si="5095"/>
        <v>-4.5164625000000003</v>
      </c>
      <c r="AO1381" s="116">
        <f t="shared" si="5095"/>
        <v>-4.5164625000000003</v>
      </c>
      <c r="AP1381" s="116">
        <f t="shared" si="5095"/>
        <v>-4.5164625000000003</v>
      </c>
      <c r="AQ1381" s="116">
        <f t="shared" si="5095"/>
        <v>-4.5164625000000003</v>
      </c>
      <c r="AR1381" s="116">
        <f t="shared" si="5095"/>
        <v>-4.5164625000000003</v>
      </c>
      <c r="AS1381" s="116">
        <f t="shared" si="5095"/>
        <v>-4.5164625000000003</v>
      </c>
      <c r="AT1381" s="116">
        <f t="shared" si="5095"/>
        <v>-4.5164625000000003</v>
      </c>
      <c r="AU1381" s="116">
        <f t="shared" si="5095"/>
        <v>-4.5164625000000003</v>
      </c>
      <c r="AV1381" s="116">
        <f t="shared" ref="AV1381" si="5135">SUM(AJ1381:AU1381)</f>
        <v>-54.197550000000014</v>
      </c>
      <c r="AW1381" s="116">
        <f t="shared" si="5023"/>
        <v>-4.5164625000000003</v>
      </c>
      <c r="AX1381" s="116">
        <f t="shared" si="5085"/>
        <v>-4.5164625000000003</v>
      </c>
      <c r="AY1381" s="116">
        <f t="shared" si="5085"/>
        <v>-4.5164625000000003</v>
      </c>
      <c r="AZ1381" s="116">
        <f t="shared" si="5085"/>
        <v>-4.5164625000000003</v>
      </c>
      <c r="BA1381" s="116">
        <f t="shared" si="5085"/>
        <v>-4.5164625000000003</v>
      </c>
      <c r="BB1381" s="116">
        <f t="shared" si="5085"/>
        <v>-4.5164625000000003</v>
      </c>
      <c r="BC1381" s="116">
        <f t="shared" si="5085"/>
        <v>-4.5164625000000003</v>
      </c>
      <c r="BD1381" s="116">
        <f t="shared" si="5085"/>
        <v>-4.5164625000000003</v>
      </c>
      <c r="BE1381" s="116">
        <f t="shared" si="5085"/>
        <v>-4.5164625000000003</v>
      </c>
      <c r="BF1381" s="116">
        <f t="shared" si="5085"/>
        <v>-4.5164625000000003</v>
      </c>
      <c r="BG1381" s="116">
        <f t="shared" si="5085"/>
        <v>-4.5164625000000003</v>
      </c>
      <c r="BH1381" s="116">
        <f t="shared" si="5085"/>
        <v>-4.5164625000000003</v>
      </c>
      <c r="BI1381" s="116">
        <f t="shared" si="5028"/>
        <v>-54.197550000000014</v>
      </c>
      <c r="BV1381" s="163"/>
      <c r="CI1381" s="163"/>
      <c r="CV1381" s="163"/>
      <c r="DI1381" s="163"/>
      <c r="DV1381" s="163"/>
      <c r="EI1381" s="163"/>
    </row>
    <row r="1382" spans="1:139" ht="15.75" outlineLevel="1" x14ac:dyDescent="0.25">
      <c r="A1382" s="2">
        <f t="shared" si="5130"/>
        <v>11</v>
      </c>
      <c r="B1382" s="1" t="str">
        <f t="shared" si="5130"/>
        <v>PRE-09722</v>
      </c>
      <c r="C1382" s="1" t="str">
        <f t="shared" si="5130"/>
        <v>SPP TAU - Circuit 230010</v>
      </c>
      <c r="D1382" s="2" t="str">
        <f t="shared" si="5130"/>
        <v>PRE-09722.1</v>
      </c>
      <c r="E1382" s="162" t="str">
        <f t="shared" si="5130"/>
        <v>SPP TAU - Circuit 230010</v>
      </c>
      <c r="F1382" s="123">
        <f t="shared" si="5062"/>
        <v>355</v>
      </c>
      <c r="G1382" s="213">
        <f>VLOOKUP($F1382,'2021 Depreciation Rates'!$A:$B,2,FALSE)</f>
        <v>3.5999999999999997E-2</v>
      </c>
      <c r="H1382" s="213">
        <f>VLOOKUP($F1382,'2022-2023 Depreciation Rates'!$A$1:$B$183,2,FALSE)</f>
        <v>2.8000000000000001E-2</v>
      </c>
      <c r="J1382" s="191">
        <f t="shared" ref="J1382:U1382" si="5136">-I1203*($G1382/12)</f>
        <v>0</v>
      </c>
      <c r="K1382" s="191">
        <f t="shared" si="5136"/>
        <v>0</v>
      </c>
      <c r="L1382" s="191">
        <f t="shared" si="5136"/>
        <v>0</v>
      </c>
      <c r="M1382" s="191">
        <f t="shared" si="5136"/>
        <v>0</v>
      </c>
      <c r="N1382" s="191">
        <f t="shared" si="5136"/>
        <v>0</v>
      </c>
      <c r="O1382" s="191">
        <f t="shared" si="5136"/>
        <v>0</v>
      </c>
      <c r="P1382" s="191">
        <f t="shared" si="5136"/>
        <v>0</v>
      </c>
      <c r="Q1382" s="191">
        <f t="shared" si="5136"/>
        <v>0</v>
      </c>
      <c r="R1382" s="191">
        <f t="shared" si="5136"/>
        <v>0</v>
      </c>
      <c r="S1382" s="191">
        <f t="shared" si="5136"/>
        <v>0</v>
      </c>
      <c r="T1382" s="191">
        <f t="shared" si="5136"/>
        <v>0</v>
      </c>
      <c r="U1382" s="191">
        <f t="shared" si="5136"/>
        <v>0</v>
      </c>
      <c r="V1382" s="163">
        <f t="shared" si="5012"/>
        <v>0</v>
      </c>
      <c r="W1382" s="116">
        <f t="shared" si="5064"/>
        <v>0</v>
      </c>
      <c r="X1382" s="191">
        <f t="shared" ref="X1382:AH1382" si="5137">-W1203*($G1382/12)</f>
        <v>0</v>
      </c>
      <c r="Y1382" s="191">
        <f t="shared" si="5137"/>
        <v>0</v>
      </c>
      <c r="Z1382" s="191">
        <f t="shared" si="5137"/>
        <v>0</v>
      </c>
      <c r="AA1382" s="191">
        <f t="shared" si="5137"/>
        <v>0</v>
      </c>
      <c r="AB1382" s="191">
        <f t="shared" si="5137"/>
        <v>0</v>
      </c>
      <c r="AC1382" s="191">
        <f t="shared" si="5137"/>
        <v>0</v>
      </c>
      <c r="AD1382" s="191">
        <f t="shared" si="5137"/>
        <v>0</v>
      </c>
      <c r="AE1382" s="191">
        <f t="shared" si="5137"/>
        <v>0</v>
      </c>
      <c r="AF1382" s="191">
        <f t="shared" si="5137"/>
        <v>0</v>
      </c>
      <c r="AG1382" s="191">
        <f t="shared" si="5137"/>
        <v>0</v>
      </c>
      <c r="AH1382" s="191">
        <f t="shared" si="5137"/>
        <v>0</v>
      </c>
      <c r="AI1382" s="116">
        <f t="shared" si="5134"/>
        <v>0</v>
      </c>
      <c r="AJ1382" s="116">
        <f t="shared" si="5021"/>
        <v>0</v>
      </c>
      <c r="AK1382" s="116">
        <f t="shared" si="5022"/>
        <v>0</v>
      </c>
      <c r="AL1382" s="116">
        <f t="shared" si="5095"/>
        <v>0</v>
      </c>
      <c r="AM1382" s="116">
        <f t="shared" si="5095"/>
        <v>0</v>
      </c>
      <c r="AN1382" s="116">
        <f t="shared" si="5095"/>
        <v>0</v>
      </c>
      <c r="AO1382" s="116">
        <f t="shared" si="5095"/>
        <v>0</v>
      </c>
      <c r="AP1382" s="116">
        <f t="shared" si="5095"/>
        <v>0</v>
      </c>
      <c r="AQ1382" s="116">
        <f t="shared" si="5095"/>
        <v>0</v>
      </c>
      <c r="AR1382" s="116">
        <f t="shared" si="5095"/>
        <v>0</v>
      </c>
      <c r="AS1382" s="116">
        <f t="shared" si="5095"/>
        <v>0</v>
      </c>
      <c r="AT1382" s="116">
        <f t="shared" si="5095"/>
        <v>0</v>
      </c>
      <c r="AU1382" s="116">
        <f t="shared" si="5095"/>
        <v>0</v>
      </c>
      <c r="AV1382" s="116">
        <f t="shared" si="5027"/>
        <v>0</v>
      </c>
      <c r="AW1382" s="116">
        <f t="shared" si="5023"/>
        <v>0</v>
      </c>
      <c r="AX1382" s="116">
        <f t="shared" ref="AX1382:BH1397" si="5138">-AW1203*($H1382/12)</f>
        <v>0</v>
      </c>
      <c r="AY1382" s="116">
        <f t="shared" si="5138"/>
        <v>0</v>
      </c>
      <c r="AZ1382" s="116">
        <f t="shared" si="5138"/>
        <v>0</v>
      </c>
      <c r="BA1382" s="116">
        <f t="shared" si="5138"/>
        <v>0</v>
      </c>
      <c r="BB1382" s="116">
        <f t="shared" si="5138"/>
        <v>0</v>
      </c>
      <c r="BC1382" s="116">
        <f t="shared" si="5138"/>
        <v>0</v>
      </c>
      <c r="BD1382" s="116">
        <f t="shared" si="5138"/>
        <v>0</v>
      </c>
      <c r="BE1382" s="116">
        <f t="shared" si="5138"/>
        <v>0</v>
      </c>
      <c r="BF1382" s="116">
        <f t="shared" si="5138"/>
        <v>0</v>
      </c>
      <c r="BG1382" s="116">
        <f t="shared" si="5138"/>
        <v>0</v>
      </c>
      <c r="BH1382" s="116">
        <f t="shared" si="5138"/>
        <v>0</v>
      </c>
      <c r="BI1382" s="116">
        <f t="shared" si="5028"/>
        <v>0</v>
      </c>
      <c r="BV1382" s="163"/>
      <c r="CI1382" s="163"/>
      <c r="CV1382" s="163"/>
      <c r="DI1382" s="163"/>
      <c r="DV1382" s="163"/>
      <c r="EI1382" s="163"/>
    </row>
    <row r="1383" spans="1:139" ht="15.75" outlineLevel="1" x14ac:dyDescent="0.25">
      <c r="A1383" s="2">
        <f t="shared" si="5130"/>
        <v>12</v>
      </c>
      <c r="B1383" s="1" t="str">
        <f t="shared" si="5130"/>
        <v>PRE-09723</v>
      </c>
      <c r="C1383" s="1" t="str">
        <f t="shared" si="5130"/>
        <v>SPP TAU - Circuit 230038</v>
      </c>
      <c r="D1383" s="2" t="str">
        <f t="shared" si="5130"/>
        <v>PRE-09723.1</v>
      </c>
      <c r="E1383" s="162" t="str">
        <f t="shared" si="5130"/>
        <v>SPP TAU - Circuit 230038</v>
      </c>
      <c r="F1383" s="123">
        <f t="shared" si="5062"/>
        <v>355</v>
      </c>
      <c r="G1383" s="213">
        <f>VLOOKUP($F1383,'2021 Depreciation Rates'!$A:$B,2,FALSE)</f>
        <v>3.5999999999999997E-2</v>
      </c>
      <c r="H1383" s="213">
        <f>VLOOKUP($F1383,'2022-2023 Depreciation Rates'!$A$1:$B$183,2,FALSE)</f>
        <v>2.8000000000000001E-2</v>
      </c>
      <c r="J1383" s="191">
        <f t="shared" ref="J1383:U1383" si="5139">-I1204*($G1383/12)</f>
        <v>0</v>
      </c>
      <c r="K1383" s="191">
        <f t="shared" si="5139"/>
        <v>0</v>
      </c>
      <c r="L1383" s="191">
        <f t="shared" si="5139"/>
        <v>0</v>
      </c>
      <c r="M1383" s="191">
        <f t="shared" si="5139"/>
        <v>0</v>
      </c>
      <c r="N1383" s="191">
        <f t="shared" si="5139"/>
        <v>0</v>
      </c>
      <c r="O1383" s="191">
        <f t="shared" si="5139"/>
        <v>0</v>
      </c>
      <c r="P1383" s="191">
        <f t="shared" si="5139"/>
        <v>0</v>
      </c>
      <c r="Q1383" s="191">
        <f t="shared" si="5139"/>
        <v>0</v>
      </c>
      <c r="R1383" s="191">
        <f t="shared" si="5139"/>
        <v>0</v>
      </c>
      <c r="S1383" s="191">
        <f t="shared" si="5139"/>
        <v>0</v>
      </c>
      <c r="T1383" s="191">
        <f t="shared" si="5139"/>
        <v>0</v>
      </c>
      <c r="U1383" s="191">
        <f t="shared" si="5139"/>
        <v>0</v>
      </c>
      <c r="V1383" s="163">
        <f t="shared" si="5012"/>
        <v>0</v>
      </c>
      <c r="W1383" s="116">
        <f t="shared" si="5064"/>
        <v>0</v>
      </c>
      <c r="X1383" s="191">
        <f t="shared" ref="X1383:AH1383" si="5140">-W1204*($G1383/12)</f>
        <v>0</v>
      </c>
      <c r="Y1383" s="191">
        <f t="shared" si="5140"/>
        <v>0</v>
      </c>
      <c r="Z1383" s="191">
        <f t="shared" si="5140"/>
        <v>0</v>
      </c>
      <c r="AA1383" s="191">
        <f t="shared" si="5140"/>
        <v>0</v>
      </c>
      <c r="AB1383" s="191">
        <f t="shared" si="5140"/>
        <v>0</v>
      </c>
      <c r="AC1383" s="191">
        <f t="shared" si="5140"/>
        <v>0</v>
      </c>
      <c r="AD1383" s="191">
        <f t="shared" si="5140"/>
        <v>0</v>
      </c>
      <c r="AE1383" s="191">
        <f t="shared" si="5140"/>
        <v>0</v>
      </c>
      <c r="AF1383" s="191">
        <f t="shared" si="5140"/>
        <v>0</v>
      </c>
      <c r="AG1383" s="191">
        <f t="shared" si="5140"/>
        <v>0</v>
      </c>
      <c r="AH1383" s="191">
        <f t="shared" si="5140"/>
        <v>0</v>
      </c>
      <c r="AI1383" s="116">
        <f t="shared" si="5134"/>
        <v>0</v>
      </c>
      <c r="AJ1383" s="116">
        <f t="shared" si="5021"/>
        <v>0</v>
      </c>
      <c r="AK1383" s="116">
        <f t="shared" si="5022"/>
        <v>0</v>
      </c>
      <c r="AL1383" s="116">
        <f t="shared" si="5095"/>
        <v>0</v>
      </c>
      <c r="AM1383" s="116">
        <f t="shared" si="5095"/>
        <v>0</v>
      </c>
      <c r="AN1383" s="116">
        <f t="shared" si="5095"/>
        <v>0</v>
      </c>
      <c r="AO1383" s="116">
        <f t="shared" si="5095"/>
        <v>0</v>
      </c>
      <c r="AP1383" s="116">
        <f t="shared" si="5095"/>
        <v>0</v>
      </c>
      <c r="AQ1383" s="116">
        <f t="shared" si="5095"/>
        <v>0</v>
      </c>
      <c r="AR1383" s="116">
        <f t="shared" si="5095"/>
        <v>0</v>
      </c>
      <c r="AS1383" s="116">
        <f t="shared" si="5095"/>
        <v>0</v>
      </c>
      <c r="AT1383" s="116">
        <f t="shared" si="5095"/>
        <v>0</v>
      </c>
      <c r="AU1383" s="116">
        <f t="shared" si="5095"/>
        <v>0</v>
      </c>
      <c r="AV1383" s="116">
        <f t="shared" si="5027"/>
        <v>0</v>
      </c>
      <c r="AW1383" s="116">
        <f t="shared" si="5023"/>
        <v>0</v>
      </c>
      <c r="AX1383" s="116">
        <f t="shared" si="5138"/>
        <v>0</v>
      </c>
      <c r="AY1383" s="116">
        <f t="shared" si="5138"/>
        <v>0</v>
      </c>
      <c r="AZ1383" s="116">
        <f t="shared" si="5138"/>
        <v>0</v>
      </c>
      <c r="BA1383" s="116">
        <f t="shared" si="5138"/>
        <v>0</v>
      </c>
      <c r="BB1383" s="116">
        <f t="shared" si="5138"/>
        <v>0</v>
      </c>
      <c r="BC1383" s="116">
        <f t="shared" si="5138"/>
        <v>0</v>
      </c>
      <c r="BD1383" s="116">
        <f t="shared" si="5138"/>
        <v>0</v>
      </c>
      <c r="BE1383" s="116">
        <f t="shared" si="5138"/>
        <v>0</v>
      </c>
      <c r="BF1383" s="116">
        <f t="shared" si="5138"/>
        <v>0</v>
      </c>
      <c r="BG1383" s="116">
        <f t="shared" si="5138"/>
        <v>0</v>
      </c>
      <c r="BH1383" s="116">
        <f t="shared" si="5138"/>
        <v>0</v>
      </c>
      <c r="BI1383" s="116">
        <f t="shared" si="5028"/>
        <v>0</v>
      </c>
      <c r="BV1383" s="163"/>
      <c r="CI1383" s="163"/>
      <c r="CV1383" s="163"/>
      <c r="DI1383" s="163"/>
      <c r="DV1383" s="163"/>
      <c r="EI1383" s="163"/>
    </row>
    <row r="1384" spans="1:139" ht="15.75" outlineLevel="1" x14ac:dyDescent="0.25">
      <c r="A1384" s="2">
        <f t="shared" si="5130"/>
        <v>13</v>
      </c>
      <c r="B1384" s="1" t="str">
        <f t="shared" si="5130"/>
        <v>PRE-09724</v>
      </c>
      <c r="C1384" s="1" t="str">
        <f t="shared" si="5130"/>
        <v>SPP TAU - Circuit 230003</v>
      </c>
      <c r="D1384" s="2" t="str">
        <f t="shared" si="5130"/>
        <v>PRE-09724.1</v>
      </c>
      <c r="E1384" s="162" t="str">
        <f t="shared" si="5130"/>
        <v>SPP TAU - Circuit 230003</v>
      </c>
      <c r="F1384" s="123">
        <f t="shared" si="5062"/>
        <v>355</v>
      </c>
      <c r="G1384" s="213">
        <f>VLOOKUP($F1384,'2021 Depreciation Rates'!$A:$B,2,FALSE)</f>
        <v>3.5999999999999997E-2</v>
      </c>
      <c r="H1384" s="213">
        <f>VLOOKUP($F1384,'2022-2023 Depreciation Rates'!$A$1:$B$183,2,FALSE)</f>
        <v>2.8000000000000001E-2</v>
      </c>
      <c r="J1384" s="191">
        <f t="shared" ref="J1384:U1384" si="5141">-I1205*($G1384/12)</f>
        <v>0</v>
      </c>
      <c r="K1384" s="191">
        <f t="shared" si="5141"/>
        <v>0</v>
      </c>
      <c r="L1384" s="191">
        <f t="shared" si="5141"/>
        <v>0</v>
      </c>
      <c r="M1384" s="191">
        <f t="shared" si="5141"/>
        <v>0</v>
      </c>
      <c r="N1384" s="191">
        <f t="shared" si="5141"/>
        <v>0</v>
      </c>
      <c r="O1384" s="191">
        <f t="shared" si="5141"/>
        <v>0</v>
      </c>
      <c r="P1384" s="191">
        <f t="shared" si="5141"/>
        <v>0</v>
      </c>
      <c r="Q1384" s="191">
        <f t="shared" si="5141"/>
        <v>0</v>
      </c>
      <c r="R1384" s="191">
        <f t="shared" si="5141"/>
        <v>0</v>
      </c>
      <c r="S1384" s="191">
        <f t="shared" si="5141"/>
        <v>0</v>
      </c>
      <c r="T1384" s="191">
        <f t="shared" si="5141"/>
        <v>0</v>
      </c>
      <c r="U1384" s="191">
        <f t="shared" si="5141"/>
        <v>0</v>
      </c>
      <c r="V1384" s="163">
        <f t="shared" si="5012"/>
        <v>0</v>
      </c>
      <c r="W1384" s="116">
        <f t="shared" si="5064"/>
        <v>0</v>
      </c>
      <c r="X1384" s="191">
        <f t="shared" ref="X1384:AH1384" si="5142">-W1205*($G1384/12)</f>
        <v>0</v>
      </c>
      <c r="Y1384" s="191">
        <f t="shared" si="5142"/>
        <v>0</v>
      </c>
      <c r="Z1384" s="191">
        <f t="shared" si="5142"/>
        <v>0</v>
      </c>
      <c r="AA1384" s="191">
        <f t="shared" si="5142"/>
        <v>0</v>
      </c>
      <c r="AB1384" s="191">
        <f t="shared" si="5142"/>
        <v>0</v>
      </c>
      <c r="AC1384" s="191">
        <f t="shared" si="5142"/>
        <v>0</v>
      </c>
      <c r="AD1384" s="191">
        <f t="shared" si="5142"/>
        <v>0</v>
      </c>
      <c r="AE1384" s="191">
        <f t="shared" si="5142"/>
        <v>0</v>
      </c>
      <c r="AF1384" s="191">
        <f t="shared" si="5142"/>
        <v>0</v>
      </c>
      <c r="AG1384" s="191">
        <f t="shared" si="5142"/>
        <v>0</v>
      </c>
      <c r="AH1384" s="191">
        <f t="shared" si="5142"/>
        <v>-168.47465999999997</v>
      </c>
      <c r="AI1384" s="116">
        <f t="shared" si="5134"/>
        <v>-168.47465999999997</v>
      </c>
      <c r="AJ1384" s="116">
        <f t="shared" si="5021"/>
        <v>-131.03584666666669</v>
      </c>
      <c r="AK1384" s="116">
        <f t="shared" si="5022"/>
        <v>-131.03584666666669</v>
      </c>
      <c r="AL1384" s="116">
        <f t="shared" si="5095"/>
        <v>-131.03584666666669</v>
      </c>
      <c r="AM1384" s="116">
        <f t="shared" si="5095"/>
        <v>-131.03584666666669</v>
      </c>
      <c r="AN1384" s="116">
        <f t="shared" si="5095"/>
        <v>-131.03584666666669</v>
      </c>
      <c r="AO1384" s="116">
        <f t="shared" si="5095"/>
        <v>-131.03584666666669</v>
      </c>
      <c r="AP1384" s="116">
        <f t="shared" si="5095"/>
        <v>-131.03584666666669</v>
      </c>
      <c r="AQ1384" s="116">
        <f t="shared" si="5095"/>
        <v>-131.03584666666669</v>
      </c>
      <c r="AR1384" s="116">
        <f t="shared" si="5095"/>
        <v>-131.03584666666669</v>
      </c>
      <c r="AS1384" s="116">
        <f t="shared" si="5095"/>
        <v>-131.03584666666669</v>
      </c>
      <c r="AT1384" s="116">
        <f t="shared" si="5095"/>
        <v>-131.03584666666669</v>
      </c>
      <c r="AU1384" s="116">
        <f t="shared" si="5095"/>
        <v>-131.03584666666669</v>
      </c>
      <c r="AV1384" s="116">
        <f t="shared" si="5027"/>
        <v>-1572.4301600000001</v>
      </c>
      <c r="AW1384" s="116">
        <f t="shared" si="5023"/>
        <v>-131.03584666666669</v>
      </c>
      <c r="AX1384" s="191">
        <f t="shared" si="5138"/>
        <v>-131.03584666666669</v>
      </c>
      <c r="AY1384" s="191">
        <f t="shared" si="5138"/>
        <v>-131.03584666666669</v>
      </c>
      <c r="AZ1384" s="191">
        <f t="shared" si="5138"/>
        <v>-131.03584666666669</v>
      </c>
      <c r="BA1384" s="191">
        <f t="shared" si="5138"/>
        <v>-131.03584666666669</v>
      </c>
      <c r="BB1384" s="191">
        <f t="shared" si="5138"/>
        <v>-131.03584666666669</v>
      </c>
      <c r="BC1384" s="191">
        <f t="shared" si="5138"/>
        <v>-131.03584666666669</v>
      </c>
      <c r="BD1384" s="191">
        <f t="shared" si="5138"/>
        <v>-131.03584666666669</v>
      </c>
      <c r="BE1384" s="191">
        <f t="shared" si="5138"/>
        <v>-131.03584666666669</v>
      </c>
      <c r="BF1384" s="191">
        <f t="shared" si="5138"/>
        <v>-131.03584666666669</v>
      </c>
      <c r="BG1384" s="191">
        <f t="shared" si="5138"/>
        <v>-131.03584666666669</v>
      </c>
      <c r="BH1384" s="191">
        <f t="shared" si="5138"/>
        <v>-131.03584666666669</v>
      </c>
      <c r="BI1384" s="116">
        <f t="shared" ref="BI1384:BI1391" si="5143">SUM(AW1384:BH1384)</f>
        <v>-1572.4301600000001</v>
      </c>
      <c r="BV1384" s="163"/>
      <c r="CI1384" s="163"/>
      <c r="CV1384" s="163"/>
      <c r="DI1384" s="163"/>
      <c r="DV1384" s="163"/>
      <c r="EI1384" s="163"/>
    </row>
    <row r="1385" spans="1:139" ht="15.75" outlineLevel="1" x14ac:dyDescent="0.25">
      <c r="A1385" s="2">
        <f t="shared" si="5130"/>
        <v>13</v>
      </c>
      <c r="B1385" s="1" t="str">
        <f t="shared" si="5130"/>
        <v>PRE-09724</v>
      </c>
      <c r="C1385" s="1" t="str">
        <f t="shared" si="5130"/>
        <v>SPP TAU - Circuit 230003</v>
      </c>
      <c r="D1385" s="2" t="str">
        <f t="shared" si="5130"/>
        <v>PRE-09724.1</v>
      </c>
      <c r="E1385" s="162" t="str">
        <f t="shared" si="5130"/>
        <v>SPP TAU - Circuit 230003</v>
      </c>
      <c r="F1385" s="123">
        <f t="shared" si="5062"/>
        <v>356</v>
      </c>
      <c r="G1385" s="213">
        <f>VLOOKUP($F1385,'2021 Depreciation Rates'!$A:$B,2,FALSE)</f>
        <v>2.8000000000000001E-2</v>
      </c>
      <c r="H1385" s="213">
        <f>VLOOKUP($F1385,'2022-2023 Depreciation Rates'!$A$1:$B$183,2,FALSE)</f>
        <v>2.9000000000000001E-2</v>
      </c>
      <c r="J1385" s="191"/>
      <c r="K1385" s="191"/>
      <c r="L1385" s="191"/>
      <c r="M1385" s="191"/>
      <c r="N1385" s="191"/>
      <c r="O1385" s="191"/>
      <c r="P1385" s="191"/>
      <c r="Q1385" s="191"/>
      <c r="R1385" s="191"/>
      <c r="S1385" s="191"/>
      <c r="T1385" s="191"/>
      <c r="U1385" s="191"/>
      <c r="V1385" s="163"/>
      <c r="W1385" s="116">
        <f t="shared" si="5064"/>
        <v>0</v>
      </c>
      <c r="X1385" s="191">
        <f t="shared" ref="X1385:AH1385" si="5144">-W1206*($G1385/12)</f>
        <v>0</v>
      </c>
      <c r="Y1385" s="191">
        <f t="shared" si="5144"/>
        <v>0</v>
      </c>
      <c r="Z1385" s="191">
        <f t="shared" si="5144"/>
        <v>0</v>
      </c>
      <c r="AA1385" s="191">
        <f t="shared" si="5144"/>
        <v>0</v>
      </c>
      <c r="AB1385" s="191">
        <f t="shared" si="5144"/>
        <v>0</v>
      </c>
      <c r="AC1385" s="191">
        <f t="shared" si="5144"/>
        <v>0</v>
      </c>
      <c r="AD1385" s="191">
        <f t="shared" si="5144"/>
        <v>0</v>
      </c>
      <c r="AE1385" s="191">
        <f t="shared" si="5144"/>
        <v>0</v>
      </c>
      <c r="AF1385" s="191">
        <f t="shared" si="5144"/>
        <v>0</v>
      </c>
      <c r="AG1385" s="191">
        <f t="shared" si="5144"/>
        <v>0</v>
      </c>
      <c r="AH1385" s="191">
        <f t="shared" si="5144"/>
        <v>-140.71185333333335</v>
      </c>
      <c r="AI1385" s="116">
        <f t="shared" si="5134"/>
        <v>-140.71185333333335</v>
      </c>
      <c r="AJ1385" s="116">
        <f t="shared" si="5021"/>
        <v>-145.73727666666667</v>
      </c>
      <c r="AK1385" s="116">
        <f t="shared" si="5022"/>
        <v>-145.73727666666667</v>
      </c>
      <c r="AL1385" s="116">
        <f t="shared" ref="AL1385:AU1400" si="5145">-AK1206*($H1385/12)</f>
        <v>-145.73727666666667</v>
      </c>
      <c r="AM1385" s="116">
        <f t="shared" si="5145"/>
        <v>-145.73727666666667</v>
      </c>
      <c r="AN1385" s="116">
        <f t="shared" si="5145"/>
        <v>-145.73727666666667</v>
      </c>
      <c r="AO1385" s="116">
        <f t="shared" si="5145"/>
        <v>-145.73727666666667</v>
      </c>
      <c r="AP1385" s="116">
        <f t="shared" si="5145"/>
        <v>-145.73727666666667</v>
      </c>
      <c r="AQ1385" s="116">
        <f t="shared" si="5145"/>
        <v>-145.73727666666667</v>
      </c>
      <c r="AR1385" s="116">
        <f t="shared" si="5145"/>
        <v>-145.73727666666667</v>
      </c>
      <c r="AS1385" s="116">
        <f t="shared" si="5145"/>
        <v>-145.73727666666667</v>
      </c>
      <c r="AT1385" s="116">
        <f t="shared" si="5145"/>
        <v>-145.73727666666667</v>
      </c>
      <c r="AU1385" s="116">
        <f t="shared" si="5145"/>
        <v>-145.73727666666667</v>
      </c>
      <c r="AV1385" s="116">
        <f t="shared" si="5027"/>
        <v>-1748.8473200000005</v>
      </c>
      <c r="AW1385" s="116">
        <f t="shared" si="5023"/>
        <v>-145.73727666666667</v>
      </c>
      <c r="AX1385" s="191">
        <f t="shared" si="5138"/>
        <v>-145.73727666666667</v>
      </c>
      <c r="AY1385" s="191">
        <f t="shared" si="5138"/>
        <v>-145.73727666666667</v>
      </c>
      <c r="AZ1385" s="191">
        <f t="shared" si="5138"/>
        <v>-145.73727666666667</v>
      </c>
      <c r="BA1385" s="191">
        <f t="shared" si="5138"/>
        <v>-145.73727666666667</v>
      </c>
      <c r="BB1385" s="191">
        <f t="shared" si="5138"/>
        <v>-145.73727666666667</v>
      </c>
      <c r="BC1385" s="191">
        <f t="shared" si="5138"/>
        <v>-145.73727666666667</v>
      </c>
      <c r="BD1385" s="191">
        <f t="shared" si="5138"/>
        <v>-145.73727666666667</v>
      </c>
      <c r="BE1385" s="191">
        <f t="shared" si="5138"/>
        <v>-145.73727666666667</v>
      </c>
      <c r="BF1385" s="191">
        <f t="shared" si="5138"/>
        <v>-145.73727666666667</v>
      </c>
      <c r="BG1385" s="191">
        <f t="shared" si="5138"/>
        <v>-145.73727666666667</v>
      </c>
      <c r="BH1385" s="191">
        <f t="shared" si="5138"/>
        <v>-145.73727666666667</v>
      </c>
      <c r="BI1385" s="116">
        <f t="shared" si="5143"/>
        <v>-1748.8473200000005</v>
      </c>
      <c r="BV1385" s="163"/>
      <c r="CI1385" s="163"/>
      <c r="CV1385" s="163"/>
      <c r="DI1385" s="163"/>
      <c r="DV1385" s="163"/>
      <c r="EI1385" s="163"/>
    </row>
    <row r="1386" spans="1:139" ht="15.75" outlineLevel="1" x14ac:dyDescent="0.25">
      <c r="A1386" s="2">
        <f t="shared" si="5130"/>
        <v>14</v>
      </c>
      <c r="B1386" s="1" t="str">
        <f t="shared" si="5130"/>
        <v>PRE-09725</v>
      </c>
      <c r="C1386" s="1" t="str">
        <f t="shared" si="5130"/>
        <v>SPP TAU - Circuit 230005</v>
      </c>
      <c r="D1386" s="2" t="str">
        <f t="shared" si="5130"/>
        <v>PRE-09725.1 / A2764953</v>
      </c>
      <c r="E1386" s="162" t="str">
        <f t="shared" si="5130"/>
        <v>SPP TAU - Circuit 230005</v>
      </c>
      <c r="F1386" s="123">
        <f t="shared" si="5062"/>
        <v>355</v>
      </c>
      <c r="G1386" s="213">
        <f>VLOOKUP($F1386,'2021 Depreciation Rates'!$A:$B,2,FALSE)</f>
        <v>3.5999999999999997E-2</v>
      </c>
      <c r="H1386" s="213">
        <f>VLOOKUP($F1386,'2022-2023 Depreciation Rates'!$A$1:$B$183,2,FALSE)</f>
        <v>2.8000000000000001E-2</v>
      </c>
      <c r="J1386" s="191">
        <f t="shared" ref="J1386:U1386" si="5146">-I1207*($G1386/12)</f>
        <v>0</v>
      </c>
      <c r="K1386" s="191">
        <f t="shared" si="5146"/>
        <v>0</v>
      </c>
      <c r="L1386" s="191">
        <f t="shared" si="5146"/>
        <v>0</v>
      </c>
      <c r="M1386" s="191">
        <f t="shared" si="5146"/>
        <v>0</v>
      </c>
      <c r="N1386" s="191">
        <f t="shared" si="5146"/>
        <v>0</v>
      </c>
      <c r="O1386" s="191">
        <f t="shared" si="5146"/>
        <v>0</v>
      </c>
      <c r="P1386" s="191">
        <f t="shared" si="5146"/>
        <v>0</v>
      </c>
      <c r="Q1386" s="191">
        <f t="shared" si="5146"/>
        <v>0</v>
      </c>
      <c r="R1386" s="191">
        <f t="shared" si="5146"/>
        <v>0</v>
      </c>
      <c r="S1386" s="191">
        <f t="shared" si="5146"/>
        <v>0</v>
      </c>
      <c r="T1386" s="191">
        <f t="shared" si="5146"/>
        <v>0</v>
      </c>
      <c r="U1386" s="191">
        <f t="shared" si="5146"/>
        <v>0</v>
      </c>
      <c r="V1386" s="163">
        <f t="shared" si="5012"/>
        <v>0</v>
      </c>
      <c r="W1386" s="116">
        <f t="shared" si="5064"/>
        <v>0</v>
      </c>
      <c r="X1386" s="191">
        <f t="shared" ref="X1386:AH1386" si="5147">-W1207*($G1386/12)</f>
        <v>0</v>
      </c>
      <c r="Y1386" s="191">
        <f t="shared" si="5147"/>
        <v>0</v>
      </c>
      <c r="Z1386" s="191">
        <f t="shared" si="5147"/>
        <v>0</v>
      </c>
      <c r="AA1386" s="191">
        <f t="shared" si="5147"/>
        <v>0</v>
      </c>
      <c r="AB1386" s="191">
        <f t="shared" si="5147"/>
        <v>0</v>
      </c>
      <c r="AC1386" s="191">
        <f t="shared" si="5147"/>
        <v>0</v>
      </c>
      <c r="AD1386" s="191">
        <f t="shared" si="5147"/>
        <v>0</v>
      </c>
      <c r="AE1386" s="191">
        <f t="shared" si="5147"/>
        <v>0</v>
      </c>
      <c r="AF1386" s="191">
        <f t="shared" si="5147"/>
        <v>0</v>
      </c>
      <c r="AG1386" s="191">
        <f t="shared" si="5147"/>
        <v>0</v>
      </c>
      <c r="AH1386" s="191">
        <f t="shared" si="5147"/>
        <v>-107.10356999999999</v>
      </c>
      <c r="AI1386" s="116">
        <f t="shared" si="5134"/>
        <v>-107.10356999999999</v>
      </c>
      <c r="AJ1386" s="116">
        <f t="shared" si="5021"/>
        <v>-83.302776666666674</v>
      </c>
      <c r="AK1386" s="116">
        <f t="shared" si="5022"/>
        <v>-83.302776666666674</v>
      </c>
      <c r="AL1386" s="116">
        <f t="shared" si="5145"/>
        <v>-83.302776666666674</v>
      </c>
      <c r="AM1386" s="116">
        <f t="shared" si="5145"/>
        <v>-83.302776666666674</v>
      </c>
      <c r="AN1386" s="116">
        <f t="shared" si="5145"/>
        <v>-83.302776666666674</v>
      </c>
      <c r="AO1386" s="116">
        <f t="shared" si="5145"/>
        <v>-83.302776666666674</v>
      </c>
      <c r="AP1386" s="116">
        <f t="shared" si="5145"/>
        <v>-83.302776666666674</v>
      </c>
      <c r="AQ1386" s="116">
        <f t="shared" si="5145"/>
        <v>-83.302776666666674</v>
      </c>
      <c r="AR1386" s="116">
        <f t="shared" si="5145"/>
        <v>-83.302776666666674</v>
      </c>
      <c r="AS1386" s="116">
        <f t="shared" si="5145"/>
        <v>-83.302776666666674</v>
      </c>
      <c r="AT1386" s="116">
        <f t="shared" si="5145"/>
        <v>-83.302776666666674</v>
      </c>
      <c r="AU1386" s="116">
        <f t="shared" si="5145"/>
        <v>-83.302776666666674</v>
      </c>
      <c r="AV1386" s="116">
        <f t="shared" si="5027"/>
        <v>-999.63332000000003</v>
      </c>
      <c r="AW1386" s="116">
        <f t="shared" si="5023"/>
        <v>-83.302776666666674</v>
      </c>
      <c r="AX1386" s="191">
        <f t="shared" si="5138"/>
        <v>-83.302776666666674</v>
      </c>
      <c r="AY1386" s="191">
        <f t="shared" si="5138"/>
        <v>-83.302776666666674</v>
      </c>
      <c r="AZ1386" s="191">
        <f t="shared" si="5138"/>
        <v>-83.302776666666674</v>
      </c>
      <c r="BA1386" s="191">
        <f t="shared" si="5138"/>
        <v>-83.302776666666674</v>
      </c>
      <c r="BB1386" s="191">
        <f t="shared" si="5138"/>
        <v>-83.302776666666674</v>
      </c>
      <c r="BC1386" s="191">
        <f t="shared" si="5138"/>
        <v>-83.302776666666674</v>
      </c>
      <c r="BD1386" s="191">
        <f t="shared" si="5138"/>
        <v>-83.302776666666674</v>
      </c>
      <c r="BE1386" s="191">
        <f t="shared" si="5138"/>
        <v>-83.302776666666674</v>
      </c>
      <c r="BF1386" s="191">
        <f t="shared" si="5138"/>
        <v>-83.302776666666674</v>
      </c>
      <c r="BG1386" s="191">
        <f t="shared" si="5138"/>
        <v>-83.302776666666674</v>
      </c>
      <c r="BH1386" s="191">
        <f t="shared" si="5138"/>
        <v>-83.302776666666674</v>
      </c>
      <c r="BI1386" s="116">
        <f t="shared" si="5143"/>
        <v>-999.63332000000003</v>
      </c>
      <c r="BV1386" s="163"/>
      <c r="CI1386" s="163"/>
      <c r="CV1386" s="163"/>
      <c r="DI1386" s="163"/>
      <c r="DV1386" s="163"/>
      <c r="EI1386" s="163"/>
    </row>
    <row r="1387" spans="1:139" ht="15.75" outlineLevel="1" x14ac:dyDescent="0.25">
      <c r="A1387" s="2">
        <f t="shared" si="5130"/>
        <v>14</v>
      </c>
      <c r="B1387" s="1" t="str">
        <f t="shared" si="5130"/>
        <v>PRE-09725</v>
      </c>
      <c r="C1387" s="1" t="str">
        <f t="shared" si="5130"/>
        <v>SPP TAU - Circuit 230005</v>
      </c>
      <c r="D1387" s="2" t="str">
        <f t="shared" si="5130"/>
        <v>PRE-09725.1 / A2764953</v>
      </c>
      <c r="E1387" s="162" t="str">
        <f t="shared" si="5130"/>
        <v>SPP TAU - Circuit 230005</v>
      </c>
      <c r="F1387" s="123">
        <f t="shared" si="5062"/>
        <v>356</v>
      </c>
      <c r="G1387" s="213">
        <f>VLOOKUP($F1387,'2021 Depreciation Rates'!$A:$B,2,FALSE)</f>
        <v>2.8000000000000001E-2</v>
      </c>
      <c r="H1387" s="213">
        <f>VLOOKUP($F1387,'2022-2023 Depreciation Rates'!$A$1:$B$183,2,FALSE)</f>
        <v>2.9000000000000001E-2</v>
      </c>
      <c r="J1387" s="191"/>
      <c r="K1387" s="191"/>
      <c r="L1387" s="191"/>
      <c r="M1387" s="191"/>
      <c r="N1387" s="191"/>
      <c r="O1387" s="191"/>
      <c r="P1387" s="191"/>
      <c r="Q1387" s="191"/>
      <c r="R1387" s="191"/>
      <c r="S1387" s="191"/>
      <c r="T1387" s="191"/>
      <c r="U1387" s="191"/>
      <c r="V1387" s="163"/>
      <c r="W1387" s="116">
        <f t="shared" si="5064"/>
        <v>0</v>
      </c>
      <c r="X1387" s="191">
        <f t="shared" ref="X1387:AH1387" si="5148">-W1208*($G1387/12)</f>
        <v>0</v>
      </c>
      <c r="Y1387" s="191">
        <f t="shared" si="5148"/>
        <v>0</v>
      </c>
      <c r="Z1387" s="191">
        <f t="shared" si="5148"/>
        <v>0</v>
      </c>
      <c r="AA1387" s="191">
        <f t="shared" si="5148"/>
        <v>0</v>
      </c>
      <c r="AB1387" s="191">
        <f t="shared" si="5148"/>
        <v>0</v>
      </c>
      <c r="AC1387" s="191">
        <f t="shared" si="5148"/>
        <v>0</v>
      </c>
      <c r="AD1387" s="191">
        <f t="shared" si="5148"/>
        <v>0</v>
      </c>
      <c r="AE1387" s="191">
        <f t="shared" si="5148"/>
        <v>0</v>
      </c>
      <c r="AF1387" s="191">
        <f t="shared" si="5148"/>
        <v>0</v>
      </c>
      <c r="AG1387" s="191">
        <f t="shared" si="5148"/>
        <v>0</v>
      </c>
      <c r="AH1387" s="191">
        <f t="shared" si="5148"/>
        <v>-81.347536666666684</v>
      </c>
      <c r="AI1387" s="116">
        <f t="shared" si="5134"/>
        <v>-81.347536666666684</v>
      </c>
      <c r="AJ1387" s="116">
        <f t="shared" si="5021"/>
        <v>-84.252805833333341</v>
      </c>
      <c r="AK1387" s="116">
        <f t="shared" si="5022"/>
        <v>-84.252805833333341</v>
      </c>
      <c r="AL1387" s="116">
        <f t="shared" si="5145"/>
        <v>-84.252805833333341</v>
      </c>
      <c r="AM1387" s="116">
        <f t="shared" si="5145"/>
        <v>-84.252805833333341</v>
      </c>
      <c r="AN1387" s="116">
        <f t="shared" si="5145"/>
        <v>-84.252805833333341</v>
      </c>
      <c r="AO1387" s="116">
        <f t="shared" si="5145"/>
        <v>-84.252805833333341</v>
      </c>
      <c r="AP1387" s="116">
        <f t="shared" si="5145"/>
        <v>-84.252805833333341</v>
      </c>
      <c r="AQ1387" s="116">
        <f t="shared" si="5145"/>
        <v>-84.252805833333341</v>
      </c>
      <c r="AR1387" s="116">
        <f t="shared" si="5145"/>
        <v>-84.252805833333341</v>
      </c>
      <c r="AS1387" s="116">
        <f t="shared" si="5145"/>
        <v>-84.252805833333341</v>
      </c>
      <c r="AT1387" s="116">
        <f t="shared" si="5145"/>
        <v>-84.252805833333341</v>
      </c>
      <c r="AU1387" s="116">
        <f t="shared" si="5145"/>
        <v>-84.252805833333341</v>
      </c>
      <c r="AV1387" s="116">
        <f t="shared" si="5027"/>
        <v>-1011.0336700000001</v>
      </c>
      <c r="AW1387" s="116">
        <f t="shared" si="5023"/>
        <v>-84.252805833333341</v>
      </c>
      <c r="AX1387" s="191">
        <f t="shared" si="5138"/>
        <v>-84.252805833333341</v>
      </c>
      <c r="AY1387" s="191">
        <f t="shared" si="5138"/>
        <v>-84.252805833333341</v>
      </c>
      <c r="AZ1387" s="191">
        <f t="shared" si="5138"/>
        <v>-84.252805833333341</v>
      </c>
      <c r="BA1387" s="191">
        <f t="shared" si="5138"/>
        <v>-84.252805833333341</v>
      </c>
      <c r="BB1387" s="191">
        <f t="shared" si="5138"/>
        <v>-84.252805833333341</v>
      </c>
      <c r="BC1387" s="191">
        <f t="shared" si="5138"/>
        <v>-84.252805833333341</v>
      </c>
      <c r="BD1387" s="191">
        <f t="shared" si="5138"/>
        <v>-84.252805833333341</v>
      </c>
      <c r="BE1387" s="191">
        <f t="shared" si="5138"/>
        <v>-84.252805833333341</v>
      </c>
      <c r="BF1387" s="191">
        <f t="shared" si="5138"/>
        <v>-84.252805833333341</v>
      </c>
      <c r="BG1387" s="191">
        <f t="shared" si="5138"/>
        <v>-84.252805833333341</v>
      </c>
      <c r="BH1387" s="191">
        <f t="shared" si="5138"/>
        <v>-84.252805833333341</v>
      </c>
      <c r="BI1387" s="116">
        <f t="shared" si="5143"/>
        <v>-1011.0336700000001</v>
      </c>
      <c r="BV1387" s="163"/>
      <c r="CI1387" s="163"/>
      <c r="CV1387" s="163"/>
      <c r="DI1387" s="163"/>
      <c r="DV1387" s="163"/>
      <c r="EI1387" s="163"/>
    </row>
    <row r="1388" spans="1:139" ht="15.75" outlineLevel="1" x14ac:dyDescent="0.25">
      <c r="A1388" s="2">
        <f t="shared" si="5130"/>
        <v>15</v>
      </c>
      <c r="B1388" s="1" t="str">
        <f t="shared" si="5130"/>
        <v>PRE-09726</v>
      </c>
      <c r="C1388" s="1" t="str">
        <f t="shared" si="5130"/>
        <v>SPP TAU - Circuit 230004</v>
      </c>
      <c r="D1388" s="2" t="str">
        <f t="shared" si="5130"/>
        <v>PRE-09726.1</v>
      </c>
      <c r="E1388" s="162" t="str">
        <f t="shared" si="5130"/>
        <v>SPP TAU - Circuit 230004</v>
      </c>
      <c r="F1388" s="123">
        <f t="shared" si="5062"/>
        <v>355</v>
      </c>
      <c r="G1388" s="213">
        <f>VLOOKUP($F1388,'2021 Depreciation Rates'!$A:$B,2,FALSE)</f>
        <v>3.5999999999999997E-2</v>
      </c>
      <c r="H1388" s="213">
        <f>VLOOKUP($F1388,'2022-2023 Depreciation Rates'!$A$1:$B$183,2,FALSE)</f>
        <v>2.8000000000000001E-2</v>
      </c>
      <c r="J1388" s="191">
        <f t="shared" ref="J1388:U1388" si="5149">-I1209*($G1388/12)</f>
        <v>0</v>
      </c>
      <c r="K1388" s="191">
        <f t="shared" si="5149"/>
        <v>0</v>
      </c>
      <c r="L1388" s="191">
        <f t="shared" si="5149"/>
        <v>0</v>
      </c>
      <c r="M1388" s="191">
        <f t="shared" si="5149"/>
        <v>0</v>
      </c>
      <c r="N1388" s="191">
        <f t="shared" si="5149"/>
        <v>0</v>
      </c>
      <c r="O1388" s="191">
        <f t="shared" si="5149"/>
        <v>0</v>
      </c>
      <c r="P1388" s="191">
        <f t="shared" si="5149"/>
        <v>0</v>
      </c>
      <c r="Q1388" s="191">
        <f t="shared" si="5149"/>
        <v>0</v>
      </c>
      <c r="R1388" s="191">
        <f t="shared" si="5149"/>
        <v>0</v>
      </c>
      <c r="S1388" s="191">
        <f t="shared" si="5149"/>
        <v>0</v>
      </c>
      <c r="T1388" s="191">
        <f t="shared" si="5149"/>
        <v>0</v>
      </c>
      <c r="U1388" s="191">
        <f t="shared" si="5149"/>
        <v>0</v>
      </c>
      <c r="V1388" s="163">
        <f t="shared" si="5012"/>
        <v>0</v>
      </c>
      <c r="W1388" s="116">
        <f t="shared" si="5064"/>
        <v>0</v>
      </c>
      <c r="X1388" s="191">
        <f t="shared" ref="X1388:AH1388" si="5150">-W1209*($G1388/12)</f>
        <v>0</v>
      </c>
      <c r="Y1388" s="191">
        <f t="shared" si="5150"/>
        <v>0</v>
      </c>
      <c r="Z1388" s="191">
        <f t="shared" si="5150"/>
        <v>0</v>
      </c>
      <c r="AA1388" s="191">
        <f t="shared" si="5150"/>
        <v>0</v>
      </c>
      <c r="AB1388" s="191">
        <f t="shared" si="5150"/>
        <v>0</v>
      </c>
      <c r="AC1388" s="191">
        <f t="shared" si="5150"/>
        <v>0</v>
      </c>
      <c r="AD1388" s="191">
        <f t="shared" si="5150"/>
        <v>0</v>
      </c>
      <c r="AE1388" s="191">
        <f t="shared" si="5150"/>
        <v>0</v>
      </c>
      <c r="AF1388" s="191">
        <f t="shared" si="5150"/>
        <v>0</v>
      </c>
      <c r="AG1388" s="191">
        <f t="shared" si="5150"/>
        <v>0</v>
      </c>
      <c r="AH1388" s="191">
        <f t="shared" si="5150"/>
        <v>0</v>
      </c>
      <c r="AI1388" s="116">
        <f t="shared" si="5134"/>
        <v>0</v>
      </c>
      <c r="AJ1388" s="116">
        <f t="shared" si="5021"/>
        <v>-157.87566666666669</v>
      </c>
      <c r="AK1388" s="116">
        <f t="shared" si="5022"/>
        <v>-157.87566666666669</v>
      </c>
      <c r="AL1388" s="116">
        <f t="shared" si="5145"/>
        <v>-157.87566666666669</v>
      </c>
      <c r="AM1388" s="116">
        <f t="shared" si="5145"/>
        <v>-157.87566666666669</v>
      </c>
      <c r="AN1388" s="116">
        <f t="shared" si="5145"/>
        <v>-157.87566666666669</v>
      </c>
      <c r="AO1388" s="116">
        <f t="shared" si="5145"/>
        <v>-157.87566666666669</v>
      </c>
      <c r="AP1388" s="116">
        <f t="shared" si="5145"/>
        <v>-157.87566666666669</v>
      </c>
      <c r="AQ1388" s="116">
        <f t="shared" si="5145"/>
        <v>-157.87566666666669</v>
      </c>
      <c r="AR1388" s="116">
        <f t="shared" si="5145"/>
        <v>-157.87566666666669</v>
      </c>
      <c r="AS1388" s="116">
        <f t="shared" si="5145"/>
        <v>-157.87566666666669</v>
      </c>
      <c r="AT1388" s="116">
        <f t="shared" si="5145"/>
        <v>-157.87566666666669</v>
      </c>
      <c r="AU1388" s="116">
        <f t="shared" si="5145"/>
        <v>-157.87566666666669</v>
      </c>
      <c r="AV1388" s="116">
        <f t="shared" si="5027"/>
        <v>-1894.5080000000007</v>
      </c>
      <c r="AW1388" s="116">
        <f t="shared" si="5023"/>
        <v>-157.87566666666669</v>
      </c>
      <c r="AX1388" s="191">
        <f t="shared" si="5138"/>
        <v>-157.87566666666669</v>
      </c>
      <c r="AY1388" s="191">
        <f t="shared" si="5138"/>
        <v>-157.87566666666669</v>
      </c>
      <c r="AZ1388" s="191">
        <f t="shared" si="5138"/>
        <v>-157.87566666666669</v>
      </c>
      <c r="BA1388" s="191">
        <f t="shared" si="5138"/>
        <v>-157.87566666666669</v>
      </c>
      <c r="BB1388" s="191">
        <f t="shared" si="5138"/>
        <v>-157.87566666666669</v>
      </c>
      <c r="BC1388" s="191">
        <f t="shared" si="5138"/>
        <v>-157.87566666666669</v>
      </c>
      <c r="BD1388" s="191">
        <f t="shared" si="5138"/>
        <v>-157.87566666666669</v>
      </c>
      <c r="BE1388" s="191">
        <f t="shared" si="5138"/>
        <v>-157.87566666666669</v>
      </c>
      <c r="BF1388" s="191">
        <f t="shared" si="5138"/>
        <v>-157.87566666666669</v>
      </c>
      <c r="BG1388" s="191">
        <f t="shared" si="5138"/>
        <v>-157.87566666666669</v>
      </c>
      <c r="BH1388" s="191">
        <f t="shared" si="5138"/>
        <v>-157.87566666666669</v>
      </c>
      <c r="BI1388" s="116">
        <f t="shared" si="5143"/>
        <v>-1894.5080000000007</v>
      </c>
      <c r="BV1388" s="163"/>
      <c r="CI1388" s="163"/>
      <c r="CV1388" s="163"/>
      <c r="DI1388" s="163"/>
      <c r="DV1388" s="163"/>
      <c r="EI1388" s="163"/>
    </row>
    <row r="1389" spans="1:139" ht="15.75" outlineLevel="1" x14ac:dyDescent="0.25">
      <c r="A1389" s="2">
        <f t="shared" si="5130"/>
        <v>15</v>
      </c>
      <c r="B1389" s="1" t="str">
        <f t="shared" si="5130"/>
        <v>PRE-09726</v>
      </c>
      <c r="C1389" s="1" t="str">
        <f t="shared" si="5130"/>
        <v>SPP TAU - Circuit 230004</v>
      </c>
      <c r="D1389" s="2" t="str">
        <f t="shared" si="5130"/>
        <v>PRE-09726.1</v>
      </c>
      <c r="E1389" s="162" t="str">
        <f t="shared" si="5130"/>
        <v>SPP TAU - Circuit 230004</v>
      </c>
      <c r="F1389" s="123">
        <f t="shared" si="5062"/>
        <v>356</v>
      </c>
      <c r="G1389" s="213">
        <f>VLOOKUP($F1389,'2021 Depreciation Rates'!$A:$B,2,FALSE)</f>
        <v>2.8000000000000001E-2</v>
      </c>
      <c r="H1389" s="213">
        <f>VLOOKUP($F1389,'2022-2023 Depreciation Rates'!$A$1:$B$183,2,FALSE)</f>
        <v>2.9000000000000001E-2</v>
      </c>
      <c r="J1389" s="191">
        <f t="shared" ref="J1389:U1389" si="5151">-I1210*($G1389/12)</f>
        <v>0</v>
      </c>
      <c r="K1389" s="191">
        <f t="shared" si="5151"/>
        <v>0</v>
      </c>
      <c r="L1389" s="191">
        <f t="shared" si="5151"/>
        <v>0</v>
      </c>
      <c r="M1389" s="191">
        <f t="shared" si="5151"/>
        <v>0</v>
      </c>
      <c r="N1389" s="191">
        <f t="shared" si="5151"/>
        <v>0</v>
      </c>
      <c r="O1389" s="191">
        <f t="shared" si="5151"/>
        <v>0</v>
      </c>
      <c r="P1389" s="191">
        <f t="shared" si="5151"/>
        <v>0</v>
      </c>
      <c r="Q1389" s="191">
        <f t="shared" si="5151"/>
        <v>0</v>
      </c>
      <c r="R1389" s="191">
        <f t="shared" si="5151"/>
        <v>0</v>
      </c>
      <c r="S1389" s="191">
        <f t="shared" si="5151"/>
        <v>0</v>
      </c>
      <c r="T1389" s="191">
        <f t="shared" si="5151"/>
        <v>0</v>
      </c>
      <c r="U1389" s="191">
        <f t="shared" si="5151"/>
        <v>0</v>
      </c>
      <c r="V1389" s="163">
        <f t="shared" ref="V1389" si="5152">SUM(J1389:U1389)</f>
        <v>0</v>
      </c>
      <c r="W1389" s="116">
        <f t="shared" si="5064"/>
        <v>0</v>
      </c>
      <c r="X1389" s="191">
        <f t="shared" ref="X1389:AH1389" si="5153">-W1210*($G1389/12)</f>
        <v>0</v>
      </c>
      <c r="Y1389" s="191">
        <f t="shared" si="5153"/>
        <v>0</v>
      </c>
      <c r="Z1389" s="191">
        <f t="shared" si="5153"/>
        <v>0</v>
      </c>
      <c r="AA1389" s="191">
        <f t="shared" si="5153"/>
        <v>0</v>
      </c>
      <c r="AB1389" s="191">
        <f t="shared" si="5153"/>
        <v>0</v>
      </c>
      <c r="AC1389" s="191">
        <f t="shared" si="5153"/>
        <v>0</v>
      </c>
      <c r="AD1389" s="191">
        <f t="shared" si="5153"/>
        <v>0</v>
      </c>
      <c r="AE1389" s="191">
        <f t="shared" si="5153"/>
        <v>0</v>
      </c>
      <c r="AF1389" s="191">
        <f t="shared" si="5153"/>
        <v>0</v>
      </c>
      <c r="AG1389" s="191">
        <f t="shared" si="5153"/>
        <v>0</v>
      </c>
      <c r="AH1389" s="191">
        <f t="shared" si="5153"/>
        <v>0</v>
      </c>
      <c r="AI1389" s="116">
        <f t="shared" si="5134"/>
        <v>0</v>
      </c>
      <c r="AJ1389" s="116">
        <f t="shared" si="5021"/>
        <v>-174.91207416666668</v>
      </c>
      <c r="AK1389" s="116">
        <f t="shared" si="5022"/>
        <v>-174.91207416666668</v>
      </c>
      <c r="AL1389" s="116">
        <f t="shared" si="5145"/>
        <v>-174.91207416666668</v>
      </c>
      <c r="AM1389" s="116">
        <f t="shared" si="5145"/>
        <v>-174.91207416666668</v>
      </c>
      <c r="AN1389" s="116">
        <f t="shared" si="5145"/>
        <v>-174.91207416666668</v>
      </c>
      <c r="AO1389" s="116">
        <f t="shared" si="5145"/>
        <v>-174.91207416666668</v>
      </c>
      <c r="AP1389" s="116">
        <f t="shared" si="5145"/>
        <v>-174.91207416666668</v>
      </c>
      <c r="AQ1389" s="116">
        <f t="shared" si="5145"/>
        <v>-174.91207416666668</v>
      </c>
      <c r="AR1389" s="116">
        <f t="shared" si="5145"/>
        <v>-174.91207416666668</v>
      </c>
      <c r="AS1389" s="116">
        <f t="shared" si="5145"/>
        <v>-174.91207416666668</v>
      </c>
      <c r="AT1389" s="116">
        <f t="shared" si="5145"/>
        <v>-174.91207416666668</v>
      </c>
      <c r="AU1389" s="116">
        <f t="shared" si="5145"/>
        <v>-174.91207416666668</v>
      </c>
      <c r="AV1389" s="116">
        <f t="shared" ref="AV1389" si="5154">SUM(AJ1389:AU1389)</f>
        <v>-2098.9448899999998</v>
      </c>
      <c r="AW1389" s="116">
        <f t="shared" si="5023"/>
        <v>-174.91207416666668</v>
      </c>
      <c r="AX1389" s="191">
        <f t="shared" si="5138"/>
        <v>-174.91207416666668</v>
      </c>
      <c r="AY1389" s="191">
        <f t="shared" si="5138"/>
        <v>-174.91207416666668</v>
      </c>
      <c r="AZ1389" s="191">
        <f t="shared" si="5138"/>
        <v>-174.91207416666668</v>
      </c>
      <c r="BA1389" s="191">
        <f t="shared" si="5138"/>
        <v>-174.91207416666668</v>
      </c>
      <c r="BB1389" s="191">
        <f t="shared" si="5138"/>
        <v>-174.91207416666668</v>
      </c>
      <c r="BC1389" s="191">
        <f t="shared" si="5138"/>
        <v>-174.91207416666668</v>
      </c>
      <c r="BD1389" s="191">
        <f t="shared" si="5138"/>
        <v>-174.91207416666668</v>
      </c>
      <c r="BE1389" s="191">
        <f t="shared" si="5138"/>
        <v>-174.91207416666668</v>
      </c>
      <c r="BF1389" s="191">
        <f t="shared" si="5138"/>
        <v>-174.91207416666668</v>
      </c>
      <c r="BG1389" s="191">
        <f t="shared" si="5138"/>
        <v>-174.91207416666668</v>
      </c>
      <c r="BH1389" s="191">
        <f t="shared" si="5138"/>
        <v>-174.91207416666668</v>
      </c>
      <c r="BI1389" s="116">
        <f t="shared" ref="BI1389" si="5155">SUM(AW1389:BH1389)</f>
        <v>-2098.9448899999998</v>
      </c>
      <c r="BV1389" s="163"/>
      <c r="CI1389" s="163"/>
      <c r="CV1389" s="163"/>
      <c r="DI1389" s="163"/>
      <c r="DV1389" s="163"/>
      <c r="EI1389" s="163"/>
    </row>
    <row r="1390" spans="1:139" ht="15.75" outlineLevel="1" x14ac:dyDescent="0.25">
      <c r="A1390" s="2">
        <f t="shared" si="5130"/>
        <v>16</v>
      </c>
      <c r="B1390" s="1" t="str">
        <f t="shared" si="5130"/>
        <v>PRE-09727</v>
      </c>
      <c r="C1390" s="1" t="str">
        <f t="shared" si="5130"/>
        <v>SPP TAU - Circuit 230625</v>
      </c>
      <c r="D1390" s="2" t="str">
        <f t="shared" si="5130"/>
        <v>PRE-09727.1</v>
      </c>
      <c r="E1390" s="162" t="str">
        <f t="shared" si="5130"/>
        <v>SPP TAU - Circuit 230625</v>
      </c>
      <c r="F1390" s="123">
        <f t="shared" si="5062"/>
        <v>355</v>
      </c>
      <c r="G1390" s="213">
        <f>VLOOKUP($F1390,'2021 Depreciation Rates'!$A:$B,2,FALSE)</f>
        <v>3.5999999999999997E-2</v>
      </c>
      <c r="H1390" s="213">
        <f>VLOOKUP($F1390,'2022-2023 Depreciation Rates'!$A$1:$B$183,2,FALSE)</f>
        <v>2.8000000000000001E-2</v>
      </c>
      <c r="J1390" s="191">
        <f t="shared" ref="J1390:U1390" si="5156">-I1211*($G1390/12)</f>
        <v>0</v>
      </c>
      <c r="K1390" s="191">
        <f t="shared" si="5156"/>
        <v>0</v>
      </c>
      <c r="L1390" s="191">
        <f t="shared" si="5156"/>
        <v>0</v>
      </c>
      <c r="M1390" s="191">
        <f t="shared" si="5156"/>
        <v>0</v>
      </c>
      <c r="N1390" s="191">
        <f t="shared" si="5156"/>
        <v>0</v>
      </c>
      <c r="O1390" s="191">
        <f t="shared" si="5156"/>
        <v>0</v>
      </c>
      <c r="P1390" s="191">
        <f t="shared" si="5156"/>
        <v>0</v>
      </c>
      <c r="Q1390" s="191">
        <f t="shared" si="5156"/>
        <v>0</v>
      </c>
      <c r="R1390" s="191">
        <f t="shared" si="5156"/>
        <v>0</v>
      </c>
      <c r="S1390" s="191">
        <f t="shared" si="5156"/>
        <v>0</v>
      </c>
      <c r="T1390" s="191">
        <f t="shared" si="5156"/>
        <v>0</v>
      </c>
      <c r="U1390" s="191">
        <f t="shared" si="5156"/>
        <v>0</v>
      </c>
      <c r="V1390" s="163">
        <f t="shared" si="5012"/>
        <v>0</v>
      </c>
      <c r="W1390" s="116">
        <f t="shared" si="5064"/>
        <v>0</v>
      </c>
      <c r="X1390" s="191">
        <f t="shared" ref="X1390:AH1390" si="5157">-W1211*($G1390/12)</f>
        <v>0</v>
      </c>
      <c r="Y1390" s="191">
        <f t="shared" si="5157"/>
        <v>0</v>
      </c>
      <c r="Z1390" s="191">
        <f t="shared" si="5157"/>
        <v>0</v>
      </c>
      <c r="AA1390" s="191">
        <f t="shared" si="5157"/>
        <v>0</v>
      </c>
      <c r="AB1390" s="191">
        <f t="shared" si="5157"/>
        <v>0</v>
      </c>
      <c r="AC1390" s="191">
        <f t="shared" si="5157"/>
        <v>0</v>
      </c>
      <c r="AD1390" s="191">
        <f t="shared" si="5157"/>
        <v>0</v>
      </c>
      <c r="AE1390" s="191">
        <f t="shared" si="5157"/>
        <v>0</v>
      </c>
      <c r="AF1390" s="191">
        <f t="shared" si="5157"/>
        <v>0</v>
      </c>
      <c r="AG1390" s="191">
        <f t="shared" si="5157"/>
        <v>0</v>
      </c>
      <c r="AH1390" s="191">
        <f t="shared" si="5157"/>
        <v>-45.32018999999999</v>
      </c>
      <c r="AI1390" s="116">
        <f t="shared" si="5134"/>
        <v>-45.32018999999999</v>
      </c>
      <c r="AJ1390" s="116">
        <f t="shared" si="5021"/>
        <v>-35.249036666666669</v>
      </c>
      <c r="AK1390" s="116">
        <f t="shared" si="5022"/>
        <v>-35.249036666666669</v>
      </c>
      <c r="AL1390" s="116">
        <f t="shared" si="5145"/>
        <v>-35.249036666666669</v>
      </c>
      <c r="AM1390" s="116">
        <f t="shared" si="5145"/>
        <v>-35.249036666666669</v>
      </c>
      <c r="AN1390" s="116">
        <f t="shared" si="5145"/>
        <v>-35.249036666666669</v>
      </c>
      <c r="AO1390" s="116">
        <f t="shared" si="5145"/>
        <v>-35.249036666666669</v>
      </c>
      <c r="AP1390" s="116">
        <f t="shared" si="5145"/>
        <v>-35.249036666666669</v>
      </c>
      <c r="AQ1390" s="116">
        <f t="shared" si="5145"/>
        <v>-35.249036666666669</v>
      </c>
      <c r="AR1390" s="116">
        <f t="shared" si="5145"/>
        <v>-35.249036666666669</v>
      </c>
      <c r="AS1390" s="116">
        <f t="shared" si="5145"/>
        <v>-35.249036666666669</v>
      </c>
      <c r="AT1390" s="116">
        <f t="shared" si="5145"/>
        <v>-35.249036666666669</v>
      </c>
      <c r="AU1390" s="116">
        <f t="shared" si="5145"/>
        <v>-35.249036666666669</v>
      </c>
      <c r="AV1390" s="116">
        <f t="shared" si="5027"/>
        <v>-422.98843999999991</v>
      </c>
      <c r="AW1390" s="116">
        <f t="shared" si="5023"/>
        <v>-35.249036666666669</v>
      </c>
      <c r="AX1390" s="191">
        <f t="shared" si="5138"/>
        <v>-35.249036666666669</v>
      </c>
      <c r="AY1390" s="191">
        <f t="shared" si="5138"/>
        <v>-35.249036666666669</v>
      </c>
      <c r="AZ1390" s="191">
        <f t="shared" si="5138"/>
        <v>-35.249036666666669</v>
      </c>
      <c r="BA1390" s="191">
        <f t="shared" si="5138"/>
        <v>-35.249036666666669</v>
      </c>
      <c r="BB1390" s="191">
        <f t="shared" si="5138"/>
        <v>-35.249036666666669</v>
      </c>
      <c r="BC1390" s="191">
        <f t="shared" si="5138"/>
        <v>-35.249036666666669</v>
      </c>
      <c r="BD1390" s="191">
        <f t="shared" si="5138"/>
        <v>-35.249036666666669</v>
      </c>
      <c r="BE1390" s="191">
        <f t="shared" si="5138"/>
        <v>-35.249036666666669</v>
      </c>
      <c r="BF1390" s="191">
        <f t="shared" si="5138"/>
        <v>-35.249036666666669</v>
      </c>
      <c r="BG1390" s="191">
        <f t="shared" si="5138"/>
        <v>-35.249036666666669</v>
      </c>
      <c r="BH1390" s="191">
        <f t="shared" si="5138"/>
        <v>-35.249036666666669</v>
      </c>
      <c r="BI1390" s="116">
        <f t="shared" si="5143"/>
        <v>-422.98843999999991</v>
      </c>
      <c r="BV1390" s="163"/>
      <c r="CI1390" s="163"/>
      <c r="CV1390" s="163"/>
      <c r="DI1390" s="163"/>
      <c r="DV1390" s="163"/>
      <c r="EI1390" s="163"/>
    </row>
    <row r="1391" spans="1:139" ht="15.75" outlineLevel="1" x14ac:dyDescent="0.25">
      <c r="A1391" s="2">
        <f t="shared" ref="A1391:E1400" si="5158">A1212</f>
        <v>16</v>
      </c>
      <c r="B1391" s="1" t="str">
        <f t="shared" si="5158"/>
        <v>PRE-09727</v>
      </c>
      <c r="C1391" s="1" t="str">
        <f t="shared" si="5158"/>
        <v>SPP TAU - Circuit 230625</v>
      </c>
      <c r="D1391" s="2" t="str">
        <f t="shared" si="5158"/>
        <v>PRE-09727.1</v>
      </c>
      <c r="E1391" s="162" t="str">
        <f t="shared" si="5158"/>
        <v>SPP TAU - Circuit 230625</v>
      </c>
      <c r="F1391" s="123">
        <f t="shared" si="5062"/>
        <v>356</v>
      </c>
      <c r="G1391" s="213">
        <f>VLOOKUP($F1391,'2021 Depreciation Rates'!$A:$B,2,FALSE)</f>
        <v>2.8000000000000001E-2</v>
      </c>
      <c r="H1391" s="213">
        <f>VLOOKUP($F1391,'2022-2023 Depreciation Rates'!$A$1:$B$183,2,FALSE)</f>
        <v>2.9000000000000001E-2</v>
      </c>
      <c r="J1391" s="191"/>
      <c r="K1391" s="191"/>
      <c r="L1391" s="191"/>
      <c r="M1391" s="191"/>
      <c r="N1391" s="191"/>
      <c r="O1391" s="191"/>
      <c r="P1391" s="191"/>
      <c r="Q1391" s="191"/>
      <c r="R1391" s="191"/>
      <c r="S1391" s="191"/>
      <c r="T1391" s="191"/>
      <c r="U1391" s="191"/>
      <c r="V1391" s="163"/>
      <c r="W1391" s="116">
        <f t="shared" si="5064"/>
        <v>0</v>
      </c>
      <c r="X1391" s="191">
        <f t="shared" ref="X1391:AH1391" si="5159">-W1212*($G1391/12)</f>
        <v>0</v>
      </c>
      <c r="Y1391" s="191">
        <f t="shared" si="5159"/>
        <v>0</v>
      </c>
      <c r="Z1391" s="191">
        <f t="shared" si="5159"/>
        <v>0</v>
      </c>
      <c r="AA1391" s="191">
        <f t="shared" si="5159"/>
        <v>0</v>
      </c>
      <c r="AB1391" s="191">
        <f t="shared" si="5159"/>
        <v>0</v>
      </c>
      <c r="AC1391" s="191">
        <f t="shared" si="5159"/>
        <v>0</v>
      </c>
      <c r="AD1391" s="191">
        <f t="shared" si="5159"/>
        <v>0</v>
      </c>
      <c r="AE1391" s="191">
        <f t="shared" si="5159"/>
        <v>0</v>
      </c>
      <c r="AF1391" s="191">
        <f t="shared" si="5159"/>
        <v>0</v>
      </c>
      <c r="AG1391" s="191">
        <f t="shared" si="5159"/>
        <v>0</v>
      </c>
      <c r="AH1391" s="191">
        <f t="shared" si="5159"/>
        <v>-41.357866666666666</v>
      </c>
      <c r="AI1391" s="116">
        <f t="shared" si="5134"/>
        <v>-41.357866666666666</v>
      </c>
      <c r="AJ1391" s="116">
        <f t="shared" si="5021"/>
        <v>-42.834933333333332</v>
      </c>
      <c r="AK1391" s="116">
        <f t="shared" si="5022"/>
        <v>-42.834933333333332</v>
      </c>
      <c r="AL1391" s="116">
        <f t="shared" si="5145"/>
        <v>-42.834933333333332</v>
      </c>
      <c r="AM1391" s="116">
        <f t="shared" si="5145"/>
        <v>-42.834933333333332</v>
      </c>
      <c r="AN1391" s="116">
        <f t="shared" si="5145"/>
        <v>-42.834933333333332</v>
      </c>
      <c r="AO1391" s="116">
        <f t="shared" si="5145"/>
        <v>-42.834933333333332</v>
      </c>
      <c r="AP1391" s="116">
        <f t="shared" si="5145"/>
        <v>-42.834933333333332</v>
      </c>
      <c r="AQ1391" s="116">
        <f t="shared" si="5145"/>
        <v>-42.834933333333332</v>
      </c>
      <c r="AR1391" s="116">
        <f t="shared" si="5145"/>
        <v>-42.834933333333332</v>
      </c>
      <c r="AS1391" s="116">
        <f t="shared" si="5145"/>
        <v>-42.834933333333332</v>
      </c>
      <c r="AT1391" s="116">
        <f t="shared" si="5145"/>
        <v>-42.834933333333332</v>
      </c>
      <c r="AU1391" s="116">
        <f t="shared" si="5145"/>
        <v>-42.834933333333332</v>
      </c>
      <c r="AV1391" s="116">
        <f t="shared" si="5027"/>
        <v>-514.01919999999984</v>
      </c>
      <c r="AW1391" s="116">
        <f t="shared" si="5023"/>
        <v>-42.834933333333332</v>
      </c>
      <c r="AX1391" s="191">
        <f t="shared" si="5138"/>
        <v>-42.834933333333332</v>
      </c>
      <c r="AY1391" s="191">
        <f t="shared" si="5138"/>
        <v>-42.834933333333332</v>
      </c>
      <c r="AZ1391" s="191">
        <f t="shared" si="5138"/>
        <v>-42.834933333333332</v>
      </c>
      <c r="BA1391" s="191">
        <f t="shared" si="5138"/>
        <v>-42.834933333333332</v>
      </c>
      <c r="BB1391" s="191">
        <f t="shared" si="5138"/>
        <v>-42.834933333333332</v>
      </c>
      <c r="BC1391" s="191">
        <f t="shared" si="5138"/>
        <v>-42.834933333333332</v>
      </c>
      <c r="BD1391" s="191">
        <f t="shared" si="5138"/>
        <v>-42.834933333333332</v>
      </c>
      <c r="BE1391" s="191">
        <f t="shared" si="5138"/>
        <v>-42.834933333333332</v>
      </c>
      <c r="BF1391" s="191">
        <f t="shared" si="5138"/>
        <v>-42.834933333333332</v>
      </c>
      <c r="BG1391" s="191">
        <f t="shared" si="5138"/>
        <v>-42.834933333333332</v>
      </c>
      <c r="BH1391" s="191">
        <f t="shared" si="5138"/>
        <v>-42.834933333333332</v>
      </c>
      <c r="BI1391" s="116">
        <f t="shared" si="5143"/>
        <v>-514.01919999999984</v>
      </c>
      <c r="BV1391" s="163"/>
      <c r="CI1391" s="163"/>
      <c r="CV1391" s="163"/>
      <c r="DI1391" s="163"/>
      <c r="DV1391" s="163"/>
      <c r="EI1391" s="163"/>
    </row>
    <row r="1392" spans="1:139" ht="15.75" outlineLevel="1" x14ac:dyDescent="0.25">
      <c r="A1392" s="2">
        <f t="shared" si="5158"/>
        <v>17</v>
      </c>
      <c r="B1392" s="1" t="str">
        <f t="shared" si="5158"/>
        <v>PRE-09728</v>
      </c>
      <c r="C1392" s="1" t="str">
        <f t="shared" si="5158"/>
        <v>SPP TAU - Circuit 230021</v>
      </c>
      <c r="D1392" s="2" t="str">
        <f t="shared" si="5158"/>
        <v>PRE-09728.1</v>
      </c>
      <c r="E1392" s="162" t="str">
        <f t="shared" si="5158"/>
        <v>SPP TAU - Circuit 230021</v>
      </c>
      <c r="F1392" s="123">
        <f t="shared" si="5062"/>
        <v>355</v>
      </c>
      <c r="G1392" s="213">
        <f>VLOOKUP($F1392,'2021 Depreciation Rates'!$A:$B,2,FALSE)</f>
        <v>3.5999999999999997E-2</v>
      </c>
      <c r="H1392" s="213">
        <f>VLOOKUP($F1392,'2022-2023 Depreciation Rates'!$A$1:$B$183,2,FALSE)</f>
        <v>2.8000000000000001E-2</v>
      </c>
      <c r="J1392" s="191">
        <f t="shared" ref="J1392:U1392" si="5160">-I1213*($G1392/12)</f>
        <v>0</v>
      </c>
      <c r="K1392" s="191">
        <f t="shared" si="5160"/>
        <v>0</v>
      </c>
      <c r="L1392" s="191">
        <f t="shared" si="5160"/>
        <v>0</v>
      </c>
      <c r="M1392" s="191">
        <f t="shared" si="5160"/>
        <v>0</v>
      </c>
      <c r="N1392" s="191">
        <f t="shared" si="5160"/>
        <v>0</v>
      </c>
      <c r="O1392" s="191">
        <f t="shared" si="5160"/>
        <v>0</v>
      </c>
      <c r="P1392" s="191">
        <f t="shared" si="5160"/>
        <v>0</v>
      </c>
      <c r="Q1392" s="191">
        <f t="shared" si="5160"/>
        <v>0</v>
      </c>
      <c r="R1392" s="191">
        <f t="shared" si="5160"/>
        <v>0</v>
      </c>
      <c r="S1392" s="191">
        <f t="shared" si="5160"/>
        <v>0</v>
      </c>
      <c r="T1392" s="191">
        <f t="shared" si="5160"/>
        <v>0</v>
      </c>
      <c r="U1392" s="191">
        <f t="shared" si="5160"/>
        <v>0</v>
      </c>
      <c r="V1392" s="163">
        <f t="shared" si="5012"/>
        <v>0</v>
      </c>
      <c r="W1392" s="116">
        <f t="shared" si="5064"/>
        <v>0</v>
      </c>
      <c r="X1392" s="191">
        <f t="shared" ref="X1392:AH1392" si="5161">-W1213*($G1392/12)</f>
        <v>0</v>
      </c>
      <c r="Y1392" s="191">
        <f t="shared" si="5161"/>
        <v>0</v>
      </c>
      <c r="Z1392" s="191">
        <f t="shared" si="5161"/>
        <v>0</v>
      </c>
      <c r="AA1392" s="191">
        <f t="shared" si="5161"/>
        <v>0</v>
      </c>
      <c r="AB1392" s="191">
        <f t="shared" si="5161"/>
        <v>0</v>
      </c>
      <c r="AC1392" s="191">
        <f t="shared" si="5161"/>
        <v>0</v>
      </c>
      <c r="AD1392" s="191">
        <f t="shared" si="5161"/>
        <v>0</v>
      </c>
      <c r="AE1392" s="191">
        <f t="shared" si="5161"/>
        <v>0</v>
      </c>
      <c r="AF1392" s="191">
        <f t="shared" si="5161"/>
        <v>0</v>
      </c>
      <c r="AG1392" s="191">
        <f t="shared" si="5161"/>
        <v>-85.945289999999986</v>
      </c>
      <c r="AH1392" s="191">
        <f t="shared" si="5161"/>
        <v>-85.945289999999986</v>
      </c>
      <c r="AI1392" s="116">
        <f t="shared" si="5134"/>
        <v>-171.89057999999997</v>
      </c>
      <c r="AJ1392" s="116">
        <f t="shared" si="5021"/>
        <v>-66.846336666666673</v>
      </c>
      <c r="AK1392" s="116">
        <f t="shared" si="5022"/>
        <v>-66.846336666666673</v>
      </c>
      <c r="AL1392" s="116">
        <f t="shared" si="5145"/>
        <v>-66.846336666666673</v>
      </c>
      <c r="AM1392" s="116">
        <f t="shared" si="5145"/>
        <v>-66.846336666666673</v>
      </c>
      <c r="AN1392" s="116">
        <f t="shared" si="5145"/>
        <v>-66.846336666666673</v>
      </c>
      <c r="AO1392" s="116">
        <f t="shared" si="5145"/>
        <v>-66.846336666666673</v>
      </c>
      <c r="AP1392" s="116">
        <f t="shared" si="5145"/>
        <v>-66.846336666666673</v>
      </c>
      <c r="AQ1392" s="116">
        <f t="shared" si="5145"/>
        <v>-66.846336666666673</v>
      </c>
      <c r="AR1392" s="116">
        <f t="shared" si="5145"/>
        <v>-66.846336666666673</v>
      </c>
      <c r="AS1392" s="116">
        <f t="shared" si="5145"/>
        <v>-66.846336666666673</v>
      </c>
      <c r="AT1392" s="116">
        <f t="shared" si="5145"/>
        <v>-66.846336666666673</v>
      </c>
      <c r="AU1392" s="116">
        <f t="shared" si="5145"/>
        <v>-66.846336666666673</v>
      </c>
      <c r="AV1392" s="116">
        <f t="shared" si="5027"/>
        <v>-802.1560400000003</v>
      </c>
      <c r="AW1392" s="116">
        <f t="shared" si="5023"/>
        <v>-66.846336666666673</v>
      </c>
      <c r="AX1392" s="116">
        <f t="shared" si="5138"/>
        <v>-66.846336666666673</v>
      </c>
      <c r="AY1392" s="116">
        <f t="shared" si="5138"/>
        <v>-66.846336666666673</v>
      </c>
      <c r="AZ1392" s="116">
        <f t="shared" si="5138"/>
        <v>-66.846336666666673</v>
      </c>
      <c r="BA1392" s="116">
        <f t="shared" si="5138"/>
        <v>-66.846336666666673</v>
      </c>
      <c r="BB1392" s="116">
        <f t="shared" si="5138"/>
        <v>-66.846336666666673</v>
      </c>
      <c r="BC1392" s="116">
        <f t="shared" si="5138"/>
        <v>-66.846336666666673</v>
      </c>
      <c r="BD1392" s="116">
        <f t="shared" si="5138"/>
        <v>-66.846336666666673</v>
      </c>
      <c r="BE1392" s="116">
        <f t="shared" si="5138"/>
        <v>-66.846336666666673</v>
      </c>
      <c r="BF1392" s="116">
        <f t="shared" si="5138"/>
        <v>-66.846336666666673</v>
      </c>
      <c r="BG1392" s="116">
        <f t="shared" si="5138"/>
        <v>-66.846336666666673</v>
      </c>
      <c r="BH1392" s="116">
        <f t="shared" si="5138"/>
        <v>-66.846336666666673</v>
      </c>
      <c r="BI1392" s="116">
        <f t="shared" si="5028"/>
        <v>-802.1560400000003</v>
      </c>
      <c r="BV1392" s="163"/>
      <c r="CI1392" s="163"/>
      <c r="CV1392" s="163"/>
      <c r="DI1392" s="163"/>
      <c r="DV1392" s="163"/>
      <c r="EI1392" s="163"/>
    </row>
    <row r="1393" spans="1:139" ht="15.75" outlineLevel="1" x14ac:dyDescent="0.25">
      <c r="A1393" s="2">
        <f t="shared" si="5158"/>
        <v>17</v>
      </c>
      <c r="B1393" s="1" t="str">
        <f t="shared" si="5158"/>
        <v>PRE-09728</v>
      </c>
      <c r="C1393" s="1" t="str">
        <f t="shared" si="5158"/>
        <v>SPP TAU - Circuit 230021</v>
      </c>
      <c r="D1393" s="2" t="str">
        <f t="shared" si="5158"/>
        <v>PRE-09728.1</v>
      </c>
      <c r="E1393" s="162" t="str">
        <f t="shared" si="5158"/>
        <v>SPP TAU - Circuit 230021</v>
      </c>
      <c r="F1393" s="123">
        <f t="shared" si="5062"/>
        <v>356</v>
      </c>
      <c r="G1393" s="213">
        <f>VLOOKUP($F1393,'2021 Depreciation Rates'!$A:$B,2,FALSE)</f>
        <v>2.8000000000000001E-2</v>
      </c>
      <c r="H1393" s="213">
        <f>VLOOKUP($F1393,'2022-2023 Depreciation Rates'!$A$1:$B$183,2,FALSE)</f>
        <v>2.9000000000000001E-2</v>
      </c>
      <c r="J1393" s="191">
        <f t="shared" ref="J1393:U1393" si="5162">-I1214*($G1393/12)</f>
        <v>0</v>
      </c>
      <c r="K1393" s="191">
        <f t="shared" si="5162"/>
        <v>0</v>
      </c>
      <c r="L1393" s="191">
        <f t="shared" si="5162"/>
        <v>0</v>
      </c>
      <c r="M1393" s="191">
        <f t="shared" si="5162"/>
        <v>0</v>
      </c>
      <c r="N1393" s="191">
        <f t="shared" si="5162"/>
        <v>0</v>
      </c>
      <c r="O1393" s="191">
        <f t="shared" si="5162"/>
        <v>0</v>
      </c>
      <c r="P1393" s="191">
        <f t="shared" si="5162"/>
        <v>0</v>
      </c>
      <c r="Q1393" s="191">
        <f t="shared" si="5162"/>
        <v>0</v>
      </c>
      <c r="R1393" s="191">
        <f t="shared" si="5162"/>
        <v>0</v>
      </c>
      <c r="S1393" s="191">
        <f t="shared" si="5162"/>
        <v>0</v>
      </c>
      <c r="T1393" s="191">
        <f t="shared" si="5162"/>
        <v>0</v>
      </c>
      <c r="U1393" s="191">
        <f t="shared" si="5162"/>
        <v>0</v>
      </c>
      <c r="V1393" s="163">
        <f t="shared" ref="V1393" si="5163">SUM(J1393:U1393)</f>
        <v>0</v>
      </c>
      <c r="W1393" s="116">
        <f t="shared" ref="W1393:W1424" si="5164">-U1214*($G1393/12)</f>
        <v>0</v>
      </c>
      <c r="X1393" s="191">
        <f t="shared" ref="X1393:AH1393" si="5165">-W1214*($G1393/12)</f>
        <v>0</v>
      </c>
      <c r="Y1393" s="191">
        <f t="shared" si="5165"/>
        <v>0</v>
      </c>
      <c r="Z1393" s="191">
        <f t="shared" si="5165"/>
        <v>0</v>
      </c>
      <c r="AA1393" s="191">
        <f t="shared" si="5165"/>
        <v>0</v>
      </c>
      <c r="AB1393" s="191">
        <f t="shared" si="5165"/>
        <v>0</v>
      </c>
      <c r="AC1393" s="191">
        <f t="shared" si="5165"/>
        <v>0</v>
      </c>
      <c r="AD1393" s="191">
        <f t="shared" si="5165"/>
        <v>0</v>
      </c>
      <c r="AE1393" s="191">
        <f t="shared" si="5165"/>
        <v>0</v>
      </c>
      <c r="AF1393" s="191">
        <f t="shared" si="5165"/>
        <v>0</v>
      </c>
      <c r="AG1393" s="191">
        <f t="shared" si="5165"/>
        <v>-75.971303333333339</v>
      </c>
      <c r="AH1393" s="191">
        <f t="shared" si="5165"/>
        <v>-75.971303333333339</v>
      </c>
      <c r="AI1393" s="116">
        <f t="shared" si="5134"/>
        <v>-151.94260666666668</v>
      </c>
      <c r="AJ1393" s="116">
        <f t="shared" si="5021"/>
        <v>-78.684564166666675</v>
      </c>
      <c r="AK1393" s="116">
        <f t="shared" si="5022"/>
        <v>-78.684564166666675</v>
      </c>
      <c r="AL1393" s="116">
        <f t="shared" si="5145"/>
        <v>-78.684564166666675</v>
      </c>
      <c r="AM1393" s="116">
        <f t="shared" si="5145"/>
        <v>-78.684564166666675</v>
      </c>
      <c r="AN1393" s="116">
        <f t="shared" si="5145"/>
        <v>-78.684564166666675</v>
      </c>
      <c r="AO1393" s="116">
        <f t="shared" si="5145"/>
        <v>-78.684564166666675</v>
      </c>
      <c r="AP1393" s="116">
        <f t="shared" si="5145"/>
        <v>-78.684564166666675</v>
      </c>
      <c r="AQ1393" s="116">
        <f t="shared" si="5145"/>
        <v>-78.684564166666675</v>
      </c>
      <c r="AR1393" s="116">
        <f t="shared" si="5145"/>
        <v>-78.684564166666675</v>
      </c>
      <c r="AS1393" s="116">
        <f t="shared" si="5145"/>
        <v>-78.684564166666675</v>
      </c>
      <c r="AT1393" s="116">
        <f t="shared" si="5145"/>
        <v>-78.684564166666675</v>
      </c>
      <c r="AU1393" s="116">
        <f t="shared" si="5145"/>
        <v>-78.684564166666675</v>
      </c>
      <c r="AV1393" s="116">
        <f t="shared" ref="AV1393" si="5166">SUM(AJ1393:AU1393)</f>
        <v>-944.21476999999993</v>
      </c>
      <c r="AW1393" s="116">
        <f t="shared" si="5023"/>
        <v>-78.684564166666675</v>
      </c>
      <c r="AX1393" s="116">
        <f t="shared" si="5138"/>
        <v>-78.684564166666675</v>
      </c>
      <c r="AY1393" s="116">
        <f t="shared" si="5138"/>
        <v>-78.684564166666675</v>
      </c>
      <c r="AZ1393" s="116">
        <f t="shared" si="5138"/>
        <v>-78.684564166666675</v>
      </c>
      <c r="BA1393" s="116">
        <f t="shared" si="5138"/>
        <v>-78.684564166666675</v>
      </c>
      <c r="BB1393" s="116">
        <f t="shared" si="5138"/>
        <v>-78.684564166666675</v>
      </c>
      <c r="BC1393" s="116">
        <f t="shared" si="5138"/>
        <v>-78.684564166666675</v>
      </c>
      <c r="BD1393" s="116">
        <f t="shared" si="5138"/>
        <v>-78.684564166666675</v>
      </c>
      <c r="BE1393" s="116">
        <f t="shared" si="5138"/>
        <v>-78.684564166666675</v>
      </c>
      <c r="BF1393" s="116">
        <f t="shared" si="5138"/>
        <v>-78.684564166666675</v>
      </c>
      <c r="BG1393" s="116">
        <f t="shared" si="5138"/>
        <v>-78.684564166666675</v>
      </c>
      <c r="BH1393" s="116">
        <f t="shared" si="5138"/>
        <v>-78.684564166666675</v>
      </c>
      <c r="BI1393" s="116">
        <f t="shared" si="5028"/>
        <v>-944.21476999999993</v>
      </c>
      <c r="BV1393" s="163"/>
      <c r="CI1393" s="163"/>
      <c r="CV1393" s="163"/>
      <c r="DI1393" s="163"/>
      <c r="DV1393" s="163"/>
      <c r="EI1393" s="163"/>
    </row>
    <row r="1394" spans="1:139" ht="15.75" outlineLevel="1" x14ac:dyDescent="0.25">
      <c r="A1394" s="2">
        <f t="shared" si="5158"/>
        <v>18</v>
      </c>
      <c r="B1394" s="1" t="str">
        <f t="shared" si="5158"/>
        <v>PRE-09729</v>
      </c>
      <c r="C1394" s="1" t="str">
        <f t="shared" si="5158"/>
        <v>SPP TAU - Circuit 230052</v>
      </c>
      <c r="D1394" s="2" t="str">
        <f t="shared" si="5158"/>
        <v>PRE-09729.1</v>
      </c>
      <c r="E1394" s="162" t="str">
        <f t="shared" si="5158"/>
        <v>SPP TAU - Circuit 230052</v>
      </c>
      <c r="F1394" s="123">
        <f t="shared" si="5062"/>
        <v>355</v>
      </c>
      <c r="G1394" s="213">
        <f>VLOOKUP($F1394,'2021 Depreciation Rates'!$A:$B,2,FALSE)</f>
        <v>3.5999999999999997E-2</v>
      </c>
      <c r="H1394" s="213">
        <f>VLOOKUP($F1394,'2022-2023 Depreciation Rates'!$A$1:$B$183,2,FALSE)</f>
        <v>2.8000000000000001E-2</v>
      </c>
      <c r="J1394" s="191">
        <f t="shared" ref="J1394:U1394" si="5167">-I1215*($G1394/12)</f>
        <v>0</v>
      </c>
      <c r="K1394" s="191">
        <f t="shared" si="5167"/>
        <v>0</v>
      </c>
      <c r="L1394" s="191">
        <f t="shared" si="5167"/>
        <v>0</v>
      </c>
      <c r="M1394" s="191">
        <f t="shared" si="5167"/>
        <v>0</v>
      </c>
      <c r="N1394" s="191">
        <f t="shared" si="5167"/>
        <v>0</v>
      </c>
      <c r="O1394" s="191">
        <f t="shared" si="5167"/>
        <v>0</v>
      </c>
      <c r="P1394" s="191">
        <f t="shared" si="5167"/>
        <v>0</v>
      </c>
      <c r="Q1394" s="191">
        <f t="shared" si="5167"/>
        <v>0</v>
      </c>
      <c r="R1394" s="191">
        <f t="shared" si="5167"/>
        <v>0</v>
      </c>
      <c r="S1394" s="191">
        <f t="shared" si="5167"/>
        <v>0</v>
      </c>
      <c r="T1394" s="191">
        <f t="shared" si="5167"/>
        <v>0</v>
      </c>
      <c r="U1394" s="191">
        <f t="shared" si="5167"/>
        <v>0</v>
      </c>
      <c r="V1394" s="163">
        <f t="shared" si="5012"/>
        <v>0</v>
      </c>
      <c r="W1394" s="116">
        <f t="shared" si="5164"/>
        <v>0</v>
      </c>
      <c r="X1394" s="191">
        <f t="shared" ref="X1394:AH1394" si="5168">-W1215*($G1394/12)</f>
        <v>0</v>
      </c>
      <c r="Y1394" s="191">
        <f t="shared" si="5168"/>
        <v>0</v>
      </c>
      <c r="Z1394" s="191">
        <f t="shared" si="5168"/>
        <v>0</v>
      </c>
      <c r="AA1394" s="191">
        <f t="shared" si="5168"/>
        <v>0</v>
      </c>
      <c r="AB1394" s="191">
        <f t="shared" si="5168"/>
        <v>0</v>
      </c>
      <c r="AC1394" s="191">
        <f t="shared" si="5168"/>
        <v>-43.084679999999992</v>
      </c>
      <c r="AD1394" s="191">
        <f t="shared" si="5168"/>
        <v>-43.084679999999992</v>
      </c>
      <c r="AE1394" s="191">
        <f t="shared" si="5168"/>
        <v>-43.084679999999992</v>
      </c>
      <c r="AF1394" s="191">
        <f t="shared" si="5168"/>
        <v>-43.084679999999992</v>
      </c>
      <c r="AG1394" s="191">
        <f t="shared" si="5168"/>
        <v>-43.084679999999992</v>
      </c>
      <c r="AH1394" s="191">
        <f t="shared" si="5168"/>
        <v>-43.084679999999992</v>
      </c>
      <c r="AI1394" s="116">
        <f t="shared" si="5134"/>
        <v>-258.50807999999995</v>
      </c>
      <c r="AJ1394" s="116">
        <f t="shared" si="5021"/>
        <v>-33.510306666666665</v>
      </c>
      <c r="AK1394" s="116">
        <f t="shared" si="5022"/>
        <v>-33.510306666666665</v>
      </c>
      <c r="AL1394" s="116">
        <f t="shared" si="5145"/>
        <v>-33.510306666666665</v>
      </c>
      <c r="AM1394" s="116">
        <f t="shared" si="5145"/>
        <v>-33.510306666666665</v>
      </c>
      <c r="AN1394" s="116">
        <f t="shared" si="5145"/>
        <v>-33.510306666666665</v>
      </c>
      <c r="AO1394" s="116">
        <f t="shared" si="5145"/>
        <v>-33.510306666666665</v>
      </c>
      <c r="AP1394" s="116">
        <f t="shared" si="5145"/>
        <v>-33.510306666666665</v>
      </c>
      <c r="AQ1394" s="116">
        <f t="shared" si="5145"/>
        <v>-33.510306666666665</v>
      </c>
      <c r="AR1394" s="116">
        <f t="shared" si="5145"/>
        <v>-33.510306666666665</v>
      </c>
      <c r="AS1394" s="116">
        <f t="shared" si="5145"/>
        <v>-33.510306666666665</v>
      </c>
      <c r="AT1394" s="116">
        <f t="shared" si="5145"/>
        <v>-33.510306666666665</v>
      </c>
      <c r="AU1394" s="116">
        <f t="shared" si="5145"/>
        <v>-33.510306666666665</v>
      </c>
      <c r="AV1394" s="116">
        <f t="shared" si="5027"/>
        <v>-402.12368000000009</v>
      </c>
      <c r="AW1394" s="116">
        <f t="shared" si="5023"/>
        <v>-33.510306666666665</v>
      </c>
      <c r="AX1394" s="116">
        <f t="shared" si="5138"/>
        <v>-33.510306666666665</v>
      </c>
      <c r="AY1394" s="116">
        <f t="shared" si="5138"/>
        <v>-33.510306666666665</v>
      </c>
      <c r="AZ1394" s="116">
        <f t="shared" si="5138"/>
        <v>-33.510306666666665</v>
      </c>
      <c r="BA1394" s="116">
        <f t="shared" si="5138"/>
        <v>-33.510306666666665</v>
      </c>
      <c r="BB1394" s="116">
        <f t="shared" si="5138"/>
        <v>-33.510306666666665</v>
      </c>
      <c r="BC1394" s="116">
        <f t="shared" si="5138"/>
        <v>-33.510306666666665</v>
      </c>
      <c r="BD1394" s="116">
        <f t="shared" si="5138"/>
        <v>-33.510306666666665</v>
      </c>
      <c r="BE1394" s="116">
        <f t="shared" si="5138"/>
        <v>-33.510306666666665</v>
      </c>
      <c r="BF1394" s="116">
        <f t="shared" si="5138"/>
        <v>-33.510306666666665</v>
      </c>
      <c r="BG1394" s="116">
        <f t="shared" si="5138"/>
        <v>-33.510306666666665</v>
      </c>
      <c r="BH1394" s="116">
        <f t="shared" si="5138"/>
        <v>-33.510306666666665</v>
      </c>
      <c r="BI1394" s="116">
        <f t="shared" si="5028"/>
        <v>-402.12368000000009</v>
      </c>
      <c r="BV1394" s="163"/>
      <c r="CI1394" s="163"/>
      <c r="CV1394" s="163"/>
      <c r="DI1394" s="163"/>
      <c r="DV1394" s="163"/>
      <c r="EI1394" s="163"/>
    </row>
    <row r="1395" spans="1:139" ht="15.75" outlineLevel="1" x14ac:dyDescent="0.25">
      <c r="A1395" s="2">
        <f t="shared" si="5158"/>
        <v>18</v>
      </c>
      <c r="B1395" s="1" t="str">
        <f t="shared" si="5158"/>
        <v>PRE-09729</v>
      </c>
      <c r="C1395" s="1" t="str">
        <f t="shared" si="5158"/>
        <v>SPP TAU - Circuit 230052</v>
      </c>
      <c r="D1395" s="2" t="str">
        <f t="shared" si="5158"/>
        <v>PRE-09729.1</v>
      </c>
      <c r="E1395" s="162" t="str">
        <f t="shared" si="5158"/>
        <v>SPP TAU - Circuit 230052</v>
      </c>
      <c r="F1395" s="123">
        <f t="shared" si="5062"/>
        <v>356</v>
      </c>
      <c r="G1395" s="213">
        <f>VLOOKUP($F1395,'2021 Depreciation Rates'!$A:$B,2,FALSE)</f>
        <v>2.8000000000000001E-2</v>
      </c>
      <c r="H1395" s="213">
        <f>VLOOKUP($F1395,'2022-2023 Depreciation Rates'!$A$1:$B$183,2,FALSE)</f>
        <v>2.9000000000000001E-2</v>
      </c>
      <c r="J1395" s="191">
        <f t="shared" ref="J1395:U1395" si="5169">-I1216*($G1395/12)</f>
        <v>0</v>
      </c>
      <c r="K1395" s="191">
        <f t="shared" si="5169"/>
        <v>0</v>
      </c>
      <c r="L1395" s="191">
        <f t="shared" si="5169"/>
        <v>0</v>
      </c>
      <c r="M1395" s="191">
        <f t="shared" si="5169"/>
        <v>0</v>
      </c>
      <c r="N1395" s="191">
        <f t="shared" si="5169"/>
        <v>0</v>
      </c>
      <c r="O1395" s="191">
        <f t="shared" si="5169"/>
        <v>0</v>
      </c>
      <c r="P1395" s="191">
        <f t="shared" si="5169"/>
        <v>0</v>
      </c>
      <c r="Q1395" s="191">
        <f t="shared" si="5169"/>
        <v>0</v>
      </c>
      <c r="R1395" s="191">
        <f t="shared" si="5169"/>
        <v>0</v>
      </c>
      <c r="S1395" s="191">
        <f t="shared" si="5169"/>
        <v>0</v>
      </c>
      <c r="T1395" s="191">
        <f t="shared" si="5169"/>
        <v>0</v>
      </c>
      <c r="U1395" s="191">
        <f t="shared" si="5169"/>
        <v>0</v>
      </c>
      <c r="V1395" s="163">
        <f t="shared" ref="V1395" si="5170">SUM(J1395:U1395)</f>
        <v>0</v>
      </c>
      <c r="W1395" s="116">
        <f t="shared" si="5164"/>
        <v>0</v>
      </c>
      <c r="X1395" s="191">
        <f t="shared" ref="X1395:AH1395" si="5171">-W1216*($G1395/12)</f>
        <v>0</v>
      </c>
      <c r="Y1395" s="191">
        <f t="shared" si="5171"/>
        <v>0</v>
      </c>
      <c r="Z1395" s="191">
        <f t="shared" si="5171"/>
        <v>0</v>
      </c>
      <c r="AA1395" s="191">
        <f t="shared" si="5171"/>
        <v>0</v>
      </c>
      <c r="AB1395" s="191">
        <f t="shared" si="5171"/>
        <v>0</v>
      </c>
      <c r="AC1395" s="191">
        <f t="shared" si="5171"/>
        <v>-35.267213333333338</v>
      </c>
      <c r="AD1395" s="191">
        <f t="shared" si="5171"/>
        <v>-35.267213333333338</v>
      </c>
      <c r="AE1395" s="191">
        <f t="shared" si="5171"/>
        <v>-35.267213333333338</v>
      </c>
      <c r="AF1395" s="191">
        <f t="shared" si="5171"/>
        <v>-35.267213333333338</v>
      </c>
      <c r="AG1395" s="191">
        <f t="shared" si="5171"/>
        <v>-35.267213333333338</v>
      </c>
      <c r="AH1395" s="191">
        <f t="shared" si="5171"/>
        <v>-35.267213333333338</v>
      </c>
      <c r="AI1395" s="116">
        <f t="shared" si="5134"/>
        <v>-211.60328000000001</v>
      </c>
      <c r="AJ1395" s="116">
        <f t="shared" si="5021"/>
        <v>-36.526756666666671</v>
      </c>
      <c r="AK1395" s="116">
        <f t="shared" si="5022"/>
        <v>-36.526756666666671</v>
      </c>
      <c r="AL1395" s="116">
        <f t="shared" si="5145"/>
        <v>-36.526756666666671</v>
      </c>
      <c r="AM1395" s="116">
        <f t="shared" si="5145"/>
        <v>-36.526756666666671</v>
      </c>
      <c r="AN1395" s="116">
        <f t="shared" si="5145"/>
        <v>-36.526756666666671</v>
      </c>
      <c r="AO1395" s="116">
        <f t="shared" si="5145"/>
        <v>-36.526756666666671</v>
      </c>
      <c r="AP1395" s="116">
        <f t="shared" si="5145"/>
        <v>-36.526756666666671</v>
      </c>
      <c r="AQ1395" s="116">
        <f t="shared" si="5145"/>
        <v>-36.526756666666671</v>
      </c>
      <c r="AR1395" s="116">
        <f t="shared" si="5145"/>
        <v>-36.526756666666671</v>
      </c>
      <c r="AS1395" s="116">
        <f t="shared" si="5145"/>
        <v>-36.526756666666671</v>
      </c>
      <c r="AT1395" s="116">
        <f t="shared" si="5145"/>
        <v>-36.526756666666671</v>
      </c>
      <c r="AU1395" s="116">
        <f t="shared" si="5145"/>
        <v>-36.526756666666671</v>
      </c>
      <c r="AV1395" s="116">
        <f t="shared" ref="AV1395" si="5172">SUM(AJ1395:AU1395)</f>
        <v>-438.32107999999994</v>
      </c>
      <c r="AW1395" s="116">
        <f t="shared" si="5023"/>
        <v>-36.526756666666671</v>
      </c>
      <c r="AX1395" s="116">
        <f t="shared" si="5138"/>
        <v>-36.526756666666671</v>
      </c>
      <c r="AY1395" s="116">
        <f t="shared" si="5138"/>
        <v>-36.526756666666671</v>
      </c>
      <c r="AZ1395" s="116">
        <f t="shared" si="5138"/>
        <v>-36.526756666666671</v>
      </c>
      <c r="BA1395" s="116">
        <f t="shared" si="5138"/>
        <v>-36.526756666666671</v>
      </c>
      <c r="BB1395" s="116">
        <f t="shared" si="5138"/>
        <v>-36.526756666666671</v>
      </c>
      <c r="BC1395" s="116">
        <f t="shared" si="5138"/>
        <v>-36.526756666666671</v>
      </c>
      <c r="BD1395" s="116">
        <f t="shared" si="5138"/>
        <v>-36.526756666666671</v>
      </c>
      <c r="BE1395" s="116">
        <f t="shared" si="5138"/>
        <v>-36.526756666666671</v>
      </c>
      <c r="BF1395" s="116">
        <f t="shared" si="5138"/>
        <v>-36.526756666666671</v>
      </c>
      <c r="BG1395" s="116">
        <f t="shared" si="5138"/>
        <v>-36.526756666666671</v>
      </c>
      <c r="BH1395" s="116">
        <f t="shared" si="5138"/>
        <v>-36.526756666666671</v>
      </c>
      <c r="BI1395" s="116">
        <f t="shared" si="5028"/>
        <v>-438.32107999999994</v>
      </c>
      <c r="BV1395" s="163"/>
      <c r="CI1395" s="163"/>
      <c r="CV1395" s="163"/>
      <c r="DI1395" s="163"/>
      <c r="DV1395" s="163"/>
      <c r="EI1395" s="163"/>
    </row>
    <row r="1396" spans="1:139" ht="15.75" outlineLevel="1" x14ac:dyDescent="0.25">
      <c r="A1396" s="2">
        <f t="shared" si="5158"/>
        <v>19</v>
      </c>
      <c r="B1396" s="1" t="str">
        <f t="shared" si="5158"/>
        <v>PRE-09730</v>
      </c>
      <c r="C1396" s="1" t="str">
        <f t="shared" si="5158"/>
        <v>SPP TAU - Circuit 66024</v>
      </c>
      <c r="D1396" s="2" t="str">
        <f t="shared" si="5158"/>
        <v>PRE-09730.1</v>
      </c>
      <c r="E1396" s="162" t="str">
        <f t="shared" si="5158"/>
        <v>SPP TAU - Circuit 66024</v>
      </c>
      <c r="F1396" s="123">
        <f t="shared" si="5062"/>
        <v>355</v>
      </c>
      <c r="G1396" s="213">
        <f>VLOOKUP($F1396,'2021 Depreciation Rates'!$A:$B,2,FALSE)</f>
        <v>3.5999999999999997E-2</v>
      </c>
      <c r="H1396" s="213">
        <f>VLOOKUP($F1396,'2022-2023 Depreciation Rates'!$A$1:$B$183,2,FALSE)</f>
        <v>2.8000000000000001E-2</v>
      </c>
      <c r="J1396" s="191">
        <f t="shared" ref="J1396:U1396" si="5173">-I1217*($G1396/12)</f>
        <v>0</v>
      </c>
      <c r="K1396" s="191">
        <f t="shared" si="5173"/>
        <v>0</v>
      </c>
      <c r="L1396" s="191">
        <f t="shared" si="5173"/>
        <v>0</v>
      </c>
      <c r="M1396" s="191">
        <f t="shared" si="5173"/>
        <v>0</v>
      </c>
      <c r="N1396" s="191">
        <f t="shared" si="5173"/>
        <v>0</v>
      </c>
      <c r="O1396" s="191">
        <f t="shared" si="5173"/>
        <v>0</v>
      </c>
      <c r="P1396" s="191">
        <f t="shared" si="5173"/>
        <v>0</v>
      </c>
      <c r="Q1396" s="191">
        <f t="shared" si="5173"/>
        <v>0</v>
      </c>
      <c r="R1396" s="191">
        <f t="shared" si="5173"/>
        <v>0</v>
      </c>
      <c r="S1396" s="191">
        <f t="shared" si="5173"/>
        <v>0</v>
      </c>
      <c r="T1396" s="191">
        <f t="shared" si="5173"/>
        <v>0</v>
      </c>
      <c r="U1396" s="191">
        <f t="shared" si="5173"/>
        <v>0</v>
      </c>
      <c r="V1396" s="163">
        <f t="shared" si="5012"/>
        <v>0</v>
      </c>
      <c r="W1396" s="116">
        <f t="shared" si="5164"/>
        <v>0</v>
      </c>
      <c r="X1396" s="191">
        <f t="shared" ref="X1396:AH1396" si="5174">-W1217*($G1396/12)</f>
        <v>0</v>
      </c>
      <c r="Y1396" s="191">
        <f t="shared" si="5174"/>
        <v>0</v>
      </c>
      <c r="Z1396" s="191">
        <f t="shared" si="5174"/>
        <v>0</v>
      </c>
      <c r="AA1396" s="191">
        <f t="shared" si="5174"/>
        <v>0</v>
      </c>
      <c r="AB1396" s="191">
        <f t="shared" si="5174"/>
        <v>0</v>
      </c>
      <c r="AC1396" s="191">
        <f t="shared" si="5174"/>
        <v>0</v>
      </c>
      <c r="AD1396" s="191">
        <f t="shared" si="5174"/>
        <v>0</v>
      </c>
      <c r="AE1396" s="191">
        <f t="shared" si="5174"/>
        <v>0</v>
      </c>
      <c r="AF1396" s="191">
        <f t="shared" si="5174"/>
        <v>0</v>
      </c>
      <c r="AG1396" s="191">
        <f t="shared" si="5174"/>
        <v>0</v>
      </c>
      <c r="AH1396" s="191">
        <f t="shared" si="5174"/>
        <v>0</v>
      </c>
      <c r="AI1396" s="116">
        <f t="shared" si="5134"/>
        <v>0</v>
      </c>
      <c r="AJ1396" s="116">
        <f t="shared" si="5021"/>
        <v>0</v>
      </c>
      <c r="AK1396" s="116">
        <f t="shared" si="5022"/>
        <v>0</v>
      </c>
      <c r="AL1396" s="116">
        <f t="shared" si="5145"/>
        <v>-166.34329133333335</v>
      </c>
      <c r="AM1396" s="116">
        <f t="shared" si="5145"/>
        <v>-166.34329133333335</v>
      </c>
      <c r="AN1396" s="116">
        <f t="shared" si="5145"/>
        <v>-166.34329133333335</v>
      </c>
      <c r="AO1396" s="116">
        <f t="shared" si="5145"/>
        <v>-166.34329133333335</v>
      </c>
      <c r="AP1396" s="116">
        <f t="shared" si="5145"/>
        <v>-166.34329133333335</v>
      </c>
      <c r="AQ1396" s="116">
        <f t="shared" si="5145"/>
        <v>-166.34329133333335</v>
      </c>
      <c r="AR1396" s="116">
        <f t="shared" si="5145"/>
        <v>-166.34329133333335</v>
      </c>
      <c r="AS1396" s="116">
        <f t="shared" si="5145"/>
        <v>-166.34329133333335</v>
      </c>
      <c r="AT1396" s="116">
        <f t="shared" si="5145"/>
        <v>-166.34329133333335</v>
      </c>
      <c r="AU1396" s="116">
        <f t="shared" si="5145"/>
        <v>-166.34329133333335</v>
      </c>
      <c r="AV1396" s="116">
        <f t="shared" si="5027"/>
        <v>-1663.4329133333335</v>
      </c>
      <c r="AW1396" s="116">
        <f t="shared" si="5023"/>
        <v>-166.34329133333335</v>
      </c>
      <c r="AX1396" s="116">
        <f t="shared" si="5138"/>
        <v>-166.34329133333335</v>
      </c>
      <c r="AY1396" s="116">
        <f t="shared" si="5138"/>
        <v>-166.34329133333335</v>
      </c>
      <c r="AZ1396" s="116">
        <f t="shared" si="5138"/>
        <v>-166.34329133333335</v>
      </c>
      <c r="BA1396" s="116">
        <f t="shared" si="5138"/>
        <v>-166.34329133333335</v>
      </c>
      <c r="BB1396" s="116">
        <f t="shared" si="5138"/>
        <v>-166.34329133333335</v>
      </c>
      <c r="BC1396" s="116">
        <f t="shared" si="5138"/>
        <v>-166.34329133333335</v>
      </c>
      <c r="BD1396" s="116">
        <f t="shared" si="5138"/>
        <v>-166.34329133333335</v>
      </c>
      <c r="BE1396" s="116">
        <f t="shared" si="5138"/>
        <v>-166.34329133333335</v>
      </c>
      <c r="BF1396" s="116">
        <f t="shared" si="5138"/>
        <v>-166.34329133333335</v>
      </c>
      <c r="BG1396" s="116">
        <f t="shared" si="5138"/>
        <v>-166.34329133333335</v>
      </c>
      <c r="BH1396" s="116">
        <f t="shared" si="5138"/>
        <v>-166.34329133333335</v>
      </c>
      <c r="BI1396" s="116">
        <f t="shared" si="5028"/>
        <v>-1996.1194960000003</v>
      </c>
      <c r="BV1396" s="163"/>
      <c r="CI1396" s="163"/>
      <c r="CV1396" s="163"/>
      <c r="DI1396" s="163"/>
      <c r="DV1396" s="163"/>
      <c r="EI1396" s="163"/>
    </row>
    <row r="1397" spans="1:139" ht="16.149999999999999" customHeight="1" outlineLevel="1" x14ac:dyDescent="0.25">
      <c r="A1397" s="2">
        <f t="shared" si="5158"/>
        <v>20</v>
      </c>
      <c r="B1397" s="1" t="str">
        <f t="shared" si="5158"/>
        <v>PRE-09731</v>
      </c>
      <c r="C1397" s="1" t="str">
        <f t="shared" si="5158"/>
        <v>SPP TAU - Circuit 230608</v>
      </c>
      <c r="D1397" s="2" t="str">
        <f t="shared" si="5158"/>
        <v>PRE-09731.1</v>
      </c>
      <c r="E1397" s="162" t="str">
        <f t="shared" si="5158"/>
        <v>SPP TAU - Circuit 230608</v>
      </c>
      <c r="F1397" s="123">
        <f t="shared" si="5062"/>
        <v>355</v>
      </c>
      <c r="G1397" s="213">
        <f>VLOOKUP($F1397,'2021 Depreciation Rates'!$A:$B,2,FALSE)</f>
        <v>3.5999999999999997E-2</v>
      </c>
      <c r="H1397" s="213">
        <f>VLOOKUP($F1397,'2022-2023 Depreciation Rates'!$A$1:$B$183,2,FALSE)</f>
        <v>2.8000000000000001E-2</v>
      </c>
      <c r="J1397" s="191">
        <f t="shared" ref="J1397:U1397" si="5175">-I1218*($G1397/12)</f>
        <v>0</v>
      </c>
      <c r="K1397" s="191">
        <f t="shared" si="5175"/>
        <v>0</v>
      </c>
      <c r="L1397" s="191">
        <f t="shared" si="5175"/>
        <v>0</v>
      </c>
      <c r="M1397" s="191">
        <f t="shared" si="5175"/>
        <v>0</v>
      </c>
      <c r="N1397" s="191">
        <f t="shared" si="5175"/>
        <v>0</v>
      </c>
      <c r="O1397" s="191">
        <f t="shared" si="5175"/>
        <v>0</v>
      </c>
      <c r="P1397" s="191">
        <f t="shared" si="5175"/>
        <v>0</v>
      </c>
      <c r="Q1397" s="191">
        <f t="shared" si="5175"/>
        <v>0</v>
      </c>
      <c r="R1397" s="191">
        <f t="shared" si="5175"/>
        <v>0</v>
      </c>
      <c r="S1397" s="191">
        <f t="shared" si="5175"/>
        <v>0</v>
      </c>
      <c r="T1397" s="191">
        <f t="shared" si="5175"/>
        <v>0</v>
      </c>
      <c r="U1397" s="191">
        <f t="shared" si="5175"/>
        <v>0</v>
      </c>
      <c r="V1397" s="163">
        <f t="shared" si="5012"/>
        <v>0</v>
      </c>
      <c r="W1397" s="116">
        <f t="shared" si="5164"/>
        <v>0</v>
      </c>
      <c r="X1397" s="191">
        <f t="shared" ref="X1397:AH1397" si="5176">-W1218*($G1397/12)</f>
        <v>0</v>
      </c>
      <c r="Y1397" s="191">
        <f t="shared" si="5176"/>
        <v>0</v>
      </c>
      <c r="Z1397" s="191">
        <f t="shared" si="5176"/>
        <v>0</v>
      </c>
      <c r="AA1397" s="191">
        <f t="shared" si="5176"/>
        <v>0</v>
      </c>
      <c r="AB1397" s="191">
        <f t="shared" si="5176"/>
        <v>0</v>
      </c>
      <c r="AC1397" s="191">
        <f t="shared" si="5176"/>
        <v>0</v>
      </c>
      <c r="AD1397" s="191">
        <f t="shared" si="5176"/>
        <v>0</v>
      </c>
      <c r="AE1397" s="191">
        <f t="shared" si="5176"/>
        <v>0</v>
      </c>
      <c r="AF1397" s="191">
        <f t="shared" si="5176"/>
        <v>-115.49328</v>
      </c>
      <c r="AG1397" s="191">
        <f t="shared" si="5176"/>
        <v>-115.49328</v>
      </c>
      <c r="AH1397" s="191">
        <f t="shared" si="5176"/>
        <v>-115.49328</v>
      </c>
      <c r="AI1397" s="116">
        <f t="shared" si="5134"/>
        <v>-346.47983999999997</v>
      </c>
      <c r="AJ1397" s="116">
        <f t="shared" si="5021"/>
        <v>-89.828106666666685</v>
      </c>
      <c r="AK1397" s="116">
        <f t="shared" si="5022"/>
        <v>-89.828106666666685</v>
      </c>
      <c r="AL1397" s="116">
        <f t="shared" si="5145"/>
        <v>-89.828106666666685</v>
      </c>
      <c r="AM1397" s="116">
        <f t="shared" si="5145"/>
        <v>-89.828106666666685</v>
      </c>
      <c r="AN1397" s="116">
        <f t="shared" si="5145"/>
        <v>-89.828106666666685</v>
      </c>
      <c r="AO1397" s="116">
        <f t="shared" si="5145"/>
        <v>-89.828106666666685</v>
      </c>
      <c r="AP1397" s="116">
        <f t="shared" si="5145"/>
        <v>-89.828106666666685</v>
      </c>
      <c r="AQ1397" s="116">
        <f t="shared" si="5145"/>
        <v>-89.828106666666685</v>
      </c>
      <c r="AR1397" s="116">
        <f t="shared" si="5145"/>
        <v>-89.828106666666685</v>
      </c>
      <c r="AS1397" s="116">
        <f t="shared" si="5145"/>
        <v>-89.828106666666685</v>
      </c>
      <c r="AT1397" s="116">
        <f t="shared" si="5145"/>
        <v>-89.828106666666685</v>
      </c>
      <c r="AU1397" s="116">
        <f t="shared" si="5145"/>
        <v>-89.828106666666685</v>
      </c>
      <c r="AV1397" s="116">
        <f t="shared" si="5027"/>
        <v>-1077.9372800000003</v>
      </c>
      <c r="AW1397" s="116">
        <f t="shared" si="5023"/>
        <v>-89.828106666666685</v>
      </c>
      <c r="AX1397" s="116">
        <f t="shared" si="5138"/>
        <v>-89.828106666666685</v>
      </c>
      <c r="AY1397" s="116">
        <f t="shared" si="5138"/>
        <v>-89.828106666666685</v>
      </c>
      <c r="AZ1397" s="116">
        <f t="shared" si="5138"/>
        <v>-89.828106666666685</v>
      </c>
      <c r="BA1397" s="116">
        <f t="shared" si="5138"/>
        <v>-89.828106666666685</v>
      </c>
      <c r="BB1397" s="116">
        <f t="shared" si="5138"/>
        <v>-89.828106666666685</v>
      </c>
      <c r="BC1397" s="116">
        <f t="shared" si="5138"/>
        <v>-89.828106666666685</v>
      </c>
      <c r="BD1397" s="116">
        <f t="shared" si="5138"/>
        <v>-89.828106666666685</v>
      </c>
      <c r="BE1397" s="116">
        <f t="shared" si="5138"/>
        <v>-89.828106666666685</v>
      </c>
      <c r="BF1397" s="116">
        <f t="shared" si="5138"/>
        <v>-89.828106666666685</v>
      </c>
      <c r="BG1397" s="116">
        <f t="shared" si="5138"/>
        <v>-89.828106666666685</v>
      </c>
      <c r="BH1397" s="116">
        <f t="shared" si="5138"/>
        <v>-89.828106666666685</v>
      </c>
      <c r="BI1397" s="116">
        <f t="shared" si="5028"/>
        <v>-1077.9372800000003</v>
      </c>
      <c r="BV1397" s="163"/>
      <c r="CI1397" s="163"/>
      <c r="CV1397" s="163"/>
      <c r="DI1397" s="163"/>
      <c r="DV1397" s="163"/>
      <c r="EI1397" s="163"/>
    </row>
    <row r="1398" spans="1:139" ht="16.149999999999999" customHeight="1" outlineLevel="1" x14ac:dyDescent="0.25">
      <c r="A1398" s="2">
        <f t="shared" si="5158"/>
        <v>20</v>
      </c>
      <c r="B1398" s="1" t="str">
        <f t="shared" si="5158"/>
        <v>PRE-09731</v>
      </c>
      <c r="C1398" s="1" t="str">
        <f t="shared" si="5158"/>
        <v>SPP TAU - Circuit 230608</v>
      </c>
      <c r="D1398" s="2" t="str">
        <f t="shared" si="5158"/>
        <v>PRE-09731.1</v>
      </c>
      <c r="E1398" s="162" t="str">
        <f t="shared" si="5158"/>
        <v>SPP TAU - Circuit 230608</v>
      </c>
      <c r="F1398" s="123">
        <f t="shared" si="5062"/>
        <v>356</v>
      </c>
      <c r="G1398" s="213">
        <f>VLOOKUP($F1398,'2021 Depreciation Rates'!$A:$B,2,FALSE)</f>
        <v>2.8000000000000001E-2</v>
      </c>
      <c r="H1398" s="213">
        <f>VLOOKUP($F1398,'2022-2023 Depreciation Rates'!$A$1:$B$183,2,FALSE)</f>
        <v>2.9000000000000001E-2</v>
      </c>
      <c r="J1398" s="191">
        <f t="shared" ref="J1398:U1398" si="5177">-I1219*($G1398/12)</f>
        <v>0</v>
      </c>
      <c r="K1398" s="191">
        <f t="shared" si="5177"/>
        <v>0</v>
      </c>
      <c r="L1398" s="191">
        <f t="shared" si="5177"/>
        <v>0</v>
      </c>
      <c r="M1398" s="191">
        <f t="shared" si="5177"/>
        <v>0</v>
      </c>
      <c r="N1398" s="191">
        <f t="shared" si="5177"/>
        <v>0</v>
      </c>
      <c r="O1398" s="191">
        <f t="shared" si="5177"/>
        <v>0</v>
      </c>
      <c r="P1398" s="191">
        <f t="shared" si="5177"/>
        <v>0</v>
      </c>
      <c r="Q1398" s="191">
        <f t="shared" si="5177"/>
        <v>0</v>
      </c>
      <c r="R1398" s="191">
        <f t="shared" si="5177"/>
        <v>0</v>
      </c>
      <c r="S1398" s="191">
        <f t="shared" si="5177"/>
        <v>0</v>
      </c>
      <c r="T1398" s="191">
        <f t="shared" si="5177"/>
        <v>0</v>
      </c>
      <c r="U1398" s="191">
        <f t="shared" si="5177"/>
        <v>0</v>
      </c>
      <c r="V1398" s="163">
        <f t="shared" ref="V1398" si="5178">SUM(J1398:U1398)</f>
        <v>0</v>
      </c>
      <c r="W1398" s="116">
        <f t="shared" si="5164"/>
        <v>0</v>
      </c>
      <c r="X1398" s="191">
        <f t="shared" ref="X1398:AH1398" si="5179">-W1219*($G1398/12)</f>
        <v>0</v>
      </c>
      <c r="Y1398" s="191">
        <f t="shared" si="5179"/>
        <v>0</v>
      </c>
      <c r="Z1398" s="191">
        <f t="shared" si="5179"/>
        <v>0</v>
      </c>
      <c r="AA1398" s="191">
        <f t="shared" si="5179"/>
        <v>0</v>
      </c>
      <c r="AB1398" s="191">
        <f t="shared" si="5179"/>
        <v>0</v>
      </c>
      <c r="AC1398" s="191">
        <f t="shared" si="5179"/>
        <v>0</v>
      </c>
      <c r="AD1398" s="191">
        <f t="shared" si="5179"/>
        <v>0</v>
      </c>
      <c r="AE1398" s="191">
        <f t="shared" si="5179"/>
        <v>0</v>
      </c>
      <c r="AF1398" s="191">
        <f t="shared" si="5179"/>
        <v>-80.31361333333335</v>
      </c>
      <c r="AG1398" s="191">
        <f t="shared" si="5179"/>
        <v>-80.31361333333335</v>
      </c>
      <c r="AH1398" s="191">
        <f t="shared" si="5179"/>
        <v>-80.31361333333335</v>
      </c>
      <c r="AI1398" s="116">
        <f t="shared" si="5134"/>
        <v>-240.94084000000004</v>
      </c>
      <c r="AJ1398" s="116">
        <f t="shared" si="5021"/>
        <v>-83.181956666666679</v>
      </c>
      <c r="AK1398" s="116">
        <f t="shared" si="5022"/>
        <v>-83.181956666666679</v>
      </c>
      <c r="AL1398" s="116">
        <f t="shared" si="5145"/>
        <v>-83.181956666666679</v>
      </c>
      <c r="AM1398" s="116">
        <f t="shared" si="5145"/>
        <v>-83.181956666666679</v>
      </c>
      <c r="AN1398" s="116">
        <f t="shared" si="5145"/>
        <v>-83.181956666666679</v>
      </c>
      <c r="AO1398" s="116">
        <f t="shared" si="5145"/>
        <v>-83.181956666666679</v>
      </c>
      <c r="AP1398" s="116">
        <f t="shared" si="5145"/>
        <v>-83.181956666666679</v>
      </c>
      <c r="AQ1398" s="116">
        <f t="shared" si="5145"/>
        <v>-83.181956666666679</v>
      </c>
      <c r="AR1398" s="116">
        <f t="shared" si="5145"/>
        <v>-83.181956666666679</v>
      </c>
      <c r="AS1398" s="116">
        <f t="shared" si="5145"/>
        <v>-83.181956666666679</v>
      </c>
      <c r="AT1398" s="116">
        <f t="shared" si="5145"/>
        <v>-83.181956666666679</v>
      </c>
      <c r="AU1398" s="116">
        <f t="shared" si="5145"/>
        <v>-83.181956666666679</v>
      </c>
      <c r="AV1398" s="116">
        <f t="shared" ref="AV1398" si="5180">SUM(AJ1398:AU1398)</f>
        <v>-998.18348000000015</v>
      </c>
      <c r="AW1398" s="116">
        <f t="shared" si="5023"/>
        <v>-83.181956666666679</v>
      </c>
      <c r="AX1398" s="116">
        <f t="shared" ref="AX1398:BH1413" si="5181">-AW1219*($H1398/12)</f>
        <v>-83.181956666666679</v>
      </c>
      <c r="AY1398" s="116">
        <f t="shared" si="5181"/>
        <v>-83.181956666666679</v>
      </c>
      <c r="AZ1398" s="116">
        <f t="shared" si="5181"/>
        <v>-83.181956666666679</v>
      </c>
      <c r="BA1398" s="116">
        <f t="shared" si="5181"/>
        <v>-83.181956666666679</v>
      </c>
      <c r="BB1398" s="116">
        <f t="shared" si="5181"/>
        <v>-83.181956666666679</v>
      </c>
      <c r="BC1398" s="116">
        <f t="shared" si="5181"/>
        <v>-83.181956666666679</v>
      </c>
      <c r="BD1398" s="116">
        <f t="shared" si="5181"/>
        <v>-83.181956666666679</v>
      </c>
      <c r="BE1398" s="116">
        <f t="shared" si="5181"/>
        <v>-83.181956666666679</v>
      </c>
      <c r="BF1398" s="116">
        <f t="shared" si="5181"/>
        <v>-83.181956666666679</v>
      </c>
      <c r="BG1398" s="116">
        <f t="shared" si="5181"/>
        <v>-83.181956666666679</v>
      </c>
      <c r="BH1398" s="116">
        <f t="shared" si="5181"/>
        <v>-83.181956666666679</v>
      </c>
      <c r="BI1398" s="116">
        <f t="shared" si="5028"/>
        <v>-998.18348000000015</v>
      </c>
      <c r="BV1398" s="163"/>
      <c r="CI1398" s="163"/>
      <c r="CV1398" s="163"/>
      <c r="DI1398" s="163"/>
      <c r="DV1398" s="163"/>
      <c r="EI1398" s="163"/>
    </row>
    <row r="1399" spans="1:139" ht="15.75" outlineLevel="1" x14ac:dyDescent="0.25">
      <c r="A1399" s="2">
        <f t="shared" si="5158"/>
        <v>21</v>
      </c>
      <c r="B1399" s="1" t="str">
        <f t="shared" si="5158"/>
        <v>PRE-09732</v>
      </c>
      <c r="C1399" s="1" t="str">
        <f t="shared" si="5158"/>
        <v>SPP TAU - Circuit 230603</v>
      </c>
      <c r="D1399" s="2" t="str">
        <f t="shared" si="5158"/>
        <v>PRE-09732.1</v>
      </c>
      <c r="E1399" s="162" t="str">
        <f t="shared" si="5158"/>
        <v>SPP TAU - Circuit 230603</v>
      </c>
      <c r="F1399" s="123">
        <f t="shared" si="5062"/>
        <v>355</v>
      </c>
      <c r="G1399" s="213">
        <f>VLOOKUP($F1399,'2021 Depreciation Rates'!$A:$B,2,FALSE)</f>
        <v>3.5999999999999997E-2</v>
      </c>
      <c r="H1399" s="213">
        <f>VLOOKUP($F1399,'2022-2023 Depreciation Rates'!$A$1:$B$183,2,FALSE)</f>
        <v>2.8000000000000001E-2</v>
      </c>
      <c r="J1399" s="191">
        <f t="shared" ref="J1399:U1399" si="5182">-I1220*($G1399/12)</f>
        <v>0</v>
      </c>
      <c r="K1399" s="191">
        <f t="shared" si="5182"/>
        <v>0</v>
      </c>
      <c r="L1399" s="191">
        <f t="shared" si="5182"/>
        <v>0</v>
      </c>
      <c r="M1399" s="191">
        <f t="shared" si="5182"/>
        <v>0</v>
      </c>
      <c r="N1399" s="191">
        <f t="shared" si="5182"/>
        <v>0</v>
      </c>
      <c r="O1399" s="191">
        <f t="shared" si="5182"/>
        <v>0</v>
      </c>
      <c r="P1399" s="191">
        <f t="shared" si="5182"/>
        <v>0</v>
      </c>
      <c r="Q1399" s="191">
        <f t="shared" si="5182"/>
        <v>0</v>
      </c>
      <c r="R1399" s="191">
        <f t="shared" si="5182"/>
        <v>0</v>
      </c>
      <c r="S1399" s="191">
        <f t="shared" si="5182"/>
        <v>0</v>
      </c>
      <c r="T1399" s="191">
        <f t="shared" si="5182"/>
        <v>0</v>
      </c>
      <c r="U1399" s="191">
        <f t="shared" si="5182"/>
        <v>0</v>
      </c>
      <c r="V1399" s="163">
        <f t="shared" si="5012"/>
        <v>0</v>
      </c>
      <c r="W1399" s="116">
        <f t="shared" si="5164"/>
        <v>0</v>
      </c>
      <c r="X1399" s="191">
        <f t="shared" ref="X1399:AH1399" si="5183">-W1220*($G1399/12)</f>
        <v>0</v>
      </c>
      <c r="Y1399" s="191">
        <f t="shared" si="5183"/>
        <v>0</v>
      </c>
      <c r="Z1399" s="191">
        <f t="shared" si="5183"/>
        <v>0</v>
      </c>
      <c r="AA1399" s="191">
        <f t="shared" si="5183"/>
        <v>0</v>
      </c>
      <c r="AB1399" s="191">
        <f t="shared" si="5183"/>
        <v>0</v>
      </c>
      <c r="AC1399" s="191">
        <f t="shared" si="5183"/>
        <v>0</v>
      </c>
      <c r="AD1399" s="191">
        <f t="shared" si="5183"/>
        <v>0</v>
      </c>
      <c r="AE1399" s="191">
        <f t="shared" si="5183"/>
        <v>0</v>
      </c>
      <c r="AF1399" s="191">
        <f t="shared" si="5183"/>
        <v>-77.09456999999999</v>
      </c>
      <c r="AG1399" s="191">
        <f t="shared" si="5183"/>
        <v>-77.09456999999999</v>
      </c>
      <c r="AH1399" s="191">
        <f t="shared" si="5183"/>
        <v>-77.09456999999999</v>
      </c>
      <c r="AI1399" s="116">
        <f t="shared" si="5134"/>
        <v>-231.28370999999999</v>
      </c>
      <c r="AJ1399" s="116">
        <f t="shared" si="5021"/>
        <v>-59.962443333333333</v>
      </c>
      <c r="AK1399" s="116">
        <f t="shared" si="5022"/>
        <v>-59.962443333333333</v>
      </c>
      <c r="AL1399" s="116">
        <f t="shared" si="5145"/>
        <v>-59.962443333333333</v>
      </c>
      <c r="AM1399" s="116">
        <f t="shared" si="5145"/>
        <v>-59.962443333333333</v>
      </c>
      <c r="AN1399" s="116">
        <f t="shared" si="5145"/>
        <v>-59.962443333333333</v>
      </c>
      <c r="AO1399" s="116">
        <f t="shared" si="5145"/>
        <v>-59.962443333333333</v>
      </c>
      <c r="AP1399" s="116">
        <f t="shared" si="5145"/>
        <v>-59.962443333333333</v>
      </c>
      <c r="AQ1399" s="116">
        <f t="shared" si="5145"/>
        <v>-59.962443333333333</v>
      </c>
      <c r="AR1399" s="116">
        <f t="shared" si="5145"/>
        <v>-59.962443333333333</v>
      </c>
      <c r="AS1399" s="116">
        <f t="shared" si="5145"/>
        <v>-59.962443333333333</v>
      </c>
      <c r="AT1399" s="116">
        <f t="shared" si="5145"/>
        <v>-59.962443333333333</v>
      </c>
      <c r="AU1399" s="116">
        <f t="shared" si="5145"/>
        <v>-59.962443333333333</v>
      </c>
      <c r="AV1399" s="116">
        <f t="shared" si="5027"/>
        <v>-719.54931999999997</v>
      </c>
      <c r="AW1399" s="116">
        <f t="shared" si="5023"/>
        <v>-59.962443333333333</v>
      </c>
      <c r="AX1399" s="116">
        <f t="shared" si="5181"/>
        <v>-59.962443333333333</v>
      </c>
      <c r="AY1399" s="116">
        <f t="shared" si="5181"/>
        <v>-59.962443333333333</v>
      </c>
      <c r="AZ1399" s="116">
        <f t="shared" si="5181"/>
        <v>-59.962443333333333</v>
      </c>
      <c r="BA1399" s="116">
        <f t="shared" si="5181"/>
        <v>-59.962443333333333</v>
      </c>
      <c r="BB1399" s="116">
        <f t="shared" si="5181"/>
        <v>-59.962443333333333</v>
      </c>
      <c r="BC1399" s="116">
        <f t="shared" si="5181"/>
        <v>-59.962443333333333</v>
      </c>
      <c r="BD1399" s="116">
        <f t="shared" si="5181"/>
        <v>-59.962443333333333</v>
      </c>
      <c r="BE1399" s="116">
        <f t="shared" si="5181"/>
        <v>-59.962443333333333</v>
      </c>
      <c r="BF1399" s="116">
        <f t="shared" si="5181"/>
        <v>-59.962443333333333</v>
      </c>
      <c r="BG1399" s="116">
        <f t="shared" si="5181"/>
        <v>-59.962443333333333</v>
      </c>
      <c r="BH1399" s="116">
        <f t="shared" si="5181"/>
        <v>-59.962443333333333</v>
      </c>
      <c r="BI1399" s="116">
        <f t="shared" si="5028"/>
        <v>-719.54931999999997</v>
      </c>
      <c r="BV1399" s="163"/>
      <c r="CI1399" s="163"/>
      <c r="CV1399" s="163"/>
      <c r="DI1399" s="163"/>
      <c r="DV1399" s="163"/>
      <c r="EI1399" s="163"/>
    </row>
    <row r="1400" spans="1:139" ht="15.75" outlineLevel="1" x14ac:dyDescent="0.25">
      <c r="A1400" s="2">
        <f t="shared" si="5158"/>
        <v>21</v>
      </c>
      <c r="B1400" s="1" t="str">
        <f t="shared" si="5158"/>
        <v>PRE-09732</v>
      </c>
      <c r="C1400" s="1" t="str">
        <f t="shared" si="5158"/>
        <v>SPP TAU - Circuit 230603</v>
      </c>
      <c r="D1400" s="2" t="str">
        <f t="shared" si="5158"/>
        <v>PRE-09732.1</v>
      </c>
      <c r="E1400" s="162" t="str">
        <f t="shared" si="5158"/>
        <v>SPP TAU - Circuit 230603</v>
      </c>
      <c r="F1400" s="123">
        <f t="shared" si="5062"/>
        <v>356</v>
      </c>
      <c r="G1400" s="213">
        <f>VLOOKUP($F1400,'2021 Depreciation Rates'!$A:$B,2,FALSE)</f>
        <v>2.8000000000000001E-2</v>
      </c>
      <c r="H1400" s="213">
        <f>VLOOKUP($F1400,'2022-2023 Depreciation Rates'!$A$1:$B$183,2,FALSE)</f>
        <v>2.9000000000000001E-2</v>
      </c>
      <c r="J1400" s="191">
        <f t="shared" ref="J1400:U1400" si="5184">-I1221*($G1400/12)</f>
        <v>0</v>
      </c>
      <c r="K1400" s="191">
        <f t="shared" si="5184"/>
        <v>0</v>
      </c>
      <c r="L1400" s="191">
        <f t="shared" si="5184"/>
        <v>0</v>
      </c>
      <c r="M1400" s="191">
        <f t="shared" si="5184"/>
        <v>0</v>
      </c>
      <c r="N1400" s="191">
        <f t="shared" si="5184"/>
        <v>0</v>
      </c>
      <c r="O1400" s="191">
        <f t="shared" si="5184"/>
        <v>0</v>
      </c>
      <c r="P1400" s="191">
        <f t="shared" si="5184"/>
        <v>0</v>
      </c>
      <c r="Q1400" s="191">
        <f t="shared" si="5184"/>
        <v>0</v>
      </c>
      <c r="R1400" s="191">
        <f t="shared" si="5184"/>
        <v>0</v>
      </c>
      <c r="S1400" s="191">
        <f t="shared" si="5184"/>
        <v>0</v>
      </c>
      <c r="T1400" s="191">
        <f t="shared" si="5184"/>
        <v>0</v>
      </c>
      <c r="U1400" s="191">
        <f t="shared" si="5184"/>
        <v>0</v>
      </c>
      <c r="V1400" s="163">
        <f t="shared" ref="V1400" si="5185">SUM(J1400:U1400)</f>
        <v>0</v>
      </c>
      <c r="W1400" s="116">
        <f t="shared" si="5164"/>
        <v>0</v>
      </c>
      <c r="X1400" s="191">
        <f t="shared" ref="X1400:AH1400" si="5186">-W1221*($G1400/12)</f>
        <v>0</v>
      </c>
      <c r="Y1400" s="191">
        <f t="shared" si="5186"/>
        <v>0</v>
      </c>
      <c r="Z1400" s="191">
        <f t="shared" si="5186"/>
        <v>0</v>
      </c>
      <c r="AA1400" s="191">
        <f t="shared" si="5186"/>
        <v>0</v>
      </c>
      <c r="AB1400" s="191">
        <f t="shared" si="5186"/>
        <v>0</v>
      </c>
      <c r="AC1400" s="191">
        <f t="shared" si="5186"/>
        <v>0</v>
      </c>
      <c r="AD1400" s="191">
        <f t="shared" si="5186"/>
        <v>0</v>
      </c>
      <c r="AE1400" s="191">
        <f t="shared" si="5186"/>
        <v>0</v>
      </c>
      <c r="AF1400" s="191">
        <f t="shared" si="5186"/>
        <v>-49.257086666666673</v>
      </c>
      <c r="AG1400" s="191">
        <f t="shared" si="5186"/>
        <v>-49.257086666666673</v>
      </c>
      <c r="AH1400" s="191">
        <f t="shared" si="5186"/>
        <v>-49.257086666666673</v>
      </c>
      <c r="AI1400" s="116">
        <f t="shared" si="5134"/>
        <v>-147.77126000000001</v>
      </c>
      <c r="AJ1400" s="116">
        <f t="shared" si="5021"/>
        <v>-51.016268333333336</v>
      </c>
      <c r="AK1400" s="116">
        <f t="shared" si="5022"/>
        <v>-51.016268333333336</v>
      </c>
      <c r="AL1400" s="116">
        <f t="shared" si="5145"/>
        <v>-51.016268333333336</v>
      </c>
      <c r="AM1400" s="116">
        <f t="shared" si="5145"/>
        <v>-51.016268333333336</v>
      </c>
      <c r="AN1400" s="116">
        <f t="shared" si="5145"/>
        <v>-51.016268333333336</v>
      </c>
      <c r="AO1400" s="116">
        <f t="shared" si="5145"/>
        <v>-51.016268333333336</v>
      </c>
      <c r="AP1400" s="116">
        <f t="shared" si="5145"/>
        <v>-51.016268333333336</v>
      </c>
      <c r="AQ1400" s="116">
        <f t="shared" si="5145"/>
        <v>-51.016268333333336</v>
      </c>
      <c r="AR1400" s="116">
        <f t="shared" si="5145"/>
        <v>-51.016268333333336</v>
      </c>
      <c r="AS1400" s="116">
        <f t="shared" si="5145"/>
        <v>-51.016268333333336</v>
      </c>
      <c r="AT1400" s="116">
        <f t="shared" si="5145"/>
        <v>-51.016268333333336</v>
      </c>
      <c r="AU1400" s="116">
        <f t="shared" si="5145"/>
        <v>-51.016268333333336</v>
      </c>
      <c r="AV1400" s="116">
        <f t="shared" ref="AV1400" si="5187">SUM(AJ1400:AU1400)</f>
        <v>-612.19522000000006</v>
      </c>
      <c r="AW1400" s="116">
        <f t="shared" si="5023"/>
        <v>-51.016268333333336</v>
      </c>
      <c r="AX1400" s="116">
        <f t="shared" si="5181"/>
        <v>-51.016268333333336</v>
      </c>
      <c r="AY1400" s="116">
        <f t="shared" si="5181"/>
        <v>-51.016268333333336</v>
      </c>
      <c r="AZ1400" s="116">
        <f t="shared" si="5181"/>
        <v>-51.016268333333336</v>
      </c>
      <c r="BA1400" s="116">
        <f t="shared" si="5181"/>
        <v>-51.016268333333336</v>
      </c>
      <c r="BB1400" s="116">
        <f t="shared" si="5181"/>
        <v>-51.016268333333336</v>
      </c>
      <c r="BC1400" s="116">
        <f t="shared" si="5181"/>
        <v>-51.016268333333336</v>
      </c>
      <c r="BD1400" s="116">
        <f t="shared" si="5181"/>
        <v>-51.016268333333336</v>
      </c>
      <c r="BE1400" s="116">
        <f t="shared" si="5181"/>
        <v>-51.016268333333336</v>
      </c>
      <c r="BF1400" s="116">
        <f t="shared" si="5181"/>
        <v>-51.016268333333336</v>
      </c>
      <c r="BG1400" s="116">
        <f t="shared" si="5181"/>
        <v>-51.016268333333336</v>
      </c>
      <c r="BH1400" s="116">
        <f t="shared" si="5181"/>
        <v>-51.016268333333336</v>
      </c>
      <c r="BI1400" s="116">
        <f t="shared" si="5028"/>
        <v>-612.19522000000006</v>
      </c>
      <c r="BV1400" s="163"/>
      <c r="CI1400" s="163"/>
      <c r="CV1400" s="163"/>
      <c r="DI1400" s="163"/>
      <c r="DV1400" s="163"/>
      <c r="EI1400" s="163"/>
    </row>
    <row r="1401" spans="1:139" ht="15.75" outlineLevel="1" x14ac:dyDescent="0.25">
      <c r="A1401" s="2">
        <f t="shared" ref="A1401:E1406" si="5188">A1222</f>
        <v>22</v>
      </c>
      <c r="B1401" s="1" t="str">
        <f t="shared" si="5188"/>
        <v>PRE-09752</v>
      </c>
      <c r="C1401" s="1" t="str">
        <f t="shared" si="5188"/>
        <v>SPP TAU - Circuit 66407</v>
      </c>
      <c r="D1401" s="2" t="str">
        <f t="shared" si="5188"/>
        <v>PRE-09752.1</v>
      </c>
      <c r="E1401" s="162" t="str">
        <f t="shared" si="5188"/>
        <v>SPP TAU - Circuit 66407</v>
      </c>
      <c r="F1401" s="123">
        <f t="shared" si="5062"/>
        <v>355</v>
      </c>
      <c r="G1401" s="213">
        <f>VLOOKUP($F1401,'2021 Depreciation Rates'!$A:$B,2,FALSE)</f>
        <v>3.5999999999999997E-2</v>
      </c>
      <c r="H1401" s="213">
        <f>VLOOKUP($F1401,'2022-2023 Depreciation Rates'!$A$1:$B$183,2,FALSE)</f>
        <v>2.8000000000000001E-2</v>
      </c>
      <c r="J1401" s="191">
        <f t="shared" ref="J1401:U1401" si="5189">-I1222*($G1401/12)</f>
        <v>0</v>
      </c>
      <c r="K1401" s="191">
        <f t="shared" si="5189"/>
        <v>0</v>
      </c>
      <c r="L1401" s="191">
        <f t="shared" si="5189"/>
        <v>0</v>
      </c>
      <c r="M1401" s="191">
        <f t="shared" si="5189"/>
        <v>0</v>
      </c>
      <c r="N1401" s="191">
        <f t="shared" si="5189"/>
        <v>0</v>
      </c>
      <c r="O1401" s="191">
        <f t="shared" si="5189"/>
        <v>0</v>
      </c>
      <c r="P1401" s="191">
        <f t="shared" si="5189"/>
        <v>0</v>
      </c>
      <c r="Q1401" s="191">
        <f t="shared" si="5189"/>
        <v>0</v>
      </c>
      <c r="R1401" s="191">
        <f t="shared" si="5189"/>
        <v>0</v>
      </c>
      <c r="S1401" s="191">
        <f t="shared" si="5189"/>
        <v>0</v>
      </c>
      <c r="T1401" s="191">
        <f t="shared" si="5189"/>
        <v>0</v>
      </c>
      <c r="U1401" s="191">
        <f t="shared" si="5189"/>
        <v>0</v>
      </c>
      <c r="V1401" s="163">
        <f t="shared" si="5012"/>
        <v>0</v>
      </c>
      <c r="W1401" s="116">
        <f t="shared" si="5164"/>
        <v>0</v>
      </c>
      <c r="X1401" s="191">
        <f t="shared" ref="X1401:AH1401" si="5190">-W1222*($G1401/12)</f>
        <v>0</v>
      </c>
      <c r="Y1401" s="191">
        <f t="shared" si="5190"/>
        <v>0</v>
      </c>
      <c r="Z1401" s="191">
        <f t="shared" si="5190"/>
        <v>0</v>
      </c>
      <c r="AA1401" s="191">
        <f t="shared" si="5190"/>
        <v>0</v>
      </c>
      <c r="AB1401" s="191">
        <f t="shared" si="5190"/>
        <v>0</v>
      </c>
      <c r="AC1401" s="191">
        <f t="shared" si="5190"/>
        <v>0</v>
      </c>
      <c r="AD1401" s="191">
        <f t="shared" si="5190"/>
        <v>0</v>
      </c>
      <c r="AE1401" s="191">
        <f t="shared" si="5190"/>
        <v>0</v>
      </c>
      <c r="AF1401" s="191">
        <f t="shared" si="5190"/>
        <v>0</v>
      </c>
      <c r="AG1401" s="191">
        <f t="shared" si="5190"/>
        <v>0</v>
      </c>
      <c r="AH1401" s="191">
        <f t="shared" si="5190"/>
        <v>0</v>
      </c>
      <c r="AI1401" s="116">
        <f t="shared" si="5134"/>
        <v>0</v>
      </c>
      <c r="AJ1401" s="116">
        <f t="shared" si="5021"/>
        <v>0</v>
      </c>
      <c r="AK1401" s="116">
        <f t="shared" si="5022"/>
        <v>0</v>
      </c>
      <c r="AL1401" s="116">
        <f t="shared" ref="AL1401:AU1413" si="5191">-AK1222*($H1401/12)</f>
        <v>0</v>
      </c>
      <c r="AM1401" s="116">
        <f t="shared" si="5191"/>
        <v>-198.52259000000001</v>
      </c>
      <c r="AN1401" s="116">
        <f t="shared" si="5191"/>
        <v>-198.52259000000001</v>
      </c>
      <c r="AO1401" s="116">
        <f t="shared" si="5191"/>
        <v>-198.52259000000001</v>
      </c>
      <c r="AP1401" s="116">
        <f t="shared" si="5191"/>
        <v>-198.52259000000001</v>
      </c>
      <c r="AQ1401" s="116">
        <f t="shared" si="5191"/>
        <v>-198.52259000000001</v>
      </c>
      <c r="AR1401" s="116">
        <f t="shared" si="5191"/>
        <v>-198.52259000000001</v>
      </c>
      <c r="AS1401" s="116">
        <f t="shared" si="5191"/>
        <v>-198.52259000000001</v>
      </c>
      <c r="AT1401" s="116">
        <f t="shared" si="5191"/>
        <v>-198.52259000000001</v>
      </c>
      <c r="AU1401" s="116">
        <f t="shared" si="5191"/>
        <v>-198.52259000000001</v>
      </c>
      <c r="AV1401" s="116">
        <f t="shared" si="5027"/>
        <v>-1786.7033100000001</v>
      </c>
      <c r="AW1401" s="116">
        <f t="shared" si="5023"/>
        <v>-198.52259000000001</v>
      </c>
      <c r="AX1401" s="116">
        <f t="shared" si="5181"/>
        <v>-198.52259000000001</v>
      </c>
      <c r="AY1401" s="116">
        <f t="shared" si="5181"/>
        <v>-198.52259000000001</v>
      </c>
      <c r="AZ1401" s="116">
        <f t="shared" si="5181"/>
        <v>-198.52259000000001</v>
      </c>
      <c r="BA1401" s="116">
        <f t="shared" si="5181"/>
        <v>-198.52259000000001</v>
      </c>
      <c r="BB1401" s="116">
        <f t="shared" si="5181"/>
        <v>-198.52259000000001</v>
      </c>
      <c r="BC1401" s="116">
        <f t="shared" si="5181"/>
        <v>-198.52259000000001</v>
      </c>
      <c r="BD1401" s="116">
        <f t="shared" si="5181"/>
        <v>-198.52259000000001</v>
      </c>
      <c r="BE1401" s="116">
        <f t="shared" si="5181"/>
        <v>-198.52259000000001</v>
      </c>
      <c r="BF1401" s="116">
        <f t="shared" si="5181"/>
        <v>-198.52259000000001</v>
      </c>
      <c r="BG1401" s="116">
        <f t="shared" si="5181"/>
        <v>-198.52259000000001</v>
      </c>
      <c r="BH1401" s="116">
        <f t="shared" si="5181"/>
        <v>-198.52259000000001</v>
      </c>
      <c r="BI1401" s="116">
        <f t="shared" si="5028"/>
        <v>-2382.27108</v>
      </c>
      <c r="BV1401" s="163"/>
      <c r="CI1401" s="163"/>
      <c r="CV1401" s="163"/>
      <c r="DI1401" s="163"/>
      <c r="DV1401" s="163"/>
      <c r="EI1401" s="163"/>
    </row>
    <row r="1402" spans="1:139" ht="15.75" outlineLevel="1" x14ac:dyDescent="0.25">
      <c r="A1402" s="2">
        <f t="shared" si="5188"/>
        <v>23</v>
      </c>
      <c r="B1402" s="1" t="str">
        <f t="shared" si="5188"/>
        <v>PRE-09753</v>
      </c>
      <c r="C1402" s="1" t="str">
        <f t="shared" si="5188"/>
        <v>SPP TAU - Circuit 66033</v>
      </c>
      <c r="D1402" s="2" t="str">
        <f t="shared" si="5188"/>
        <v>PRE-09753.1</v>
      </c>
      <c r="E1402" s="162" t="str">
        <f t="shared" si="5188"/>
        <v>SPP TAU - Circuit 66033</v>
      </c>
      <c r="F1402" s="123">
        <f t="shared" si="5062"/>
        <v>355</v>
      </c>
      <c r="G1402" s="213">
        <f>VLOOKUP($F1402,'2021 Depreciation Rates'!$A:$B,2,FALSE)</f>
        <v>3.5999999999999997E-2</v>
      </c>
      <c r="H1402" s="213">
        <f>VLOOKUP($F1402,'2022-2023 Depreciation Rates'!$A$1:$B$183,2,FALSE)</f>
        <v>2.8000000000000001E-2</v>
      </c>
      <c r="J1402" s="191">
        <f t="shared" ref="J1402:U1402" si="5192">-I1223*($G1402/12)</f>
        <v>0</v>
      </c>
      <c r="K1402" s="191">
        <f t="shared" si="5192"/>
        <v>0</v>
      </c>
      <c r="L1402" s="191">
        <f t="shared" si="5192"/>
        <v>0</v>
      </c>
      <c r="M1402" s="191">
        <f t="shared" si="5192"/>
        <v>0</v>
      </c>
      <c r="N1402" s="191">
        <f t="shared" si="5192"/>
        <v>0</v>
      </c>
      <c r="O1402" s="191">
        <f t="shared" si="5192"/>
        <v>0</v>
      </c>
      <c r="P1402" s="191">
        <f t="shared" si="5192"/>
        <v>0</v>
      </c>
      <c r="Q1402" s="191">
        <f t="shared" si="5192"/>
        <v>0</v>
      </c>
      <c r="R1402" s="191">
        <f t="shared" si="5192"/>
        <v>0</v>
      </c>
      <c r="S1402" s="191">
        <f t="shared" si="5192"/>
        <v>0</v>
      </c>
      <c r="T1402" s="191">
        <f t="shared" si="5192"/>
        <v>0</v>
      </c>
      <c r="U1402" s="191">
        <f t="shared" si="5192"/>
        <v>0</v>
      </c>
      <c r="V1402" s="163">
        <f t="shared" si="5012"/>
        <v>0</v>
      </c>
      <c r="W1402" s="116">
        <f t="shared" si="5164"/>
        <v>0</v>
      </c>
      <c r="X1402" s="191">
        <f t="shared" ref="X1402:AH1402" si="5193">-W1223*($G1402/12)</f>
        <v>0</v>
      </c>
      <c r="Y1402" s="191">
        <f t="shared" si="5193"/>
        <v>0</v>
      </c>
      <c r="Z1402" s="191">
        <f t="shared" si="5193"/>
        <v>0</v>
      </c>
      <c r="AA1402" s="191">
        <f t="shared" si="5193"/>
        <v>0</v>
      </c>
      <c r="AB1402" s="191">
        <f t="shared" si="5193"/>
        <v>0</v>
      </c>
      <c r="AC1402" s="191">
        <f t="shared" si="5193"/>
        <v>0</v>
      </c>
      <c r="AD1402" s="191">
        <f t="shared" si="5193"/>
        <v>0</v>
      </c>
      <c r="AE1402" s="191">
        <f t="shared" si="5193"/>
        <v>0</v>
      </c>
      <c r="AF1402" s="191">
        <f t="shared" si="5193"/>
        <v>0</v>
      </c>
      <c r="AG1402" s="191">
        <f t="shared" si="5193"/>
        <v>0</v>
      </c>
      <c r="AH1402" s="191">
        <f t="shared" si="5193"/>
        <v>0</v>
      </c>
      <c r="AI1402" s="116">
        <f t="shared" si="5134"/>
        <v>0</v>
      </c>
      <c r="AJ1402" s="116">
        <f t="shared" si="5021"/>
        <v>0</v>
      </c>
      <c r="AK1402" s="116">
        <f t="shared" si="5022"/>
        <v>0</v>
      </c>
      <c r="AL1402" s="116">
        <f t="shared" si="5191"/>
        <v>0</v>
      </c>
      <c r="AM1402" s="116">
        <f t="shared" si="5191"/>
        <v>0</v>
      </c>
      <c r="AN1402" s="116">
        <f t="shared" si="5191"/>
        <v>0</v>
      </c>
      <c r="AO1402" s="116">
        <f t="shared" si="5191"/>
        <v>-146.58513800000003</v>
      </c>
      <c r="AP1402" s="116">
        <f t="shared" si="5191"/>
        <v>-146.58513800000003</v>
      </c>
      <c r="AQ1402" s="116">
        <f t="shared" si="5191"/>
        <v>-146.58513800000003</v>
      </c>
      <c r="AR1402" s="116">
        <f t="shared" si="5191"/>
        <v>-146.58513800000003</v>
      </c>
      <c r="AS1402" s="116">
        <f t="shared" si="5191"/>
        <v>-146.58513800000003</v>
      </c>
      <c r="AT1402" s="116">
        <f t="shared" si="5191"/>
        <v>-146.58513800000003</v>
      </c>
      <c r="AU1402" s="116">
        <f t="shared" si="5191"/>
        <v>-146.58513800000003</v>
      </c>
      <c r="AV1402" s="116">
        <f t="shared" si="5027"/>
        <v>-1026.0959660000003</v>
      </c>
      <c r="AW1402" s="116">
        <f t="shared" si="5023"/>
        <v>-146.58513800000003</v>
      </c>
      <c r="AX1402" s="116">
        <f t="shared" si="5181"/>
        <v>-146.58513800000003</v>
      </c>
      <c r="AY1402" s="116">
        <f t="shared" si="5181"/>
        <v>-146.58513800000003</v>
      </c>
      <c r="AZ1402" s="116">
        <f t="shared" si="5181"/>
        <v>-146.58513800000003</v>
      </c>
      <c r="BA1402" s="116">
        <f t="shared" si="5181"/>
        <v>-146.58513800000003</v>
      </c>
      <c r="BB1402" s="116">
        <f t="shared" si="5181"/>
        <v>-146.58513800000003</v>
      </c>
      <c r="BC1402" s="116">
        <f t="shared" si="5181"/>
        <v>-146.58513800000003</v>
      </c>
      <c r="BD1402" s="116">
        <f t="shared" si="5181"/>
        <v>-146.58513800000003</v>
      </c>
      <c r="BE1402" s="116">
        <f t="shared" si="5181"/>
        <v>-146.58513800000003</v>
      </c>
      <c r="BF1402" s="116">
        <f t="shared" si="5181"/>
        <v>-146.58513800000003</v>
      </c>
      <c r="BG1402" s="116">
        <f t="shared" si="5181"/>
        <v>-146.58513800000003</v>
      </c>
      <c r="BH1402" s="116">
        <f t="shared" si="5181"/>
        <v>-146.58513800000003</v>
      </c>
      <c r="BI1402" s="116">
        <f t="shared" si="5028"/>
        <v>-1759.0216559999999</v>
      </c>
      <c r="BV1402" s="163"/>
      <c r="CI1402" s="163"/>
      <c r="CV1402" s="163"/>
      <c r="DI1402" s="163"/>
      <c r="DV1402" s="163"/>
      <c r="EI1402" s="163"/>
    </row>
    <row r="1403" spans="1:139" ht="15.75" outlineLevel="1" x14ac:dyDescent="0.25">
      <c r="A1403" s="2">
        <f t="shared" si="5188"/>
        <v>24</v>
      </c>
      <c r="B1403" s="1" t="str">
        <f t="shared" si="5188"/>
        <v>PRE-09754</v>
      </c>
      <c r="C1403" s="1" t="str">
        <f t="shared" si="5188"/>
        <v>SPP TAU - Circuit 66016</v>
      </c>
      <c r="D1403" s="2" t="str">
        <f t="shared" si="5188"/>
        <v>PRE-09754.1</v>
      </c>
      <c r="E1403" s="162" t="str">
        <f t="shared" si="5188"/>
        <v>SPP TAU - Circuit 66016</v>
      </c>
      <c r="F1403" s="123">
        <f t="shared" si="5062"/>
        <v>355</v>
      </c>
      <c r="G1403" s="213">
        <f>VLOOKUP($F1403,'2021 Depreciation Rates'!$A:$B,2,FALSE)</f>
        <v>3.5999999999999997E-2</v>
      </c>
      <c r="H1403" s="213">
        <f>VLOOKUP($F1403,'2022-2023 Depreciation Rates'!$A$1:$B$183,2,FALSE)</f>
        <v>2.8000000000000001E-2</v>
      </c>
      <c r="J1403" s="191">
        <f t="shared" ref="J1403:U1403" si="5194">-I1224*($G1403/12)</f>
        <v>0</v>
      </c>
      <c r="K1403" s="191">
        <f t="shared" si="5194"/>
        <v>0</v>
      </c>
      <c r="L1403" s="191">
        <f t="shared" si="5194"/>
        <v>0</v>
      </c>
      <c r="M1403" s="191">
        <f t="shared" si="5194"/>
        <v>0</v>
      </c>
      <c r="N1403" s="191">
        <f t="shared" si="5194"/>
        <v>0</v>
      </c>
      <c r="O1403" s="191">
        <f t="shared" si="5194"/>
        <v>0</v>
      </c>
      <c r="P1403" s="191">
        <f t="shared" si="5194"/>
        <v>0</v>
      </c>
      <c r="Q1403" s="191">
        <f t="shared" si="5194"/>
        <v>0</v>
      </c>
      <c r="R1403" s="191">
        <f t="shared" si="5194"/>
        <v>0</v>
      </c>
      <c r="S1403" s="191">
        <f t="shared" si="5194"/>
        <v>0</v>
      </c>
      <c r="T1403" s="191">
        <f t="shared" si="5194"/>
        <v>0</v>
      </c>
      <c r="U1403" s="191">
        <f t="shared" si="5194"/>
        <v>0</v>
      </c>
      <c r="V1403" s="163">
        <f t="shared" si="5012"/>
        <v>0</v>
      </c>
      <c r="W1403" s="116">
        <f t="shared" si="5164"/>
        <v>0</v>
      </c>
      <c r="X1403" s="191">
        <f t="shared" ref="X1403:AH1403" si="5195">-W1224*($G1403/12)</f>
        <v>0</v>
      </c>
      <c r="Y1403" s="191">
        <f t="shared" si="5195"/>
        <v>0</v>
      </c>
      <c r="Z1403" s="191">
        <f t="shared" si="5195"/>
        <v>0</v>
      </c>
      <c r="AA1403" s="191">
        <f t="shared" si="5195"/>
        <v>0</v>
      </c>
      <c r="AB1403" s="191">
        <f t="shared" si="5195"/>
        <v>0</v>
      </c>
      <c r="AC1403" s="191">
        <f t="shared" si="5195"/>
        <v>0</v>
      </c>
      <c r="AD1403" s="191">
        <f t="shared" si="5195"/>
        <v>0</v>
      </c>
      <c r="AE1403" s="191">
        <f t="shared" si="5195"/>
        <v>0</v>
      </c>
      <c r="AF1403" s="191">
        <f t="shared" si="5195"/>
        <v>0</v>
      </c>
      <c r="AG1403" s="191">
        <f t="shared" si="5195"/>
        <v>0</v>
      </c>
      <c r="AH1403" s="191">
        <f t="shared" si="5195"/>
        <v>0</v>
      </c>
      <c r="AI1403" s="116">
        <f t="shared" si="5134"/>
        <v>0</v>
      </c>
      <c r="AJ1403" s="116">
        <f t="shared" si="5021"/>
        <v>0</v>
      </c>
      <c r="AK1403" s="116">
        <f t="shared" si="5022"/>
        <v>0</v>
      </c>
      <c r="AL1403" s="116">
        <f t="shared" si="5191"/>
        <v>0</v>
      </c>
      <c r="AM1403" s="116">
        <f t="shared" si="5191"/>
        <v>0</v>
      </c>
      <c r="AN1403" s="116">
        <f t="shared" si="5191"/>
        <v>0</v>
      </c>
      <c r="AO1403" s="116">
        <f t="shared" si="5191"/>
        <v>0</v>
      </c>
      <c r="AP1403" s="116">
        <f t="shared" si="5191"/>
        <v>-438.07845433333341</v>
      </c>
      <c r="AQ1403" s="116">
        <f t="shared" si="5191"/>
        <v>-438.07845433333341</v>
      </c>
      <c r="AR1403" s="116">
        <f t="shared" si="5191"/>
        <v>-438.07845433333341</v>
      </c>
      <c r="AS1403" s="116">
        <f t="shared" si="5191"/>
        <v>-438.07845433333341</v>
      </c>
      <c r="AT1403" s="116">
        <f t="shared" si="5191"/>
        <v>-438.07845433333341</v>
      </c>
      <c r="AU1403" s="116">
        <f t="shared" si="5191"/>
        <v>-438.07845433333341</v>
      </c>
      <c r="AV1403" s="116">
        <f t="shared" si="5027"/>
        <v>-2628.4707260000005</v>
      </c>
      <c r="AW1403" s="116">
        <f t="shared" si="5023"/>
        <v>-438.07845433333341</v>
      </c>
      <c r="AX1403" s="116">
        <f t="shared" si="5181"/>
        <v>-438.07845433333341</v>
      </c>
      <c r="AY1403" s="116">
        <f t="shared" si="5181"/>
        <v>-438.07845433333341</v>
      </c>
      <c r="AZ1403" s="116">
        <f t="shared" si="5181"/>
        <v>-438.07845433333341</v>
      </c>
      <c r="BA1403" s="116">
        <f t="shared" si="5181"/>
        <v>-438.07845433333341</v>
      </c>
      <c r="BB1403" s="116">
        <f t="shared" si="5181"/>
        <v>-438.07845433333341</v>
      </c>
      <c r="BC1403" s="116">
        <f t="shared" si="5181"/>
        <v>-438.07845433333341</v>
      </c>
      <c r="BD1403" s="116">
        <f t="shared" si="5181"/>
        <v>-438.07845433333341</v>
      </c>
      <c r="BE1403" s="116">
        <f t="shared" si="5181"/>
        <v>-438.07845433333341</v>
      </c>
      <c r="BF1403" s="116">
        <f t="shared" si="5181"/>
        <v>-438.07845433333341</v>
      </c>
      <c r="BG1403" s="116">
        <f t="shared" si="5181"/>
        <v>-438.07845433333341</v>
      </c>
      <c r="BH1403" s="116">
        <f t="shared" si="5181"/>
        <v>-438.07845433333341</v>
      </c>
      <c r="BI1403" s="116">
        <f t="shared" si="5028"/>
        <v>-5256.9414520000009</v>
      </c>
      <c r="BV1403" s="163"/>
      <c r="CI1403" s="163"/>
      <c r="CV1403" s="163"/>
      <c r="DI1403" s="163"/>
      <c r="DV1403" s="163"/>
      <c r="EI1403" s="163"/>
    </row>
    <row r="1404" spans="1:139" ht="15.75" outlineLevel="1" x14ac:dyDescent="0.25">
      <c r="A1404" s="2">
        <f t="shared" si="5188"/>
        <v>25</v>
      </c>
      <c r="B1404" s="1" t="str">
        <f t="shared" si="5188"/>
        <v>PRE-09755</v>
      </c>
      <c r="C1404" s="1" t="str">
        <f t="shared" si="5188"/>
        <v>SPP TAU - Circuit 66427</v>
      </c>
      <c r="D1404" s="2" t="str">
        <f t="shared" si="5188"/>
        <v>PRE-09755.1</v>
      </c>
      <c r="E1404" s="162" t="str">
        <f t="shared" si="5188"/>
        <v>SPP TAU - Circuit 66427</v>
      </c>
      <c r="F1404" s="123">
        <f t="shared" si="5062"/>
        <v>355</v>
      </c>
      <c r="G1404" s="213">
        <f>VLOOKUP($F1404,'2021 Depreciation Rates'!$A:$B,2,FALSE)</f>
        <v>3.5999999999999997E-2</v>
      </c>
      <c r="H1404" s="213">
        <f>VLOOKUP($F1404,'2022-2023 Depreciation Rates'!$A$1:$B$183,2,FALSE)</f>
        <v>2.8000000000000001E-2</v>
      </c>
      <c r="J1404" s="191">
        <f t="shared" ref="J1404:U1404" si="5196">-I1225*($G1404/12)</f>
        <v>0</v>
      </c>
      <c r="K1404" s="191">
        <f t="shared" si="5196"/>
        <v>0</v>
      </c>
      <c r="L1404" s="191">
        <f t="shared" si="5196"/>
        <v>0</v>
      </c>
      <c r="M1404" s="191">
        <f t="shared" si="5196"/>
        <v>0</v>
      </c>
      <c r="N1404" s="191">
        <f t="shared" si="5196"/>
        <v>0</v>
      </c>
      <c r="O1404" s="191">
        <f t="shared" si="5196"/>
        <v>0</v>
      </c>
      <c r="P1404" s="191">
        <f t="shared" si="5196"/>
        <v>0</v>
      </c>
      <c r="Q1404" s="191">
        <f t="shared" si="5196"/>
        <v>0</v>
      </c>
      <c r="R1404" s="191">
        <f t="shared" si="5196"/>
        <v>0</v>
      </c>
      <c r="S1404" s="191">
        <f t="shared" si="5196"/>
        <v>0</v>
      </c>
      <c r="T1404" s="191">
        <f t="shared" si="5196"/>
        <v>0</v>
      </c>
      <c r="U1404" s="191">
        <f t="shared" si="5196"/>
        <v>0</v>
      </c>
      <c r="V1404" s="163">
        <f t="shared" si="5012"/>
        <v>0</v>
      </c>
      <c r="W1404" s="116">
        <f t="shared" si="5164"/>
        <v>0</v>
      </c>
      <c r="X1404" s="191">
        <f t="shared" ref="X1404:AH1404" si="5197">-W1225*($G1404/12)</f>
        <v>0</v>
      </c>
      <c r="Y1404" s="191">
        <f t="shared" si="5197"/>
        <v>0</v>
      </c>
      <c r="Z1404" s="191">
        <f t="shared" si="5197"/>
        <v>0</v>
      </c>
      <c r="AA1404" s="191">
        <f t="shared" si="5197"/>
        <v>0</v>
      </c>
      <c r="AB1404" s="191">
        <f t="shared" si="5197"/>
        <v>0</v>
      </c>
      <c r="AC1404" s="191">
        <f t="shared" si="5197"/>
        <v>0</v>
      </c>
      <c r="AD1404" s="191">
        <f t="shared" si="5197"/>
        <v>0</v>
      </c>
      <c r="AE1404" s="191">
        <f t="shared" si="5197"/>
        <v>0</v>
      </c>
      <c r="AF1404" s="191">
        <f t="shared" si="5197"/>
        <v>0</v>
      </c>
      <c r="AG1404" s="191">
        <f t="shared" si="5197"/>
        <v>0</v>
      </c>
      <c r="AH1404" s="191">
        <f t="shared" si="5197"/>
        <v>0</v>
      </c>
      <c r="AI1404" s="116">
        <f t="shared" si="5134"/>
        <v>0</v>
      </c>
      <c r="AJ1404" s="116">
        <f t="shared" si="5021"/>
        <v>0</v>
      </c>
      <c r="AK1404" s="116">
        <f t="shared" si="5022"/>
        <v>0</v>
      </c>
      <c r="AL1404" s="116">
        <f t="shared" si="5191"/>
        <v>0</v>
      </c>
      <c r="AM1404" s="116">
        <f t="shared" si="5191"/>
        <v>-2.3333333333333335</v>
      </c>
      <c r="AN1404" s="116">
        <f t="shared" si="5191"/>
        <v>-2.3333333333333335</v>
      </c>
      <c r="AO1404" s="116">
        <f t="shared" si="5191"/>
        <v>-2.3333333333333335</v>
      </c>
      <c r="AP1404" s="116">
        <f t="shared" si="5191"/>
        <v>-2.3333333333333335</v>
      </c>
      <c r="AQ1404" s="116">
        <f t="shared" si="5191"/>
        <v>-2.3333333333333335</v>
      </c>
      <c r="AR1404" s="116">
        <f t="shared" si="5191"/>
        <v>-2.3333333333333335</v>
      </c>
      <c r="AS1404" s="116">
        <f t="shared" si="5191"/>
        <v>-2.3333333333333335</v>
      </c>
      <c r="AT1404" s="116">
        <f t="shared" si="5191"/>
        <v>-2.3333333333333335</v>
      </c>
      <c r="AU1404" s="116">
        <f t="shared" si="5191"/>
        <v>-2.3333333333333335</v>
      </c>
      <c r="AV1404" s="116">
        <f t="shared" si="5027"/>
        <v>-21</v>
      </c>
      <c r="AW1404" s="116">
        <f t="shared" si="5023"/>
        <v>-2.3333333333333335</v>
      </c>
      <c r="AX1404" s="116">
        <f t="shared" si="5181"/>
        <v>-2.3333333333333335</v>
      </c>
      <c r="AY1404" s="116">
        <f t="shared" si="5181"/>
        <v>-2.3333333333333335</v>
      </c>
      <c r="AZ1404" s="116">
        <f t="shared" si="5181"/>
        <v>-2.3333333333333335</v>
      </c>
      <c r="BA1404" s="116">
        <f t="shared" si="5181"/>
        <v>-2.3333333333333335</v>
      </c>
      <c r="BB1404" s="116">
        <f t="shared" si="5181"/>
        <v>-2.3333333333333335</v>
      </c>
      <c r="BC1404" s="116">
        <f t="shared" si="5181"/>
        <v>-2.3333333333333335</v>
      </c>
      <c r="BD1404" s="116">
        <f t="shared" si="5181"/>
        <v>-2.3333333333333335</v>
      </c>
      <c r="BE1404" s="116">
        <f t="shared" si="5181"/>
        <v>-2.3333333333333335</v>
      </c>
      <c r="BF1404" s="116">
        <f t="shared" si="5181"/>
        <v>-2.3333333333333335</v>
      </c>
      <c r="BG1404" s="116">
        <f t="shared" si="5181"/>
        <v>-2.3333333333333335</v>
      </c>
      <c r="BH1404" s="116">
        <f t="shared" si="5181"/>
        <v>-2.3333333333333335</v>
      </c>
      <c r="BI1404" s="116">
        <f t="shared" si="5028"/>
        <v>-27.999999999999996</v>
      </c>
      <c r="BV1404" s="163"/>
      <c r="CI1404" s="163"/>
      <c r="CV1404" s="163"/>
      <c r="DI1404" s="163"/>
      <c r="DV1404" s="163"/>
      <c r="EI1404" s="163"/>
    </row>
    <row r="1405" spans="1:139" ht="15.75" outlineLevel="1" x14ac:dyDescent="0.25">
      <c r="A1405" s="2">
        <f t="shared" si="5188"/>
        <v>26</v>
      </c>
      <c r="B1405" s="1" t="str">
        <f t="shared" si="5188"/>
        <v>PRE-09756</v>
      </c>
      <c r="C1405" s="1" t="str">
        <f t="shared" si="5188"/>
        <v>SPP TAU - Circuit 66415</v>
      </c>
      <c r="D1405" s="2" t="str">
        <f t="shared" si="5188"/>
        <v>PRE-09756.1</v>
      </c>
      <c r="E1405" s="162" t="str">
        <f t="shared" si="5188"/>
        <v>SPP TAU - Circuit 66415</v>
      </c>
      <c r="F1405" s="123">
        <f t="shared" si="5062"/>
        <v>355</v>
      </c>
      <c r="G1405" s="213">
        <f>VLOOKUP($F1405,'2021 Depreciation Rates'!$A:$B,2,FALSE)</f>
        <v>3.5999999999999997E-2</v>
      </c>
      <c r="H1405" s="213">
        <f>VLOOKUP($F1405,'2022-2023 Depreciation Rates'!$A$1:$B$183,2,FALSE)</f>
        <v>2.8000000000000001E-2</v>
      </c>
      <c r="J1405" s="191">
        <f t="shared" ref="J1405:U1405" si="5198">-I1226*($G1405/12)</f>
        <v>0</v>
      </c>
      <c r="K1405" s="191">
        <f t="shared" si="5198"/>
        <v>0</v>
      </c>
      <c r="L1405" s="191">
        <f t="shared" si="5198"/>
        <v>0</v>
      </c>
      <c r="M1405" s="191">
        <f t="shared" si="5198"/>
        <v>0</v>
      </c>
      <c r="N1405" s="191">
        <f t="shared" si="5198"/>
        <v>0</v>
      </c>
      <c r="O1405" s="191">
        <f t="shared" si="5198"/>
        <v>0</v>
      </c>
      <c r="P1405" s="191">
        <f t="shared" si="5198"/>
        <v>0</v>
      </c>
      <c r="Q1405" s="191">
        <f t="shared" si="5198"/>
        <v>0</v>
      </c>
      <c r="R1405" s="191">
        <f t="shared" si="5198"/>
        <v>0</v>
      </c>
      <c r="S1405" s="191">
        <f t="shared" si="5198"/>
        <v>0</v>
      </c>
      <c r="T1405" s="191">
        <f t="shared" si="5198"/>
        <v>0</v>
      </c>
      <c r="U1405" s="191">
        <f t="shared" si="5198"/>
        <v>0</v>
      </c>
      <c r="V1405" s="163">
        <f t="shared" si="5012"/>
        <v>0</v>
      </c>
      <c r="W1405" s="116">
        <f t="shared" si="5164"/>
        <v>0</v>
      </c>
      <c r="X1405" s="191">
        <f t="shared" ref="X1405:AH1405" si="5199">-W1226*($G1405/12)</f>
        <v>0</v>
      </c>
      <c r="Y1405" s="191">
        <f t="shared" si="5199"/>
        <v>0</v>
      </c>
      <c r="Z1405" s="191">
        <f t="shared" si="5199"/>
        <v>0</v>
      </c>
      <c r="AA1405" s="191">
        <f t="shared" si="5199"/>
        <v>0</v>
      </c>
      <c r="AB1405" s="191">
        <f t="shared" si="5199"/>
        <v>0</v>
      </c>
      <c r="AC1405" s="191">
        <f t="shared" si="5199"/>
        <v>0</v>
      </c>
      <c r="AD1405" s="191">
        <f t="shared" si="5199"/>
        <v>0</v>
      </c>
      <c r="AE1405" s="191">
        <f t="shared" si="5199"/>
        <v>0</v>
      </c>
      <c r="AF1405" s="191">
        <f t="shared" si="5199"/>
        <v>0</v>
      </c>
      <c r="AG1405" s="191">
        <f t="shared" si="5199"/>
        <v>0</v>
      </c>
      <c r="AH1405" s="191">
        <f t="shared" si="5199"/>
        <v>0</v>
      </c>
      <c r="AI1405" s="116">
        <f t="shared" si="5134"/>
        <v>0</v>
      </c>
      <c r="AJ1405" s="116">
        <f t="shared" si="5021"/>
        <v>0</v>
      </c>
      <c r="AK1405" s="116">
        <f t="shared" si="5022"/>
        <v>0</v>
      </c>
      <c r="AL1405" s="116">
        <f t="shared" si="5191"/>
        <v>0</v>
      </c>
      <c r="AM1405" s="116">
        <f t="shared" si="5191"/>
        <v>0</v>
      </c>
      <c r="AN1405" s="116">
        <f t="shared" si="5191"/>
        <v>0</v>
      </c>
      <c r="AO1405" s="116">
        <f t="shared" si="5191"/>
        <v>-157.62678166666669</v>
      </c>
      <c r="AP1405" s="116">
        <f t="shared" si="5191"/>
        <v>-157.62678166666669</v>
      </c>
      <c r="AQ1405" s="116">
        <f t="shared" si="5191"/>
        <v>-157.62678166666669</v>
      </c>
      <c r="AR1405" s="116">
        <f t="shared" si="5191"/>
        <v>-157.62678166666669</v>
      </c>
      <c r="AS1405" s="116">
        <f t="shared" si="5191"/>
        <v>-157.62678166666669</v>
      </c>
      <c r="AT1405" s="116">
        <f t="shared" si="5191"/>
        <v>-157.62678166666669</v>
      </c>
      <c r="AU1405" s="116">
        <f t="shared" si="5191"/>
        <v>-157.62678166666669</v>
      </c>
      <c r="AV1405" s="116">
        <f t="shared" si="5027"/>
        <v>-1103.3874716666669</v>
      </c>
      <c r="AW1405" s="116">
        <f t="shared" si="5023"/>
        <v>-157.62678166666669</v>
      </c>
      <c r="AX1405" s="116">
        <f t="shared" si="5181"/>
        <v>-157.62678166666669</v>
      </c>
      <c r="AY1405" s="116">
        <f t="shared" si="5181"/>
        <v>-157.62678166666669</v>
      </c>
      <c r="AZ1405" s="116">
        <f t="shared" si="5181"/>
        <v>-157.62678166666669</v>
      </c>
      <c r="BA1405" s="116">
        <f t="shared" si="5181"/>
        <v>-157.62678166666669</v>
      </c>
      <c r="BB1405" s="116">
        <f t="shared" si="5181"/>
        <v>-157.62678166666669</v>
      </c>
      <c r="BC1405" s="116">
        <f t="shared" si="5181"/>
        <v>-157.62678166666669</v>
      </c>
      <c r="BD1405" s="116">
        <f t="shared" si="5181"/>
        <v>-157.62678166666669</v>
      </c>
      <c r="BE1405" s="116">
        <f t="shared" si="5181"/>
        <v>-157.62678166666669</v>
      </c>
      <c r="BF1405" s="116">
        <f t="shared" si="5181"/>
        <v>-157.62678166666669</v>
      </c>
      <c r="BG1405" s="116">
        <f t="shared" si="5181"/>
        <v>-157.62678166666669</v>
      </c>
      <c r="BH1405" s="116">
        <f t="shared" si="5181"/>
        <v>-157.62678166666669</v>
      </c>
      <c r="BI1405" s="116">
        <f t="shared" si="5028"/>
        <v>-1891.5213799999999</v>
      </c>
      <c r="BV1405" s="163"/>
      <c r="CI1405" s="163"/>
      <c r="CV1405" s="163"/>
      <c r="DI1405" s="163"/>
      <c r="DV1405" s="163"/>
      <c r="EI1405" s="163"/>
    </row>
    <row r="1406" spans="1:139" ht="15.75" outlineLevel="1" x14ac:dyDescent="0.25">
      <c r="A1406" s="2">
        <f t="shared" si="5188"/>
        <v>27</v>
      </c>
      <c r="B1406" s="1" t="str">
        <f t="shared" si="5188"/>
        <v>PRE-09757</v>
      </c>
      <c r="C1406" s="1" t="str">
        <f t="shared" si="5188"/>
        <v>SPP TAU - Circuit 66834</v>
      </c>
      <c r="D1406" s="2" t="str">
        <f t="shared" si="5188"/>
        <v>PRE-09757.1</v>
      </c>
      <c r="E1406" s="162" t="str">
        <f t="shared" si="5188"/>
        <v>SPP TAU - Circuit 66834</v>
      </c>
      <c r="F1406" s="123">
        <f t="shared" si="5062"/>
        <v>355</v>
      </c>
      <c r="G1406" s="213">
        <f>VLOOKUP($F1406,'2021 Depreciation Rates'!$A:$B,2,FALSE)</f>
        <v>3.5999999999999997E-2</v>
      </c>
      <c r="H1406" s="213">
        <f>VLOOKUP($F1406,'2022-2023 Depreciation Rates'!$A$1:$B$183,2,FALSE)</f>
        <v>2.8000000000000001E-2</v>
      </c>
      <c r="J1406" s="191">
        <f t="shared" ref="J1406:U1406" si="5200">-I1227*($G1406/12)</f>
        <v>0</v>
      </c>
      <c r="K1406" s="191">
        <f t="shared" si="5200"/>
        <v>0</v>
      </c>
      <c r="L1406" s="191">
        <f t="shared" si="5200"/>
        <v>0</v>
      </c>
      <c r="M1406" s="191">
        <f t="shared" si="5200"/>
        <v>0</v>
      </c>
      <c r="N1406" s="191">
        <f t="shared" si="5200"/>
        <v>0</v>
      </c>
      <c r="O1406" s="191">
        <f t="shared" si="5200"/>
        <v>0</v>
      </c>
      <c r="P1406" s="191">
        <f t="shared" si="5200"/>
        <v>0</v>
      </c>
      <c r="Q1406" s="191">
        <f t="shared" si="5200"/>
        <v>0</v>
      </c>
      <c r="R1406" s="191">
        <f t="shared" si="5200"/>
        <v>0</v>
      </c>
      <c r="S1406" s="191">
        <f t="shared" si="5200"/>
        <v>0</v>
      </c>
      <c r="T1406" s="191">
        <f t="shared" si="5200"/>
        <v>0</v>
      </c>
      <c r="U1406" s="191">
        <f t="shared" si="5200"/>
        <v>0</v>
      </c>
      <c r="V1406" s="163">
        <f t="shared" si="5012"/>
        <v>0</v>
      </c>
      <c r="W1406" s="116">
        <f t="shared" si="5164"/>
        <v>0</v>
      </c>
      <c r="X1406" s="191">
        <f t="shared" ref="X1406:AH1406" si="5201">-W1227*($G1406/12)</f>
        <v>0</v>
      </c>
      <c r="Y1406" s="191">
        <f t="shared" si="5201"/>
        <v>0</v>
      </c>
      <c r="Z1406" s="191">
        <f t="shared" si="5201"/>
        <v>0</v>
      </c>
      <c r="AA1406" s="191">
        <f t="shared" si="5201"/>
        <v>0</v>
      </c>
      <c r="AB1406" s="191">
        <f t="shared" si="5201"/>
        <v>0</v>
      </c>
      <c r="AC1406" s="191">
        <f t="shared" si="5201"/>
        <v>0</v>
      </c>
      <c r="AD1406" s="191">
        <f t="shared" si="5201"/>
        <v>0</v>
      </c>
      <c r="AE1406" s="191">
        <f t="shared" si="5201"/>
        <v>0</v>
      </c>
      <c r="AF1406" s="191">
        <f t="shared" si="5201"/>
        <v>0</v>
      </c>
      <c r="AG1406" s="191">
        <f t="shared" si="5201"/>
        <v>0</v>
      </c>
      <c r="AH1406" s="191">
        <f t="shared" si="5201"/>
        <v>0</v>
      </c>
      <c r="AI1406" s="116">
        <f t="shared" si="5134"/>
        <v>0</v>
      </c>
      <c r="AJ1406" s="116">
        <f t="shared" si="5021"/>
        <v>-52.812760000000004</v>
      </c>
      <c r="AK1406" s="116">
        <f t="shared" si="5022"/>
        <v>-52.812760000000004</v>
      </c>
      <c r="AL1406" s="116">
        <f t="shared" si="5191"/>
        <v>-52.812760000000004</v>
      </c>
      <c r="AM1406" s="116">
        <f t="shared" si="5191"/>
        <v>-52.812760000000004</v>
      </c>
      <c r="AN1406" s="116">
        <f t="shared" si="5191"/>
        <v>-52.812760000000004</v>
      </c>
      <c r="AO1406" s="116">
        <f t="shared" si="5191"/>
        <v>-52.812760000000004</v>
      </c>
      <c r="AP1406" s="116">
        <f t="shared" si="5191"/>
        <v>-52.812760000000004</v>
      </c>
      <c r="AQ1406" s="116">
        <f t="shared" si="5191"/>
        <v>-52.812760000000004</v>
      </c>
      <c r="AR1406" s="116">
        <f t="shared" si="5191"/>
        <v>-52.812760000000004</v>
      </c>
      <c r="AS1406" s="116">
        <f t="shared" si="5191"/>
        <v>-52.812760000000004</v>
      </c>
      <c r="AT1406" s="116">
        <f t="shared" si="5191"/>
        <v>-52.812760000000004</v>
      </c>
      <c r="AU1406" s="116">
        <f t="shared" si="5191"/>
        <v>-52.812760000000004</v>
      </c>
      <c r="AV1406" s="116">
        <f t="shared" si="5027"/>
        <v>-633.75312000000019</v>
      </c>
      <c r="AW1406" s="116">
        <f t="shared" si="5023"/>
        <v>-52.812760000000004</v>
      </c>
      <c r="AX1406" s="116">
        <f t="shared" si="5181"/>
        <v>-52.812760000000004</v>
      </c>
      <c r="AY1406" s="116">
        <f t="shared" si="5181"/>
        <v>-52.812760000000004</v>
      </c>
      <c r="AZ1406" s="116">
        <f t="shared" si="5181"/>
        <v>-52.812760000000004</v>
      </c>
      <c r="BA1406" s="116">
        <f t="shared" si="5181"/>
        <v>-52.812760000000004</v>
      </c>
      <c r="BB1406" s="116">
        <f t="shared" si="5181"/>
        <v>-52.812760000000004</v>
      </c>
      <c r="BC1406" s="116">
        <f t="shared" si="5181"/>
        <v>-52.812760000000004</v>
      </c>
      <c r="BD1406" s="116">
        <f t="shared" si="5181"/>
        <v>-52.812760000000004</v>
      </c>
      <c r="BE1406" s="116">
        <f t="shared" si="5181"/>
        <v>-52.812760000000004</v>
      </c>
      <c r="BF1406" s="116">
        <f t="shared" si="5181"/>
        <v>-52.812760000000004</v>
      </c>
      <c r="BG1406" s="116">
        <f t="shared" si="5181"/>
        <v>-52.812760000000004</v>
      </c>
      <c r="BH1406" s="116">
        <f t="shared" si="5181"/>
        <v>-52.812760000000004</v>
      </c>
      <c r="BI1406" s="116">
        <f t="shared" si="5028"/>
        <v>-633.75312000000019</v>
      </c>
      <c r="BV1406" s="163"/>
      <c r="CI1406" s="163"/>
      <c r="CV1406" s="163"/>
      <c r="DI1406" s="163"/>
      <c r="DV1406" s="163"/>
      <c r="EI1406" s="163"/>
    </row>
    <row r="1407" spans="1:139" ht="15.75" outlineLevel="1" x14ac:dyDescent="0.25">
      <c r="A1407" s="2">
        <f t="shared" ref="A1407:E1407" si="5202">A1228</f>
        <v>27</v>
      </c>
      <c r="B1407" s="1" t="str">
        <f t="shared" si="5202"/>
        <v>PRE-09757</v>
      </c>
      <c r="C1407" s="1" t="str">
        <f t="shared" si="5202"/>
        <v>SPP TAU - Circuit 66834</v>
      </c>
      <c r="D1407" s="2" t="str">
        <f t="shared" si="5202"/>
        <v>PRE-09757.1</v>
      </c>
      <c r="E1407" s="162" t="str">
        <f t="shared" si="5202"/>
        <v>SPP TAU - Circuit 66834</v>
      </c>
      <c r="F1407" s="123">
        <f t="shared" ref="F1407:F1411" si="5203">G1228</f>
        <v>356</v>
      </c>
      <c r="G1407" s="213">
        <f>VLOOKUP($F1407,'2021 Depreciation Rates'!$A:$B,2,FALSE)</f>
        <v>2.8000000000000001E-2</v>
      </c>
      <c r="H1407" s="213">
        <f>VLOOKUP($F1407,'2022-2023 Depreciation Rates'!$A$1:$B$183,2,FALSE)</f>
        <v>2.9000000000000001E-2</v>
      </c>
      <c r="J1407" s="191">
        <f t="shared" ref="J1407:U1407" si="5204">-I1228*($G1407/12)</f>
        <v>0</v>
      </c>
      <c r="K1407" s="191">
        <f t="shared" si="5204"/>
        <v>0</v>
      </c>
      <c r="L1407" s="191">
        <f t="shared" si="5204"/>
        <v>0</v>
      </c>
      <c r="M1407" s="191">
        <f t="shared" si="5204"/>
        <v>0</v>
      </c>
      <c r="N1407" s="191">
        <f t="shared" si="5204"/>
        <v>0</v>
      </c>
      <c r="O1407" s="191">
        <f t="shared" si="5204"/>
        <v>0</v>
      </c>
      <c r="P1407" s="191">
        <f t="shared" si="5204"/>
        <v>0</v>
      </c>
      <c r="Q1407" s="191">
        <f t="shared" si="5204"/>
        <v>0</v>
      </c>
      <c r="R1407" s="191">
        <f t="shared" si="5204"/>
        <v>0</v>
      </c>
      <c r="S1407" s="191">
        <f t="shared" si="5204"/>
        <v>0</v>
      </c>
      <c r="T1407" s="191">
        <f t="shared" si="5204"/>
        <v>0</v>
      </c>
      <c r="U1407" s="191">
        <f t="shared" si="5204"/>
        <v>0</v>
      </c>
      <c r="V1407" s="163">
        <f t="shared" ref="V1407:V1411" si="5205">SUM(J1407:U1407)</f>
        <v>0</v>
      </c>
      <c r="W1407" s="116">
        <f t="shared" si="5164"/>
        <v>0</v>
      </c>
      <c r="X1407" s="191">
        <f t="shared" ref="X1407:AH1407" si="5206">-W1228*($G1407/12)</f>
        <v>0</v>
      </c>
      <c r="Y1407" s="191">
        <f t="shared" si="5206"/>
        <v>0</v>
      </c>
      <c r="Z1407" s="191">
        <f t="shared" si="5206"/>
        <v>0</v>
      </c>
      <c r="AA1407" s="191">
        <f t="shared" si="5206"/>
        <v>0</v>
      </c>
      <c r="AB1407" s="191">
        <f t="shared" si="5206"/>
        <v>0</v>
      </c>
      <c r="AC1407" s="191">
        <f t="shared" si="5206"/>
        <v>0</v>
      </c>
      <c r="AD1407" s="191">
        <f t="shared" si="5206"/>
        <v>0</v>
      </c>
      <c r="AE1407" s="191">
        <f t="shared" si="5206"/>
        <v>0</v>
      </c>
      <c r="AF1407" s="191">
        <f t="shared" si="5206"/>
        <v>0</v>
      </c>
      <c r="AG1407" s="191">
        <f t="shared" si="5206"/>
        <v>0</v>
      </c>
      <c r="AH1407" s="191">
        <f t="shared" si="5206"/>
        <v>0</v>
      </c>
      <c r="AI1407" s="116">
        <f t="shared" si="5134"/>
        <v>0</v>
      </c>
      <c r="AJ1407" s="116">
        <f t="shared" si="5021"/>
        <v>-406.88996166666669</v>
      </c>
      <c r="AK1407" s="116">
        <f t="shared" si="5022"/>
        <v>-406.88996166666669</v>
      </c>
      <c r="AL1407" s="116">
        <f t="shared" si="5191"/>
        <v>-406.88996166666669</v>
      </c>
      <c r="AM1407" s="116">
        <f t="shared" si="5191"/>
        <v>-406.88996166666669</v>
      </c>
      <c r="AN1407" s="116">
        <f t="shared" si="5191"/>
        <v>-406.88996166666669</v>
      </c>
      <c r="AO1407" s="116">
        <f t="shared" si="5191"/>
        <v>-406.88996166666669</v>
      </c>
      <c r="AP1407" s="116">
        <f t="shared" si="5191"/>
        <v>-406.88996166666669</v>
      </c>
      <c r="AQ1407" s="116">
        <f t="shared" si="5191"/>
        <v>-406.88996166666669</v>
      </c>
      <c r="AR1407" s="116">
        <f t="shared" si="5191"/>
        <v>-406.88996166666669</v>
      </c>
      <c r="AS1407" s="116">
        <f t="shared" si="5191"/>
        <v>-406.88996166666669</v>
      </c>
      <c r="AT1407" s="116">
        <f t="shared" si="5191"/>
        <v>-406.88996166666669</v>
      </c>
      <c r="AU1407" s="116">
        <f t="shared" si="5191"/>
        <v>-406.88996166666669</v>
      </c>
      <c r="AV1407" s="116">
        <f t="shared" ref="AV1407:AV1411" si="5207">SUM(AJ1407:AU1407)</f>
        <v>-4882.6795400000001</v>
      </c>
      <c r="AW1407" s="116">
        <f t="shared" si="5023"/>
        <v>-406.88996166666669</v>
      </c>
      <c r="AX1407" s="116">
        <f t="shared" si="5181"/>
        <v>-406.88996166666669</v>
      </c>
      <c r="AY1407" s="116">
        <f t="shared" si="5181"/>
        <v>-406.88996166666669</v>
      </c>
      <c r="AZ1407" s="116">
        <f t="shared" si="5181"/>
        <v>-406.88996166666669</v>
      </c>
      <c r="BA1407" s="116">
        <f t="shared" si="5181"/>
        <v>-406.88996166666669</v>
      </c>
      <c r="BB1407" s="116">
        <f t="shared" si="5181"/>
        <v>-406.88996166666669</v>
      </c>
      <c r="BC1407" s="116">
        <f t="shared" si="5181"/>
        <v>-406.88996166666669</v>
      </c>
      <c r="BD1407" s="116">
        <f t="shared" si="5181"/>
        <v>-406.88996166666669</v>
      </c>
      <c r="BE1407" s="116">
        <f t="shared" si="5181"/>
        <v>-406.88996166666669</v>
      </c>
      <c r="BF1407" s="116">
        <f t="shared" si="5181"/>
        <v>-406.88996166666669</v>
      </c>
      <c r="BG1407" s="116">
        <f t="shared" si="5181"/>
        <v>-406.88996166666669</v>
      </c>
      <c r="BH1407" s="116">
        <f t="shared" si="5181"/>
        <v>-406.88996166666669</v>
      </c>
      <c r="BI1407" s="116">
        <f t="shared" ref="BI1407:BI1411" si="5208">SUM(AW1407:BH1407)</f>
        <v>-4882.6795400000001</v>
      </c>
      <c r="BV1407" s="163"/>
      <c r="CI1407" s="163"/>
      <c r="CV1407" s="163"/>
      <c r="DI1407" s="163"/>
      <c r="DV1407" s="163"/>
      <c r="EI1407" s="163"/>
    </row>
    <row r="1408" spans="1:139" ht="15.75" outlineLevel="1" x14ac:dyDescent="0.25">
      <c r="A1408" s="2">
        <f t="shared" ref="A1408:E1408" si="5209">A1229</f>
        <v>27</v>
      </c>
      <c r="B1408" s="1" t="str">
        <f t="shared" si="5209"/>
        <v>PRE-09757</v>
      </c>
      <c r="C1408" s="1" t="str">
        <f t="shared" si="5209"/>
        <v>SPP TAU - Circuit 66834</v>
      </c>
      <c r="D1408" s="2" t="str">
        <f t="shared" si="5209"/>
        <v>PRE-09757.1</v>
      </c>
      <c r="E1408" s="162" t="str">
        <f t="shared" si="5209"/>
        <v>SPP TAU - Circuit 66834</v>
      </c>
      <c r="F1408" s="123">
        <f t="shared" si="5203"/>
        <v>365</v>
      </c>
      <c r="G1408" s="213">
        <f>VLOOKUP($F1408,'2021 Depreciation Rates'!$A:$B,2,FALSE)</f>
        <v>3.1E-2</v>
      </c>
      <c r="H1408" s="213">
        <f>VLOOKUP($F1408,'2022-2023 Depreciation Rates'!$A$1:$B$183,2,FALSE)</f>
        <v>2.1999999999999999E-2</v>
      </c>
      <c r="J1408" s="191">
        <f t="shared" ref="J1408:U1408" si="5210">-I1229*($G1408/12)</f>
        <v>0</v>
      </c>
      <c r="K1408" s="191">
        <f t="shared" si="5210"/>
        <v>0</v>
      </c>
      <c r="L1408" s="191">
        <f t="shared" si="5210"/>
        <v>0</v>
      </c>
      <c r="M1408" s="191">
        <f t="shared" si="5210"/>
        <v>0</v>
      </c>
      <c r="N1408" s="191">
        <f t="shared" si="5210"/>
        <v>0</v>
      </c>
      <c r="O1408" s="191">
        <f t="shared" si="5210"/>
        <v>0</v>
      </c>
      <c r="P1408" s="191">
        <f t="shared" si="5210"/>
        <v>0</v>
      </c>
      <c r="Q1408" s="191">
        <f t="shared" si="5210"/>
        <v>0</v>
      </c>
      <c r="R1408" s="191">
        <f t="shared" si="5210"/>
        <v>0</v>
      </c>
      <c r="S1408" s="191">
        <f t="shared" si="5210"/>
        <v>0</v>
      </c>
      <c r="T1408" s="191">
        <f t="shared" si="5210"/>
        <v>0</v>
      </c>
      <c r="U1408" s="191">
        <f t="shared" si="5210"/>
        <v>0</v>
      </c>
      <c r="V1408" s="163">
        <f t="shared" si="5205"/>
        <v>0</v>
      </c>
      <c r="W1408" s="116">
        <f t="shared" si="5164"/>
        <v>0</v>
      </c>
      <c r="X1408" s="191">
        <f t="shared" ref="X1408:AH1408" si="5211">-W1229*($G1408/12)</f>
        <v>0</v>
      </c>
      <c r="Y1408" s="191">
        <f t="shared" si="5211"/>
        <v>0</v>
      </c>
      <c r="Z1408" s="191">
        <f t="shared" si="5211"/>
        <v>0</v>
      </c>
      <c r="AA1408" s="191">
        <f t="shared" si="5211"/>
        <v>0</v>
      </c>
      <c r="AB1408" s="191">
        <f t="shared" si="5211"/>
        <v>0</v>
      </c>
      <c r="AC1408" s="191">
        <f t="shared" si="5211"/>
        <v>0</v>
      </c>
      <c r="AD1408" s="191">
        <f t="shared" si="5211"/>
        <v>0</v>
      </c>
      <c r="AE1408" s="191">
        <f t="shared" si="5211"/>
        <v>0</v>
      </c>
      <c r="AF1408" s="191">
        <f t="shared" si="5211"/>
        <v>0</v>
      </c>
      <c r="AG1408" s="191">
        <f t="shared" si="5211"/>
        <v>0</v>
      </c>
      <c r="AH1408" s="191">
        <f t="shared" si="5211"/>
        <v>0</v>
      </c>
      <c r="AI1408" s="116">
        <f t="shared" si="5134"/>
        <v>0</v>
      </c>
      <c r="AJ1408" s="116">
        <f t="shared" si="5021"/>
        <v>-8.3818349999999988</v>
      </c>
      <c r="AK1408" s="116">
        <f t="shared" si="5022"/>
        <v>-8.3818349999999988</v>
      </c>
      <c r="AL1408" s="116">
        <f t="shared" si="5191"/>
        <v>-8.3818349999999988</v>
      </c>
      <c r="AM1408" s="116">
        <f t="shared" si="5191"/>
        <v>-8.3818349999999988</v>
      </c>
      <c r="AN1408" s="116">
        <f t="shared" si="5191"/>
        <v>-8.3818349999999988</v>
      </c>
      <c r="AO1408" s="116">
        <f t="shared" si="5191"/>
        <v>-8.3818349999999988</v>
      </c>
      <c r="AP1408" s="116">
        <f t="shared" si="5191"/>
        <v>-8.3818349999999988</v>
      </c>
      <c r="AQ1408" s="116">
        <f t="shared" si="5191"/>
        <v>-8.3818349999999988</v>
      </c>
      <c r="AR1408" s="116">
        <f t="shared" si="5191"/>
        <v>-8.3818349999999988</v>
      </c>
      <c r="AS1408" s="116">
        <f t="shared" si="5191"/>
        <v>-8.3818349999999988</v>
      </c>
      <c r="AT1408" s="116">
        <f t="shared" si="5191"/>
        <v>-8.3818349999999988</v>
      </c>
      <c r="AU1408" s="116">
        <f t="shared" si="5191"/>
        <v>-8.3818349999999988</v>
      </c>
      <c r="AV1408" s="116">
        <f t="shared" si="5207"/>
        <v>-100.58201999999996</v>
      </c>
      <c r="AW1408" s="116">
        <f t="shared" si="5023"/>
        <v>-8.3818349999999988</v>
      </c>
      <c r="AX1408" s="116">
        <f t="shared" si="5181"/>
        <v>-8.3818349999999988</v>
      </c>
      <c r="AY1408" s="116">
        <f t="shared" si="5181"/>
        <v>-8.3818349999999988</v>
      </c>
      <c r="AZ1408" s="116">
        <f t="shared" si="5181"/>
        <v>-8.3818349999999988</v>
      </c>
      <c r="BA1408" s="116">
        <f t="shared" si="5181"/>
        <v>-8.3818349999999988</v>
      </c>
      <c r="BB1408" s="116">
        <f t="shared" si="5181"/>
        <v>-8.3818349999999988</v>
      </c>
      <c r="BC1408" s="116">
        <f t="shared" si="5181"/>
        <v>-8.3818349999999988</v>
      </c>
      <c r="BD1408" s="116">
        <f t="shared" si="5181"/>
        <v>-8.3818349999999988</v>
      </c>
      <c r="BE1408" s="116">
        <f t="shared" si="5181"/>
        <v>-8.3818349999999988</v>
      </c>
      <c r="BF1408" s="116">
        <f t="shared" si="5181"/>
        <v>-8.3818349999999988</v>
      </c>
      <c r="BG1408" s="116">
        <f t="shared" si="5181"/>
        <v>-8.3818349999999988</v>
      </c>
      <c r="BH1408" s="116">
        <f t="shared" si="5181"/>
        <v>-8.3818349999999988</v>
      </c>
      <c r="BI1408" s="116">
        <f t="shared" si="5208"/>
        <v>-100.58201999999996</v>
      </c>
      <c r="BV1408" s="163"/>
      <c r="CI1408" s="163"/>
      <c r="CV1408" s="163"/>
      <c r="DI1408" s="163"/>
      <c r="DV1408" s="163"/>
      <c r="EI1408" s="163"/>
    </row>
    <row r="1409" spans="1:139" ht="15.75" outlineLevel="1" x14ac:dyDescent="0.25">
      <c r="A1409" s="2">
        <f t="shared" ref="A1409:E1409" si="5212">A1230</f>
        <v>27</v>
      </c>
      <c r="B1409" s="1" t="str">
        <f t="shared" si="5212"/>
        <v>PRE-09757</v>
      </c>
      <c r="C1409" s="1" t="str">
        <f t="shared" si="5212"/>
        <v>SPP TAU - Circuit 66834</v>
      </c>
      <c r="D1409" s="2" t="str">
        <f t="shared" si="5212"/>
        <v>PRE-09757.1</v>
      </c>
      <c r="E1409" s="162" t="str">
        <f t="shared" si="5212"/>
        <v>SPP TAU - Circuit 66834</v>
      </c>
      <c r="F1409" s="123">
        <f t="shared" si="5203"/>
        <v>368</v>
      </c>
      <c r="G1409" s="213">
        <f>VLOOKUP($F1409,'2021 Depreciation Rates'!$A:$B,2,FALSE)</f>
        <v>4.3999999999999997E-2</v>
      </c>
      <c r="H1409" s="213">
        <f>VLOOKUP($F1409,'2022-2023 Depreciation Rates'!$A$1:$B$183,2,FALSE)</f>
        <v>4.4999999999999998E-2</v>
      </c>
      <c r="J1409" s="191">
        <f t="shared" ref="J1409:U1409" si="5213">-I1230*($G1409/12)</f>
        <v>0</v>
      </c>
      <c r="K1409" s="191">
        <f t="shared" si="5213"/>
        <v>0</v>
      </c>
      <c r="L1409" s="191">
        <f t="shared" si="5213"/>
        <v>0</v>
      </c>
      <c r="M1409" s="191">
        <f t="shared" si="5213"/>
        <v>0</v>
      </c>
      <c r="N1409" s="191">
        <f t="shared" si="5213"/>
        <v>0</v>
      </c>
      <c r="O1409" s="191">
        <f t="shared" si="5213"/>
        <v>0</v>
      </c>
      <c r="P1409" s="191">
        <f t="shared" si="5213"/>
        <v>0</v>
      </c>
      <c r="Q1409" s="191">
        <f t="shared" si="5213"/>
        <v>0</v>
      </c>
      <c r="R1409" s="191">
        <f t="shared" si="5213"/>
        <v>0</v>
      </c>
      <c r="S1409" s="191">
        <f t="shared" si="5213"/>
        <v>0</v>
      </c>
      <c r="T1409" s="191">
        <f t="shared" si="5213"/>
        <v>0</v>
      </c>
      <c r="U1409" s="191">
        <f t="shared" si="5213"/>
        <v>0</v>
      </c>
      <c r="V1409" s="163">
        <f t="shared" si="5205"/>
        <v>0</v>
      </c>
      <c r="W1409" s="116">
        <f t="shared" si="5164"/>
        <v>0</v>
      </c>
      <c r="X1409" s="191">
        <f t="shared" ref="X1409:AH1409" si="5214">-W1230*($G1409/12)</f>
        <v>0</v>
      </c>
      <c r="Y1409" s="191">
        <f t="shared" si="5214"/>
        <v>0</v>
      </c>
      <c r="Z1409" s="191">
        <f t="shared" si="5214"/>
        <v>0</v>
      </c>
      <c r="AA1409" s="191">
        <f t="shared" si="5214"/>
        <v>0</v>
      </c>
      <c r="AB1409" s="191">
        <f t="shared" si="5214"/>
        <v>0</v>
      </c>
      <c r="AC1409" s="191">
        <f t="shared" si="5214"/>
        <v>0</v>
      </c>
      <c r="AD1409" s="191">
        <f t="shared" si="5214"/>
        <v>0</v>
      </c>
      <c r="AE1409" s="191">
        <f t="shared" si="5214"/>
        <v>0</v>
      </c>
      <c r="AF1409" s="191">
        <f t="shared" si="5214"/>
        <v>0</v>
      </c>
      <c r="AG1409" s="191">
        <f t="shared" si="5214"/>
        <v>0</v>
      </c>
      <c r="AH1409" s="191">
        <f t="shared" si="5214"/>
        <v>0</v>
      </c>
      <c r="AI1409" s="116">
        <f t="shared" si="5134"/>
        <v>0</v>
      </c>
      <c r="AJ1409" s="116">
        <f t="shared" si="5021"/>
        <v>-23.250487499999998</v>
      </c>
      <c r="AK1409" s="116">
        <f t="shared" si="5022"/>
        <v>-23.250487499999998</v>
      </c>
      <c r="AL1409" s="116">
        <f t="shared" si="5191"/>
        <v>-23.250487499999998</v>
      </c>
      <c r="AM1409" s="116">
        <f t="shared" si="5191"/>
        <v>-23.250487499999998</v>
      </c>
      <c r="AN1409" s="116">
        <f t="shared" si="5191"/>
        <v>-23.250487499999998</v>
      </c>
      <c r="AO1409" s="116">
        <f t="shared" si="5191"/>
        <v>-23.250487499999998</v>
      </c>
      <c r="AP1409" s="116">
        <f t="shared" si="5191"/>
        <v>-23.250487499999998</v>
      </c>
      <c r="AQ1409" s="116">
        <f t="shared" si="5191"/>
        <v>-23.250487499999998</v>
      </c>
      <c r="AR1409" s="116">
        <f t="shared" si="5191"/>
        <v>-23.250487499999998</v>
      </c>
      <c r="AS1409" s="116">
        <f t="shared" si="5191"/>
        <v>-23.250487499999998</v>
      </c>
      <c r="AT1409" s="116">
        <f t="shared" si="5191"/>
        <v>-23.250487499999998</v>
      </c>
      <c r="AU1409" s="116">
        <f t="shared" si="5191"/>
        <v>-23.250487499999998</v>
      </c>
      <c r="AV1409" s="116">
        <f t="shared" si="5207"/>
        <v>-279.00584999999995</v>
      </c>
      <c r="AW1409" s="116">
        <f t="shared" si="5023"/>
        <v>-23.250487499999998</v>
      </c>
      <c r="AX1409" s="116">
        <f t="shared" si="5181"/>
        <v>-23.250487499999998</v>
      </c>
      <c r="AY1409" s="116">
        <f t="shared" si="5181"/>
        <v>-23.250487499999998</v>
      </c>
      <c r="AZ1409" s="116">
        <f t="shared" si="5181"/>
        <v>-23.250487499999998</v>
      </c>
      <c r="BA1409" s="116">
        <f t="shared" si="5181"/>
        <v>-23.250487499999998</v>
      </c>
      <c r="BB1409" s="116">
        <f t="shared" si="5181"/>
        <v>-23.250487499999998</v>
      </c>
      <c r="BC1409" s="116">
        <f t="shared" si="5181"/>
        <v>-23.250487499999998</v>
      </c>
      <c r="BD1409" s="116">
        <f t="shared" si="5181"/>
        <v>-23.250487499999998</v>
      </c>
      <c r="BE1409" s="116">
        <f t="shared" si="5181"/>
        <v>-23.250487499999998</v>
      </c>
      <c r="BF1409" s="116">
        <f t="shared" si="5181"/>
        <v>-23.250487499999998</v>
      </c>
      <c r="BG1409" s="116">
        <f t="shared" si="5181"/>
        <v>-23.250487499999998</v>
      </c>
      <c r="BH1409" s="116">
        <f t="shared" si="5181"/>
        <v>-23.250487499999998</v>
      </c>
      <c r="BI1409" s="116">
        <f t="shared" si="5208"/>
        <v>-279.00584999999995</v>
      </c>
      <c r="BV1409" s="163"/>
      <c r="CI1409" s="163"/>
      <c r="CV1409" s="163"/>
      <c r="DI1409" s="163"/>
      <c r="DV1409" s="163"/>
      <c r="EI1409" s="163"/>
    </row>
    <row r="1410" spans="1:139" ht="15.75" outlineLevel="1" x14ac:dyDescent="0.25">
      <c r="A1410" s="2">
        <f t="shared" ref="A1410:E1410" si="5215">A1231</f>
        <v>27</v>
      </c>
      <c r="B1410" s="1" t="str">
        <f t="shared" si="5215"/>
        <v>PRE-09757</v>
      </c>
      <c r="C1410" s="1" t="str">
        <f t="shared" si="5215"/>
        <v>SPP TAU - Circuit 66834</v>
      </c>
      <c r="D1410" s="2" t="str">
        <f t="shared" si="5215"/>
        <v>PRE-09757.1</v>
      </c>
      <c r="E1410" s="162" t="str">
        <f t="shared" si="5215"/>
        <v>SPP TAU - Circuit 66834</v>
      </c>
      <c r="F1410" s="123">
        <f t="shared" si="5203"/>
        <v>366</v>
      </c>
      <c r="G1410" s="213">
        <f>VLOOKUP($F1410,'2021 Depreciation Rates'!$A:$B,2,FALSE)</f>
        <v>1.7999999999999999E-2</v>
      </c>
      <c r="H1410" s="213">
        <f>VLOOKUP($F1410,'2022-2023 Depreciation Rates'!$A$1:$B$183,2,FALSE)</f>
        <v>1.7000000000000001E-2</v>
      </c>
      <c r="J1410" s="191">
        <f t="shared" ref="J1410:U1410" si="5216">-I1231*($G1410/12)</f>
        <v>0</v>
      </c>
      <c r="K1410" s="191">
        <f t="shared" si="5216"/>
        <v>0</v>
      </c>
      <c r="L1410" s="191">
        <f t="shared" si="5216"/>
        <v>0</v>
      </c>
      <c r="M1410" s="191">
        <f t="shared" si="5216"/>
        <v>0</v>
      </c>
      <c r="N1410" s="191">
        <f t="shared" si="5216"/>
        <v>0</v>
      </c>
      <c r="O1410" s="191">
        <f t="shared" si="5216"/>
        <v>0</v>
      </c>
      <c r="P1410" s="191">
        <f t="shared" si="5216"/>
        <v>0</v>
      </c>
      <c r="Q1410" s="191">
        <f t="shared" si="5216"/>
        <v>0</v>
      </c>
      <c r="R1410" s="191">
        <f t="shared" si="5216"/>
        <v>0</v>
      </c>
      <c r="S1410" s="191">
        <f t="shared" si="5216"/>
        <v>0</v>
      </c>
      <c r="T1410" s="191">
        <f t="shared" si="5216"/>
        <v>0</v>
      </c>
      <c r="U1410" s="191">
        <f t="shared" si="5216"/>
        <v>0</v>
      </c>
      <c r="V1410" s="163">
        <f t="shared" si="5205"/>
        <v>0</v>
      </c>
      <c r="W1410" s="116">
        <f t="shared" si="5164"/>
        <v>0</v>
      </c>
      <c r="X1410" s="191">
        <f t="shared" ref="X1410:AH1410" si="5217">-W1231*($G1410/12)</f>
        <v>0</v>
      </c>
      <c r="Y1410" s="191">
        <f t="shared" si="5217"/>
        <v>0</v>
      </c>
      <c r="Z1410" s="191">
        <f t="shared" si="5217"/>
        <v>0</v>
      </c>
      <c r="AA1410" s="191">
        <f t="shared" si="5217"/>
        <v>0</v>
      </c>
      <c r="AB1410" s="191">
        <f t="shared" si="5217"/>
        <v>0</v>
      </c>
      <c r="AC1410" s="191">
        <f t="shared" si="5217"/>
        <v>0</v>
      </c>
      <c r="AD1410" s="191">
        <f t="shared" si="5217"/>
        <v>0</v>
      </c>
      <c r="AE1410" s="191">
        <f t="shared" si="5217"/>
        <v>0</v>
      </c>
      <c r="AF1410" s="191">
        <f t="shared" si="5217"/>
        <v>0</v>
      </c>
      <c r="AG1410" s="191">
        <f t="shared" si="5217"/>
        <v>0</v>
      </c>
      <c r="AH1410" s="191">
        <f t="shared" si="5217"/>
        <v>0</v>
      </c>
      <c r="AI1410" s="116">
        <f t="shared" si="5134"/>
        <v>0</v>
      </c>
      <c r="AJ1410" s="116">
        <f t="shared" si="5021"/>
        <v>-7.5324166666666678E-2</v>
      </c>
      <c r="AK1410" s="116">
        <f t="shared" si="5022"/>
        <v>-7.5324166666666678E-2</v>
      </c>
      <c r="AL1410" s="116">
        <f t="shared" si="5191"/>
        <v>-7.5324166666666678E-2</v>
      </c>
      <c r="AM1410" s="116">
        <f t="shared" si="5191"/>
        <v>-7.5324166666666678E-2</v>
      </c>
      <c r="AN1410" s="116">
        <f t="shared" si="5191"/>
        <v>-7.5324166666666678E-2</v>
      </c>
      <c r="AO1410" s="116">
        <f t="shared" si="5191"/>
        <v>-7.5324166666666678E-2</v>
      </c>
      <c r="AP1410" s="116">
        <f t="shared" si="5191"/>
        <v>-7.5324166666666678E-2</v>
      </c>
      <c r="AQ1410" s="116">
        <f t="shared" si="5191"/>
        <v>-7.5324166666666678E-2</v>
      </c>
      <c r="AR1410" s="116">
        <f t="shared" si="5191"/>
        <v>-7.5324166666666678E-2</v>
      </c>
      <c r="AS1410" s="116">
        <f t="shared" si="5191"/>
        <v>-7.5324166666666678E-2</v>
      </c>
      <c r="AT1410" s="116">
        <f t="shared" si="5191"/>
        <v>-7.5324166666666678E-2</v>
      </c>
      <c r="AU1410" s="116">
        <f t="shared" si="5191"/>
        <v>-7.5324166666666678E-2</v>
      </c>
      <c r="AV1410" s="116">
        <f t="shared" si="5207"/>
        <v>-0.90388999999999997</v>
      </c>
      <c r="AW1410" s="116">
        <f t="shared" si="5023"/>
        <v>-7.5324166666666678E-2</v>
      </c>
      <c r="AX1410" s="116">
        <f t="shared" si="5181"/>
        <v>-7.5324166666666678E-2</v>
      </c>
      <c r="AY1410" s="116">
        <f t="shared" si="5181"/>
        <v>-7.5324166666666678E-2</v>
      </c>
      <c r="AZ1410" s="116">
        <f t="shared" si="5181"/>
        <v>-7.5324166666666678E-2</v>
      </c>
      <c r="BA1410" s="116">
        <f t="shared" si="5181"/>
        <v>-7.5324166666666678E-2</v>
      </c>
      <c r="BB1410" s="116">
        <f t="shared" si="5181"/>
        <v>-7.5324166666666678E-2</v>
      </c>
      <c r="BC1410" s="116">
        <f t="shared" si="5181"/>
        <v>-7.5324166666666678E-2</v>
      </c>
      <c r="BD1410" s="116">
        <f t="shared" si="5181"/>
        <v>-7.5324166666666678E-2</v>
      </c>
      <c r="BE1410" s="116">
        <f t="shared" si="5181"/>
        <v>-7.5324166666666678E-2</v>
      </c>
      <c r="BF1410" s="116">
        <f t="shared" si="5181"/>
        <v>-7.5324166666666678E-2</v>
      </c>
      <c r="BG1410" s="116">
        <f t="shared" si="5181"/>
        <v>-7.5324166666666678E-2</v>
      </c>
      <c r="BH1410" s="116">
        <f t="shared" si="5181"/>
        <v>-7.5324166666666678E-2</v>
      </c>
      <c r="BI1410" s="116">
        <f t="shared" si="5208"/>
        <v>-0.90388999999999997</v>
      </c>
      <c r="BV1410" s="163"/>
      <c r="CI1410" s="163"/>
      <c r="CV1410" s="163"/>
      <c r="DI1410" s="163"/>
      <c r="DV1410" s="163"/>
      <c r="EI1410" s="163"/>
    </row>
    <row r="1411" spans="1:139" ht="15.75" outlineLevel="1" x14ac:dyDescent="0.25">
      <c r="A1411" s="2">
        <f t="shared" ref="A1411:E1411" si="5218">A1232</f>
        <v>27</v>
      </c>
      <c r="B1411" s="1" t="str">
        <f t="shared" si="5218"/>
        <v>PRE-09757</v>
      </c>
      <c r="C1411" s="1" t="str">
        <f t="shared" si="5218"/>
        <v>SPP TAU - Circuit 66834</v>
      </c>
      <c r="D1411" s="2" t="str">
        <f t="shared" si="5218"/>
        <v>PRE-09757.1</v>
      </c>
      <c r="E1411" s="162" t="str">
        <f t="shared" si="5218"/>
        <v>SPP TAU - Circuit 66834</v>
      </c>
      <c r="F1411" s="123">
        <f t="shared" si="5203"/>
        <v>369.02</v>
      </c>
      <c r="G1411" s="213">
        <f>VLOOKUP($F1411,'2021 Depreciation Rates'!$A:$B,2,FALSE)</f>
        <v>2.8000000000000001E-2</v>
      </c>
      <c r="H1411" s="213">
        <f>VLOOKUP($F1411,'2022-2023 Depreciation Rates'!$A$1:$B$183,2,FALSE)</f>
        <v>2.3E-2</v>
      </c>
      <c r="J1411" s="191">
        <f t="shared" ref="J1411:U1411" si="5219">-I1232*($G1411/12)</f>
        <v>0</v>
      </c>
      <c r="K1411" s="191">
        <f t="shared" si="5219"/>
        <v>0</v>
      </c>
      <c r="L1411" s="191">
        <f t="shared" si="5219"/>
        <v>0</v>
      </c>
      <c r="M1411" s="191">
        <f t="shared" si="5219"/>
        <v>0</v>
      </c>
      <c r="N1411" s="191">
        <f t="shared" si="5219"/>
        <v>0</v>
      </c>
      <c r="O1411" s="191">
        <f t="shared" si="5219"/>
        <v>0</v>
      </c>
      <c r="P1411" s="191">
        <f t="shared" si="5219"/>
        <v>0</v>
      </c>
      <c r="Q1411" s="191">
        <f t="shared" si="5219"/>
        <v>0</v>
      </c>
      <c r="R1411" s="191">
        <f t="shared" si="5219"/>
        <v>0</v>
      </c>
      <c r="S1411" s="191">
        <f t="shared" si="5219"/>
        <v>0</v>
      </c>
      <c r="T1411" s="191">
        <f t="shared" si="5219"/>
        <v>0</v>
      </c>
      <c r="U1411" s="191">
        <f t="shared" si="5219"/>
        <v>0</v>
      </c>
      <c r="V1411" s="163">
        <f t="shared" si="5205"/>
        <v>0</v>
      </c>
      <c r="W1411" s="116">
        <f t="shared" si="5164"/>
        <v>0</v>
      </c>
      <c r="X1411" s="191">
        <f t="shared" ref="X1411:AH1411" si="5220">-W1232*($G1411/12)</f>
        <v>0</v>
      </c>
      <c r="Y1411" s="191">
        <f t="shared" si="5220"/>
        <v>0</v>
      </c>
      <c r="Z1411" s="191">
        <f t="shared" si="5220"/>
        <v>0</v>
      </c>
      <c r="AA1411" s="191">
        <f t="shared" si="5220"/>
        <v>0</v>
      </c>
      <c r="AB1411" s="191">
        <f t="shared" si="5220"/>
        <v>0</v>
      </c>
      <c r="AC1411" s="191">
        <f t="shared" si="5220"/>
        <v>0</v>
      </c>
      <c r="AD1411" s="191">
        <f t="shared" si="5220"/>
        <v>0</v>
      </c>
      <c r="AE1411" s="191">
        <f t="shared" si="5220"/>
        <v>0</v>
      </c>
      <c r="AF1411" s="191">
        <f t="shared" si="5220"/>
        <v>0</v>
      </c>
      <c r="AG1411" s="191">
        <f t="shared" si="5220"/>
        <v>0</v>
      </c>
      <c r="AH1411" s="191">
        <f t="shared" si="5220"/>
        <v>0</v>
      </c>
      <c r="AI1411" s="116">
        <f t="shared" si="5134"/>
        <v>0</v>
      </c>
      <c r="AJ1411" s="116">
        <f t="shared" si="5021"/>
        <v>-0.77349000000000001</v>
      </c>
      <c r="AK1411" s="116">
        <f t="shared" si="5022"/>
        <v>-0.77349000000000001</v>
      </c>
      <c r="AL1411" s="116">
        <f t="shared" si="5191"/>
        <v>-0.77349000000000001</v>
      </c>
      <c r="AM1411" s="116">
        <f t="shared" si="5191"/>
        <v>-0.77349000000000001</v>
      </c>
      <c r="AN1411" s="116">
        <f t="shared" si="5191"/>
        <v>-0.77349000000000001</v>
      </c>
      <c r="AO1411" s="116">
        <f t="shared" si="5191"/>
        <v>-0.77349000000000001</v>
      </c>
      <c r="AP1411" s="116">
        <f t="shared" si="5191"/>
        <v>-0.77349000000000001</v>
      </c>
      <c r="AQ1411" s="116">
        <f t="shared" si="5191"/>
        <v>-0.77349000000000001</v>
      </c>
      <c r="AR1411" s="116">
        <f t="shared" si="5191"/>
        <v>-0.77349000000000001</v>
      </c>
      <c r="AS1411" s="116">
        <f t="shared" si="5191"/>
        <v>-0.77349000000000001</v>
      </c>
      <c r="AT1411" s="116">
        <f t="shared" si="5191"/>
        <v>-0.77349000000000001</v>
      </c>
      <c r="AU1411" s="116">
        <f t="shared" si="5191"/>
        <v>-0.77349000000000001</v>
      </c>
      <c r="AV1411" s="116">
        <f t="shared" si="5207"/>
        <v>-9.2818799999999992</v>
      </c>
      <c r="AW1411" s="116">
        <f t="shared" si="5023"/>
        <v>-0.77349000000000001</v>
      </c>
      <c r="AX1411" s="116">
        <f t="shared" si="5181"/>
        <v>-0.77349000000000001</v>
      </c>
      <c r="AY1411" s="116">
        <f t="shared" si="5181"/>
        <v>-0.77349000000000001</v>
      </c>
      <c r="AZ1411" s="116">
        <f t="shared" si="5181"/>
        <v>-0.77349000000000001</v>
      </c>
      <c r="BA1411" s="116">
        <f t="shared" si="5181"/>
        <v>-0.77349000000000001</v>
      </c>
      <c r="BB1411" s="116">
        <f t="shared" si="5181"/>
        <v>-0.77349000000000001</v>
      </c>
      <c r="BC1411" s="116">
        <f t="shared" si="5181"/>
        <v>-0.77349000000000001</v>
      </c>
      <c r="BD1411" s="116">
        <f t="shared" si="5181"/>
        <v>-0.77349000000000001</v>
      </c>
      <c r="BE1411" s="116">
        <f t="shared" si="5181"/>
        <v>-0.77349000000000001</v>
      </c>
      <c r="BF1411" s="116">
        <f t="shared" si="5181"/>
        <v>-0.77349000000000001</v>
      </c>
      <c r="BG1411" s="116">
        <f t="shared" si="5181"/>
        <v>-0.77349000000000001</v>
      </c>
      <c r="BH1411" s="116">
        <f t="shared" si="5181"/>
        <v>-0.77349000000000001</v>
      </c>
      <c r="BI1411" s="116">
        <f t="shared" si="5208"/>
        <v>-9.2818799999999992</v>
      </c>
      <c r="BV1411" s="163"/>
      <c r="CI1411" s="163"/>
      <c r="CV1411" s="163"/>
      <c r="DI1411" s="163"/>
      <c r="DV1411" s="163"/>
      <c r="EI1411" s="163"/>
    </row>
    <row r="1412" spans="1:139" ht="15.75" outlineLevel="1" x14ac:dyDescent="0.25">
      <c r="A1412" s="2">
        <f t="shared" ref="A1412:E1413" si="5221">A1233</f>
        <v>28</v>
      </c>
      <c r="B1412" s="1" t="str">
        <f t="shared" si="5221"/>
        <v>PRE-09758</v>
      </c>
      <c r="C1412" s="1" t="str">
        <f t="shared" si="5221"/>
        <v>SPP TAU - Circuit 66022</v>
      </c>
      <c r="D1412" s="2" t="str">
        <f t="shared" si="5221"/>
        <v>PRE-09758.1</v>
      </c>
      <c r="E1412" s="162" t="str">
        <f t="shared" si="5221"/>
        <v>SPP TAU - Circuit 66022</v>
      </c>
      <c r="F1412" s="123">
        <f>G1233</f>
        <v>355</v>
      </c>
      <c r="G1412" s="213">
        <f>VLOOKUP($F1412,'2021 Depreciation Rates'!$A:$B,2,FALSE)</f>
        <v>3.5999999999999997E-2</v>
      </c>
      <c r="H1412" s="213">
        <f>VLOOKUP($F1412,'2022-2023 Depreciation Rates'!$A$1:$B$183,2,FALSE)</f>
        <v>2.8000000000000001E-2</v>
      </c>
      <c r="J1412" s="191">
        <f t="shared" ref="J1412:U1412" si="5222">-I1233*($G1412/12)</f>
        <v>0</v>
      </c>
      <c r="K1412" s="191">
        <f t="shared" si="5222"/>
        <v>0</v>
      </c>
      <c r="L1412" s="191">
        <f t="shared" si="5222"/>
        <v>0</v>
      </c>
      <c r="M1412" s="191">
        <f t="shared" si="5222"/>
        <v>0</v>
      </c>
      <c r="N1412" s="191">
        <f t="shared" si="5222"/>
        <v>0</v>
      </c>
      <c r="O1412" s="191">
        <f t="shared" si="5222"/>
        <v>0</v>
      </c>
      <c r="P1412" s="191">
        <f t="shared" si="5222"/>
        <v>0</v>
      </c>
      <c r="Q1412" s="191">
        <f t="shared" si="5222"/>
        <v>0</v>
      </c>
      <c r="R1412" s="191">
        <f t="shared" si="5222"/>
        <v>0</v>
      </c>
      <c r="S1412" s="191">
        <f t="shared" si="5222"/>
        <v>0</v>
      </c>
      <c r="T1412" s="191">
        <f t="shared" si="5222"/>
        <v>0</v>
      </c>
      <c r="U1412" s="191">
        <f t="shared" si="5222"/>
        <v>0</v>
      </c>
      <c r="V1412" s="163">
        <f t="shared" si="5012"/>
        <v>0</v>
      </c>
      <c r="W1412" s="116">
        <f t="shared" si="5164"/>
        <v>0</v>
      </c>
      <c r="X1412" s="191">
        <f t="shared" ref="X1412:AH1412" si="5223">-W1233*($G1412/12)</f>
        <v>0</v>
      </c>
      <c r="Y1412" s="191">
        <f t="shared" si="5223"/>
        <v>0</v>
      </c>
      <c r="Z1412" s="191">
        <f t="shared" si="5223"/>
        <v>0</v>
      </c>
      <c r="AA1412" s="191">
        <f t="shared" si="5223"/>
        <v>0</v>
      </c>
      <c r="AB1412" s="191">
        <f t="shared" si="5223"/>
        <v>0</v>
      </c>
      <c r="AC1412" s="191">
        <f t="shared" si="5223"/>
        <v>0</v>
      </c>
      <c r="AD1412" s="191">
        <f t="shared" si="5223"/>
        <v>0</v>
      </c>
      <c r="AE1412" s="191">
        <f t="shared" si="5223"/>
        <v>0</v>
      </c>
      <c r="AF1412" s="191">
        <f t="shared" si="5223"/>
        <v>0</v>
      </c>
      <c r="AG1412" s="191">
        <f t="shared" si="5223"/>
        <v>0</v>
      </c>
      <c r="AH1412" s="191">
        <f t="shared" si="5223"/>
        <v>0</v>
      </c>
      <c r="AI1412" s="116">
        <f t="shared" si="5134"/>
        <v>0</v>
      </c>
      <c r="AJ1412" s="116">
        <f t="shared" si="5021"/>
        <v>0</v>
      </c>
      <c r="AK1412" s="116">
        <f t="shared" si="5022"/>
        <v>0</v>
      </c>
      <c r="AL1412" s="116">
        <f t="shared" si="5191"/>
        <v>0</v>
      </c>
      <c r="AM1412" s="116">
        <f t="shared" si="5191"/>
        <v>-510.3453366666667</v>
      </c>
      <c r="AN1412" s="116">
        <f t="shared" si="5191"/>
        <v>-510.3453366666667</v>
      </c>
      <c r="AO1412" s="116">
        <f t="shared" si="5191"/>
        <v>-510.3453366666667</v>
      </c>
      <c r="AP1412" s="116">
        <f t="shared" si="5191"/>
        <v>-510.3453366666667</v>
      </c>
      <c r="AQ1412" s="116">
        <f t="shared" si="5191"/>
        <v>-510.3453366666667</v>
      </c>
      <c r="AR1412" s="116">
        <f t="shared" si="5191"/>
        <v>-510.3453366666667</v>
      </c>
      <c r="AS1412" s="116">
        <f t="shared" si="5191"/>
        <v>-510.3453366666667</v>
      </c>
      <c r="AT1412" s="116">
        <f t="shared" si="5191"/>
        <v>-510.3453366666667</v>
      </c>
      <c r="AU1412" s="116">
        <f t="shared" si="5191"/>
        <v>-510.3453366666667</v>
      </c>
      <c r="AV1412" s="116">
        <f t="shared" si="5027"/>
        <v>-4593.1080300000003</v>
      </c>
      <c r="AW1412" s="116">
        <f t="shared" si="5023"/>
        <v>-510.3453366666667</v>
      </c>
      <c r="AX1412" s="116">
        <f t="shared" si="5181"/>
        <v>-510.3453366666667</v>
      </c>
      <c r="AY1412" s="116">
        <f t="shared" si="5181"/>
        <v>-510.3453366666667</v>
      </c>
      <c r="AZ1412" s="116">
        <f t="shared" si="5181"/>
        <v>-510.3453366666667</v>
      </c>
      <c r="BA1412" s="116">
        <f t="shared" si="5181"/>
        <v>-510.3453366666667</v>
      </c>
      <c r="BB1412" s="116">
        <f t="shared" si="5181"/>
        <v>-510.3453366666667</v>
      </c>
      <c r="BC1412" s="116">
        <f t="shared" si="5181"/>
        <v>-510.3453366666667</v>
      </c>
      <c r="BD1412" s="116">
        <f t="shared" si="5181"/>
        <v>-510.3453366666667</v>
      </c>
      <c r="BE1412" s="116">
        <f t="shared" si="5181"/>
        <v>-510.3453366666667</v>
      </c>
      <c r="BF1412" s="116">
        <f t="shared" si="5181"/>
        <v>-510.3453366666667</v>
      </c>
      <c r="BG1412" s="116">
        <f t="shared" si="5181"/>
        <v>-510.3453366666667</v>
      </c>
      <c r="BH1412" s="116">
        <f t="shared" si="5181"/>
        <v>-510.3453366666667</v>
      </c>
      <c r="BI1412" s="116">
        <f t="shared" si="5028"/>
        <v>-6124.1440399999992</v>
      </c>
      <c r="BV1412" s="163"/>
      <c r="CI1412" s="163"/>
      <c r="CV1412" s="163"/>
      <c r="DI1412" s="163"/>
      <c r="DV1412" s="163"/>
      <c r="EI1412" s="163"/>
    </row>
    <row r="1413" spans="1:139" ht="15.75" outlineLevel="1" x14ac:dyDescent="0.25">
      <c r="A1413" s="2">
        <f t="shared" si="5221"/>
        <v>29</v>
      </c>
      <c r="B1413" s="1" t="str">
        <f t="shared" si="5221"/>
        <v>PRE-09759</v>
      </c>
      <c r="C1413" s="1" t="str">
        <f t="shared" si="5221"/>
        <v>SPP TAU - Circuit 66060</v>
      </c>
      <c r="D1413" s="2" t="str">
        <f t="shared" si="5221"/>
        <v>PRE-09759.1</v>
      </c>
      <c r="E1413" s="162" t="str">
        <f t="shared" si="5221"/>
        <v>SPP TAU - Circuit 66060</v>
      </c>
      <c r="F1413" s="123">
        <f>G1234</f>
        <v>355</v>
      </c>
      <c r="G1413" s="213">
        <f>VLOOKUP($F1413,'2021 Depreciation Rates'!$A:$B,2,FALSE)</f>
        <v>3.5999999999999997E-2</v>
      </c>
      <c r="H1413" s="213">
        <f>VLOOKUP($F1413,'2022-2023 Depreciation Rates'!$A$1:$B$183,2,FALSE)</f>
        <v>2.8000000000000001E-2</v>
      </c>
      <c r="J1413" s="191">
        <f t="shared" ref="J1413:U1413" si="5224">-I1234*($G1413/12)</f>
        <v>0</v>
      </c>
      <c r="K1413" s="191">
        <f t="shared" si="5224"/>
        <v>0</v>
      </c>
      <c r="L1413" s="191">
        <f t="shared" si="5224"/>
        <v>0</v>
      </c>
      <c r="M1413" s="191">
        <f t="shared" si="5224"/>
        <v>0</v>
      </c>
      <c r="N1413" s="191">
        <f t="shared" si="5224"/>
        <v>0</v>
      </c>
      <c r="O1413" s="191">
        <f t="shared" si="5224"/>
        <v>0</v>
      </c>
      <c r="P1413" s="191">
        <f t="shared" si="5224"/>
        <v>0</v>
      </c>
      <c r="Q1413" s="191">
        <f t="shared" si="5224"/>
        <v>0</v>
      </c>
      <c r="R1413" s="191">
        <f t="shared" si="5224"/>
        <v>0</v>
      </c>
      <c r="S1413" s="191">
        <f t="shared" si="5224"/>
        <v>0</v>
      </c>
      <c r="T1413" s="191">
        <f t="shared" si="5224"/>
        <v>0</v>
      </c>
      <c r="U1413" s="191">
        <f t="shared" si="5224"/>
        <v>0</v>
      </c>
      <c r="V1413" s="163">
        <f t="shared" si="5012"/>
        <v>0</v>
      </c>
      <c r="W1413" s="116">
        <f t="shared" si="5164"/>
        <v>0</v>
      </c>
      <c r="X1413" s="191">
        <f t="shared" ref="X1413:AH1413" si="5225">-W1234*($G1413/12)</f>
        <v>0</v>
      </c>
      <c r="Y1413" s="191">
        <f t="shared" si="5225"/>
        <v>0</v>
      </c>
      <c r="Z1413" s="191">
        <f t="shared" si="5225"/>
        <v>0</v>
      </c>
      <c r="AA1413" s="191">
        <f t="shared" si="5225"/>
        <v>0</v>
      </c>
      <c r="AB1413" s="191">
        <f t="shared" si="5225"/>
        <v>0</v>
      </c>
      <c r="AC1413" s="191">
        <f t="shared" si="5225"/>
        <v>0</v>
      </c>
      <c r="AD1413" s="191">
        <f t="shared" si="5225"/>
        <v>0</v>
      </c>
      <c r="AE1413" s="191">
        <f t="shared" si="5225"/>
        <v>0</v>
      </c>
      <c r="AF1413" s="191">
        <f t="shared" si="5225"/>
        <v>0</v>
      </c>
      <c r="AG1413" s="191">
        <f t="shared" si="5225"/>
        <v>0</v>
      </c>
      <c r="AH1413" s="191">
        <f t="shared" si="5225"/>
        <v>0</v>
      </c>
      <c r="AI1413" s="116">
        <f t="shared" ref="AI1413:AI1444" si="5226">SUM(W1413:AH1413)</f>
        <v>0</v>
      </c>
      <c r="AJ1413" s="116">
        <f t="shared" si="5021"/>
        <v>-13.267123333333334</v>
      </c>
      <c r="AK1413" s="116">
        <f t="shared" si="5022"/>
        <v>-15.600456666666668</v>
      </c>
      <c r="AL1413" s="116">
        <f t="shared" si="5191"/>
        <v>-15.600456666666668</v>
      </c>
      <c r="AM1413" s="116">
        <f t="shared" si="5191"/>
        <v>-15.600456666666668</v>
      </c>
      <c r="AN1413" s="116">
        <f t="shared" si="5191"/>
        <v>-15.600456666666668</v>
      </c>
      <c r="AO1413" s="116">
        <f t="shared" si="5191"/>
        <v>-15.600456666666668</v>
      </c>
      <c r="AP1413" s="116">
        <f t="shared" si="5191"/>
        <v>-15.600456666666668</v>
      </c>
      <c r="AQ1413" s="116">
        <f t="shared" si="5191"/>
        <v>-15.600456666666668</v>
      </c>
      <c r="AR1413" s="116">
        <f t="shared" si="5191"/>
        <v>-15.600456666666668</v>
      </c>
      <c r="AS1413" s="116">
        <f t="shared" si="5191"/>
        <v>-15.600456666666668</v>
      </c>
      <c r="AT1413" s="116">
        <f t="shared" si="5191"/>
        <v>-15.600456666666668</v>
      </c>
      <c r="AU1413" s="116">
        <f t="shared" si="5191"/>
        <v>-15.600456666666668</v>
      </c>
      <c r="AV1413" s="116">
        <f t="shared" si="5027"/>
        <v>-184.87214666666671</v>
      </c>
      <c r="AW1413" s="116">
        <f t="shared" si="5023"/>
        <v>-15.600456666666668</v>
      </c>
      <c r="AX1413" s="116">
        <f t="shared" si="5181"/>
        <v>-15.600456666666668</v>
      </c>
      <c r="AY1413" s="116">
        <f t="shared" si="5181"/>
        <v>-15.600456666666668</v>
      </c>
      <c r="AZ1413" s="116">
        <f t="shared" si="5181"/>
        <v>-15.600456666666668</v>
      </c>
      <c r="BA1413" s="116">
        <f t="shared" si="5181"/>
        <v>-15.600456666666668</v>
      </c>
      <c r="BB1413" s="116">
        <f t="shared" si="5181"/>
        <v>-15.600456666666668</v>
      </c>
      <c r="BC1413" s="116">
        <f t="shared" si="5181"/>
        <v>-15.600456666666668</v>
      </c>
      <c r="BD1413" s="116">
        <f t="shared" si="5181"/>
        <v>-15.600456666666668</v>
      </c>
      <c r="BE1413" s="116">
        <f t="shared" si="5181"/>
        <v>-15.600456666666668</v>
      </c>
      <c r="BF1413" s="116">
        <f t="shared" si="5181"/>
        <v>-15.600456666666668</v>
      </c>
      <c r="BG1413" s="116">
        <f t="shared" si="5181"/>
        <v>-15.600456666666668</v>
      </c>
      <c r="BH1413" s="116">
        <f t="shared" si="5181"/>
        <v>-15.600456666666668</v>
      </c>
      <c r="BI1413" s="116">
        <f t="shared" si="5028"/>
        <v>-187.20548000000005</v>
      </c>
      <c r="BV1413" s="163"/>
      <c r="CI1413" s="163"/>
      <c r="CV1413" s="163"/>
      <c r="DI1413" s="163"/>
      <c r="DV1413" s="163"/>
      <c r="EI1413" s="163"/>
    </row>
    <row r="1414" spans="1:139" ht="15.75" outlineLevel="1" x14ac:dyDescent="0.25">
      <c r="A1414" s="2">
        <f t="shared" ref="A1414:E1414" si="5227">A1235</f>
        <v>29</v>
      </c>
      <c r="B1414" s="1" t="str">
        <f t="shared" si="5227"/>
        <v>PRE-09759</v>
      </c>
      <c r="C1414" s="1" t="str">
        <f t="shared" si="5227"/>
        <v>SPP TAU - Circuit 66060</v>
      </c>
      <c r="D1414" s="2" t="str">
        <f t="shared" si="5227"/>
        <v>PRE-09759.1</v>
      </c>
      <c r="E1414" s="162" t="str">
        <f t="shared" si="5227"/>
        <v>SPP TAU - Circuit 66060</v>
      </c>
      <c r="F1414" s="123">
        <f t="shared" ref="F1414:F1415" si="5228">G1235</f>
        <v>356</v>
      </c>
      <c r="G1414" s="213">
        <f>VLOOKUP($F1414,'2021 Depreciation Rates'!$A:$B,2,FALSE)</f>
        <v>2.8000000000000001E-2</v>
      </c>
      <c r="H1414" s="213">
        <f>VLOOKUP($F1414,'2022-2023 Depreciation Rates'!$A$1:$B$183,2,FALSE)</f>
        <v>2.9000000000000001E-2</v>
      </c>
      <c r="J1414" s="191">
        <f t="shared" ref="J1414:U1414" si="5229">-I1235*($G1414/12)</f>
        <v>0</v>
      </c>
      <c r="K1414" s="191">
        <f t="shared" si="5229"/>
        <v>0</v>
      </c>
      <c r="L1414" s="191">
        <f t="shared" si="5229"/>
        <v>0</v>
      </c>
      <c r="M1414" s="191">
        <f t="shared" si="5229"/>
        <v>0</v>
      </c>
      <c r="N1414" s="191">
        <f t="shared" si="5229"/>
        <v>0</v>
      </c>
      <c r="O1414" s="191">
        <f t="shared" si="5229"/>
        <v>0</v>
      </c>
      <c r="P1414" s="191">
        <f t="shared" si="5229"/>
        <v>0</v>
      </c>
      <c r="Q1414" s="191">
        <f t="shared" si="5229"/>
        <v>0</v>
      </c>
      <c r="R1414" s="191">
        <f t="shared" si="5229"/>
        <v>0</v>
      </c>
      <c r="S1414" s="191">
        <f t="shared" si="5229"/>
        <v>0</v>
      </c>
      <c r="T1414" s="191">
        <f t="shared" si="5229"/>
        <v>0</v>
      </c>
      <c r="U1414" s="191">
        <f t="shared" si="5229"/>
        <v>0</v>
      </c>
      <c r="V1414" s="163">
        <f t="shared" ref="V1414:V1415" si="5230">SUM(J1414:U1414)</f>
        <v>0</v>
      </c>
      <c r="W1414" s="116">
        <f t="shared" si="5164"/>
        <v>0</v>
      </c>
      <c r="X1414" s="191">
        <f t="shared" ref="X1414:AH1414" si="5231">-W1235*($G1414/12)</f>
        <v>0</v>
      </c>
      <c r="Y1414" s="191">
        <f t="shared" si="5231"/>
        <v>0</v>
      </c>
      <c r="Z1414" s="191">
        <f t="shared" si="5231"/>
        <v>0</v>
      </c>
      <c r="AA1414" s="191">
        <f t="shared" si="5231"/>
        <v>0</v>
      </c>
      <c r="AB1414" s="191">
        <f t="shared" si="5231"/>
        <v>0</v>
      </c>
      <c r="AC1414" s="191">
        <f t="shared" si="5231"/>
        <v>0</v>
      </c>
      <c r="AD1414" s="191">
        <f t="shared" si="5231"/>
        <v>0</v>
      </c>
      <c r="AE1414" s="191">
        <f t="shared" si="5231"/>
        <v>0</v>
      </c>
      <c r="AF1414" s="191">
        <f t="shared" si="5231"/>
        <v>0</v>
      </c>
      <c r="AG1414" s="191">
        <f t="shared" si="5231"/>
        <v>0</v>
      </c>
      <c r="AH1414" s="191">
        <f t="shared" si="5231"/>
        <v>0</v>
      </c>
      <c r="AI1414" s="116">
        <f t="shared" si="5226"/>
        <v>0</v>
      </c>
      <c r="AJ1414" s="116">
        <f t="shared" ref="AJ1414:AJ1477" si="5232">-AH1235*($H1414/12)</f>
        <v>-108.1850075</v>
      </c>
      <c r="AK1414" s="116">
        <f t="shared" ref="AK1414:AU1477" si="5233">-AJ1235*($H1414/12)</f>
        <v>-108.1850075</v>
      </c>
      <c r="AL1414" s="116">
        <f t="shared" si="5233"/>
        <v>-108.1850075</v>
      </c>
      <c r="AM1414" s="116">
        <f t="shared" si="5233"/>
        <v>-108.1850075</v>
      </c>
      <c r="AN1414" s="116">
        <f t="shared" si="5233"/>
        <v>-108.1850075</v>
      </c>
      <c r="AO1414" s="116">
        <f t="shared" si="5233"/>
        <v>-108.1850075</v>
      </c>
      <c r="AP1414" s="116">
        <f t="shared" si="5233"/>
        <v>-108.1850075</v>
      </c>
      <c r="AQ1414" s="116">
        <f t="shared" si="5233"/>
        <v>-108.1850075</v>
      </c>
      <c r="AR1414" s="116">
        <f t="shared" si="5233"/>
        <v>-108.1850075</v>
      </c>
      <c r="AS1414" s="116">
        <f t="shared" si="5233"/>
        <v>-108.1850075</v>
      </c>
      <c r="AT1414" s="116">
        <f t="shared" si="5233"/>
        <v>-108.1850075</v>
      </c>
      <c r="AU1414" s="116">
        <f t="shared" si="5233"/>
        <v>-108.1850075</v>
      </c>
      <c r="AV1414" s="116">
        <f t="shared" ref="AV1414:AV1415" si="5234">SUM(AJ1414:AU1414)</f>
        <v>-1298.22009</v>
      </c>
      <c r="AW1414" s="116">
        <f t="shared" ref="AW1414:AW1477" si="5235">-AU1235*($H1414/12)</f>
        <v>-108.1850075</v>
      </c>
      <c r="AX1414" s="116">
        <f t="shared" ref="AX1414:BH1429" si="5236">-AW1235*($H1414/12)</f>
        <v>-108.1850075</v>
      </c>
      <c r="AY1414" s="116">
        <f t="shared" si="5236"/>
        <v>-108.1850075</v>
      </c>
      <c r="AZ1414" s="116">
        <f t="shared" si="5236"/>
        <v>-108.1850075</v>
      </c>
      <c r="BA1414" s="116">
        <f t="shared" si="5236"/>
        <v>-108.1850075</v>
      </c>
      <c r="BB1414" s="116">
        <f t="shared" si="5236"/>
        <v>-108.1850075</v>
      </c>
      <c r="BC1414" s="116">
        <f t="shared" si="5236"/>
        <v>-108.1850075</v>
      </c>
      <c r="BD1414" s="116">
        <f t="shared" si="5236"/>
        <v>-108.1850075</v>
      </c>
      <c r="BE1414" s="116">
        <f t="shared" si="5236"/>
        <v>-108.1850075</v>
      </c>
      <c r="BF1414" s="116">
        <f t="shared" si="5236"/>
        <v>-108.1850075</v>
      </c>
      <c r="BG1414" s="116">
        <f t="shared" si="5236"/>
        <v>-108.1850075</v>
      </c>
      <c r="BH1414" s="116">
        <f t="shared" si="5236"/>
        <v>-108.1850075</v>
      </c>
      <c r="BI1414" s="116">
        <f t="shared" ref="BI1414:BI1415" si="5237">SUM(AW1414:BH1414)</f>
        <v>-1298.22009</v>
      </c>
      <c r="BV1414" s="163"/>
      <c r="CI1414" s="163"/>
      <c r="CV1414" s="163"/>
      <c r="DI1414" s="163"/>
      <c r="DV1414" s="163"/>
      <c r="EI1414" s="163"/>
    </row>
    <row r="1415" spans="1:139" ht="15.75" outlineLevel="1" x14ac:dyDescent="0.25">
      <c r="A1415" s="2">
        <f t="shared" ref="A1415:E1415" si="5238">A1236</f>
        <v>29</v>
      </c>
      <c r="B1415" s="1" t="str">
        <f t="shared" si="5238"/>
        <v>PRE-09759</v>
      </c>
      <c r="C1415" s="1" t="str">
        <f t="shared" si="5238"/>
        <v>SPP TAU - Circuit 66060</v>
      </c>
      <c r="D1415" s="2" t="str">
        <f t="shared" si="5238"/>
        <v>PRE-09759.1</v>
      </c>
      <c r="E1415" s="162" t="str">
        <f t="shared" si="5238"/>
        <v>SPP TAU - Circuit 66060</v>
      </c>
      <c r="F1415" s="123">
        <f t="shared" si="5228"/>
        <v>368</v>
      </c>
      <c r="G1415" s="213">
        <f>VLOOKUP($F1415,'2021 Depreciation Rates'!$A:$B,2,FALSE)</f>
        <v>4.3999999999999997E-2</v>
      </c>
      <c r="H1415" s="213">
        <f>VLOOKUP($F1415,'2022-2023 Depreciation Rates'!$A$1:$B$183,2,FALSE)</f>
        <v>4.4999999999999998E-2</v>
      </c>
      <c r="J1415" s="191">
        <f t="shared" ref="J1415:U1415" si="5239">-I1236*($G1415/12)</f>
        <v>0</v>
      </c>
      <c r="K1415" s="191">
        <f t="shared" si="5239"/>
        <v>0</v>
      </c>
      <c r="L1415" s="191">
        <f t="shared" si="5239"/>
        <v>0</v>
      </c>
      <c r="M1415" s="191">
        <f t="shared" si="5239"/>
        <v>0</v>
      </c>
      <c r="N1415" s="191">
        <f t="shared" si="5239"/>
        <v>0</v>
      </c>
      <c r="O1415" s="191">
        <f t="shared" si="5239"/>
        <v>0</v>
      </c>
      <c r="P1415" s="191">
        <f t="shared" si="5239"/>
        <v>0</v>
      </c>
      <c r="Q1415" s="191">
        <f t="shared" si="5239"/>
        <v>0</v>
      </c>
      <c r="R1415" s="191">
        <f t="shared" si="5239"/>
        <v>0</v>
      </c>
      <c r="S1415" s="191">
        <f t="shared" si="5239"/>
        <v>0</v>
      </c>
      <c r="T1415" s="191">
        <f t="shared" si="5239"/>
        <v>0</v>
      </c>
      <c r="U1415" s="191">
        <f t="shared" si="5239"/>
        <v>0</v>
      </c>
      <c r="V1415" s="163">
        <f t="shared" si="5230"/>
        <v>0</v>
      </c>
      <c r="W1415" s="116">
        <f t="shared" si="5164"/>
        <v>0</v>
      </c>
      <c r="X1415" s="191">
        <f t="shared" ref="X1415:AH1415" si="5240">-W1236*($G1415/12)</f>
        <v>0</v>
      </c>
      <c r="Y1415" s="191">
        <f t="shared" si="5240"/>
        <v>0</v>
      </c>
      <c r="Z1415" s="191">
        <f t="shared" si="5240"/>
        <v>0</v>
      </c>
      <c r="AA1415" s="191">
        <f t="shared" si="5240"/>
        <v>0</v>
      </c>
      <c r="AB1415" s="191">
        <f t="shared" si="5240"/>
        <v>0</v>
      </c>
      <c r="AC1415" s="191">
        <f t="shared" si="5240"/>
        <v>0</v>
      </c>
      <c r="AD1415" s="191">
        <f t="shared" si="5240"/>
        <v>0</v>
      </c>
      <c r="AE1415" s="191">
        <f t="shared" si="5240"/>
        <v>0</v>
      </c>
      <c r="AF1415" s="191">
        <f t="shared" si="5240"/>
        <v>0</v>
      </c>
      <c r="AG1415" s="191">
        <f t="shared" si="5240"/>
        <v>0</v>
      </c>
      <c r="AH1415" s="191">
        <f t="shared" si="5240"/>
        <v>0</v>
      </c>
      <c r="AI1415" s="116">
        <f t="shared" si="5226"/>
        <v>0</v>
      </c>
      <c r="AJ1415" s="116">
        <f t="shared" si="5232"/>
        <v>-6.0475874999999997</v>
      </c>
      <c r="AK1415" s="116">
        <f t="shared" si="5233"/>
        <v>-6.0475874999999997</v>
      </c>
      <c r="AL1415" s="116">
        <f t="shared" si="5233"/>
        <v>-6.0475874999999997</v>
      </c>
      <c r="AM1415" s="116">
        <f t="shared" si="5233"/>
        <v>-6.0475874999999997</v>
      </c>
      <c r="AN1415" s="116">
        <f t="shared" si="5233"/>
        <v>-6.0475874999999997</v>
      </c>
      <c r="AO1415" s="116">
        <f t="shared" si="5233"/>
        <v>-6.0475874999999997</v>
      </c>
      <c r="AP1415" s="116">
        <f t="shared" si="5233"/>
        <v>-6.0475874999999997</v>
      </c>
      <c r="AQ1415" s="116">
        <f t="shared" si="5233"/>
        <v>-6.0475874999999997</v>
      </c>
      <c r="AR1415" s="116">
        <f t="shared" si="5233"/>
        <v>-6.0475874999999997</v>
      </c>
      <c r="AS1415" s="116">
        <f t="shared" si="5233"/>
        <v>-6.0475874999999997</v>
      </c>
      <c r="AT1415" s="116">
        <f t="shared" si="5233"/>
        <v>-6.0475874999999997</v>
      </c>
      <c r="AU1415" s="116">
        <f t="shared" si="5233"/>
        <v>-6.0475874999999997</v>
      </c>
      <c r="AV1415" s="116">
        <f t="shared" si="5234"/>
        <v>-72.57105</v>
      </c>
      <c r="AW1415" s="116">
        <f t="shared" si="5235"/>
        <v>-6.0475874999999997</v>
      </c>
      <c r="AX1415" s="116">
        <f t="shared" si="5236"/>
        <v>-6.0475874999999997</v>
      </c>
      <c r="AY1415" s="116">
        <f t="shared" si="5236"/>
        <v>-6.0475874999999997</v>
      </c>
      <c r="AZ1415" s="116">
        <f t="shared" si="5236"/>
        <v>-6.0475874999999997</v>
      </c>
      <c r="BA1415" s="116">
        <f t="shared" si="5236"/>
        <v>-6.0475874999999997</v>
      </c>
      <c r="BB1415" s="116">
        <f t="shared" si="5236"/>
        <v>-6.0475874999999997</v>
      </c>
      <c r="BC1415" s="116">
        <f t="shared" si="5236"/>
        <v>-6.0475874999999997</v>
      </c>
      <c r="BD1415" s="116">
        <f t="shared" si="5236"/>
        <v>-6.0475874999999997</v>
      </c>
      <c r="BE1415" s="116">
        <f t="shared" si="5236"/>
        <v>-6.0475874999999997</v>
      </c>
      <c r="BF1415" s="116">
        <f t="shared" si="5236"/>
        <v>-6.0475874999999997</v>
      </c>
      <c r="BG1415" s="116">
        <f t="shared" si="5236"/>
        <v>-6.0475874999999997</v>
      </c>
      <c r="BH1415" s="116">
        <f t="shared" si="5236"/>
        <v>-6.0475874999999997</v>
      </c>
      <c r="BI1415" s="116">
        <f t="shared" si="5237"/>
        <v>-72.57105</v>
      </c>
      <c r="BV1415" s="163"/>
      <c r="CI1415" s="163"/>
      <c r="CV1415" s="163"/>
      <c r="DI1415" s="163"/>
      <c r="DV1415" s="163"/>
      <c r="EI1415" s="163"/>
    </row>
    <row r="1416" spans="1:139" ht="15.75" outlineLevel="1" x14ac:dyDescent="0.25">
      <c r="A1416" s="2">
        <f t="shared" ref="A1416:E1416" si="5241">A1237</f>
        <v>30</v>
      </c>
      <c r="B1416" s="1" t="str">
        <f t="shared" si="5241"/>
        <v>PRE-09760</v>
      </c>
      <c r="C1416" s="1" t="str">
        <f t="shared" si="5241"/>
        <v>SPP TAU - Circuit 66048</v>
      </c>
      <c r="D1416" s="2" t="str">
        <f t="shared" si="5241"/>
        <v>PRE-09760.1</v>
      </c>
      <c r="E1416" s="162" t="str">
        <f t="shared" si="5241"/>
        <v>SPP TAU - Circuit 66048</v>
      </c>
      <c r="F1416" s="123">
        <f t="shared" ref="F1416:F1447" si="5242">G1237</f>
        <v>355</v>
      </c>
      <c r="G1416" s="213">
        <f>VLOOKUP($F1416,'2021 Depreciation Rates'!$A:$B,2,FALSE)</f>
        <v>3.5999999999999997E-2</v>
      </c>
      <c r="H1416" s="213">
        <f>VLOOKUP($F1416,'2022-2023 Depreciation Rates'!$A$1:$B$183,2,FALSE)</f>
        <v>2.8000000000000001E-2</v>
      </c>
      <c r="J1416" s="191">
        <f t="shared" ref="J1416:U1416" si="5243">-I1237*($G1416/12)</f>
        <v>0</v>
      </c>
      <c r="K1416" s="191">
        <f t="shared" si="5243"/>
        <v>0</v>
      </c>
      <c r="L1416" s="191">
        <f t="shared" si="5243"/>
        <v>0</v>
      </c>
      <c r="M1416" s="191">
        <f t="shared" si="5243"/>
        <v>0</v>
      </c>
      <c r="N1416" s="191">
        <f t="shared" si="5243"/>
        <v>0</v>
      </c>
      <c r="O1416" s="191">
        <f t="shared" si="5243"/>
        <v>0</v>
      </c>
      <c r="P1416" s="191">
        <f t="shared" si="5243"/>
        <v>0</v>
      </c>
      <c r="Q1416" s="191">
        <f t="shared" si="5243"/>
        <v>0</v>
      </c>
      <c r="R1416" s="191">
        <f t="shared" si="5243"/>
        <v>0</v>
      </c>
      <c r="S1416" s="191">
        <f t="shared" si="5243"/>
        <v>0</v>
      </c>
      <c r="T1416" s="191">
        <f t="shared" si="5243"/>
        <v>0</v>
      </c>
      <c r="U1416" s="191">
        <f t="shared" si="5243"/>
        <v>0</v>
      </c>
      <c r="V1416" s="163">
        <f t="shared" si="5012"/>
        <v>0</v>
      </c>
      <c r="W1416" s="116">
        <f t="shared" si="5164"/>
        <v>0</v>
      </c>
      <c r="X1416" s="191">
        <f t="shared" ref="X1416:X1447" si="5244">-W1237*($G1416/12)</f>
        <v>0</v>
      </c>
      <c r="Y1416" s="191">
        <f t="shared" ref="Y1416:AH1416" si="5245">-X1237*($G1416/12)</f>
        <v>0</v>
      </c>
      <c r="Z1416" s="191">
        <f t="shared" si="5245"/>
        <v>0</v>
      </c>
      <c r="AA1416" s="191">
        <f t="shared" si="5245"/>
        <v>0</v>
      </c>
      <c r="AB1416" s="191">
        <f t="shared" si="5245"/>
        <v>0</v>
      </c>
      <c r="AC1416" s="191">
        <f t="shared" si="5245"/>
        <v>0</v>
      </c>
      <c r="AD1416" s="191">
        <f t="shared" si="5245"/>
        <v>0</v>
      </c>
      <c r="AE1416" s="191">
        <f t="shared" si="5245"/>
        <v>0</v>
      </c>
      <c r="AF1416" s="191">
        <f t="shared" si="5245"/>
        <v>0</v>
      </c>
      <c r="AG1416" s="191">
        <f t="shared" si="5245"/>
        <v>0</v>
      </c>
      <c r="AH1416" s="191">
        <f t="shared" si="5245"/>
        <v>0</v>
      </c>
      <c r="AI1416" s="116">
        <f t="shared" si="5226"/>
        <v>0</v>
      </c>
      <c r="AJ1416" s="116">
        <f t="shared" si="5232"/>
        <v>0</v>
      </c>
      <c r="AK1416" s="116">
        <f t="shared" si="5233"/>
        <v>0</v>
      </c>
      <c r="AL1416" s="116">
        <f t="shared" si="5233"/>
        <v>0</v>
      </c>
      <c r="AM1416" s="116">
        <f t="shared" si="5233"/>
        <v>-18.672490666666665</v>
      </c>
      <c r="AN1416" s="116">
        <f t="shared" si="5233"/>
        <v>-18.672490666666665</v>
      </c>
      <c r="AO1416" s="116">
        <f t="shared" si="5233"/>
        <v>-18.672490666666665</v>
      </c>
      <c r="AP1416" s="116">
        <f t="shared" si="5233"/>
        <v>-18.672490666666665</v>
      </c>
      <c r="AQ1416" s="116">
        <f t="shared" si="5233"/>
        <v>-18.672490666666665</v>
      </c>
      <c r="AR1416" s="116">
        <f t="shared" si="5233"/>
        <v>-18.672490666666665</v>
      </c>
      <c r="AS1416" s="116">
        <f t="shared" si="5233"/>
        <v>-18.672490666666665</v>
      </c>
      <c r="AT1416" s="116">
        <f t="shared" si="5233"/>
        <v>-18.672490666666665</v>
      </c>
      <c r="AU1416" s="116">
        <f t="shared" si="5233"/>
        <v>-18.672490666666665</v>
      </c>
      <c r="AV1416" s="116">
        <f t="shared" si="5027"/>
        <v>-168.05241599999999</v>
      </c>
      <c r="AW1416" s="116">
        <f t="shared" si="5235"/>
        <v>-18.672490666666665</v>
      </c>
      <c r="AX1416" s="116">
        <f t="shared" si="5236"/>
        <v>-18.672490666666665</v>
      </c>
      <c r="AY1416" s="116">
        <f t="shared" si="5236"/>
        <v>-18.672490666666665</v>
      </c>
      <c r="AZ1416" s="116">
        <f t="shared" si="5236"/>
        <v>-18.672490666666665</v>
      </c>
      <c r="BA1416" s="116">
        <f t="shared" si="5236"/>
        <v>-18.672490666666665</v>
      </c>
      <c r="BB1416" s="116">
        <f t="shared" si="5236"/>
        <v>-18.672490666666665</v>
      </c>
      <c r="BC1416" s="116">
        <f t="shared" si="5236"/>
        <v>-18.672490666666665</v>
      </c>
      <c r="BD1416" s="116">
        <f t="shared" si="5236"/>
        <v>-18.672490666666665</v>
      </c>
      <c r="BE1416" s="116">
        <f t="shared" si="5236"/>
        <v>-18.672490666666665</v>
      </c>
      <c r="BF1416" s="116">
        <f t="shared" si="5236"/>
        <v>-18.672490666666665</v>
      </c>
      <c r="BG1416" s="116">
        <f t="shared" si="5236"/>
        <v>-18.672490666666665</v>
      </c>
      <c r="BH1416" s="116">
        <f t="shared" si="5236"/>
        <v>-18.672490666666665</v>
      </c>
      <c r="BI1416" s="116">
        <f t="shared" si="5028"/>
        <v>-224.06988800000002</v>
      </c>
      <c r="BV1416" s="163"/>
      <c r="CI1416" s="163"/>
      <c r="CV1416" s="163"/>
      <c r="DI1416" s="163"/>
      <c r="DV1416" s="163"/>
      <c r="EI1416" s="163"/>
    </row>
    <row r="1417" spans="1:139" ht="15.75" outlineLevel="1" x14ac:dyDescent="0.25">
      <c r="A1417" s="2">
        <f t="shared" ref="A1417:E1420" si="5246">A1238</f>
        <v>31</v>
      </c>
      <c r="B1417" s="1" t="str">
        <f t="shared" si="5246"/>
        <v>PRE-09761</v>
      </c>
      <c r="C1417" s="1" t="str">
        <f t="shared" si="5246"/>
        <v>SPP TAU - Circuit 66031</v>
      </c>
      <c r="D1417" s="2" t="str">
        <f t="shared" si="5246"/>
        <v>PRE-09761.1</v>
      </c>
      <c r="E1417" s="162" t="str">
        <f t="shared" si="5246"/>
        <v>SPP TAU - Circuit 66031</v>
      </c>
      <c r="F1417" s="123">
        <f t="shared" si="5242"/>
        <v>355</v>
      </c>
      <c r="G1417" s="213">
        <f>VLOOKUP($F1417,'2021 Depreciation Rates'!$A:$B,2,FALSE)</f>
        <v>3.5999999999999997E-2</v>
      </c>
      <c r="H1417" s="213">
        <f>VLOOKUP($F1417,'2022-2023 Depreciation Rates'!$A$1:$B$183,2,FALSE)</f>
        <v>2.8000000000000001E-2</v>
      </c>
      <c r="J1417" s="191">
        <f t="shared" ref="J1417:U1417" si="5247">-I1238*($G1417/12)</f>
        <v>0</v>
      </c>
      <c r="K1417" s="191">
        <f t="shared" si="5247"/>
        <v>0</v>
      </c>
      <c r="L1417" s="191">
        <f t="shared" si="5247"/>
        <v>0</v>
      </c>
      <c r="M1417" s="191">
        <f t="shared" si="5247"/>
        <v>0</v>
      </c>
      <c r="N1417" s="191">
        <f t="shared" si="5247"/>
        <v>0</v>
      </c>
      <c r="O1417" s="191">
        <f t="shared" si="5247"/>
        <v>0</v>
      </c>
      <c r="P1417" s="191">
        <f t="shared" si="5247"/>
        <v>0</v>
      </c>
      <c r="Q1417" s="191">
        <f t="shared" si="5247"/>
        <v>0</v>
      </c>
      <c r="R1417" s="191">
        <f t="shared" si="5247"/>
        <v>0</v>
      </c>
      <c r="S1417" s="191">
        <f t="shared" si="5247"/>
        <v>0</v>
      </c>
      <c r="T1417" s="191">
        <f t="shared" si="5247"/>
        <v>0</v>
      </c>
      <c r="U1417" s="191">
        <f t="shared" si="5247"/>
        <v>0</v>
      </c>
      <c r="V1417" s="163">
        <f t="shared" si="5012"/>
        <v>0</v>
      </c>
      <c r="W1417" s="116">
        <f t="shared" si="5164"/>
        <v>0</v>
      </c>
      <c r="X1417" s="191">
        <f t="shared" si="5244"/>
        <v>0</v>
      </c>
      <c r="Y1417" s="191">
        <f t="shared" ref="Y1417:AH1417" si="5248">-X1238*($G1417/12)</f>
        <v>0</v>
      </c>
      <c r="Z1417" s="191">
        <f t="shared" si="5248"/>
        <v>0</v>
      </c>
      <c r="AA1417" s="191">
        <f t="shared" si="5248"/>
        <v>0</v>
      </c>
      <c r="AB1417" s="191">
        <f t="shared" si="5248"/>
        <v>0</v>
      </c>
      <c r="AC1417" s="191">
        <f t="shared" si="5248"/>
        <v>0</v>
      </c>
      <c r="AD1417" s="191">
        <f t="shared" si="5248"/>
        <v>0</v>
      </c>
      <c r="AE1417" s="191">
        <f t="shared" si="5248"/>
        <v>0</v>
      </c>
      <c r="AF1417" s="191">
        <f t="shared" si="5248"/>
        <v>0</v>
      </c>
      <c r="AG1417" s="191">
        <f t="shared" si="5248"/>
        <v>-7.8276899999999987</v>
      </c>
      <c r="AH1417" s="191">
        <f t="shared" si="5248"/>
        <v>-7.8276899999999987</v>
      </c>
      <c r="AI1417" s="116">
        <f t="shared" si="5226"/>
        <v>-15.655379999999997</v>
      </c>
      <c r="AJ1417" s="116">
        <f t="shared" si="5232"/>
        <v>-6.0882033333333343</v>
      </c>
      <c r="AK1417" s="116">
        <f t="shared" si="5233"/>
        <v>-6.0882033333333343</v>
      </c>
      <c r="AL1417" s="116">
        <f t="shared" si="5233"/>
        <v>-6.0882033333333343</v>
      </c>
      <c r="AM1417" s="116">
        <f t="shared" si="5233"/>
        <v>-6.0882033333333343</v>
      </c>
      <c r="AN1417" s="116">
        <f t="shared" si="5233"/>
        <v>-6.0882033333333343</v>
      </c>
      <c r="AO1417" s="116">
        <f t="shared" si="5233"/>
        <v>-6.0882033333333343</v>
      </c>
      <c r="AP1417" s="116">
        <f t="shared" si="5233"/>
        <v>-6.0882033333333343</v>
      </c>
      <c r="AQ1417" s="116">
        <f t="shared" si="5233"/>
        <v>-6.0882033333333343</v>
      </c>
      <c r="AR1417" s="116">
        <f t="shared" si="5233"/>
        <v>-6.0882033333333343</v>
      </c>
      <c r="AS1417" s="116">
        <f t="shared" si="5233"/>
        <v>-6.0882033333333343</v>
      </c>
      <c r="AT1417" s="116">
        <f t="shared" si="5233"/>
        <v>-6.0882033333333343</v>
      </c>
      <c r="AU1417" s="116">
        <f t="shared" si="5233"/>
        <v>-6.0882033333333343</v>
      </c>
      <c r="AV1417" s="116">
        <f t="shared" si="5027"/>
        <v>-73.058440000000004</v>
      </c>
      <c r="AW1417" s="116">
        <f t="shared" si="5235"/>
        <v>-6.0882033333333343</v>
      </c>
      <c r="AX1417" s="116">
        <f t="shared" si="5236"/>
        <v>-6.0882033333333343</v>
      </c>
      <c r="AY1417" s="116">
        <f t="shared" si="5236"/>
        <v>-6.0882033333333343</v>
      </c>
      <c r="AZ1417" s="116">
        <f t="shared" si="5236"/>
        <v>-6.0882033333333343</v>
      </c>
      <c r="BA1417" s="116">
        <f t="shared" si="5236"/>
        <v>-6.0882033333333343</v>
      </c>
      <c r="BB1417" s="116">
        <f t="shared" si="5236"/>
        <v>-6.0882033333333343</v>
      </c>
      <c r="BC1417" s="116">
        <f t="shared" si="5236"/>
        <v>-6.0882033333333343</v>
      </c>
      <c r="BD1417" s="116">
        <f t="shared" si="5236"/>
        <v>-6.0882033333333343</v>
      </c>
      <c r="BE1417" s="116">
        <f t="shared" si="5236"/>
        <v>-6.0882033333333343</v>
      </c>
      <c r="BF1417" s="116">
        <f t="shared" si="5236"/>
        <v>-6.0882033333333343</v>
      </c>
      <c r="BG1417" s="116">
        <f t="shared" si="5236"/>
        <v>-6.0882033333333343</v>
      </c>
      <c r="BH1417" s="116">
        <f t="shared" si="5236"/>
        <v>-6.0882033333333343</v>
      </c>
      <c r="BI1417" s="116">
        <f t="shared" si="5028"/>
        <v>-73.058440000000004</v>
      </c>
      <c r="BV1417" s="163"/>
      <c r="CI1417" s="163"/>
      <c r="CV1417" s="163"/>
      <c r="DI1417" s="163"/>
      <c r="DV1417" s="163"/>
      <c r="EI1417" s="163"/>
    </row>
    <row r="1418" spans="1:139" ht="15.75" outlineLevel="1" x14ac:dyDescent="0.25">
      <c r="A1418" s="2">
        <f t="shared" si="5246"/>
        <v>31</v>
      </c>
      <c r="B1418" s="1" t="str">
        <f t="shared" si="5246"/>
        <v>PRE-09761</v>
      </c>
      <c r="C1418" s="1" t="str">
        <f t="shared" si="5246"/>
        <v>SPP TAU - Circuit 66031</v>
      </c>
      <c r="D1418" s="2" t="str">
        <f t="shared" si="5246"/>
        <v>PRE-09761.1</v>
      </c>
      <c r="E1418" s="162" t="str">
        <f t="shared" si="5246"/>
        <v>SPP TAU - Circuit 66031</v>
      </c>
      <c r="F1418" s="123">
        <f t="shared" si="5242"/>
        <v>356</v>
      </c>
      <c r="G1418" s="213">
        <f>VLOOKUP($F1418,'2021 Depreciation Rates'!$A:$B,2,FALSE)</f>
        <v>2.8000000000000001E-2</v>
      </c>
      <c r="H1418" s="213">
        <f>VLOOKUP($F1418,'2022-2023 Depreciation Rates'!$A$1:$B$183,2,FALSE)</f>
        <v>2.9000000000000001E-2</v>
      </c>
      <c r="J1418" s="191">
        <f t="shared" ref="J1418" si="5249">-I1239*($G1418/12)</f>
        <v>0</v>
      </c>
      <c r="K1418" s="191">
        <f t="shared" ref="K1418" si="5250">-J1239*($G1418/12)</f>
        <v>0</v>
      </c>
      <c r="L1418" s="191">
        <f t="shared" ref="L1418" si="5251">-K1239*($G1418/12)</f>
        <v>0</v>
      </c>
      <c r="M1418" s="191">
        <f t="shared" ref="M1418" si="5252">-L1239*($G1418/12)</f>
        <v>0</v>
      </c>
      <c r="N1418" s="191">
        <f t="shared" ref="N1418" si="5253">-M1239*($G1418/12)</f>
        <v>0</v>
      </c>
      <c r="O1418" s="191">
        <f t="shared" ref="O1418" si="5254">-N1239*($G1418/12)</f>
        <v>0</v>
      </c>
      <c r="P1418" s="191">
        <f t="shared" ref="P1418" si="5255">-O1239*($G1418/12)</f>
        <v>0</v>
      </c>
      <c r="Q1418" s="191">
        <f t="shared" ref="Q1418" si="5256">-P1239*($G1418/12)</f>
        <v>0</v>
      </c>
      <c r="R1418" s="191">
        <f t="shared" ref="R1418" si="5257">-Q1239*($G1418/12)</f>
        <v>0</v>
      </c>
      <c r="S1418" s="191">
        <f t="shared" ref="S1418" si="5258">-R1239*($G1418/12)</f>
        <v>0</v>
      </c>
      <c r="T1418" s="191">
        <f t="shared" ref="T1418" si="5259">-S1239*($G1418/12)</f>
        <v>0</v>
      </c>
      <c r="U1418" s="191">
        <f t="shared" ref="U1418" si="5260">-T1239*($G1418/12)</f>
        <v>0</v>
      </c>
      <c r="V1418" s="163">
        <f t="shared" ref="V1418" si="5261">SUM(J1418:U1418)</f>
        <v>0</v>
      </c>
      <c r="W1418" s="116">
        <f t="shared" si="5164"/>
        <v>0</v>
      </c>
      <c r="X1418" s="191">
        <f t="shared" si="5244"/>
        <v>0</v>
      </c>
      <c r="Y1418" s="191">
        <f t="shared" ref="Y1418" si="5262">-X1239*($G1418/12)</f>
        <v>0</v>
      </c>
      <c r="Z1418" s="191">
        <f t="shared" ref="Z1418" si="5263">-Y1239*($G1418/12)</f>
        <v>0</v>
      </c>
      <c r="AA1418" s="191">
        <f t="shared" ref="AA1418" si="5264">-Z1239*($G1418/12)</f>
        <v>0</v>
      </c>
      <c r="AB1418" s="191">
        <f t="shared" ref="AB1418" si="5265">-AA1239*($G1418/12)</f>
        <v>0</v>
      </c>
      <c r="AC1418" s="191">
        <f t="shared" ref="AC1418" si="5266">-AB1239*($G1418/12)</f>
        <v>0</v>
      </c>
      <c r="AD1418" s="191">
        <f t="shared" ref="AD1418" si="5267">-AC1239*($G1418/12)</f>
        <v>0</v>
      </c>
      <c r="AE1418" s="191">
        <f t="shared" ref="AE1418" si="5268">-AD1239*($G1418/12)</f>
        <v>0</v>
      </c>
      <c r="AF1418" s="191">
        <f t="shared" ref="AF1418" si="5269">-AE1239*($G1418/12)</f>
        <v>0</v>
      </c>
      <c r="AG1418" s="191">
        <f t="shared" ref="AG1418" si="5270">-AF1239*($G1418/12)</f>
        <v>-76.488696666666684</v>
      </c>
      <c r="AH1418" s="191">
        <f t="shared" ref="AH1418" si="5271">-AG1239*($G1418/12)</f>
        <v>-76.488696666666684</v>
      </c>
      <c r="AI1418" s="116">
        <f t="shared" si="5226"/>
        <v>-152.97739333333337</v>
      </c>
      <c r="AJ1418" s="116">
        <f t="shared" si="5232"/>
        <v>-79.22043583333334</v>
      </c>
      <c r="AK1418" s="116">
        <f t="shared" si="5233"/>
        <v>-79.22043583333334</v>
      </c>
      <c r="AL1418" s="116">
        <f t="shared" si="5233"/>
        <v>-79.22043583333334</v>
      </c>
      <c r="AM1418" s="116">
        <f t="shared" si="5233"/>
        <v>-79.22043583333334</v>
      </c>
      <c r="AN1418" s="116">
        <f t="shared" si="5233"/>
        <v>-79.22043583333334</v>
      </c>
      <c r="AO1418" s="116">
        <f t="shared" si="5233"/>
        <v>-79.22043583333334</v>
      </c>
      <c r="AP1418" s="116">
        <f t="shared" si="5233"/>
        <v>-79.22043583333334</v>
      </c>
      <c r="AQ1418" s="116">
        <f t="shared" si="5233"/>
        <v>-79.22043583333334</v>
      </c>
      <c r="AR1418" s="116">
        <f t="shared" si="5233"/>
        <v>-79.22043583333334</v>
      </c>
      <c r="AS1418" s="116">
        <f t="shared" si="5233"/>
        <v>-79.22043583333334</v>
      </c>
      <c r="AT1418" s="116">
        <f t="shared" si="5233"/>
        <v>-79.22043583333334</v>
      </c>
      <c r="AU1418" s="116">
        <f t="shared" si="5233"/>
        <v>-79.22043583333334</v>
      </c>
      <c r="AV1418" s="116">
        <f t="shared" ref="AV1418" si="5272">SUM(AJ1418:AU1418)</f>
        <v>-950.64523000000008</v>
      </c>
      <c r="AW1418" s="116">
        <f t="shared" si="5235"/>
        <v>-79.22043583333334</v>
      </c>
      <c r="AX1418" s="116">
        <f t="shared" si="5236"/>
        <v>-79.22043583333334</v>
      </c>
      <c r="AY1418" s="116">
        <f t="shared" si="5236"/>
        <v>-79.22043583333334</v>
      </c>
      <c r="AZ1418" s="116">
        <f t="shared" si="5236"/>
        <v>-79.22043583333334</v>
      </c>
      <c r="BA1418" s="116">
        <f t="shared" si="5236"/>
        <v>-79.22043583333334</v>
      </c>
      <c r="BB1418" s="116">
        <f t="shared" si="5236"/>
        <v>-79.22043583333334</v>
      </c>
      <c r="BC1418" s="116">
        <f t="shared" si="5236"/>
        <v>-79.22043583333334</v>
      </c>
      <c r="BD1418" s="116">
        <f t="shared" si="5236"/>
        <v>-79.22043583333334</v>
      </c>
      <c r="BE1418" s="116">
        <f t="shared" si="5236"/>
        <v>-79.22043583333334</v>
      </c>
      <c r="BF1418" s="116">
        <f t="shared" si="5236"/>
        <v>-79.22043583333334</v>
      </c>
      <c r="BG1418" s="116">
        <f t="shared" si="5236"/>
        <v>-79.22043583333334</v>
      </c>
      <c r="BH1418" s="116">
        <f t="shared" si="5236"/>
        <v>-79.22043583333334</v>
      </c>
      <c r="BI1418" s="116">
        <f t="shared" si="5028"/>
        <v>-950.64523000000008</v>
      </c>
      <c r="BV1418" s="163"/>
      <c r="CI1418" s="163"/>
      <c r="CV1418" s="163"/>
      <c r="DI1418" s="163"/>
      <c r="DV1418" s="163"/>
      <c r="EI1418" s="163"/>
    </row>
    <row r="1419" spans="1:139" ht="15.75" outlineLevel="1" x14ac:dyDescent="0.25">
      <c r="A1419" s="2">
        <f t="shared" si="5246"/>
        <v>32</v>
      </c>
      <c r="B1419" s="1" t="str">
        <f t="shared" si="5246"/>
        <v>PRE-09762</v>
      </c>
      <c r="C1419" s="1" t="str">
        <f t="shared" si="5246"/>
        <v>SPP TAU - Circuit 66036</v>
      </c>
      <c r="D1419" s="2" t="str">
        <f t="shared" si="5246"/>
        <v>PRE-09762.1</v>
      </c>
      <c r="E1419" s="162" t="str">
        <f t="shared" si="5246"/>
        <v>SPP TAU - Circuit 66036</v>
      </c>
      <c r="F1419" s="123">
        <f t="shared" si="5242"/>
        <v>355</v>
      </c>
      <c r="G1419" s="213">
        <f>VLOOKUP($F1419,'2021 Depreciation Rates'!$A:$B,2,FALSE)</f>
        <v>3.5999999999999997E-2</v>
      </c>
      <c r="H1419" s="213">
        <f>VLOOKUP($F1419,'2022-2023 Depreciation Rates'!$A$1:$B$183,2,FALSE)</f>
        <v>2.8000000000000001E-2</v>
      </c>
      <c r="J1419" s="191">
        <f t="shared" ref="J1419:U1419" si="5273">-I1240*($G1419/12)</f>
        <v>0</v>
      </c>
      <c r="K1419" s="191">
        <f t="shared" si="5273"/>
        <v>0</v>
      </c>
      <c r="L1419" s="191">
        <f t="shared" si="5273"/>
        <v>0</v>
      </c>
      <c r="M1419" s="191">
        <f t="shared" si="5273"/>
        <v>0</v>
      </c>
      <c r="N1419" s="191">
        <f t="shared" si="5273"/>
        <v>0</v>
      </c>
      <c r="O1419" s="191">
        <f t="shared" si="5273"/>
        <v>0</v>
      </c>
      <c r="P1419" s="191">
        <f t="shared" si="5273"/>
        <v>0</v>
      </c>
      <c r="Q1419" s="191">
        <f t="shared" si="5273"/>
        <v>0</v>
      </c>
      <c r="R1419" s="191">
        <f t="shared" si="5273"/>
        <v>0</v>
      </c>
      <c r="S1419" s="191">
        <f t="shared" si="5273"/>
        <v>0</v>
      </c>
      <c r="T1419" s="191">
        <f t="shared" si="5273"/>
        <v>0</v>
      </c>
      <c r="U1419" s="191">
        <f t="shared" si="5273"/>
        <v>0</v>
      </c>
      <c r="V1419" s="163">
        <f t="shared" si="5012"/>
        <v>0</v>
      </c>
      <c r="W1419" s="116">
        <f t="shared" si="5164"/>
        <v>0</v>
      </c>
      <c r="X1419" s="191">
        <f t="shared" si="5244"/>
        <v>0</v>
      </c>
      <c r="Y1419" s="191">
        <f t="shared" ref="Y1419:AH1419" si="5274">-X1240*($G1419/12)</f>
        <v>0</v>
      </c>
      <c r="Z1419" s="191">
        <f t="shared" si="5274"/>
        <v>0</v>
      </c>
      <c r="AA1419" s="191">
        <f t="shared" si="5274"/>
        <v>0</v>
      </c>
      <c r="AB1419" s="191">
        <f t="shared" si="5274"/>
        <v>0</v>
      </c>
      <c r="AC1419" s="191">
        <f t="shared" si="5274"/>
        <v>0</v>
      </c>
      <c r="AD1419" s="191">
        <f t="shared" si="5274"/>
        <v>0</v>
      </c>
      <c r="AE1419" s="191">
        <f t="shared" si="5274"/>
        <v>0</v>
      </c>
      <c r="AF1419" s="191">
        <f t="shared" si="5274"/>
        <v>0</v>
      </c>
      <c r="AG1419" s="191">
        <f t="shared" si="5274"/>
        <v>0</v>
      </c>
      <c r="AH1419" s="191">
        <f t="shared" si="5274"/>
        <v>0</v>
      </c>
      <c r="AI1419" s="116">
        <f t="shared" si="5226"/>
        <v>0</v>
      </c>
      <c r="AJ1419" s="116">
        <f t="shared" si="5232"/>
        <v>0</v>
      </c>
      <c r="AK1419" s="116">
        <f t="shared" si="5233"/>
        <v>0</v>
      </c>
      <c r="AL1419" s="116">
        <f t="shared" si="5233"/>
        <v>0</v>
      </c>
      <c r="AM1419" s="116">
        <f t="shared" si="5233"/>
        <v>0</v>
      </c>
      <c r="AN1419" s="116">
        <f t="shared" si="5233"/>
        <v>0</v>
      </c>
      <c r="AO1419" s="116">
        <f t="shared" si="5233"/>
        <v>-207.98302700000005</v>
      </c>
      <c r="AP1419" s="116">
        <f t="shared" si="5233"/>
        <v>-207.98302700000005</v>
      </c>
      <c r="AQ1419" s="116">
        <f t="shared" si="5233"/>
        <v>-207.98302700000005</v>
      </c>
      <c r="AR1419" s="116">
        <f t="shared" si="5233"/>
        <v>-207.98302700000005</v>
      </c>
      <c r="AS1419" s="116">
        <f t="shared" si="5233"/>
        <v>-207.98302700000005</v>
      </c>
      <c r="AT1419" s="116">
        <f t="shared" si="5233"/>
        <v>-207.98302700000005</v>
      </c>
      <c r="AU1419" s="116">
        <f t="shared" si="5233"/>
        <v>-207.98302700000005</v>
      </c>
      <c r="AV1419" s="116">
        <f t="shared" si="5027"/>
        <v>-1455.8811890000002</v>
      </c>
      <c r="AW1419" s="116">
        <f t="shared" si="5235"/>
        <v>-207.98302700000005</v>
      </c>
      <c r="AX1419" s="116">
        <f t="shared" si="5236"/>
        <v>-207.98302700000005</v>
      </c>
      <c r="AY1419" s="116">
        <f t="shared" si="5236"/>
        <v>-207.98302700000005</v>
      </c>
      <c r="AZ1419" s="116">
        <f t="shared" si="5236"/>
        <v>-207.98302700000005</v>
      </c>
      <c r="BA1419" s="116">
        <f t="shared" si="5236"/>
        <v>-207.98302700000005</v>
      </c>
      <c r="BB1419" s="116">
        <f t="shared" si="5236"/>
        <v>-207.98302700000005</v>
      </c>
      <c r="BC1419" s="116">
        <f t="shared" si="5236"/>
        <v>-207.98302700000005</v>
      </c>
      <c r="BD1419" s="116">
        <f t="shared" si="5236"/>
        <v>-207.98302700000005</v>
      </c>
      <c r="BE1419" s="116">
        <f t="shared" si="5236"/>
        <v>-207.98302700000005</v>
      </c>
      <c r="BF1419" s="116">
        <f t="shared" si="5236"/>
        <v>-207.98302700000005</v>
      </c>
      <c r="BG1419" s="116">
        <f t="shared" si="5236"/>
        <v>-207.98302700000005</v>
      </c>
      <c r="BH1419" s="116">
        <f t="shared" si="5236"/>
        <v>-207.98302700000005</v>
      </c>
      <c r="BI1419" s="116">
        <f t="shared" si="5028"/>
        <v>-2495.7963240000008</v>
      </c>
      <c r="BV1419" s="163"/>
      <c r="CI1419" s="163"/>
      <c r="CV1419" s="163"/>
      <c r="DI1419" s="163"/>
      <c r="DV1419" s="163"/>
      <c r="EI1419" s="163"/>
    </row>
    <row r="1420" spans="1:139" ht="15.75" outlineLevel="1" x14ac:dyDescent="0.25">
      <c r="A1420" s="2">
        <f t="shared" si="5246"/>
        <v>32</v>
      </c>
      <c r="B1420" s="1" t="str">
        <f t="shared" si="5246"/>
        <v>PRE-09762</v>
      </c>
      <c r="C1420" s="1" t="str">
        <f t="shared" si="5246"/>
        <v>SPP TAU - Circuit 66036</v>
      </c>
      <c r="D1420" s="2" t="str">
        <f t="shared" si="5246"/>
        <v>A2786432</v>
      </c>
      <c r="E1420" s="162" t="str">
        <f t="shared" si="5246"/>
        <v>SPP TAU - Circuit 66036 - EH&amp;S</v>
      </c>
      <c r="F1420" s="123">
        <f t="shared" si="5242"/>
        <v>355</v>
      </c>
      <c r="G1420" s="213">
        <f>VLOOKUP($F1420,'2021 Depreciation Rates'!$A:$B,2,FALSE)</f>
        <v>3.5999999999999997E-2</v>
      </c>
      <c r="H1420" s="213">
        <f>VLOOKUP($F1420,'2022-2023 Depreciation Rates'!$A$1:$B$183,2,FALSE)</f>
        <v>2.8000000000000001E-2</v>
      </c>
      <c r="J1420" s="191">
        <f t="shared" ref="J1420" si="5275">-I1241*($G1420/12)</f>
        <v>0</v>
      </c>
      <c r="K1420" s="191">
        <f t="shared" ref="K1420" si="5276">-J1241*($G1420/12)</f>
        <v>0</v>
      </c>
      <c r="L1420" s="191">
        <f t="shared" ref="L1420" si="5277">-K1241*($G1420/12)</f>
        <v>0</v>
      </c>
      <c r="M1420" s="191">
        <f t="shared" ref="M1420" si="5278">-L1241*($G1420/12)</f>
        <v>0</v>
      </c>
      <c r="N1420" s="191">
        <f t="shared" ref="N1420" si="5279">-M1241*($G1420/12)</f>
        <v>0</v>
      </c>
      <c r="O1420" s="191">
        <f t="shared" ref="O1420" si="5280">-N1241*($G1420/12)</f>
        <v>0</v>
      </c>
      <c r="P1420" s="191">
        <f t="shared" ref="P1420" si="5281">-O1241*($G1420/12)</f>
        <v>0</v>
      </c>
      <c r="Q1420" s="191">
        <f t="shared" ref="Q1420" si="5282">-P1241*($G1420/12)</f>
        <v>0</v>
      </c>
      <c r="R1420" s="191">
        <f t="shared" ref="R1420" si="5283">-Q1241*($G1420/12)</f>
        <v>0</v>
      </c>
      <c r="S1420" s="191">
        <f t="shared" ref="S1420" si="5284">-R1241*($G1420/12)</f>
        <v>0</v>
      </c>
      <c r="T1420" s="191">
        <f t="shared" ref="T1420" si="5285">-S1241*($G1420/12)</f>
        <v>0</v>
      </c>
      <c r="U1420" s="191">
        <f t="shared" ref="U1420" si="5286">-T1241*($G1420/12)</f>
        <v>0</v>
      </c>
      <c r="V1420" s="163">
        <f t="shared" ref="V1420" si="5287">SUM(J1420:U1420)</f>
        <v>0</v>
      </c>
      <c r="W1420" s="116">
        <f t="shared" si="5164"/>
        <v>0</v>
      </c>
      <c r="X1420" s="191">
        <f t="shared" si="5244"/>
        <v>0</v>
      </c>
      <c r="Y1420" s="191">
        <f t="shared" ref="Y1420" si="5288">-X1241*($G1420/12)</f>
        <v>0</v>
      </c>
      <c r="Z1420" s="191">
        <f t="shared" ref="Z1420" si="5289">-Y1241*($G1420/12)</f>
        <v>0</v>
      </c>
      <c r="AA1420" s="191">
        <f t="shared" ref="AA1420" si="5290">-Z1241*($G1420/12)</f>
        <v>0</v>
      </c>
      <c r="AB1420" s="191">
        <f t="shared" ref="AB1420" si="5291">-AA1241*($G1420/12)</f>
        <v>0</v>
      </c>
      <c r="AC1420" s="191">
        <f t="shared" ref="AC1420" si="5292">-AB1241*($G1420/12)</f>
        <v>0</v>
      </c>
      <c r="AD1420" s="191">
        <f t="shared" ref="AD1420" si="5293">-AC1241*($G1420/12)</f>
        <v>0</v>
      </c>
      <c r="AE1420" s="191">
        <f t="shared" ref="AE1420" si="5294">-AD1241*($G1420/12)</f>
        <v>0</v>
      </c>
      <c r="AF1420" s="191">
        <f t="shared" ref="AF1420" si="5295">-AE1241*($G1420/12)</f>
        <v>0</v>
      </c>
      <c r="AG1420" s="191">
        <f t="shared" ref="AG1420" si="5296">-AF1241*($G1420/12)</f>
        <v>0</v>
      </c>
      <c r="AH1420" s="191">
        <f t="shared" ref="AH1420" si="5297">-AG1241*($G1420/12)</f>
        <v>0</v>
      </c>
      <c r="AI1420" s="116">
        <f t="shared" si="5226"/>
        <v>0</v>
      </c>
      <c r="AJ1420" s="116">
        <f t="shared" si="5232"/>
        <v>0</v>
      </c>
      <c r="AK1420" s="116">
        <f t="shared" si="5233"/>
        <v>-1.9999676666666666</v>
      </c>
      <c r="AL1420" s="116">
        <f t="shared" si="5233"/>
        <v>-1.9999676666666666</v>
      </c>
      <c r="AM1420" s="116">
        <f t="shared" si="5233"/>
        <v>-1.9999676666666666</v>
      </c>
      <c r="AN1420" s="116">
        <f t="shared" si="5233"/>
        <v>-1.9999676666666666</v>
      </c>
      <c r="AO1420" s="116">
        <f t="shared" si="5233"/>
        <v>-1.9999676666666666</v>
      </c>
      <c r="AP1420" s="116">
        <f t="shared" si="5233"/>
        <v>-1.9999676666666666</v>
      </c>
      <c r="AQ1420" s="116">
        <f t="shared" si="5233"/>
        <v>-1.9999676666666666</v>
      </c>
      <c r="AR1420" s="116">
        <f t="shared" si="5233"/>
        <v>-1.9999676666666666</v>
      </c>
      <c r="AS1420" s="116">
        <f t="shared" si="5233"/>
        <v>-1.9999676666666666</v>
      </c>
      <c r="AT1420" s="116">
        <f t="shared" si="5233"/>
        <v>-1.9999676666666666</v>
      </c>
      <c r="AU1420" s="116">
        <f t="shared" si="5233"/>
        <v>-1.9999676666666666</v>
      </c>
      <c r="AV1420" s="116">
        <f t="shared" ref="AV1420" si="5298">SUM(AJ1420:AU1420)</f>
        <v>-21.999644333333332</v>
      </c>
      <c r="AW1420" s="116">
        <f t="shared" si="5235"/>
        <v>-1.9999676666666666</v>
      </c>
      <c r="AX1420" s="116">
        <f t="shared" si="5236"/>
        <v>-1.9999676666666666</v>
      </c>
      <c r="AY1420" s="116">
        <f t="shared" si="5236"/>
        <v>-1.9999676666666666</v>
      </c>
      <c r="AZ1420" s="116">
        <f t="shared" si="5236"/>
        <v>-1.9999676666666666</v>
      </c>
      <c r="BA1420" s="116">
        <f t="shared" si="5236"/>
        <v>-1.9999676666666666</v>
      </c>
      <c r="BB1420" s="116">
        <f t="shared" si="5236"/>
        <v>-1.9999676666666666</v>
      </c>
      <c r="BC1420" s="116">
        <f t="shared" si="5236"/>
        <v>-1.9999676666666666</v>
      </c>
      <c r="BD1420" s="116">
        <f t="shared" si="5236"/>
        <v>-1.9999676666666666</v>
      </c>
      <c r="BE1420" s="116">
        <f t="shared" si="5236"/>
        <v>-1.9999676666666666</v>
      </c>
      <c r="BF1420" s="116">
        <f t="shared" si="5236"/>
        <v>-1.9999676666666666</v>
      </c>
      <c r="BG1420" s="116">
        <f t="shared" si="5236"/>
        <v>-1.9999676666666666</v>
      </c>
      <c r="BH1420" s="116">
        <f t="shared" si="5236"/>
        <v>-1.9999676666666666</v>
      </c>
      <c r="BI1420" s="116">
        <f t="shared" si="5028"/>
        <v>-23.999611999999999</v>
      </c>
      <c r="BV1420" s="163"/>
      <c r="CI1420" s="163"/>
      <c r="CV1420" s="163"/>
      <c r="DI1420" s="163"/>
      <c r="DV1420" s="163"/>
      <c r="EI1420" s="163"/>
    </row>
    <row r="1421" spans="1:139" ht="15.75" outlineLevel="1" x14ac:dyDescent="0.25">
      <c r="A1421" s="2">
        <f t="shared" ref="A1421:E1421" si="5299">A1242</f>
        <v>33</v>
      </c>
      <c r="B1421" s="1" t="str">
        <f t="shared" si="5299"/>
        <v>PRE-09763</v>
      </c>
      <c r="C1421" s="1" t="str">
        <f t="shared" si="5299"/>
        <v>SPP TAU - Circuit 230402</v>
      </c>
      <c r="D1421" s="2" t="str">
        <f t="shared" si="5299"/>
        <v>PRE-09763.1</v>
      </c>
      <c r="E1421" s="162" t="str">
        <f t="shared" si="5299"/>
        <v>SPP TAU - Circuit 230402</v>
      </c>
      <c r="F1421" s="123">
        <f t="shared" si="5242"/>
        <v>355</v>
      </c>
      <c r="G1421" s="213">
        <f>VLOOKUP($F1421,'2021 Depreciation Rates'!$A:$B,2,FALSE)</f>
        <v>3.5999999999999997E-2</v>
      </c>
      <c r="H1421" s="213">
        <f>VLOOKUP($F1421,'2022-2023 Depreciation Rates'!$A$1:$B$183,2,FALSE)</f>
        <v>2.8000000000000001E-2</v>
      </c>
      <c r="J1421" s="191">
        <f t="shared" ref="J1421:U1421" si="5300">-I1242*($G1421/12)</f>
        <v>0</v>
      </c>
      <c r="K1421" s="191">
        <f t="shared" si="5300"/>
        <v>0</v>
      </c>
      <c r="L1421" s="191">
        <f t="shared" si="5300"/>
        <v>0</v>
      </c>
      <c r="M1421" s="191">
        <f t="shared" si="5300"/>
        <v>0</v>
      </c>
      <c r="N1421" s="191">
        <f t="shared" si="5300"/>
        <v>0</v>
      </c>
      <c r="O1421" s="191">
        <f t="shared" si="5300"/>
        <v>0</v>
      </c>
      <c r="P1421" s="191">
        <f t="shared" si="5300"/>
        <v>0</v>
      </c>
      <c r="Q1421" s="191">
        <f t="shared" si="5300"/>
        <v>0</v>
      </c>
      <c r="R1421" s="191">
        <f t="shared" si="5300"/>
        <v>0</v>
      </c>
      <c r="S1421" s="191">
        <f t="shared" si="5300"/>
        <v>0</v>
      </c>
      <c r="T1421" s="191">
        <f t="shared" si="5300"/>
        <v>0</v>
      </c>
      <c r="U1421" s="191">
        <f t="shared" si="5300"/>
        <v>0</v>
      </c>
      <c r="V1421" s="163">
        <f t="shared" si="5012"/>
        <v>0</v>
      </c>
      <c r="W1421" s="116">
        <f t="shared" si="5164"/>
        <v>0</v>
      </c>
      <c r="X1421" s="191">
        <f t="shared" si="5244"/>
        <v>0</v>
      </c>
      <c r="Y1421" s="191">
        <f t="shared" ref="Y1421:AH1421" si="5301">-X1242*($G1421/12)</f>
        <v>0</v>
      </c>
      <c r="Z1421" s="191">
        <f t="shared" si="5301"/>
        <v>0</v>
      </c>
      <c r="AA1421" s="191">
        <f t="shared" si="5301"/>
        <v>0</v>
      </c>
      <c r="AB1421" s="191">
        <f t="shared" si="5301"/>
        <v>0</v>
      </c>
      <c r="AC1421" s="191">
        <f t="shared" si="5301"/>
        <v>0</v>
      </c>
      <c r="AD1421" s="191">
        <f t="shared" si="5301"/>
        <v>0</v>
      </c>
      <c r="AE1421" s="191">
        <f t="shared" si="5301"/>
        <v>0</v>
      </c>
      <c r="AF1421" s="191">
        <f t="shared" si="5301"/>
        <v>0</v>
      </c>
      <c r="AG1421" s="191">
        <f t="shared" si="5301"/>
        <v>0</v>
      </c>
      <c r="AH1421" s="191">
        <f t="shared" si="5301"/>
        <v>0</v>
      </c>
      <c r="AI1421" s="116">
        <f t="shared" si="5226"/>
        <v>0</v>
      </c>
      <c r="AJ1421" s="116">
        <f t="shared" si="5232"/>
        <v>0</v>
      </c>
      <c r="AK1421" s="116">
        <f t="shared" si="5233"/>
        <v>0</v>
      </c>
      <c r="AL1421" s="116">
        <f t="shared" si="5233"/>
        <v>0</v>
      </c>
      <c r="AM1421" s="116">
        <f t="shared" si="5233"/>
        <v>0</v>
      </c>
      <c r="AN1421" s="116">
        <f t="shared" si="5233"/>
        <v>0</v>
      </c>
      <c r="AO1421" s="116">
        <f t="shared" si="5233"/>
        <v>0</v>
      </c>
      <c r="AP1421" s="116">
        <f t="shared" si="5233"/>
        <v>0</v>
      </c>
      <c r="AQ1421" s="116">
        <f t="shared" si="5233"/>
        <v>0</v>
      </c>
      <c r="AR1421" s="116">
        <f t="shared" si="5233"/>
        <v>0</v>
      </c>
      <c r="AS1421" s="116">
        <f t="shared" si="5233"/>
        <v>0</v>
      </c>
      <c r="AT1421" s="116">
        <f t="shared" si="5233"/>
        <v>0</v>
      </c>
      <c r="AU1421" s="116">
        <f t="shared" si="5233"/>
        <v>0</v>
      </c>
      <c r="AV1421" s="116">
        <f t="shared" si="5027"/>
        <v>0</v>
      </c>
      <c r="AW1421" s="116">
        <f t="shared" si="5235"/>
        <v>-70.360915333333352</v>
      </c>
      <c r="AX1421" s="116">
        <f t="shared" si="5236"/>
        <v>-70.360915333333352</v>
      </c>
      <c r="AY1421" s="116">
        <f t="shared" si="5236"/>
        <v>-70.360915333333352</v>
      </c>
      <c r="AZ1421" s="116">
        <f t="shared" si="5236"/>
        <v>-70.360915333333352</v>
      </c>
      <c r="BA1421" s="116">
        <f t="shared" si="5236"/>
        <v>-70.360915333333352</v>
      </c>
      <c r="BB1421" s="116">
        <f t="shared" si="5236"/>
        <v>-70.360915333333352</v>
      </c>
      <c r="BC1421" s="116">
        <f t="shared" si="5236"/>
        <v>-70.360915333333352</v>
      </c>
      <c r="BD1421" s="116">
        <f t="shared" si="5236"/>
        <v>-70.360915333333352</v>
      </c>
      <c r="BE1421" s="116">
        <f t="shared" si="5236"/>
        <v>-70.360915333333352</v>
      </c>
      <c r="BF1421" s="116">
        <f t="shared" si="5236"/>
        <v>-70.360915333333352</v>
      </c>
      <c r="BG1421" s="116">
        <f t="shared" si="5236"/>
        <v>-70.360915333333352</v>
      </c>
      <c r="BH1421" s="116">
        <f t="shared" si="5236"/>
        <v>-70.360915333333352</v>
      </c>
      <c r="BI1421" s="116">
        <f t="shared" si="5028"/>
        <v>-844.33098400000006</v>
      </c>
      <c r="BV1421" s="163"/>
      <c r="CI1421" s="163"/>
      <c r="CV1421" s="163"/>
      <c r="DI1421" s="163"/>
      <c r="DV1421" s="163"/>
      <c r="EI1421" s="163"/>
    </row>
    <row r="1422" spans="1:139" ht="15.75" outlineLevel="1" x14ac:dyDescent="0.25">
      <c r="A1422" s="2">
        <f t="shared" ref="A1422:E1422" si="5302">A1243</f>
        <v>34</v>
      </c>
      <c r="B1422" s="1" t="str">
        <f t="shared" si="5302"/>
        <v>PRE-09764</v>
      </c>
      <c r="C1422" s="1" t="str">
        <f t="shared" si="5302"/>
        <v>SPP TAU - Circuit 230401</v>
      </c>
      <c r="D1422" s="2" t="str">
        <f t="shared" si="5302"/>
        <v>PRE-09764.1</v>
      </c>
      <c r="E1422" s="162" t="str">
        <f t="shared" si="5302"/>
        <v>SPP TAU - Circuit 230412</v>
      </c>
      <c r="F1422" s="123">
        <f t="shared" si="5242"/>
        <v>355</v>
      </c>
      <c r="G1422" s="213">
        <f>VLOOKUP($F1422,'2021 Depreciation Rates'!$A:$B,2,FALSE)</f>
        <v>3.5999999999999997E-2</v>
      </c>
      <c r="H1422" s="213">
        <f>VLOOKUP($F1422,'2022-2023 Depreciation Rates'!$A$1:$B$183,2,FALSE)</f>
        <v>2.8000000000000001E-2</v>
      </c>
      <c r="J1422" s="191">
        <f t="shared" ref="J1422:U1422" si="5303">-I1243*($G1422/12)</f>
        <v>0</v>
      </c>
      <c r="K1422" s="191">
        <f t="shared" si="5303"/>
        <v>0</v>
      </c>
      <c r="L1422" s="191">
        <f t="shared" si="5303"/>
        <v>0</v>
      </c>
      <c r="M1422" s="191">
        <f t="shared" si="5303"/>
        <v>0</v>
      </c>
      <c r="N1422" s="191">
        <f t="shared" si="5303"/>
        <v>0</v>
      </c>
      <c r="O1422" s="191">
        <f t="shared" si="5303"/>
        <v>0</v>
      </c>
      <c r="P1422" s="191">
        <f t="shared" si="5303"/>
        <v>0</v>
      </c>
      <c r="Q1422" s="191">
        <f t="shared" si="5303"/>
        <v>0</v>
      </c>
      <c r="R1422" s="191">
        <f t="shared" si="5303"/>
        <v>0</v>
      </c>
      <c r="S1422" s="191">
        <f t="shared" si="5303"/>
        <v>0</v>
      </c>
      <c r="T1422" s="191">
        <f t="shared" si="5303"/>
        <v>0</v>
      </c>
      <c r="U1422" s="191">
        <f t="shared" si="5303"/>
        <v>0</v>
      </c>
      <c r="V1422" s="163">
        <f t="shared" si="5012"/>
        <v>0</v>
      </c>
      <c r="W1422" s="116">
        <f t="shared" si="5164"/>
        <v>0</v>
      </c>
      <c r="X1422" s="191">
        <f t="shared" si="5244"/>
        <v>0</v>
      </c>
      <c r="Y1422" s="191">
        <f t="shared" ref="Y1422:AH1422" si="5304">-X1243*($G1422/12)</f>
        <v>0</v>
      </c>
      <c r="Z1422" s="191">
        <f t="shared" si="5304"/>
        <v>0</v>
      </c>
      <c r="AA1422" s="191">
        <f t="shared" si="5304"/>
        <v>0</v>
      </c>
      <c r="AB1422" s="191">
        <f t="shared" si="5304"/>
        <v>0</v>
      </c>
      <c r="AC1422" s="191">
        <f t="shared" si="5304"/>
        <v>0</v>
      </c>
      <c r="AD1422" s="191">
        <f t="shared" si="5304"/>
        <v>0</v>
      </c>
      <c r="AE1422" s="191">
        <f t="shared" si="5304"/>
        <v>0</v>
      </c>
      <c r="AF1422" s="191">
        <f t="shared" si="5304"/>
        <v>0</v>
      </c>
      <c r="AG1422" s="191">
        <f t="shared" si="5304"/>
        <v>0</v>
      </c>
      <c r="AH1422" s="191">
        <f t="shared" si="5304"/>
        <v>0</v>
      </c>
      <c r="AI1422" s="116">
        <f t="shared" si="5226"/>
        <v>0</v>
      </c>
      <c r="AJ1422" s="116">
        <f t="shared" si="5232"/>
        <v>0</v>
      </c>
      <c r="AK1422" s="116">
        <f t="shared" si="5233"/>
        <v>-408.66035700000009</v>
      </c>
      <c r="AL1422" s="116">
        <f t="shared" si="5233"/>
        <v>-408.66035700000009</v>
      </c>
      <c r="AM1422" s="116">
        <f t="shared" si="5233"/>
        <v>-408.66035700000009</v>
      </c>
      <c r="AN1422" s="116">
        <f t="shared" si="5233"/>
        <v>-408.66035700000009</v>
      </c>
      <c r="AO1422" s="116">
        <f t="shared" si="5233"/>
        <v>-408.66035700000009</v>
      </c>
      <c r="AP1422" s="116">
        <f t="shared" si="5233"/>
        <v>-408.66035700000009</v>
      </c>
      <c r="AQ1422" s="116">
        <f t="shared" si="5233"/>
        <v>-408.66035700000009</v>
      </c>
      <c r="AR1422" s="116">
        <f t="shared" si="5233"/>
        <v>-408.66035700000009</v>
      </c>
      <c r="AS1422" s="116">
        <f t="shared" si="5233"/>
        <v>-408.66035700000009</v>
      </c>
      <c r="AT1422" s="116">
        <f t="shared" si="5233"/>
        <v>-408.66035700000009</v>
      </c>
      <c r="AU1422" s="116">
        <f t="shared" si="5233"/>
        <v>-408.66035700000009</v>
      </c>
      <c r="AV1422" s="116">
        <f t="shared" si="5027"/>
        <v>-4495.2639270000018</v>
      </c>
      <c r="AW1422" s="116">
        <f t="shared" si="5235"/>
        <v>-408.66035700000009</v>
      </c>
      <c r="AX1422" s="116">
        <f t="shared" si="5236"/>
        <v>-408.66035700000009</v>
      </c>
      <c r="AY1422" s="116">
        <f t="shared" si="5236"/>
        <v>-408.66035700000009</v>
      </c>
      <c r="AZ1422" s="116">
        <f t="shared" si="5236"/>
        <v>-408.66035700000009</v>
      </c>
      <c r="BA1422" s="116">
        <f t="shared" si="5236"/>
        <v>-408.66035700000009</v>
      </c>
      <c r="BB1422" s="116">
        <f t="shared" si="5236"/>
        <v>-408.66035700000009</v>
      </c>
      <c r="BC1422" s="116">
        <f t="shared" si="5236"/>
        <v>-408.66035700000009</v>
      </c>
      <c r="BD1422" s="116">
        <f t="shared" si="5236"/>
        <v>-408.66035700000009</v>
      </c>
      <c r="BE1422" s="116">
        <f t="shared" si="5236"/>
        <v>-408.66035700000009</v>
      </c>
      <c r="BF1422" s="116">
        <f t="shared" si="5236"/>
        <v>-408.66035700000009</v>
      </c>
      <c r="BG1422" s="116">
        <f t="shared" si="5236"/>
        <v>-408.66035700000009</v>
      </c>
      <c r="BH1422" s="116">
        <f t="shared" si="5236"/>
        <v>-408.66035700000009</v>
      </c>
      <c r="BI1422" s="116">
        <f t="shared" si="5028"/>
        <v>-4903.9242840000015</v>
      </c>
      <c r="BV1422" s="163"/>
      <c r="CI1422" s="163"/>
      <c r="CV1422" s="163"/>
      <c r="DI1422" s="163"/>
      <c r="DV1422" s="163"/>
      <c r="EI1422" s="163"/>
    </row>
    <row r="1423" spans="1:139" ht="15.75" outlineLevel="1" x14ac:dyDescent="0.25">
      <c r="A1423" s="2">
        <f t="shared" ref="A1423:E1423" si="5305">A1244</f>
        <v>35</v>
      </c>
      <c r="B1423" s="1" t="str">
        <f t="shared" si="5305"/>
        <v>PRE-09824</v>
      </c>
      <c r="C1423" s="1" t="str">
        <f t="shared" si="5305"/>
        <v>SPP TAU - Circuit 230602</v>
      </c>
      <c r="D1423" s="2" t="str">
        <f t="shared" si="5305"/>
        <v>PRE-09824.1</v>
      </c>
      <c r="E1423" s="162" t="str">
        <f t="shared" si="5305"/>
        <v>SPP TAU - Circuit 230602</v>
      </c>
      <c r="F1423" s="123">
        <f t="shared" si="5242"/>
        <v>355</v>
      </c>
      <c r="G1423" s="213">
        <f>VLOOKUP($F1423,'2021 Depreciation Rates'!$A:$B,2,FALSE)</f>
        <v>3.5999999999999997E-2</v>
      </c>
      <c r="H1423" s="213">
        <f>VLOOKUP($F1423,'2022-2023 Depreciation Rates'!$A$1:$B$183,2,FALSE)</f>
        <v>2.8000000000000001E-2</v>
      </c>
      <c r="J1423" s="191">
        <f t="shared" ref="J1423:U1423" si="5306">-I1244*($G1423/12)</f>
        <v>0</v>
      </c>
      <c r="K1423" s="191">
        <f t="shared" si="5306"/>
        <v>0</v>
      </c>
      <c r="L1423" s="191">
        <f t="shared" si="5306"/>
        <v>0</v>
      </c>
      <c r="M1423" s="191">
        <f t="shared" si="5306"/>
        <v>0</v>
      </c>
      <c r="N1423" s="191">
        <f t="shared" si="5306"/>
        <v>0</v>
      </c>
      <c r="O1423" s="191">
        <f t="shared" si="5306"/>
        <v>0</v>
      </c>
      <c r="P1423" s="191">
        <f t="shared" si="5306"/>
        <v>0</v>
      </c>
      <c r="Q1423" s="191">
        <f t="shared" si="5306"/>
        <v>0</v>
      </c>
      <c r="R1423" s="191">
        <f t="shared" si="5306"/>
        <v>0</v>
      </c>
      <c r="S1423" s="191">
        <f t="shared" si="5306"/>
        <v>0</v>
      </c>
      <c r="T1423" s="191">
        <f t="shared" si="5306"/>
        <v>0</v>
      </c>
      <c r="U1423" s="191">
        <f t="shared" si="5306"/>
        <v>0</v>
      </c>
      <c r="V1423" s="163">
        <f t="shared" si="5012"/>
        <v>0</v>
      </c>
      <c r="W1423" s="116">
        <f t="shared" si="5164"/>
        <v>0</v>
      </c>
      <c r="X1423" s="191">
        <f t="shared" si="5244"/>
        <v>0</v>
      </c>
      <c r="Y1423" s="191">
        <f t="shared" ref="Y1423:AH1423" si="5307">-X1244*($G1423/12)</f>
        <v>0</v>
      </c>
      <c r="Z1423" s="191">
        <f t="shared" si="5307"/>
        <v>0</v>
      </c>
      <c r="AA1423" s="191">
        <f t="shared" si="5307"/>
        <v>0</v>
      </c>
      <c r="AB1423" s="191">
        <f t="shared" si="5307"/>
        <v>0</v>
      </c>
      <c r="AC1423" s="191">
        <f t="shared" si="5307"/>
        <v>0</v>
      </c>
      <c r="AD1423" s="191">
        <f t="shared" si="5307"/>
        <v>0</v>
      </c>
      <c r="AE1423" s="191">
        <f t="shared" si="5307"/>
        <v>0</v>
      </c>
      <c r="AF1423" s="191">
        <f t="shared" si="5307"/>
        <v>0</v>
      </c>
      <c r="AG1423" s="191">
        <f t="shared" si="5307"/>
        <v>0</v>
      </c>
      <c r="AH1423" s="191">
        <f t="shared" si="5307"/>
        <v>0</v>
      </c>
      <c r="AI1423" s="116">
        <f t="shared" si="5226"/>
        <v>0</v>
      </c>
      <c r="AJ1423" s="116">
        <f t="shared" si="5232"/>
        <v>0</v>
      </c>
      <c r="AK1423" s="116">
        <f t="shared" si="5233"/>
        <v>0</v>
      </c>
      <c r="AL1423" s="116">
        <f t="shared" si="5233"/>
        <v>0</v>
      </c>
      <c r="AM1423" s="116">
        <f t="shared" si="5233"/>
        <v>-468.29648833333334</v>
      </c>
      <c r="AN1423" s="116">
        <f t="shared" si="5233"/>
        <v>-468.29648833333334</v>
      </c>
      <c r="AO1423" s="116">
        <f t="shared" si="5233"/>
        <v>-468.29648833333334</v>
      </c>
      <c r="AP1423" s="116">
        <f t="shared" si="5233"/>
        <v>-468.29648833333334</v>
      </c>
      <c r="AQ1423" s="116">
        <f t="shared" si="5233"/>
        <v>-468.29648833333334</v>
      </c>
      <c r="AR1423" s="116">
        <f t="shared" si="5233"/>
        <v>-468.29648833333334</v>
      </c>
      <c r="AS1423" s="116">
        <f t="shared" si="5233"/>
        <v>-468.29648833333334</v>
      </c>
      <c r="AT1423" s="116">
        <f t="shared" si="5233"/>
        <v>-468.29648833333334</v>
      </c>
      <c r="AU1423" s="116">
        <f t="shared" si="5233"/>
        <v>-468.29648833333334</v>
      </c>
      <c r="AV1423" s="116">
        <f t="shared" si="5027"/>
        <v>-4214.6683949999997</v>
      </c>
      <c r="AW1423" s="116">
        <f t="shared" si="5235"/>
        <v>-468.29648833333334</v>
      </c>
      <c r="AX1423" s="116">
        <f t="shared" si="5236"/>
        <v>-468.29648833333334</v>
      </c>
      <c r="AY1423" s="116">
        <f t="shared" si="5236"/>
        <v>-468.29648833333334</v>
      </c>
      <c r="AZ1423" s="116">
        <f t="shared" si="5236"/>
        <v>-468.29648833333334</v>
      </c>
      <c r="BA1423" s="116">
        <f t="shared" si="5236"/>
        <v>-468.29648833333334</v>
      </c>
      <c r="BB1423" s="116">
        <f t="shared" si="5236"/>
        <v>-468.29648833333334</v>
      </c>
      <c r="BC1423" s="116">
        <f t="shared" si="5236"/>
        <v>-468.29648833333334</v>
      </c>
      <c r="BD1423" s="116">
        <f t="shared" si="5236"/>
        <v>-468.29648833333334</v>
      </c>
      <c r="BE1423" s="116">
        <f t="shared" si="5236"/>
        <v>-468.29648833333334</v>
      </c>
      <c r="BF1423" s="116">
        <f t="shared" si="5236"/>
        <v>-468.29648833333334</v>
      </c>
      <c r="BG1423" s="116">
        <f t="shared" si="5236"/>
        <v>-468.29648833333334</v>
      </c>
      <c r="BH1423" s="116">
        <f t="shared" si="5236"/>
        <v>-468.29648833333334</v>
      </c>
      <c r="BI1423" s="116">
        <f t="shared" si="5028"/>
        <v>-5619.5578599999999</v>
      </c>
      <c r="BV1423" s="163"/>
      <c r="CI1423" s="163"/>
      <c r="CV1423" s="163"/>
      <c r="DI1423" s="163"/>
      <c r="DV1423" s="163"/>
      <c r="EI1423" s="163"/>
    </row>
    <row r="1424" spans="1:139" ht="15.75" outlineLevel="1" x14ac:dyDescent="0.25">
      <c r="A1424" s="2">
        <f t="shared" ref="A1424:E1424" si="5308">A1245</f>
        <v>36</v>
      </c>
      <c r="B1424" s="1" t="str">
        <f t="shared" si="5308"/>
        <v>PRE-09825</v>
      </c>
      <c r="C1424" s="1" t="str">
        <f t="shared" si="5308"/>
        <v>SPP TAU - Circuit 230012</v>
      </c>
      <c r="D1424" s="2" t="str">
        <f t="shared" si="5308"/>
        <v>PRE-09825.1</v>
      </c>
      <c r="E1424" s="162" t="str">
        <f t="shared" si="5308"/>
        <v>SPP TAU - Circuit 230012</v>
      </c>
      <c r="F1424" s="123">
        <f t="shared" si="5242"/>
        <v>355</v>
      </c>
      <c r="G1424" s="213">
        <f>VLOOKUP($F1424,'2021 Depreciation Rates'!$A:$B,2,FALSE)</f>
        <v>3.5999999999999997E-2</v>
      </c>
      <c r="H1424" s="213">
        <f>VLOOKUP($F1424,'2022-2023 Depreciation Rates'!$A$1:$B$183,2,FALSE)</f>
        <v>2.8000000000000001E-2</v>
      </c>
      <c r="J1424" s="191">
        <f t="shared" ref="J1424:U1424" si="5309">-I1245*($G1424/12)</f>
        <v>0</v>
      </c>
      <c r="K1424" s="191">
        <f t="shared" si="5309"/>
        <v>0</v>
      </c>
      <c r="L1424" s="191">
        <f t="shared" si="5309"/>
        <v>0</v>
      </c>
      <c r="M1424" s="191">
        <f t="shared" si="5309"/>
        <v>0</v>
      </c>
      <c r="N1424" s="191">
        <f t="shared" si="5309"/>
        <v>0</v>
      </c>
      <c r="O1424" s="191">
        <f t="shared" si="5309"/>
        <v>0</v>
      </c>
      <c r="P1424" s="191">
        <f t="shared" si="5309"/>
        <v>0</v>
      </c>
      <c r="Q1424" s="191">
        <f t="shared" si="5309"/>
        <v>0</v>
      </c>
      <c r="R1424" s="191">
        <f t="shared" si="5309"/>
        <v>0</v>
      </c>
      <c r="S1424" s="191">
        <f t="shared" si="5309"/>
        <v>0</v>
      </c>
      <c r="T1424" s="191">
        <f t="shared" si="5309"/>
        <v>0</v>
      </c>
      <c r="U1424" s="191">
        <f t="shared" si="5309"/>
        <v>0</v>
      </c>
      <c r="V1424" s="163">
        <f t="shared" si="5012"/>
        <v>0</v>
      </c>
      <c r="W1424" s="116">
        <f t="shared" si="5164"/>
        <v>0</v>
      </c>
      <c r="X1424" s="191">
        <f t="shared" si="5244"/>
        <v>0</v>
      </c>
      <c r="Y1424" s="191">
        <f t="shared" ref="Y1424:AH1424" si="5310">-X1245*($G1424/12)</f>
        <v>0</v>
      </c>
      <c r="Z1424" s="191">
        <f t="shared" si="5310"/>
        <v>0</v>
      </c>
      <c r="AA1424" s="191">
        <f t="shared" si="5310"/>
        <v>0</v>
      </c>
      <c r="AB1424" s="191">
        <f t="shared" si="5310"/>
        <v>0</v>
      </c>
      <c r="AC1424" s="191">
        <f t="shared" si="5310"/>
        <v>0</v>
      </c>
      <c r="AD1424" s="191">
        <f t="shared" si="5310"/>
        <v>0</v>
      </c>
      <c r="AE1424" s="191">
        <f t="shared" si="5310"/>
        <v>0</v>
      </c>
      <c r="AF1424" s="191">
        <f t="shared" si="5310"/>
        <v>0</v>
      </c>
      <c r="AG1424" s="191">
        <f t="shared" si="5310"/>
        <v>0</v>
      </c>
      <c r="AH1424" s="191">
        <f t="shared" si="5310"/>
        <v>0</v>
      </c>
      <c r="AI1424" s="116">
        <f t="shared" si="5226"/>
        <v>0</v>
      </c>
      <c r="AJ1424" s="116">
        <f t="shared" si="5232"/>
        <v>0</v>
      </c>
      <c r="AK1424" s="116">
        <f t="shared" si="5233"/>
        <v>0</v>
      </c>
      <c r="AL1424" s="116">
        <f t="shared" si="5233"/>
        <v>0</v>
      </c>
      <c r="AM1424" s="116">
        <f t="shared" si="5233"/>
        <v>-71.843508333333361</v>
      </c>
      <c r="AN1424" s="116">
        <f t="shared" si="5233"/>
        <v>-71.843508333333361</v>
      </c>
      <c r="AO1424" s="116">
        <f t="shared" si="5233"/>
        <v>-71.843508333333361</v>
      </c>
      <c r="AP1424" s="116">
        <f t="shared" si="5233"/>
        <v>-71.843508333333361</v>
      </c>
      <c r="AQ1424" s="116">
        <f t="shared" si="5233"/>
        <v>-71.843508333333361</v>
      </c>
      <c r="AR1424" s="116">
        <f t="shared" si="5233"/>
        <v>-71.843508333333361</v>
      </c>
      <c r="AS1424" s="116">
        <f t="shared" si="5233"/>
        <v>-71.843508333333361</v>
      </c>
      <c r="AT1424" s="116">
        <f t="shared" si="5233"/>
        <v>-71.843508333333361</v>
      </c>
      <c r="AU1424" s="116">
        <f t="shared" si="5233"/>
        <v>-71.843508333333361</v>
      </c>
      <c r="AV1424" s="116">
        <f t="shared" si="5027"/>
        <v>-646.59157500000026</v>
      </c>
      <c r="AW1424" s="116">
        <f t="shared" si="5235"/>
        <v>-71.843508333333361</v>
      </c>
      <c r="AX1424" s="116">
        <f t="shared" si="5236"/>
        <v>-71.843508333333361</v>
      </c>
      <c r="AY1424" s="116">
        <f t="shared" si="5236"/>
        <v>-71.843508333333361</v>
      </c>
      <c r="AZ1424" s="116">
        <f t="shared" si="5236"/>
        <v>-71.843508333333361</v>
      </c>
      <c r="BA1424" s="116">
        <f t="shared" si="5236"/>
        <v>-71.843508333333361</v>
      </c>
      <c r="BB1424" s="116">
        <f t="shared" si="5236"/>
        <v>-71.843508333333361</v>
      </c>
      <c r="BC1424" s="116">
        <f t="shared" si="5236"/>
        <v>-71.843508333333361</v>
      </c>
      <c r="BD1424" s="116">
        <f t="shared" si="5236"/>
        <v>-71.843508333333361</v>
      </c>
      <c r="BE1424" s="116">
        <f t="shared" si="5236"/>
        <v>-71.843508333333361</v>
      </c>
      <c r="BF1424" s="116">
        <f t="shared" si="5236"/>
        <v>-71.843508333333361</v>
      </c>
      <c r="BG1424" s="116">
        <f t="shared" si="5236"/>
        <v>-71.843508333333361</v>
      </c>
      <c r="BH1424" s="116">
        <f t="shared" si="5236"/>
        <v>-71.843508333333361</v>
      </c>
      <c r="BI1424" s="116">
        <f t="shared" si="5028"/>
        <v>-862.12210000000039</v>
      </c>
      <c r="BV1424" s="163"/>
      <c r="CI1424" s="163"/>
      <c r="CV1424" s="163"/>
      <c r="DI1424" s="163"/>
      <c r="DV1424" s="163"/>
      <c r="EI1424" s="163"/>
    </row>
    <row r="1425" spans="1:139" ht="15.75" outlineLevel="1" x14ac:dyDescent="0.25">
      <c r="A1425" s="2">
        <f t="shared" ref="A1425:E1425" si="5311">A1246</f>
        <v>37</v>
      </c>
      <c r="B1425" s="1" t="str">
        <f t="shared" si="5311"/>
        <v>PRE-09826</v>
      </c>
      <c r="C1425" s="1" t="str">
        <f t="shared" si="5311"/>
        <v>SPP TAU - Circuit 230606</v>
      </c>
      <c r="D1425" s="2" t="str">
        <f t="shared" si="5311"/>
        <v>PRE-09826.1</v>
      </c>
      <c r="E1425" s="162" t="str">
        <f t="shared" si="5311"/>
        <v>SPP TAU - Circuit 230606</v>
      </c>
      <c r="F1425" s="123">
        <f t="shared" si="5242"/>
        <v>355</v>
      </c>
      <c r="G1425" s="213">
        <f>VLOOKUP($F1425,'2021 Depreciation Rates'!$A:$B,2,FALSE)</f>
        <v>3.5999999999999997E-2</v>
      </c>
      <c r="H1425" s="213">
        <f>VLOOKUP($F1425,'2022-2023 Depreciation Rates'!$A$1:$B$183,2,FALSE)</f>
        <v>2.8000000000000001E-2</v>
      </c>
      <c r="J1425" s="191">
        <f t="shared" ref="J1425:U1425" si="5312">-I1246*($G1425/12)</f>
        <v>0</v>
      </c>
      <c r="K1425" s="191">
        <f t="shared" si="5312"/>
        <v>0</v>
      </c>
      <c r="L1425" s="191">
        <f t="shared" si="5312"/>
        <v>0</v>
      </c>
      <c r="M1425" s="191">
        <f t="shared" si="5312"/>
        <v>0</v>
      </c>
      <c r="N1425" s="191">
        <f t="shared" si="5312"/>
        <v>0</v>
      </c>
      <c r="O1425" s="191">
        <f t="shared" si="5312"/>
        <v>0</v>
      </c>
      <c r="P1425" s="191">
        <f t="shared" si="5312"/>
        <v>0</v>
      </c>
      <c r="Q1425" s="191">
        <f t="shared" si="5312"/>
        <v>0</v>
      </c>
      <c r="R1425" s="191">
        <f t="shared" si="5312"/>
        <v>0</v>
      </c>
      <c r="S1425" s="191">
        <f t="shared" si="5312"/>
        <v>0</v>
      </c>
      <c r="T1425" s="191">
        <f t="shared" si="5312"/>
        <v>0</v>
      </c>
      <c r="U1425" s="191">
        <f t="shared" si="5312"/>
        <v>0</v>
      </c>
      <c r="V1425" s="163">
        <f t="shared" si="5012"/>
        <v>0</v>
      </c>
      <c r="W1425" s="116">
        <f t="shared" ref="W1425:W1456" si="5313">-U1246*($G1425/12)</f>
        <v>0</v>
      </c>
      <c r="X1425" s="191">
        <f t="shared" si="5244"/>
        <v>0</v>
      </c>
      <c r="Y1425" s="191">
        <f t="shared" ref="Y1425:AH1425" si="5314">-X1246*($G1425/12)</f>
        <v>0</v>
      </c>
      <c r="Z1425" s="191">
        <f t="shared" si="5314"/>
        <v>0</v>
      </c>
      <c r="AA1425" s="191">
        <f t="shared" si="5314"/>
        <v>0</v>
      </c>
      <c r="AB1425" s="191">
        <f t="shared" si="5314"/>
        <v>0</v>
      </c>
      <c r="AC1425" s="191">
        <f t="shared" si="5314"/>
        <v>0</v>
      </c>
      <c r="AD1425" s="191">
        <f t="shared" si="5314"/>
        <v>0</v>
      </c>
      <c r="AE1425" s="191">
        <f t="shared" si="5314"/>
        <v>0</v>
      </c>
      <c r="AF1425" s="191">
        <f t="shared" si="5314"/>
        <v>0</v>
      </c>
      <c r="AG1425" s="191">
        <f t="shared" si="5314"/>
        <v>0</v>
      </c>
      <c r="AH1425" s="191">
        <f t="shared" si="5314"/>
        <v>0</v>
      </c>
      <c r="AI1425" s="116">
        <f t="shared" si="5226"/>
        <v>0</v>
      </c>
      <c r="AJ1425" s="116">
        <f t="shared" si="5232"/>
        <v>0</v>
      </c>
      <c r="AK1425" s="116">
        <f t="shared" si="5233"/>
        <v>0</v>
      </c>
      <c r="AL1425" s="116">
        <f t="shared" si="5233"/>
        <v>0</v>
      </c>
      <c r="AM1425" s="116">
        <f t="shared" si="5233"/>
        <v>0</v>
      </c>
      <c r="AN1425" s="116">
        <f t="shared" si="5233"/>
        <v>-211.48910533333333</v>
      </c>
      <c r="AO1425" s="116">
        <f t="shared" si="5233"/>
        <v>-211.48910533333333</v>
      </c>
      <c r="AP1425" s="116">
        <f t="shared" si="5233"/>
        <v>-211.48910533333333</v>
      </c>
      <c r="AQ1425" s="116">
        <f t="shared" si="5233"/>
        <v>-211.48910533333333</v>
      </c>
      <c r="AR1425" s="116">
        <f t="shared" si="5233"/>
        <v>-211.48910533333333</v>
      </c>
      <c r="AS1425" s="116">
        <f t="shared" si="5233"/>
        <v>-211.48910533333333</v>
      </c>
      <c r="AT1425" s="116">
        <f t="shared" si="5233"/>
        <v>-211.48910533333333</v>
      </c>
      <c r="AU1425" s="116">
        <f t="shared" si="5233"/>
        <v>-211.48910533333333</v>
      </c>
      <c r="AV1425" s="116">
        <f t="shared" si="5027"/>
        <v>-1691.9128426666666</v>
      </c>
      <c r="AW1425" s="116">
        <f t="shared" si="5235"/>
        <v>-211.48910533333333</v>
      </c>
      <c r="AX1425" s="116">
        <f t="shared" si="5236"/>
        <v>-211.48910533333333</v>
      </c>
      <c r="AY1425" s="116">
        <f t="shared" si="5236"/>
        <v>-211.48910533333333</v>
      </c>
      <c r="AZ1425" s="116">
        <f t="shared" si="5236"/>
        <v>-211.48910533333333</v>
      </c>
      <c r="BA1425" s="116">
        <f t="shared" si="5236"/>
        <v>-211.48910533333333</v>
      </c>
      <c r="BB1425" s="116">
        <f t="shared" si="5236"/>
        <v>-211.48910533333333</v>
      </c>
      <c r="BC1425" s="116">
        <f t="shared" si="5236"/>
        <v>-211.48910533333333</v>
      </c>
      <c r="BD1425" s="116">
        <f t="shared" si="5236"/>
        <v>-211.48910533333333</v>
      </c>
      <c r="BE1425" s="116">
        <f t="shared" si="5236"/>
        <v>-211.48910533333333</v>
      </c>
      <c r="BF1425" s="116">
        <f t="shared" si="5236"/>
        <v>-211.48910533333333</v>
      </c>
      <c r="BG1425" s="116">
        <f t="shared" si="5236"/>
        <v>-211.48910533333333</v>
      </c>
      <c r="BH1425" s="116">
        <f t="shared" si="5236"/>
        <v>-211.48910533333333</v>
      </c>
      <c r="BI1425" s="116">
        <f t="shared" si="5028"/>
        <v>-2537.8692639999999</v>
      </c>
      <c r="BV1425" s="163"/>
      <c r="CI1425" s="163"/>
      <c r="CV1425" s="163"/>
      <c r="DI1425" s="163"/>
      <c r="DV1425" s="163"/>
      <c r="EI1425" s="163"/>
    </row>
    <row r="1426" spans="1:139" ht="15.75" outlineLevel="1" x14ac:dyDescent="0.25">
      <c r="A1426" s="2">
        <f t="shared" ref="A1426:E1426" si="5315">A1247</f>
        <v>38</v>
      </c>
      <c r="B1426" s="1" t="str">
        <f t="shared" si="5315"/>
        <v>PRE-09827</v>
      </c>
      <c r="C1426" s="1" t="str">
        <f t="shared" si="5315"/>
        <v>SPP TAU - Circuit 230033</v>
      </c>
      <c r="D1426" s="2" t="str">
        <f t="shared" si="5315"/>
        <v>PRE-09827.1</v>
      </c>
      <c r="E1426" s="162" t="str">
        <f t="shared" si="5315"/>
        <v>SPP TAU - Circuit 230033</v>
      </c>
      <c r="F1426" s="123">
        <f t="shared" si="5242"/>
        <v>355</v>
      </c>
      <c r="G1426" s="213">
        <f>VLOOKUP($F1426,'2021 Depreciation Rates'!$A:$B,2,FALSE)</f>
        <v>3.5999999999999997E-2</v>
      </c>
      <c r="H1426" s="213">
        <f>VLOOKUP($F1426,'2022-2023 Depreciation Rates'!$A$1:$B$183,2,FALSE)</f>
        <v>2.8000000000000001E-2</v>
      </c>
      <c r="J1426" s="191">
        <f t="shared" ref="J1426:U1426" si="5316">-I1247*($G1426/12)</f>
        <v>0</v>
      </c>
      <c r="K1426" s="191">
        <f t="shared" si="5316"/>
        <v>0</v>
      </c>
      <c r="L1426" s="191">
        <f t="shared" si="5316"/>
        <v>0</v>
      </c>
      <c r="M1426" s="191">
        <f t="shared" si="5316"/>
        <v>0</v>
      </c>
      <c r="N1426" s="191">
        <f t="shared" si="5316"/>
        <v>0</v>
      </c>
      <c r="O1426" s="191">
        <f t="shared" si="5316"/>
        <v>0</v>
      </c>
      <c r="P1426" s="191">
        <f t="shared" si="5316"/>
        <v>0</v>
      </c>
      <c r="Q1426" s="191">
        <f t="shared" si="5316"/>
        <v>0</v>
      </c>
      <c r="R1426" s="191">
        <f t="shared" si="5316"/>
        <v>0</v>
      </c>
      <c r="S1426" s="191">
        <f t="shared" si="5316"/>
        <v>0</v>
      </c>
      <c r="T1426" s="191">
        <f t="shared" si="5316"/>
        <v>0</v>
      </c>
      <c r="U1426" s="191">
        <f t="shared" si="5316"/>
        <v>0</v>
      </c>
      <c r="V1426" s="163">
        <f t="shared" si="5012"/>
        <v>0</v>
      </c>
      <c r="W1426" s="116">
        <f t="shared" si="5313"/>
        <v>0</v>
      </c>
      <c r="X1426" s="191">
        <f t="shared" si="5244"/>
        <v>0</v>
      </c>
      <c r="Y1426" s="191">
        <f t="shared" ref="Y1426:AH1426" si="5317">-X1247*($G1426/12)</f>
        <v>0</v>
      </c>
      <c r="Z1426" s="191">
        <f t="shared" si="5317"/>
        <v>0</v>
      </c>
      <c r="AA1426" s="191">
        <f t="shared" si="5317"/>
        <v>0</v>
      </c>
      <c r="AB1426" s="191">
        <f t="shared" si="5317"/>
        <v>0</v>
      </c>
      <c r="AC1426" s="191">
        <f t="shared" si="5317"/>
        <v>0</v>
      </c>
      <c r="AD1426" s="191">
        <f t="shared" si="5317"/>
        <v>0</v>
      </c>
      <c r="AE1426" s="191">
        <f t="shared" si="5317"/>
        <v>0</v>
      </c>
      <c r="AF1426" s="191">
        <f t="shared" si="5317"/>
        <v>0</v>
      </c>
      <c r="AG1426" s="191">
        <f t="shared" si="5317"/>
        <v>0</v>
      </c>
      <c r="AH1426" s="191">
        <f t="shared" si="5317"/>
        <v>0</v>
      </c>
      <c r="AI1426" s="116">
        <f t="shared" si="5226"/>
        <v>0</v>
      </c>
      <c r="AJ1426" s="116">
        <f t="shared" si="5232"/>
        <v>0</v>
      </c>
      <c r="AK1426" s="116">
        <f t="shared" si="5233"/>
        <v>0</v>
      </c>
      <c r="AL1426" s="116">
        <f t="shared" si="5233"/>
        <v>0</v>
      </c>
      <c r="AM1426" s="116">
        <f t="shared" si="5233"/>
        <v>0</v>
      </c>
      <c r="AN1426" s="116">
        <f t="shared" si="5233"/>
        <v>-70.52237966666668</v>
      </c>
      <c r="AO1426" s="116">
        <f t="shared" si="5233"/>
        <v>-70.52237966666668</v>
      </c>
      <c r="AP1426" s="116">
        <f t="shared" si="5233"/>
        <v>-70.52237966666668</v>
      </c>
      <c r="AQ1426" s="116">
        <f t="shared" si="5233"/>
        <v>-70.52237966666668</v>
      </c>
      <c r="AR1426" s="116">
        <f t="shared" si="5233"/>
        <v>-70.52237966666668</v>
      </c>
      <c r="AS1426" s="116">
        <f t="shared" si="5233"/>
        <v>-70.52237966666668</v>
      </c>
      <c r="AT1426" s="116">
        <f t="shared" si="5233"/>
        <v>-70.52237966666668</v>
      </c>
      <c r="AU1426" s="116">
        <f t="shared" si="5233"/>
        <v>-70.52237966666668</v>
      </c>
      <c r="AV1426" s="116">
        <f t="shared" si="5027"/>
        <v>-564.17903733333344</v>
      </c>
      <c r="AW1426" s="116">
        <f t="shared" si="5235"/>
        <v>-70.52237966666668</v>
      </c>
      <c r="AX1426" s="116">
        <f t="shared" si="5236"/>
        <v>-70.52237966666668</v>
      </c>
      <c r="AY1426" s="116">
        <f t="shared" si="5236"/>
        <v>-70.52237966666668</v>
      </c>
      <c r="AZ1426" s="116">
        <f t="shared" si="5236"/>
        <v>-70.52237966666668</v>
      </c>
      <c r="BA1426" s="116">
        <f t="shared" si="5236"/>
        <v>-70.52237966666668</v>
      </c>
      <c r="BB1426" s="116">
        <f t="shared" si="5236"/>
        <v>-70.52237966666668</v>
      </c>
      <c r="BC1426" s="116">
        <f t="shared" si="5236"/>
        <v>-70.52237966666668</v>
      </c>
      <c r="BD1426" s="116">
        <f t="shared" si="5236"/>
        <v>-70.52237966666668</v>
      </c>
      <c r="BE1426" s="116">
        <f t="shared" si="5236"/>
        <v>-70.52237966666668</v>
      </c>
      <c r="BF1426" s="116">
        <f t="shared" si="5236"/>
        <v>-70.52237966666668</v>
      </c>
      <c r="BG1426" s="116">
        <f t="shared" si="5236"/>
        <v>-70.52237966666668</v>
      </c>
      <c r="BH1426" s="116">
        <f t="shared" si="5236"/>
        <v>-70.52237966666668</v>
      </c>
      <c r="BI1426" s="116">
        <f t="shared" si="5028"/>
        <v>-846.2685560000001</v>
      </c>
      <c r="BV1426" s="163"/>
      <c r="CI1426" s="163"/>
      <c r="CV1426" s="163"/>
      <c r="DI1426" s="163"/>
      <c r="DV1426" s="163"/>
      <c r="EI1426" s="163"/>
    </row>
    <row r="1427" spans="1:139" ht="15.75" outlineLevel="1" x14ac:dyDescent="0.25">
      <c r="A1427" s="2">
        <f t="shared" ref="A1427:E1427" si="5318">A1248</f>
        <v>39</v>
      </c>
      <c r="B1427" s="1" t="str">
        <f t="shared" si="5318"/>
        <v>PRE-09828</v>
      </c>
      <c r="C1427" s="1" t="str">
        <f t="shared" si="5318"/>
        <v>SPP TAU - Circuit 230609</v>
      </c>
      <c r="D1427" s="2" t="str">
        <f t="shared" si="5318"/>
        <v>PRE-09828.1</v>
      </c>
      <c r="E1427" s="162" t="str">
        <f t="shared" si="5318"/>
        <v>SPP TAU - Circuit 230609</v>
      </c>
      <c r="F1427" s="123">
        <f t="shared" si="5242"/>
        <v>355</v>
      </c>
      <c r="G1427" s="213">
        <f>VLOOKUP($F1427,'2021 Depreciation Rates'!$A:$B,2,FALSE)</f>
        <v>3.5999999999999997E-2</v>
      </c>
      <c r="H1427" s="213">
        <f>VLOOKUP($F1427,'2022-2023 Depreciation Rates'!$A$1:$B$183,2,FALSE)</f>
        <v>2.8000000000000001E-2</v>
      </c>
      <c r="J1427" s="191">
        <f t="shared" ref="J1427:U1427" si="5319">-I1248*($G1427/12)</f>
        <v>0</v>
      </c>
      <c r="K1427" s="191">
        <f t="shared" si="5319"/>
        <v>0</v>
      </c>
      <c r="L1427" s="191">
        <f t="shared" si="5319"/>
        <v>0</v>
      </c>
      <c r="M1427" s="191">
        <f t="shared" si="5319"/>
        <v>0</v>
      </c>
      <c r="N1427" s="191">
        <f t="shared" si="5319"/>
        <v>0</v>
      </c>
      <c r="O1427" s="191">
        <f t="shared" si="5319"/>
        <v>0</v>
      </c>
      <c r="P1427" s="191">
        <f t="shared" si="5319"/>
        <v>0</v>
      </c>
      <c r="Q1427" s="191">
        <f t="shared" si="5319"/>
        <v>0</v>
      </c>
      <c r="R1427" s="191">
        <f t="shared" si="5319"/>
        <v>0</v>
      </c>
      <c r="S1427" s="191">
        <f t="shared" si="5319"/>
        <v>0</v>
      </c>
      <c r="T1427" s="191">
        <f t="shared" si="5319"/>
        <v>0</v>
      </c>
      <c r="U1427" s="191">
        <f t="shared" si="5319"/>
        <v>0</v>
      </c>
      <c r="V1427" s="163">
        <f t="shared" si="5012"/>
        <v>0</v>
      </c>
      <c r="W1427" s="116">
        <f t="shared" si="5313"/>
        <v>0</v>
      </c>
      <c r="X1427" s="191">
        <f t="shared" si="5244"/>
        <v>0</v>
      </c>
      <c r="Y1427" s="191">
        <f t="shared" ref="Y1427:AH1427" si="5320">-X1248*($G1427/12)</f>
        <v>0</v>
      </c>
      <c r="Z1427" s="191">
        <f t="shared" si="5320"/>
        <v>0</v>
      </c>
      <c r="AA1427" s="191">
        <f t="shared" si="5320"/>
        <v>0</v>
      </c>
      <c r="AB1427" s="191">
        <f t="shared" si="5320"/>
        <v>0</v>
      </c>
      <c r="AC1427" s="191">
        <f t="shared" si="5320"/>
        <v>0</v>
      </c>
      <c r="AD1427" s="191">
        <f t="shared" si="5320"/>
        <v>0</v>
      </c>
      <c r="AE1427" s="191">
        <f t="shared" si="5320"/>
        <v>0</v>
      </c>
      <c r="AF1427" s="191">
        <f t="shared" si="5320"/>
        <v>0</v>
      </c>
      <c r="AG1427" s="191">
        <f t="shared" si="5320"/>
        <v>0</v>
      </c>
      <c r="AH1427" s="191">
        <f t="shared" si="5320"/>
        <v>0</v>
      </c>
      <c r="AI1427" s="116">
        <f t="shared" si="5226"/>
        <v>0</v>
      </c>
      <c r="AJ1427" s="116">
        <f t="shared" si="5232"/>
        <v>0</v>
      </c>
      <c r="AK1427" s="116">
        <f t="shared" si="5233"/>
        <v>0</v>
      </c>
      <c r="AL1427" s="116">
        <f t="shared" si="5233"/>
        <v>0</v>
      </c>
      <c r="AM1427" s="116">
        <f t="shared" si="5233"/>
        <v>0</v>
      </c>
      <c r="AN1427" s="116">
        <f t="shared" si="5233"/>
        <v>-66.338657000000012</v>
      </c>
      <c r="AO1427" s="116">
        <f t="shared" si="5233"/>
        <v>-66.338657000000012</v>
      </c>
      <c r="AP1427" s="116">
        <f t="shared" si="5233"/>
        <v>-66.338657000000012</v>
      </c>
      <c r="AQ1427" s="116">
        <f t="shared" si="5233"/>
        <v>-66.338657000000012</v>
      </c>
      <c r="AR1427" s="116">
        <f t="shared" si="5233"/>
        <v>-66.338657000000012</v>
      </c>
      <c r="AS1427" s="116">
        <f t="shared" si="5233"/>
        <v>-66.338657000000012</v>
      </c>
      <c r="AT1427" s="116">
        <f t="shared" si="5233"/>
        <v>-66.338657000000012</v>
      </c>
      <c r="AU1427" s="116">
        <f t="shared" si="5233"/>
        <v>-66.338657000000012</v>
      </c>
      <c r="AV1427" s="116">
        <f t="shared" si="5027"/>
        <v>-530.7092560000001</v>
      </c>
      <c r="AW1427" s="116">
        <f t="shared" si="5235"/>
        <v>-66.338657000000012</v>
      </c>
      <c r="AX1427" s="116">
        <f t="shared" si="5236"/>
        <v>-66.338657000000012</v>
      </c>
      <c r="AY1427" s="116">
        <f t="shared" si="5236"/>
        <v>-66.338657000000012</v>
      </c>
      <c r="AZ1427" s="116">
        <f t="shared" si="5236"/>
        <v>-66.338657000000012</v>
      </c>
      <c r="BA1427" s="116">
        <f t="shared" si="5236"/>
        <v>-66.338657000000012</v>
      </c>
      <c r="BB1427" s="116">
        <f t="shared" si="5236"/>
        <v>-66.338657000000012</v>
      </c>
      <c r="BC1427" s="116">
        <f t="shared" si="5236"/>
        <v>-66.338657000000012</v>
      </c>
      <c r="BD1427" s="116">
        <f t="shared" si="5236"/>
        <v>-66.338657000000012</v>
      </c>
      <c r="BE1427" s="116">
        <f t="shared" si="5236"/>
        <v>-66.338657000000012</v>
      </c>
      <c r="BF1427" s="116">
        <f t="shared" si="5236"/>
        <v>-66.338657000000012</v>
      </c>
      <c r="BG1427" s="116">
        <f t="shared" si="5236"/>
        <v>-66.338657000000012</v>
      </c>
      <c r="BH1427" s="116">
        <f t="shared" si="5236"/>
        <v>-66.338657000000012</v>
      </c>
      <c r="BI1427" s="116">
        <f t="shared" si="5028"/>
        <v>-796.06388400000014</v>
      </c>
      <c r="BV1427" s="163"/>
      <c r="CI1427" s="163"/>
      <c r="CV1427" s="163"/>
      <c r="DI1427" s="163"/>
      <c r="DV1427" s="163"/>
      <c r="EI1427" s="163"/>
    </row>
    <row r="1428" spans="1:139" ht="15.75" outlineLevel="1" x14ac:dyDescent="0.25">
      <c r="A1428" s="2">
        <f t="shared" ref="A1428:E1428" si="5321">A1249</f>
        <v>40</v>
      </c>
      <c r="B1428" s="1" t="str">
        <f t="shared" si="5321"/>
        <v>PRE-09829</v>
      </c>
      <c r="C1428" s="1" t="str">
        <f t="shared" si="5321"/>
        <v>SPP TAU - Circuit 230013</v>
      </c>
      <c r="D1428" s="2" t="str">
        <f t="shared" si="5321"/>
        <v>PRE-09829.1</v>
      </c>
      <c r="E1428" s="162" t="str">
        <f t="shared" si="5321"/>
        <v>SPP TAU - Circuit 230013</v>
      </c>
      <c r="F1428" s="123">
        <f t="shared" si="5242"/>
        <v>355</v>
      </c>
      <c r="G1428" s="213">
        <f>VLOOKUP($F1428,'2021 Depreciation Rates'!$A:$B,2,FALSE)</f>
        <v>3.5999999999999997E-2</v>
      </c>
      <c r="H1428" s="213">
        <f>VLOOKUP($F1428,'2022-2023 Depreciation Rates'!$A$1:$B$183,2,FALSE)</f>
        <v>2.8000000000000001E-2</v>
      </c>
      <c r="J1428" s="191">
        <f t="shared" ref="J1428:U1428" si="5322">-I1249*($G1428/12)</f>
        <v>0</v>
      </c>
      <c r="K1428" s="191">
        <f t="shared" si="5322"/>
        <v>0</v>
      </c>
      <c r="L1428" s="191">
        <f t="shared" si="5322"/>
        <v>0</v>
      </c>
      <c r="M1428" s="191">
        <f t="shared" si="5322"/>
        <v>0</v>
      </c>
      <c r="N1428" s="191">
        <f t="shared" si="5322"/>
        <v>0</v>
      </c>
      <c r="O1428" s="191">
        <f t="shared" si="5322"/>
        <v>0</v>
      </c>
      <c r="P1428" s="191">
        <f t="shared" si="5322"/>
        <v>0</v>
      </c>
      <c r="Q1428" s="191">
        <f t="shared" si="5322"/>
        <v>0</v>
      </c>
      <c r="R1428" s="191">
        <f t="shared" si="5322"/>
        <v>0</v>
      </c>
      <c r="S1428" s="191">
        <f t="shared" si="5322"/>
        <v>0</v>
      </c>
      <c r="T1428" s="191">
        <f t="shared" si="5322"/>
        <v>0</v>
      </c>
      <c r="U1428" s="191">
        <f t="shared" si="5322"/>
        <v>0</v>
      </c>
      <c r="V1428" s="163">
        <f t="shared" si="5012"/>
        <v>0</v>
      </c>
      <c r="W1428" s="116">
        <f t="shared" si="5313"/>
        <v>0</v>
      </c>
      <c r="X1428" s="191">
        <f t="shared" si="5244"/>
        <v>0</v>
      </c>
      <c r="Y1428" s="191">
        <f t="shared" ref="Y1428:AH1428" si="5323">-X1249*($G1428/12)</f>
        <v>0</v>
      </c>
      <c r="Z1428" s="191">
        <f t="shared" si="5323"/>
        <v>0</v>
      </c>
      <c r="AA1428" s="191">
        <f t="shared" si="5323"/>
        <v>0</v>
      </c>
      <c r="AB1428" s="191">
        <f t="shared" si="5323"/>
        <v>0</v>
      </c>
      <c r="AC1428" s="191">
        <f t="shared" si="5323"/>
        <v>0</v>
      </c>
      <c r="AD1428" s="191">
        <f t="shared" si="5323"/>
        <v>0</v>
      </c>
      <c r="AE1428" s="191">
        <f t="shared" si="5323"/>
        <v>0</v>
      </c>
      <c r="AF1428" s="191">
        <f t="shared" si="5323"/>
        <v>0</v>
      </c>
      <c r="AG1428" s="191">
        <f t="shared" si="5323"/>
        <v>0</v>
      </c>
      <c r="AH1428" s="191">
        <f t="shared" si="5323"/>
        <v>0</v>
      </c>
      <c r="AI1428" s="116">
        <f t="shared" si="5226"/>
        <v>0</v>
      </c>
      <c r="AJ1428" s="116">
        <f t="shared" si="5232"/>
        <v>0</v>
      </c>
      <c r="AK1428" s="116">
        <f t="shared" si="5233"/>
        <v>0</v>
      </c>
      <c r="AL1428" s="116">
        <f t="shared" si="5233"/>
        <v>0</v>
      </c>
      <c r="AM1428" s="116">
        <f t="shared" si="5233"/>
        <v>0</v>
      </c>
      <c r="AN1428" s="116">
        <f t="shared" si="5233"/>
        <v>0</v>
      </c>
      <c r="AO1428" s="116">
        <f t="shared" si="5233"/>
        <v>-100.02142033333335</v>
      </c>
      <c r="AP1428" s="116">
        <f t="shared" si="5233"/>
        <v>-100.02142033333335</v>
      </c>
      <c r="AQ1428" s="116">
        <f t="shared" si="5233"/>
        <v>-100.02142033333335</v>
      </c>
      <c r="AR1428" s="116">
        <f t="shared" si="5233"/>
        <v>-100.02142033333335</v>
      </c>
      <c r="AS1428" s="116">
        <f t="shared" si="5233"/>
        <v>-100.02142033333335</v>
      </c>
      <c r="AT1428" s="116">
        <f t="shared" si="5233"/>
        <v>-100.02142033333335</v>
      </c>
      <c r="AU1428" s="116">
        <f t="shared" si="5233"/>
        <v>-100.02142033333335</v>
      </c>
      <c r="AV1428" s="116">
        <f t="shared" si="5027"/>
        <v>-700.14994233333346</v>
      </c>
      <c r="AW1428" s="116">
        <f t="shared" si="5235"/>
        <v>-100.02142033333335</v>
      </c>
      <c r="AX1428" s="116">
        <f t="shared" si="5236"/>
        <v>-100.02142033333335</v>
      </c>
      <c r="AY1428" s="116">
        <f t="shared" si="5236"/>
        <v>-100.02142033333335</v>
      </c>
      <c r="AZ1428" s="116">
        <f t="shared" si="5236"/>
        <v>-100.02142033333335</v>
      </c>
      <c r="BA1428" s="116">
        <f t="shared" si="5236"/>
        <v>-100.02142033333335</v>
      </c>
      <c r="BB1428" s="116">
        <f t="shared" si="5236"/>
        <v>-100.02142033333335</v>
      </c>
      <c r="BC1428" s="116">
        <f t="shared" si="5236"/>
        <v>-100.02142033333335</v>
      </c>
      <c r="BD1428" s="116">
        <f t="shared" si="5236"/>
        <v>-100.02142033333335</v>
      </c>
      <c r="BE1428" s="116">
        <f t="shared" si="5236"/>
        <v>-100.02142033333335</v>
      </c>
      <c r="BF1428" s="116">
        <f t="shared" si="5236"/>
        <v>-100.02142033333335</v>
      </c>
      <c r="BG1428" s="116">
        <f t="shared" si="5236"/>
        <v>-100.02142033333335</v>
      </c>
      <c r="BH1428" s="116">
        <f t="shared" si="5236"/>
        <v>-100.02142033333335</v>
      </c>
      <c r="BI1428" s="116">
        <f t="shared" si="5028"/>
        <v>-1200.2570440000002</v>
      </c>
      <c r="BV1428" s="163"/>
      <c r="CI1428" s="163"/>
      <c r="CV1428" s="163"/>
      <c r="DI1428" s="163"/>
      <c r="DV1428" s="163"/>
      <c r="EI1428" s="163"/>
    </row>
    <row r="1429" spans="1:139" ht="15.75" outlineLevel="1" x14ac:dyDescent="0.25">
      <c r="A1429" s="2">
        <f t="shared" ref="A1429:E1429" si="5324">A1250</f>
        <v>41</v>
      </c>
      <c r="B1429" s="1" t="str">
        <f t="shared" si="5324"/>
        <v>PRE-09830</v>
      </c>
      <c r="C1429" s="1" t="str">
        <f t="shared" si="5324"/>
        <v>SPP TAU - Circuit 66030</v>
      </c>
      <c r="D1429" s="2" t="str">
        <f t="shared" si="5324"/>
        <v>PRE-09830.1</v>
      </c>
      <c r="E1429" s="162" t="str">
        <f t="shared" si="5324"/>
        <v>SPP TAU - Circuit 66030</v>
      </c>
      <c r="F1429" s="123">
        <f t="shared" si="5242"/>
        <v>355</v>
      </c>
      <c r="G1429" s="213">
        <f>VLOOKUP($F1429,'2021 Depreciation Rates'!$A:$B,2,FALSE)</f>
        <v>3.5999999999999997E-2</v>
      </c>
      <c r="H1429" s="213">
        <f>VLOOKUP($F1429,'2022-2023 Depreciation Rates'!$A$1:$B$183,2,FALSE)</f>
        <v>2.8000000000000001E-2</v>
      </c>
      <c r="J1429" s="191">
        <f t="shared" ref="J1429:U1429" si="5325">-I1250*($G1429/12)</f>
        <v>0</v>
      </c>
      <c r="K1429" s="191">
        <f t="shared" si="5325"/>
        <v>0</v>
      </c>
      <c r="L1429" s="191">
        <f t="shared" si="5325"/>
        <v>0</v>
      </c>
      <c r="M1429" s="191">
        <f t="shared" si="5325"/>
        <v>0</v>
      </c>
      <c r="N1429" s="191">
        <f t="shared" si="5325"/>
        <v>0</v>
      </c>
      <c r="O1429" s="191">
        <f t="shared" si="5325"/>
        <v>0</v>
      </c>
      <c r="P1429" s="191">
        <f t="shared" si="5325"/>
        <v>0</v>
      </c>
      <c r="Q1429" s="191">
        <f t="shared" si="5325"/>
        <v>0</v>
      </c>
      <c r="R1429" s="191">
        <f t="shared" si="5325"/>
        <v>0</v>
      </c>
      <c r="S1429" s="191">
        <f t="shared" si="5325"/>
        <v>0</v>
      </c>
      <c r="T1429" s="191">
        <f t="shared" si="5325"/>
        <v>0</v>
      </c>
      <c r="U1429" s="191">
        <f t="shared" si="5325"/>
        <v>0</v>
      </c>
      <c r="V1429" s="163">
        <f t="shared" si="5012"/>
        <v>0</v>
      </c>
      <c r="W1429" s="116">
        <f t="shared" si="5313"/>
        <v>0</v>
      </c>
      <c r="X1429" s="191">
        <f t="shared" si="5244"/>
        <v>0</v>
      </c>
      <c r="Y1429" s="191">
        <f t="shared" ref="Y1429:AH1429" si="5326">-X1250*($G1429/12)</f>
        <v>0</v>
      </c>
      <c r="Z1429" s="191">
        <f t="shared" si="5326"/>
        <v>0</v>
      </c>
      <c r="AA1429" s="191">
        <f t="shared" si="5326"/>
        <v>0</v>
      </c>
      <c r="AB1429" s="191">
        <f t="shared" si="5326"/>
        <v>0</v>
      </c>
      <c r="AC1429" s="191">
        <f t="shared" si="5326"/>
        <v>0</v>
      </c>
      <c r="AD1429" s="191">
        <f t="shared" si="5326"/>
        <v>0</v>
      </c>
      <c r="AE1429" s="191">
        <f t="shared" si="5326"/>
        <v>0</v>
      </c>
      <c r="AF1429" s="191">
        <f t="shared" si="5326"/>
        <v>0</v>
      </c>
      <c r="AG1429" s="191">
        <f t="shared" si="5326"/>
        <v>0</v>
      </c>
      <c r="AH1429" s="191">
        <f t="shared" si="5326"/>
        <v>0</v>
      </c>
      <c r="AI1429" s="116">
        <f t="shared" si="5226"/>
        <v>0</v>
      </c>
      <c r="AJ1429" s="116">
        <f t="shared" si="5232"/>
        <v>0</v>
      </c>
      <c r="AK1429" s="116">
        <f t="shared" si="5233"/>
        <v>0</v>
      </c>
      <c r="AL1429" s="116">
        <f t="shared" si="5233"/>
        <v>0</v>
      </c>
      <c r="AM1429" s="116">
        <f t="shared" si="5233"/>
        <v>0</v>
      </c>
      <c r="AN1429" s="116">
        <f t="shared" si="5233"/>
        <v>0</v>
      </c>
      <c r="AO1429" s="116">
        <f t="shared" si="5233"/>
        <v>0</v>
      </c>
      <c r="AP1429" s="116">
        <f t="shared" si="5233"/>
        <v>-353.72419833333339</v>
      </c>
      <c r="AQ1429" s="116">
        <f t="shared" si="5233"/>
        <v>-353.72419833333339</v>
      </c>
      <c r="AR1429" s="116">
        <f t="shared" si="5233"/>
        <v>-353.72419833333339</v>
      </c>
      <c r="AS1429" s="116">
        <f t="shared" si="5233"/>
        <v>-353.72419833333339</v>
      </c>
      <c r="AT1429" s="116">
        <f t="shared" si="5233"/>
        <v>-353.72419833333339</v>
      </c>
      <c r="AU1429" s="116">
        <f t="shared" si="5233"/>
        <v>-353.72419833333339</v>
      </c>
      <c r="AV1429" s="116">
        <f t="shared" si="5027"/>
        <v>-2122.3451900000005</v>
      </c>
      <c r="AW1429" s="116">
        <f t="shared" si="5235"/>
        <v>-353.72419833333339</v>
      </c>
      <c r="AX1429" s="116">
        <f t="shared" si="5236"/>
        <v>-353.72419833333339</v>
      </c>
      <c r="AY1429" s="116">
        <f t="shared" si="5236"/>
        <v>-353.72419833333339</v>
      </c>
      <c r="AZ1429" s="116">
        <f t="shared" si="5236"/>
        <v>-353.72419833333339</v>
      </c>
      <c r="BA1429" s="116">
        <f t="shared" si="5236"/>
        <v>-353.72419833333339</v>
      </c>
      <c r="BB1429" s="116">
        <f t="shared" si="5236"/>
        <v>-353.72419833333339</v>
      </c>
      <c r="BC1429" s="116">
        <f t="shared" si="5236"/>
        <v>-353.72419833333339</v>
      </c>
      <c r="BD1429" s="116">
        <f t="shared" si="5236"/>
        <v>-353.72419833333339</v>
      </c>
      <c r="BE1429" s="116">
        <f t="shared" si="5236"/>
        <v>-353.72419833333339</v>
      </c>
      <c r="BF1429" s="116">
        <f t="shared" si="5236"/>
        <v>-353.72419833333339</v>
      </c>
      <c r="BG1429" s="116">
        <f t="shared" si="5236"/>
        <v>-353.72419833333339</v>
      </c>
      <c r="BH1429" s="116">
        <f t="shared" si="5236"/>
        <v>-353.72419833333339</v>
      </c>
      <c r="BI1429" s="116">
        <f t="shared" si="5028"/>
        <v>-4244.6903800000009</v>
      </c>
      <c r="BV1429" s="163"/>
      <c r="CI1429" s="163"/>
      <c r="CV1429" s="163"/>
      <c r="DI1429" s="163"/>
      <c r="DV1429" s="163"/>
      <c r="EI1429" s="163"/>
    </row>
    <row r="1430" spans="1:139" ht="15.75" outlineLevel="1" x14ac:dyDescent="0.25">
      <c r="A1430" s="2">
        <f t="shared" ref="A1430:E1430" si="5327">A1251</f>
        <v>42</v>
      </c>
      <c r="B1430" s="1" t="str">
        <f t="shared" si="5327"/>
        <v>PRE-09831</v>
      </c>
      <c r="C1430" s="1" t="str">
        <f t="shared" si="5327"/>
        <v>SPP TAU - Circuit 66025</v>
      </c>
      <c r="D1430" s="2" t="str">
        <f t="shared" si="5327"/>
        <v>PRE-09831.1</v>
      </c>
      <c r="E1430" s="162" t="str">
        <f t="shared" si="5327"/>
        <v>SPP TAU - Circuit 66025</v>
      </c>
      <c r="F1430" s="123">
        <f t="shared" si="5242"/>
        <v>355</v>
      </c>
      <c r="G1430" s="213">
        <f>VLOOKUP($F1430,'2021 Depreciation Rates'!$A:$B,2,FALSE)</f>
        <v>3.5999999999999997E-2</v>
      </c>
      <c r="H1430" s="213">
        <f>VLOOKUP($F1430,'2022-2023 Depreciation Rates'!$A$1:$B$183,2,FALSE)</f>
        <v>2.8000000000000001E-2</v>
      </c>
      <c r="J1430" s="191">
        <f t="shared" ref="J1430:U1430" si="5328">-I1251*($G1430/12)</f>
        <v>0</v>
      </c>
      <c r="K1430" s="191">
        <f t="shared" si="5328"/>
        <v>0</v>
      </c>
      <c r="L1430" s="191">
        <f t="shared" si="5328"/>
        <v>0</v>
      </c>
      <c r="M1430" s="191">
        <f t="shared" si="5328"/>
        <v>0</v>
      </c>
      <c r="N1430" s="191">
        <f t="shared" si="5328"/>
        <v>0</v>
      </c>
      <c r="O1430" s="191">
        <f t="shared" si="5328"/>
        <v>0</v>
      </c>
      <c r="P1430" s="191">
        <f t="shared" si="5328"/>
        <v>0</v>
      </c>
      <c r="Q1430" s="191">
        <f t="shared" si="5328"/>
        <v>0</v>
      </c>
      <c r="R1430" s="191">
        <f t="shared" si="5328"/>
        <v>0</v>
      </c>
      <c r="S1430" s="191">
        <f t="shared" si="5328"/>
        <v>0</v>
      </c>
      <c r="T1430" s="191">
        <f t="shared" si="5328"/>
        <v>0</v>
      </c>
      <c r="U1430" s="191">
        <f t="shared" si="5328"/>
        <v>0</v>
      </c>
      <c r="V1430" s="163">
        <f t="shared" si="5012"/>
        <v>0</v>
      </c>
      <c r="W1430" s="116">
        <f t="shared" si="5313"/>
        <v>0</v>
      </c>
      <c r="X1430" s="191">
        <f t="shared" si="5244"/>
        <v>0</v>
      </c>
      <c r="Y1430" s="191">
        <f t="shared" ref="Y1430:AH1430" si="5329">-X1251*($G1430/12)</f>
        <v>0</v>
      </c>
      <c r="Z1430" s="191">
        <f t="shared" si="5329"/>
        <v>0</v>
      </c>
      <c r="AA1430" s="191">
        <f t="shared" si="5329"/>
        <v>0</v>
      </c>
      <c r="AB1430" s="191">
        <f t="shared" si="5329"/>
        <v>0</v>
      </c>
      <c r="AC1430" s="191">
        <f t="shared" si="5329"/>
        <v>0</v>
      </c>
      <c r="AD1430" s="191">
        <f t="shared" si="5329"/>
        <v>0</v>
      </c>
      <c r="AE1430" s="191">
        <f t="shared" si="5329"/>
        <v>0</v>
      </c>
      <c r="AF1430" s="191">
        <f t="shared" si="5329"/>
        <v>0</v>
      </c>
      <c r="AG1430" s="191">
        <f t="shared" si="5329"/>
        <v>0</v>
      </c>
      <c r="AH1430" s="191">
        <f t="shared" si="5329"/>
        <v>0</v>
      </c>
      <c r="AI1430" s="116">
        <f t="shared" si="5226"/>
        <v>0</v>
      </c>
      <c r="AJ1430" s="116">
        <f t="shared" si="5232"/>
        <v>0</v>
      </c>
      <c r="AK1430" s="116">
        <f t="shared" si="5233"/>
        <v>0</v>
      </c>
      <c r="AL1430" s="116">
        <f t="shared" si="5233"/>
        <v>0</v>
      </c>
      <c r="AM1430" s="116">
        <f t="shared" si="5233"/>
        <v>0</v>
      </c>
      <c r="AN1430" s="116">
        <f t="shared" si="5233"/>
        <v>0</v>
      </c>
      <c r="AO1430" s="116">
        <f t="shared" si="5233"/>
        <v>0</v>
      </c>
      <c r="AP1430" s="116">
        <f t="shared" si="5233"/>
        <v>0</v>
      </c>
      <c r="AQ1430" s="116">
        <f t="shared" si="5233"/>
        <v>0</v>
      </c>
      <c r="AR1430" s="116">
        <f t="shared" si="5233"/>
        <v>-954.39958366666701</v>
      </c>
      <c r="AS1430" s="116">
        <f t="shared" si="5233"/>
        <v>-954.39958366666701</v>
      </c>
      <c r="AT1430" s="116">
        <f t="shared" si="5233"/>
        <v>-954.39958366666701</v>
      </c>
      <c r="AU1430" s="116">
        <f t="shared" si="5233"/>
        <v>-954.39958366666701</v>
      </c>
      <c r="AV1430" s="116">
        <f t="shared" si="5027"/>
        <v>-3817.5983346666681</v>
      </c>
      <c r="AW1430" s="116">
        <f t="shared" si="5235"/>
        <v>-954.39958366666701</v>
      </c>
      <c r="AX1430" s="116">
        <f t="shared" ref="AX1430:BH1445" si="5330">-AW1251*($H1430/12)</f>
        <v>-954.39958366666701</v>
      </c>
      <c r="AY1430" s="116">
        <f t="shared" si="5330"/>
        <v>-954.39958366666701</v>
      </c>
      <c r="AZ1430" s="116">
        <f t="shared" si="5330"/>
        <v>-954.39958366666701</v>
      </c>
      <c r="BA1430" s="116">
        <f t="shared" si="5330"/>
        <v>-954.39958366666701</v>
      </c>
      <c r="BB1430" s="116">
        <f t="shared" si="5330"/>
        <v>-954.39958366666701</v>
      </c>
      <c r="BC1430" s="116">
        <f t="shared" si="5330"/>
        <v>-954.39958366666701</v>
      </c>
      <c r="BD1430" s="116">
        <f t="shared" si="5330"/>
        <v>-954.39958366666701</v>
      </c>
      <c r="BE1430" s="116">
        <f t="shared" si="5330"/>
        <v>-954.39958366666701</v>
      </c>
      <c r="BF1430" s="116">
        <f t="shared" si="5330"/>
        <v>-954.39958366666701</v>
      </c>
      <c r="BG1430" s="116">
        <f t="shared" si="5330"/>
        <v>-954.39958366666701</v>
      </c>
      <c r="BH1430" s="116">
        <f t="shared" si="5330"/>
        <v>-954.39958366666701</v>
      </c>
      <c r="BI1430" s="116">
        <f t="shared" si="5028"/>
        <v>-11452.795004000005</v>
      </c>
      <c r="BV1430" s="163"/>
      <c r="CI1430" s="163"/>
      <c r="CV1430" s="163"/>
      <c r="DI1430" s="163"/>
      <c r="DV1430" s="163"/>
      <c r="EI1430" s="163"/>
    </row>
    <row r="1431" spans="1:139" ht="15.75" outlineLevel="1" x14ac:dyDescent="0.25">
      <c r="A1431" s="2">
        <f t="shared" ref="A1431:E1431" si="5331">A1252</f>
        <v>43</v>
      </c>
      <c r="B1431" s="1" t="str">
        <f t="shared" si="5331"/>
        <v>PRE-09832</v>
      </c>
      <c r="C1431" s="1" t="str">
        <f t="shared" si="5331"/>
        <v>SPP TAU - Circuit 66020</v>
      </c>
      <c r="D1431" s="2" t="str">
        <f t="shared" si="5331"/>
        <v>PRE-09832.1</v>
      </c>
      <c r="E1431" s="162" t="str">
        <f t="shared" si="5331"/>
        <v>SPP TAU - Circuit 66020</v>
      </c>
      <c r="F1431" s="123">
        <f t="shared" si="5242"/>
        <v>355</v>
      </c>
      <c r="G1431" s="213">
        <f>VLOOKUP($F1431,'2021 Depreciation Rates'!$A:$B,2,FALSE)</f>
        <v>3.5999999999999997E-2</v>
      </c>
      <c r="H1431" s="213">
        <f>VLOOKUP($F1431,'2022-2023 Depreciation Rates'!$A$1:$B$183,2,FALSE)</f>
        <v>2.8000000000000001E-2</v>
      </c>
      <c r="J1431" s="191">
        <f t="shared" ref="J1431:U1431" si="5332">-I1252*($G1431/12)</f>
        <v>0</v>
      </c>
      <c r="K1431" s="191">
        <f t="shared" si="5332"/>
        <v>0</v>
      </c>
      <c r="L1431" s="191">
        <f t="shared" si="5332"/>
        <v>0</v>
      </c>
      <c r="M1431" s="191">
        <f t="shared" si="5332"/>
        <v>0</v>
      </c>
      <c r="N1431" s="191">
        <f t="shared" si="5332"/>
        <v>0</v>
      </c>
      <c r="O1431" s="191">
        <f t="shared" si="5332"/>
        <v>0</v>
      </c>
      <c r="P1431" s="191">
        <f t="shared" si="5332"/>
        <v>0</v>
      </c>
      <c r="Q1431" s="191">
        <f t="shared" si="5332"/>
        <v>0</v>
      </c>
      <c r="R1431" s="191">
        <f t="shared" si="5332"/>
        <v>0</v>
      </c>
      <c r="S1431" s="191">
        <f t="shared" si="5332"/>
        <v>0</v>
      </c>
      <c r="T1431" s="191">
        <f t="shared" si="5332"/>
        <v>0</v>
      </c>
      <c r="U1431" s="191">
        <f t="shared" si="5332"/>
        <v>0</v>
      </c>
      <c r="V1431" s="163">
        <f t="shared" si="5012"/>
        <v>0</v>
      </c>
      <c r="W1431" s="116">
        <f t="shared" si="5313"/>
        <v>0</v>
      </c>
      <c r="X1431" s="191">
        <f t="shared" si="5244"/>
        <v>0</v>
      </c>
      <c r="Y1431" s="191">
        <f t="shared" ref="Y1431:AH1431" si="5333">-X1252*($G1431/12)</f>
        <v>0</v>
      </c>
      <c r="Z1431" s="191">
        <f t="shared" si="5333"/>
        <v>0</v>
      </c>
      <c r="AA1431" s="191">
        <f t="shared" si="5333"/>
        <v>0</v>
      </c>
      <c r="AB1431" s="191">
        <f t="shared" si="5333"/>
        <v>0</v>
      </c>
      <c r="AC1431" s="191">
        <f t="shared" si="5333"/>
        <v>0</v>
      </c>
      <c r="AD1431" s="191">
        <f t="shared" si="5333"/>
        <v>0</v>
      </c>
      <c r="AE1431" s="191">
        <f t="shared" si="5333"/>
        <v>0</v>
      </c>
      <c r="AF1431" s="191">
        <f t="shared" si="5333"/>
        <v>0</v>
      </c>
      <c r="AG1431" s="191">
        <f t="shared" si="5333"/>
        <v>0</v>
      </c>
      <c r="AH1431" s="191">
        <f t="shared" si="5333"/>
        <v>0</v>
      </c>
      <c r="AI1431" s="116">
        <f t="shared" si="5226"/>
        <v>0</v>
      </c>
      <c r="AJ1431" s="116">
        <f t="shared" si="5232"/>
        <v>0</v>
      </c>
      <c r="AK1431" s="116">
        <f t="shared" si="5233"/>
        <v>0</v>
      </c>
      <c r="AL1431" s="116">
        <f t="shared" si="5233"/>
        <v>0</v>
      </c>
      <c r="AM1431" s="116">
        <f t="shared" si="5233"/>
        <v>0</v>
      </c>
      <c r="AN1431" s="116">
        <f t="shared" si="5233"/>
        <v>0</v>
      </c>
      <c r="AO1431" s="116">
        <f t="shared" si="5233"/>
        <v>0</v>
      </c>
      <c r="AP1431" s="116">
        <f t="shared" si="5233"/>
        <v>0</v>
      </c>
      <c r="AQ1431" s="116">
        <f t="shared" si="5233"/>
        <v>0</v>
      </c>
      <c r="AR1431" s="116">
        <f t="shared" si="5233"/>
        <v>-72.336576666666673</v>
      </c>
      <c r="AS1431" s="116">
        <f t="shared" si="5233"/>
        <v>-72.336576666666673</v>
      </c>
      <c r="AT1431" s="116">
        <f t="shared" si="5233"/>
        <v>-72.336576666666673</v>
      </c>
      <c r="AU1431" s="116">
        <f t="shared" si="5233"/>
        <v>-72.336576666666673</v>
      </c>
      <c r="AV1431" s="116">
        <f t="shared" si="5027"/>
        <v>-289.34630666666669</v>
      </c>
      <c r="AW1431" s="116">
        <f t="shared" si="5235"/>
        <v>-72.336576666666673</v>
      </c>
      <c r="AX1431" s="116">
        <f t="shared" si="5330"/>
        <v>-72.336576666666673</v>
      </c>
      <c r="AY1431" s="116">
        <f t="shared" si="5330"/>
        <v>-72.336576666666673</v>
      </c>
      <c r="AZ1431" s="116">
        <f t="shared" si="5330"/>
        <v>-72.336576666666673</v>
      </c>
      <c r="BA1431" s="116">
        <f t="shared" si="5330"/>
        <v>-72.336576666666673</v>
      </c>
      <c r="BB1431" s="116">
        <f t="shared" si="5330"/>
        <v>-72.336576666666673</v>
      </c>
      <c r="BC1431" s="116">
        <f t="shared" si="5330"/>
        <v>-72.336576666666673</v>
      </c>
      <c r="BD1431" s="116">
        <f t="shared" si="5330"/>
        <v>-72.336576666666673</v>
      </c>
      <c r="BE1431" s="116">
        <f t="shared" si="5330"/>
        <v>-72.336576666666673</v>
      </c>
      <c r="BF1431" s="116">
        <f t="shared" si="5330"/>
        <v>-72.336576666666673</v>
      </c>
      <c r="BG1431" s="116">
        <f t="shared" si="5330"/>
        <v>-72.336576666666673</v>
      </c>
      <c r="BH1431" s="116">
        <f t="shared" si="5330"/>
        <v>-72.336576666666673</v>
      </c>
      <c r="BI1431" s="116">
        <f t="shared" si="5028"/>
        <v>-868.0389200000003</v>
      </c>
      <c r="BV1431" s="163"/>
      <c r="CI1431" s="163"/>
      <c r="CV1431" s="163"/>
      <c r="DI1431" s="163"/>
      <c r="DV1431" s="163"/>
      <c r="EI1431" s="163"/>
    </row>
    <row r="1432" spans="1:139" ht="15.75" outlineLevel="1" x14ac:dyDescent="0.25">
      <c r="A1432" s="2">
        <f t="shared" ref="A1432:E1432" si="5334">A1253</f>
        <v>44</v>
      </c>
      <c r="B1432" s="1" t="str">
        <f t="shared" si="5334"/>
        <v>PRE-09833</v>
      </c>
      <c r="C1432" s="1" t="str">
        <f t="shared" si="5334"/>
        <v>SPP TAU - Circuit 66027</v>
      </c>
      <c r="D1432" s="2" t="str">
        <f t="shared" si="5334"/>
        <v>PRE-09833.1</v>
      </c>
      <c r="E1432" s="162" t="str">
        <f t="shared" si="5334"/>
        <v>SPP TAU - Circuit 66027</v>
      </c>
      <c r="F1432" s="123">
        <f t="shared" si="5242"/>
        <v>355</v>
      </c>
      <c r="G1432" s="213">
        <f>VLOOKUP($F1432,'2021 Depreciation Rates'!$A:$B,2,FALSE)</f>
        <v>3.5999999999999997E-2</v>
      </c>
      <c r="H1432" s="213">
        <f>VLOOKUP($F1432,'2022-2023 Depreciation Rates'!$A$1:$B$183,2,FALSE)</f>
        <v>2.8000000000000001E-2</v>
      </c>
      <c r="J1432" s="191">
        <f t="shared" ref="J1432:U1432" si="5335">-I1253*($G1432/12)</f>
        <v>0</v>
      </c>
      <c r="K1432" s="191">
        <f t="shared" si="5335"/>
        <v>0</v>
      </c>
      <c r="L1432" s="191">
        <f t="shared" si="5335"/>
        <v>0</v>
      </c>
      <c r="M1432" s="191">
        <f t="shared" si="5335"/>
        <v>0</v>
      </c>
      <c r="N1432" s="191">
        <f t="shared" si="5335"/>
        <v>0</v>
      </c>
      <c r="O1432" s="191">
        <f t="shared" si="5335"/>
        <v>0</v>
      </c>
      <c r="P1432" s="191">
        <f t="shared" si="5335"/>
        <v>0</v>
      </c>
      <c r="Q1432" s="191">
        <f t="shared" si="5335"/>
        <v>0</v>
      </c>
      <c r="R1432" s="191">
        <f t="shared" si="5335"/>
        <v>0</v>
      </c>
      <c r="S1432" s="191">
        <f t="shared" si="5335"/>
        <v>0</v>
      </c>
      <c r="T1432" s="191">
        <f t="shared" si="5335"/>
        <v>0</v>
      </c>
      <c r="U1432" s="191">
        <f t="shared" si="5335"/>
        <v>0</v>
      </c>
      <c r="V1432" s="163">
        <f t="shared" si="5012"/>
        <v>0</v>
      </c>
      <c r="W1432" s="116">
        <f t="shared" si="5313"/>
        <v>0</v>
      </c>
      <c r="X1432" s="191">
        <f t="shared" si="5244"/>
        <v>0</v>
      </c>
      <c r="Y1432" s="191">
        <f t="shared" ref="Y1432:AH1432" si="5336">-X1253*($G1432/12)</f>
        <v>0</v>
      </c>
      <c r="Z1432" s="191">
        <f t="shared" si="5336"/>
        <v>0</v>
      </c>
      <c r="AA1432" s="191">
        <f t="shared" si="5336"/>
        <v>0</v>
      </c>
      <c r="AB1432" s="191">
        <f t="shared" si="5336"/>
        <v>0</v>
      </c>
      <c r="AC1432" s="191">
        <f t="shared" si="5336"/>
        <v>0</v>
      </c>
      <c r="AD1432" s="191">
        <f t="shared" si="5336"/>
        <v>0</v>
      </c>
      <c r="AE1432" s="191">
        <f t="shared" si="5336"/>
        <v>0</v>
      </c>
      <c r="AF1432" s="191">
        <f t="shared" si="5336"/>
        <v>0</v>
      </c>
      <c r="AG1432" s="191">
        <f t="shared" si="5336"/>
        <v>0</v>
      </c>
      <c r="AH1432" s="191">
        <f t="shared" si="5336"/>
        <v>0</v>
      </c>
      <c r="AI1432" s="116">
        <f t="shared" si="5226"/>
        <v>0</v>
      </c>
      <c r="AJ1432" s="116">
        <f t="shared" si="5232"/>
        <v>0</v>
      </c>
      <c r="AK1432" s="116">
        <f t="shared" si="5233"/>
        <v>0</v>
      </c>
      <c r="AL1432" s="116">
        <f t="shared" si="5233"/>
        <v>0</v>
      </c>
      <c r="AM1432" s="116">
        <f t="shared" si="5233"/>
        <v>0</v>
      </c>
      <c r="AN1432" s="116">
        <f t="shared" si="5233"/>
        <v>0</v>
      </c>
      <c r="AO1432" s="116">
        <f t="shared" si="5233"/>
        <v>0</v>
      </c>
      <c r="AP1432" s="116">
        <f t="shared" si="5233"/>
        <v>0</v>
      </c>
      <c r="AQ1432" s="116">
        <f t="shared" si="5233"/>
        <v>0</v>
      </c>
      <c r="AR1432" s="116">
        <f t="shared" si="5233"/>
        <v>0</v>
      </c>
      <c r="AS1432" s="116">
        <f t="shared" si="5233"/>
        <v>-129.5732246666667</v>
      </c>
      <c r="AT1432" s="116">
        <f t="shared" si="5233"/>
        <v>-129.5732246666667</v>
      </c>
      <c r="AU1432" s="116">
        <f t="shared" si="5233"/>
        <v>-129.5732246666667</v>
      </c>
      <c r="AV1432" s="116">
        <f t="shared" si="5027"/>
        <v>-388.71967400000011</v>
      </c>
      <c r="AW1432" s="116">
        <f t="shared" si="5235"/>
        <v>-129.5732246666667</v>
      </c>
      <c r="AX1432" s="116">
        <f t="shared" si="5330"/>
        <v>-129.5732246666667</v>
      </c>
      <c r="AY1432" s="116">
        <f t="shared" si="5330"/>
        <v>-129.5732246666667</v>
      </c>
      <c r="AZ1432" s="116">
        <f t="shared" si="5330"/>
        <v>-129.5732246666667</v>
      </c>
      <c r="BA1432" s="116">
        <f t="shared" si="5330"/>
        <v>-129.5732246666667</v>
      </c>
      <c r="BB1432" s="116">
        <f t="shared" si="5330"/>
        <v>-129.5732246666667</v>
      </c>
      <c r="BC1432" s="116">
        <f t="shared" si="5330"/>
        <v>-129.5732246666667</v>
      </c>
      <c r="BD1432" s="116">
        <f t="shared" si="5330"/>
        <v>-129.5732246666667</v>
      </c>
      <c r="BE1432" s="116">
        <f t="shared" si="5330"/>
        <v>-129.5732246666667</v>
      </c>
      <c r="BF1432" s="116">
        <f t="shared" si="5330"/>
        <v>-129.5732246666667</v>
      </c>
      <c r="BG1432" s="116">
        <f t="shared" si="5330"/>
        <v>-129.5732246666667</v>
      </c>
      <c r="BH1432" s="116">
        <f t="shared" si="5330"/>
        <v>-129.5732246666667</v>
      </c>
      <c r="BI1432" s="116">
        <f t="shared" si="5028"/>
        <v>-1554.878696</v>
      </c>
      <c r="BV1432" s="163"/>
      <c r="CI1432" s="163"/>
      <c r="CV1432" s="163"/>
      <c r="DI1432" s="163"/>
      <c r="DV1432" s="163"/>
      <c r="EI1432" s="163"/>
    </row>
    <row r="1433" spans="1:139" ht="15.75" outlineLevel="1" x14ac:dyDescent="0.25">
      <c r="A1433" s="2">
        <f t="shared" ref="A1433:E1433" si="5337">A1254</f>
        <v>45</v>
      </c>
      <c r="B1433" s="1" t="str">
        <f t="shared" si="5337"/>
        <v>PRE-09834</v>
      </c>
      <c r="C1433" s="1" t="str">
        <f t="shared" si="5337"/>
        <v>SPP TAU - Circuit 66008</v>
      </c>
      <c r="D1433" s="2" t="str">
        <f t="shared" si="5337"/>
        <v>PRE-09834.1</v>
      </c>
      <c r="E1433" s="162" t="str">
        <f t="shared" si="5337"/>
        <v>SPP TAU - Circuit 66008</v>
      </c>
      <c r="F1433" s="123">
        <f t="shared" si="5242"/>
        <v>355</v>
      </c>
      <c r="G1433" s="213">
        <f>VLOOKUP($F1433,'2021 Depreciation Rates'!$A:$B,2,FALSE)</f>
        <v>3.5999999999999997E-2</v>
      </c>
      <c r="H1433" s="213">
        <f>VLOOKUP($F1433,'2022-2023 Depreciation Rates'!$A$1:$B$183,2,FALSE)</f>
        <v>2.8000000000000001E-2</v>
      </c>
      <c r="J1433" s="191">
        <f t="shared" ref="J1433:U1433" si="5338">-I1254*($G1433/12)</f>
        <v>0</v>
      </c>
      <c r="K1433" s="191">
        <f t="shared" si="5338"/>
        <v>0</v>
      </c>
      <c r="L1433" s="191">
        <f t="shared" si="5338"/>
        <v>0</v>
      </c>
      <c r="M1433" s="191">
        <f t="shared" si="5338"/>
        <v>0</v>
      </c>
      <c r="N1433" s="191">
        <f t="shared" si="5338"/>
        <v>0</v>
      </c>
      <c r="O1433" s="191">
        <f t="shared" si="5338"/>
        <v>0</v>
      </c>
      <c r="P1433" s="191">
        <f t="shared" si="5338"/>
        <v>0</v>
      </c>
      <c r="Q1433" s="191">
        <f t="shared" si="5338"/>
        <v>0</v>
      </c>
      <c r="R1433" s="191">
        <f t="shared" si="5338"/>
        <v>0</v>
      </c>
      <c r="S1433" s="191">
        <f t="shared" si="5338"/>
        <v>0</v>
      </c>
      <c r="T1433" s="191">
        <f t="shared" si="5338"/>
        <v>0</v>
      </c>
      <c r="U1433" s="191">
        <f t="shared" si="5338"/>
        <v>0</v>
      </c>
      <c r="V1433" s="163">
        <f t="shared" si="5012"/>
        <v>0</v>
      </c>
      <c r="W1433" s="116">
        <f t="shared" si="5313"/>
        <v>0</v>
      </c>
      <c r="X1433" s="191">
        <f t="shared" si="5244"/>
        <v>0</v>
      </c>
      <c r="Y1433" s="191">
        <f t="shared" ref="Y1433:AH1433" si="5339">-X1254*($G1433/12)</f>
        <v>0</v>
      </c>
      <c r="Z1433" s="191">
        <f t="shared" si="5339"/>
        <v>0</v>
      </c>
      <c r="AA1433" s="191">
        <f t="shared" si="5339"/>
        <v>0</v>
      </c>
      <c r="AB1433" s="191">
        <f t="shared" si="5339"/>
        <v>0</v>
      </c>
      <c r="AC1433" s="191">
        <f t="shared" si="5339"/>
        <v>0</v>
      </c>
      <c r="AD1433" s="191">
        <f t="shared" si="5339"/>
        <v>0</v>
      </c>
      <c r="AE1433" s="191">
        <f t="shared" si="5339"/>
        <v>0</v>
      </c>
      <c r="AF1433" s="191">
        <f t="shared" si="5339"/>
        <v>0</v>
      </c>
      <c r="AG1433" s="191">
        <f t="shared" si="5339"/>
        <v>0</v>
      </c>
      <c r="AH1433" s="191">
        <f t="shared" si="5339"/>
        <v>0</v>
      </c>
      <c r="AI1433" s="116">
        <f t="shared" si="5226"/>
        <v>0</v>
      </c>
      <c r="AJ1433" s="116">
        <f t="shared" si="5232"/>
        <v>0</v>
      </c>
      <c r="AK1433" s="116">
        <f t="shared" si="5233"/>
        <v>0</v>
      </c>
      <c r="AL1433" s="116">
        <f t="shared" si="5233"/>
        <v>0</v>
      </c>
      <c r="AM1433" s="116">
        <f t="shared" ref="AL1433:AU1448" si="5340">-AL1254*($H1433/12)</f>
        <v>0</v>
      </c>
      <c r="AN1433" s="116">
        <f t="shared" si="5340"/>
        <v>0</v>
      </c>
      <c r="AO1433" s="116">
        <f t="shared" si="5340"/>
        <v>0</v>
      </c>
      <c r="AP1433" s="116">
        <f t="shared" si="5340"/>
        <v>0</v>
      </c>
      <c r="AQ1433" s="116">
        <f t="shared" si="5340"/>
        <v>0</v>
      </c>
      <c r="AR1433" s="116">
        <f t="shared" si="5340"/>
        <v>0</v>
      </c>
      <c r="AS1433" s="116">
        <f t="shared" si="5340"/>
        <v>-66.326178333333345</v>
      </c>
      <c r="AT1433" s="116">
        <f t="shared" si="5340"/>
        <v>-66.326178333333345</v>
      </c>
      <c r="AU1433" s="116">
        <f t="shared" si="5340"/>
        <v>-66.326178333333345</v>
      </c>
      <c r="AV1433" s="116">
        <f t="shared" si="5027"/>
        <v>-198.97853500000002</v>
      </c>
      <c r="AW1433" s="116">
        <f t="shared" si="5235"/>
        <v>-66.326178333333345</v>
      </c>
      <c r="AX1433" s="116">
        <f t="shared" si="5330"/>
        <v>-66.326178333333345</v>
      </c>
      <c r="AY1433" s="116">
        <f t="shared" si="5330"/>
        <v>-66.326178333333345</v>
      </c>
      <c r="AZ1433" s="116">
        <f t="shared" si="5330"/>
        <v>-66.326178333333345</v>
      </c>
      <c r="BA1433" s="116">
        <f t="shared" si="5330"/>
        <v>-66.326178333333345</v>
      </c>
      <c r="BB1433" s="116">
        <f t="shared" si="5330"/>
        <v>-66.326178333333345</v>
      </c>
      <c r="BC1433" s="116">
        <f t="shared" si="5330"/>
        <v>-66.326178333333345</v>
      </c>
      <c r="BD1433" s="116">
        <f t="shared" si="5330"/>
        <v>-66.326178333333345</v>
      </c>
      <c r="BE1433" s="116">
        <f t="shared" si="5330"/>
        <v>-66.326178333333345</v>
      </c>
      <c r="BF1433" s="116">
        <f t="shared" si="5330"/>
        <v>-66.326178333333345</v>
      </c>
      <c r="BG1433" s="116">
        <f t="shared" si="5330"/>
        <v>-66.326178333333345</v>
      </c>
      <c r="BH1433" s="116">
        <f t="shared" si="5330"/>
        <v>-66.326178333333345</v>
      </c>
      <c r="BI1433" s="116">
        <f t="shared" si="5028"/>
        <v>-795.9141400000002</v>
      </c>
      <c r="BV1433" s="163"/>
      <c r="CI1433" s="163"/>
      <c r="CV1433" s="163"/>
      <c r="DI1433" s="163"/>
      <c r="DV1433" s="163"/>
      <c r="EI1433" s="163"/>
    </row>
    <row r="1434" spans="1:139" ht="15.75" outlineLevel="1" x14ac:dyDescent="0.25">
      <c r="A1434" s="2">
        <f t="shared" ref="A1434:E1434" si="5341">A1255</f>
        <v>46</v>
      </c>
      <c r="B1434" s="1" t="str">
        <f t="shared" si="5341"/>
        <v>PRE-09835</v>
      </c>
      <c r="C1434" s="1" t="str">
        <f t="shared" si="5341"/>
        <v>SPP TAU - Circuit 66001</v>
      </c>
      <c r="D1434" s="2" t="str">
        <f t="shared" si="5341"/>
        <v>PRE-09835.1</v>
      </c>
      <c r="E1434" s="162" t="str">
        <f t="shared" si="5341"/>
        <v>SPP TAU - Circuit 66001</v>
      </c>
      <c r="F1434" s="123">
        <f t="shared" si="5242"/>
        <v>355</v>
      </c>
      <c r="G1434" s="213">
        <f>VLOOKUP($F1434,'2021 Depreciation Rates'!$A:$B,2,FALSE)</f>
        <v>3.5999999999999997E-2</v>
      </c>
      <c r="H1434" s="213">
        <f>VLOOKUP($F1434,'2022-2023 Depreciation Rates'!$A$1:$B$183,2,FALSE)</f>
        <v>2.8000000000000001E-2</v>
      </c>
      <c r="J1434" s="191">
        <f t="shared" ref="J1434:U1434" si="5342">-I1255*($G1434/12)</f>
        <v>0</v>
      </c>
      <c r="K1434" s="191">
        <f t="shared" si="5342"/>
        <v>0</v>
      </c>
      <c r="L1434" s="191">
        <f t="shared" si="5342"/>
        <v>0</v>
      </c>
      <c r="M1434" s="191">
        <f t="shared" si="5342"/>
        <v>0</v>
      </c>
      <c r="N1434" s="191">
        <f t="shared" si="5342"/>
        <v>0</v>
      </c>
      <c r="O1434" s="191">
        <f t="shared" si="5342"/>
        <v>0</v>
      </c>
      <c r="P1434" s="191">
        <f t="shared" si="5342"/>
        <v>0</v>
      </c>
      <c r="Q1434" s="191">
        <f t="shared" si="5342"/>
        <v>0</v>
      </c>
      <c r="R1434" s="191">
        <f t="shared" si="5342"/>
        <v>0</v>
      </c>
      <c r="S1434" s="191">
        <f t="shared" si="5342"/>
        <v>0</v>
      </c>
      <c r="T1434" s="191">
        <f t="shared" si="5342"/>
        <v>0</v>
      </c>
      <c r="U1434" s="191">
        <f t="shared" si="5342"/>
        <v>0</v>
      </c>
      <c r="V1434" s="163">
        <f t="shared" si="5012"/>
        <v>0</v>
      </c>
      <c r="W1434" s="116">
        <f t="shared" si="5313"/>
        <v>0</v>
      </c>
      <c r="X1434" s="191">
        <f t="shared" si="5244"/>
        <v>0</v>
      </c>
      <c r="Y1434" s="191">
        <f t="shared" ref="Y1434:AH1434" si="5343">-X1255*($G1434/12)</f>
        <v>0</v>
      </c>
      <c r="Z1434" s="191">
        <f t="shared" si="5343"/>
        <v>0</v>
      </c>
      <c r="AA1434" s="191">
        <f t="shared" si="5343"/>
        <v>0</v>
      </c>
      <c r="AB1434" s="191">
        <f t="shared" si="5343"/>
        <v>0</v>
      </c>
      <c r="AC1434" s="191">
        <f t="shared" si="5343"/>
        <v>0</v>
      </c>
      <c r="AD1434" s="191">
        <f t="shared" si="5343"/>
        <v>0</v>
      </c>
      <c r="AE1434" s="191">
        <f t="shared" si="5343"/>
        <v>0</v>
      </c>
      <c r="AF1434" s="191">
        <f t="shared" si="5343"/>
        <v>0</v>
      </c>
      <c r="AG1434" s="191">
        <f t="shared" si="5343"/>
        <v>0</v>
      </c>
      <c r="AH1434" s="191">
        <f t="shared" si="5343"/>
        <v>0</v>
      </c>
      <c r="AI1434" s="116">
        <f t="shared" si="5226"/>
        <v>0</v>
      </c>
      <c r="AJ1434" s="116">
        <f t="shared" si="5232"/>
        <v>0</v>
      </c>
      <c r="AK1434" s="116">
        <f t="shared" si="5233"/>
        <v>0</v>
      </c>
      <c r="AL1434" s="116">
        <f t="shared" si="5340"/>
        <v>0</v>
      </c>
      <c r="AM1434" s="116">
        <f t="shared" si="5340"/>
        <v>0</v>
      </c>
      <c r="AN1434" s="116">
        <f t="shared" si="5340"/>
        <v>0</v>
      </c>
      <c r="AO1434" s="116">
        <f t="shared" si="5340"/>
        <v>0</v>
      </c>
      <c r="AP1434" s="116">
        <f t="shared" si="5340"/>
        <v>0</v>
      </c>
      <c r="AQ1434" s="116">
        <f t="shared" si="5340"/>
        <v>0</v>
      </c>
      <c r="AR1434" s="116">
        <f t="shared" si="5340"/>
        <v>0</v>
      </c>
      <c r="AS1434" s="116">
        <f t="shared" si="5340"/>
        <v>0</v>
      </c>
      <c r="AT1434" s="116">
        <f t="shared" si="5340"/>
        <v>0</v>
      </c>
      <c r="AU1434" s="116">
        <f t="shared" si="5340"/>
        <v>-572.35719333333338</v>
      </c>
      <c r="AV1434" s="116">
        <f t="shared" si="5027"/>
        <v>-572.35719333333338</v>
      </c>
      <c r="AW1434" s="116">
        <f t="shared" si="5235"/>
        <v>-572.35719333333338</v>
      </c>
      <c r="AX1434" s="116">
        <f t="shared" si="5330"/>
        <v>-572.35719333333338</v>
      </c>
      <c r="AY1434" s="116">
        <f t="shared" si="5330"/>
        <v>-572.35719333333338</v>
      </c>
      <c r="AZ1434" s="116">
        <f t="shared" si="5330"/>
        <v>-572.35719333333338</v>
      </c>
      <c r="BA1434" s="116">
        <f t="shared" si="5330"/>
        <v>-572.35719333333338</v>
      </c>
      <c r="BB1434" s="116">
        <f t="shared" si="5330"/>
        <v>-572.35719333333338</v>
      </c>
      <c r="BC1434" s="116">
        <f t="shared" si="5330"/>
        <v>-572.35719333333338</v>
      </c>
      <c r="BD1434" s="116">
        <f t="shared" si="5330"/>
        <v>-572.35719333333338</v>
      </c>
      <c r="BE1434" s="116">
        <f t="shared" si="5330"/>
        <v>-572.35719333333338</v>
      </c>
      <c r="BF1434" s="116">
        <f t="shared" si="5330"/>
        <v>-572.35719333333338</v>
      </c>
      <c r="BG1434" s="116">
        <f t="shared" si="5330"/>
        <v>-572.35719333333338</v>
      </c>
      <c r="BH1434" s="116">
        <f t="shared" si="5330"/>
        <v>-572.35719333333338</v>
      </c>
      <c r="BI1434" s="116">
        <f t="shared" si="5028"/>
        <v>-6868.2863200000002</v>
      </c>
      <c r="BV1434" s="163"/>
      <c r="CI1434" s="163"/>
      <c r="CV1434" s="163"/>
      <c r="DI1434" s="163"/>
      <c r="DV1434" s="163"/>
      <c r="EI1434" s="163"/>
    </row>
    <row r="1435" spans="1:139" ht="15.75" customHeight="1" outlineLevel="1" x14ac:dyDescent="0.25">
      <c r="A1435" s="2">
        <f t="shared" ref="A1435:E1435" si="5344">A1256</f>
        <v>47</v>
      </c>
      <c r="B1435" s="1" t="str">
        <f t="shared" si="5344"/>
        <v>PRE-10042</v>
      </c>
      <c r="C1435" s="1" t="str">
        <f t="shared" si="5344"/>
        <v>SPP TAU - Circuit 66045</v>
      </c>
      <c r="D1435" s="2" t="str">
        <f t="shared" si="5344"/>
        <v>PRE-10042.1</v>
      </c>
      <c r="E1435" s="162" t="str">
        <f t="shared" si="5344"/>
        <v>SPP TAU - Circuit 66045</v>
      </c>
      <c r="F1435" s="123">
        <f t="shared" si="5242"/>
        <v>355</v>
      </c>
      <c r="G1435" s="213">
        <f>VLOOKUP($F1435,'2021 Depreciation Rates'!$A:$B,2,FALSE)</f>
        <v>3.5999999999999997E-2</v>
      </c>
      <c r="H1435" s="213">
        <f>VLOOKUP($F1435,'2022-2023 Depreciation Rates'!$A$1:$B$183,2,FALSE)</f>
        <v>2.8000000000000001E-2</v>
      </c>
      <c r="J1435" s="191">
        <f t="shared" ref="J1435:U1435" si="5345">-I1256*($G1435/12)</f>
        <v>0</v>
      </c>
      <c r="K1435" s="191">
        <f t="shared" si="5345"/>
        <v>0</v>
      </c>
      <c r="L1435" s="191">
        <f t="shared" si="5345"/>
        <v>0</v>
      </c>
      <c r="M1435" s="191">
        <f t="shared" si="5345"/>
        <v>0</v>
      </c>
      <c r="N1435" s="191">
        <f t="shared" si="5345"/>
        <v>0</v>
      </c>
      <c r="O1435" s="191">
        <f t="shared" si="5345"/>
        <v>0</v>
      </c>
      <c r="P1435" s="191">
        <f t="shared" si="5345"/>
        <v>0</v>
      </c>
      <c r="Q1435" s="191">
        <f t="shared" si="5345"/>
        <v>0</v>
      </c>
      <c r="R1435" s="191">
        <f t="shared" si="5345"/>
        <v>0</v>
      </c>
      <c r="S1435" s="191">
        <f t="shared" si="5345"/>
        <v>0</v>
      </c>
      <c r="T1435" s="191">
        <f t="shared" si="5345"/>
        <v>0</v>
      </c>
      <c r="U1435" s="191">
        <f t="shared" si="5345"/>
        <v>0</v>
      </c>
      <c r="V1435" s="163">
        <f t="shared" si="5012"/>
        <v>0</v>
      </c>
      <c r="W1435" s="116">
        <f t="shared" si="5313"/>
        <v>0</v>
      </c>
      <c r="X1435" s="191">
        <f t="shared" si="5244"/>
        <v>0</v>
      </c>
      <c r="Y1435" s="191">
        <f t="shared" ref="Y1435:AH1435" si="5346">-X1256*($G1435/12)</f>
        <v>0</v>
      </c>
      <c r="Z1435" s="191">
        <f t="shared" si="5346"/>
        <v>0</v>
      </c>
      <c r="AA1435" s="191">
        <f t="shared" si="5346"/>
        <v>0</v>
      </c>
      <c r="AB1435" s="191">
        <f t="shared" si="5346"/>
        <v>0</v>
      </c>
      <c r="AC1435" s="191">
        <f t="shared" si="5346"/>
        <v>0</v>
      </c>
      <c r="AD1435" s="191">
        <f t="shared" si="5346"/>
        <v>0</v>
      </c>
      <c r="AE1435" s="191">
        <f t="shared" si="5346"/>
        <v>0</v>
      </c>
      <c r="AF1435" s="191">
        <f t="shared" si="5346"/>
        <v>0</v>
      </c>
      <c r="AG1435" s="191">
        <f t="shared" si="5346"/>
        <v>0</v>
      </c>
      <c r="AH1435" s="191">
        <f t="shared" si="5346"/>
        <v>0</v>
      </c>
      <c r="AI1435" s="116">
        <f t="shared" si="5226"/>
        <v>0</v>
      </c>
      <c r="AJ1435" s="116">
        <f t="shared" si="5232"/>
        <v>0</v>
      </c>
      <c r="AK1435" s="116">
        <f t="shared" si="5233"/>
        <v>0</v>
      </c>
      <c r="AL1435" s="116">
        <f t="shared" si="5340"/>
        <v>0</v>
      </c>
      <c r="AM1435" s="116">
        <f t="shared" si="5340"/>
        <v>0</v>
      </c>
      <c r="AN1435" s="116">
        <f t="shared" si="5340"/>
        <v>0</v>
      </c>
      <c r="AO1435" s="116">
        <f t="shared" si="5340"/>
        <v>0</v>
      </c>
      <c r="AP1435" s="116">
        <f t="shared" si="5340"/>
        <v>0</v>
      </c>
      <c r="AQ1435" s="116">
        <f t="shared" si="5340"/>
        <v>0</v>
      </c>
      <c r="AR1435" s="116">
        <f t="shared" si="5340"/>
        <v>0</v>
      </c>
      <c r="AS1435" s="116">
        <f t="shared" si="5340"/>
        <v>0</v>
      </c>
      <c r="AT1435" s="116">
        <f t="shared" si="5340"/>
        <v>0</v>
      </c>
      <c r="AU1435" s="116">
        <f t="shared" si="5340"/>
        <v>0</v>
      </c>
      <c r="AV1435" s="116">
        <f t="shared" si="5027"/>
        <v>0</v>
      </c>
      <c r="AW1435" s="116">
        <f t="shared" si="5235"/>
        <v>-402.50287233333341</v>
      </c>
      <c r="AX1435" s="116">
        <f t="shared" si="5330"/>
        <v>-402.50287233333341</v>
      </c>
      <c r="AY1435" s="116">
        <f t="shared" si="5330"/>
        <v>-402.50287233333341</v>
      </c>
      <c r="AZ1435" s="116">
        <f t="shared" si="5330"/>
        <v>-402.50287233333341</v>
      </c>
      <c r="BA1435" s="116">
        <f t="shared" si="5330"/>
        <v>-402.50287233333341</v>
      </c>
      <c r="BB1435" s="116">
        <f t="shared" si="5330"/>
        <v>-402.50287233333341</v>
      </c>
      <c r="BC1435" s="116">
        <f t="shared" si="5330"/>
        <v>-402.50287233333341</v>
      </c>
      <c r="BD1435" s="116">
        <f t="shared" si="5330"/>
        <v>-402.50287233333341</v>
      </c>
      <c r="BE1435" s="116">
        <f t="shared" si="5330"/>
        <v>-402.50287233333341</v>
      </c>
      <c r="BF1435" s="116">
        <f t="shared" si="5330"/>
        <v>-402.50287233333341</v>
      </c>
      <c r="BG1435" s="116">
        <f t="shared" si="5330"/>
        <v>-402.50287233333341</v>
      </c>
      <c r="BH1435" s="116">
        <f t="shared" si="5330"/>
        <v>-402.50287233333341</v>
      </c>
      <c r="BI1435" s="116">
        <f t="shared" si="5028"/>
        <v>-4830.0344680000007</v>
      </c>
      <c r="BV1435" s="163"/>
      <c r="CI1435" s="163"/>
      <c r="CV1435" s="163"/>
      <c r="DI1435" s="163"/>
      <c r="DV1435" s="163"/>
      <c r="EI1435" s="163"/>
    </row>
    <row r="1436" spans="1:139" ht="15.75" customHeight="1" outlineLevel="1" x14ac:dyDescent="0.25">
      <c r="A1436" s="2">
        <f t="shared" ref="A1436:E1436" si="5347">A1257</f>
        <v>48</v>
      </c>
      <c r="B1436" s="1" t="str">
        <f t="shared" si="5347"/>
        <v>PRE-10043</v>
      </c>
      <c r="C1436" s="1" t="str">
        <f t="shared" si="5347"/>
        <v>SPP TAU - Circuit 66026</v>
      </c>
      <c r="D1436" s="2" t="str">
        <f t="shared" si="5347"/>
        <v>PRE-10043.1</v>
      </c>
      <c r="E1436" s="162" t="str">
        <f t="shared" si="5347"/>
        <v>SPP TAU - Circuit 66026</v>
      </c>
      <c r="F1436" s="123">
        <f t="shared" si="5242"/>
        <v>355</v>
      </c>
      <c r="G1436" s="213">
        <f>VLOOKUP($F1436,'2021 Depreciation Rates'!$A:$B,2,FALSE)</f>
        <v>3.5999999999999997E-2</v>
      </c>
      <c r="H1436" s="213">
        <f>VLOOKUP($F1436,'2022-2023 Depreciation Rates'!$A$1:$B$183,2,FALSE)</f>
        <v>2.8000000000000001E-2</v>
      </c>
      <c r="J1436" s="191">
        <f t="shared" ref="J1436:U1436" si="5348">-I1257*($G1436/12)</f>
        <v>0</v>
      </c>
      <c r="K1436" s="191">
        <f t="shared" si="5348"/>
        <v>0</v>
      </c>
      <c r="L1436" s="191">
        <f t="shared" si="5348"/>
        <v>0</v>
      </c>
      <c r="M1436" s="191">
        <f t="shared" si="5348"/>
        <v>0</v>
      </c>
      <c r="N1436" s="191">
        <f t="shared" si="5348"/>
        <v>0</v>
      </c>
      <c r="O1436" s="191">
        <f t="shared" si="5348"/>
        <v>0</v>
      </c>
      <c r="P1436" s="191">
        <f t="shared" si="5348"/>
        <v>0</v>
      </c>
      <c r="Q1436" s="191">
        <f t="shared" si="5348"/>
        <v>0</v>
      </c>
      <c r="R1436" s="191">
        <f t="shared" si="5348"/>
        <v>0</v>
      </c>
      <c r="S1436" s="191">
        <f t="shared" si="5348"/>
        <v>0</v>
      </c>
      <c r="T1436" s="191">
        <f t="shared" si="5348"/>
        <v>0</v>
      </c>
      <c r="U1436" s="191">
        <f t="shared" si="5348"/>
        <v>0</v>
      </c>
      <c r="V1436" s="163">
        <f t="shared" si="5012"/>
        <v>0</v>
      </c>
      <c r="W1436" s="116">
        <f t="shared" si="5313"/>
        <v>0</v>
      </c>
      <c r="X1436" s="191">
        <f t="shared" si="5244"/>
        <v>0</v>
      </c>
      <c r="Y1436" s="191">
        <f t="shared" ref="Y1436:AH1436" si="5349">-X1257*($G1436/12)</f>
        <v>0</v>
      </c>
      <c r="Z1436" s="191">
        <f t="shared" si="5349"/>
        <v>0</v>
      </c>
      <c r="AA1436" s="191">
        <f t="shared" si="5349"/>
        <v>0</v>
      </c>
      <c r="AB1436" s="191">
        <f t="shared" si="5349"/>
        <v>0</v>
      </c>
      <c r="AC1436" s="191">
        <f t="shared" si="5349"/>
        <v>0</v>
      </c>
      <c r="AD1436" s="191">
        <f t="shared" si="5349"/>
        <v>0</v>
      </c>
      <c r="AE1436" s="191">
        <f t="shared" si="5349"/>
        <v>0</v>
      </c>
      <c r="AF1436" s="191">
        <f t="shared" si="5349"/>
        <v>0</v>
      </c>
      <c r="AG1436" s="191">
        <f t="shared" si="5349"/>
        <v>0</v>
      </c>
      <c r="AH1436" s="191">
        <f t="shared" si="5349"/>
        <v>0</v>
      </c>
      <c r="AI1436" s="116">
        <f t="shared" si="5226"/>
        <v>0</v>
      </c>
      <c r="AJ1436" s="116">
        <f t="shared" si="5232"/>
        <v>0</v>
      </c>
      <c r="AK1436" s="116">
        <f t="shared" si="5233"/>
        <v>0</v>
      </c>
      <c r="AL1436" s="116">
        <f t="shared" si="5340"/>
        <v>0</v>
      </c>
      <c r="AM1436" s="116">
        <f t="shared" si="5340"/>
        <v>0</v>
      </c>
      <c r="AN1436" s="116">
        <f t="shared" si="5340"/>
        <v>0</v>
      </c>
      <c r="AO1436" s="116">
        <f t="shared" si="5340"/>
        <v>0</v>
      </c>
      <c r="AP1436" s="116">
        <f t="shared" si="5340"/>
        <v>0</v>
      </c>
      <c r="AQ1436" s="116">
        <f t="shared" si="5340"/>
        <v>0</v>
      </c>
      <c r="AR1436" s="116">
        <f t="shared" si="5340"/>
        <v>0</v>
      </c>
      <c r="AS1436" s="116">
        <f t="shared" si="5340"/>
        <v>0</v>
      </c>
      <c r="AT1436" s="116">
        <f t="shared" si="5340"/>
        <v>0</v>
      </c>
      <c r="AU1436" s="116">
        <f t="shared" si="5340"/>
        <v>0</v>
      </c>
      <c r="AV1436" s="116">
        <f t="shared" si="5027"/>
        <v>0</v>
      </c>
      <c r="AW1436" s="116">
        <f t="shared" si="5235"/>
        <v>0</v>
      </c>
      <c r="AX1436" s="116">
        <f t="shared" si="5330"/>
        <v>0</v>
      </c>
      <c r="AY1436" s="116">
        <f t="shared" si="5330"/>
        <v>-602.81790566666677</v>
      </c>
      <c r="AZ1436" s="116">
        <f t="shared" si="5330"/>
        <v>-602.81790566666677</v>
      </c>
      <c r="BA1436" s="116">
        <f t="shared" si="5330"/>
        <v>-602.81790566666677</v>
      </c>
      <c r="BB1436" s="116">
        <f t="shared" si="5330"/>
        <v>-602.81790566666677</v>
      </c>
      <c r="BC1436" s="116">
        <f t="shared" si="5330"/>
        <v>-602.81790566666677</v>
      </c>
      <c r="BD1436" s="116">
        <f t="shared" si="5330"/>
        <v>-602.81790566666677</v>
      </c>
      <c r="BE1436" s="116">
        <f t="shared" si="5330"/>
        <v>-602.81790566666677</v>
      </c>
      <c r="BF1436" s="116">
        <f t="shared" si="5330"/>
        <v>-602.81790566666677</v>
      </c>
      <c r="BG1436" s="116">
        <f t="shared" si="5330"/>
        <v>-602.81790566666677</v>
      </c>
      <c r="BH1436" s="116">
        <f t="shared" si="5330"/>
        <v>-602.81790566666677</v>
      </c>
      <c r="BI1436" s="116">
        <f t="shared" si="5028"/>
        <v>-6028.1790566666677</v>
      </c>
      <c r="BV1436" s="163"/>
      <c r="CI1436" s="163"/>
      <c r="CV1436" s="163"/>
      <c r="DI1436" s="163"/>
      <c r="DV1436" s="163"/>
      <c r="EI1436" s="163"/>
    </row>
    <row r="1437" spans="1:139" ht="15.75" customHeight="1" outlineLevel="1" x14ac:dyDescent="0.25">
      <c r="A1437" s="2">
        <f t="shared" ref="A1437:E1437" si="5350">A1258</f>
        <v>49</v>
      </c>
      <c r="B1437" s="1" t="str">
        <f t="shared" si="5350"/>
        <v xml:space="preserve">PRE-10044 </v>
      </c>
      <c r="C1437" s="1" t="str">
        <f t="shared" si="5350"/>
        <v>SPP TAU - Circuit 230006</v>
      </c>
      <c r="D1437" s="2" t="str">
        <f t="shared" si="5350"/>
        <v>PRE-10044.1</v>
      </c>
      <c r="E1437" s="162" t="str">
        <f t="shared" si="5350"/>
        <v>SPP TAU - Circuit 230006</v>
      </c>
      <c r="F1437" s="123">
        <f t="shared" si="5242"/>
        <v>355</v>
      </c>
      <c r="G1437" s="213">
        <f>VLOOKUP($F1437,'2021 Depreciation Rates'!$A:$B,2,FALSE)</f>
        <v>3.5999999999999997E-2</v>
      </c>
      <c r="H1437" s="213">
        <f>VLOOKUP($F1437,'2022-2023 Depreciation Rates'!$A$1:$B$183,2,FALSE)</f>
        <v>2.8000000000000001E-2</v>
      </c>
      <c r="J1437" s="191">
        <f t="shared" ref="J1437:U1437" si="5351">-I1258*($G1437/12)</f>
        <v>0</v>
      </c>
      <c r="K1437" s="191">
        <f t="shared" si="5351"/>
        <v>0</v>
      </c>
      <c r="L1437" s="191">
        <f t="shared" si="5351"/>
        <v>0</v>
      </c>
      <c r="M1437" s="191">
        <f t="shared" si="5351"/>
        <v>0</v>
      </c>
      <c r="N1437" s="191">
        <f t="shared" si="5351"/>
        <v>0</v>
      </c>
      <c r="O1437" s="191">
        <f t="shared" si="5351"/>
        <v>0</v>
      </c>
      <c r="P1437" s="191">
        <f t="shared" si="5351"/>
        <v>0</v>
      </c>
      <c r="Q1437" s="191">
        <f t="shared" si="5351"/>
        <v>0</v>
      </c>
      <c r="R1437" s="191">
        <f t="shared" si="5351"/>
        <v>0</v>
      </c>
      <c r="S1437" s="191">
        <f t="shared" si="5351"/>
        <v>0</v>
      </c>
      <c r="T1437" s="191">
        <f t="shared" si="5351"/>
        <v>0</v>
      </c>
      <c r="U1437" s="191">
        <f t="shared" si="5351"/>
        <v>0</v>
      </c>
      <c r="V1437" s="163">
        <f t="shared" si="5012"/>
        <v>0</v>
      </c>
      <c r="W1437" s="116">
        <f t="shared" si="5313"/>
        <v>0</v>
      </c>
      <c r="X1437" s="191">
        <f t="shared" si="5244"/>
        <v>0</v>
      </c>
      <c r="Y1437" s="191">
        <f t="shared" ref="Y1437:AH1437" si="5352">-X1258*($G1437/12)</f>
        <v>0</v>
      </c>
      <c r="Z1437" s="191">
        <f t="shared" si="5352"/>
        <v>0</v>
      </c>
      <c r="AA1437" s="191">
        <f t="shared" si="5352"/>
        <v>0</v>
      </c>
      <c r="AB1437" s="191">
        <f t="shared" si="5352"/>
        <v>0</v>
      </c>
      <c r="AC1437" s="191">
        <f t="shared" si="5352"/>
        <v>0</v>
      </c>
      <c r="AD1437" s="191">
        <f t="shared" si="5352"/>
        <v>0</v>
      </c>
      <c r="AE1437" s="191">
        <f t="shared" si="5352"/>
        <v>0</v>
      </c>
      <c r="AF1437" s="191">
        <f t="shared" si="5352"/>
        <v>0</v>
      </c>
      <c r="AG1437" s="191">
        <f t="shared" si="5352"/>
        <v>0</v>
      </c>
      <c r="AH1437" s="191">
        <f t="shared" si="5352"/>
        <v>0</v>
      </c>
      <c r="AI1437" s="116">
        <f t="shared" si="5226"/>
        <v>0</v>
      </c>
      <c r="AJ1437" s="116">
        <f t="shared" si="5232"/>
        <v>0</v>
      </c>
      <c r="AK1437" s="116">
        <f t="shared" si="5233"/>
        <v>0</v>
      </c>
      <c r="AL1437" s="116">
        <f t="shared" si="5340"/>
        <v>0</v>
      </c>
      <c r="AM1437" s="116">
        <f t="shared" si="5340"/>
        <v>0</v>
      </c>
      <c r="AN1437" s="116">
        <f t="shared" si="5340"/>
        <v>0</v>
      </c>
      <c r="AO1437" s="116">
        <f t="shared" si="5340"/>
        <v>0</v>
      </c>
      <c r="AP1437" s="116">
        <f t="shared" si="5340"/>
        <v>0</v>
      </c>
      <c r="AQ1437" s="116">
        <f t="shared" si="5340"/>
        <v>0</v>
      </c>
      <c r="AR1437" s="116">
        <f t="shared" si="5340"/>
        <v>0</v>
      </c>
      <c r="AS1437" s="116">
        <f t="shared" si="5340"/>
        <v>0</v>
      </c>
      <c r="AT1437" s="116">
        <f t="shared" si="5340"/>
        <v>0</v>
      </c>
      <c r="AU1437" s="116">
        <f t="shared" si="5340"/>
        <v>0</v>
      </c>
      <c r="AV1437" s="116">
        <f t="shared" si="5027"/>
        <v>0</v>
      </c>
      <c r="AW1437" s="116">
        <f t="shared" si="5235"/>
        <v>0</v>
      </c>
      <c r="AX1437" s="116">
        <f t="shared" si="5330"/>
        <v>0</v>
      </c>
      <c r="AY1437" s="116">
        <f t="shared" si="5330"/>
        <v>0</v>
      </c>
      <c r="AZ1437" s="116">
        <f t="shared" si="5330"/>
        <v>0</v>
      </c>
      <c r="BA1437" s="116">
        <f t="shared" si="5330"/>
        <v>-492.58869333333354</v>
      </c>
      <c r="BB1437" s="116">
        <f t="shared" si="5330"/>
        <v>-492.58869333333354</v>
      </c>
      <c r="BC1437" s="116">
        <f t="shared" si="5330"/>
        <v>-492.58869333333354</v>
      </c>
      <c r="BD1437" s="116">
        <f t="shared" si="5330"/>
        <v>-492.58869333333354</v>
      </c>
      <c r="BE1437" s="116">
        <f t="shared" si="5330"/>
        <v>-492.58869333333354</v>
      </c>
      <c r="BF1437" s="116">
        <f t="shared" si="5330"/>
        <v>-492.58869333333354</v>
      </c>
      <c r="BG1437" s="116">
        <f t="shared" si="5330"/>
        <v>-492.58869333333354</v>
      </c>
      <c r="BH1437" s="116">
        <f t="shared" si="5330"/>
        <v>-492.58869333333354</v>
      </c>
      <c r="BI1437" s="116">
        <f t="shared" si="5028"/>
        <v>-3940.7095466666683</v>
      </c>
      <c r="BV1437" s="163"/>
      <c r="CI1437" s="163"/>
      <c r="CV1437" s="163"/>
      <c r="DI1437" s="163"/>
      <c r="DV1437" s="163"/>
      <c r="EI1437" s="163"/>
    </row>
    <row r="1438" spans="1:139" ht="15.75" customHeight="1" outlineLevel="1" x14ac:dyDescent="0.25">
      <c r="A1438" s="2">
        <f t="shared" ref="A1438:E1438" si="5353">A1259</f>
        <v>50</v>
      </c>
      <c r="B1438" s="1" t="str">
        <f t="shared" si="5353"/>
        <v>TAU-TBD42</v>
      </c>
      <c r="C1438" s="1" t="str">
        <f t="shared" si="5353"/>
        <v>SPP TAU - Circuit 66021</v>
      </c>
      <c r="D1438" s="2" t="str">
        <f t="shared" si="5353"/>
        <v>TAU-TBD42.1</v>
      </c>
      <c r="E1438" s="162" t="str">
        <f t="shared" si="5353"/>
        <v>SPP TAU - Circuit 66021</v>
      </c>
      <c r="F1438" s="123">
        <f t="shared" si="5242"/>
        <v>355</v>
      </c>
      <c r="G1438" s="213">
        <f>VLOOKUP($F1438,'2021 Depreciation Rates'!$A:$B,2,FALSE)</f>
        <v>3.5999999999999997E-2</v>
      </c>
      <c r="H1438" s="213">
        <f>VLOOKUP($F1438,'2022-2023 Depreciation Rates'!$A$1:$B$183,2,FALSE)</f>
        <v>2.8000000000000001E-2</v>
      </c>
      <c r="J1438" s="191">
        <f t="shared" ref="J1438:U1438" si="5354">-I1259*($G1438/12)</f>
        <v>0</v>
      </c>
      <c r="K1438" s="191">
        <f t="shared" si="5354"/>
        <v>0</v>
      </c>
      <c r="L1438" s="191">
        <f t="shared" si="5354"/>
        <v>0</v>
      </c>
      <c r="M1438" s="191">
        <f t="shared" si="5354"/>
        <v>0</v>
      </c>
      <c r="N1438" s="191">
        <f t="shared" si="5354"/>
        <v>0</v>
      </c>
      <c r="O1438" s="191">
        <f t="shared" si="5354"/>
        <v>0</v>
      </c>
      <c r="P1438" s="191">
        <f t="shared" si="5354"/>
        <v>0</v>
      </c>
      <c r="Q1438" s="191">
        <f t="shared" si="5354"/>
        <v>0</v>
      </c>
      <c r="R1438" s="191">
        <f t="shared" si="5354"/>
        <v>0</v>
      </c>
      <c r="S1438" s="191">
        <f t="shared" si="5354"/>
        <v>0</v>
      </c>
      <c r="T1438" s="191">
        <f t="shared" si="5354"/>
        <v>0</v>
      </c>
      <c r="U1438" s="191">
        <f t="shared" si="5354"/>
        <v>0</v>
      </c>
      <c r="V1438" s="163">
        <f t="shared" si="5012"/>
        <v>0</v>
      </c>
      <c r="W1438" s="116">
        <f t="shared" si="5313"/>
        <v>0</v>
      </c>
      <c r="X1438" s="191">
        <f t="shared" si="5244"/>
        <v>0</v>
      </c>
      <c r="Y1438" s="191">
        <f t="shared" ref="Y1438:AH1438" si="5355">-X1259*($G1438/12)</f>
        <v>0</v>
      </c>
      <c r="Z1438" s="191">
        <f t="shared" si="5355"/>
        <v>0</v>
      </c>
      <c r="AA1438" s="191">
        <f t="shared" si="5355"/>
        <v>0</v>
      </c>
      <c r="AB1438" s="191">
        <f t="shared" si="5355"/>
        <v>0</v>
      </c>
      <c r="AC1438" s="191">
        <f t="shared" si="5355"/>
        <v>0</v>
      </c>
      <c r="AD1438" s="191">
        <f t="shared" si="5355"/>
        <v>0</v>
      </c>
      <c r="AE1438" s="191">
        <f t="shared" si="5355"/>
        <v>0</v>
      </c>
      <c r="AF1438" s="191">
        <f t="shared" si="5355"/>
        <v>0</v>
      </c>
      <c r="AG1438" s="191">
        <f t="shared" si="5355"/>
        <v>0</v>
      </c>
      <c r="AH1438" s="191">
        <f t="shared" si="5355"/>
        <v>0</v>
      </c>
      <c r="AI1438" s="116">
        <f t="shared" si="5226"/>
        <v>0</v>
      </c>
      <c r="AJ1438" s="116">
        <f t="shared" si="5232"/>
        <v>0</v>
      </c>
      <c r="AK1438" s="116">
        <f t="shared" si="5233"/>
        <v>0</v>
      </c>
      <c r="AL1438" s="116">
        <f t="shared" si="5340"/>
        <v>0</v>
      </c>
      <c r="AM1438" s="116">
        <f t="shared" si="5340"/>
        <v>0</v>
      </c>
      <c r="AN1438" s="116">
        <f t="shared" si="5340"/>
        <v>0</v>
      </c>
      <c r="AO1438" s="116">
        <f t="shared" si="5340"/>
        <v>0</v>
      </c>
      <c r="AP1438" s="116">
        <f t="shared" si="5340"/>
        <v>0</v>
      </c>
      <c r="AQ1438" s="116">
        <f t="shared" si="5340"/>
        <v>0</v>
      </c>
      <c r="AR1438" s="116">
        <f t="shared" si="5340"/>
        <v>0</v>
      </c>
      <c r="AS1438" s="116">
        <f t="shared" si="5340"/>
        <v>0</v>
      </c>
      <c r="AT1438" s="116">
        <f t="shared" si="5340"/>
        <v>0</v>
      </c>
      <c r="AU1438" s="116">
        <f t="shared" si="5340"/>
        <v>0</v>
      </c>
      <c r="AV1438" s="116">
        <f t="shared" si="5027"/>
        <v>0</v>
      </c>
      <c r="AW1438" s="116">
        <f t="shared" si="5235"/>
        <v>0</v>
      </c>
      <c r="AX1438" s="116">
        <f t="shared" si="5330"/>
        <v>0</v>
      </c>
      <c r="AY1438" s="116">
        <f t="shared" si="5330"/>
        <v>0</v>
      </c>
      <c r="AZ1438" s="116">
        <f t="shared" si="5330"/>
        <v>0</v>
      </c>
      <c r="BA1438" s="116">
        <f t="shared" si="5330"/>
        <v>0</v>
      </c>
      <c r="BB1438" s="116">
        <f t="shared" si="5330"/>
        <v>-333.51570000000009</v>
      </c>
      <c r="BC1438" s="116">
        <f t="shared" si="5330"/>
        <v>-333.51570000000009</v>
      </c>
      <c r="BD1438" s="116">
        <f t="shared" si="5330"/>
        <v>-333.51570000000009</v>
      </c>
      <c r="BE1438" s="116">
        <f t="shared" si="5330"/>
        <v>-333.51570000000009</v>
      </c>
      <c r="BF1438" s="116">
        <f t="shared" si="5330"/>
        <v>-333.51570000000009</v>
      </c>
      <c r="BG1438" s="116">
        <f t="shared" si="5330"/>
        <v>-333.51570000000009</v>
      </c>
      <c r="BH1438" s="116">
        <f t="shared" si="5330"/>
        <v>-333.51570000000009</v>
      </c>
      <c r="BI1438" s="116">
        <f t="shared" si="5028"/>
        <v>-2334.6099000000008</v>
      </c>
      <c r="BV1438" s="163"/>
      <c r="CI1438" s="163"/>
      <c r="CV1438" s="163"/>
      <c r="DI1438" s="163"/>
      <c r="DV1438" s="163"/>
      <c r="EI1438" s="163"/>
    </row>
    <row r="1439" spans="1:139" ht="15.75" customHeight="1" outlineLevel="1" x14ac:dyDescent="0.25">
      <c r="A1439" s="2">
        <f t="shared" ref="A1439:E1439" si="5356">A1260</f>
        <v>51</v>
      </c>
      <c r="B1439" s="1" t="str">
        <f t="shared" si="5356"/>
        <v>TAU-TBD43</v>
      </c>
      <c r="C1439" s="1" t="str">
        <f t="shared" si="5356"/>
        <v>SPP TAU - Circuit 66028</v>
      </c>
      <c r="D1439" s="2" t="str">
        <f t="shared" si="5356"/>
        <v>TAU-TBD43.1</v>
      </c>
      <c r="E1439" s="162" t="str">
        <f t="shared" si="5356"/>
        <v>SPP TAU - Circuit 66028</v>
      </c>
      <c r="F1439" s="123">
        <f t="shared" si="5242"/>
        <v>355</v>
      </c>
      <c r="G1439" s="213">
        <f>VLOOKUP($F1439,'2021 Depreciation Rates'!$A:$B,2,FALSE)</f>
        <v>3.5999999999999997E-2</v>
      </c>
      <c r="H1439" s="213">
        <f>VLOOKUP($F1439,'2022-2023 Depreciation Rates'!$A$1:$B$183,2,FALSE)</f>
        <v>2.8000000000000001E-2</v>
      </c>
      <c r="J1439" s="191">
        <f t="shared" ref="J1439:U1439" si="5357">-I1260*($G1439/12)</f>
        <v>0</v>
      </c>
      <c r="K1439" s="191">
        <f t="shared" si="5357"/>
        <v>0</v>
      </c>
      <c r="L1439" s="191">
        <f t="shared" si="5357"/>
        <v>0</v>
      </c>
      <c r="M1439" s="191">
        <f t="shared" si="5357"/>
        <v>0</v>
      </c>
      <c r="N1439" s="191">
        <f t="shared" si="5357"/>
        <v>0</v>
      </c>
      <c r="O1439" s="191">
        <f t="shared" si="5357"/>
        <v>0</v>
      </c>
      <c r="P1439" s="191">
        <f t="shared" si="5357"/>
        <v>0</v>
      </c>
      <c r="Q1439" s="191">
        <f t="shared" si="5357"/>
        <v>0</v>
      </c>
      <c r="R1439" s="191">
        <f t="shared" si="5357"/>
        <v>0</v>
      </c>
      <c r="S1439" s="191">
        <f t="shared" si="5357"/>
        <v>0</v>
      </c>
      <c r="T1439" s="191">
        <f t="shared" si="5357"/>
        <v>0</v>
      </c>
      <c r="U1439" s="191">
        <f t="shared" si="5357"/>
        <v>0</v>
      </c>
      <c r="V1439" s="163">
        <f t="shared" si="5012"/>
        <v>0</v>
      </c>
      <c r="W1439" s="116">
        <f t="shared" si="5313"/>
        <v>0</v>
      </c>
      <c r="X1439" s="191">
        <f t="shared" si="5244"/>
        <v>0</v>
      </c>
      <c r="Y1439" s="191">
        <f t="shared" ref="Y1439:AH1439" si="5358">-X1260*($G1439/12)</f>
        <v>0</v>
      </c>
      <c r="Z1439" s="191">
        <f t="shared" si="5358"/>
        <v>0</v>
      </c>
      <c r="AA1439" s="191">
        <f t="shared" si="5358"/>
        <v>0</v>
      </c>
      <c r="AB1439" s="191">
        <f t="shared" si="5358"/>
        <v>0</v>
      </c>
      <c r="AC1439" s="191">
        <f t="shared" si="5358"/>
        <v>0</v>
      </c>
      <c r="AD1439" s="191">
        <f t="shared" si="5358"/>
        <v>0</v>
      </c>
      <c r="AE1439" s="191">
        <f t="shared" si="5358"/>
        <v>0</v>
      </c>
      <c r="AF1439" s="191">
        <f t="shared" si="5358"/>
        <v>0</v>
      </c>
      <c r="AG1439" s="191">
        <f t="shared" si="5358"/>
        <v>0</v>
      </c>
      <c r="AH1439" s="191">
        <f t="shared" si="5358"/>
        <v>0</v>
      </c>
      <c r="AI1439" s="116">
        <f t="shared" si="5226"/>
        <v>0</v>
      </c>
      <c r="AJ1439" s="116">
        <f t="shared" si="5232"/>
        <v>0</v>
      </c>
      <c r="AK1439" s="116">
        <f t="shared" si="5233"/>
        <v>0</v>
      </c>
      <c r="AL1439" s="116">
        <f t="shared" si="5340"/>
        <v>0</v>
      </c>
      <c r="AM1439" s="116">
        <f t="shared" si="5340"/>
        <v>0</v>
      </c>
      <c r="AN1439" s="116">
        <f t="shared" si="5340"/>
        <v>0</v>
      </c>
      <c r="AO1439" s="116">
        <f t="shared" si="5340"/>
        <v>0</v>
      </c>
      <c r="AP1439" s="116">
        <f t="shared" si="5340"/>
        <v>0</v>
      </c>
      <c r="AQ1439" s="116">
        <f t="shared" si="5340"/>
        <v>0</v>
      </c>
      <c r="AR1439" s="116">
        <f t="shared" si="5340"/>
        <v>0</v>
      </c>
      <c r="AS1439" s="116">
        <f t="shared" si="5340"/>
        <v>0</v>
      </c>
      <c r="AT1439" s="116">
        <f t="shared" si="5340"/>
        <v>0</v>
      </c>
      <c r="AU1439" s="116">
        <f t="shared" si="5340"/>
        <v>0</v>
      </c>
      <c r="AV1439" s="116">
        <f t="shared" si="5027"/>
        <v>0</v>
      </c>
      <c r="AW1439" s="116">
        <f t="shared" si="5235"/>
        <v>0</v>
      </c>
      <c r="AX1439" s="116">
        <f t="shared" si="5330"/>
        <v>0</v>
      </c>
      <c r="AY1439" s="116">
        <f t="shared" si="5330"/>
        <v>0</v>
      </c>
      <c r="AZ1439" s="116">
        <f t="shared" si="5330"/>
        <v>0</v>
      </c>
      <c r="BA1439" s="116">
        <f t="shared" si="5330"/>
        <v>0</v>
      </c>
      <c r="BB1439" s="116">
        <f t="shared" si="5330"/>
        <v>0</v>
      </c>
      <c r="BC1439" s="116">
        <f t="shared" si="5330"/>
        <v>-359.78780600000005</v>
      </c>
      <c r="BD1439" s="116">
        <f t="shared" si="5330"/>
        <v>-359.78780600000005</v>
      </c>
      <c r="BE1439" s="116">
        <f t="shared" si="5330"/>
        <v>-359.78780600000005</v>
      </c>
      <c r="BF1439" s="116">
        <f t="shared" si="5330"/>
        <v>-359.78780600000005</v>
      </c>
      <c r="BG1439" s="116">
        <f t="shared" si="5330"/>
        <v>-359.78780600000005</v>
      </c>
      <c r="BH1439" s="116">
        <f t="shared" si="5330"/>
        <v>-359.78780600000005</v>
      </c>
      <c r="BI1439" s="116">
        <f t="shared" si="5028"/>
        <v>-2158.7268360000003</v>
      </c>
      <c r="BV1439" s="163"/>
      <c r="CI1439" s="163"/>
      <c r="CV1439" s="163"/>
      <c r="DI1439" s="163"/>
      <c r="DV1439" s="163"/>
      <c r="EI1439" s="163"/>
    </row>
    <row r="1440" spans="1:139" ht="15.75" customHeight="1" outlineLevel="1" x14ac:dyDescent="0.25">
      <c r="A1440" s="2">
        <f t="shared" ref="A1440:E1440" si="5359">A1261</f>
        <v>52</v>
      </c>
      <c r="B1440" s="1" t="str">
        <f t="shared" si="5359"/>
        <v>TAU-TBD44</v>
      </c>
      <c r="C1440" s="1" t="str">
        <f t="shared" si="5359"/>
        <v>SPP TAU - Circuit 66032</v>
      </c>
      <c r="D1440" s="2" t="str">
        <f t="shared" si="5359"/>
        <v>TAU-TBD44.1</v>
      </c>
      <c r="E1440" s="162" t="str">
        <f t="shared" si="5359"/>
        <v>SPP TAU - Circuit 66032</v>
      </c>
      <c r="F1440" s="123">
        <f t="shared" si="5242"/>
        <v>355</v>
      </c>
      <c r="G1440" s="213">
        <f>VLOOKUP($F1440,'2021 Depreciation Rates'!$A:$B,2,FALSE)</f>
        <v>3.5999999999999997E-2</v>
      </c>
      <c r="H1440" s="213">
        <f>VLOOKUP($F1440,'2022-2023 Depreciation Rates'!$A$1:$B$183,2,FALSE)</f>
        <v>2.8000000000000001E-2</v>
      </c>
      <c r="J1440" s="191">
        <f t="shared" ref="J1440:U1440" si="5360">-I1261*($G1440/12)</f>
        <v>0</v>
      </c>
      <c r="K1440" s="191">
        <f t="shared" si="5360"/>
        <v>0</v>
      </c>
      <c r="L1440" s="191">
        <f t="shared" si="5360"/>
        <v>0</v>
      </c>
      <c r="M1440" s="191">
        <f t="shared" si="5360"/>
        <v>0</v>
      </c>
      <c r="N1440" s="191">
        <f t="shared" si="5360"/>
        <v>0</v>
      </c>
      <c r="O1440" s="191">
        <f t="shared" si="5360"/>
        <v>0</v>
      </c>
      <c r="P1440" s="191">
        <f t="shared" si="5360"/>
        <v>0</v>
      </c>
      <c r="Q1440" s="191">
        <f t="shared" si="5360"/>
        <v>0</v>
      </c>
      <c r="R1440" s="191">
        <f t="shared" si="5360"/>
        <v>0</v>
      </c>
      <c r="S1440" s="191">
        <f t="shared" si="5360"/>
        <v>0</v>
      </c>
      <c r="T1440" s="191">
        <f t="shared" si="5360"/>
        <v>0</v>
      </c>
      <c r="U1440" s="191">
        <f t="shared" si="5360"/>
        <v>0</v>
      </c>
      <c r="V1440" s="163">
        <f t="shared" si="5012"/>
        <v>0</v>
      </c>
      <c r="W1440" s="116">
        <f t="shared" si="5313"/>
        <v>0</v>
      </c>
      <c r="X1440" s="191">
        <f t="shared" si="5244"/>
        <v>0</v>
      </c>
      <c r="Y1440" s="191">
        <f t="shared" ref="Y1440:AH1440" si="5361">-X1261*($G1440/12)</f>
        <v>0</v>
      </c>
      <c r="Z1440" s="191">
        <f t="shared" si="5361"/>
        <v>0</v>
      </c>
      <c r="AA1440" s="191">
        <f t="shared" si="5361"/>
        <v>0</v>
      </c>
      <c r="AB1440" s="191">
        <f t="shared" si="5361"/>
        <v>0</v>
      </c>
      <c r="AC1440" s="191">
        <f t="shared" si="5361"/>
        <v>0</v>
      </c>
      <c r="AD1440" s="191">
        <f t="shared" si="5361"/>
        <v>0</v>
      </c>
      <c r="AE1440" s="191">
        <f t="shared" si="5361"/>
        <v>0</v>
      </c>
      <c r="AF1440" s="191">
        <f t="shared" si="5361"/>
        <v>0</v>
      </c>
      <c r="AG1440" s="191">
        <f t="shared" si="5361"/>
        <v>0</v>
      </c>
      <c r="AH1440" s="191">
        <f t="shared" si="5361"/>
        <v>0</v>
      </c>
      <c r="AI1440" s="116">
        <f t="shared" si="5226"/>
        <v>0</v>
      </c>
      <c r="AJ1440" s="116">
        <f t="shared" si="5232"/>
        <v>0</v>
      </c>
      <c r="AK1440" s="116">
        <f t="shared" si="5233"/>
        <v>0</v>
      </c>
      <c r="AL1440" s="116">
        <f t="shared" si="5340"/>
        <v>0</v>
      </c>
      <c r="AM1440" s="116">
        <f t="shared" si="5340"/>
        <v>0</v>
      </c>
      <c r="AN1440" s="116">
        <f t="shared" si="5340"/>
        <v>0</v>
      </c>
      <c r="AO1440" s="116">
        <f t="shared" si="5340"/>
        <v>0</v>
      </c>
      <c r="AP1440" s="116">
        <f t="shared" si="5340"/>
        <v>0</v>
      </c>
      <c r="AQ1440" s="116">
        <f t="shared" si="5340"/>
        <v>0</v>
      </c>
      <c r="AR1440" s="116">
        <f t="shared" si="5340"/>
        <v>0</v>
      </c>
      <c r="AS1440" s="116">
        <f t="shared" si="5340"/>
        <v>0</v>
      </c>
      <c r="AT1440" s="116">
        <f t="shared" si="5340"/>
        <v>0</v>
      </c>
      <c r="AU1440" s="116">
        <f t="shared" si="5340"/>
        <v>0</v>
      </c>
      <c r="AV1440" s="116">
        <f t="shared" si="5027"/>
        <v>0</v>
      </c>
      <c r="AW1440" s="116">
        <f t="shared" si="5235"/>
        <v>0</v>
      </c>
      <c r="AX1440" s="116">
        <f t="shared" si="5330"/>
        <v>0</v>
      </c>
      <c r="AY1440" s="116">
        <f t="shared" si="5330"/>
        <v>0</v>
      </c>
      <c r="AZ1440" s="116">
        <f t="shared" si="5330"/>
        <v>0</v>
      </c>
      <c r="BA1440" s="116">
        <f t="shared" si="5330"/>
        <v>0</v>
      </c>
      <c r="BB1440" s="116">
        <f t="shared" si="5330"/>
        <v>0</v>
      </c>
      <c r="BC1440" s="116">
        <f t="shared" si="5330"/>
        <v>0</v>
      </c>
      <c r="BD1440" s="116">
        <f t="shared" si="5330"/>
        <v>-296.45840000000004</v>
      </c>
      <c r="BE1440" s="116">
        <f t="shared" si="5330"/>
        <v>-296.45840000000004</v>
      </c>
      <c r="BF1440" s="116">
        <f t="shared" si="5330"/>
        <v>-296.45840000000004</v>
      </c>
      <c r="BG1440" s="116">
        <f t="shared" si="5330"/>
        <v>-296.45840000000004</v>
      </c>
      <c r="BH1440" s="116">
        <f t="shared" si="5330"/>
        <v>-296.45840000000004</v>
      </c>
      <c r="BI1440" s="116">
        <f t="shared" si="5028"/>
        <v>-1482.2920000000001</v>
      </c>
      <c r="BV1440" s="163"/>
      <c r="CI1440" s="163"/>
      <c r="CV1440" s="163"/>
      <c r="DI1440" s="163"/>
      <c r="DV1440" s="163"/>
      <c r="EI1440" s="163"/>
    </row>
    <row r="1441" spans="1:139" ht="15.75" customHeight="1" outlineLevel="1" x14ac:dyDescent="0.25">
      <c r="A1441" s="2">
        <f t="shared" ref="A1441:E1441" si="5362">A1262</f>
        <v>53</v>
      </c>
      <c r="B1441" s="1" t="str">
        <f t="shared" si="5362"/>
        <v>TAU-TBD45</v>
      </c>
      <c r="C1441" s="1" t="str">
        <f t="shared" si="5362"/>
        <v>SPP TAU - Circuit 66017</v>
      </c>
      <c r="D1441" s="2" t="str">
        <f t="shared" si="5362"/>
        <v>TAU-TBD45.1</v>
      </c>
      <c r="E1441" s="162" t="str">
        <f t="shared" si="5362"/>
        <v>SPP TAU - Circuit 66017</v>
      </c>
      <c r="F1441" s="123">
        <f t="shared" si="5242"/>
        <v>355</v>
      </c>
      <c r="G1441" s="213">
        <f>VLOOKUP($F1441,'2021 Depreciation Rates'!$A:$B,2,FALSE)</f>
        <v>3.5999999999999997E-2</v>
      </c>
      <c r="H1441" s="213">
        <f>VLOOKUP($F1441,'2022-2023 Depreciation Rates'!$A$1:$B$183,2,FALSE)</f>
        <v>2.8000000000000001E-2</v>
      </c>
      <c r="J1441" s="191">
        <f t="shared" ref="J1441:U1441" si="5363">-I1262*($G1441/12)</f>
        <v>0</v>
      </c>
      <c r="K1441" s="191">
        <f t="shared" si="5363"/>
        <v>0</v>
      </c>
      <c r="L1441" s="191">
        <f t="shared" si="5363"/>
        <v>0</v>
      </c>
      <c r="M1441" s="191">
        <f t="shared" si="5363"/>
        <v>0</v>
      </c>
      <c r="N1441" s="191">
        <f t="shared" si="5363"/>
        <v>0</v>
      </c>
      <c r="O1441" s="191">
        <f t="shared" si="5363"/>
        <v>0</v>
      </c>
      <c r="P1441" s="191">
        <f t="shared" si="5363"/>
        <v>0</v>
      </c>
      <c r="Q1441" s="191">
        <f t="shared" si="5363"/>
        <v>0</v>
      </c>
      <c r="R1441" s="191">
        <f t="shared" si="5363"/>
        <v>0</v>
      </c>
      <c r="S1441" s="191">
        <f t="shared" si="5363"/>
        <v>0</v>
      </c>
      <c r="T1441" s="191">
        <f t="shared" si="5363"/>
        <v>0</v>
      </c>
      <c r="U1441" s="191">
        <f t="shared" si="5363"/>
        <v>0</v>
      </c>
      <c r="V1441" s="163">
        <f t="shared" si="5012"/>
        <v>0</v>
      </c>
      <c r="W1441" s="116">
        <f t="shared" si="5313"/>
        <v>0</v>
      </c>
      <c r="X1441" s="191">
        <f t="shared" si="5244"/>
        <v>0</v>
      </c>
      <c r="Y1441" s="191">
        <f t="shared" ref="Y1441:AH1441" si="5364">-X1262*($G1441/12)</f>
        <v>0</v>
      </c>
      <c r="Z1441" s="191">
        <f t="shared" si="5364"/>
        <v>0</v>
      </c>
      <c r="AA1441" s="191">
        <f t="shared" si="5364"/>
        <v>0</v>
      </c>
      <c r="AB1441" s="191">
        <f t="shared" si="5364"/>
        <v>0</v>
      </c>
      <c r="AC1441" s="191">
        <f t="shared" si="5364"/>
        <v>0</v>
      </c>
      <c r="AD1441" s="191">
        <f t="shared" si="5364"/>
        <v>0</v>
      </c>
      <c r="AE1441" s="191">
        <f t="shared" si="5364"/>
        <v>0</v>
      </c>
      <c r="AF1441" s="191">
        <f t="shared" si="5364"/>
        <v>0</v>
      </c>
      <c r="AG1441" s="191">
        <f t="shared" si="5364"/>
        <v>0</v>
      </c>
      <c r="AH1441" s="191">
        <f t="shared" si="5364"/>
        <v>0</v>
      </c>
      <c r="AI1441" s="116">
        <f t="shared" si="5226"/>
        <v>0</v>
      </c>
      <c r="AJ1441" s="116">
        <f t="shared" si="5232"/>
        <v>0</v>
      </c>
      <c r="AK1441" s="116">
        <f t="shared" si="5233"/>
        <v>0</v>
      </c>
      <c r="AL1441" s="116">
        <f t="shared" si="5340"/>
        <v>0</v>
      </c>
      <c r="AM1441" s="116">
        <f t="shared" si="5340"/>
        <v>0</v>
      </c>
      <c r="AN1441" s="116">
        <f t="shared" si="5340"/>
        <v>0</v>
      </c>
      <c r="AO1441" s="116">
        <f t="shared" si="5340"/>
        <v>0</v>
      </c>
      <c r="AP1441" s="116">
        <f t="shared" si="5340"/>
        <v>0</v>
      </c>
      <c r="AQ1441" s="116">
        <f t="shared" si="5340"/>
        <v>0</v>
      </c>
      <c r="AR1441" s="116">
        <f t="shared" si="5340"/>
        <v>0</v>
      </c>
      <c r="AS1441" s="116">
        <f t="shared" si="5340"/>
        <v>0</v>
      </c>
      <c r="AT1441" s="116">
        <f t="shared" si="5340"/>
        <v>0</v>
      </c>
      <c r="AU1441" s="116">
        <f t="shared" si="5340"/>
        <v>0</v>
      </c>
      <c r="AV1441" s="116">
        <f t="shared" si="5027"/>
        <v>0</v>
      </c>
      <c r="AW1441" s="116">
        <f t="shared" si="5235"/>
        <v>0</v>
      </c>
      <c r="AX1441" s="116">
        <f t="shared" si="5330"/>
        <v>0</v>
      </c>
      <c r="AY1441" s="116">
        <f t="shared" si="5330"/>
        <v>0</v>
      </c>
      <c r="AZ1441" s="116">
        <f t="shared" si="5330"/>
        <v>0</v>
      </c>
      <c r="BA1441" s="116">
        <f t="shared" si="5330"/>
        <v>0</v>
      </c>
      <c r="BB1441" s="116">
        <f t="shared" si="5330"/>
        <v>0</v>
      </c>
      <c r="BC1441" s="116">
        <f t="shared" si="5330"/>
        <v>0</v>
      </c>
      <c r="BD1441" s="116">
        <f t="shared" si="5330"/>
        <v>0</v>
      </c>
      <c r="BE1441" s="116">
        <f t="shared" si="5330"/>
        <v>0</v>
      </c>
      <c r="BF1441" s="116">
        <f t="shared" si="5330"/>
        <v>-709.9015536666667</v>
      </c>
      <c r="BG1441" s="116">
        <f t="shared" si="5330"/>
        <v>-709.9015536666667</v>
      </c>
      <c r="BH1441" s="116">
        <f t="shared" si="5330"/>
        <v>-709.9015536666667</v>
      </c>
      <c r="BI1441" s="116">
        <f t="shared" si="5028"/>
        <v>-2129.7046610000002</v>
      </c>
      <c r="BV1441" s="163"/>
      <c r="CI1441" s="163"/>
      <c r="CV1441" s="163"/>
      <c r="DI1441" s="163"/>
      <c r="DV1441" s="163"/>
      <c r="EI1441" s="163"/>
    </row>
    <row r="1442" spans="1:139" ht="15.75" customHeight="1" outlineLevel="1" x14ac:dyDescent="0.25">
      <c r="A1442" s="2">
        <f t="shared" ref="A1442:E1442" si="5365">A1263</f>
        <v>54</v>
      </c>
      <c r="B1442" s="1" t="str">
        <f t="shared" si="5365"/>
        <v>PRE-10049</v>
      </c>
      <c r="C1442" s="1" t="str">
        <f t="shared" si="5365"/>
        <v>SPP TAU - Circuit 66011</v>
      </c>
      <c r="D1442" s="2" t="str">
        <f t="shared" si="5365"/>
        <v>PRE-10049.1</v>
      </c>
      <c r="E1442" s="162" t="str">
        <f t="shared" si="5365"/>
        <v>SPP TAU - Circuit 66011</v>
      </c>
      <c r="F1442" s="123">
        <f t="shared" si="5242"/>
        <v>355</v>
      </c>
      <c r="G1442" s="213">
        <f>VLOOKUP($F1442,'2021 Depreciation Rates'!$A:$B,2,FALSE)</f>
        <v>3.5999999999999997E-2</v>
      </c>
      <c r="H1442" s="213">
        <f>VLOOKUP($F1442,'2022-2023 Depreciation Rates'!$A$1:$B$183,2,FALSE)</f>
        <v>2.8000000000000001E-2</v>
      </c>
      <c r="J1442" s="191">
        <f t="shared" ref="J1442:U1442" si="5366">-I1263*($G1442/12)</f>
        <v>0</v>
      </c>
      <c r="K1442" s="191">
        <f t="shared" si="5366"/>
        <v>0</v>
      </c>
      <c r="L1442" s="191">
        <f t="shared" si="5366"/>
        <v>0</v>
      </c>
      <c r="M1442" s="191">
        <f t="shared" si="5366"/>
        <v>0</v>
      </c>
      <c r="N1442" s="191">
        <f t="shared" si="5366"/>
        <v>0</v>
      </c>
      <c r="O1442" s="191">
        <f t="shared" si="5366"/>
        <v>0</v>
      </c>
      <c r="P1442" s="191">
        <f t="shared" si="5366"/>
        <v>0</v>
      </c>
      <c r="Q1442" s="191">
        <f t="shared" si="5366"/>
        <v>0</v>
      </c>
      <c r="R1442" s="191">
        <f t="shared" si="5366"/>
        <v>0</v>
      </c>
      <c r="S1442" s="191">
        <f t="shared" si="5366"/>
        <v>0</v>
      </c>
      <c r="T1442" s="191">
        <f t="shared" si="5366"/>
        <v>0</v>
      </c>
      <c r="U1442" s="191">
        <f t="shared" si="5366"/>
        <v>0</v>
      </c>
      <c r="V1442" s="163">
        <f t="shared" si="5012"/>
        <v>0</v>
      </c>
      <c r="W1442" s="116">
        <f t="shared" si="5313"/>
        <v>0</v>
      </c>
      <c r="X1442" s="191">
        <f t="shared" si="5244"/>
        <v>0</v>
      </c>
      <c r="Y1442" s="191">
        <f t="shared" ref="Y1442:AH1442" si="5367">-X1263*($G1442/12)</f>
        <v>0</v>
      </c>
      <c r="Z1442" s="191">
        <f t="shared" si="5367"/>
        <v>0</v>
      </c>
      <c r="AA1442" s="191">
        <f t="shared" si="5367"/>
        <v>0</v>
      </c>
      <c r="AB1442" s="191">
        <f t="shared" si="5367"/>
        <v>0</v>
      </c>
      <c r="AC1442" s="191">
        <f t="shared" si="5367"/>
        <v>0</v>
      </c>
      <c r="AD1442" s="191">
        <f t="shared" si="5367"/>
        <v>0</v>
      </c>
      <c r="AE1442" s="191">
        <f t="shared" si="5367"/>
        <v>0</v>
      </c>
      <c r="AF1442" s="191">
        <f t="shared" si="5367"/>
        <v>0</v>
      </c>
      <c r="AG1442" s="191">
        <f t="shared" si="5367"/>
        <v>0</v>
      </c>
      <c r="AH1442" s="191">
        <f t="shared" si="5367"/>
        <v>0</v>
      </c>
      <c r="AI1442" s="116">
        <f t="shared" si="5226"/>
        <v>0</v>
      </c>
      <c r="AJ1442" s="116">
        <f t="shared" si="5232"/>
        <v>0</v>
      </c>
      <c r="AK1442" s="116">
        <f t="shared" si="5233"/>
        <v>0</v>
      </c>
      <c r="AL1442" s="116">
        <f t="shared" si="5340"/>
        <v>0</v>
      </c>
      <c r="AM1442" s="116">
        <f t="shared" si="5340"/>
        <v>0</v>
      </c>
      <c r="AN1442" s="116">
        <f t="shared" si="5340"/>
        <v>0</v>
      </c>
      <c r="AO1442" s="116">
        <f t="shared" si="5340"/>
        <v>0</v>
      </c>
      <c r="AP1442" s="116">
        <f t="shared" si="5340"/>
        <v>0</v>
      </c>
      <c r="AQ1442" s="116">
        <f t="shared" si="5340"/>
        <v>0</v>
      </c>
      <c r="AR1442" s="116">
        <f t="shared" si="5340"/>
        <v>0</v>
      </c>
      <c r="AS1442" s="116">
        <f t="shared" si="5340"/>
        <v>0</v>
      </c>
      <c r="AT1442" s="116">
        <f t="shared" si="5340"/>
        <v>0</v>
      </c>
      <c r="AU1442" s="116">
        <f t="shared" si="5340"/>
        <v>0</v>
      </c>
      <c r="AV1442" s="116">
        <f t="shared" si="5027"/>
        <v>0</v>
      </c>
      <c r="AW1442" s="116">
        <f t="shared" si="5235"/>
        <v>0</v>
      </c>
      <c r="AX1442" s="116">
        <f t="shared" si="5330"/>
        <v>0</v>
      </c>
      <c r="AY1442" s="116">
        <f t="shared" si="5330"/>
        <v>0</v>
      </c>
      <c r="AZ1442" s="116">
        <f t="shared" si="5330"/>
        <v>0</v>
      </c>
      <c r="BA1442" s="116">
        <f t="shared" si="5330"/>
        <v>0</v>
      </c>
      <c r="BB1442" s="116">
        <f t="shared" si="5330"/>
        <v>0</v>
      </c>
      <c r="BC1442" s="116">
        <f t="shared" si="5330"/>
        <v>0</v>
      </c>
      <c r="BD1442" s="116">
        <f t="shared" si="5330"/>
        <v>0</v>
      </c>
      <c r="BE1442" s="116">
        <f t="shared" si="5330"/>
        <v>0</v>
      </c>
      <c r="BF1442" s="116">
        <f t="shared" si="5330"/>
        <v>-176.39714866666668</v>
      </c>
      <c r="BG1442" s="116">
        <f t="shared" si="5330"/>
        <v>-176.39714866666668</v>
      </c>
      <c r="BH1442" s="116">
        <f t="shared" si="5330"/>
        <v>-176.39714866666668</v>
      </c>
      <c r="BI1442" s="116">
        <f t="shared" si="5028"/>
        <v>-529.19144600000004</v>
      </c>
      <c r="BV1442" s="163"/>
      <c r="CI1442" s="163"/>
      <c r="CV1442" s="163"/>
      <c r="DI1442" s="163"/>
      <c r="DV1442" s="163"/>
      <c r="EI1442" s="163"/>
    </row>
    <row r="1443" spans="1:139" ht="15.75" customHeight="1" outlineLevel="1" x14ac:dyDescent="0.25">
      <c r="A1443" s="2">
        <f t="shared" ref="A1443:E1443" si="5368">A1264</f>
        <v>55</v>
      </c>
      <c r="B1443" s="1" t="str">
        <f t="shared" si="5368"/>
        <v>TAU-TBD47</v>
      </c>
      <c r="C1443" s="1" t="str">
        <f t="shared" si="5368"/>
        <v>SPP TAU - Circuit 66047</v>
      </c>
      <c r="D1443" s="2" t="str">
        <f t="shared" si="5368"/>
        <v>TAU-TBD47.1</v>
      </c>
      <c r="E1443" s="162" t="str">
        <f t="shared" si="5368"/>
        <v>SPP TAU - Circuit 66047</v>
      </c>
      <c r="F1443" s="123">
        <f t="shared" si="5242"/>
        <v>355</v>
      </c>
      <c r="G1443" s="213">
        <f>VLOOKUP($F1443,'2021 Depreciation Rates'!$A:$B,2,FALSE)</f>
        <v>3.5999999999999997E-2</v>
      </c>
      <c r="H1443" s="213">
        <f>VLOOKUP($F1443,'2022-2023 Depreciation Rates'!$A$1:$B$183,2,FALSE)</f>
        <v>2.8000000000000001E-2</v>
      </c>
      <c r="J1443" s="191">
        <f t="shared" ref="J1443:U1443" si="5369">-I1264*($G1443/12)</f>
        <v>0</v>
      </c>
      <c r="K1443" s="191">
        <f t="shared" si="5369"/>
        <v>0</v>
      </c>
      <c r="L1443" s="191">
        <f t="shared" si="5369"/>
        <v>0</v>
      </c>
      <c r="M1443" s="191">
        <f t="shared" si="5369"/>
        <v>0</v>
      </c>
      <c r="N1443" s="191">
        <f t="shared" si="5369"/>
        <v>0</v>
      </c>
      <c r="O1443" s="191">
        <f t="shared" si="5369"/>
        <v>0</v>
      </c>
      <c r="P1443" s="191">
        <f t="shared" si="5369"/>
        <v>0</v>
      </c>
      <c r="Q1443" s="191">
        <f t="shared" si="5369"/>
        <v>0</v>
      </c>
      <c r="R1443" s="191">
        <f t="shared" si="5369"/>
        <v>0</v>
      </c>
      <c r="S1443" s="191">
        <f t="shared" si="5369"/>
        <v>0</v>
      </c>
      <c r="T1443" s="191">
        <f t="shared" si="5369"/>
        <v>0</v>
      </c>
      <c r="U1443" s="191">
        <f t="shared" si="5369"/>
        <v>0</v>
      </c>
      <c r="V1443" s="163">
        <f t="shared" si="5012"/>
        <v>0</v>
      </c>
      <c r="W1443" s="116">
        <f t="shared" si="5313"/>
        <v>0</v>
      </c>
      <c r="X1443" s="191">
        <f t="shared" si="5244"/>
        <v>0</v>
      </c>
      <c r="Y1443" s="191">
        <f t="shared" ref="Y1443:AH1443" si="5370">-X1264*($G1443/12)</f>
        <v>0</v>
      </c>
      <c r="Z1443" s="191">
        <f t="shared" si="5370"/>
        <v>0</v>
      </c>
      <c r="AA1443" s="191">
        <f t="shared" si="5370"/>
        <v>0</v>
      </c>
      <c r="AB1443" s="191">
        <f t="shared" si="5370"/>
        <v>0</v>
      </c>
      <c r="AC1443" s="191">
        <f t="shared" si="5370"/>
        <v>0</v>
      </c>
      <c r="AD1443" s="191">
        <f t="shared" si="5370"/>
        <v>0</v>
      </c>
      <c r="AE1443" s="191">
        <f t="shared" si="5370"/>
        <v>0</v>
      </c>
      <c r="AF1443" s="191">
        <f t="shared" si="5370"/>
        <v>0</v>
      </c>
      <c r="AG1443" s="191">
        <f t="shared" si="5370"/>
        <v>0</v>
      </c>
      <c r="AH1443" s="191">
        <f t="shared" si="5370"/>
        <v>0</v>
      </c>
      <c r="AI1443" s="116">
        <f t="shared" si="5226"/>
        <v>0</v>
      </c>
      <c r="AJ1443" s="116">
        <f t="shared" si="5232"/>
        <v>0</v>
      </c>
      <c r="AK1443" s="116">
        <f t="shared" si="5233"/>
        <v>0</v>
      </c>
      <c r="AL1443" s="116">
        <f t="shared" si="5340"/>
        <v>0</v>
      </c>
      <c r="AM1443" s="116">
        <f t="shared" si="5340"/>
        <v>0</v>
      </c>
      <c r="AN1443" s="116">
        <f t="shared" si="5340"/>
        <v>0</v>
      </c>
      <c r="AO1443" s="116">
        <f t="shared" si="5340"/>
        <v>0</v>
      </c>
      <c r="AP1443" s="116">
        <f t="shared" si="5340"/>
        <v>0</v>
      </c>
      <c r="AQ1443" s="116">
        <f t="shared" si="5340"/>
        <v>0</v>
      </c>
      <c r="AR1443" s="116">
        <f t="shared" si="5340"/>
        <v>0</v>
      </c>
      <c r="AS1443" s="116">
        <f t="shared" si="5340"/>
        <v>0</v>
      </c>
      <c r="AT1443" s="116">
        <f t="shared" si="5340"/>
        <v>0</v>
      </c>
      <c r="AU1443" s="116">
        <f t="shared" si="5340"/>
        <v>0</v>
      </c>
      <c r="AV1443" s="116">
        <f t="shared" si="5027"/>
        <v>0</v>
      </c>
      <c r="AW1443" s="116">
        <f t="shared" si="5235"/>
        <v>0</v>
      </c>
      <c r="AX1443" s="116">
        <f t="shared" si="5330"/>
        <v>0</v>
      </c>
      <c r="AY1443" s="116">
        <f t="shared" si="5330"/>
        <v>0</v>
      </c>
      <c r="AZ1443" s="116">
        <f t="shared" si="5330"/>
        <v>0</v>
      </c>
      <c r="BA1443" s="116">
        <f t="shared" si="5330"/>
        <v>0</v>
      </c>
      <c r="BB1443" s="116">
        <f t="shared" si="5330"/>
        <v>0</v>
      </c>
      <c r="BC1443" s="116">
        <f t="shared" si="5330"/>
        <v>0</v>
      </c>
      <c r="BD1443" s="116">
        <f t="shared" si="5330"/>
        <v>0</v>
      </c>
      <c r="BE1443" s="116">
        <f t="shared" si="5330"/>
        <v>0</v>
      </c>
      <c r="BF1443" s="116">
        <f t="shared" si="5330"/>
        <v>-7.4114600000000008</v>
      </c>
      <c r="BG1443" s="116">
        <f t="shared" si="5330"/>
        <v>-7.4114600000000008</v>
      </c>
      <c r="BH1443" s="116">
        <f t="shared" si="5330"/>
        <v>-7.4114600000000008</v>
      </c>
      <c r="BI1443" s="116">
        <f t="shared" si="5028"/>
        <v>-22.234380000000002</v>
      </c>
      <c r="BV1443" s="163"/>
      <c r="CI1443" s="163"/>
      <c r="CV1443" s="163"/>
      <c r="DI1443" s="163"/>
      <c r="DV1443" s="163"/>
      <c r="EI1443" s="163"/>
    </row>
    <row r="1444" spans="1:139" ht="15.75" customHeight="1" outlineLevel="1" x14ac:dyDescent="0.25">
      <c r="A1444" s="2">
        <f t="shared" ref="A1444:E1444" si="5371">A1265</f>
        <v>56</v>
      </c>
      <c r="B1444" s="1" t="str">
        <f t="shared" si="5371"/>
        <v>TAU-TBD48</v>
      </c>
      <c r="C1444" s="1" t="str">
        <f t="shared" si="5371"/>
        <v>SPP TAU - Circuit 66436</v>
      </c>
      <c r="D1444" s="2" t="str">
        <f t="shared" si="5371"/>
        <v>TAU-TBD48.1</v>
      </c>
      <c r="E1444" s="162" t="str">
        <f t="shared" si="5371"/>
        <v>SPP TAU - Circuit 66436</v>
      </c>
      <c r="F1444" s="123">
        <f t="shared" si="5242"/>
        <v>355</v>
      </c>
      <c r="G1444" s="213">
        <f>VLOOKUP($F1444,'2021 Depreciation Rates'!$A:$B,2,FALSE)</f>
        <v>3.5999999999999997E-2</v>
      </c>
      <c r="H1444" s="213">
        <f>VLOOKUP($F1444,'2022-2023 Depreciation Rates'!$A$1:$B$183,2,FALSE)</f>
        <v>2.8000000000000001E-2</v>
      </c>
      <c r="J1444" s="191">
        <f t="shared" ref="J1444:U1444" si="5372">-I1265*($G1444/12)</f>
        <v>0</v>
      </c>
      <c r="K1444" s="191">
        <f t="shared" si="5372"/>
        <v>0</v>
      </c>
      <c r="L1444" s="191">
        <f t="shared" si="5372"/>
        <v>0</v>
      </c>
      <c r="M1444" s="191">
        <f t="shared" si="5372"/>
        <v>0</v>
      </c>
      <c r="N1444" s="191">
        <f t="shared" si="5372"/>
        <v>0</v>
      </c>
      <c r="O1444" s="191">
        <f t="shared" si="5372"/>
        <v>0</v>
      </c>
      <c r="P1444" s="191">
        <f t="shared" si="5372"/>
        <v>0</v>
      </c>
      <c r="Q1444" s="191">
        <f t="shared" si="5372"/>
        <v>0</v>
      </c>
      <c r="R1444" s="191">
        <f t="shared" si="5372"/>
        <v>0</v>
      </c>
      <c r="S1444" s="191">
        <f t="shared" si="5372"/>
        <v>0</v>
      </c>
      <c r="T1444" s="191">
        <f t="shared" si="5372"/>
        <v>0</v>
      </c>
      <c r="U1444" s="191">
        <f t="shared" si="5372"/>
        <v>0</v>
      </c>
      <c r="V1444" s="163">
        <f t="shared" si="5012"/>
        <v>0</v>
      </c>
      <c r="W1444" s="116">
        <f t="shared" si="5313"/>
        <v>0</v>
      </c>
      <c r="X1444" s="191">
        <f t="shared" si="5244"/>
        <v>0</v>
      </c>
      <c r="Y1444" s="191">
        <f t="shared" ref="Y1444:AH1444" si="5373">-X1265*($G1444/12)</f>
        <v>0</v>
      </c>
      <c r="Z1444" s="191">
        <f t="shared" si="5373"/>
        <v>0</v>
      </c>
      <c r="AA1444" s="191">
        <f t="shared" si="5373"/>
        <v>0</v>
      </c>
      <c r="AB1444" s="191">
        <f t="shared" si="5373"/>
        <v>0</v>
      </c>
      <c r="AC1444" s="191">
        <f t="shared" si="5373"/>
        <v>0</v>
      </c>
      <c r="AD1444" s="191">
        <f t="shared" si="5373"/>
        <v>0</v>
      </c>
      <c r="AE1444" s="191">
        <f t="shared" si="5373"/>
        <v>0</v>
      </c>
      <c r="AF1444" s="191">
        <f t="shared" si="5373"/>
        <v>0</v>
      </c>
      <c r="AG1444" s="191">
        <f t="shared" si="5373"/>
        <v>0</v>
      </c>
      <c r="AH1444" s="191">
        <f t="shared" si="5373"/>
        <v>0</v>
      </c>
      <c r="AI1444" s="116">
        <f t="shared" si="5226"/>
        <v>0</v>
      </c>
      <c r="AJ1444" s="116">
        <f t="shared" si="5232"/>
        <v>0</v>
      </c>
      <c r="AK1444" s="116">
        <f t="shared" si="5233"/>
        <v>0</v>
      </c>
      <c r="AL1444" s="116">
        <f t="shared" si="5340"/>
        <v>0</v>
      </c>
      <c r="AM1444" s="116">
        <f t="shared" si="5340"/>
        <v>0</v>
      </c>
      <c r="AN1444" s="116">
        <f t="shared" si="5340"/>
        <v>0</v>
      </c>
      <c r="AO1444" s="116">
        <f t="shared" si="5340"/>
        <v>0</v>
      </c>
      <c r="AP1444" s="116">
        <f t="shared" si="5340"/>
        <v>0</v>
      </c>
      <c r="AQ1444" s="116">
        <f t="shared" si="5340"/>
        <v>0</v>
      </c>
      <c r="AR1444" s="116">
        <f t="shared" si="5340"/>
        <v>0</v>
      </c>
      <c r="AS1444" s="116">
        <f t="shared" si="5340"/>
        <v>0</v>
      </c>
      <c r="AT1444" s="116">
        <f t="shared" si="5340"/>
        <v>0</v>
      </c>
      <c r="AU1444" s="116">
        <f t="shared" si="5340"/>
        <v>0</v>
      </c>
      <c r="AV1444" s="116">
        <f t="shared" si="5027"/>
        <v>0</v>
      </c>
      <c r="AW1444" s="116">
        <f t="shared" si="5235"/>
        <v>0</v>
      </c>
      <c r="AX1444" s="116">
        <f t="shared" si="5330"/>
        <v>0</v>
      </c>
      <c r="AY1444" s="116">
        <f t="shared" si="5330"/>
        <v>0</v>
      </c>
      <c r="AZ1444" s="116">
        <f t="shared" si="5330"/>
        <v>0</v>
      </c>
      <c r="BA1444" s="116">
        <f t="shared" si="5330"/>
        <v>0</v>
      </c>
      <c r="BB1444" s="116">
        <f t="shared" si="5330"/>
        <v>0</v>
      </c>
      <c r="BC1444" s="116">
        <f t="shared" si="5330"/>
        <v>0</v>
      </c>
      <c r="BD1444" s="116">
        <f t="shared" si="5330"/>
        <v>0</v>
      </c>
      <c r="BE1444" s="116">
        <f t="shared" si="5330"/>
        <v>0</v>
      </c>
      <c r="BF1444" s="116">
        <f t="shared" si="5330"/>
        <v>0</v>
      </c>
      <c r="BG1444" s="116">
        <f t="shared" si="5330"/>
        <v>-251.98964000000004</v>
      </c>
      <c r="BH1444" s="116">
        <f t="shared" si="5330"/>
        <v>-251.98964000000004</v>
      </c>
      <c r="BI1444" s="116">
        <f t="shared" si="5028"/>
        <v>-503.97928000000007</v>
      </c>
      <c r="BV1444" s="163"/>
      <c r="CI1444" s="163"/>
      <c r="CV1444" s="163"/>
      <c r="DI1444" s="163"/>
      <c r="DV1444" s="163"/>
      <c r="EI1444" s="163"/>
    </row>
    <row r="1445" spans="1:139" ht="15.75" customHeight="1" outlineLevel="1" x14ac:dyDescent="0.25">
      <c r="A1445" s="2">
        <f t="shared" ref="A1445:E1445" si="5374">A1266</f>
        <v>57</v>
      </c>
      <c r="B1445" s="1" t="str">
        <f t="shared" si="5374"/>
        <v>TAU-TBD49</v>
      </c>
      <c r="C1445" s="1" t="str">
        <f t="shared" si="5374"/>
        <v>SPP TAU - Circuit 66098</v>
      </c>
      <c r="D1445" s="2" t="str">
        <f t="shared" si="5374"/>
        <v>TAU-TBD49.1</v>
      </c>
      <c r="E1445" s="162" t="str">
        <f t="shared" si="5374"/>
        <v>SPP TAU - Circuit 66098</v>
      </c>
      <c r="F1445" s="123">
        <f t="shared" si="5242"/>
        <v>355</v>
      </c>
      <c r="G1445" s="213">
        <f>VLOOKUP($F1445,'2021 Depreciation Rates'!$A:$B,2,FALSE)</f>
        <v>3.5999999999999997E-2</v>
      </c>
      <c r="H1445" s="213">
        <f>VLOOKUP($F1445,'2022-2023 Depreciation Rates'!$A$1:$B$183,2,FALSE)</f>
        <v>2.8000000000000001E-2</v>
      </c>
      <c r="J1445" s="191">
        <f t="shared" ref="J1445:U1445" si="5375">-I1266*($G1445/12)</f>
        <v>0</v>
      </c>
      <c r="K1445" s="191">
        <f t="shared" si="5375"/>
        <v>0</v>
      </c>
      <c r="L1445" s="191">
        <f t="shared" si="5375"/>
        <v>0</v>
      </c>
      <c r="M1445" s="191">
        <f t="shared" si="5375"/>
        <v>0</v>
      </c>
      <c r="N1445" s="191">
        <f t="shared" si="5375"/>
        <v>0</v>
      </c>
      <c r="O1445" s="191">
        <f t="shared" si="5375"/>
        <v>0</v>
      </c>
      <c r="P1445" s="191">
        <f t="shared" si="5375"/>
        <v>0</v>
      </c>
      <c r="Q1445" s="191">
        <f t="shared" si="5375"/>
        <v>0</v>
      </c>
      <c r="R1445" s="191">
        <f t="shared" si="5375"/>
        <v>0</v>
      </c>
      <c r="S1445" s="191">
        <f t="shared" si="5375"/>
        <v>0</v>
      </c>
      <c r="T1445" s="191">
        <f t="shared" si="5375"/>
        <v>0</v>
      </c>
      <c r="U1445" s="191">
        <f t="shared" si="5375"/>
        <v>0</v>
      </c>
      <c r="V1445" s="163">
        <f t="shared" si="5012"/>
        <v>0</v>
      </c>
      <c r="W1445" s="116">
        <f t="shared" si="5313"/>
        <v>0</v>
      </c>
      <c r="X1445" s="191">
        <f t="shared" si="5244"/>
        <v>0</v>
      </c>
      <c r="Y1445" s="191">
        <f t="shared" ref="Y1445:AH1445" si="5376">-X1266*($G1445/12)</f>
        <v>0</v>
      </c>
      <c r="Z1445" s="191">
        <f t="shared" si="5376"/>
        <v>0</v>
      </c>
      <c r="AA1445" s="191">
        <f t="shared" si="5376"/>
        <v>0</v>
      </c>
      <c r="AB1445" s="191">
        <f t="shared" si="5376"/>
        <v>0</v>
      </c>
      <c r="AC1445" s="191">
        <f t="shared" si="5376"/>
        <v>0</v>
      </c>
      <c r="AD1445" s="191">
        <f t="shared" si="5376"/>
        <v>0</v>
      </c>
      <c r="AE1445" s="191">
        <f t="shared" si="5376"/>
        <v>0</v>
      </c>
      <c r="AF1445" s="191">
        <f t="shared" si="5376"/>
        <v>0</v>
      </c>
      <c r="AG1445" s="191">
        <f t="shared" si="5376"/>
        <v>0</v>
      </c>
      <c r="AH1445" s="191">
        <f t="shared" si="5376"/>
        <v>0</v>
      </c>
      <c r="AI1445" s="116">
        <f t="shared" ref="AI1445:AI1476" si="5377">SUM(W1445:AH1445)</f>
        <v>0</v>
      </c>
      <c r="AJ1445" s="116">
        <f t="shared" si="5232"/>
        <v>0</v>
      </c>
      <c r="AK1445" s="116">
        <f t="shared" si="5233"/>
        <v>0</v>
      </c>
      <c r="AL1445" s="116">
        <f t="shared" si="5340"/>
        <v>0</v>
      </c>
      <c r="AM1445" s="116">
        <f t="shared" si="5340"/>
        <v>0</v>
      </c>
      <c r="AN1445" s="116">
        <f t="shared" si="5340"/>
        <v>0</v>
      </c>
      <c r="AO1445" s="116">
        <f t="shared" si="5340"/>
        <v>0</v>
      </c>
      <c r="AP1445" s="116">
        <f t="shared" si="5340"/>
        <v>0</v>
      </c>
      <c r="AQ1445" s="116">
        <f t="shared" si="5340"/>
        <v>0</v>
      </c>
      <c r="AR1445" s="116">
        <f t="shared" si="5340"/>
        <v>0</v>
      </c>
      <c r="AS1445" s="116">
        <f t="shared" si="5340"/>
        <v>0</v>
      </c>
      <c r="AT1445" s="116">
        <f t="shared" si="5340"/>
        <v>0</v>
      </c>
      <c r="AU1445" s="116">
        <f t="shared" si="5340"/>
        <v>0</v>
      </c>
      <c r="AV1445" s="116">
        <f t="shared" si="5027"/>
        <v>0</v>
      </c>
      <c r="AW1445" s="116">
        <f t="shared" si="5235"/>
        <v>0</v>
      </c>
      <c r="AX1445" s="116">
        <f t="shared" si="5330"/>
        <v>0</v>
      </c>
      <c r="AY1445" s="116">
        <f t="shared" si="5330"/>
        <v>0</v>
      </c>
      <c r="AZ1445" s="116">
        <f t="shared" si="5330"/>
        <v>0</v>
      </c>
      <c r="BA1445" s="116">
        <f t="shared" si="5330"/>
        <v>0</v>
      </c>
      <c r="BB1445" s="116">
        <f t="shared" si="5330"/>
        <v>0</v>
      </c>
      <c r="BC1445" s="116">
        <f t="shared" si="5330"/>
        <v>0</v>
      </c>
      <c r="BD1445" s="116">
        <f t="shared" si="5330"/>
        <v>0</v>
      </c>
      <c r="BE1445" s="116">
        <f t="shared" si="5330"/>
        <v>0</v>
      </c>
      <c r="BF1445" s="116">
        <f t="shared" si="5330"/>
        <v>0</v>
      </c>
      <c r="BG1445" s="116">
        <f t="shared" si="5330"/>
        <v>-162.27356600000002</v>
      </c>
      <c r="BH1445" s="116">
        <f t="shared" si="5330"/>
        <v>-162.27356600000002</v>
      </c>
      <c r="BI1445" s="116">
        <f t="shared" si="5028"/>
        <v>-324.54713200000003</v>
      </c>
      <c r="BV1445" s="163"/>
      <c r="CI1445" s="163"/>
      <c r="CV1445" s="163"/>
      <c r="DI1445" s="163"/>
      <c r="DV1445" s="163"/>
      <c r="EI1445" s="163"/>
    </row>
    <row r="1446" spans="1:139" ht="15.75" customHeight="1" outlineLevel="1" x14ac:dyDescent="0.25">
      <c r="A1446" s="2">
        <f t="shared" ref="A1446:E1446" si="5378">A1267</f>
        <v>58</v>
      </c>
      <c r="B1446" s="1" t="str">
        <f t="shared" si="5378"/>
        <v>TAU-TBD50</v>
      </c>
      <c r="C1446" s="1" t="str">
        <f t="shared" si="5378"/>
        <v>SPP TAU - Circuit 230020</v>
      </c>
      <c r="D1446" s="2" t="str">
        <f t="shared" si="5378"/>
        <v>TAU-TBD50.1</v>
      </c>
      <c r="E1446" s="162" t="str">
        <f t="shared" si="5378"/>
        <v>SPP TAU - Circuit 230020</v>
      </c>
      <c r="F1446" s="123">
        <f t="shared" si="5242"/>
        <v>355</v>
      </c>
      <c r="G1446" s="213">
        <f>VLOOKUP($F1446,'2021 Depreciation Rates'!$A:$B,2,FALSE)</f>
        <v>3.5999999999999997E-2</v>
      </c>
      <c r="H1446" s="213">
        <f>VLOOKUP($F1446,'2022-2023 Depreciation Rates'!$A$1:$B$183,2,FALSE)</f>
        <v>2.8000000000000001E-2</v>
      </c>
      <c r="J1446" s="191">
        <f t="shared" ref="J1446:U1446" si="5379">-I1267*($G1446/12)</f>
        <v>0</v>
      </c>
      <c r="K1446" s="191">
        <f t="shared" si="5379"/>
        <v>0</v>
      </c>
      <c r="L1446" s="191">
        <f t="shared" si="5379"/>
        <v>0</v>
      </c>
      <c r="M1446" s="191">
        <f t="shared" si="5379"/>
        <v>0</v>
      </c>
      <c r="N1446" s="191">
        <f t="shared" si="5379"/>
        <v>0</v>
      </c>
      <c r="O1446" s="191">
        <f t="shared" si="5379"/>
        <v>0</v>
      </c>
      <c r="P1446" s="191">
        <f t="shared" si="5379"/>
        <v>0</v>
      </c>
      <c r="Q1446" s="191">
        <f t="shared" si="5379"/>
        <v>0</v>
      </c>
      <c r="R1446" s="191">
        <f t="shared" si="5379"/>
        <v>0</v>
      </c>
      <c r="S1446" s="191">
        <f t="shared" si="5379"/>
        <v>0</v>
      </c>
      <c r="T1446" s="191">
        <f t="shared" si="5379"/>
        <v>0</v>
      </c>
      <c r="U1446" s="191">
        <f t="shared" si="5379"/>
        <v>0</v>
      </c>
      <c r="V1446" s="163">
        <f t="shared" si="5012"/>
        <v>0</v>
      </c>
      <c r="W1446" s="116">
        <f t="shared" si="5313"/>
        <v>0</v>
      </c>
      <c r="X1446" s="191">
        <f t="shared" si="5244"/>
        <v>0</v>
      </c>
      <c r="Y1446" s="191">
        <f t="shared" ref="Y1446:AH1446" si="5380">-X1267*($G1446/12)</f>
        <v>0</v>
      </c>
      <c r="Z1446" s="191">
        <f t="shared" si="5380"/>
        <v>0</v>
      </c>
      <c r="AA1446" s="191">
        <f t="shared" si="5380"/>
        <v>0</v>
      </c>
      <c r="AB1446" s="191">
        <f t="shared" si="5380"/>
        <v>0</v>
      </c>
      <c r="AC1446" s="191">
        <f t="shared" si="5380"/>
        <v>0</v>
      </c>
      <c r="AD1446" s="191">
        <f t="shared" si="5380"/>
        <v>0</v>
      </c>
      <c r="AE1446" s="191">
        <f t="shared" si="5380"/>
        <v>0</v>
      </c>
      <c r="AF1446" s="191">
        <f t="shared" si="5380"/>
        <v>0</v>
      </c>
      <c r="AG1446" s="191">
        <f t="shared" si="5380"/>
        <v>0</v>
      </c>
      <c r="AH1446" s="191">
        <f t="shared" si="5380"/>
        <v>0</v>
      </c>
      <c r="AI1446" s="116">
        <f t="shared" si="5377"/>
        <v>0</v>
      </c>
      <c r="AJ1446" s="116">
        <f t="shared" si="5232"/>
        <v>0</v>
      </c>
      <c r="AK1446" s="116">
        <f t="shared" si="5233"/>
        <v>0</v>
      </c>
      <c r="AL1446" s="116">
        <f t="shared" si="5340"/>
        <v>0</v>
      </c>
      <c r="AM1446" s="116">
        <f t="shared" si="5340"/>
        <v>0</v>
      </c>
      <c r="AN1446" s="116">
        <f t="shared" si="5340"/>
        <v>0</v>
      </c>
      <c r="AO1446" s="116">
        <f t="shared" si="5340"/>
        <v>0</v>
      </c>
      <c r="AP1446" s="116">
        <f t="shared" si="5340"/>
        <v>0</v>
      </c>
      <c r="AQ1446" s="116">
        <f t="shared" si="5340"/>
        <v>0</v>
      </c>
      <c r="AR1446" s="116">
        <f t="shared" si="5340"/>
        <v>0</v>
      </c>
      <c r="AS1446" s="116">
        <f t="shared" si="5340"/>
        <v>0</v>
      </c>
      <c r="AT1446" s="116">
        <f t="shared" si="5340"/>
        <v>0</v>
      </c>
      <c r="AU1446" s="116">
        <f t="shared" si="5340"/>
        <v>0</v>
      </c>
      <c r="AV1446" s="116">
        <f t="shared" si="5027"/>
        <v>0</v>
      </c>
      <c r="AW1446" s="116">
        <f t="shared" si="5235"/>
        <v>0</v>
      </c>
      <c r="AX1446" s="116">
        <f t="shared" ref="AX1446:BH1461" si="5381">-AW1267*($H1446/12)</f>
        <v>0</v>
      </c>
      <c r="AY1446" s="116">
        <f t="shared" si="5381"/>
        <v>0</v>
      </c>
      <c r="AZ1446" s="116">
        <f t="shared" si="5381"/>
        <v>0</v>
      </c>
      <c r="BA1446" s="116">
        <f t="shared" si="5381"/>
        <v>0</v>
      </c>
      <c r="BB1446" s="116">
        <f t="shared" si="5381"/>
        <v>0</v>
      </c>
      <c r="BC1446" s="116">
        <f t="shared" si="5381"/>
        <v>0</v>
      </c>
      <c r="BD1446" s="116">
        <f t="shared" si="5381"/>
        <v>0</v>
      </c>
      <c r="BE1446" s="116">
        <f t="shared" si="5381"/>
        <v>0</v>
      </c>
      <c r="BF1446" s="116">
        <f t="shared" si="5381"/>
        <v>0</v>
      </c>
      <c r="BG1446" s="116">
        <f t="shared" si="5381"/>
        <v>0</v>
      </c>
      <c r="BH1446" s="116">
        <f t="shared" si="5381"/>
        <v>0</v>
      </c>
      <c r="BI1446" s="116">
        <f t="shared" si="5028"/>
        <v>0</v>
      </c>
      <c r="BV1446" s="163"/>
      <c r="CI1446" s="163"/>
      <c r="CV1446" s="163"/>
      <c r="DI1446" s="163"/>
      <c r="DV1446" s="163"/>
      <c r="EI1446" s="163"/>
    </row>
    <row r="1447" spans="1:139" ht="15.75" customHeight="1" outlineLevel="1" x14ac:dyDescent="0.25">
      <c r="A1447" s="2">
        <f t="shared" ref="A1447:E1447" si="5382">A1268</f>
        <v>59</v>
      </c>
      <c r="B1447" s="1" t="str">
        <f t="shared" si="5382"/>
        <v>TAU-TBD51</v>
      </c>
      <c r="C1447" s="1" t="str">
        <f t="shared" si="5382"/>
        <v>SPP TAU - Circuit 230623</v>
      </c>
      <c r="D1447" s="2" t="str">
        <f t="shared" si="5382"/>
        <v>TAU-TBD51.1</v>
      </c>
      <c r="E1447" s="162" t="str">
        <f t="shared" si="5382"/>
        <v>SPP TAU - Circuit 230623</v>
      </c>
      <c r="F1447" s="123">
        <f t="shared" si="5242"/>
        <v>355</v>
      </c>
      <c r="G1447" s="213">
        <f>VLOOKUP($F1447,'2021 Depreciation Rates'!$A:$B,2,FALSE)</f>
        <v>3.5999999999999997E-2</v>
      </c>
      <c r="H1447" s="213">
        <f>VLOOKUP($F1447,'2022-2023 Depreciation Rates'!$A$1:$B$183,2,FALSE)</f>
        <v>2.8000000000000001E-2</v>
      </c>
      <c r="J1447" s="191">
        <f t="shared" ref="J1447:U1447" si="5383">-I1268*($G1447/12)</f>
        <v>0</v>
      </c>
      <c r="K1447" s="191">
        <f t="shared" si="5383"/>
        <v>0</v>
      </c>
      <c r="L1447" s="191">
        <f t="shared" si="5383"/>
        <v>0</v>
      </c>
      <c r="M1447" s="191">
        <f t="shared" si="5383"/>
        <v>0</v>
      </c>
      <c r="N1447" s="191">
        <f t="shared" si="5383"/>
        <v>0</v>
      </c>
      <c r="O1447" s="191">
        <f t="shared" si="5383"/>
        <v>0</v>
      </c>
      <c r="P1447" s="191">
        <f t="shared" si="5383"/>
        <v>0</v>
      </c>
      <c r="Q1447" s="191">
        <f t="shared" si="5383"/>
        <v>0</v>
      </c>
      <c r="R1447" s="191">
        <f t="shared" si="5383"/>
        <v>0</v>
      </c>
      <c r="S1447" s="191">
        <f t="shared" si="5383"/>
        <v>0</v>
      </c>
      <c r="T1447" s="191">
        <f t="shared" si="5383"/>
        <v>0</v>
      </c>
      <c r="U1447" s="191">
        <f t="shared" si="5383"/>
        <v>0</v>
      </c>
      <c r="V1447" s="163">
        <f t="shared" si="5012"/>
        <v>0</v>
      </c>
      <c r="W1447" s="116">
        <f t="shared" si="5313"/>
        <v>0</v>
      </c>
      <c r="X1447" s="191">
        <f t="shared" si="5244"/>
        <v>0</v>
      </c>
      <c r="Y1447" s="191">
        <f t="shared" ref="Y1447:AH1447" si="5384">-X1268*($G1447/12)</f>
        <v>0</v>
      </c>
      <c r="Z1447" s="191">
        <f t="shared" si="5384"/>
        <v>0</v>
      </c>
      <c r="AA1447" s="191">
        <f t="shared" si="5384"/>
        <v>0</v>
      </c>
      <c r="AB1447" s="191">
        <f t="shared" si="5384"/>
        <v>0</v>
      </c>
      <c r="AC1447" s="191">
        <f t="shared" si="5384"/>
        <v>0</v>
      </c>
      <c r="AD1447" s="191">
        <f t="shared" si="5384"/>
        <v>0</v>
      </c>
      <c r="AE1447" s="191">
        <f t="shared" si="5384"/>
        <v>0</v>
      </c>
      <c r="AF1447" s="191">
        <f t="shared" si="5384"/>
        <v>0</v>
      </c>
      <c r="AG1447" s="191">
        <f t="shared" si="5384"/>
        <v>0</v>
      </c>
      <c r="AH1447" s="191">
        <f t="shared" si="5384"/>
        <v>0</v>
      </c>
      <c r="AI1447" s="116">
        <f t="shared" si="5377"/>
        <v>0</v>
      </c>
      <c r="AJ1447" s="116">
        <f t="shared" si="5232"/>
        <v>0</v>
      </c>
      <c r="AK1447" s="116">
        <f t="shared" si="5233"/>
        <v>0</v>
      </c>
      <c r="AL1447" s="116">
        <f t="shared" si="5340"/>
        <v>0</v>
      </c>
      <c r="AM1447" s="116">
        <f t="shared" si="5340"/>
        <v>0</v>
      </c>
      <c r="AN1447" s="116">
        <f t="shared" si="5340"/>
        <v>0</v>
      </c>
      <c r="AO1447" s="116">
        <f t="shared" si="5340"/>
        <v>0</v>
      </c>
      <c r="AP1447" s="116">
        <f t="shared" si="5340"/>
        <v>0</v>
      </c>
      <c r="AQ1447" s="116">
        <f t="shared" si="5340"/>
        <v>0</v>
      </c>
      <c r="AR1447" s="116">
        <f t="shared" si="5340"/>
        <v>0</v>
      </c>
      <c r="AS1447" s="116">
        <f t="shared" si="5340"/>
        <v>0</v>
      </c>
      <c r="AT1447" s="116">
        <f t="shared" si="5340"/>
        <v>0</v>
      </c>
      <c r="AU1447" s="116">
        <f t="shared" si="5340"/>
        <v>0</v>
      </c>
      <c r="AV1447" s="116">
        <f t="shared" si="5027"/>
        <v>0</v>
      </c>
      <c r="AW1447" s="116">
        <f t="shared" si="5235"/>
        <v>0</v>
      </c>
      <c r="AX1447" s="116">
        <f t="shared" si="5381"/>
        <v>0</v>
      </c>
      <c r="AY1447" s="116">
        <f t="shared" si="5381"/>
        <v>0</v>
      </c>
      <c r="AZ1447" s="116">
        <f t="shared" si="5381"/>
        <v>0</v>
      </c>
      <c r="BA1447" s="116">
        <f t="shared" si="5381"/>
        <v>0</v>
      </c>
      <c r="BB1447" s="116">
        <f t="shared" si="5381"/>
        <v>0</v>
      </c>
      <c r="BC1447" s="116">
        <f t="shared" si="5381"/>
        <v>0</v>
      </c>
      <c r="BD1447" s="116">
        <f t="shared" si="5381"/>
        <v>0</v>
      </c>
      <c r="BE1447" s="116">
        <f t="shared" si="5381"/>
        <v>0</v>
      </c>
      <c r="BF1447" s="116">
        <f t="shared" si="5381"/>
        <v>0</v>
      </c>
      <c r="BG1447" s="116">
        <f t="shared" si="5381"/>
        <v>0</v>
      </c>
      <c r="BH1447" s="116">
        <f t="shared" si="5381"/>
        <v>0</v>
      </c>
      <c r="BI1447" s="116">
        <f t="shared" si="5028"/>
        <v>0</v>
      </c>
      <c r="BV1447" s="163"/>
      <c r="CI1447" s="163"/>
      <c r="CV1447" s="163"/>
      <c r="DI1447" s="163"/>
      <c r="DV1447" s="163"/>
      <c r="EI1447" s="163"/>
    </row>
    <row r="1448" spans="1:139" ht="15.75" customHeight="1" outlineLevel="1" x14ac:dyDescent="0.25">
      <c r="A1448" s="2">
        <f t="shared" ref="A1448:E1448" si="5385">A1269</f>
        <v>60</v>
      </c>
      <c r="B1448" s="1" t="str">
        <f t="shared" si="5385"/>
        <v>TAU-TBD52</v>
      </c>
      <c r="C1448" s="1" t="str">
        <f t="shared" si="5385"/>
        <v>SPP TAU - Circuit 230604</v>
      </c>
      <c r="D1448" s="2" t="str">
        <f t="shared" si="5385"/>
        <v>TAU-TBD52.1</v>
      </c>
      <c r="E1448" s="162" t="str">
        <f t="shared" si="5385"/>
        <v>SPP TAU - Circuit 230604</v>
      </c>
      <c r="F1448" s="123">
        <f t="shared" ref="F1448:F1479" si="5386">G1269</f>
        <v>355</v>
      </c>
      <c r="G1448" s="213">
        <f>VLOOKUP($F1448,'2021 Depreciation Rates'!$A:$B,2,FALSE)</f>
        <v>3.5999999999999997E-2</v>
      </c>
      <c r="H1448" s="213">
        <f>VLOOKUP($F1448,'2022-2023 Depreciation Rates'!$A$1:$B$183,2,FALSE)</f>
        <v>2.8000000000000001E-2</v>
      </c>
      <c r="J1448" s="191">
        <f t="shared" ref="J1448:U1448" si="5387">-I1269*($G1448/12)</f>
        <v>0</v>
      </c>
      <c r="K1448" s="191">
        <f t="shared" si="5387"/>
        <v>0</v>
      </c>
      <c r="L1448" s="191">
        <f t="shared" si="5387"/>
        <v>0</v>
      </c>
      <c r="M1448" s="191">
        <f t="shared" si="5387"/>
        <v>0</v>
      </c>
      <c r="N1448" s="191">
        <f t="shared" si="5387"/>
        <v>0</v>
      </c>
      <c r="O1448" s="191">
        <f t="shared" si="5387"/>
        <v>0</v>
      </c>
      <c r="P1448" s="191">
        <f t="shared" si="5387"/>
        <v>0</v>
      </c>
      <c r="Q1448" s="191">
        <f t="shared" si="5387"/>
        <v>0</v>
      </c>
      <c r="R1448" s="191">
        <f t="shared" si="5387"/>
        <v>0</v>
      </c>
      <c r="S1448" s="191">
        <f t="shared" si="5387"/>
        <v>0</v>
      </c>
      <c r="T1448" s="191">
        <f t="shared" si="5387"/>
        <v>0</v>
      </c>
      <c r="U1448" s="191">
        <f t="shared" si="5387"/>
        <v>0</v>
      </c>
      <c r="V1448" s="163">
        <f t="shared" si="5012"/>
        <v>0</v>
      </c>
      <c r="W1448" s="116">
        <f t="shared" si="5313"/>
        <v>0</v>
      </c>
      <c r="X1448" s="191">
        <f t="shared" ref="X1448:X1479" si="5388">-W1269*($G1448/12)</f>
        <v>0</v>
      </c>
      <c r="Y1448" s="191">
        <f t="shared" ref="Y1448:AH1448" si="5389">-X1269*($G1448/12)</f>
        <v>0</v>
      </c>
      <c r="Z1448" s="191">
        <f t="shared" si="5389"/>
        <v>0</v>
      </c>
      <c r="AA1448" s="191">
        <f t="shared" si="5389"/>
        <v>0</v>
      </c>
      <c r="AB1448" s="191">
        <f t="shared" si="5389"/>
        <v>0</v>
      </c>
      <c r="AC1448" s="191">
        <f t="shared" si="5389"/>
        <v>0</v>
      </c>
      <c r="AD1448" s="191">
        <f t="shared" si="5389"/>
        <v>0</v>
      </c>
      <c r="AE1448" s="191">
        <f t="shared" si="5389"/>
        <v>0</v>
      </c>
      <c r="AF1448" s="191">
        <f t="shared" si="5389"/>
        <v>0</v>
      </c>
      <c r="AG1448" s="191">
        <f t="shared" si="5389"/>
        <v>0</v>
      </c>
      <c r="AH1448" s="191">
        <f t="shared" si="5389"/>
        <v>0</v>
      </c>
      <c r="AI1448" s="116">
        <f t="shared" si="5377"/>
        <v>0</v>
      </c>
      <c r="AJ1448" s="116">
        <f t="shared" si="5232"/>
        <v>0</v>
      </c>
      <c r="AK1448" s="116">
        <f t="shared" si="5233"/>
        <v>0</v>
      </c>
      <c r="AL1448" s="116">
        <f t="shared" si="5340"/>
        <v>0</v>
      </c>
      <c r="AM1448" s="116">
        <f t="shared" si="5340"/>
        <v>0</v>
      </c>
      <c r="AN1448" s="116">
        <f t="shared" si="5340"/>
        <v>0</v>
      </c>
      <c r="AO1448" s="116">
        <f t="shared" si="5340"/>
        <v>0</v>
      </c>
      <c r="AP1448" s="116">
        <f t="shared" si="5340"/>
        <v>0</v>
      </c>
      <c r="AQ1448" s="116">
        <f t="shared" si="5340"/>
        <v>0</v>
      </c>
      <c r="AR1448" s="116">
        <f t="shared" si="5340"/>
        <v>0</v>
      </c>
      <c r="AS1448" s="116">
        <f t="shared" si="5340"/>
        <v>0</v>
      </c>
      <c r="AT1448" s="116">
        <f t="shared" si="5340"/>
        <v>0</v>
      </c>
      <c r="AU1448" s="116">
        <f t="shared" si="5340"/>
        <v>0</v>
      </c>
      <c r="AV1448" s="116">
        <f t="shared" si="5027"/>
        <v>0</v>
      </c>
      <c r="AW1448" s="116">
        <f t="shared" si="5235"/>
        <v>0</v>
      </c>
      <c r="AX1448" s="116">
        <f t="shared" si="5381"/>
        <v>0</v>
      </c>
      <c r="AY1448" s="116">
        <f t="shared" si="5381"/>
        <v>0</v>
      </c>
      <c r="AZ1448" s="116">
        <f t="shared" si="5381"/>
        <v>0</v>
      </c>
      <c r="BA1448" s="116">
        <f t="shared" si="5381"/>
        <v>0</v>
      </c>
      <c r="BB1448" s="116">
        <f t="shared" si="5381"/>
        <v>0</v>
      </c>
      <c r="BC1448" s="116">
        <f t="shared" si="5381"/>
        <v>0</v>
      </c>
      <c r="BD1448" s="116">
        <f t="shared" si="5381"/>
        <v>0</v>
      </c>
      <c r="BE1448" s="116">
        <f t="shared" si="5381"/>
        <v>0</v>
      </c>
      <c r="BF1448" s="116">
        <f t="shared" si="5381"/>
        <v>0</v>
      </c>
      <c r="BG1448" s="116">
        <f t="shared" si="5381"/>
        <v>0</v>
      </c>
      <c r="BH1448" s="116">
        <f t="shared" si="5381"/>
        <v>0</v>
      </c>
      <c r="BI1448" s="116">
        <f t="shared" si="5028"/>
        <v>0</v>
      </c>
      <c r="BV1448" s="163"/>
      <c r="CI1448" s="163"/>
      <c r="CV1448" s="163"/>
      <c r="DI1448" s="163"/>
      <c r="DV1448" s="163"/>
      <c r="EI1448" s="163"/>
    </row>
    <row r="1449" spans="1:139" ht="15.75" customHeight="1" outlineLevel="1" x14ac:dyDescent="0.25">
      <c r="A1449" s="2">
        <f t="shared" ref="A1449:E1449" si="5390">A1270</f>
        <v>61</v>
      </c>
      <c r="B1449" s="1" t="str">
        <f t="shared" si="5390"/>
        <v>TAU-TBD53</v>
      </c>
      <c r="C1449" s="1" t="str">
        <f t="shared" si="5390"/>
        <v>SPP TAU - Circuit 66035</v>
      </c>
      <c r="D1449" s="2" t="str">
        <f t="shared" si="5390"/>
        <v>TAU-TBD53.1</v>
      </c>
      <c r="E1449" s="162" t="str">
        <f t="shared" si="5390"/>
        <v>SPP TAU - Circuit 66035</v>
      </c>
      <c r="F1449" s="123">
        <f t="shared" si="5386"/>
        <v>355</v>
      </c>
      <c r="G1449" s="213">
        <f>VLOOKUP($F1449,'2021 Depreciation Rates'!$A:$B,2,FALSE)</f>
        <v>3.5999999999999997E-2</v>
      </c>
      <c r="H1449" s="213">
        <f>VLOOKUP($F1449,'2022-2023 Depreciation Rates'!$A$1:$B$183,2,FALSE)</f>
        <v>2.8000000000000001E-2</v>
      </c>
      <c r="J1449" s="191">
        <f t="shared" ref="J1449:U1449" si="5391">-I1270*($G1449/12)</f>
        <v>0</v>
      </c>
      <c r="K1449" s="191">
        <f t="shared" si="5391"/>
        <v>0</v>
      </c>
      <c r="L1449" s="191">
        <f t="shared" si="5391"/>
        <v>0</v>
      </c>
      <c r="M1449" s="191">
        <f t="shared" si="5391"/>
        <v>0</v>
      </c>
      <c r="N1449" s="191">
        <f t="shared" si="5391"/>
        <v>0</v>
      </c>
      <c r="O1449" s="191">
        <f t="shared" si="5391"/>
        <v>0</v>
      </c>
      <c r="P1449" s="191">
        <f t="shared" si="5391"/>
        <v>0</v>
      </c>
      <c r="Q1449" s="191">
        <f t="shared" si="5391"/>
        <v>0</v>
      </c>
      <c r="R1449" s="191">
        <f t="shared" si="5391"/>
        <v>0</v>
      </c>
      <c r="S1449" s="191">
        <f t="shared" si="5391"/>
        <v>0</v>
      </c>
      <c r="T1449" s="191">
        <f t="shared" si="5391"/>
        <v>0</v>
      </c>
      <c r="U1449" s="191">
        <f t="shared" si="5391"/>
        <v>0</v>
      </c>
      <c r="V1449" s="163">
        <f t="shared" si="5012"/>
        <v>0</v>
      </c>
      <c r="W1449" s="116">
        <f t="shared" si="5313"/>
        <v>0</v>
      </c>
      <c r="X1449" s="191">
        <f t="shared" si="5388"/>
        <v>0</v>
      </c>
      <c r="Y1449" s="191">
        <f t="shared" ref="Y1449:AH1449" si="5392">-X1270*($G1449/12)</f>
        <v>0</v>
      </c>
      <c r="Z1449" s="191">
        <f t="shared" si="5392"/>
        <v>0</v>
      </c>
      <c r="AA1449" s="191">
        <f t="shared" si="5392"/>
        <v>0</v>
      </c>
      <c r="AB1449" s="191">
        <f t="shared" si="5392"/>
        <v>0</v>
      </c>
      <c r="AC1449" s="191">
        <f t="shared" si="5392"/>
        <v>0</v>
      </c>
      <c r="AD1449" s="191">
        <f t="shared" si="5392"/>
        <v>0</v>
      </c>
      <c r="AE1449" s="191">
        <f t="shared" si="5392"/>
        <v>0</v>
      </c>
      <c r="AF1449" s="191">
        <f t="shared" si="5392"/>
        <v>0</v>
      </c>
      <c r="AG1449" s="191">
        <f t="shared" si="5392"/>
        <v>0</v>
      </c>
      <c r="AH1449" s="191">
        <f t="shared" si="5392"/>
        <v>0</v>
      </c>
      <c r="AI1449" s="116">
        <f t="shared" si="5377"/>
        <v>0</v>
      </c>
      <c r="AJ1449" s="116">
        <f t="shared" si="5232"/>
        <v>0</v>
      </c>
      <c r="AK1449" s="116">
        <f t="shared" si="5233"/>
        <v>0</v>
      </c>
      <c r="AL1449" s="116">
        <f t="shared" ref="AL1449:AU1464" si="5393">-AK1270*($H1449/12)</f>
        <v>0</v>
      </c>
      <c r="AM1449" s="116">
        <f t="shared" si="5393"/>
        <v>0</v>
      </c>
      <c r="AN1449" s="116">
        <f t="shared" si="5393"/>
        <v>0</v>
      </c>
      <c r="AO1449" s="116">
        <f t="shared" si="5393"/>
        <v>0</v>
      </c>
      <c r="AP1449" s="116">
        <f t="shared" si="5393"/>
        <v>0</v>
      </c>
      <c r="AQ1449" s="116">
        <f t="shared" si="5393"/>
        <v>0</v>
      </c>
      <c r="AR1449" s="116">
        <f t="shared" si="5393"/>
        <v>0</v>
      </c>
      <c r="AS1449" s="116">
        <f t="shared" si="5393"/>
        <v>0</v>
      </c>
      <c r="AT1449" s="116">
        <f t="shared" si="5393"/>
        <v>0</v>
      </c>
      <c r="AU1449" s="116">
        <f t="shared" si="5393"/>
        <v>0</v>
      </c>
      <c r="AV1449" s="116">
        <f t="shared" si="5027"/>
        <v>0</v>
      </c>
      <c r="AW1449" s="116">
        <f t="shared" si="5235"/>
        <v>0</v>
      </c>
      <c r="AX1449" s="116">
        <f t="shared" si="5381"/>
        <v>0</v>
      </c>
      <c r="AY1449" s="116">
        <f t="shared" si="5381"/>
        <v>0</v>
      </c>
      <c r="AZ1449" s="116">
        <f t="shared" si="5381"/>
        <v>0</v>
      </c>
      <c r="BA1449" s="116">
        <f t="shared" si="5381"/>
        <v>0</v>
      </c>
      <c r="BB1449" s="116">
        <f t="shared" si="5381"/>
        <v>0</v>
      </c>
      <c r="BC1449" s="116">
        <f t="shared" si="5381"/>
        <v>0</v>
      </c>
      <c r="BD1449" s="116">
        <f t="shared" si="5381"/>
        <v>0</v>
      </c>
      <c r="BE1449" s="116">
        <f t="shared" si="5381"/>
        <v>0</v>
      </c>
      <c r="BF1449" s="116">
        <f t="shared" si="5381"/>
        <v>0</v>
      </c>
      <c r="BG1449" s="116">
        <f t="shared" si="5381"/>
        <v>0</v>
      </c>
      <c r="BH1449" s="116">
        <f t="shared" si="5381"/>
        <v>0</v>
      </c>
      <c r="BI1449" s="116">
        <f t="shared" si="5028"/>
        <v>0</v>
      </c>
      <c r="BV1449" s="163"/>
      <c r="CI1449" s="163"/>
      <c r="CV1449" s="163"/>
      <c r="DI1449" s="163"/>
      <c r="DV1449" s="163"/>
      <c r="EI1449" s="163"/>
    </row>
    <row r="1450" spans="1:139" ht="15.75" customHeight="1" outlineLevel="1" x14ac:dyDescent="0.25">
      <c r="A1450" s="2">
        <f t="shared" ref="A1450:E1450" si="5394">A1271</f>
        <v>62</v>
      </c>
      <c r="B1450" s="1" t="str">
        <f t="shared" si="5394"/>
        <v>TAU-TBD54</v>
      </c>
      <c r="C1450" s="1" t="str">
        <f t="shared" si="5394"/>
        <v>SPP TAU - Circuit 66067</v>
      </c>
      <c r="D1450" s="2" t="str">
        <f t="shared" si="5394"/>
        <v>TAU-TBD54.1</v>
      </c>
      <c r="E1450" s="162" t="str">
        <f t="shared" si="5394"/>
        <v>SPP TAU - Circuit 66067</v>
      </c>
      <c r="F1450" s="123">
        <f t="shared" si="5386"/>
        <v>355</v>
      </c>
      <c r="G1450" s="213">
        <f>VLOOKUP($F1450,'2021 Depreciation Rates'!$A:$B,2,FALSE)</f>
        <v>3.5999999999999997E-2</v>
      </c>
      <c r="H1450" s="213">
        <f>VLOOKUP($F1450,'2022-2023 Depreciation Rates'!$A$1:$B$183,2,FALSE)</f>
        <v>2.8000000000000001E-2</v>
      </c>
      <c r="J1450" s="191">
        <f t="shared" ref="J1450:U1450" si="5395">-I1271*($G1450/12)</f>
        <v>0</v>
      </c>
      <c r="K1450" s="191">
        <f t="shared" si="5395"/>
        <v>0</v>
      </c>
      <c r="L1450" s="191">
        <f t="shared" si="5395"/>
        <v>0</v>
      </c>
      <c r="M1450" s="191">
        <f t="shared" si="5395"/>
        <v>0</v>
      </c>
      <c r="N1450" s="191">
        <f t="shared" si="5395"/>
        <v>0</v>
      </c>
      <c r="O1450" s="191">
        <f t="shared" si="5395"/>
        <v>0</v>
      </c>
      <c r="P1450" s="191">
        <f t="shared" si="5395"/>
        <v>0</v>
      </c>
      <c r="Q1450" s="191">
        <f t="shared" si="5395"/>
        <v>0</v>
      </c>
      <c r="R1450" s="191">
        <f t="shared" si="5395"/>
        <v>0</v>
      </c>
      <c r="S1450" s="191">
        <f t="shared" si="5395"/>
        <v>0</v>
      </c>
      <c r="T1450" s="191">
        <f t="shared" si="5395"/>
        <v>0</v>
      </c>
      <c r="U1450" s="191">
        <f t="shared" si="5395"/>
        <v>0</v>
      </c>
      <c r="V1450" s="163">
        <f t="shared" si="5012"/>
        <v>0</v>
      </c>
      <c r="W1450" s="116">
        <f t="shared" si="5313"/>
        <v>0</v>
      </c>
      <c r="X1450" s="191">
        <f t="shared" si="5388"/>
        <v>0</v>
      </c>
      <c r="Y1450" s="191">
        <f t="shared" ref="Y1450:AH1450" si="5396">-X1271*($G1450/12)</f>
        <v>0</v>
      </c>
      <c r="Z1450" s="191">
        <f t="shared" si="5396"/>
        <v>0</v>
      </c>
      <c r="AA1450" s="191">
        <f t="shared" si="5396"/>
        <v>0</v>
      </c>
      <c r="AB1450" s="191">
        <f t="shared" si="5396"/>
        <v>0</v>
      </c>
      <c r="AC1450" s="191">
        <f t="shared" si="5396"/>
        <v>0</v>
      </c>
      <c r="AD1450" s="191">
        <f t="shared" si="5396"/>
        <v>0</v>
      </c>
      <c r="AE1450" s="191">
        <f t="shared" si="5396"/>
        <v>0</v>
      </c>
      <c r="AF1450" s="191">
        <f t="shared" si="5396"/>
        <v>0</v>
      </c>
      <c r="AG1450" s="191">
        <f t="shared" si="5396"/>
        <v>0</v>
      </c>
      <c r="AH1450" s="191">
        <f t="shared" si="5396"/>
        <v>0</v>
      </c>
      <c r="AI1450" s="116">
        <f t="shared" si="5377"/>
        <v>0</v>
      </c>
      <c r="AJ1450" s="116">
        <f t="shared" si="5232"/>
        <v>0</v>
      </c>
      <c r="AK1450" s="116">
        <f t="shared" si="5233"/>
        <v>0</v>
      </c>
      <c r="AL1450" s="116">
        <f t="shared" si="5393"/>
        <v>0</v>
      </c>
      <c r="AM1450" s="116">
        <f t="shared" si="5393"/>
        <v>0</v>
      </c>
      <c r="AN1450" s="116">
        <f t="shared" si="5393"/>
        <v>0</v>
      </c>
      <c r="AO1450" s="116">
        <f t="shared" si="5393"/>
        <v>0</v>
      </c>
      <c r="AP1450" s="116">
        <f t="shared" si="5393"/>
        <v>0</v>
      </c>
      <c r="AQ1450" s="116">
        <f t="shared" si="5393"/>
        <v>0</v>
      </c>
      <c r="AR1450" s="116">
        <f t="shared" si="5393"/>
        <v>0</v>
      </c>
      <c r="AS1450" s="116">
        <f t="shared" si="5393"/>
        <v>0</v>
      </c>
      <c r="AT1450" s="116">
        <f t="shared" si="5393"/>
        <v>0</v>
      </c>
      <c r="AU1450" s="116">
        <f t="shared" si="5393"/>
        <v>0</v>
      </c>
      <c r="AV1450" s="116">
        <f t="shared" si="5027"/>
        <v>0</v>
      </c>
      <c r="AW1450" s="116">
        <f t="shared" si="5235"/>
        <v>0</v>
      </c>
      <c r="AX1450" s="116">
        <f t="shared" si="5381"/>
        <v>0</v>
      </c>
      <c r="AY1450" s="116">
        <f t="shared" si="5381"/>
        <v>0</v>
      </c>
      <c r="AZ1450" s="116">
        <f t="shared" si="5381"/>
        <v>0</v>
      </c>
      <c r="BA1450" s="116">
        <f t="shared" si="5381"/>
        <v>0</v>
      </c>
      <c r="BB1450" s="116">
        <f t="shared" si="5381"/>
        <v>0</v>
      </c>
      <c r="BC1450" s="116">
        <f t="shared" si="5381"/>
        <v>0</v>
      </c>
      <c r="BD1450" s="116">
        <f t="shared" si="5381"/>
        <v>0</v>
      </c>
      <c r="BE1450" s="116">
        <f t="shared" si="5381"/>
        <v>0</v>
      </c>
      <c r="BF1450" s="116">
        <f t="shared" si="5381"/>
        <v>0</v>
      </c>
      <c r="BG1450" s="116">
        <f t="shared" si="5381"/>
        <v>0</v>
      </c>
      <c r="BH1450" s="116">
        <f t="shared" si="5381"/>
        <v>0</v>
      </c>
      <c r="BI1450" s="116">
        <f t="shared" si="5028"/>
        <v>0</v>
      </c>
      <c r="BV1450" s="163"/>
      <c r="CI1450" s="163"/>
      <c r="CV1450" s="163"/>
      <c r="DI1450" s="163"/>
      <c r="DV1450" s="163"/>
      <c r="EI1450" s="163"/>
    </row>
    <row r="1451" spans="1:139" ht="15.75" customHeight="1" outlineLevel="1" x14ac:dyDescent="0.25">
      <c r="A1451" s="2">
        <f t="shared" ref="A1451:E1451" si="5397">A1272</f>
        <v>63</v>
      </c>
      <c r="B1451" s="1" t="str">
        <f t="shared" si="5397"/>
        <v>TAU-TBD55</v>
      </c>
      <c r="C1451" s="1" t="str">
        <f t="shared" si="5397"/>
        <v>SPP TAU - Circuit 66042</v>
      </c>
      <c r="D1451" s="2" t="str">
        <f t="shared" si="5397"/>
        <v>TAU-TBD55.1</v>
      </c>
      <c r="E1451" s="162" t="str">
        <f t="shared" si="5397"/>
        <v>SPP TAU - Circuit 66042</v>
      </c>
      <c r="F1451" s="123">
        <f t="shared" si="5386"/>
        <v>355</v>
      </c>
      <c r="G1451" s="213">
        <f>VLOOKUP($F1451,'2021 Depreciation Rates'!$A:$B,2,FALSE)</f>
        <v>3.5999999999999997E-2</v>
      </c>
      <c r="H1451" s="213">
        <f>VLOOKUP($F1451,'2022-2023 Depreciation Rates'!$A$1:$B$183,2,FALSE)</f>
        <v>2.8000000000000001E-2</v>
      </c>
      <c r="J1451" s="191">
        <f t="shared" ref="J1451:U1451" si="5398">-I1272*($G1451/12)</f>
        <v>0</v>
      </c>
      <c r="K1451" s="191">
        <f t="shared" si="5398"/>
        <v>0</v>
      </c>
      <c r="L1451" s="191">
        <f t="shared" si="5398"/>
        <v>0</v>
      </c>
      <c r="M1451" s="191">
        <f t="shared" si="5398"/>
        <v>0</v>
      </c>
      <c r="N1451" s="191">
        <f t="shared" si="5398"/>
        <v>0</v>
      </c>
      <c r="O1451" s="191">
        <f t="shared" si="5398"/>
        <v>0</v>
      </c>
      <c r="P1451" s="191">
        <f t="shared" si="5398"/>
        <v>0</v>
      </c>
      <c r="Q1451" s="191">
        <f t="shared" si="5398"/>
        <v>0</v>
      </c>
      <c r="R1451" s="191">
        <f t="shared" si="5398"/>
        <v>0</v>
      </c>
      <c r="S1451" s="191">
        <f t="shared" si="5398"/>
        <v>0</v>
      </c>
      <c r="T1451" s="191">
        <f t="shared" si="5398"/>
        <v>0</v>
      </c>
      <c r="U1451" s="191">
        <f t="shared" si="5398"/>
        <v>0</v>
      </c>
      <c r="V1451" s="163">
        <f t="shared" si="5012"/>
        <v>0</v>
      </c>
      <c r="W1451" s="116">
        <f t="shared" si="5313"/>
        <v>0</v>
      </c>
      <c r="X1451" s="191">
        <f t="shared" si="5388"/>
        <v>0</v>
      </c>
      <c r="Y1451" s="191">
        <f t="shared" ref="Y1451:AH1451" si="5399">-X1272*($G1451/12)</f>
        <v>0</v>
      </c>
      <c r="Z1451" s="191">
        <f t="shared" si="5399"/>
        <v>0</v>
      </c>
      <c r="AA1451" s="191">
        <f t="shared" si="5399"/>
        <v>0</v>
      </c>
      <c r="AB1451" s="191">
        <f t="shared" si="5399"/>
        <v>0</v>
      </c>
      <c r="AC1451" s="191">
        <f t="shared" si="5399"/>
        <v>0</v>
      </c>
      <c r="AD1451" s="191">
        <f t="shared" si="5399"/>
        <v>0</v>
      </c>
      <c r="AE1451" s="191">
        <f t="shared" si="5399"/>
        <v>0</v>
      </c>
      <c r="AF1451" s="191">
        <f t="shared" si="5399"/>
        <v>0</v>
      </c>
      <c r="AG1451" s="191">
        <f t="shared" si="5399"/>
        <v>0</v>
      </c>
      <c r="AH1451" s="191">
        <f t="shared" si="5399"/>
        <v>0</v>
      </c>
      <c r="AI1451" s="116">
        <f t="shared" si="5377"/>
        <v>0</v>
      </c>
      <c r="AJ1451" s="116">
        <f t="shared" si="5232"/>
        <v>0</v>
      </c>
      <c r="AK1451" s="116">
        <f t="shared" si="5233"/>
        <v>0</v>
      </c>
      <c r="AL1451" s="116">
        <f t="shared" si="5393"/>
        <v>0</v>
      </c>
      <c r="AM1451" s="116">
        <f t="shared" si="5393"/>
        <v>0</v>
      </c>
      <c r="AN1451" s="116">
        <f t="shared" si="5393"/>
        <v>0</v>
      </c>
      <c r="AO1451" s="116">
        <f t="shared" si="5393"/>
        <v>0</v>
      </c>
      <c r="AP1451" s="116">
        <f t="shared" si="5393"/>
        <v>0</v>
      </c>
      <c r="AQ1451" s="116">
        <f t="shared" si="5393"/>
        <v>0</v>
      </c>
      <c r="AR1451" s="116">
        <f t="shared" si="5393"/>
        <v>0</v>
      </c>
      <c r="AS1451" s="116">
        <f t="shared" si="5393"/>
        <v>0</v>
      </c>
      <c r="AT1451" s="116">
        <f t="shared" si="5393"/>
        <v>0</v>
      </c>
      <c r="AU1451" s="116">
        <f t="shared" si="5393"/>
        <v>0</v>
      </c>
      <c r="AV1451" s="116">
        <f t="shared" si="5027"/>
        <v>0</v>
      </c>
      <c r="AW1451" s="116">
        <f t="shared" si="5235"/>
        <v>0</v>
      </c>
      <c r="AX1451" s="116">
        <f t="shared" si="5381"/>
        <v>0</v>
      </c>
      <c r="AY1451" s="116">
        <f t="shared" si="5381"/>
        <v>0</v>
      </c>
      <c r="AZ1451" s="116">
        <f t="shared" si="5381"/>
        <v>0</v>
      </c>
      <c r="BA1451" s="116">
        <f t="shared" si="5381"/>
        <v>0</v>
      </c>
      <c r="BB1451" s="116">
        <f t="shared" si="5381"/>
        <v>0</v>
      </c>
      <c r="BC1451" s="116">
        <f t="shared" si="5381"/>
        <v>0</v>
      </c>
      <c r="BD1451" s="116">
        <f t="shared" si="5381"/>
        <v>0</v>
      </c>
      <c r="BE1451" s="116">
        <f t="shared" si="5381"/>
        <v>0</v>
      </c>
      <c r="BF1451" s="116">
        <f t="shared" si="5381"/>
        <v>0</v>
      </c>
      <c r="BG1451" s="116">
        <f t="shared" si="5381"/>
        <v>0</v>
      </c>
      <c r="BH1451" s="116">
        <f t="shared" si="5381"/>
        <v>0</v>
      </c>
      <c r="BI1451" s="116">
        <f t="shared" si="5028"/>
        <v>0</v>
      </c>
      <c r="BV1451" s="163"/>
      <c r="CI1451" s="163"/>
      <c r="CV1451" s="163"/>
      <c r="DI1451" s="163"/>
      <c r="DV1451" s="163"/>
      <c r="EI1451" s="163"/>
    </row>
    <row r="1452" spans="1:139" ht="15.75" customHeight="1" outlineLevel="1" x14ac:dyDescent="0.25">
      <c r="A1452" s="2">
        <f t="shared" ref="A1452:E1452" si="5400">A1273</f>
        <v>64</v>
      </c>
      <c r="B1452" s="1" t="str">
        <f t="shared" si="5400"/>
        <v>TAU-TBD56</v>
      </c>
      <c r="C1452" s="1" t="str">
        <f t="shared" si="5400"/>
        <v>SPP TAU - Circuit 66652</v>
      </c>
      <c r="D1452" s="2" t="str">
        <f t="shared" si="5400"/>
        <v>TAU-TBD56.1</v>
      </c>
      <c r="E1452" s="162" t="str">
        <f t="shared" si="5400"/>
        <v>SPP TAU - Circuit 66652</v>
      </c>
      <c r="F1452" s="123">
        <f t="shared" si="5386"/>
        <v>355</v>
      </c>
      <c r="G1452" s="213">
        <f>VLOOKUP($F1452,'2021 Depreciation Rates'!$A:$B,2,FALSE)</f>
        <v>3.5999999999999997E-2</v>
      </c>
      <c r="H1452" s="213">
        <f>VLOOKUP($F1452,'2022-2023 Depreciation Rates'!$A$1:$B$183,2,FALSE)</f>
        <v>2.8000000000000001E-2</v>
      </c>
      <c r="J1452" s="191">
        <f t="shared" ref="J1452:U1452" si="5401">-I1273*($G1452/12)</f>
        <v>0</v>
      </c>
      <c r="K1452" s="191">
        <f t="shared" si="5401"/>
        <v>0</v>
      </c>
      <c r="L1452" s="191">
        <f t="shared" si="5401"/>
        <v>0</v>
      </c>
      <c r="M1452" s="191">
        <f t="shared" si="5401"/>
        <v>0</v>
      </c>
      <c r="N1452" s="191">
        <f t="shared" si="5401"/>
        <v>0</v>
      </c>
      <c r="O1452" s="191">
        <f t="shared" si="5401"/>
        <v>0</v>
      </c>
      <c r="P1452" s="191">
        <f t="shared" si="5401"/>
        <v>0</v>
      </c>
      <c r="Q1452" s="191">
        <f t="shared" si="5401"/>
        <v>0</v>
      </c>
      <c r="R1452" s="191">
        <f t="shared" si="5401"/>
        <v>0</v>
      </c>
      <c r="S1452" s="191">
        <f t="shared" si="5401"/>
        <v>0</v>
      </c>
      <c r="T1452" s="191">
        <f t="shared" si="5401"/>
        <v>0</v>
      </c>
      <c r="U1452" s="191">
        <f t="shared" si="5401"/>
        <v>0</v>
      </c>
      <c r="V1452" s="163">
        <f t="shared" si="5012"/>
        <v>0</v>
      </c>
      <c r="W1452" s="116">
        <f t="shared" si="5313"/>
        <v>0</v>
      </c>
      <c r="X1452" s="191">
        <f t="shared" si="5388"/>
        <v>0</v>
      </c>
      <c r="Y1452" s="191">
        <f t="shared" ref="Y1452:AH1452" si="5402">-X1273*($G1452/12)</f>
        <v>0</v>
      </c>
      <c r="Z1452" s="191">
        <f t="shared" si="5402"/>
        <v>0</v>
      </c>
      <c r="AA1452" s="191">
        <f t="shared" si="5402"/>
        <v>0</v>
      </c>
      <c r="AB1452" s="191">
        <f t="shared" si="5402"/>
        <v>0</v>
      </c>
      <c r="AC1452" s="191">
        <f t="shared" si="5402"/>
        <v>0</v>
      </c>
      <c r="AD1452" s="191">
        <f t="shared" si="5402"/>
        <v>0</v>
      </c>
      <c r="AE1452" s="191">
        <f t="shared" si="5402"/>
        <v>0</v>
      </c>
      <c r="AF1452" s="191">
        <f t="shared" si="5402"/>
        <v>0</v>
      </c>
      <c r="AG1452" s="191">
        <f t="shared" si="5402"/>
        <v>0</v>
      </c>
      <c r="AH1452" s="191">
        <f t="shared" si="5402"/>
        <v>0</v>
      </c>
      <c r="AI1452" s="116">
        <f t="shared" si="5377"/>
        <v>0</v>
      </c>
      <c r="AJ1452" s="116">
        <f t="shared" si="5232"/>
        <v>0</v>
      </c>
      <c r="AK1452" s="116">
        <f t="shared" si="5233"/>
        <v>0</v>
      </c>
      <c r="AL1452" s="116">
        <f t="shared" si="5393"/>
        <v>0</v>
      </c>
      <c r="AM1452" s="116">
        <f t="shared" si="5393"/>
        <v>0</v>
      </c>
      <c r="AN1452" s="116">
        <f t="shared" si="5393"/>
        <v>0</v>
      </c>
      <c r="AO1452" s="116">
        <f t="shared" si="5393"/>
        <v>0</v>
      </c>
      <c r="AP1452" s="116">
        <f t="shared" si="5393"/>
        <v>0</v>
      </c>
      <c r="AQ1452" s="116">
        <f t="shared" si="5393"/>
        <v>0</v>
      </c>
      <c r="AR1452" s="116">
        <f t="shared" si="5393"/>
        <v>0</v>
      </c>
      <c r="AS1452" s="116">
        <f t="shared" si="5393"/>
        <v>0</v>
      </c>
      <c r="AT1452" s="116">
        <f t="shared" si="5393"/>
        <v>0</v>
      </c>
      <c r="AU1452" s="116">
        <f t="shared" si="5393"/>
        <v>0</v>
      </c>
      <c r="AV1452" s="116">
        <f t="shared" si="5027"/>
        <v>0</v>
      </c>
      <c r="AW1452" s="116">
        <f t="shared" si="5235"/>
        <v>0</v>
      </c>
      <c r="AX1452" s="116">
        <f t="shared" si="5381"/>
        <v>0</v>
      </c>
      <c r="AY1452" s="116">
        <f t="shared" si="5381"/>
        <v>0</v>
      </c>
      <c r="AZ1452" s="116">
        <f t="shared" si="5381"/>
        <v>0</v>
      </c>
      <c r="BA1452" s="116">
        <f t="shared" si="5381"/>
        <v>0</v>
      </c>
      <c r="BB1452" s="116">
        <f t="shared" si="5381"/>
        <v>0</v>
      </c>
      <c r="BC1452" s="116">
        <f t="shared" si="5381"/>
        <v>0</v>
      </c>
      <c r="BD1452" s="116">
        <f t="shared" si="5381"/>
        <v>0</v>
      </c>
      <c r="BE1452" s="116">
        <f t="shared" si="5381"/>
        <v>0</v>
      </c>
      <c r="BF1452" s="116">
        <f t="shared" si="5381"/>
        <v>0</v>
      </c>
      <c r="BG1452" s="116">
        <f t="shared" si="5381"/>
        <v>0</v>
      </c>
      <c r="BH1452" s="116">
        <f t="shared" si="5381"/>
        <v>0</v>
      </c>
      <c r="BI1452" s="116">
        <f t="shared" si="5028"/>
        <v>0</v>
      </c>
      <c r="BV1452" s="163"/>
      <c r="CI1452" s="163"/>
      <c r="CV1452" s="163"/>
      <c r="DI1452" s="163"/>
      <c r="DV1452" s="163"/>
      <c r="EI1452" s="163"/>
    </row>
    <row r="1453" spans="1:139" ht="15.75" customHeight="1" outlineLevel="1" x14ac:dyDescent="0.25">
      <c r="A1453" s="2">
        <f t="shared" ref="A1453:E1453" si="5403">A1274</f>
        <v>65</v>
      </c>
      <c r="B1453" s="1" t="str">
        <f t="shared" si="5403"/>
        <v>TAU-TBD57</v>
      </c>
      <c r="C1453" s="1" t="str">
        <f t="shared" si="5403"/>
        <v>SPP TAU - Circuit 66034</v>
      </c>
      <c r="D1453" s="2" t="str">
        <f t="shared" si="5403"/>
        <v>TAU-TBD57.1</v>
      </c>
      <c r="E1453" s="162" t="str">
        <f t="shared" si="5403"/>
        <v>SPP TAU - Circuit 66034</v>
      </c>
      <c r="F1453" s="123">
        <f t="shared" si="5386"/>
        <v>355</v>
      </c>
      <c r="G1453" s="213">
        <f>VLOOKUP($F1453,'2021 Depreciation Rates'!$A:$B,2,FALSE)</f>
        <v>3.5999999999999997E-2</v>
      </c>
      <c r="H1453" s="213">
        <f>VLOOKUP($F1453,'2022-2023 Depreciation Rates'!$A$1:$B$183,2,FALSE)</f>
        <v>2.8000000000000001E-2</v>
      </c>
      <c r="J1453" s="191">
        <f t="shared" ref="J1453:U1453" si="5404">-I1274*($G1453/12)</f>
        <v>0</v>
      </c>
      <c r="K1453" s="191">
        <f t="shared" si="5404"/>
        <v>0</v>
      </c>
      <c r="L1453" s="191">
        <f t="shared" si="5404"/>
        <v>0</v>
      </c>
      <c r="M1453" s="191">
        <f t="shared" si="5404"/>
        <v>0</v>
      </c>
      <c r="N1453" s="191">
        <f t="shared" si="5404"/>
        <v>0</v>
      </c>
      <c r="O1453" s="191">
        <f t="shared" si="5404"/>
        <v>0</v>
      </c>
      <c r="P1453" s="191">
        <f t="shared" si="5404"/>
        <v>0</v>
      </c>
      <c r="Q1453" s="191">
        <f t="shared" si="5404"/>
        <v>0</v>
      </c>
      <c r="R1453" s="191">
        <f t="shared" si="5404"/>
        <v>0</v>
      </c>
      <c r="S1453" s="191">
        <f t="shared" si="5404"/>
        <v>0</v>
      </c>
      <c r="T1453" s="191">
        <f t="shared" si="5404"/>
        <v>0</v>
      </c>
      <c r="U1453" s="191">
        <f t="shared" si="5404"/>
        <v>0</v>
      </c>
      <c r="V1453" s="163">
        <f t="shared" si="5012"/>
        <v>0</v>
      </c>
      <c r="W1453" s="116">
        <f t="shared" si="5313"/>
        <v>0</v>
      </c>
      <c r="X1453" s="191">
        <f t="shared" si="5388"/>
        <v>0</v>
      </c>
      <c r="Y1453" s="191">
        <f t="shared" ref="Y1453:AH1453" si="5405">-X1274*($G1453/12)</f>
        <v>0</v>
      </c>
      <c r="Z1453" s="191">
        <f t="shared" si="5405"/>
        <v>0</v>
      </c>
      <c r="AA1453" s="191">
        <f t="shared" si="5405"/>
        <v>0</v>
      </c>
      <c r="AB1453" s="191">
        <f t="shared" si="5405"/>
        <v>0</v>
      </c>
      <c r="AC1453" s="191">
        <f t="shared" si="5405"/>
        <v>0</v>
      </c>
      <c r="AD1453" s="191">
        <f t="shared" si="5405"/>
        <v>0</v>
      </c>
      <c r="AE1453" s="191">
        <f t="shared" si="5405"/>
        <v>0</v>
      </c>
      <c r="AF1453" s="191">
        <f t="shared" si="5405"/>
        <v>0</v>
      </c>
      <c r="AG1453" s="191">
        <f t="shared" si="5405"/>
        <v>0</v>
      </c>
      <c r="AH1453" s="191">
        <f t="shared" si="5405"/>
        <v>0</v>
      </c>
      <c r="AI1453" s="116">
        <f t="shared" si="5377"/>
        <v>0</v>
      </c>
      <c r="AJ1453" s="116">
        <f t="shared" si="5232"/>
        <v>0</v>
      </c>
      <c r="AK1453" s="116">
        <f t="shared" si="5233"/>
        <v>0</v>
      </c>
      <c r="AL1453" s="116">
        <f t="shared" si="5393"/>
        <v>0</v>
      </c>
      <c r="AM1453" s="116">
        <f t="shared" si="5393"/>
        <v>0</v>
      </c>
      <c r="AN1453" s="116">
        <f t="shared" si="5393"/>
        <v>0</v>
      </c>
      <c r="AO1453" s="116">
        <f t="shared" si="5393"/>
        <v>0</v>
      </c>
      <c r="AP1453" s="116">
        <f t="shared" si="5393"/>
        <v>0</v>
      </c>
      <c r="AQ1453" s="116">
        <f t="shared" si="5393"/>
        <v>0</v>
      </c>
      <c r="AR1453" s="116">
        <f t="shared" si="5393"/>
        <v>0</v>
      </c>
      <c r="AS1453" s="116">
        <f t="shared" si="5393"/>
        <v>0</v>
      </c>
      <c r="AT1453" s="116">
        <f t="shared" si="5393"/>
        <v>0</v>
      </c>
      <c r="AU1453" s="116">
        <f t="shared" si="5393"/>
        <v>0</v>
      </c>
      <c r="AV1453" s="116">
        <f t="shared" si="5027"/>
        <v>0</v>
      </c>
      <c r="AW1453" s="116">
        <f t="shared" si="5235"/>
        <v>0</v>
      </c>
      <c r="AX1453" s="116">
        <f t="shared" si="5381"/>
        <v>0</v>
      </c>
      <c r="AY1453" s="116">
        <f t="shared" si="5381"/>
        <v>0</v>
      </c>
      <c r="AZ1453" s="116">
        <f t="shared" si="5381"/>
        <v>0</v>
      </c>
      <c r="BA1453" s="116">
        <f t="shared" si="5381"/>
        <v>0</v>
      </c>
      <c r="BB1453" s="116">
        <f t="shared" si="5381"/>
        <v>0</v>
      </c>
      <c r="BC1453" s="116">
        <f t="shared" si="5381"/>
        <v>0</v>
      </c>
      <c r="BD1453" s="116">
        <f t="shared" si="5381"/>
        <v>0</v>
      </c>
      <c r="BE1453" s="116">
        <f t="shared" si="5381"/>
        <v>0</v>
      </c>
      <c r="BF1453" s="116">
        <f t="shared" si="5381"/>
        <v>0</v>
      </c>
      <c r="BG1453" s="116">
        <f t="shared" si="5381"/>
        <v>0</v>
      </c>
      <c r="BH1453" s="116">
        <f t="shared" si="5381"/>
        <v>0</v>
      </c>
      <c r="BI1453" s="116">
        <f t="shared" si="5028"/>
        <v>0</v>
      </c>
      <c r="BV1453" s="163"/>
      <c r="CI1453" s="163"/>
      <c r="CV1453" s="163"/>
      <c r="DI1453" s="163"/>
      <c r="DV1453" s="163"/>
      <c r="EI1453" s="163"/>
    </row>
    <row r="1454" spans="1:139" ht="15.75" customHeight="1" outlineLevel="1" x14ac:dyDescent="0.25">
      <c r="A1454" s="2">
        <f t="shared" ref="A1454:E1454" si="5406">A1275</f>
        <v>66</v>
      </c>
      <c r="B1454" s="1" t="str">
        <f t="shared" si="5406"/>
        <v>TAU-TBD58</v>
      </c>
      <c r="C1454" s="1" t="str">
        <f t="shared" si="5406"/>
        <v>SPP TAU - Circuit 66838</v>
      </c>
      <c r="D1454" s="2" t="str">
        <f t="shared" si="5406"/>
        <v>TAU-TBD58.1</v>
      </c>
      <c r="E1454" s="162" t="str">
        <f t="shared" si="5406"/>
        <v>SPP TAU - Circuit 66838</v>
      </c>
      <c r="F1454" s="123">
        <f t="shared" si="5386"/>
        <v>355</v>
      </c>
      <c r="G1454" s="213">
        <f>VLOOKUP($F1454,'2021 Depreciation Rates'!$A:$B,2,FALSE)</f>
        <v>3.5999999999999997E-2</v>
      </c>
      <c r="H1454" s="213">
        <f>VLOOKUP($F1454,'2022-2023 Depreciation Rates'!$A$1:$B$183,2,FALSE)</f>
        <v>2.8000000000000001E-2</v>
      </c>
      <c r="J1454" s="191">
        <f t="shared" ref="J1454:U1454" si="5407">-I1275*($G1454/12)</f>
        <v>0</v>
      </c>
      <c r="K1454" s="191">
        <f t="shared" si="5407"/>
        <v>0</v>
      </c>
      <c r="L1454" s="191">
        <f t="shared" si="5407"/>
        <v>0</v>
      </c>
      <c r="M1454" s="191">
        <f t="shared" si="5407"/>
        <v>0</v>
      </c>
      <c r="N1454" s="191">
        <f t="shared" si="5407"/>
        <v>0</v>
      </c>
      <c r="O1454" s="191">
        <f t="shared" si="5407"/>
        <v>0</v>
      </c>
      <c r="P1454" s="191">
        <f t="shared" si="5407"/>
        <v>0</v>
      </c>
      <c r="Q1454" s="191">
        <f t="shared" si="5407"/>
        <v>0</v>
      </c>
      <c r="R1454" s="191">
        <f t="shared" si="5407"/>
        <v>0</v>
      </c>
      <c r="S1454" s="191">
        <f t="shared" si="5407"/>
        <v>0</v>
      </c>
      <c r="T1454" s="191">
        <f t="shared" si="5407"/>
        <v>0</v>
      </c>
      <c r="U1454" s="191">
        <f t="shared" si="5407"/>
        <v>0</v>
      </c>
      <c r="V1454" s="163">
        <f t="shared" si="5012"/>
        <v>0</v>
      </c>
      <c r="W1454" s="116">
        <f t="shared" si="5313"/>
        <v>0</v>
      </c>
      <c r="X1454" s="191">
        <f t="shared" si="5388"/>
        <v>0</v>
      </c>
      <c r="Y1454" s="191">
        <f t="shared" ref="Y1454:AH1454" si="5408">-X1275*($G1454/12)</f>
        <v>0</v>
      </c>
      <c r="Z1454" s="191">
        <f t="shared" si="5408"/>
        <v>0</v>
      </c>
      <c r="AA1454" s="191">
        <f t="shared" si="5408"/>
        <v>0</v>
      </c>
      <c r="AB1454" s="191">
        <f t="shared" si="5408"/>
        <v>0</v>
      </c>
      <c r="AC1454" s="191">
        <f t="shared" si="5408"/>
        <v>0</v>
      </c>
      <c r="AD1454" s="191">
        <f t="shared" si="5408"/>
        <v>0</v>
      </c>
      <c r="AE1454" s="191">
        <f t="shared" si="5408"/>
        <v>0</v>
      </c>
      <c r="AF1454" s="191">
        <f t="shared" si="5408"/>
        <v>0</v>
      </c>
      <c r="AG1454" s="191">
        <f t="shared" si="5408"/>
        <v>0</v>
      </c>
      <c r="AH1454" s="191">
        <f t="shared" si="5408"/>
        <v>0</v>
      </c>
      <c r="AI1454" s="116">
        <f t="shared" si="5377"/>
        <v>0</v>
      </c>
      <c r="AJ1454" s="116">
        <f t="shared" si="5232"/>
        <v>0</v>
      </c>
      <c r="AK1454" s="116">
        <f t="shared" si="5233"/>
        <v>0</v>
      </c>
      <c r="AL1454" s="116">
        <f t="shared" si="5393"/>
        <v>0</v>
      </c>
      <c r="AM1454" s="116">
        <f t="shared" si="5393"/>
        <v>0</v>
      </c>
      <c r="AN1454" s="116">
        <f t="shared" si="5393"/>
        <v>0</v>
      </c>
      <c r="AO1454" s="116">
        <f t="shared" si="5393"/>
        <v>0</v>
      </c>
      <c r="AP1454" s="116">
        <f t="shared" si="5393"/>
        <v>0</v>
      </c>
      <c r="AQ1454" s="116">
        <f t="shared" si="5393"/>
        <v>0</v>
      </c>
      <c r="AR1454" s="116">
        <f t="shared" si="5393"/>
        <v>0</v>
      </c>
      <c r="AS1454" s="116">
        <f t="shared" si="5393"/>
        <v>0</v>
      </c>
      <c r="AT1454" s="116">
        <f t="shared" si="5393"/>
        <v>0</v>
      </c>
      <c r="AU1454" s="116">
        <f t="shared" si="5393"/>
        <v>0</v>
      </c>
      <c r="AV1454" s="116">
        <f t="shared" ref="AV1454:AV1517" si="5409">SUM(AJ1454:AU1454)</f>
        <v>0</v>
      </c>
      <c r="AW1454" s="116">
        <f t="shared" si="5235"/>
        <v>0</v>
      </c>
      <c r="AX1454" s="116">
        <f t="shared" si="5381"/>
        <v>0</v>
      </c>
      <c r="AY1454" s="116">
        <f t="shared" si="5381"/>
        <v>0</v>
      </c>
      <c r="AZ1454" s="116">
        <f t="shared" si="5381"/>
        <v>0</v>
      </c>
      <c r="BA1454" s="116">
        <f t="shared" si="5381"/>
        <v>0</v>
      </c>
      <c r="BB1454" s="116">
        <f t="shared" si="5381"/>
        <v>0</v>
      </c>
      <c r="BC1454" s="116">
        <f t="shared" si="5381"/>
        <v>0</v>
      </c>
      <c r="BD1454" s="116">
        <f t="shared" si="5381"/>
        <v>0</v>
      </c>
      <c r="BE1454" s="116">
        <f t="shared" si="5381"/>
        <v>0</v>
      </c>
      <c r="BF1454" s="116">
        <f t="shared" si="5381"/>
        <v>0</v>
      </c>
      <c r="BG1454" s="116">
        <f t="shared" si="5381"/>
        <v>0</v>
      </c>
      <c r="BH1454" s="116">
        <f t="shared" si="5381"/>
        <v>0</v>
      </c>
      <c r="BI1454" s="116">
        <f t="shared" ref="BI1454:BI1517" si="5410">SUM(AW1454:BH1454)</f>
        <v>0</v>
      </c>
      <c r="BV1454" s="163"/>
      <c r="CI1454" s="163"/>
      <c r="CV1454" s="163"/>
      <c r="DI1454" s="163"/>
      <c r="DV1454" s="163"/>
      <c r="EI1454" s="163"/>
    </row>
    <row r="1455" spans="1:139" ht="15.75" customHeight="1" outlineLevel="1" x14ac:dyDescent="0.25">
      <c r="A1455" s="2">
        <f t="shared" ref="A1455:E1455" si="5411">A1276</f>
        <v>67</v>
      </c>
      <c r="B1455" s="1" t="str">
        <f t="shared" si="5411"/>
        <v>TAU-TBD59</v>
      </c>
      <c r="C1455" s="1" t="str">
        <f t="shared" si="5411"/>
        <v>SPP TAU - Circuit 66040</v>
      </c>
      <c r="D1455" s="2" t="str">
        <f t="shared" si="5411"/>
        <v>TAU-TBD59.1</v>
      </c>
      <c r="E1455" s="162" t="str">
        <f t="shared" si="5411"/>
        <v>SPP TAU - Circuit 66040</v>
      </c>
      <c r="F1455" s="123">
        <f t="shared" si="5386"/>
        <v>355</v>
      </c>
      <c r="G1455" s="213">
        <f>VLOOKUP($F1455,'2021 Depreciation Rates'!$A:$B,2,FALSE)</f>
        <v>3.5999999999999997E-2</v>
      </c>
      <c r="H1455" s="213">
        <f>VLOOKUP($F1455,'2022-2023 Depreciation Rates'!$A$1:$B$183,2,FALSE)</f>
        <v>2.8000000000000001E-2</v>
      </c>
      <c r="J1455" s="191">
        <f t="shared" ref="J1455:U1455" si="5412">-I1276*($G1455/12)</f>
        <v>0</v>
      </c>
      <c r="K1455" s="191">
        <f t="shared" si="5412"/>
        <v>0</v>
      </c>
      <c r="L1455" s="191">
        <f t="shared" si="5412"/>
        <v>0</v>
      </c>
      <c r="M1455" s="191">
        <f t="shared" si="5412"/>
        <v>0</v>
      </c>
      <c r="N1455" s="191">
        <f t="shared" si="5412"/>
        <v>0</v>
      </c>
      <c r="O1455" s="191">
        <f t="shared" si="5412"/>
        <v>0</v>
      </c>
      <c r="P1455" s="191">
        <f t="shared" si="5412"/>
        <v>0</v>
      </c>
      <c r="Q1455" s="191">
        <f t="shared" si="5412"/>
        <v>0</v>
      </c>
      <c r="R1455" s="191">
        <f t="shared" si="5412"/>
        <v>0</v>
      </c>
      <c r="S1455" s="191">
        <f t="shared" si="5412"/>
        <v>0</v>
      </c>
      <c r="T1455" s="191">
        <f t="shared" si="5412"/>
        <v>0</v>
      </c>
      <c r="U1455" s="191">
        <f t="shared" si="5412"/>
        <v>0</v>
      </c>
      <c r="V1455" s="163">
        <f t="shared" si="5012"/>
        <v>0</v>
      </c>
      <c r="W1455" s="116">
        <f t="shared" si="5313"/>
        <v>0</v>
      </c>
      <c r="X1455" s="191">
        <f t="shared" si="5388"/>
        <v>0</v>
      </c>
      <c r="Y1455" s="191">
        <f t="shared" ref="Y1455:AH1455" si="5413">-X1276*($G1455/12)</f>
        <v>0</v>
      </c>
      <c r="Z1455" s="191">
        <f t="shared" si="5413"/>
        <v>0</v>
      </c>
      <c r="AA1455" s="191">
        <f t="shared" si="5413"/>
        <v>0</v>
      </c>
      <c r="AB1455" s="191">
        <f t="shared" si="5413"/>
        <v>0</v>
      </c>
      <c r="AC1455" s="191">
        <f t="shared" si="5413"/>
        <v>0</v>
      </c>
      <c r="AD1455" s="191">
        <f t="shared" si="5413"/>
        <v>0</v>
      </c>
      <c r="AE1455" s="191">
        <f t="shared" si="5413"/>
        <v>0</v>
      </c>
      <c r="AF1455" s="191">
        <f t="shared" si="5413"/>
        <v>0</v>
      </c>
      <c r="AG1455" s="191">
        <f t="shared" si="5413"/>
        <v>0</v>
      </c>
      <c r="AH1455" s="191">
        <f t="shared" si="5413"/>
        <v>0</v>
      </c>
      <c r="AI1455" s="116">
        <f t="shared" si="5377"/>
        <v>0</v>
      </c>
      <c r="AJ1455" s="116">
        <f t="shared" si="5232"/>
        <v>0</v>
      </c>
      <c r="AK1455" s="116">
        <f t="shared" si="5233"/>
        <v>0</v>
      </c>
      <c r="AL1455" s="116">
        <f t="shared" si="5393"/>
        <v>0</v>
      </c>
      <c r="AM1455" s="116">
        <f t="shared" si="5393"/>
        <v>0</v>
      </c>
      <c r="AN1455" s="116">
        <f t="shared" si="5393"/>
        <v>0</v>
      </c>
      <c r="AO1455" s="116">
        <f t="shared" si="5393"/>
        <v>0</v>
      </c>
      <c r="AP1455" s="116">
        <f t="shared" si="5393"/>
        <v>0</v>
      </c>
      <c r="AQ1455" s="116">
        <f t="shared" si="5393"/>
        <v>0</v>
      </c>
      <c r="AR1455" s="116">
        <f t="shared" si="5393"/>
        <v>0</v>
      </c>
      <c r="AS1455" s="116">
        <f t="shared" si="5393"/>
        <v>0</v>
      </c>
      <c r="AT1455" s="116">
        <f t="shared" si="5393"/>
        <v>0</v>
      </c>
      <c r="AU1455" s="116">
        <f t="shared" si="5393"/>
        <v>0</v>
      </c>
      <c r="AV1455" s="116">
        <f t="shared" si="5409"/>
        <v>0</v>
      </c>
      <c r="AW1455" s="116">
        <f t="shared" si="5235"/>
        <v>0</v>
      </c>
      <c r="AX1455" s="116">
        <f t="shared" si="5381"/>
        <v>0</v>
      </c>
      <c r="AY1455" s="116">
        <f t="shared" si="5381"/>
        <v>0</v>
      </c>
      <c r="AZ1455" s="116">
        <f t="shared" si="5381"/>
        <v>0</v>
      </c>
      <c r="BA1455" s="116">
        <f t="shared" si="5381"/>
        <v>0</v>
      </c>
      <c r="BB1455" s="116">
        <f t="shared" si="5381"/>
        <v>0</v>
      </c>
      <c r="BC1455" s="116">
        <f t="shared" si="5381"/>
        <v>0</v>
      </c>
      <c r="BD1455" s="116">
        <f t="shared" si="5381"/>
        <v>0</v>
      </c>
      <c r="BE1455" s="116">
        <f t="shared" si="5381"/>
        <v>0</v>
      </c>
      <c r="BF1455" s="116">
        <f t="shared" si="5381"/>
        <v>0</v>
      </c>
      <c r="BG1455" s="116">
        <f t="shared" si="5381"/>
        <v>0</v>
      </c>
      <c r="BH1455" s="116">
        <f t="shared" si="5381"/>
        <v>0</v>
      </c>
      <c r="BI1455" s="116">
        <f t="shared" si="5410"/>
        <v>0</v>
      </c>
      <c r="BV1455" s="163"/>
      <c r="CI1455" s="163"/>
      <c r="CV1455" s="163"/>
      <c r="DI1455" s="163"/>
      <c r="DV1455" s="163"/>
      <c r="EI1455" s="163"/>
    </row>
    <row r="1456" spans="1:139" ht="15.75" customHeight="1" outlineLevel="1" x14ac:dyDescent="0.25">
      <c r="A1456" s="2">
        <f t="shared" ref="A1456:E1456" si="5414">A1277</f>
        <v>68</v>
      </c>
      <c r="B1456" s="1" t="str">
        <f t="shared" si="5414"/>
        <v>TAU-TBD60</v>
      </c>
      <c r="C1456" s="1" t="str">
        <f t="shared" si="5414"/>
        <v>SPP TAU -  Circuit 66656</v>
      </c>
      <c r="D1456" s="2" t="str">
        <f t="shared" si="5414"/>
        <v>TAU-TBD60.1</v>
      </c>
      <c r="E1456" s="162" t="str">
        <f t="shared" si="5414"/>
        <v>SPP TAU -  Circuit 66656</v>
      </c>
      <c r="F1456" s="123">
        <f t="shared" si="5386"/>
        <v>355</v>
      </c>
      <c r="G1456" s="213">
        <f>VLOOKUP($F1456,'2021 Depreciation Rates'!$A:$B,2,FALSE)</f>
        <v>3.5999999999999997E-2</v>
      </c>
      <c r="H1456" s="213">
        <f>VLOOKUP($F1456,'2022-2023 Depreciation Rates'!$A$1:$B$183,2,FALSE)</f>
        <v>2.8000000000000001E-2</v>
      </c>
      <c r="J1456" s="191">
        <f t="shared" ref="J1456:U1456" si="5415">-I1277*($G1456/12)</f>
        <v>0</v>
      </c>
      <c r="K1456" s="191">
        <f t="shared" si="5415"/>
        <v>0</v>
      </c>
      <c r="L1456" s="191">
        <f t="shared" si="5415"/>
        <v>0</v>
      </c>
      <c r="M1456" s="191">
        <f t="shared" si="5415"/>
        <v>0</v>
      </c>
      <c r="N1456" s="191">
        <f t="shared" si="5415"/>
        <v>0</v>
      </c>
      <c r="O1456" s="191">
        <f t="shared" si="5415"/>
        <v>0</v>
      </c>
      <c r="P1456" s="191">
        <f t="shared" si="5415"/>
        <v>0</v>
      </c>
      <c r="Q1456" s="191">
        <f t="shared" si="5415"/>
        <v>0</v>
      </c>
      <c r="R1456" s="191">
        <f t="shared" si="5415"/>
        <v>0</v>
      </c>
      <c r="S1456" s="191">
        <f t="shared" si="5415"/>
        <v>0</v>
      </c>
      <c r="T1456" s="191">
        <f t="shared" si="5415"/>
        <v>0</v>
      </c>
      <c r="U1456" s="191">
        <f t="shared" si="5415"/>
        <v>0</v>
      </c>
      <c r="V1456" s="163">
        <f t="shared" si="5012"/>
        <v>0</v>
      </c>
      <c r="W1456" s="116">
        <f t="shared" si="5313"/>
        <v>0</v>
      </c>
      <c r="X1456" s="191">
        <f t="shared" si="5388"/>
        <v>0</v>
      </c>
      <c r="Y1456" s="191">
        <f t="shared" ref="Y1456:AH1456" si="5416">-X1277*($G1456/12)</f>
        <v>0</v>
      </c>
      <c r="Z1456" s="191">
        <f t="shared" si="5416"/>
        <v>0</v>
      </c>
      <c r="AA1456" s="191">
        <f t="shared" si="5416"/>
        <v>0</v>
      </c>
      <c r="AB1456" s="191">
        <f t="shared" si="5416"/>
        <v>0</v>
      </c>
      <c r="AC1456" s="191">
        <f t="shared" si="5416"/>
        <v>0</v>
      </c>
      <c r="AD1456" s="191">
        <f t="shared" si="5416"/>
        <v>0</v>
      </c>
      <c r="AE1456" s="191">
        <f t="shared" si="5416"/>
        <v>0</v>
      </c>
      <c r="AF1456" s="191">
        <f t="shared" si="5416"/>
        <v>0</v>
      </c>
      <c r="AG1456" s="191">
        <f t="shared" si="5416"/>
        <v>0</v>
      </c>
      <c r="AH1456" s="191">
        <f t="shared" si="5416"/>
        <v>0</v>
      </c>
      <c r="AI1456" s="116">
        <f t="shared" si="5377"/>
        <v>0</v>
      </c>
      <c r="AJ1456" s="116">
        <f t="shared" si="5232"/>
        <v>0</v>
      </c>
      <c r="AK1456" s="116">
        <f t="shared" si="5233"/>
        <v>0</v>
      </c>
      <c r="AL1456" s="116">
        <f t="shared" si="5393"/>
        <v>0</v>
      </c>
      <c r="AM1456" s="116">
        <f t="shared" si="5393"/>
        <v>0</v>
      </c>
      <c r="AN1456" s="116">
        <f t="shared" si="5393"/>
        <v>0</v>
      </c>
      <c r="AO1456" s="116">
        <f t="shared" si="5393"/>
        <v>0</v>
      </c>
      <c r="AP1456" s="116">
        <f t="shared" si="5393"/>
        <v>0</v>
      </c>
      <c r="AQ1456" s="116">
        <f t="shared" si="5393"/>
        <v>0</v>
      </c>
      <c r="AR1456" s="116">
        <f t="shared" si="5393"/>
        <v>0</v>
      </c>
      <c r="AS1456" s="116">
        <f t="shared" si="5393"/>
        <v>0</v>
      </c>
      <c r="AT1456" s="116">
        <f t="shared" si="5393"/>
        <v>0</v>
      </c>
      <c r="AU1456" s="116">
        <f t="shared" si="5393"/>
        <v>0</v>
      </c>
      <c r="AV1456" s="116">
        <f t="shared" si="5409"/>
        <v>0</v>
      </c>
      <c r="AW1456" s="116">
        <f t="shared" si="5235"/>
        <v>0</v>
      </c>
      <c r="AX1456" s="116">
        <f t="shared" si="5381"/>
        <v>0</v>
      </c>
      <c r="AY1456" s="116">
        <f t="shared" si="5381"/>
        <v>0</v>
      </c>
      <c r="AZ1456" s="116">
        <f t="shared" si="5381"/>
        <v>0</v>
      </c>
      <c r="BA1456" s="116">
        <f t="shared" si="5381"/>
        <v>0</v>
      </c>
      <c r="BB1456" s="116">
        <f t="shared" si="5381"/>
        <v>0</v>
      </c>
      <c r="BC1456" s="116">
        <f t="shared" si="5381"/>
        <v>0</v>
      </c>
      <c r="BD1456" s="116">
        <f t="shared" si="5381"/>
        <v>0</v>
      </c>
      <c r="BE1456" s="116">
        <f t="shared" si="5381"/>
        <v>0</v>
      </c>
      <c r="BF1456" s="116">
        <f t="shared" si="5381"/>
        <v>0</v>
      </c>
      <c r="BG1456" s="116">
        <f t="shared" si="5381"/>
        <v>0</v>
      </c>
      <c r="BH1456" s="116">
        <f t="shared" si="5381"/>
        <v>0</v>
      </c>
      <c r="BI1456" s="116">
        <f t="shared" si="5410"/>
        <v>0</v>
      </c>
      <c r="BV1456" s="163"/>
      <c r="CI1456" s="163"/>
      <c r="CV1456" s="163"/>
      <c r="DI1456" s="163"/>
      <c r="DV1456" s="163"/>
      <c r="EI1456" s="163"/>
    </row>
    <row r="1457" spans="1:139" ht="15.75" customHeight="1" outlineLevel="1" x14ac:dyDescent="0.25">
      <c r="A1457" s="2">
        <f t="shared" ref="A1457:E1457" si="5417">A1278</f>
        <v>69</v>
      </c>
      <c r="B1457" s="1" t="str">
        <f t="shared" si="5417"/>
        <v>TAU-TBD61</v>
      </c>
      <c r="C1457" s="1" t="str">
        <f t="shared" si="5417"/>
        <v>SPP TAU - Circuit 66412</v>
      </c>
      <c r="D1457" s="2" t="str">
        <f t="shared" si="5417"/>
        <v>TAU-TBD61.1</v>
      </c>
      <c r="E1457" s="162" t="str">
        <f t="shared" si="5417"/>
        <v>SPP TAU - Circuit 66412</v>
      </c>
      <c r="F1457" s="123">
        <f t="shared" si="5386"/>
        <v>355</v>
      </c>
      <c r="G1457" s="213">
        <f>VLOOKUP($F1457,'2021 Depreciation Rates'!$A:$B,2,FALSE)</f>
        <v>3.5999999999999997E-2</v>
      </c>
      <c r="H1457" s="213">
        <f>VLOOKUP($F1457,'2022-2023 Depreciation Rates'!$A$1:$B$183,2,FALSE)</f>
        <v>2.8000000000000001E-2</v>
      </c>
      <c r="J1457" s="191">
        <f t="shared" ref="J1457:U1457" si="5418">-I1278*($G1457/12)</f>
        <v>0</v>
      </c>
      <c r="K1457" s="191">
        <f t="shared" si="5418"/>
        <v>0</v>
      </c>
      <c r="L1457" s="191">
        <f t="shared" si="5418"/>
        <v>0</v>
      </c>
      <c r="M1457" s="191">
        <f t="shared" si="5418"/>
        <v>0</v>
      </c>
      <c r="N1457" s="191">
        <f t="shared" si="5418"/>
        <v>0</v>
      </c>
      <c r="O1457" s="191">
        <f t="shared" si="5418"/>
        <v>0</v>
      </c>
      <c r="P1457" s="191">
        <f t="shared" si="5418"/>
        <v>0</v>
      </c>
      <c r="Q1457" s="191">
        <f t="shared" si="5418"/>
        <v>0</v>
      </c>
      <c r="R1457" s="191">
        <f t="shared" si="5418"/>
        <v>0</v>
      </c>
      <c r="S1457" s="191">
        <f t="shared" si="5418"/>
        <v>0</v>
      </c>
      <c r="T1457" s="191">
        <f t="shared" si="5418"/>
        <v>0</v>
      </c>
      <c r="U1457" s="191">
        <f t="shared" si="5418"/>
        <v>0</v>
      </c>
      <c r="V1457" s="163">
        <f t="shared" si="5012"/>
        <v>0</v>
      </c>
      <c r="W1457" s="116">
        <f t="shared" ref="W1457:W1488" si="5419">-U1278*($G1457/12)</f>
        <v>0</v>
      </c>
      <c r="X1457" s="191">
        <f t="shared" si="5388"/>
        <v>0</v>
      </c>
      <c r="Y1457" s="191">
        <f t="shared" ref="Y1457:AH1457" si="5420">-X1278*($G1457/12)</f>
        <v>0</v>
      </c>
      <c r="Z1457" s="191">
        <f t="shared" si="5420"/>
        <v>0</v>
      </c>
      <c r="AA1457" s="191">
        <f t="shared" si="5420"/>
        <v>0</v>
      </c>
      <c r="AB1457" s="191">
        <f t="shared" si="5420"/>
        <v>0</v>
      </c>
      <c r="AC1457" s="191">
        <f t="shared" si="5420"/>
        <v>0</v>
      </c>
      <c r="AD1457" s="191">
        <f t="shared" si="5420"/>
        <v>0</v>
      </c>
      <c r="AE1457" s="191">
        <f t="shared" si="5420"/>
        <v>0</v>
      </c>
      <c r="AF1457" s="191">
        <f t="shared" si="5420"/>
        <v>0</v>
      </c>
      <c r="AG1457" s="191">
        <f t="shared" si="5420"/>
        <v>0</v>
      </c>
      <c r="AH1457" s="191">
        <f t="shared" si="5420"/>
        <v>0</v>
      </c>
      <c r="AI1457" s="116">
        <f t="shared" si="5377"/>
        <v>0</v>
      </c>
      <c r="AJ1457" s="116">
        <f t="shared" si="5232"/>
        <v>0</v>
      </c>
      <c r="AK1457" s="116">
        <f t="shared" si="5233"/>
        <v>0</v>
      </c>
      <c r="AL1457" s="116">
        <f t="shared" si="5393"/>
        <v>0</v>
      </c>
      <c r="AM1457" s="116">
        <f t="shared" si="5393"/>
        <v>0</v>
      </c>
      <c r="AN1457" s="116">
        <f t="shared" si="5393"/>
        <v>0</v>
      </c>
      <c r="AO1457" s="116">
        <f t="shared" si="5393"/>
        <v>0</v>
      </c>
      <c r="AP1457" s="116">
        <f t="shared" si="5393"/>
        <v>0</v>
      </c>
      <c r="AQ1457" s="116">
        <f t="shared" si="5393"/>
        <v>0</v>
      </c>
      <c r="AR1457" s="116">
        <f t="shared" si="5393"/>
        <v>0</v>
      </c>
      <c r="AS1457" s="116">
        <f t="shared" si="5393"/>
        <v>0</v>
      </c>
      <c r="AT1457" s="116">
        <f t="shared" si="5393"/>
        <v>0</v>
      </c>
      <c r="AU1457" s="116">
        <f t="shared" si="5393"/>
        <v>0</v>
      </c>
      <c r="AV1457" s="116">
        <f t="shared" si="5409"/>
        <v>0</v>
      </c>
      <c r="AW1457" s="116">
        <f t="shared" si="5235"/>
        <v>0</v>
      </c>
      <c r="AX1457" s="116">
        <f t="shared" si="5381"/>
        <v>0</v>
      </c>
      <c r="AY1457" s="116">
        <f t="shared" si="5381"/>
        <v>0</v>
      </c>
      <c r="AZ1457" s="116">
        <f t="shared" si="5381"/>
        <v>0</v>
      </c>
      <c r="BA1457" s="116">
        <f t="shared" si="5381"/>
        <v>0</v>
      </c>
      <c r="BB1457" s="116">
        <f t="shared" si="5381"/>
        <v>0</v>
      </c>
      <c r="BC1457" s="116">
        <f t="shared" si="5381"/>
        <v>0</v>
      </c>
      <c r="BD1457" s="116">
        <f t="shared" si="5381"/>
        <v>0</v>
      </c>
      <c r="BE1457" s="116">
        <f t="shared" si="5381"/>
        <v>0</v>
      </c>
      <c r="BF1457" s="116">
        <f t="shared" si="5381"/>
        <v>0</v>
      </c>
      <c r="BG1457" s="116">
        <f t="shared" si="5381"/>
        <v>0</v>
      </c>
      <c r="BH1457" s="116">
        <f t="shared" si="5381"/>
        <v>0</v>
      </c>
      <c r="BI1457" s="116">
        <f t="shared" si="5410"/>
        <v>0</v>
      </c>
      <c r="BV1457" s="163"/>
      <c r="CI1457" s="163"/>
      <c r="CV1457" s="163"/>
      <c r="DI1457" s="163"/>
      <c r="DV1457" s="163"/>
      <c r="EI1457" s="163"/>
    </row>
    <row r="1458" spans="1:139" ht="15.75" customHeight="1" outlineLevel="1" x14ac:dyDescent="0.25">
      <c r="A1458" s="2">
        <f t="shared" ref="A1458:E1458" si="5421">A1279</f>
        <v>70</v>
      </c>
      <c r="B1458" s="1" t="str">
        <f t="shared" si="5421"/>
        <v>TAU-TBD62</v>
      </c>
      <c r="C1458" s="1" t="str">
        <f t="shared" si="5421"/>
        <v>SPP TAU - Circuit 66830</v>
      </c>
      <c r="D1458" s="2" t="str">
        <f t="shared" si="5421"/>
        <v>TAU-TBD62.1</v>
      </c>
      <c r="E1458" s="162" t="str">
        <f t="shared" si="5421"/>
        <v>SPP TAU - Circuit 66830</v>
      </c>
      <c r="F1458" s="123">
        <f t="shared" si="5386"/>
        <v>355</v>
      </c>
      <c r="G1458" s="213">
        <f>VLOOKUP($F1458,'2021 Depreciation Rates'!$A:$B,2,FALSE)</f>
        <v>3.5999999999999997E-2</v>
      </c>
      <c r="H1458" s="213">
        <f>VLOOKUP($F1458,'2022-2023 Depreciation Rates'!$A$1:$B$183,2,FALSE)</f>
        <v>2.8000000000000001E-2</v>
      </c>
      <c r="J1458" s="191">
        <f t="shared" ref="J1458:U1458" si="5422">-I1279*($G1458/12)</f>
        <v>0</v>
      </c>
      <c r="K1458" s="191">
        <f t="shared" si="5422"/>
        <v>0</v>
      </c>
      <c r="L1458" s="191">
        <f t="shared" si="5422"/>
        <v>0</v>
      </c>
      <c r="M1458" s="191">
        <f t="shared" si="5422"/>
        <v>0</v>
      </c>
      <c r="N1458" s="191">
        <f t="shared" si="5422"/>
        <v>0</v>
      </c>
      <c r="O1458" s="191">
        <f t="shared" si="5422"/>
        <v>0</v>
      </c>
      <c r="P1458" s="191">
        <f t="shared" si="5422"/>
        <v>0</v>
      </c>
      <c r="Q1458" s="191">
        <f t="shared" si="5422"/>
        <v>0</v>
      </c>
      <c r="R1458" s="191">
        <f t="shared" si="5422"/>
        <v>0</v>
      </c>
      <c r="S1458" s="191">
        <f t="shared" si="5422"/>
        <v>0</v>
      </c>
      <c r="T1458" s="191">
        <f t="shared" si="5422"/>
        <v>0</v>
      </c>
      <c r="U1458" s="191">
        <f t="shared" si="5422"/>
        <v>0</v>
      </c>
      <c r="V1458" s="163">
        <f t="shared" si="5012"/>
        <v>0</v>
      </c>
      <c r="W1458" s="116">
        <f t="shared" si="5419"/>
        <v>0</v>
      </c>
      <c r="X1458" s="191">
        <f t="shared" si="5388"/>
        <v>0</v>
      </c>
      <c r="Y1458" s="191">
        <f t="shared" ref="Y1458:AH1458" si="5423">-X1279*($G1458/12)</f>
        <v>0</v>
      </c>
      <c r="Z1458" s="191">
        <f t="shared" si="5423"/>
        <v>0</v>
      </c>
      <c r="AA1458" s="191">
        <f t="shared" si="5423"/>
        <v>0</v>
      </c>
      <c r="AB1458" s="191">
        <f t="shared" si="5423"/>
        <v>0</v>
      </c>
      <c r="AC1458" s="191">
        <f t="shared" si="5423"/>
        <v>0</v>
      </c>
      <c r="AD1458" s="191">
        <f t="shared" si="5423"/>
        <v>0</v>
      </c>
      <c r="AE1458" s="191">
        <f t="shared" si="5423"/>
        <v>0</v>
      </c>
      <c r="AF1458" s="191">
        <f t="shared" si="5423"/>
        <v>0</v>
      </c>
      <c r="AG1458" s="191">
        <f t="shared" si="5423"/>
        <v>0</v>
      </c>
      <c r="AH1458" s="191">
        <f t="shared" si="5423"/>
        <v>0</v>
      </c>
      <c r="AI1458" s="116">
        <f t="shared" si="5377"/>
        <v>0</v>
      </c>
      <c r="AJ1458" s="116">
        <f t="shared" si="5232"/>
        <v>0</v>
      </c>
      <c r="AK1458" s="116">
        <f t="shared" si="5233"/>
        <v>0</v>
      </c>
      <c r="AL1458" s="116">
        <f t="shared" si="5393"/>
        <v>0</v>
      </c>
      <c r="AM1458" s="116">
        <f t="shared" si="5393"/>
        <v>0</v>
      </c>
      <c r="AN1458" s="116">
        <f t="shared" si="5393"/>
        <v>0</v>
      </c>
      <c r="AO1458" s="116">
        <f t="shared" si="5393"/>
        <v>0</v>
      </c>
      <c r="AP1458" s="116">
        <f t="shared" si="5393"/>
        <v>0</v>
      </c>
      <c r="AQ1458" s="116">
        <f t="shared" si="5393"/>
        <v>0</v>
      </c>
      <c r="AR1458" s="116">
        <f t="shared" si="5393"/>
        <v>0</v>
      </c>
      <c r="AS1458" s="116">
        <f t="shared" si="5393"/>
        <v>0</v>
      </c>
      <c r="AT1458" s="116">
        <f t="shared" si="5393"/>
        <v>0</v>
      </c>
      <c r="AU1458" s="116">
        <f t="shared" si="5393"/>
        <v>0</v>
      </c>
      <c r="AV1458" s="116">
        <f t="shared" si="5409"/>
        <v>0</v>
      </c>
      <c r="AW1458" s="116">
        <f t="shared" si="5235"/>
        <v>0</v>
      </c>
      <c r="AX1458" s="116">
        <f t="shared" si="5381"/>
        <v>0</v>
      </c>
      <c r="AY1458" s="116">
        <f t="shared" si="5381"/>
        <v>0</v>
      </c>
      <c r="AZ1458" s="116">
        <f t="shared" si="5381"/>
        <v>0</v>
      </c>
      <c r="BA1458" s="116">
        <f t="shared" si="5381"/>
        <v>0</v>
      </c>
      <c r="BB1458" s="116">
        <f t="shared" si="5381"/>
        <v>0</v>
      </c>
      <c r="BC1458" s="116">
        <f t="shared" si="5381"/>
        <v>0</v>
      </c>
      <c r="BD1458" s="116">
        <f t="shared" si="5381"/>
        <v>0</v>
      </c>
      <c r="BE1458" s="116">
        <f t="shared" si="5381"/>
        <v>0</v>
      </c>
      <c r="BF1458" s="116">
        <f t="shared" si="5381"/>
        <v>0</v>
      </c>
      <c r="BG1458" s="116">
        <f t="shared" si="5381"/>
        <v>0</v>
      </c>
      <c r="BH1458" s="116">
        <f t="shared" si="5381"/>
        <v>0</v>
      </c>
      <c r="BI1458" s="116">
        <f t="shared" si="5410"/>
        <v>0</v>
      </c>
      <c r="BV1458" s="163"/>
      <c r="CI1458" s="163"/>
      <c r="CV1458" s="163"/>
      <c r="DI1458" s="163"/>
      <c r="DV1458" s="163"/>
      <c r="EI1458" s="163"/>
    </row>
    <row r="1459" spans="1:139" ht="15.75" customHeight="1" outlineLevel="1" x14ac:dyDescent="0.25">
      <c r="A1459" s="2">
        <f t="shared" ref="A1459:E1459" si="5424">A1280</f>
        <v>71</v>
      </c>
      <c r="B1459" s="1" t="str">
        <f t="shared" si="5424"/>
        <v>TAU-TBD63</v>
      </c>
      <c r="C1459" s="1" t="str">
        <f t="shared" si="5424"/>
        <v>SPP TAU - Circuit 66650</v>
      </c>
      <c r="D1459" s="2" t="str">
        <f t="shared" si="5424"/>
        <v>TAU-TBD63.1</v>
      </c>
      <c r="E1459" s="162" t="str">
        <f t="shared" si="5424"/>
        <v>SPP TAU - Circuit 66650</v>
      </c>
      <c r="F1459" s="123">
        <f t="shared" si="5386"/>
        <v>355</v>
      </c>
      <c r="G1459" s="213">
        <f>VLOOKUP($F1459,'2021 Depreciation Rates'!$A:$B,2,FALSE)</f>
        <v>3.5999999999999997E-2</v>
      </c>
      <c r="H1459" s="213">
        <f>VLOOKUP($F1459,'2022-2023 Depreciation Rates'!$A$1:$B$183,2,FALSE)</f>
        <v>2.8000000000000001E-2</v>
      </c>
      <c r="J1459" s="191">
        <f t="shared" ref="J1459:U1459" si="5425">-I1280*($G1459/12)</f>
        <v>0</v>
      </c>
      <c r="K1459" s="191">
        <f t="shared" si="5425"/>
        <v>0</v>
      </c>
      <c r="L1459" s="191">
        <f t="shared" si="5425"/>
        <v>0</v>
      </c>
      <c r="M1459" s="191">
        <f t="shared" si="5425"/>
        <v>0</v>
      </c>
      <c r="N1459" s="191">
        <f t="shared" si="5425"/>
        <v>0</v>
      </c>
      <c r="O1459" s="191">
        <f t="shared" si="5425"/>
        <v>0</v>
      </c>
      <c r="P1459" s="191">
        <f t="shared" si="5425"/>
        <v>0</v>
      </c>
      <c r="Q1459" s="191">
        <f t="shared" si="5425"/>
        <v>0</v>
      </c>
      <c r="R1459" s="191">
        <f t="shared" si="5425"/>
        <v>0</v>
      </c>
      <c r="S1459" s="191">
        <f t="shared" si="5425"/>
        <v>0</v>
      </c>
      <c r="T1459" s="191">
        <f t="shared" si="5425"/>
        <v>0</v>
      </c>
      <c r="U1459" s="191">
        <f t="shared" si="5425"/>
        <v>0</v>
      </c>
      <c r="V1459" s="163">
        <f t="shared" si="5012"/>
        <v>0</v>
      </c>
      <c r="W1459" s="116">
        <f t="shared" si="5419"/>
        <v>0</v>
      </c>
      <c r="X1459" s="191">
        <f t="shared" si="5388"/>
        <v>0</v>
      </c>
      <c r="Y1459" s="191">
        <f t="shared" ref="Y1459:AH1459" si="5426">-X1280*($G1459/12)</f>
        <v>0</v>
      </c>
      <c r="Z1459" s="191">
        <f t="shared" si="5426"/>
        <v>0</v>
      </c>
      <c r="AA1459" s="191">
        <f t="shared" si="5426"/>
        <v>0</v>
      </c>
      <c r="AB1459" s="191">
        <f t="shared" si="5426"/>
        <v>0</v>
      </c>
      <c r="AC1459" s="191">
        <f t="shared" si="5426"/>
        <v>0</v>
      </c>
      <c r="AD1459" s="191">
        <f t="shared" si="5426"/>
        <v>0</v>
      </c>
      <c r="AE1459" s="191">
        <f t="shared" si="5426"/>
        <v>0</v>
      </c>
      <c r="AF1459" s="191">
        <f t="shared" si="5426"/>
        <v>0</v>
      </c>
      <c r="AG1459" s="191">
        <f t="shared" si="5426"/>
        <v>0</v>
      </c>
      <c r="AH1459" s="191">
        <f t="shared" si="5426"/>
        <v>0</v>
      </c>
      <c r="AI1459" s="116">
        <f t="shared" si="5377"/>
        <v>0</v>
      </c>
      <c r="AJ1459" s="116">
        <f t="shared" si="5232"/>
        <v>0</v>
      </c>
      <c r="AK1459" s="116">
        <f t="shared" si="5233"/>
        <v>0</v>
      </c>
      <c r="AL1459" s="116">
        <f t="shared" si="5393"/>
        <v>0</v>
      </c>
      <c r="AM1459" s="116">
        <f t="shared" si="5393"/>
        <v>0</v>
      </c>
      <c r="AN1459" s="116">
        <f t="shared" si="5393"/>
        <v>0</v>
      </c>
      <c r="AO1459" s="116">
        <f t="shared" si="5393"/>
        <v>0</v>
      </c>
      <c r="AP1459" s="116">
        <f t="shared" si="5393"/>
        <v>0</v>
      </c>
      <c r="AQ1459" s="116">
        <f t="shared" si="5393"/>
        <v>0</v>
      </c>
      <c r="AR1459" s="116">
        <f t="shared" si="5393"/>
        <v>0</v>
      </c>
      <c r="AS1459" s="116">
        <f t="shared" si="5393"/>
        <v>0</v>
      </c>
      <c r="AT1459" s="116">
        <f t="shared" si="5393"/>
        <v>0</v>
      </c>
      <c r="AU1459" s="116">
        <f t="shared" si="5393"/>
        <v>0</v>
      </c>
      <c r="AV1459" s="116">
        <f t="shared" si="5409"/>
        <v>0</v>
      </c>
      <c r="AW1459" s="116">
        <f t="shared" si="5235"/>
        <v>0</v>
      </c>
      <c r="AX1459" s="116">
        <f t="shared" si="5381"/>
        <v>0</v>
      </c>
      <c r="AY1459" s="116">
        <f t="shared" si="5381"/>
        <v>0</v>
      </c>
      <c r="AZ1459" s="116">
        <f t="shared" si="5381"/>
        <v>0</v>
      </c>
      <c r="BA1459" s="116">
        <f t="shared" si="5381"/>
        <v>0</v>
      </c>
      <c r="BB1459" s="116">
        <f t="shared" si="5381"/>
        <v>0</v>
      </c>
      <c r="BC1459" s="116">
        <f t="shared" si="5381"/>
        <v>0</v>
      </c>
      <c r="BD1459" s="116">
        <f t="shared" si="5381"/>
        <v>0</v>
      </c>
      <c r="BE1459" s="116">
        <f t="shared" si="5381"/>
        <v>0</v>
      </c>
      <c r="BF1459" s="116">
        <f t="shared" si="5381"/>
        <v>0</v>
      </c>
      <c r="BG1459" s="116">
        <f t="shared" si="5381"/>
        <v>0</v>
      </c>
      <c r="BH1459" s="116">
        <f t="shared" si="5381"/>
        <v>0</v>
      </c>
      <c r="BI1459" s="116">
        <f t="shared" si="5410"/>
        <v>0</v>
      </c>
      <c r="BV1459" s="163"/>
      <c r="CI1459" s="163"/>
      <c r="CV1459" s="163"/>
      <c r="DI1459" s="163"/>
      <c r="DV1459" s="163"/>
      <c r="EI1459" s="163"/>
    </row>
    <row r="1460" spans="1:139" ht="15.75" customHeight="1" outlineLevel="1" x14ac:dyDescent="0.25">
      <c r="A1460" s="2">
        <f t="shared" ref="A1460:E1460" si="5427">A1281</f>
        <v>72</v>
      </c>
      <c r="B1460" s="1" t="str">
        <f t="shared" si="5427"/>
        <v>TAU-TBD64</v>
      </c>
      <c r="C1460" s="1" t="str">
        <f t="shared" si="5427"/>
        <v>SPP TAU - Circuit 66657</v>
      </c>
      <c r="D1460" s="2" t="str">
        <f t="shared" si="5427"/>
        <v>TAU-TBD64.1</v>
      </c>
      <c r="E1460" s="162" t="str">
        <f t="shared" si="5427"/>
        <v>SPP TAU - Circuit 66657</v>
      </c>
      <c r="F1460" s="123">
        <f t="shared" si="5386"/>
        <v>355</v>
      </c>
      <c r="G1460" s="213">
        <f>VLOOKUP($F1460,'2021 Depreciation Rates'!$A:$B,2,FALSE)</f>
        <v>3.5999999999999997E-2</v>
      </c>
      <c r="H1460" s="213">
        <f>VLOOKUP($F1460,'2022-2023 Depreciation Rates'!$A$1:$B$183,2,FALSE)</f>
        <v>2.8000000000000001E-2</v>
      </c>
      <c r="J1460" s="191">
        <f t="shared" ref="J1460:U1460" si="5428">-I1281*($G1460/12)</f>
        <v>0</v>
      </c>
      <c r="K1460" s="191">
        <f t="shared" si="5428"/>
        <v>0</v>
      </c>
      <c r="L1460" s="191">
        <f t="shared" si="5428"/>
        <v>0</v>
      </c>
      <c r="M1460" s="191">
        <f t="shared" si="5428"/>
        <v>0</v>
      </c>
      <c r="N1460" s="191">
        <f t="shared" si="5428"/>
        <v>0</v>
      </c>
      <c r="O1460" s="191">
        <f t="shared" si="5428"/>
        <v>0</v>
      </c>
      <c r="P1460" s="191">
        <f t="shared" si="5428"/>
        <v>0</v>
      </c>
      <c r="Q1460" s="191">
        <f t="shared" si="5428"/>
        <v>0</v>
      </c>
      <c r="R1460" s="191">
        <f t="shared" si="5428"/>
        <v>0</v>
      </c>
      <c r="S1460" s="191">
        <f t="shared" si="5428"/>
        <v>0</v>
      </c>
      <c r="T1460" s="191">
        <f t="shared" si="5428"/>
        <v>0</v>
      </c>
      <c r="U1460" s="191">
        <f t="shared" si="5428"/>
        <v>0</v>
      </c>
      <c r="V1460" s="163">
        <f t="shared" si="5012"/>
        <v>0</v>
      </c>
      <c r="W1460" s="116">
        <f t="shared" si="5419"/>
        <v>0</v>
      </c>
      <c r="X1460" s="191">
        <f t="shared" si="5388"/>
        <v>0</v>
      </c>
      <c r="Y1460" s="191">
        <f t="shared" ref="Y1460:AH1460" si="5429">-X1281*($G1460/12)</f>
        <v>0</v>
      </c>
      <c r="Z1460" s="191">
        <f t="shared" si="5429"/>
        <v>0</v>
      </c>
      <c r="AA1460" s="191">
        <f t="shared" si="5429"/>
        <v>0</v>
      </c>
      <c r="AB1460" s="191">
        <f t="shared" si="5429"/>
        <v>0</v>
      </c>
      <c r="AC1460" s="191">
        <f t="shared" si="5429"/>
        <v>0</v>
      </c>
      <c r="AD1460" s="191">
        <f t="shared" si="5429"/>
        <v>0</v>
      </c>
      <c r="AE1460" s="191">
        <f t="shared" si="5429"/>
        <v>0</v>
      </c>
      <c r="AF1460" s="191">
        <f t="shared" si="5429"/>
        <v>0</v>
      </c>
      <c r="AG1460" s="191">
        <f t="shared" si="5429"/>
        <v>0</v>
      </c>
      <c r="AH1460" s="191">
        <f t="shared" si="5429"/>
        <v>0</v>
      </c>
      <c r="AI1460" s="116">
        <f t="shared" si="5377"/>
        <v>0</v>
      </c>
      <c r="AJ1460" s="116">
        <f t="shared" si="5232"/>
        <v>0</v>
      </c>
      <c r="AK1460" s="116">
        <f t="shared" si="5233"/>
        <v>0</v>
      </c>
      <c r="AL1460" s="116">
        <f t="shared" si="5393"/>
        <v>0</v>
      </c>
      <c r="AM1460" s="116">
        <f t="shared" si="5393"/>
        <v>0</v>
      </c>
      <c r="AN1460" s="116">
        <f t="shared" si="5393"/>
        <v>0</v>
      </c>
      <c r="AO1460" s="116">
        <f t="shared" si="5393"/>
        <v>0</v>
      </c>
      <c r="AP1460" s="116">
        <f t="shared" si="5393"/>
        <v>0</v>
      </c>
      <c r="AQ1460" s="116">
        <f t="shared" si="5393"/>
        <v>0</v>
      </c>
      <c r="AR1460" s="116">
        <f t="shared" si="5393"/>
        <v>0</v>
      </c>
      <c r="AS1460" s="116">
        <f t="shared" si="5393"/>
        <v>0</v>
      </c>
      <c r="AT1460" s="116">
        <f t="shared" si="5393"/>
        <v>0</v>
      </c>
      <c r="AU1460" s="116">
        <f t="shared" si="5393"/>
        <v>0</v>
      </c>
      <c r="AV1460" s="116">
        <f t="shared" si="5409"/>
        <v>0</v>
      </c>
      <c r="AW1460" s="116">
        <f t="shared" si="5235"/>
        <v>0</v>
      </c>
      <c r="AX1460" s="116">
        <f t="shared" si="5381"/>
        <v>0</v>
      </c>
      <c r="AY1460" s="116">
        <f t="shared" si="5381"/>
        <v>0</v>
      </c>
      <c r="AZ1460" s="116">
        <f t="shared" si="5381"/>
        <v>0</v>
      </c>
      <c r="BA1460" s="116">
        <f t="shared" si="5381"/>
        <v>0</v>
      </c>
      <c r="BB1460" s="116">
        <f t="shared" si="5381"/>
        <v>0</v>
      </c>
      <c r="BC1460" s="116">
        <f t="shared" si="5381"/>
        <v>0</v>
      </c>
      <c r="BD1460" s="116">
        <f t="shared" si="5381"/>
        <v>0</v>
      </c>
      <c r="BE1460" s="116">
        <f t="shared" si="5381"/>
        <v>0</v>
      </c>
      <c r="BF1460" s="116">
        <f t="shared" si="5381"/>
        <v>0</v>
      </c>
      <c r="BG1460" s="116">
        <f t="shared" si="5381"/>
        <v>0</v>
      </c>
      <c r="BH1460" s="116">
        <f t="shared" si="5381"/>
        <v>0</v>
      </c>
      <c r="BI1460" s="116">
        <f t="shared" si="5410"/>
        <v>0</v>
      </c>
      <c r="BV1460" s="163"/>
      <c r="CI1460" s="163"/>
      <c r="CV1460" s="163"/>
      <c r="DI1460" s="163"/>
      <c r="DV1460" s="163"/>
      <c r="EI1460" s="163"/>
    </row>
    <row r="1461" spans="1:139" ht="15.75" customHeight="1" outlineLevel="1" x14ac:dyDescent="0.25">
      <c r="A1461" s="2">
        <f t="shared" ref="A1461:E1461" si="5430">A1282</f>
        <v>73</v>
      </c>
      <c r="B1461" s="1" t="str">
        <f t="shared" si="5430"/>
        <v>TAU-TBD65</v>
      </c>
      <c r="C1461" s="1" t="str">
        <f t="shared" si="5430"/>
        <v>SPP TAU - Circuit 66043</v>
      </c>
      <c r="D1461" s="2" t="str">
        <f t="shared" si="5430"/>
        <v>TAU-TBD65.1</v>
      </c>
      <c r="E1461" s="162" t="str">
        <f t="shared" si="5430"/>
        <v>SPP TAU - Circuit 66043</v>
      </c>
      <c r="F1461" s="123">
        <f t="shared" si="5386"/>
        <v>355</v>
      </c>
      <c r="G1461" s="213">
        <f>VLOOKUP($F1461,'2021 Depreciation Rates'!$A:$B,2,FALSE)</f>
        <v>3.5999999999999997E-2</v>
      </c>
      <c r="H1461" s="213">
        <f>VLOOKUP($F1461,'2022-2023 Depreciation Rates'!$A$1:$B$183,2,FALSE)</f>
        <v>2.8000000000000001E-2</v>
      </c>
      <c r="J1461" s="191">
        <f t="shared" ref="J1461:U1461" si="5431">-I1282*($G1461/12)</f>
        <v>0</v>
      </c>
      <c r="K1461" s="191">
        <f t="shared" si="5431"/>
        <v>0</v>
      </c>
      <c r="L1461" s="191">
        <f t="shared" si="5431"/>
        <v>0</v>
      </c>
      <c r="M1461" s="191">
        <f t="shared" si="5431"/>
        <v>0</v>
      </c>
      <c r="N1461" s="191">
        <f t="shared" si="5431"/>
        <v>0</v>
      </c>
      <c r="O1461" s="191">
        <f t="shared" si="5431"/>
        <v>0</v>
      </c>
      <c r="P1461" s="191">
        <f t="shared" si="5431"/>
        <v>0</v>
      </c>
      <c r="Q1461" s="191">
        <f t="shared" si="5431"/>
        <v>0</v>
      </c>
      <c r="R1461" s="191">
        <f t="shared" si="5431"/>
        <v>0</v>
      </c>
      <c r="S1461" s="191">
        <f t="shared" si="5431"/>
        <v>0</v>
      </c>
      <c r="T1461" s="191">
        <f t="shared" si="5431"/>
        <v>0</v>
      </c>
      <c r="U1461" s="191">
        <f t="shared" si="5431"/>
        <v>0</v>
      </c>
      <c r="V1461" s="163">
        <f t="shared" si="5012"/>
        <v>0</v>
      </c>
      <c r="W1461" s="116">
        <f t="shared" si="5419"/>
        <v>0</v>
      </c>
      <c r="X1461" s="191">
        <f t="shared" si="5388"/>
        <v>0</v>
      </c>
      <c r="Y1461" s="191">
        <f t="shared" ref="Y1461:AH1461" si="5432">-X1282*($G1461/12)</f>
        <v>0</v>
      </c>
      <c r="Z1461" s="191">
        <f t="shared" si="5432"/>
        <v>0</v>
      </c>
      <c r="AA1461" s="191">
        <f t="shared" si="5432"/>
        <v>0</v>
      </c>
      <c r="AB1461" s="191">
        <f t="shared" si="5432"/>
        <v>0</v>
      </c>
      <c r="AC1461" s="191">
        <f t="shared" si="5432"/>
        <v>0</v>
      </c>
      <c r="AD1461" s="191">
        <f t="shared" si="5432"/>
        <v>0</v>
      </c>
      <c r="AE1461" s="191">
        <f t="shared" si="5432"/>
        <v>0</v>
      </c>
      <c r="AF1461" s="191">
        <f t="shared" si="5432"/>
        <v>0</v>
      </c>
      <c r="AG1461" s="191">
        <f t="shared" si="5432"/>
        <v>0</v>
      </c>
      <c r="AH1461" s="191">
        <f t="shared" si="5432"/>
        <v>0</v>
      </c>
      <c r="AI1461" s="116">
        <f t="shared" si="5377"/>
        <v>0</v>
      </c>
      <c r="AJ1461" s="116">
        <f t="shared" si="5232"/>
        <v>0</v>
      </c>
      <c r="AK1461" s="116">
        <f t="shared" si="5233"/>
        <v>0</v>
      </c>
      <c r="AL1461" s="116">
        <f t="shared" si="5393"/>
        <v>0</v>
      </c>
      <c r="AM1461" s="116">
        <f t="shared" si="5393"/>
        <v>0</v>
      </c>
      <c r="AN1461" s="116">
        <f t="shared" si="5393"/>
        <v>0</v>
      </c>
      <c r="AO1461" s="116">
        <f t="shared" si="5393"/>
        <v>0</v>
      </c>
      <c r="AP1461" s="116">
        <f t="shared" si="5393"/>
        <v>0</v>
      </c>
      <c r="AQ1461" s="116">
        <f t="shared" si="5393"/>
        <v>0</v>
      </c>
      <c r="AR1461" s="116">
        <f t="shared" si="5393"/>
        <v>0</v>
      </c>
      <c r="AS1461" s="116">
        <f t="shared" si="5393"/>
        <v>0</v>
      </c>
      <c r="AT1461" s="116">
        <f t="shared" si="5393"/>
        <v>0</v>
      </c>
      <c r="AU1461" s="116">
        <f t="shared" si="5393"/>
        <v>0</v>
      </c>
      <c r="AV1461" s="116">
        <f t="shared" si="5409"/>
        <v>0</v>
      </c>
      <c r="AW1461" s="116">
        <f t="shared" si="5235"/>
        <v>0</v>
      </c>
      <c r="AX1461" s="116">
        <f t="shared" si="5381"/>
        <v>0</v>
      </c>
      <c r="AY1461" s="116">
        <f t="shared" si="5381"/>
        <v>0</v>
      </c>
      <c r="AZ1461" s="116">
        <f t="shared" si="5381"/>
        <v>0</v>
      </c>
      <c r="BA1461" s="116">
        <f t="shared" si="5381"/>
        <v>0</v>
      </c>
      <c r="BB1461" s="116">
        <f t="shared" si="5381"/>
        <v>0</v>
      </c>
      <c r="BC1461" s="116">
        <f t="shared" si="5381"/>
        <v>0</v>
      </c>
      <c r="BD1461" s="116">
        <f t="shared" si="5381"/>
        <v>0</v>
      </c>
      <c r="BE1461" s="116">
        <f t="shared" si="5381"/>
        <v>0</v>
      </c>
      <c r="BF1461" s="116">
        <f t="shared" si="5381"/>
        <v>0</v>
      </c>
      <c r="BG1461" s="116">
        <f t="shared" si="5381"/>
        <v>0</v>
      </c>
      <c r="BH1461" s="116">
        <f t="shared" si="5381"/>
        <v>0</v>
      </c>
      <c r="BI1461" s="116">
        <f t="shared" si="5410"/>
        <v>0</v>
      </c>
      <c r="BV1461" s="163"/>
      <c r="CI1461" s="163"/>
      <c r="CV1461" s="163"/>
      <c r="DI1461" s="163"/>
      <c r="DV1461" s="163"/>
      <c r="EI1461" s="163"/>
    </row>
    <row r="1462" spans="1:139" ht="15.75" customHeight="1" outlineLevel="1" x14ac:dyDescent="0.25">
      <c r="A1462" s="2">
        <f t="shared" ref="A1462:E1462" si="5433">A1283</f>
        <v>74</v>
      </c>
      <c r="B1462" s="1" t="str">
        <f t="shared" si="5433"/>
        <v>TAU-TBD66</v>
      </c>
      <c r="C1462" s="1" t="str">
        <f t="shared" si="5433"/>
        <v>SPP TAU - Circuit 66837</v>
      </c>
      <c r="D1462" s="2" t="str">
        <f t="shared" si="5433"/>
        <v>TAU-TBD66.1</v>
      </c>
      <c r="E1462" s="162" t="str">
        <f t="shared" si="5433"/>
        <v>SPP TAU - Circuit 66837</v>
      </c>
      <c r="F1462" s="123">
        <f t="shared" si="5386"/>
        <v>355</v>
      </c>
      <c r="G1462" s="213">
        <f>VLOOKUP($F1462,'2021 Depreciation Rates'!$A:$B,2,FALSE)</f>
        <v>3.5999999999999997E-2</v>
      </c>
      <c r="H1462" s="213">
        <f>VLOOKUP($F1462,'2022-2023 Depreciation Rates'!$A$1:$B$183,2,FALSE)</f>
        <v>2.8000000000000001E-2</v>
      </c>
      <c r="J1462" s="191">
        <f t="shared" ref="J1462:U1462" si="5434">-I1283*($G1462/12)</f>
        <v>0</v>
      </c>
      <c r="K1462" s="191">
        <f t="shared" si="5434"/>
        <v>0</v>
      </c>
      <c r="L1462" s="191">
        <f t="shared" si="5434"/>
        <v>0</v>
      </c>
      <c r="M1462" s="191">
        <f t="shared" si="5434"/>
        <v>0</v>
      </c>
      <c r="N1462" s="191">
        <f t="shared" si="5434"/>
        <v>0</v>
      </c>
      <c r="O1462" s="191">
        <f t="shared" si="5434"/>
        <v>0</v>
      </c>
      <c r="P1462" s="191">
        <f t="shared" si="5434"/>
        <v>0</v>
      </c>
      <c r="Q1462" s="191">
        <f t="shared" si="5434"/>
        <v>0</v>
      </c>
      <c r="R1462" s="191">
        <f t="shared" si="5434"/>
        <v>0</v>
      </c>
      <c r="S1462" s="191">
        <f t="shared" si="5434"/>
        <v>0</v>
      </c>
      <c r="T1462" s="191">
        <f t="shared" si="5434"/>
        <v>0</v>
      </c>
      <c r="U1462" s="191">
        <f t="shared" si="5434"/>
        <v>0</v>
      </c>
      <c r="V1462" s="163">
        <f t="shared" si="5012"/>
        <v>0</v>
      </c>
      <c r="W1462" s="116">
        <f t="shared" si="5419"/>
        <v>0</v>
      </c>
      <c r="X1462" s="191">
        <f t="shared" si="5388"/>
        <v>0</v>
      </c>
      <c r="Y1462" s="191">
        <f t="shared" ref="Y1462:AH1462" si="5435">-X1283*($G1462/12)</f>
        <v>0</v>
      </c>
      <c r="Z1462" s="191">
        <f t="shared" si="5435"/>
        <v>0</v>
      </c>
      <c r="AA1462" s="191">
        <f t="shared" si="5435"/>
        <v>0</v>
      </c>
      <c r="AB1462" s="191">
        <f t="shared" si="5435"/>
        <v>0</v>
      </c>
      <c r="AC1462" s="191">
        <f t="shared" si="5435"/>
        <v>0</v>
      </c>
      <c r="AD1462" s="191">
        <f t="shared" si="5435"/>
        <v>0</v>
      </c>
      <c r="AE1462" s="191">
        <f t="shared" si="5435"/>
        <v>0</v>
      </c>
      <c r="AF1462" s="191">
        <f t="shared" si="5435"/>
        <v>0</v>
      </c>
      <c r="AG1462" s="191">
        <f t="shared" si="5435"/>
        <v>0</v>
      </c>
      <c r="AH1462" s="191">
        <f t="shared" si="5435"/>
        <v>0</v>
      </c>
      <c r="AI1462" s="116">
        <f t="shared" si="5377"/>
        <v>0</v>
      </c>
      <c r="AJ1462" s="116">
        <f t="shared" si="5232"/>
        <v>0</v>
      </c>
      <c r="AK1462" s="116">
        <f t="shared" si="5233"/>
        <v>0</v>
      </c>
      <c r="AL1462" s="116">
        <f t="shared" si="5393"/>
        <v>0</v>
      </c>
      <c r="AM1462" s="116">
        <f t="shared" si="5393"/>
        <v>0</v>
      </c>
      <c r="AN1462" s="116">
        <f t="shared" si="5393"/>
        <v>0</v>
      </c>
      <c r="AO1462" s="116">
        <f t="shared" si="5393"/>
        <v>0</v>
      </c>
      <c r="AP1462" s="116">
        <f t="shared" si="5393"/>
        <v>0</v>
      </c>
      <c r="AQ1462" s="116">
        <f t="shared" si="5393"/>
        <v>0</v>
      </c>
      <c r="AR1462" s="116">
        <f t="shared" si="5393"/>
        <v>0</v>
      </c>
      <c r="AS1462" s="116">
        <f t="shared" si="5393"/>
        <v>0</v>
      </c>
      <c r="AT1462" s="116">
        <f t="shared" si="5393"/>
        <v>0</v>
      </c>
      <c r="AU1462" s="116">
        <f t="shared" si="5393"/>
        <v>0</v>
      </c>
      <c r="AV1462" s="116">
        <f t="shared" si="5409"/>
        <v>0</v>
      </c>
      <c r="AW1462" s="116">
        <f t="shared" si="5235"/>
        <v>0</v>
      </c>
      <c r="AX1462" s="116">
        <f t="shared" ref="AX1462:BH1477" si="5436">-AW1283*($H1462/12)</f>
        <v>0</v>
      </c>
      <c r="AY1462" s="116">
        <f t="shared" si="5436"/>
        <v>0</v>
      </c>
      <c r="AZ1462" s="116">
        <f t="shared" si="5436"/>
        <v>0</v>
      </c>
      <c r="BA1462" s="116">
        <f t="shared" si="5436"/>
        <v>0</v>
      </c>
      <c r="BB1462" s="116">
        <f t="shared" si="5436"/>
        <v>0</v>
      </c>
      <c r="BC1462" s="116">
        <f t="shared" si="5436"/>
        <v>0</v>
      </c>
      <c r="BD1462" s="116">
        <f t="shared" si="5436"/>
        <v>0</v>
      </c>
      <c r="BE1462" s="116">
        <f t="shared" si="5436"/>
        <v>0</v>
      </c>
      <c r="BF1462" s="116">
        <f t="shared" si="5436"/>
        <v>0</v>
      </c>
      <c r="BG1462" s="116">
        <f t="shared" si="5436"/>
        <v>0</v>
      </c>
      <c r="BH1462" s="116">
        <f t="shared" si="5436"/>
        <v>0</v>
      </c>
      <c r="BI1462" s="116">
        <f t="shared" si="5410"/>
        <v>0</v>
      </c>
      <c r="BV1462" s="163"/>
      <c r="CI1462" s="163"/>
      <c r="CV1462" s="163"/>
      <c r="DI1462" s="163"/>
      <c r="DV1462" s="163"/>
      <c r="EI1462" s="163"/>
    </row>
    <row r="1463" spans="1:139" ht="15.75" customHeight="1" outlineLevel="1" x14ac:dyDescent="0.25">
      <c r="A1463" s="2">
        <f t="shared" ref="A1463:E1463" si="5437">A1284</f>
        <v>75</v>
      </c>
      <c r="B1463" s="1" t="str">
        <f t="shared" si="5437"/>
        <v>TAU-TBD67</v>
      </c>
      <c r="C1463" s="1" t="str">
        <f t="shared" si="5437"/>
        <v>SPP TAU - Circuit 66603</v>
      </c>
      <c r="D1463" s="2" t="str">
        <f t="shared" si="5437"/>
        <v>TAU-TBD67.1</v>
      </c>
      <c r="E1463" s="162" t="str">
        <f t="shared" si="5437"/>
        <v>SPP TAU - Circuit 66603</v>
      </c>
      <c r="F1463" s="123">
        <f t="shared" si="5386"/>
        <v>355</v>
      </c>
      <c r="G1463" s="213">
        <f>VLOOKUP($F1463,'2021 Depreciation Rates'!$A:$B,2,FALSE)</f>
        <v>3.5999999999999997E-2</v>
      </c>
      <c r="H1463" s="213">
        <f>VLOOKUP($F1463,'2022-2023 Depreciation Rates'!$A$1:$B$183,2,FALSE)</f>
        <v>2.8000000000000001E-2</v>
      </c>
      <c r="J1463" s="191">
        <f t="shared" ref="J1463:U1463" si="5438">-I1284*($G1463/12)</f>
        <v>0</v>
      </c>
      <c r="K1463" s="191">
        <f t="shared" si="5438"/>
        <v>0</v>
      </c>
      <c r="L1463" s="191">
        <f t="shared" si="5438"/>
        <v>0</v>
      </c>
      <c r="M1463" s="191">
        <f t="shared" si="5438"/>
        <v>0</v>
      </c>
      <c r="N1463" s="191">
        <f t="shared" si="5438"/>
        <v>0</v>
      </c>
      <c r="O1463" s="191">
        <f t="shared" si="5438"/>
        <v>0</v>
      </c>
      <c r="P1463" s="191">
        <f t="shared" si="5438"/>
        <v>0</v>
      </c>
      <c r="Q1463" s="191">
        <f t="shared" si="5438"/>
        <v>0</v>
      </c>
      <c r="R1463" s="191">
        <f t="shared" si="5438"/>
        <v>0</v>
      </c>
      <c r="S1463" s="191">
        <f t="shared" si="5438"/>
        <v>0</v>
      </c>
      <c r="T1463" s="191">
        <f t="shared" si="5438"/>
        <v>0</v>
      </c>
      <c r="U1463" s="191">
        <f t="shared" si="5438"/>
        <v>0</v>
      </c>
      <c r="V1463" s="163">
        <f t="shared" si="5012"/>
        <v>0</v>
      </c>
      <c r="W1463" s="116">
        <f t="shared" si="5419"/>
        <v>0</v>
      </c>
      <c r="X1463" s="191">
        <f t="shared" si="5388"/>
        <v>0</v>
      </c>
      <c r="Y1463" s="191">
        <f t="shared" ref="Y1463:AH1463" si="5439">-X1284*($G1463/12)</f>
        <v>0</v>
      </c>
      <c r="Z1463" s="191">
        <f t="shared" si="5439"/>
        <v>0</v>
      </c>
      <c r="AA1463" s="191">
        <f t="shared" si="5439"/>
        <v>0</v>
      </c>
      <c r="AB1463" s="191">
        <f t="shared" si="5439"/>
        <v>0</v>
      </c>
      <c r="AC1463" s="191">
        <f t="shared" si="5439"/>
        <v>0</v>
      </c>
      <c r="AD1463" s="191">
        <f t="shared" si="5439"/>
        <v>0</v>
      </c>
      <c r="AE1463" s="191">
        <f t="shared" si="5439"/>
        <v>0</v>
      </c>
      <c r="AF1463" s="191">
        <f t="shared" si="5439"/>
        <v>0</v>
      </c>
      <c r="AG1463" s="191">
        <f t="shared" si="5439"/>
        <v>0</v>
      </c>
      <c r="AH1463" s="191">
        <f t="shared" si="5439"/>
        <v>0</v>
      </c>
      <c r="AI1463" s="116">
        <f t="shared" si="5377"/>
        <v>0</v>
      </c>
      <c r="AJ1463" s="116">
        <f t="shared" si="5232"/>
        <v>0</v>
      </c>
      <c r="AK1463" s="116">
        <f t="shared" si="5233"/>
        <v>0</v>
      </c>
      <c r="AL1463" s="116">
        <f t="shared" si="5393"/>
        <v>0</v>
      </c>
      <c r="AM1463" s="116">
        <f t="shared" si="5393"/>
        <v>0</v>
      </c>
      <c r="AN1463" s="116">
        <f t="shared" si="5393"/>
        <v>0</v>
      </c>
      <c r="AO1463" s="116">
        <f t="shared" si="5393"/>
        <v>0</v>
      </c>
      <c r="AP1463" s="116">
        <f t="shared" si="5393"/>
        <v>0</v>
      </c>
      <c r="AQ1463" s="116">
        <f t="shared" si="5393"/>
        <v>0</v>
      </c>
      <c r="AR1463" s="116">
        <f t="shared" si="5393"/>
        <v>0</v>
      </c>
      <c r="AS1463" s="116">
        <f t="shared" si="5393"/>
        <v>0</v>
      </c>
      <c r="AT1463" s="116">
        <f t="shared" si="5393"/>
        <v>0</v>
      </c>
      <c r="AU1463" s="116">
        <f t="shared" si="5393"/>
        <v>0</v>
      </c>
      <c r="AV1463" s="116">
        <f t="shared" si="5409"/>
        <v>0</v>
      </c>
      <c r="AW1463" s="116">
        <f t="shared" si="5235"/>
        <v>0</v>
      </c>
      <c r="AX1463" s="116">
        <f t="shared" si="5436"/>
        <v>0</v>
      </c>
      <c r="AY1463" s="116">
        <f t="shared" si="5436"/>
        <v>0</v>
      </c>
      <c r="AZ1463" s="116">
        <f t="shared" si="5436"/>
        <v>0</v>
      </c>
      <c r="BA1463" s="116">
        <f t="shared" si="5436"/>
        <v>0</v>
      </c>
      <c r="BB1463" s="116">
        <f t="shared" si="5436"/>
        <v>0</v>
      </c>
      <c r="BC1463" s="116">
        <f t="shared" si="5436"/>
        <v>0</v>
      </c>
      <c r="BD1463" s="116">
        <f t="shared" si="5436"/>
        <v>0</v>
      </c>
      <c r="BE1463" s="116">
        <f t="shared" si="5436"/>
        <v>0</v>
      </c>
      <c r="BF1463" s="116">
        <f t="shared" si="5436"/>
        <v>0</v>
      </c>
      <c r="BG1463" s="116">
        <f t="shared" si="5436"/>
        <v>0</v>
      </c>
      <c r="BH1463" s="116">
        <f t="shared" si="5436"/>
        <v>0</v>
      </c>
      <c r="BI1463" s="116">
        <f t="shared" si="5410"/>
        <v>0</v>
      </c>
      <c r="BV1463" s="163"/>
      <c r="CI1463" s="163"/>
      <c r="CV1463" s="163"/>
      <c r="DI1463" s="163"/>
      <c r="DV1463" s="163"/>
      <c r="EI1463" s="163"/>
    </row>
    <row r="1464" spans="1:139" ht="15.75" hidden="1" customHeight="1" outlineLevel="1" x14ac:dyDescent="0.25">
      <c r="A1464" s="2">
        <f t="shared" ref="A1464:E1464" si="5440">A1285</f>
        <v>76</v>
      </c>
      <c r="B1464" s="1">
        <f t="shared" si="5440"/>
        <v>0</v>
      </c>
      <c r="C1464" s="1">
        <f t="shared" si="5440"/>
        <v>0</v>
      </c>
      <c r="D1464" s="2">
        <f t="shared" si="5440"/>
        <v>0</v>
      </c>
      <c r="E1464" s="162">
        <f t="shared" si="5440"/>
        <v>0</v>
      </c>
      <c r="F1464" s="123">
        <f t="shared" si="5386"/>
        <v>0</v>
      </c>
      <c r="G1464" s="213"/>
      <c r="H1464" s="213"/>
      <c r="J1464" s="191">
        <f t="shared" ref="J1464:U1464" si="5441">-I1285*($G1464/12)</f>
        <v>0</v>
      </c>
      <c r="K1464" s="191">
        <f t="shared" si="5441"/>
        <v>0</v>
      </c>
      <c r="L1464" s="191">
        <f t="shared" si="5441"/>
        <v>0</v>
      </c>
      <c r="M1464" s="191">
        <f t="shared" si="5441"/>
        <v>0</v>
      </c>
      <c r="N1464" s="191">
        <f t="shared" si="5441"/>
        <v>0</v>
      </c>
      <c r="O1464" s="191">
        <f t="shared" si="5441"/>
        <v>0</v>
      </c>
      <c r="P1464" s="191">
        <f t="shared" si="5441"/>
        <v>0</v>
      </c>
      <c r="Q1464" s="191">
        <f t="shared" si="5441"/>
        <v>0</v>
      </c>
      <c r="R1464" s="191">
        <f t="shared" si="5441"/>
        <v>0</v>
      </c>
      <c r="S1464" s="191">
        <f t="shared" si="5441"/>
        <v>0</v>
      </c>
      <c r="T1464" s="191">
        <f t="shared" si="5441"/>
        <v>0</v>
      </c>
      <c r="U1464" s="191">
        <f t="shared" si="5441"/>
        <v>0</v>
      </c>
      <c r="V1464" s="163">
        <f t="shared" si="5012"/>
        <v>0</v>
      </c>
      <c r="W1464" s="116">
        <f t="shared" si="5419"/>
        <v>0</v>
      </c>
      <c r="X1464" s="191">
        <f t="shared" si="5388"/>
        <v>0</v>
      </c>
      <c r="Y1464" s="191">
        <f t="shared" ref="Y1464:AH1464" si="5442">-X1285*($G1464/12)</f>
        <v>0</v>
      </c>
      <c r="Z1464" s="191">
        <f t="shared" si="5442"/>
        <v>0</v>
      </c>
      <c r="AA1464" s="191">
        <f t="shared" si="5442"/>
        <v>0</v>
      </c>
      <c r="AB1464" s="191">
        <f t="shared" si="5442"/>
        <v>0</v>
      </c>
      <c r="AC1464" s="191">
        <f t="shared" si="5442"/>
        <v>0</v>
      </c>
      <c r="AD1464" s="191">
        <f t="shared" si="5442"/>
        <v>0</v>
      </c>
      <c r="AE1464" s="191">
        <f t="shared" si="5442"/>
        <v>0</v>
      </c>
      <c r="AF1464" s="191">
        <f t="shared" si="5442"/>
        <v>0</v>
      </c>
      <c r="AG1464" s="191">
        <f t="shared" si="5442"/>
        <v>0</v>
      </c>
      <c r="AH1464" s="191">
        <f t="shared" si="5442"/>
        <v>0</v>
      </c>
      <c r="AI1464" s="116">
        <f t="shared" si="5377"/>
        <v>0</v>
      </c>
      <c r="AJ1464" s="116">
        <f t="shared" si="5232"/>
        <v>0</v>
      </c>
      <c r="AK1464" s="116">
        <f t="shared" si="5233"/>
        <v>0</v>
      </c>
      <c r="AL1464" s="116">
        <f t="shared" si="5393"/>
        <v>0</v>
      </c>
      <c r="AM1464" s="116">
        <f t="shared" si="5393"/>
        <v>0</v>
      </c>
      <c r="AN1464" s="116">
        <f t="shared" si="5393"/>
        <v>0</v>
      </c>
      <c r="AO1464" s="116">
        <f t="shared" si="5393"/>
        <v>0</v>
      </c>
      <c r="AP1464" s="116">
        <f t="shared" si="5393"/>
        <v>0</v>
      </c>
      <c r="AQ1464" s="116">
        <f t="shared" si="5393"/>
        <v>0</v>
      </c>
      <c r="AR1464" s="116">
        <f t="shared" si="5393"/>
        <v>0</v>
      </c>
      <c r="AS1464" s="116">
        <f t="shared" si="5393"/>
        <v>0</v>
      </c>
      <c r="AT1464" s="116">
        <f t="shared" si="5393"/>
        <v>0</v>
      </c>
      <c r="AU1464" s="116">
        <f t="shared" si="5393"/>
        <v>0</v>
      </c>
      <c r="AV1464" s="116">
        <f t="shared" si="5409"/>
        <v>0</v>
      </c>
      <c r="AW1464" s="116">
        <f t="shared" si="5235"/>
        <v>0</v>
      </c>
      <c r="AX1464" s="116">
        <f t="shared" si="5436"/>
        <v>0</v>
      </c>
      <c r="AY1464" s="116">
        <f t="shared" si="5436"/>
        <v>0</v>
      </c>
      <c r="AZ1464" s="116">
        <f t="shared" si="5436"/>
        <v>0</v>
      </c>
      <c r="BA1464" s="116">
        <f t="shared" si="5436"/>
        <v>0</v>
      </c>
      <c r="BB1464" s="116">
        <f t="shared" si="5436"/>
        <v>0</v>
      </c>
      <c r="BC1464" s="116">
        <f t="shared" si="5436"/>
        <v>0</v>
      </c>
      <c r="BD1464" s="116">
        <f t="shared" si="5436"/>
        <v>0</v>
      </c>
      <c r="BE1464" s="116">
        <f t="shared" si="5436"/>
        <v>0</v>
      </c>
      <c r="BF1464" s="116">
        <f t="shared" si="5436"/>
        <v>0</v>
      </c>
      <c r="BG1464" s="116">
        <f t="shared" si="5436"/>
        <v>0</v>
      </c>
      <c r="BH1464" s="116">
        <f t="shared" si="5436"/>
        <v>0</v>
      </c>
      <c r="BI1464" s="116">
        <f t="shared" si="5410"/>
        <v>0</v>
      </c>
      <c r="BV1464" s="163"/>
      <c r="CI1464" s="163"/>
      <c r="CV1464" s="163"/>
      <c r="DI1464" s="163"/>
      <c r="DV1464" s="163"/>
      <c r="EI1464" s="163"/>
    </row>
    <row r="1465" spans="1:139" ht="15.75" hidden="1" customHeight="1" outlineLevel="1" x14ac:dyDescent="0.25">
      <c r="A1465" s="2">
        <f t="shared" ref="A1465:E1465" si="5443">A1286</f>
        <v>77</v>
      </c>
      <c r="B1465" s="1">
        <f t="shared" si="5443"/>
        <v>0</v>
      </c>
      <c r="C1465" s="1">
        <f t="shared" si="5443"/>
        <v>0</v>
      </c>
      <c r="D1465" s="2">
        <f t="shared" si="5443"/>
        <v>0</v>
      </c>
      <c r="E1465" s="162">
        <f t="shared" si="5443"/>
        <v>0</v>
      </c>
      <c r="F1465" s="123">
        <f t="shared" si="5386"/>
        <v>0</v>
      </c>
      <c r="G1465" s="213"/>
      <c r="H1465" s="213"/>
      <c r="J1465" s="191">
        <f t="shared" ref="J1465:U1465" si="5444">-I1286*($G1465/12)</f>
        <v>0</v>
      </c>
      <c r="K1465" s="191">
        <f t="shared" si="5444"/>
        <v>0</v>
      </c>
      <c r="L1465" s="191">
        <f t="shared" si="5444"/>
        <v>0</v>
      </c>
      <c r="M1465" s="191">
        <f t="shared" si="5444"/>
        <v>0</v>
      </c>
      <c r="N1465" s="191">
        <f t="shared" si="5444"/>
        <v>0</v>
      </c>
      <c r="O1465" s="191">
        <f t="shared" si="5444"/>
        <v>0</v>
      </c>
      <c r="P1465" s="191">
        <f t="shared" si="5444"/>
        <v>0</v>
      </c>
      <c r="Q1465" s="191">
        <f t="shared" si="5444"/>
        <v>0</v>
      </c>
      <c r="R1465" s="191">
        <f t="shared" si="5444"/>
        <v>0</v>
      </c>
      <c r="S1465" s="191">
        <f t="shared" si="5444"/>
        <v>0</v>
      </c>
      <c r="T1465" s="191">
        <f t="shared" si="5444"/>
        <v>0</v>
      </c>
      <c r="U1465" s="191">
        <f t="shared" si="5444"/>
        <v>0</v>
      </c>
      <c r="V1465" s="163">
        <f t="shared" si="5012"/>
        <v>0</v>
      </c>
      <c r="W1465" s="116">
        <f t="shared" si="5419"/>
        <v>0</v>
      </c>
      <c r="X1465" s="191">
        <f t="shared" si="5388"/>
        <v>0</v>
      </c>
      <c r="Y1465" s="191">
        <f t="shared" ref="Y1465:AH1465" si="5445">-X1286*($G1465/12)</f>
        <v>0</v>
      </c>
      <c r="Z1465" s="191">
        <f t="shared" si="5445"/>
        <v>0</v>
      </c>
      <c r="AA1465" s="191">
        <f t="shared" si="5445"/>
        <v>0</v>
      </c>
      <c r="AB1465" s="191">
        <f t="shared" si="5445"/>
        <v>0</v>
      </c>
      <c r="AC1465" s="191">
        <f t="shared" si="5445"/>
        <v>0</v>
      </c>
      <c r="AD1465" s="191">
        <f t="shared" si="5445"/>
        <v>0</v>
      </c>
      <c r="AE1465" s="191">
        <f t="shared" si="5445"/>
        <v>0</v>
      </c>
      <c r="AF1465" s="191">
        <f t="shared" si="5445"/>
        <v>0</v>
      </c>
      <c r="AG1465" s="191">
        <f t="shared" si="5445"/>
        <v>0</v>
      </c>
      <c r="AH1465" s="191">
        <f t="shared" si="5445"/>
        <v>0</v>
      </c>
      <c r="AI1465" s="116">
        <f t="shared" si="5377"/>
        <v>0</v>
      </c>
      <c r="AJ1465" s="116">
        <f t="shared" si="5232"/>
        <v>0</v>
      </c>
      <c r="AK1465" s="116">
        <f t="shared" si="5233"/>
        <v>0</v>
      </c>
      <c r="AL1465" s="116">
        <f t="shared" ref="AL1465:AU1477" si="5446">-AK1286*($H1465/12)</f>
        <v>0</v>
      </c>
      <c r="AM1465" s="116">
        <f t="shared" si="5446"/>
        <v>0</v>
      </c>
      <c r="AN1465" s="116">
        <f t="shared" si="5446"/>
        <v>0</v>
      </c>
      <c r="AO1465" s="116">
        <f t="shared" si="5446"/>
        <v>0</v>
      </c>
      <c r="AP1465" s="116">
        <f t="shared" si="5446"/>
        <v>0</v>
      </c>
      <c r="AQ1465" s="116">
        <f t="shared" si="5446"/>
        <v>0</v>
      </c>
      <c r="AR1465" s="116">
        <f t="shared" si="5446"/>
        <v>0</v>
      </c>
      <c r="AS1465" s="116">
        <f t="shared" si="5446"/>
        <v>0</v>
      </c>
      <c r="AT1465" s="116">
        <f t="shared" si="5446"/>
        <v>0</v>
      </c>
      <c r="AU1465" s="116">
        <f t="shared" si="5446"/>
        <v>0</v>
      </c>
      <c r="AV1465" s="116">
        <f t="shared" si="5409"/>
        <v>0</v>
      </c>
      <c r="AW1465" s="116">
        <f t="shared" si="5235"/>
        <v>0</v>
      </c>
      <c r="AX1465" s="116">
        <f t="shared" si="5436"/>
        <v>0</v>
      </c>
      <c r="AY1465" s="116">
        <f t="shared" si="5436"/>
        <v>0</v>
      </c>
      <c r="AZ1465" s="116">
        <f t="shared" si="5436"/>
        <v>0</v>
      </c>
      <c r="BA1465" s="116">
        <f t="shared" si="5436"/>
        <v>0</v>
      </c>
      <c r="BB1465" s="116">
        <f t="shared" si="5436"/>
        <v>0</v>
      </c>
      <c r="BC1465" s="116">
        <f t="shared" si="5436"/>
        <v>0</v>
      </c>
      <c r="BD1465" s="116">
        <f t="shared" si="5436"/>
        <v>0</v>
      </c>
      <c r="BE1465" s="116">
        <f t="shared" si="5436"/>
        <v>0</v>
      </c>
      <c r="BF1465" s="116">
        <f t="shared" si="5436"/>
        <v>0</v>
      </c>
      <c r="BG1465" s="116">
        <f t="shared" si="5436"/>
        <v>0</v>
      </c>
      <c r="BH1465" s="116">
        <f t="shared" si="5436"/>
        <v>0</v>
      </c>
      <c r="BI1465" s="116">
        <f t="shared" si="5410"/>
        <v>0</v>
      </c>
      <c r="BV1465" s="163"/>
      <c r="CI1465" s="163"/>
      <c r="CV1465" s="163"/>
      <c r="DI1465" s="163"/>
      <c r="DV1465" s="163"/>
      <c r="EI1465" s="163"/>
    </row>
    <row r="1466" spans="1:139" ht="15.75" hidden="1" customHeight="1" outlineLevel="1" x14ac:dyDescent="0.25">
      <c r="A1466" s="2">
        <f t="shared" ref="A1466:E1466" si="5447">A1287</f>
        <v>78</v>
      </c>
      <c r="B1466" s="1">
        <f t="shared" si="5447"/>
        <v>0</v>
      </c>
      <c r="C1466" s="1">
        <f t="shared" si="5447"/>
        <v>0</v>
      </c>
      <c r="D1466" s="2">
        <f t="shared" si="5447"/>
        <v>0</v>
      </c>
      <c r="E1466" s="162">
        <f t="shared" si="5447"/>
        <v>0</v>
      </c>
      <c r="F1466" s="123">
        <f t="shared" si="5386"/>
        <v>0</v>
      </c>
      <c r="G1466" s="213"/>
      <c r="H1466" s="213"/>
      <c r="J1466" s="191">
        <f t="shared" ref="J1466:U1466" si="5448">-I1287*($G1466/12)</f>
        <v>0</v>
      </c>
      <c r="K1466" s="191">
        <f t="shared" si="5448"/>
        <v>0</v>
      </c>
      <c r="L1466" s="191">
        <f t="shared" si="5448"/>
        <v>0</v>
      </c>
      <c r="M1466" s="191">
        <f t="shared" si="5448"/>
        <v>0</v>
      </c>
      <c r="N1466" s="191">
        <f t="shared" si="5448"/>
        <v>0</v>
      </c>
      <c r="O1466" s="191">
        <f t="shared" si="5448"/>
        <v>0</v>
      </c>
      <c r="P1466" s="191">
        <f t="shared" si="5448"/>
        <v>0</v>
      </c>
      <c r="Q1466" s="191">
        <f t="shared" si="5448"/>
        <v>0</v>
      </c>
      <c r="R1466" s="191">
        <f t="shared" si="5448"/>
        <v>0</v>
      </c>
      <c r="S1466" s="191">
        <f t="shared" si="5448"/>
        <v>0</v>
      </c>
      <c r="T1466" s="191">
        <f t="shared" si="5448"/>
        <v>0</v>
      </c>
      <c r="U1466" s="191">
        <f t="shared" si="5448"/>
        <v>0</v>
      </c>
      <c r="V1466" s="163">
        <f t="shared" si="5012"/>
        <v>0</v>
      </c>
      <c r="W1466" s="116">
        <f t="shared" si="5419"/>
        <v>0</v>
      </c>
      <c r="X1466" s="191">
        <f t="shared" si="5388"/>
        <v>0</v>
      </c>
      <c r="Y1466" s="191">
        <f t="shared" ref="Y1466:AH1466" si="5449">-X1287*($G1466/12)</f>
        <v>0</v>
      </c>
      <c r="Z1466" s="191">
        <f t="shared" si="5449"/>
        <v>0</v>
      </c>
      <c r="AA1466" s="191">
        <f t="shared" si="5449"/>
        <v>0</v>
      </c>
      <c r="AB1466" s="191">
        <f t="shared" si="5449"/>
        <v>0</v>
      </c>
      <c r="AC1466" s="191">
        <f t="shared" si="5449"/>
        <v>0</v>
      </c>
      <c r="AD1466" s="191">
        <f t="shared" si="5449"/>
        <v>0</v>
      </c>
      <c r="AE1466" s="191">
        <f t="shared" si="5449"/>
        <v>0</v>
      </c>
      <c r="AF1466" s="191">
        <f t="shared" si="5449"/>
        <v>0</v>
      </c>
      <c r="AG1466" s="191">
        <f t="shared" si="5449"/>
        <v>0</v>
      </c>
      <c r="AH1466" s="191">
        <f t="shared" si="5449"/>
        <v>0</v>
      </c>
      <c r="AI1466" s="116">
        <f t="shared" si="5377"/>
        <v>0</v>
      </c>
      <c r="AJ1466" s="116">
        <f t="shared" si="5232"/>
        <v>0</v>
      </c>
      <c r="AK1466" s="116">
        <f t="shared" si="5233"/>
        <v>0</v>
      </c>
      <c r="AL1466" s="116">
        <f t="shared" si="5446"/>
        <v>0</v>
      </c>
      <c r="AM1466" s="116">
        <f t="shared" si="5446"/>
        <v>0</v>
      </c>
      <c r="AN1466" s="116">
        <f t="shared" si="5446"/>
        <v>0</v>
      </c>
      <c r="AO1466" s="116">
        <f t="shared" si="5446"/>
        <v>0</v>
      </c>
      <c r="AP1466" s="116">
        <f t="shared" si="5446"/>
        <v>0</v>
      </c>
      <c r="AQ1466" s="116">
        <f t="shared" si="5446"/>
        <v>0</v>
      </c>
      <c r="AR1466" s="116">
        <f t="shared" si="5446"/>
        <v>0</v>
      </c>
      <c r="AS1466" s="116">
        <f t="shared" si="5446"/>
        <v>0</v>
      </c>
      <c r="AT1466" s="116">
        <f t="shared" si="5446"/>
        <v>0</v>
      </c>
      <c r="AU1466" s="116">
        <f t="shared" si="5446"/>
        <v>0</v>
      </c>
      <c r="AV1466" s="116">
        <f t="shared" si="5409"/>
        <v>0</v>
      </c>
      <c r="AW1466" s="116">
        <f t="shared" si="5235"/>
        <v>0</v>
      </c>
      <c r="AX1466" s="116">
        <f t="shared" si="5436"/>
        <v>0</v>
      </c>
      <c r="AY1466" s="116">
        <f t="shared" si="5436"/>
        <v>0</v>
      </c>
      <c r="AZ1466" s="116">
        <f t="shared" si="5436"/>
        <v>0</v>
      </c>
      <c r="BA1466" s="116">
        <f t="shared" si="5436"/>
        <v>0</v>
      </c>
      <c r="BB1466" s="116">
        <f t="shared" si="5436"/>
        <v>0</v>
      </c>
      <c r="BC1466" s="116">
        <f t="shared" si="5436"/>
        <v>0</v>
      </c>
      <c r="BD1466" s="116">
        <f t="shared" si="5436"/>
        <v>0</v>
      </c>
      <c r="BE1466" s="116">
        <f t="shared" si="5436"/>
        <v>0</v>
      </c>
      <c r="BF1466" s="116">
        <f t="shared" si="5436"/>
        <v>0</v>
      </c>
      <c r="BG1466" s="116">
        <f t="shared" si="5436"/>
        <v>0</v>
      </c>
      <c r="BH1466" s="116">
        <f t="shared" si="5436"/>
        <v>0</v>
      </c>
      <c r="BI1466" s="116">
        <f t="shared" si="5410"/>
        <v>0</v>
      </c>
      <c r="BV1466" s="163"/>
      <c r="CI1466" s="163"/>
      <c r="CV1466" s="163"/>
      <c r="DI1466" s="163"/>
      <c r="DV1466" s="163"/>
      <c r="EI1466" s="163"/>
    </row>
    <row r="1467" spans="1:139" ht="15.75" hidden="1" customHeight="1" outlineLevel="1" x14ac:dyDescent="0.25">
      <c r="A1467" s="2">
        <f t="shared" ref="A1467:E1467" si="5450">A1288</f>
        <v>79</v>
      </c>
      <c r="B1467" s="1">
        <f t="shared" si="5450"/>
        <v>0</v>
      </c>
      <c r="C1467" s="1">
        <f t="shared" si="5450"/>
        <v>0</v>
      </c>
      <c r="D1467" s="2">
        <f t="shared" si="5450"/>
        <v>0</v>
      </c>
      <c r="E1467" s="162">
        <f t="shared" si="5450"/>
        <v>0</v>
      </c>
      <c r="F1467" s="123">
        <f t="shared" si="5386"/>
        <v>0</v>
      </c>
      <c r="G1467" s="213"/>
      <c r="H1467" s="213"/>
      <c r="J1467" s="191">
        <f t="shared" ref="J1467:U1467" si="5451">-I1288*($G1467/12)</f>
        <v>0</v>
      </c>
      <c r="K1467" s="191">
        <f t="shared" si="5451"/>
        <v>0</v>
      </c>
      <c r="L1467" s="191">
        <f t="shared" si="5451"/>
        <v>0</v>
      </c>
      <c r="M1467" s="191">
        <f t="shared" si="5451"/>
        <v>0</v>
      </c>
      <c r="N1467" s="191">
        <f t="shared" si="5451"/>
        <v>0</v>
      </c>
      <c r="O1467" s="191">
        <f t="shared" si="5451"/>
        <v>0</v>
      </c>
      <c r="P1467" s="191">
        <f t="shared" si="5451"/>
        <v>0</v>
      </c>
      <c r="Q1467" s="191">
        <f t="shared" si="5451"/>
        <v>0</v>
      </c>
      <c r="R1467" s="191">
        <f t="shared" si="5451"/>
        <v>0</v>
      </c>
      <c r="S1467" s="191">
        <f t="shared" si="5451"/>
        <v>0</v>
      </c>
      <c r="T1467" s="191">
        <f t="shared" si="5451"/>
        <v>0</v>
      </c>
      <c r="U1467" s="191">
        <f t="shared" si="5451"/>
        <v>0</v>
      </c>
      <c r="V1467" s="163">
        <f t="shared" si="5012"/>
        <v>0</v>
      </c>
      <c r="W1467" s="116">
        <f t="shared" si="5419"/>
        <v>0</v>
      </c>
      <c r="X1467" s="191">
        <f t="shared" si="5388"/>
        <v>0</v>
      </c>
      <c r="Y1467" s="191">
        <f t="shared" ref="Y1467:AH1467" si="5452">-X1288*($G1467/12)</f>
        <v>0</v>
      </c>
      <c r="Z1467" s="191">
        <f t="shared" si="5452"/>
        <v>0</v>
      </c>
      <c r="AA1467" s="191">
        <f t="shared" si="5452"/>
        <v>0</v>
      </c>
      <c r="AB1467" s="191">
        <f t="shared" si="5452"/>
        <v>0</v>
      </c>
      <c r="AC1467" s="191">
        <f t="shared" si="5452"/>
        <v>0</v>
      </c>
      <c r="AD1467" s="191">
        <f t="shared" si="5452"/>
        <v>0</v>
      </c>
      <c r="AE1467" s="191">
        <f t="shared" si="5452"/>
        <v>0</v>
      </c>
      <c r="AF1467" s="191">
        <f t="shared" si="5452"/>
        <v>0</v>
      </c>
      <c r="AG1467" s="191">
        <f t="shared" si="5452"/>
        <v>0</v>
      </c>
      <c r="AH1467" s="191">
        <f t="shared" si="5452"/>
        <v>0</v>
      </c>
      <c r="AI1467" s="116">
        <f t="shared" si="5377"/>
        <v>0</v>
      </c>
      <c r="AJ1467" s="116">
        <f t="shared" si="5232"/>
        <v>0</v>
      </c>
      <c r="AK1467" s="116">
        <f t="shared" si="5233"/>
        <v>0</v>
      </c>
      <c r="AL1467" s="116">
        <f t="shared" si="5446"/>
        <v>0</v>
      </c>
      <c r="AM1467" s="116">
        <f t="shared" si="5446"/>
        <v>0</v>
      </c>
      <c r="AN1467" s="116">
        <f t="shared" si="5446"/>
        <v>0</v>
      </c>
      <c r="AO1467" s="116">
        <f t="shared" si="5446"/>
        <v>0</v>
      </c>
      <c r="AP1467" s="116">
        <f t="shared" si="5446"/>
        <v>0</v>
      </c>
      <c r="AQ1467" s="116">
        <f t="shared" si="5446"/>
        <v>0</v>
      </c>
      <c r="AR1467" s="116">
        <f t="shared" si="5446"/>
        <v>0</v>
      </c>
      <c r="AS1467" s="116">
        <f t="shared" si="5446"/>
        <v>0</v>
      </c>
      <c r="AT1467" s="116">
        <f t="shared" si="5446"/>
        <v>0</v>
      </c>
      <c r="AU1467" s="116">
        <f t="shared" si="5446"/>
        <v>0</v>
      </c>
      <c r="AV1467" s="116">
        <f t="shared" si="5409"/>
        <v>0</v>
      </c>
      <c r="AW1467" s="116">
        <f t="shared" si="5235"/>
        <v>0</v>
      </c>
      <c r="AX1467" s="116">
        <f t="shared" si="5436"/>
        <v>0</v>
      </c>
      <c r="AY1467" s="116">
        <f t="shared" si="5436"/>
        <v>0</v>
      </c>
      <c r="AZ1467" s="116">
        <f t="shared" si="5436"/>
        <v>0</v>
      </c>
      <c r="BA1467" s="116">
        <f t="shared" si="5436"/>
        <v>0</v>
      </c>
      <c r="BB1467" s="116">
        <f t="shared" si="5436"/>
        <v>0</v>
      </c>
      <c r="BC1467" s="116">
        <f t="shared" si="5436"/>
        <v>0</v>
      </c>
      <c r="BD1467" s="116">
        <f t="shared" si="5436"/>
        <v>0</v>
      </c>
      <c r="BE1467" s="116">
        <f t="shared" si="5436"/>
        <v>0</v>
      </c>
      <c r="BF1467" s="116">
        <f t="shared" si="5436"/>
        <v>0</v>
      </c>
      <c r="BG1467" s="116">
        <f t="shared" si="5436"/>
        <v>0</v>
      </c>
      <c r="BH1467" s="116">
        <f t="shared" si="5436"/>
        <v>0</v>
      </c>
      <c r="BI1467" s="116">
        <f t="shared" si="5410"/>
        <v>0</v>
      </c>
      <c r="BV1467" s="163"/>
      <c r="CI1467" s="163"/>
      <c r="CV1467" s="163"/>
      <c r="DI1467" s="163"/>
      <c r="DV1467" s="163"/>
      <c r="EI1467" s="163"/>
    </row>
    <row r="1468" spans="1:139" ht="15.75" hidden="1" customHeight="1" outlineLevel="1" x14ac:dyDescent="0.25">
      <c r="A1468" s="2">
        <f t="shared" ref="A1468:E1468" si="5453">A1289</f>
        <v>80</v>
      </c>
      <c r="B1468" s="1">
        <f t="shared" si="5453"/>
        <v>0</v>
      </c>
      <c r="C1468" s="1">
        <f t="shared" si="5453"/>
        <v>0</v>
      </c>
      <c r="D1468" s="2">
        <f t="shared" si="5453"/>
        <v>0</v>
      </c>
      <c r="E1468" s="162">
        <f t="shared" si="5453"/>
        <v>0</v>
      </c>
      <c r="F1468" s="123">
        <f t="shared" si="5386"/>
        <v>0</v>
      </c>
      <c r="G1468" s="213"/>
      <c r="H1468" s="213"/>
      <c r="J1468" s="191">
        <f t="shared" ref="J1468:U1468" si="5454">-I1289*($G1468/12)</f>
        <v>0</v>
      </c>
      <c r="K1468" s="191">
        <f t="shared" si="5454"/>
        <v>0</v>
      </c>
      <c r="L1468" s="191">
        <f t="shared" si="5454"/>
        <v>0</v>
      </c>
      <c r="M1468" s="191">
        <f t="shared" si="5454"/>
        <v>0</v>
      </c>
      <c r="N1468" s="191">
        <f t="shared" si="5454"/>
        <v>0</v>
      </c>
      <c r="O1468" s="191">
        <f t="shared" si="5454"/>
        <v>0</v>
      </c>
      <c r="P1468" s="191">
        <f t="shared" si="5454"/>
        <v>0</v>
      </c>
      <c r="Q1468" s="191">
        <f t="shared" si="5454"/>
        <v>0</v>
      </c>
      <c r="R1468" s="191">
        <f t="shared" si="5454"/>
        <v>0</v>
      </c>
      <c r="S1468" s="191">
        <f t="shared" si="5454"/>
        <v>0</v>
      </c>
      <c r="T1468" s="191">
        <f t="shared" si="5454"/>
        <v>0</v>
      </c>
      <c r="U1468" s="191">
        <f t="shared" si="5454"/>
        <v>0</v>
      </c>
      <c r="V1468" s="163">
        <f t="shared" si="5012"/>
        <v>0</v>
      </c>
      <c r="W1468" s="116">
        <f t="shared" si="5419"/>
        <v>0</v>
      </c>
      <c r="X1468" s="191">
        <f t="shared" si="5388"/>
        <v>0</v>
      </c>
      <c r="Y1468" s="191">
        <f t="shared" ref="Y1468:AH1468" si="5455">-X1289*($G1468/12)</f>
        <v>0</v>
      </c>
      <c r="Z1468" s="191">
        <f t="shared" si="5455"/>
        <v>0</v>
      </c>
      <c r="AA1468" s="191">
        <f t="shared" si="5455"/>
        <v>0</v>
      </c>
      <c r="AB1468" s="191">
        <f t="shared" si="5455"/>
        <v>0</v>
      </c>
      <c r="AC1468" s="191">
        <f t="shared" si="5455"/>
        <v>0</v>
      </c>
      <c r="AD1468" s="191">
        <f t="shared" si="5455"/>
        <v>0</v>
      </c>
      <c r="AE1468" s="191">
        <f t="shared" si="5455"/>
        <v>0</v>
      </c>
      <c r="AF1468" s="191">
        <f t="shared" si="5455"/>
        <v>0</v>
      </c>
      <c r="AG1468" s="191">
        <f t="shared" si="5455"/>
        <v>0</v>
      </c>
      <c r="AH1468" s="191">
        <f t="shared" si="5455"/>
        <v>0</v>
      </c>
      <c r="AI1468" s="116">
        <f t="shared" si="5377"/>
        <v>0</v>
      </c>
      <c r="AJ1468" s="116">
        <f t="shared" si="5232"/>
        <v>0</v>
      </c>
      <c r="AK1468" s="116">
        <f t="shared" si="5233"/>
        <v>0</v>
      </c>
      <c r="AL1468" s="116">
        <f t="shared" si="5446"/>
        <v>0</v>
      </c>
      <c r="AM1468" s="116">
        <f t="shared" si="5446"/>
        <v>0</v>
      </c>
      <c r="AN1468" s="116">
        <f t="shared" si="5446"/>
        <v>0</v>
      </c>
      <c r="AO1468" s="116">
        <f t="shared" si="5446"/>
        <v>0</v>
      </c>
      <c r="AP1468" s="116">
        <f t="shared" si="5446"/>
        <v>0</v>
      </c>
      <c r="AQ1468" s="116">
        <f t="shared" si="5446"/>
        <v>0</v>
      </c>
      <c r="AR1468" s="116">
        <f t="shared" si="5446"/>
        <v>0</v>
      </c>
      <c r="AS1468" s="116">
        <f t="shared" si="5446"/>
        <v>0</v>
      </c>
      <c r="AT1468" s="116">
        <f t="shared" si="5446"/>
        <v>0</v>
      </c>
      <c r="AU1468" s="116">
        <f t="shared" si="5446"/>
        <v>0</v>
      </c>
      <c r="AV1468" s="116">
        <f t="shared" si="5409"/>
        <v>0</v>
      </c>
      <c r="AW1468" s="116">
        <f t="shared" si="5235"/>
        <v>0</v>
      </c>
      <c r="AX1468" s="116">
        <f t="shared" si="5436"/>
        <v>0</v>
      </c>
      <c r="AY1468" s="116">
        <f t="shared" si="5436"/>
        <v>0</v>
      </c>
      <c r="AZ1468" s="116">
        <f t="shared" si="5436"/>
        <v>0</v>
      </c>
      <c r="BA1468" s="116">
        <f t="shared" si="5436"/>
        <v>0</v>
      </c>
      <c r="BB1468" s="116">
        <f t="shared" si="5436"/>
        <v>0</v>
      </c>
      <c r="BC1468" s="116">
        <f t="shared" si="5436"/>
        <v>0</v>
      </c>
      <c r="BD1468" s="116">
        <f t="shared" si="5436"/>
        <v>0</v>
      </c>
      <c r="BE1468" s="116">
        <f t="shared" si="5436"/>
        <v>0</v>
      </c>
      <c r="BF1468" s="116">
        <f t="shared" si="5436"/>
        <v>0</v>
      </c>
      <c r="BG1468" s="116">
        <f t="shared" si="5436"/>
        <v>0</v>
      </c>
      <c r="BH1468" s="116">
        <f t="shared" si="5436"/>
        <v>0</v>
      </c>
      <c r="BI1468" s="116">
        <f t="shared" si="5410"/>
        <v>0</v>
      </c>
      <c r="BV1468" s="163"/>
      <c r="CI1468" s="163"/>
      <c r="CV1468" s="163"/>
      <c r="DI1468" s="163"/>
      <c r="DV1468" s="163"/>
      <c r="EI1468" s="163"/>
    </row>
    <row r="1469" spans="1:139" ht="15.75" hidden="1" customHeight="1" outlineLevel="1" x14ac:dyDescent="0.25">
      <c r="A1469" s="2">
        <f t="shared" ref="A1469:E1469" si="5456">A1290</f>
        <v>81</v>
      </c>
      <c r="B1469" s="1">
        <f t="shared" si="5456"/>
        <v>0</v>
      </c>
      <c r="C1469" s="1">
        <f t="shared" si="5456"/>
        <v>0</v>
      </c>
      <c r="D1469" s="2">
        <f t="shared" si="5456"/>
        <v>0</v>
      </c>
      <c r="E1469" s="162">
        <f t="shared" si="5456"/>
        <v>0</v>
      </c>
      <c r="F1469" s="123">
        <f t="shared" si="5386"/>
        <v>0</v>
      </c>
      <c r="G1469" s="213"/>
      <c r="H1469" s="213"/>
      <c r="J1469" s="191">
        <f t="shared" ref="J1469:U1469" si="5457">-I1290*($G1469/12)</f>
        <v>0</v>
      </c>
      <c r="K1469" s="191">
        <f t="shared" si="5457"/>
        <v>0</v>
      </c>
      <c r="L1469" s="191">
        <f t="shared" si="5457"/>
        <v>0</v>
      </c>
      <c r="M1469" s="191">
        <f t="shared" si="5457"/>
        <v>0</v>
      </c>
      <c r="N1469" s="191">
        <f t="shared" si="5457"/>
        <v>0</v>
      </c>
      <c r="O1469" s="191">
        <f t="shared" si="5457"/>
        <v>0</v>
      </c>
      <c r="P1469" s="191">
        <f t="shared" si="5457"/>
        <v>0</v>
      </c>
      <c r="Q1469" s="191">
        <f t="shared" si="5457"/>
        <v>0</v>
      </c>
      <c r="R1469" s="191">
        <f t="shared" si="5457"/>
        <v>0</v>
      </c>
      <c r="S1469" s="191">
        <f t="shared" si="5457"/>
        <v>0</v>
      </c>
      <c r="T1469" s="191">
        <f t="shared" si="5457"/>
        <v>0</v>
      </c>
      <c r="U1469" s="191">
        <f t="shared" si="5457"/>
        <v>0</v>
      </c>
      <c r="V1469" s="163">
        <f t="shared" si="5012"/>
        <v>0</v>
      </c>
      <c r="W1469" s="116">
        <f t="shared" si="5419"/>
        <v>0</v>
      </c>
      <c r="X1469" s="191">
        <f t="shared" si="5388"/>
        <v>0</v>
      </c>
      <c r="Y1469" s="191">
        <f t="shared" ref="Y1469:AH1469" si="5458">-X1290*($G1469/12)</f>
        <v>0</v>
      </c>
      <c r="Z1469" s="191">
        <f t="shared" si="5458"/>
        <v>0</v>
      </c>
      <c r="AA1469" s="191">
        <f t="shared" si="5458"/>
        <v>0</v>
      </c>
      <c r="AB1469" s="191">
        <f t="shared" si="5458"/>
        <v>0</v>
      </c>
      <c r="AC1469" s="191">
        <f t="shared" si="5458"/>
        <v>0</v>
      </c>
      <c r="AD1469" s="191">
        <f t="shared" si="5458"/>
        <v>0</v>
      </c>
      <c r="AE1469" s="191">
        <f t="shared" si="5458"/>
        <v>0</v>
      </c>
      <c r="AF1469" s="191">
        <f t="shared" si="5458"/>
        <v>0</v>
      </c>
      <c r="AG1469" s="191">
        <f t="shared" si="5458"/>
        <v>0</v>
      </c>
      <c r="AH1469" s="191">
        <f t="shared" si="5458"/>
        <v>0</v>
      </c>
      <c r="AI1469" s="116">
        <f t="shared" si="5377"/>
        <v>0</v>
      </c>
      <c r="AJ1469" s="116">
        <f t="shared" si="5232"/>
        <v>0</v>
      </c>
      <c r="AK1469" s="116">
        <f t="shared" si="5233"/>
        <v>0</v>
      </c>
      <c r="AL1469" s="116">
        <f t="shared" si="5446"/>
        <v>0</v>
      </c>
      <c r="AM1469" s="116">
        <f t="shared" si="5446"/>
        <v>0</v>
      </c>
      <c r="AN1469" s="116">
        <f t="shared" si="5446"/>
        <v>0</v>
      </c>
      <c r="AO1469" s="116">
        <f t="shared" si="5446"/>
        <v>0</v>
      </c>
      <c r="AP1469" s="116">
        <f t="shared" si="5446"/>
        <v>0</v>
      </c>
      <c r="AQ1469" s="116">
        <f t="shared" si="5446"/>
        <v>0</v>
      </c>
      <c r="AR1469" s="116">
        <f t="shared" si="5446"/>
        <v>0</v>
      </c>
      <c r="AS1469" s="116">
        <f t="shared" si="5446"/>
        <v>0</v>
      </c>
      <c r="AT1469" s="116">
        <f t="shared" si="5446"/>
        <v>0</v>
      </c>
      <c r="AU1469" s="116">
        <f t="shared" si="5446"/>
        <v>0</v>
      </c>
      <c r="AV1469" s="116">
        <f t="shared" si="5409"/>
        <v>0</v>
      </c>
      <c r="AW1469" s="116">
        <f t="shared" si="5235"/>
        <v>0</v>
      </c>
      <c r="AX1469" s="116">
        <f t="shared" si="5436"/>
        <v>0</v>
      </c>
      <c r="AY1469" s="116">
        <f t="shared" si="5436"/>
        <v>0</v>
      </c>
      <c r="AZ1469" s="116">
        <f t="shared" si="5436"/>
        <v>0</v>
      </c>
      <c r="BA1469" s="116">
        <f t="shared" si="5436"/>
        <v>0</v>
      </c>
      <c r="BB1469" s="116">
        <f t="shared" si="5436"/>
        <v>0</v>
      </c>
      <c r="BC1469" s="116">
        <f t="shared" si="5436"/>
        <v>0</v>
      </c>
      <c r="BD1469" s="116">
        <f t="shared" si="5436"/>
        <v>0</v>
      </c>
      <c r="BE1469" s="116">
        <f t="shared" si="5436"/>
        <v>0</v>
      </c>
      <c r="BF1469" s="116">
        <f t="shared" si="5436"/>
        <v>0</v>
      </c>
      <c r="BG1469" s="116">
        <f t="shared" si="5436"/>
        <v>0</v>
      </c>
      <c r="BH1469" s="116">
        <f t="shared" si="5436"/>
        <v>0</v>
      </c>
      <c r="BI1469" s="116">
        <f t="shared" si="5410"/>
        <v>0</v>
      </c>
      <c r="BV1469" s="163"/>
      <c r="CI1469" s="163"/>
      <c r="CV1469" s="163"/>
      <c r="DI1469" s="163"/>
      <c r="DV1469" s="163"/>
      <c r="EI1469" s="163"/>
    </row>
    <row r="1470" spans="1:139" ht="15.75" hidden="1" customHeight="1" outlineLevel="1" x14ac:dyDescent="0.25">
      <c r="A1470" s="2">
        <f t="shared" ref="A1470:E1470" si="5459">A1291</f>
        <v>82</v>
      </c>
      <c r="B1470" s="1">
        <f t="shared" si="5459"/>
        <v>0</v>
      </c>
      <c r="C1470" s="1">
        <f t="shared" si="5459"/>
        <v>0</v>
      </c>
      <c r="D1470" s="2">
        <f t="shared" si="5459"/>
        <v>0</v>
      </c>
      <c r="E1470" s="162">
        <f t="shared" si="5459"/>
        <v>0</v>
      </c>
      <c r="F1470" s="123">
        <f t="shared" si="5386"/>
        <v>0</v>
      </c>
      <c r="G1470" s="213"/>
      <c r="H1470" s="213"/>
      <c r="J1470" s="191">
        <f t="shared" ref="J1470:U1470" si="5460">-I1291*($G1470/12)</f>
        <v>0</v>
      </c>
      <c r="K1470" s="191">
        <f t="shared" si="5460"/>
        <v>0</v>
      </c>
      <c r="L1470" s="191">
        <f t="shared" si="5460"/>
        <v>0</v>
      </c>
      <c r="M1470" s="191">
        <f t="shared" si="5460"/>
        <v>0</v>
      </c>
      <c r="N1470" s="191">
        <f t="shared" si="5460"/>
        <v>0</v>
      </c>
      <c r="O1470" s="191">
        <f t="shared" si="5460"/>
        <v>0</v>
      </c>
      <c r="P1470" s="191">
        <f t="shared" si="5460"/>
        <v>0</v>
      </c>
      <c r="Q1470" s="191">
        <f t="shared" si="5460"/>
        <v>0</v>
      </c>
      <c r="R1470" s="191">
        <f t="shared" si="5460"/>
        <v>0</v>
      </c>
      <c r="S1470" s="191">
        <f t="shared" si="5460"/>
        <v>0</v>
      </c>
      <c r="T1470" s="191">
        <f t="shared" si="5460"/>
        <v>0</v>
      </c>
      <c r="U1470" s="191">
        <f t="shared" si="5460"/>
        <v>0</v>
      </c>
      <c r="V1470" s="163">
        <f t="shared" si="5012"/>
        <v>0</v>
      </c>
      <c r="W1470" s="116">
        <f t="shared" si="5419"/>
        <v>0</v>
      </c>
      <c r="X1470" s="191">
        <f t="shared" si="5388"/>
        <v>0</v>
      </c>
      <c r="Y1470" s="191">
        <f t="shared" ref="Y1470:AH1470" si="5461">-X1291*($G1470/12)</f>
        <v>0</v>
      </c>
      <c r="Z1470" s="191">
        <f t="shared" si="5461"/>
        <v>0</v>
      </c>
      <c r="AA1470" s="191">
        <f t="shared" si="5461"/>
        <v>0</v>
      </c>
      <c r="AB1470" s="191">
        <f t="shared" si="5461"/>
        <v>0</v>
      </c>
      <c r="AC1470" s="191">
        <f t="shared" si="5461"/>
        <v>0</v>
      </c>
      <c r="AD1470" s="191">
        <f t="shared" si="5461"/>
        <v>0</v>
      </c>
      <c r="AE1470" s="191">
        <f t="shared" si="5461"/>
        <v>0</v>
      </c>
      <c r="AF1470" s="191">
        <f t="shared" si="5461"/>
        <v>0</v>
      </c>
      <c r="AG1470" s="191">
        <f t="shared" si="5461"/>
        <v>0</v>
      </c>
      <c r="AH1470" s="191">
        <f t="shared" si="5461"/>
        <v>0</v>
      </c>
      <c r="AI1470" s="116">
        <f t="shared" si="5377"/>
        <v>0</v>
      </c>
      <c r="AJ1470" s="116">
        <f t="shared" si="5232"/>
        <v>0</v>
      </c>
      <c r="AK1470" s="116">
        <f t="shared" si="5233"/>
        <v>0</v>
      </c>
      <c r="AL1470" s="116">
        <f t="shared" si="5446"/>
        <v>0</v>
      </c>
      <c r="AM1470" s="116">
        <f t="shared" si="5446"/>
        <v>0</v>
      </c>
      <c r="AN1470" s="116">
        <f t="shared" si="5446"/>
        <v>0</v>
      </c>
      <c r="AO1470" s="116">
        <f t="shared" si="5446"/>
        <v>0</v>
      </c>
      <c r="AP1470" s="116">
        <f t="shared" si="5446"/>
        <v>0</v>
      </c>
      <c r="AQ1470" s="116">
        <f t="shared" si="5446"/>
        <v>0</v>
      </c>
      <c r="AR1470" s="116">
        <f t="shared" si="5446"/>
        <v>0</v>
      </c>
      <c r="AS1470" s="116">
        <f t="shared" si="5446"/>
        <v>0</v>
      </c>
      <c r="AT1470" s="116">
        <f t="shared" si="5446"/>
        <v>0</v>
      </c>
      <c r="AU1470" s="116">
        <f t="shared" si="5446"/>
        <v>0</v>
      </c>
      <c r="AV1470" s="116">
        <f t="shared" si="5409"/>
        <v>0</v>
      </c>
      <c r="AW1470" s="116">
        <f t="shared" si="5235"/>
        <v>0</v>
      </c>
      <c r="AX1470" s="116">
        <f t="shared" si="5436"/>
        <v>0</v>
      </c>
      <c r="AY1470" s="116">
        <f t="shared" si="5436"/>
        <v>0</v>
      </c>
      <c r="AZ1470" s="116">
        <f t="shared" si="5436"/>
        <v>0</v>
      </c>
      <c r="BA1470" s="116">
        <f t="shared" si="5436"/>
        <v>0</v>
      </c>
      <c r="BB1470" s="116">
        <f t="shared" si="5436"/>
        <v>0</v>
      </c>
      <c r="BC1470" s="116">
        <f t="shared" si="5436"/>
        <v>0</v>
      </c>
      <c r="BD1470" s="116">
        <f t="shared" si="5436"/>
        <v>0</v>
      </c>
      <c r="BE1470" s="116">
        <f t="shared" si="5436"/>
        <v>0</v>
      </c>
      <c r="BF1470" s="116">
        <f t="shared" si="5436"/>
        <v>0</v>
      </c>
      <c r="BG1470" s="116">
        <f t="shared" si="5436"/>
        <v>0</v>
      </c>
      <c r="BH1470" s="116">
        <f t="shared" si="5436"/>
        <v>0</v>
      </c>
      <c r="BI1470" s="116">
        <f t="shared" si="5410"/>
        <v>0</v>
      </c>
      <c r="BV1470" s="163"/>
      <c r="CI1470" s="163"/>
      <c r="CV1470" s="163"/>
      <c r="DI1470" s="163"/>
      <c r="DV1470" s="163"/>
      <c r="EI1470" s="163"/>
    </row>
    <row r="1471" spans="1:139" ht="15.75" hidden="1" customHeight="1" outlineLevel="1" x14ac:dyDescent="0.25">
      <c r="A1471" s="2">
        <f t="shared" ref="A1471:E1471" si="5462">A1292</f>
        <v>83</v>
      </c>
      <c r="B1471" s="1">
        <f t="shared" si="5462"/>
        <v>0</v>
      </c>
      <c r="C1471" s="1">
        <f t="shared" si="5462"/>
        <v>0</v>
      </c>
      <c r="D1471" s="2">
        <f t="shared" si="5462"/>
        <v>0</v>
      </c>
      <c r="E1471" s="162">
        <f t="shared" si="5462"/>
        <v>0</v>
      </c>
      <c r="F1471" s="123">
        <f t="shared" si="5386"/>
        <v>0</v>
      </c>
      <c r="G1471" s="213"/>
      <c r="H1471" s="213"/>
      <c r="J1471" s="191">
        <f t="shared" ref="J1471:U1471" si="5463">-I1292*($G1471/12)</f>
        <v>0</v>
      </c>
      <c r="K1471" s="191">
        <f t="shared" si="5463"/>
        <v>0</v>
      </c>
      <c r="L1471" s="191">
        <f t="shared" si="5463"/>
        <v>0</v>
      </c>
      <c r="M1471" s="191">
        <f t="shared" si="5463"/>
        <v>0</v>
      </c>
      <c r="N1471" s="191">
        <f t="shared" si="5463"/>
        <v>0</v>
      </c>
      <c r="O1471" s="191">
        <f t="shared" si="5463"/>
        <v>0</v>
      </c>
      <c r="P1471" s="191">
        <f t="shared" si="5463"/>
        <v>0</v>
      </c>
      <c r="Q1471" s="191">
        <f t="shared" si="5463"/>
        <v>0</v>
      </c>
      <c r="R1471" s="191">
        <f t="shared" si="5463"/>
        <v>0</v>
      </c>
      <c r="S1471" s="191">
        <f t="shared" si="5463"/>
        <v>0</v>
      </c>
      <c r="T1471" s="191">
        <f t="shared" si="5463"/>
        <v>0</v>
      </c>
      <c r="U1471" s="191">
        <f t="shared" si="5463"/>
        <v>0</v>
      </c>
      <c r="V1471" s="163">
        <f t="shared" si="5012"/>
        <v>0</v>
      </c>
      <c r="W1471" s="116">
        <f t="shared" si="5419"/>
        <v>0</v>
      </c>
      <c r="X1471" s="191">
        <f t="shared" si="5388"/>
        <v>0</v>
      </c>
      <c r="Y1471" s="191">
        <f t="shared" ref="Y1471:AH1471" si="5464">-X1292*($G1471/12)</f>
        <v>0</v>
      </c>
      <c r="Z1471" s="191">
        <f t="shared" si="5464"/>
        <v>0</v>
      </c>
      <c r="AA1471" s="191">
        <f t="shared" si="5464"/>
        <v>0</v>
      </c>
      <c r="AB1471" s="191">
        <f t="shared" si="5464"/>
        <v>0</v>
      </c>
      <c r="AC1471" s="191">
        <f t="shared" si="5464"/>
        <v>0</v>
      </c>
      <c r="AD1471" s="191">
        <f t="shared" si="5464"/>
        <v>0</v>
      </c>
      <c r="AE1471" s="191">
        <f t="shared" si="5464"/>
        <v>0</v>
      </c>
      <c r="AF1471" s="191">
        <f t="shared" si="5464"/>
        <v>0</v>
      </c>
      <c r="AG1471" s="191">
        <f t="shared" si="5464"/>
        <v>0</v>
      </c>
      <c r="AH1471" s="191">
        <f t="shared" si="5464"/>
        <v>0</v>
      </c>
      <c r="AI1471" s="116">
        <f t="shared" si="5377"/>
        <v>0</v>
      </c>
      <c r="AJ1471" s="116">
        <f t="shared" si="5232"/>
        <v>0</v>
      </c>
      <c r="AK1471" s="116">
        <f t="shared" si="5233"/>
        <v>0</v>
      </c>
      <c r="AL1471" s="116">
        <f t="shared" si="5446"/>
        <v>0</v>
      </c>
      <c r="AM1471" s="116">
        <f t="shared" si="5446"/>
        <v>0</v>
      </c>
      <c r="AN1471" s="116">
        <f t="shared" si="5446"/>
        <v>0</v>
      </c>
      <c r="AO1471" s="116">
        <f t="shared" si="5446"/>
        <v>0</v>
      </c>
      <c r="AP1471" s="116">
        <f t="shared" si="5446"/>
        <v>0</v>
      </c>
      <c r="AQ1471" s="116">
        <f t="shared" si="5446"/>
        <v>0</v>
      </c>
      <c r="AR1471" s="116">
        <f t="shared" si="5446"/>
        <v>0</v>
      </c>
      <c r="AS1471" s="116">
        <f t="shared" si="5446"/>
        <v>0</v>
      </c>
      <c r="AT1471" s="116">
        <f t="shared" si="5446"/>
        <v>0</v>
      </c>
      <c r="AU1471" s="116">
        <f t="shared" si="5446"/>
        <v>0</v>
      </c>
      <c r="AV1471" s="116">
        <f t="shared" si="5409"/>
        <v>0</v>
      </c>
      <c r="AW1471" s="116">
        <f t="shared" si="5235"/>
        <v>0</v>
      </c>
      <c r="AX1471" s="116">
        <f t="shared" si="5436"/>
        <v>0</v>
      </c>
      <c r="AY1471" s="116">
        <f t="shared" si="5436"/>
        <v>0</v>
      </c>
      <c r="AZ1471" s="116">
        <f t="shared" si="5436"/>
        <v>0</v>
      </c>
      <c r="BA1471" s="116">
        <f t="shared" si="5436"/>
        <v>0</v>
      </c>
      <c r="BB1471" s="116">
        <f t="shared" si="5436"/>
        <v>0</v>
      </c>
      <c r="BC1471" s="116">
        <f t="shared" si="5436"/>
        <v>0</v>
      </c>
      <c r="BD1471" s="116">
        <f t="shared" si="5436"/>
        <v>0</v>
      </c>
      <c r="BE1471" s="116">
        <f t="shared" si="5436"/>
        <v>0</v>
      </c>
      <c r="BF1471" s="116">
        <f t="shared" si="5436"/>
        <v>0</v>
      </c>
      <c r="BG1471" s="116">
        <f t="shared" si="5436"/>
        <v>0</v>
      </c>
      <c r="BH1471" s="116">
        <f t="shared" si="5436"/>
        <v>0</v>
      </c>
      <c r="BI1471" s="116">
        <f t="shared" si="5410"/>
        <v>0</v>
      </c>
      <c r="BV1471" s="163"/>
      <c r="CI1471" s="163"/>
      <c r="CV1471" s="163"/>
      <c r="DI1471" s="163"/>
      <c r="DV1471" s="163"/>
      <c r="EI1471" s="163"/>
    </row>
    <row r="1472" spans="1:139" ht="15.75" hidden="1" customHeight="1" outlineLevel="1" x14ac:dyDescent="0.25">
      <c r="A1472" s="2">
        <f t="shared" ref="A1472:E1472" si="5465">A1293</f>
        <v>84</v>
      </c>
      <c r="B1472" s="1">
        <f t="shared" si="5465"/>
        <v>0</v>
      </c>
      <c r="C1472" s="1">
        <f t="shared" si="5465"/>
        <v>0</v>
      </c>
      <c r="D1472" s="2">
        <f t="shared" si="5465"/>
        <v>0</v>
      </c>
      <c r="E1472" s="162">
        <f t="shared" si="5465"/>
        <v>0</v>
      </c>
      <c r="F1472" s="123">
        <f t="shared" si="5386"/>
        <v>0</v>
      </c>
      <c r="G1472" s="213"/>
      <c r="H1472" s="213"/>
      <c r="J1472" s="191">
        <f t="shared" ref="J1472:U1472" si="5466">-I1293*($G1472/12)</f>
        <v>0</v>
      </c>
      <c r="K1472" s="191">
        <f t="shared" si="5466"/>
        <v>0</v>
      </c>
      <c r="L1472" s="191">
        <f t="shared" si="5466"/>
        <v>0</v>
      </c>
      <c r="M1472" s="191">
        <f t="shared" si="5466"/>
        <v>0</v>
      </c>
      <c r="N1472" s="191">
        <f t="shared" si="5466"/>
        <v>0</v>
      </c>
      <c r="O1472" s="191">
        <f t="shared" si="5466"/>
        <v>0</v>
      </c>
      <c r="P1472" s="191">
        <f t="shared" si="5466"/>
        <v>0</v>
      </c>
      <c r="Q1472" s="191">
        <f t="shared" si="5466"/>
        <v>0</v>
      </c>
      <c r="R1472" s="191">
        <f t="shared" si="5466"/>
        <v>0</v>
      </c>
      <c r="S1472" s="191">
        <f t="shared" si="5466"/>
        <v>0</v>
      </c>
      <c r="T1472" s="191">
        <f t="shared" si="5466"/>
        <v>0</v>
      </c>
      <c r="U1472" s="191">
        <f t="shared" si="5466"/>
        <v>0</v>
      </c>
      <c r="V1472" s="163">
        <f t="shared" si="5012"/>
        <v>0</v>
      </c>
      <c r="W1472" s="116">
        <f t="shared" si="5419"/>
        <v>0</v>
      </c>
      <c r="X1472" s="191">
        <f t="shared" si="5388"/>
        <v>0</v>
      </c>
      <c r="Y1472" s="191">
        <f t="shared" ref="Y1472:AH1472" si="5467">-X1293*($G1472/12)</f>
        <v>0</v>
      </c>
      <c r="Z1472" s="191">
        <f t="shared" si="5467"/>
        <v>0</v>
      </c>
      <c r="AA1472" s="191">
        <f t="shared" si="5467"/>
        <v>0</v>
      </c>
      <c r="AB1472" s="191">
        <f t="shared" si="5467"/>
        <v>0</v>
      </c>
      <c r="AC1472" s="191">
        <f t="shared" si="5467"/>
        <v>0</v>
      </c>
      <c r="AD1472" s="191">
        <f t="shared" si="5467"/>
        <v>0</v>
      </c>
      <c r="AE1472" s="191">
        <f t="shared" si="5467"/>
        <v>0</v>
      </c>
      <c r="AF1472" s="191">
        <f t="shared" si="5467"/>
        <v>0</v>
      </c>
      <c r="AG1472" s="191">
        <f t="shared" si="5467"/>
        <v>0</v>
      </c>
      <c r="AH1472" s="191">
        <f t="shared" si="5467"/>
        <v>0</v>
      </c>
      <c r="AI1472" s="116">
        <f t="shared" si="5377"/>
        <v>0</v>
      </c>
      <c r="AJ1472" s="116">
        <f t="shared" si="5232"/>
        <v>0</v>
      </c>
      <c r="AK1472" s="116">
        <f t="shared" si="5233"/>
        <v>0</v>
      </c>
      <c r="AL1472" s="116">
        <f t="shared" si="5446"/>
        <v>0</v>
      </c>
      <c r="AM1472" s="116">
        <f t="shared" si="5446"/>
        <v>0</v>
      </c>
      <c r="AN1472" s="116">
        <f t="shared" si="5446"/>
        <v>0</v>
      </c>
      <c r="AO1472" s="116">
        <f t="shared" si="5446"/>
        <v>0</v>
      </c>
      <c r="AP1472" s="116">
        <f t="shared" si="5446"/>
        <v>0</v>
      </c>
      <c r="AQ1472" s="116">
        <f t="shared" si="5446"/>
        <v>0</v>
      </c>
      <c r="AR1472" s="116">
        <f t="shared" si="5446"/>
        <v>0</v>
      </c>
      <c r="AS1472" s="116">
        <f t="shared" si="5446"/>
        <v>0</v>
      </c>
      <c r="AT1472" s="116">
        <f t="shared" si="5446"/>
        <v>0</v>
      </c>
      <c r="AU1472" s="116">
        <f t="shared" si="5446"/>
        <v>0</v>
      </c>
      <c r="AV1472" s="116">
        <f t="shared" si="5409"/>
        <v>0</v>
      </c>
      <c r="AW1472" s="116">
        <f t="shared" si="5235"/>
        <v>0</v>
      </c>
      <c r="AX1472" s="116">
        <f t="shared" si="5436"/>
        <v>0</v>
      </c>
      <c r="AY1472" s="116">
        <f t="shared" si="5436"/>
        <v>0</v>
      </c>
      <c r="AZ1472" s="116">
        <f t="shared" si="5436"/>
        <v>0</v>
      </c>
      <c r="BA1472" s="116">
        <f t="shared" si="5436"/>
        <v>0</v>
      </c>
      <c r="BB1472" s="116">
        <f t="shared" si="5436"/>
        <v>0</v>
      </c>
      <c r="BC1472" s="116">
        <f t="shared" si="5436"/>
        <v>0</v>
      </c>
      <c r="BD1472" s="116">
        <f t="shared" si="5436"/>
        <v>0</v>
      </c>
      <c r="BE1472" s="116">
        <f t="shared" si="5436"/>
        <v>0</v>
      </c>
      <c r="BF1472" s="116">
        <f t="shared" si="5436"/>
        <v>0</v>
      </c>
      <c r="BG1472" s="116">
        <f t="shared" si="5436"/>
        <v>0</v>
      </c>
      <c r="BH1472" s="116">
        <f t="shared" si="5436"/>
        <v>0</v>
      </c>
      <c r="BI1472" s="116">
        <f t="shared" si="5410"/>
        <v>0</v>
      </c>
      <c r="BV1472" s="163"/>
      <c r="CI1472" s="163"/>
      <c r="CV1472" s="163"/>
      <c r="DI1472" s="163"/>
      <c r="DV1472" s="163"/>
      <c r="EI1472" s="163"/>
    </row>
    <row r="1473" spans="1:139" ht="15.75" hidden="1" customHeight="1" outlineLevel="1" x14ac:dyDescent="0.25">
      <c r="A1473" s="2">
        <f t="shared" ref="A1473:E1473" si="5468">A1294</f>
        <v>85</v>
      </c>
      <c r="B1473" s="1">
        <f t="shared" si="5468"/>
        <v>0</v>
      </c>
      <c r="C1473" s="1">
        <f t="shared" si="5468"/>
        <v>0</v>
      </c>
      <c r="D1473" s="2">
        <f t="shared" si="5468"/>
        <v>0</v>
      </c>
      <c r="E1473" s="162">
        <f t="shared" si="5468"/>
        <v>0</v>
      </c>
      <c r="F1473" s="123">
        <f t="shared" si="5386"/>
        <v>0</v>
      </c>
      <c r="G1473" s="213"/>
      <c r="H1473" s="213"/>
      <c r="J1473" s="191">
        <f t="shared" ref="J1473:U1473" si="5469">-I1294*($G1473/12)</f>
        <v>0</v>
      </c>
      <c r="K1473" s="191">
        <f t="shared" si="5469"/>
        <v>0</v>
      </c>
      <c r="L1473" s="191">
        <f t="shared" si="5469"/>
        <v>0</v>
      </c>
      <c r="M1473" s="191">
        <f t="shared" si="5469"/>
        <v>0</v>
      </c>
      <c r="N1473" s="191">
        <f t="shared" si="5469"/>
        <v>0</v>
      </c>
      <c r="O1473" s="191">
        <f t="shared" si="5469"/>
        <v>0</v>
      </c>
      <c r="P1473" s="191">
        <f t="shared" si="5469"/>
        <v>0</v>
      </c>
      <c r="Q1473" s="191">
        <f t="shared" si="5469"/>
        <v>0</v>
      </c>
      <c r="R1473" s="191">
        <f t="shared" si="5469"/>
        <v>0</v>
      </c>
      <c r="S1473" s="191">
        <f t="shared" si="5469"/>
        <v>0</v>
      </c>
      <c r="T1473" s="191">
        <f t="shared" si="5469"/>
        <v>0</v>
      </c>
      <c r="U1473" s="191">
        <f t="shared" si="5469"/>
        <v>0</v>
      </c>
      <c r="V1473" s="163">
        <f t="shared" si="5012"/>
        <v>0</v>
      </c>
      <c r="W1473" s="116">
        <f t="shared" si="5419"/>
        <v>0</v>
      </c>
      <c r="X1473" s="191">
        <f t="shared" si="5388"/>
        <v>0</v>
      </c>
      <c r="Y1473" s="191">
        <f t="shared" ref="Y1473:AH1473" si="5470">-X1294*($G1473/12)</f>
        <v>0</v>
      </c>
      <c r="Z1473" s="191">
        <f t="shared" si="5470"/>
        <v>0</v>
      </c>
      <c r="AA1473" s="191">
        <f t="shared" si="5470"/>
        <v>0</v>
      </c>
      <c r="AB1473" s="191">
        <f t="shared" si="5470"/>
        <v>0</v>
      </c>
      <c r="AC1473" s="191">
        <f t="shared" si="5470"/>
        <v>0</v>
      </c>
      <c r="AD1473" s="191">
        <f t="shared" si="5470"/>
        <v>0</v>
      </c>
      <c r="AE1473" s="191">
        <f t="shared" si="5470"/>
        <v>0</v>
      </c>
      <c r="AF1473" s="191">
        <f t="shared" si="5470"/>
        <v>0</v>
      </c>
      <c r="AG1473" s="191">
        <f t="shared" si="5470"/>
        <v>0</v>
      </c>
      <c r="AH1473" s="191">
        <f t="shared" si="5470"/>
        <v>0</v>
      </c>
      <c r="AI1473" s="116">
        <f t="shared" si="5377"/>
        <v>0</v>
      </c>
      <c r="AJ1473" s="116">
        <f t="shared" si="5232"/>
        <v>0</v>
      </c>
      <c r="AK1473" s="116">
        <f t="shared" si="5233"/>
        <v>0</v>
      </c>
      <c r="AL1473" s="116">
        <f t="shared" si="5446"/>
        <v>0</v>
      </c>
      <c r="AM1473" s="116">
        <f t="shared" si="5446"/>
        <v>0</v>
      </c>
      <c r="AN1473" s="116">
        <f t="shared" si="5446"/>
        <v>0</v>
      </c>
      <c r="AO1473" s="116">
        <f t="shared" si="5446"/>
        <v>0</v>
      </c>
      <c r="AP1473" s="116">
        <f t="shared" si="5446"/>
        <v>0</v>
      </c>
      <c r="AQ1473" s="116">
        <f t="shared" si="5446"/>
        <v>0</v>
      </c>
      <c r="AR1473" s="116">
        <f t="shared" si="5446"/>
        <v>0</v>
      </c>
      <c r="AS1473" s="116">
        <f t="shared" si="5446"/>
        <v>0</v>
      </c>
      <c r="AT1473" s="116">
        <f t="shared" si="5446"/>
        <v>0</v>
      </c>
      <c r="AU1473" s="116">
        <f t="shared" si="5446"/>
        <v>0</v>
      </c>
      <c r="AV1473" s="116">
        <f t="shared" si="5409"/>
        <v>0</v>
      </c>
      <c r="AW1473" s="116">
        <f t="shared" si="5235"/>
        <v>0</v>
      </c>
      <c r="AX1473" s="116">
        <f t="shared" si="5436"/>
        <v>0</v>
      </c>
      <c r="AY1473" s="116">
        <f t="shared" si="5436"/>
        <v>0</v>
      </c>
      <c r="AZ1473" s="116">
        <f t="shared" si="5436"/>
        <v>0</v>
      </c>
      <c r="BA1473" s="116">
        <f t="shared" si="5436"/>
        <v>0</v>
      </c>
      <c r="BB1473" s="116">
        <f t="shared" si="5436"/>
        <v>0</v>
      </c>
      <c r="BC1473" s="116">
        <f t="shared" si="5436"/>
        <v>0</v>
      </c>
      <c r="BD1473" s="116">
        <f t="shared" si="5436"/>
        <v>0</v>
      </c>
      <c r="BE1473" s="116">
        <f t="shared" si="5436"/>
        <v>0</v>
      </c>
      <c r="BF1473" s="116">
        <f t="shared" si="5436"/>
        <v>0</v>
      </c>
      <c r="BG1473" s="116">
        <f t="shared" si="5436"/>
        <v>0</v>
      </c>
      <c r="BH1473" s="116">
        <f t="shared" si="5436"/>
        <v>0</v>
      </c>
      <c r="BI1473" s="116">
        <f t="shared" si="5410"/>
        <v>0</v>
      </c>
      <c r="BV1473" s="163"/>
      <c r="CI1473" s="163"/>
      <c r="CV1473" s="163"/>
      <c r="DI1473" s="163"/>
      <c r="DV1473" s="163"/>
      <c r="EI1473" s="163"/>
    </row>
    <row r="1474" spans="1:139" ht="15.75" hidden="1" customHeight="1" outlineLevel="1" x14ac:dyDescent="0.25">
      <c r="A1474" s="2">
        <f t="shared" ref="A1474:E1474" si="5471">A1295</f>
        <v>86</v>
      </c>
      <c r="B1474" s="1">
        <f t="shared" si="5471"/>
        <v>0</v>
      </c>
      <c r="C1474" s="1">
        <f t="shared" si="5471"/>
        <v>0</v>
      </c>
      <c r="D1474" s="2">
        <f t="shared" si="5471"/>
        <v>0</v>
      </c>
      <c r="E1474" s="162">
        <f t="shared" si="5471"/>
        <v>0</v>
      </c>
      <c r="F1474" s="123">
        <f t="shared" si="5386"/>
        <v>0</v>
      </c>
      <c r="G1474" s="213"/>
      <c r="H1474" s="213"/>
      <c r="J1474" s="191">
        <f t="shared" ref="J1474:U1474" si="5472">-I1295*($G1474/12)</f>
        <v>0</v>
      </c>
      <c r="K1474" s="191">
        <f t="shared" si="5472"/>
        <v>0</v>
      </c>
      <c r="L1474" s="191">
        <f t="shared" si="5472"/>
        <v>0</v>
      </c>
      <c r="M1474" s="191">
        <f t="shared" si="5472"/>
        <v>0</v>
      </c>
      <c r="N1474" s="191">
        <f t="shared" si="5472"/>
        <v>0</v>
      </c>
      <c r="O1474" s="191">
        <f t="shared" si="5472"/>
        <v>0</v>
      </c>
      <c r="P1474" s="191">
        <f t="shared" si="5472"/>
        <v>0</v>
      </c>
      <c r="Q1474" s="191">
        <f t="shared" si="5472"/>
        <v>0</v>
      </c>
      <c r="R1474" s="191">
        <f t="shared" si="5472"/>
        <v>0</v>
      </c>
      <c r="S1474" s="191">
        <f t="shared" si="5472"/>
        <v>0</v>
      </c>
      <c r="T1474" s="191">
        <f t="shared" si="5472"/>
        <v>0</v>
      </c>
      <c r="U1474" s="191">
        <f t="shared" si="5472"/>
        <v>0</v>
      </c>
      <c r="V1474" s="163">
        <f t="shared" si="5012"/>
        <v>0</v>
      </c>
      <c r="W1474" s="116">
        <f t="shared" si="5419"/>
        <v>0</v>
      </c>
      <c r="X1474" s="191">
        <f t="shared" si="5388"/>
        <v>0</v>
      </c>
      <c r="Y1474" s="191">
        <f t="shared" ref="Y1474:AH1474" si="5473">-X1295*($G1474/12)</f>
        <v>0</v>
      </c>
      <c r="Z1474" s="191">
        <f t="shared" si="5473"/>
        <v>0</v>
      </c>
      <c r="AA1474" s="191">
        <f t="shared" si="5473"/>
        <v>0</v>
      </c>
      <c r="AB1474" s="191">
        <f t="shared" si="5473"/>
        <v>0</v>
      </c>
      <c r="AC1474" s="191">
        <f t="shared" si="5473"/>
        <v>0</v>
      </c>
      <c r="AD1474" s="191">
        <f t="shared" si="5473"/>
        <v>0</v>
      </c>
      <c r="AE1474" s="191">
        <f t="shared" si="5473"/>
        <v>0</v>
      </c>
      <c r="AF1474" s="191">
        <f t="shared" si="5473"/>
        <v>0</v>
      </c>
      <c r="AG1474" s="191">
        <f t="shared" si="5473"/>
        <v>0</v>
      </c>
      <c r="AH1474" s="191">
        <f t="shared" si="5473"/>
        <v>0</v>
      </c>
      <c r="AI1474" s="116">
        <f t="shared" si="5377"/>
        <v>0</v>
      </c>
      <c r="AJ1474" s="116">
        <f t="shared" si="5232"/>
        <v>0</v>
      </c>
      <c r="AK1474" s="116">
        <f t="shared" si="5233"/>
        <v>0</v>
      </c>
      <c r="AL1474" s="116">
        <f t="shared" si="5446"/>
        <v>0</v>
      </c>
      <c r="AM1474" s="116">
        <f t="shared" si="5446"/>
        <v>0</v>
      </c>
      <c r="AN1474" s="116">
        <f t="shared" si="5446"/>
        <v>0</v>
      </c>
      <c r="AO1474" s="116">
        <f t="shared" si="5446"/>
        <v>0</v>
      </c>
      <c r="AP1474" s="116">
        <f t="shared" si="5446"/>
        <v>0</v>
      </c>
      <c r="AQ1474" s="116">
        <f t="shared" si="5446"/>
        <v>0</v>
      </c>
      <c r="AR1474" s="116">
        <f t="shared" si="5446"/>
        <v>0</v>
      </c>
      <c r="AS1474" s="116">
        <f t="shared" si="5446"/>
        <v>0</v>
      </c>
      <c r="AT1474" s="116">
        <f t="shared" si="5446"/>
        <v>0</v>
      </c>
      <c r="AU1474" s="116">
        <f t="shared" si="5446"/>
        <v>0</v>
      </c>
      <c r="AV1474" s="116">
        <f t="shared" si="5409"/>
        <v>0</v>
      </c>
      <c r="AW1474" s="116">
        <f t="shared" si="5235"/>
        <v>0</v>
      </c>
      <c r="AX1474" s="116">
        <f t="shared" si="5436"/>
        <v>0</v>
      </c>
      <c r="AY1474" s="116">
        <f t="shared" si="5436"/>
        <v>0</v>
      </c>
      <c r="AZ1474" s="116">
        <f t="shared" si="5436"/>
        <v>0</v>
      </c>
      <c r="BA1474" s="116">
        <f t="shared" si="5436"/>
        <v>0</v>
      </c>
      <c r="BB1474" s="116">
        <f t="shared" si="5436"/>
        <v>0</v>
      </c>
      <c r="BC1474" s="116">
        <f t="shared" si="5436"/>
        <v>0</v>
      </c>
      <c r="BD1474" s="116">
        <f t="shared" si="5436"/>
        <v>0</v>
      </c>
      <c r="BE1474" s="116">
        <f t="shared" si="5436"/>
        <v>0</v>
      </c>
      <c r="BF1474" s="116">
        <f t="shared" si="5436"/>
        <v>0</v>
      </c>
      <c r="BG1474" s="116">
        <f t="shared" si="5436"/>
        <v>0</v>
      </c>
      <c r="BH1474" s="116">
        <f t="shared" si="5436"/>
        <v>0</v>
      </c>
      <c r="BI1474" s="116">
        <f t="shared" si="5410"/>
        <v>0</v>
      </c>
      <c r="BV1474" s="163"/>
      <c r="CI1474" s="163"/>
      <c r="CV1474" s="163"/>
      <c r="DI1474" s="163"/>
      <c r="DV1474" s="163"/>
      <c r="EI1474" s="163"/>
    </row>
    <row r="1475" spans="1:139" ht="15.75" hidden="1" customHeight="1" outlineLevel="1" x14ac:dyDescent="0.25">
      <c r="A1475" s="2">
        <f t="shared" ref="A1475:E1475" si="5474">A1296</f>
        <v>87</v>
      </c>
      <c r="B1475" s="1">
        <f t="shared" si="5474"/>
        <v>0</v>
      </c>
      <c r="C1475" s="1">
        <f t="shared" si="5474"/>
        <v>0</v>
      </c>
      <c r="D1475" s="2">
        <f t="shared" si="5474"/>
        <v>0</v>
      </c>
      <c r="E1475" s="162">
        <f t="shared" si="5474"/>
        <v>0</v>
      </c>
      <c r="F1475" s="123">
        <f t="shared" si="5386"/>
        <v>0</v>
      </c>
      <c r="G1475" s="213"/>
      <c r="H1475" s="213"/>
      <c r="J1475" s="191">
        <f t="shared" ref="J1475:U1475" si="5475">-I1296*($G1475/12)</f>
        <v>0</v>
      </c>
      <c r="K1475" s="191">
        <f t="shared" si="5475"/>
        <v>0</v>
      </c>
      <c r="L1475" s="191">
        <f t="shared" si="5475"/>
        <v>0</v>
      </c>
      <c r="M1475" s="191">
        <f t="shared" si="5475"/>
        <v>0</v>
      </c>
      <c r="N1475" s="191">
        <f t="shared" si="5475"/>
        <v>0</v>
      </c>
      <c r="O1475" s="191">
        <f t="shared" si="5475"/>
        <v>0</v>
      </c>
      <c r="P1475" s="191">
        <f t="shared" si="5475"/>
        <v>0</v>
      </c>
      <c r="Q1475" s="191">
        <f t="shared" si="5475"/>
        <v>0</v>
      </c>
      <c r="R1475" s="191">
        <f t="shared" si="5475"/>
        <v>0</v>
      </c>
      <c r="S1475" s="191">
        <f t="shared" si="5475"/>
        <v>0</v>
      </c>
      <c r="T1475" s="191">
        <f t="shared" si="5475"/>
        <v>0</v>
      </c>
      <c r="U1475" s="191">
        <f t="shared" si="5475"/>
        <v>0</v>
      </c>
      <c r="V1475" s="163">
        <f t="shared" si="5012"/>
        <v>0</v>
      </c>
      <c r="W1475" s="116">
        <f t="shared" si="5419"/>
        <v>0</v>
      </c>
      <c r="X1475" s="191">
        <f t="shared" si="5388"/>
        <v>0</v>
      </c>
      <c r="Y1475" s="191">
        <f t="shared" ref="Y1475:AH1475" si="5476">-X1296*($G1475/12)</f>
        <v>0</v>
      </c>
      <c r="Z1475" s="191">
        <f t="shared" si="5476"/>
        <v>0</v>
      </c>
      <c r="AA1475" s="191">
        <f t="shared" si="5476"/>
        <v>0</v>
      </c>
      <c r="AB1475" s="191">
        <f t="shared" si="5476"/>
        <v>0</v>
      </c>
      <c r="AC1475" s="191">
        <f t="shared" si="5476"/>
        <v>0</v>
      </c>
      <c r="AD1475" s="191">
        <f t="shared" si="5476"/>
        <v>0</v>
      </c>
      <c r="AE1475" s="191">
        <f t="shared" si="5476"/>
        <v>0</v>
      </c>
      <c r="AF1475" s="191">
        <f t="shared" si="5476"/>
        <v>0</v>
      </c>
      <c r="AG1475" s="191">
        <f t="shared" si="5476"/>
        <v>0</v>
      </c>
      <c r="AH1475" s="191">
        <f t="shared" si="5476"/>
        <v>0</v>
      </c>
      <c r="AI1475" s="116">
        <f t="shared" si="5377"/>
        <v>0</v>
      </c>
      <c r="AJ1475" s="116">
        <f t="shared" si="5232"/>
        <v>0</v>
      </c>
      <c r="AK1475" s="116">
        <f t="shared" si="5233"/>
        <v>0</v>
      </c>
      <c r="AL1475" s="116">
        <f t="shared" si="5446"/>
        <v>0</v>
      </c>
      <c r="AM1475" s="116">
        <f t="shared" si="5446"/>
        <v>0</v>
      </c>
      <c r="AN1475" s="116">
        <f t="shared" si="5446"/>
        <v>0</v>
      </c>
      <c r="AO1475" s="116">
        <f t="shared" si="5446"/>
        <v>0</v>
      </c>
      <c r="AP1475" s="116">
        <f t="shared" si="5446"/>
        <v>0</v>
      </c>
      <c r="AQ1475" s="116">
        <f t="shared" si="5446"/>
        <v>0</v>
      </c>
      <c r="AR1475" s="116">
        <f t="shared" si="5446"/>
        <v>0</v>
      </c>
      <c r="AS1475" s="116">
        <f t="shared" si="5446"/>
        <v>0</v>
      </c>
      <c r="AT1475" s="116">
        <f t="shared" si="5446"/>
        <v>0</v>
      </c>
      <c r="AU1475" s="116">
        <f t="shared" si="5446"/>
        <v>0</v>
      </c>
      <c r="AV1475" s="116">
        <f t="shared" si="5409"/>
        <v>0</v>
      </c>
      <c r="AW1475" s="116">
        <f t="shared" si="5235"/>
        <v>0</v>
      </c>
      <c r="AX1475" s="116">
        <f t="shared" si="5436"/>
        <v>0</v>
      </c>
      <c r="AY1475" s="116">
        <f t="shared" si="5436"/>
        <v>0</v>
      </c>
      <c r="AZ1475" s="116">
        <f t="shared" si="5436"/>
        <v>0</v>
      </c>
      <c r="BA1475" s="116">
        <f t="shared" si="5436"/>
        <v>0</v>
      </c>
      <c r="BB1475" s="116">
        <f t="shared" si="5436"/>
        <v>0</v>
      </c>
      <c r="BC1475" s="116">
        <f t="shared" si="5436"/>
        <v>0</v>
      </c>
      <c r="BD1475" s="116">
        <f t="shared" si="5436"/>
        <v>0</v>
      </c>
      <c r="BE1475" s="116">
        <f t="shared" si="5436"/>
        <v>0</v>
      </c>
      <c r="BF1475" s="116">
        <f t="shared" si="5436"/>
        <v>0</v>
      </c>
      <c r="BG1475" s="116">
        <f t="shared" si="5436"/>
        <v>0</v>
      </c>
      <c r="BH1475" s="116">
        <f t="shared" si="5436"/>
        <v>0</v>
      </c>
      <c r="BI1475" s="116">
        <f t="shared" si="5410"/>
        <v>0</v>
      </c>
      <c r="BV1475" s="163"/>
      <c r="CI1475" s="163"/>
      <c r="CV1475" s="163"/>
      <c r="DI1475" s="163"/>
      <c r="DV1475" s="163"/>
      <c r="EI1475" s="163"/>
    </row>
    <row r="1476" spans="1:139" ht="15.75" hidden="1" customHeight="1" outlineLevel="1" x14ac:dyDescent="0.25">
      <c r="A1476" s="2">
        <f t="shared" ref="A1476:E1476" si="5477">A1297</f>
        <v>88</v>
      </c>
      <c r="B1476" s="1">
        <f t="shared" si="5477"/>
        <v>0</v>
      </c>
      <c r="C1476" s="1">
        <f t="shared" si="5477"/>
        <v>0</v>
      </c>
      <c r="D1476" s="2">
        <f t="shared" si="5477"/>
        <v>0</v>
      </c>
      <c r="E1476" s="162">
        <f t="shared" si="5477"/>
        <v>0</v>
      </c>
      <c r="F1476" s="123">
        <f t="shared" si="5386"/>
        <v>0</v>
      </c>
      <c r="G1476" s="213"/>
      <c r="H1476" s="213"/>
      <c r="J1476" s="191">
        <f t="shared" ref="J1476:U1476" si="5478">-I1297*($G1476/12)</f>
        <v>0</v>
      </c>
      <c r="K1476" s="191">
        <f t="shared" si="5478"/>
        <v>0</v>
      </c>
      <c r="L1476" s="191">
        <f t="shared" si="5478"/>
        <v>0</v>
      </c>
      <c r="M1476" s="191">
        <f t="shared" si="5478"/>
        <v>0</v>
      </c>
      <c r="N1476" s="191">
        <f t="shared" si="5478"/>
        <v>0</v>
      </c>
      <c r="O1476" s="191">
        <f t="shared" si="5478"/>
        <v>0</v>
      </c>
      <c r="P1476" s="191">
        <f t="shared" si="5478"/>
        <v>0</v>
      </c>
      <c r="Q1476" s="191">
        <f t="shared" si="5478"/>
        <v>0</v>
      </c>
      <c r="R1476" s="191">
        <f t="shared" si="5478"/>
        <v>0</v>
      </c>
      <c r="S1476" s="191">
        <f t="shared" si="5478"/>
        <v>0</v>
      </c>
      <c r="T1476" s="191">
        <f t="shared" si="5478"/>
        <v>0</v>
      </c>
      <c r="U1476" s="191">
        <f t="shared" si="5478"/>
        <v>0</v>
      </c>
      <c r="V1476" s="163">
        <f t="shared" si="5012"/>
        <v>0</v>
      </c>
      <c r="W1476" s="116">
        <f t="shared" si="5419"/>
        <v>0</v>
      </c>
      <c r="X1476" s="191">
        <f t="shared" si="5388"/>
        <v>0</v>
      </c>
      <c r="Y1476" s="191">
        <f t="shared" ref="Y1476:AH1476" si="5479">-X1297*($G1476/12)</f>
        <v>0</v>
      </c>
      <c r="Z1476" s="191">
        <f t="shared" si="5479"/>
        <v>0</v>
      </c>
      <c r="AA1476" s="191">
        <f t="shared" si="5479"/>
        <v>0</v>
      </c>
      <c r="AB1476" s="191">
        <f t="shared" si="5479"/>
        <v>0</v>
      </c>
      <c r="AC1476" s="191">
        <f t="shared" si="5479"/>
        <v>0</v>
      </c>
      <c r="AD1476" s="191">
        <f t="shared" si="5479"/>
        <v>0</v>
      </c>
      <c r="AE1476" s="191">
        <f t="shared" si="5479"/>
        <v>0</v>
      </c>
      <c r="AF1476" s="191">
        <f t="shared" si="5479"/>
        <v>0</v>
      </c>
      <c r="AG1476" s="191">
        <f t="shared" si="5479"/>
        <v>0</v>
      </c>
      <c r="AH1476" s="191">
        <f t="shared" si="5479"/>
        <v>0</v>
      </c>
      <c r="AI1476" s="116">
        <f t="shared" si="5377"/>
        <v>0</v>
      </c>
      <c r="AJ1476" s="116">
        <f t="shared" si="5232"/>
        <v>0</v>
      </c>
      <c r="AK1476" s="116">
        <f t="shared" si="5233"/>
        <v>0</v>
      </c>
      <c r="AL1476" s="116">
        <f t="shared" si="5446"/>
        <v>0</v>
      </c>
      <c r="AM1476" s="116">
        <f t="shared" si="5446"/>
        <v>0</v>
      </c>
      <c r="AN1476" s="116">
        <f t="shared" si="5446"/>
        <v>0</v>
      </c>
      <c r="AO1476" s="116">
        <f t="shared" si="5446"/>
        <v>0</v>
      </c>
      <c r="AP1476" s="116">
        <f t="shared" si="5446"/>
        <v>0</v>
      </c>
      <c r="AQ1476" s="116">
        <f t="shared" si="5446"/>
        <v>0</v>
      </c>
      <c r="AR1476" s="116">
        <f t="shared" si="5446"/>
        <v>0</v>
      </c>
      <c r="AS1476" s="116">
        <f t="shared" si="5446"/>
        <v>0</v>
      </c>
      <c r="AT1476" s="116">
        <f t="shared" si="5446"/>
        <v>0</v>
      </c>
      <c r="AU1476" s="116">
        <f t="shared" si="5446"/>
        <v>0</v>
      </c>
      <c r="AV1476" s="116">
        <f t="shared" si="5409"/>
        <v>0</v>
      </c>
      <c r="AW1476" s="116">
        <f t="shared" si="5235"/>
        <v>0</v>
      </c>
      <c r="AX1476" s="116">
        <f t="shared" si="5436"/>
        <v>0</v>
      </c>
      <c r="AY1476" s="116">
        <f t="shared" si="5436"/>
        <v>0</v>
      </c>
      <c r="AZ1476" s="116">
        <f t="shared" si="5436"/>
        <v>0</v>
      </c>
      <c r="BA1476" s="116">
        <f t="shared" si="5436"/>
        <v>0</v>
      </c>
      <c r="BB1476" s="116">
        <f t="shared" si="5436"/>
        <v>0</v>
      </c>
      <c r="BC1476" s="116">
        <f t="shared" si="5436"/>
        <v>0</v>
      </c>
      <c r="BD1476" s="116">
        <f t="shared" si="5436"/>
        <v>0</v>
      </c>
      <c r="BE1476" s="116">
        <f t="shared" si="5436"/>
        <v>0</v>
      </c>
      <c r="BF1476" s="116">
        <f t="shared" si="5436"/>
        <v>0</v>
      </c>
      <c r="BG1476" s="116">
        <f t="shared" si="5436"/>
        <v>0</v>
      </c>
      <c r="BH1476" s="116">
        <f t="shared" si="5436"/>
        <v>0</v>
      </c>
      <c r="BI1476" s="116">
        <f t="shared" si="5410"/>
        <v>0</v>
      </c>
      <c r="BV1476" s="163"/>
      <c r="CI1476" s="163"/>
      <c r="CV1476" s="163"/>
      <c r="DI1476" s="163"/>
      <c r="DV1476" s="163"/>
      <c r="EI1476" s="163"/>
    </row>
    <row r="1477" spans="1:139" ht="15.75" hidden="1" customHeight="1" outlineLevel="1" x14ac:dyDescent="0.25">
      <c r="A1477" s="2">
        <f t="shared" ref="A1477:E1477" si="5480">A1298</f>
        <v>89</v>
      </c>
      <c r="B1477" s="1">
        <f t="shared" si="5480"/>
        <v>0</v>
      </c>
      <c r="C1477" s="1">
        <f t="shared" si="5480"/>
        <v>0</v>
      </c>
      <c r="D1477" s="2">
        <f t="shared" si="5480"/>
        <v>0</v>
      </c>
      <c r="E1477" s="162">
        <f t="shared" si="5480"/>
        <v>0</v>
      </c>
      <c r="F1477" s="123">
        <f t="shared" si="5386"/>
        <v>0</v>
      </c>
      <c r="G1477" s="213"/>
      <c r="H1477" s="213"/>
      <c r="J1477" s="191">
        <f t="shared" ref="J1477:U1477" si="5481">-I1298*($G1477/12)</f>
        <v>0</v>
      </c>
      <c r="K1477" s="191">
        <f t="shared" si="5481"/>
        <v>0</v>
      </c>
      <c r="L1477" s="191">
        <f t="shared" si="5481"/>
        <v>0</v>
      </c>
      <c r="M1477" s="191">
        <f t="shared" si="5481"/>
        <v>0</v>
      </c>
      <c r="N1477" s="191">
        <f t="shared" si="5481"/>
        <v>0</v>
      </c>
      <c r="O1477" s="191">
        <f t="shared" si="5481"/>
        <v>0</v>
      </c>
      <c r="P1477" s="191">
        <f t="shared" si="5481"/>
        <v>0</v>
      </c>
      <c r="Q1477" s="191">
        <f t="shared" si="5481"/>
        <v>0</v>
      </c>
      <c r="R1477" s="191">
        <f t="shared" si="5481"/>
        <v>0</v>
      </c>
      <c r="S1477" s="191">
        <f t="shared" si="5481"/>
        <v>0</v>
      </c>
      <c r="T1477" s="191">
        <f t="shared" si="5481"/>
        <v>0</v>
      </c>
      <c r="U1477" s="191">
        <f t="shared" si="5481"/>
        <v>0</v>
      </c>
      <c r="V1477" s="163">
        <f t="shared" si="5012"/>
        <v>0</v>
      </c>
      <c r="W1477" s="116">
        <f t="shared" si="5419"/>
        <v>0</v>
      </c>
      <c r="X1477" s="191">
        <f t="shared" si="5388"/>
        <v>0</v>
      </c>
      <c r="Y1477" s="191">
        <f t="shared" ref="Y1477:AH1477" si="5482">-X1298*($G1477/12)</f>
        <v>0</v>
      </c>
      <c r="Z1477" s="191">
        <f t="shared" si="5482"/>
        <v>0</v>
      </c>
      <c r="AA1477" s="191">
        <f t="shared" si="5482"/>
        <v>0</v>
      </c>
      <c r="AB1477" s="191">
        <f t="shared" si="5482"/>
        <v>0</v>
      </c>
      <c r="AC1477" s="191">
        <f t="shared" si="5482"/>
        <v>0</v>
      </c>
      <c r="AD1477" s="191">
        <f t="shared" si="5482"/>
        <v>0</v>
      </c>
      <c r="AE1477" s="191">
        <f t="shared" si="5482"/>
        <v>0</v>
      </c>
      <c r="AF1477" s="191">
        <f t="shared" si="5482"/>
        <v>0</v>
      </c>
      <c r="AG1477" s="191">
        <f t="shared" si="5482"/>
        <v>0</v>
      </c>
      <c r="AH1477" s="191">
        <f t="shared" si="5482"/>
        <v>0</v>
      </c>
      <c r="AI1477" s="116">
        <f t="shared" ref="AI1477:AI1508" si="5483">SUM(W1477:AH1477)</f>
        <v>0</v>
      </c>
      <c r="AJ1477" s="116">
        <f t="shared" si="5232"/>
        <v>0</v>
      </c>
      <c r="AK1477" s="116">
        <f t="shared" si="5233"/>
        <v>0</v>
      </c>
      <c r="AL1477" s="116">
        <f t="shared" si="5446"/>
        <v>0</v>
      </c>
      <c r="AM1477" s="116">
        <f t="shared" si="5446"/>
        <v>0</v>
      </c>
      <c r="AN1477" s="116">
        <f t="shared" si="5446"/>
        <v>0</v>
      </c>
      <c r="AO1477" s="116">
        <f t="shared" si="5446"/>
        <v>0</v>
      </c>
      <c r="AP1477" s="116">
        <f t="shared" si="5446"/>
        <v>0</v>
      </c>
      <c r="AQ1477" s="116">
        <f t="shared" si="5446"/>
        <v>0</v>
      </c>
      <c r="AR1477" s="116">
        <f t="shared" si="5446"/>
        <v>0</v>
      </c>
      <c r="AS1477" s="116">
        <f t="shared" si="5446"/>
        <v>0</v>
      </c>
      <c r="AT1477" s="116">
        <f t="shared" si="5446"/>
        <v>0</v>
      </c>
      <c r="AU1477" s="116">
        <f t="shared" si="5446"/>
        <v>0</v>
      </c>
      <c r="AV1477" s="116">
        <f t="shared" si="5409"/>
        <v>0</v>
      </c>
      <c r="AW1477" s="116">
        <f t="shared" si="5235"/>
        <v>0</v>
      </c>
      <c r="AX1477" s="116">
        <f t="shared" si="5436"/>
        <v>0</v>
      </c>
      <c r="AY1477" s="116">
        <f t="shared" si="5436"/>
        <v>0</v>
      </c>
      <c r="AZ1477" s="116">
        <f t="shared" si="5436"/>
        <v>0</v>
      </c>
      <c r="BA1477" s="116">
        <f t="shared" si="5436"/>
        <v>0</v>
      </c>
      <c r="BB1477" s="116">
        <f t="shared" si="5436"/>
        <v>0</v>
      </c>
      <c r="BC1477" s="116">
        <f t="shared" si="5436"/>
        <v>0</v>
      </c>
      <c r="BD1477" s="116">
        <f t="shared" si="5436"/>
        <v>0</v>
      </c>
      <c r="BE1477" s="116">
        <f t="shared" si="5436"/>
        <v>0</v>
      </c>
      <c r="BF1477" s="116">
        <f t="shared" si="5436"/>
        <v>0</v>
      </c>
      <c r="BG1477" s="116">
        <f t="shared" si="5436"/>
        <v>0</v>
      </c>
      <c r="BH1477" s="116">
        <f t="shared" si="5436"/>
        <v>0</v>
      </c>
      <c r="BI1477" s="116">
        <f t="shared" si="5410"/>
        <v>0</v>
      </c>
      <c r="BV1477" s="163"/>
      <c r="CI1477" s="163"/>
      <c r="CV1477" s="163"/>
      <c r="DI1477" s="163"/>
      <c r="DV1477" s="163"/>
      <c r="EI1477" s="163"/>
    </row>
    <row r="1478" spans="1:139" ht="15.75" hidden="1" customHeight="1" outlineLevel="1" x14ac:dyDescent="0.25">
      <c r="A1478" s="2">
        <f t="shared" ref="A1478:E1478" si="5484">A1299</f>
        <v>90</v>
      </c>
      <c r="B1478" s="1">
        <f t="shared" si="5484"/>
        <v>0</v>
      </c>
      <c r="C1478" s="1">
        <f t="shared" si="5484"/>
        <v>0</v>
      </c>
      <c r="D1478" s="2">
        <f t="shared" si="5484"/>
        <v>0</v>
      </c>
      <c r="E1478" s="162">
        <f t="shared" si="5484"/>
        <v>0</v>
      </c>
      <c r="F1478" s="123">
        <f t="shared" si="5386"/>
        <v>0</v>
      </c>
      <c r="G1478" s="213"/>
      <c r="H1478" s="213"/>
      <c r="J1478" s="191">
        <f t="shared" ref="J1478:U1478" si="5485">-I1299*($G1478/12)</f>
        <v>0</v>
      </c>
      <c r="K1478" s="191">
        <f t="shared" si="5485"/>
        <v>0</v>
      </c>
      <c r="L1478" s="191">
        <f t="shared" si="5485"/>
        <v>0</v>
      </c>
      <c r="M1478" s="191">
        <f t="shared" si="5485"/>
        <v>0</v>
      </c>
      <c r="N1478" s="191">
        <f t="shared" si="5485"/>
        <v>0</v>
      </c>
      <c r="O1478" s="191">
        <f t="shared" si="5485"/>
        <v>0</v>
      </c>
      <c r="P1478" s="191">
        <f t="shared" si="5485"/>
        <v>0</v>
      </c>
      <c r="Q1478" s="191">
        <f t="shared" si="5485"/>
        <v>0</v>
      </c>
      <c r="R1478" s="191">
        <f t="shared" si="5485"/>
        <v>0</v>
      </c>
      <c r="S1478" s="191">
        <f t="shared" si="5485"/>
        <v>0</v>
      </c>
      <c r="T1478" s="191">
        <f t="shared" si="5485"/>
        <v>0</v>
      </c>
      <c r="U1478" s="191">
        <f t="shared" si="5485"/>
        <v>0</v>
      </c>
      <c r="V1478" s="163">
        <f t="shared" si="5012"/>
        <v>0</v>
      </c>
      <c r="W1478" s="116">
        <f t="shared" si="5419"/>
        <v>0</v>
      </c>
      <c r="X1478" s="191">
        <f t="shared" si="5388"/>
        <v>0</v>
      </c>
      <c r="Y1478" s="191">
        <f t="shared" ref="Y1478:AH1478" si="5486">-X1299*($G1478/12)</f>
        <v>0</v>
      </c>
      <c r="Z1478" s="191">
        <f t="shared" si="5486"/>
        <v>0</v>
      </c>
      <c r="AA1478" s="191">
        <f t="shared" si="5486"/>
        <v>0</v>
      </c>
      <c r="AB1478" s="191">
        <f t="shared" si="5486"/>
        <v>0</v>
      </c>
      <c r="AC1478" s="191">
        <f t="shared" si="5486"/>
        <v>0</v>
      </c>
      <c r="AD1478" s="191">
        <f t="shared" si="5486"/>
        <v>0</v>
      </c>
      <c r="AE1478" s="191">
        <f t="shared" si="5486"/>
        <v>0</v>
      </c>
      <c r="AF1478" s="191">
        <f t="shared" si="5486"/>
        <v>0</v>
      </c>
      <c r="AG1478" s="191">
        <f t="shared" si="5486"/>
        <v>0</v>
      </c>
      <c r="AH1478" s="191">
        <f t="shared" si="5486"/>
        <v>0</v>
      </c>
      <c r="AI1478" s="116">
        <f t="shared" si="5483"/>
        <v>0</v>
      </c>
      <c r="AJ1478" s="116">
        <f t="shared" ref="AJ1478:AJ1523" si="5487">-AH1299*($H1478/12)</f>
        <v>0</v>
      </c>
      <c r="AK1478" s="116">
        <f t="shared" ref="AK1478:AU1523" si="5488">-AJ1299*($H1478/12)</f>
        <v>0</v>
      </c>
      <c r="AL1478" s="116">
        <f t="shared" si="5488"/>
        <v>0</v>
      </c>
      <c r="AM1478" s="116">
        <f t="shared" si="5488"/>
        <v>0</v>
      </c>
      <c r="AN1478" s="116">
        <f t="shared" si="5488"/>
        <v>0</v>
      </c>
      <c r="AO1478" s="116">
        <f t="shared" si="5488"/>
        <v>0</v>
      </c>
      <c r="AP1478" s="116">
        <f t="shared" si="5488"/>
        <v>0</v>
      </c>
      <c r="AQ1478" s="116">
        <f t="shared" si="5488"/>
        <v>0</v>
      </c>
      <c r="AR1478" s="116">
        <f t="shared" si="5488"/>
        <v>0</v>
      </c>
      <c r="AS1478" s="116">
        <f t="shared" si="5488"/>
        <v>0</v>
      </c>
      <c r="AT1478" s="116">
        <f t="shared" si="5488"/>
        <v>0</v>
      </c>
      <c r="AU1478" s="116">
        <f t="shared" si="5488"/>
        <v>0</v>
      </c>
      <c r="AV1478" s="116">
        <f t="shared" si="5409"/>
        <v>0</v>
      </c>
      <c r="AW1478" s="116">
        <f t="shared" ref="AW1478:AW1523" si="5489">-AU1299*($H1478/12)</f>
        <v>0</v>
      </c>
      <c r="AX1478" s="116">
        <f t="shared" ref="AX1478:BH1493" si="5490">-AW1299*($H1478/12)</f>
        <v>0</v>
      </c>
      <c r="AY1478" s="116">
        <f t="shared" si="5490"/>
        <v>0</v>
      </c>
      <c r="AZ1478" s="116">
        <f t="shared" si="5490"/>
        <v>0</v>
      </c>
      <c r="BA1478" s="116">
        <f t="shared" si="5490"/>
        <v>0</v>
      </c>
      <c r="BB1478" s="116">
        <f t="shared" si="5490"/>
        <v>0</v>
      </c>
      <c r="BC1478" s="116">
        <f t="shared" si="5490"/>
        <v>0</v>
      </c>
      <c r="BD1478" s="116">
        <f t="shared" si="5490"/>
        <v>0</v>
      </c>
      <c r="BE1478" s="116">
        <f t="shared" si="5490"/>
        <v>0</v>
      </c>
      <c r="BF1478" s="116">
        <f t="shared" si="5490"/>
        <v>0</v>
      </c>
      <c r="BG1478" s="116">
        <f t="shared" si="5490"/>
        <v>0</v>
      </c>
      <c r="BH1478" s="116">
        <f t="shared" si="5490"/>
        <v>0</v>
      </c>
      <c r="BI1478" s="116">
        <f t="shared" si="5410"/>
        <v>0</v>
      </c>
      <c r="BV1478" s="163"/>
      <c r="CI1478" s="163"/>
      <c r="CV1478" s="163"/>
      <c r="DI1478" s="163"/>
      <c r="DV1478" s="163"/>
      <c r="EI1478" s="163"/>
    </row>
    <row r="1479" spans="1:139" ht="15.75" hidden="1" customHeight="1" outlineLevel="1" x14ac:dyDescent="0.25">
      <c r="A1479" s="2">
        <f t="shared" ref="A1479:E1479" si="5491">A1300</f>
        <v>91</v>
      </c>
      <c r="B1479" s="1">
        <f t="shared" si="5491"/>
        <v>0</v>
      </c>
      <c r="C1479" s="1">
        <f t="shared" si="5491"/>
        <v>0</v>
      </c>
      <c r="D1479" s="2">
        <f t="shared" si="5491"/>
        <v>0</v>
      </c>
      <c r="E1479" s="162">
        <f t="shared" si="5491"/>
        <v>0</v>
      </c>
      <c r="F1479" s="123">
        <f t="shared" si="5386"/>
        <v>0</v>
      </c>
      <c r="G1479" s="213"/>
      <c r="H1479" s="213"/>
      <c r="J1479" s="191">
        <f t="shared" ref="J1479:U1479" si="5492">-I1300*($G1479/12)</f>
        <v>0</v>
      </c>
      <c r="K1479" s="191">
        <f t="shared" si="5492"/>
        <v>0</v>
      </c>
      <c r="L1479" s="191">
        <f t="shared" si="5492"/>
        <v>0</v>
      </c>
      <c r="M1479" s="191">
        <f t="shared" si="5492"/>
        <v>0</v>
      </c>
      <c r="N1479" s="191">
        <f t="shared" si="5492"/>
        <v>0</v>
      </c>
      <c r="O1479" s="191">
        <f t="shared" si="5492"/>
        <v>0</v>
      </c>
      <c r="P1479" s="191">
        <f t="shared" si="5492"/>
        <v>0</v>
      </c>
      <c r="Q1479" s="191">
        <f t="shared" si="5492"/>
        <v>0</v>
      </c>
      <c r="R1479" s="191">
        <f t="shared" si="5492"/>
        <v>0</v>
      </c>
      <c r="S1479" s="191">
        <f t="shared" si="5492"/>
        <v>0</v>
      </c>
      <c r="T1479" s="191">
        <f t="shared" si="5492"/>
        <v>0</v>
      </c>
      <c r="U1479" s="191">
        <f t="shared" si="5492"/>
        <v>0</v>
      </c>
      <c r="V1479" s="163">
        <f t="shared" si="5012"/>
        <v>0</v>
      </c>
      <c r="W1479" s="116">
        <f t="shared" si="5419"/>
        <v>0</v>
      </c>
      <c r="X1479" s="191">
        <f t="shared" si="5388"/>
        <v>0</v>
      </c>
      <c r="Y1479" s="191">
        <f t="shared" ref="Y1479:AH1479" si="5493">-X1300*($G1479/12)</f>
        <v>0</v>
      </c>
      <c r="Z1479" s="191">
        <f t="shared" si="5493"/>
        <v>0</v>
      </c>
      <c r="AA1479" s="191">
        <f t="shared" si="5493"/>
        <v>0</v>
      </c>
      <c r="AB1479" s="191">
        <f t="shared" si="5493"/>
        <v>0</v>
      </c>
      <c r="AC1479" s="191">
        <f t="shared" si="5493"/>
        <v>0</v>
      </c>
      <c r="AD1479" s="191">
        <f t="shared" si="5493"/>
        <v>0</v>
      </c>
      <c r="AE1479" s="191">
        <f t="shared" si="5493"/>
        <v>0</v>
      </c>
      <c r="AF1479" s="191">
        <f t="shared" si="5493"/>
        <v>0</v>
      </c>
      <c r="AG1479" s="191">
        <f t="shared" si="5493"/>
        <v>0</v>
      </c>
      <c r="AH1479" s="191">
        <f t="shared" si="5493"/>
        <v>0</v>
      </c>
      <c r="AI1479" s="116">
        <f t="shared" si="5483"/>
        <v>0</v>
      </c>
      <c r="AJ1479" s="116">
        <f t="shared" si="5487"/>
        <v>0</v>
      </c>
      <c r="AK1479" s="116">
        <f t="shared" si="5488"/>
        <v>0</v>
      </c>
      <c r="AL1479" s="116">
        <f t="shared" si="5488"/>
        <v>0</v>
      </c>
      <c r="AM1479" s="116">
        <f t="shared" si="5488"/>
        <v>0</v>
      </c>
      <c r="AN1479" s="116">
        <f t="shared" si="5488"/>
        <v>0</v>
      </c>
      <c r="AO1479" s="116">
        <f t="shared" si="5488"/>
        <v>0</v>
      </c>
      <c r="AP1479" s="116">
        <f t="shared" si="5488"/>
        <v>0</v>
      </c>
      <c r="AQ1479" s="116">
        <f t="shared" si="5488"/>
        <v>0</v>
      </c>
      <c r="AR1479" s="116">
        <f t="shared" si="5488"/>
        <v>0</v>
      </c>
      <c r="AS1479" s="116">
        <f t="shared" si="5488"/>
        <v>0</v>
      </c>
      <c r="AT1479" s="116">
        <f t="shared" si="5488"/>
        <v>0</v>
      </c>
      <c r="AU1479" s="116">
        <f t="shared" si="5488"/>
        <v>0</v>
      </c>
      <c r="AV1479" s="116">
        <f t="shared" si="5409"/>
        <v>0</v>
      </c>
      <c r="AW1479" s="116">
        <f t="shared" si="5489"/>
        <v>0</v>
      </c>
      <c r="AX1479" s="116">
        <f t="shared" si="5490"/>
        <v>0</v>
      </c>
      <c r="AY1479" s="116">
        <f t="shared" si="5490"/>
        <v>0</v>
      </c>
      <c r="AZ1479" s="116">
        <f t="shared" si="5490"/>
        <v>0</v>
      </c>
      <c r="BA1479" s="116">
        <f t="shared" si="5490"/>
        <v>0</v>
      </c>
      <c r="BB1479" s="116">
        <f t="shared" si="5490"/>
        <v>0</v>
      </c>
      <c r="BC1479" s="116">
        <f t="shared" si="5490"/>
        <v>0</v>
      </c>
      <c r="BD1479" s="116">
        <f t="shared" si="5490"/>
        <v>0</v>
      </c>
      <c r="BE1479" s="116">
        <f t="shared" si="5490"/>
        <v>0</v>
      </c>
      <c r="BF1479" s="116">
        <f t="shared" si="5490"/>
        <v>0</v>
      </c>
      <c r="BG1479" s="116">
        <f t="shared" si="5490"/>
        <v>0</v>
      </c>
      <c r="BH1479" s="116">
        <f t="shared" si="5490"/>
        <v>0</v>
      </c>
      <c r="BI1479" s="116">
        <f t="shared" si="5410"/>
        <v>0</v>
      </c>
      <c r="BV1479" s="163"/>
      <c r="CI1479" s="163"/>
      <c r="CV1479" s="163"/>
      <c r="DI1479" s="163"/>
      <c r="DV1479" s="163"/>
      <c r="EI1479" s="163"/>
    </row>
    <row r="1480" spans="1:139" ht="15.75" hidden="1" customHeight="1" outlineLevel="1" x14ac:dyDescent="0.25">
      <c r="A1480" s="2">
        <f t="shared" ref="A1480:E1480" si="5494">A1301</f>
        <v>92</v>
      </c>
      <c r="B1480" s="1">
        <f t="shared" si="5494"/>
        <v>0</v>
      </c>
      <c r="C1480" s="1">
        <f t="shared" si="5494"/>
        <v>0</v>
      </c>
      <c r="D1480" s="2">
        <f t="shared" si="5494"/>
        <v>0</v>
      </c>
      <c r="E1480" s="162">
        <f t="shared" si="5494"/>
        <v>0</v>
      </c>
      <c r="F1480" s="123">
        <f t="shared" ref="F1480:F1511" si="5495">G1301</f>
        <v>0</v>
      </c>
      <c r="G1480" s="213"/>
      <c r="H1480" s="213"/>
      <c r="J1480" s="191">
        <f t="shared" ref="J1480:U1480" si="5496">-I1301*($G1480/12)</f>
        <v>0</v>
      </c>
      <c r="K1480" s="191">
        <f t="shared" si="5496"/>
        <v>0</v>
      </c>
      <c r="L1480" s="191">
        <f t="shared" si="5496"/>
        <v>0</v>
      </c>
      <c r="M1480" s="191">
        <f t="shared" si="5496"/>
        <v>0</v>
      </c>
      <c r="N1480" s="191">
        <f t="shared" si="5496"/>
        <v>0</v>
      </c>
      <c r="O1480" s="191">
        <f t="shared" si="5496"/>
        <v>0</v>
      </c>
      <c r="P1480" s="191">
        <f t="shared" si="5496"/>
        <v>0</v>
      </c>
      <c r="Q1480" s="191">
        <f t="shared" si="5496"/>
        <v>0</v>
      </c>
      <c r="R1480" s="191">
        <f t="shared" si="5496"/>
        <v>0</v>
      </c>
      <c r="S1480" s="191">
        <f t="shared" si="5496"/>
        <v>0</v>
      </c>
      <c r="T1480" s="191">
        <f t="shared" si="5496"/>
        <v>0</v>
      </c>
      <c r="U1480" s="191">
        <f t="shared" si="5496"/>
        <v>0</v>
      </c>
      <c r="V1480" s="163">
        <f t="shared" si="5012"/>
        <v>0</v>
      </c>
      <c r="W1480" s="116">
        <f t="shared" si="5419"/>
        <v>0</v>
      </c>
      <c r="X1480" s="191">
        <f t="shared" ref="X1480:X1511" si="5497">-W1301*($G1480/12)</f>
        <v>0</v>
      </c>
      <c r="Y1480" s="191">
        <f t="shared" ref="Y1480:AH1480" si="5498">-X1301*($G1480/12)</f>
        <v>0</v>
      </c>
      <c r="Z1480" s="191">
        <f t="shared" si="5498"/>
        <v>0</v>
      </c>
      <c r="AA1480" s="191">
        <f t="shared" si="5498"/>
        <v>0</v>
      </c>
      <c r="AB1480" s="191">
        <f t="shared" si="5498"/>
        <v>0</v>
      </c>
      <c r="AC1480" s="191">
        <f t="shared" si="5498"/>
        <v>0</v>
      </c>
      <c r="AD1480" s="191">
        <f t="shared" si="5498"/>
        <v>0</v>
      </c>
      <c r="AE1480" s="191">
        <f t="shared" si="5498"/>
        <v>0</v>
      </c>
      <c r="AF1480" s="191">
        <f t="shared" si="5498"/>
        <v>0</v>
      </c>
      <c r="AG1480" s="191">
        <f t="shared" si="5498"/>
        <v>0</v>
      </c>
      <c r="AH1480" s="191">
        <f t="shared" si="5498"/>
        <v>0</v>
      </c>
      <c r="AI1480" s="116">
        <f t="shared" si="5483"/>
        <v>0</v>
      </c>
      <c r="AJ1480" s="116">
        <f t="shared" si="5487"/>
        <v>0</v>
      </c>
      <c r="AK1480" s="116">
        <f t="shared" si="5488"/>
        <v>0</v>
      </c>
      <c r="AL1480" s="116">
        <f t="shared" si="5488"/>
        <v>0</v>
      </c>
      <c r="AM1480" s="116">
        <f t="shared" si="5488"/>
        <v>0</v>
      </c>
      <c r="AN1480" s="116">
        <f t="shared" si="5488"/>
        <v>0</v>
      </c>
      <c r="AO1480" s="116">
        <f t="shared" si="5488"/>
        <v>0</v>
      </c>
      <c r="AP1480" s="116">
        <f t="shared" si="5488"/>
        <v>0</v>
      </c>
      <c r="AQ1480" s="116">
        <f t="shared" si="5488"/>
        <v>0</v>
      </c>
      <c r="AR1480" s="116">
        <f t="shared" si="5488"/>
        <v>0</v>
      </c>
      <c r="AS1480" s="116">
        <f t="shared" si="5488"/>
        <v>0</v>
      </c>
      <c r="AT1480" s="116">
        <f t="shared" si="5488"/>
        <v>0</v>
      </c>
      <c r="AU1480" s="116">
        <f t="shared" si="5488"/>
        <v>0</v>
      </c>
      <c r="AV1480" s="116">
        <f t="shared" si="5409"/>
        <v>0</v>
      </c>
      <c r="AW1480" s="116">
        <f t="shared" si="5489"/>
        <v>0</v>
      </c>
      <c r="AX1480" s="116">
        <f t="shared" si="5490"/>
        <v>0</v>
      </c>
      <c r="AY1480" s="116">
        <f t="shared" si="5490"/>
        <v>0</v>
      </c>
      <c r="AZ1480" s="116">
        <f t="shared" si="5490"/>
        <v>0</v>
      </c>
      <c r="BA1480" s="116">
        <f t="shared" si="5490"/>
        <v>0</v>
      </c>
      <c r="BB1480" s="116">
        <f t="shared" si="5490"/>
        <v>0</v>
      </c>
      <c r="BC1480" s="116">
        <f t="shared" si="5490"/>
        <v>0</v>
      </c>
      <c r="BD1480" s="116">
        <f t="shared" si="5490"/>
        <v>0</v>
      </c>
      <c r="BE1480" s="116">
        <f t="shared" si="5490"/>
        <v>0</v>
      </c>
      <c r="BF1480" s="116">
        <f t="shared" si="5490"/>
        <v>0</v>
      </c>
      <c r="BG1480" s="116">
        <f t="shared" si="5490"/>
        <v>0</v>
      </c>
      <c r="BH1480" s="116">
        <f t="shared" si="5490"/>
        <v>0</v>
      </c>
      <c r="BI1480" s="116">
        <f t="shared" si="5410"/>
        <v>0</v>
      </c>
      <c r="BV1480" s="163"/>
      <c r="CI1480" s="163"/>
      <c r="CV1480" s="163"/>
      <c r="DI1480" s="163"/>
      <c r="DV1480" s="163"/>
      <c r="EI1480" s="163"/>
    </row>
    <row r="1481" spans="1:139" ht="15.75" hidden="1" customHeight="1" outlineLevel="1" x14ac:dyDescent="0.25">
      <c r="A1481" s="2">
        <f t="shared" ref="A1481:E1481" si="5499">A1302</f>
        <v>93</v>
      </c>
      <c r="B1481" s="1">
        <f t="shared" si="5499"/>
        <v>0</v>
      </c>
      <c r="C1481" s="1">
        <f t="shared" si="5499"/>
        <v>0</v>
      </c>
      <c r="D1481" s="2">
        <f t="shared" si="5499"/>
        <v>0</v>
      </c>
      <c r="E1481" s="162">
        <f t="shared" si="5499"/>
        <v>0</v>
      </c>
      <c r="F1481" s="123">
        <f t="shared" si="5495"/>
        <v>0</v>
      </c>
      <c r="G1481" s="213"/>
      <c r="H1481" s="213"/>
      <c r="J1481" s="191">
        <f t="shared" ref="J1481:U1481" si="5500">-I1302*($G1481/12)</f>
        <v>0</v>
      </c>
      <c r="K1481" s="191">
        <f t="shared" si="5500"/>
        <v>0</v>
      </c>
      <c r="L1481" s="191">
        <f t="shared" si="5500"/>
        <v>0</v>
      </c>
      <c r="M1481" s="191">
        <f t="shared" si="5500"/>
        <v>0</v>
      </c>
      <c r="N1481" s="191">
        <f t="shared" si="5500"/>
        <v>0</v>
      </c>
      <c r="O1481" s="191">
        <f t="shared" si="5500"/>
        <v>0</v>
      </c>
      <c r="P1481" s="191">
        <f t="shared" si="5500"/>
        <v>0</v>
      </c>
      <c r="Q1481" s="191">
        <f t="shared" si="5500"/>
        <v>0</v>
      </c>
      <c r="R1481" s="191">
        <f t="shared" si="5500"/>
        <v>0</v>
      </c>
      <c r="S1481" s="191">
        <f t="shared" si="5500"/>
        <v>0</v>
      </c>
      <c r="T1481" s="191">
        <f t="shared" si="5500"/>
        <v>0</v>
      </c>
      <c r="U1481" s="191">
        <f t="shared" si="5500"/>
        <v>0</v>
      </c>
      <c r="V1481" s="163">
        <f t="shared" si="5012"/>
        <v>0</v>
      </c>
      <c r="W1481" s="116">
        <f t="shared" si="5419"/>
        <v>0</v>
      </c>
      <c r="X1481" s="191">
        <f t="shared" si="5497"/>
        <v>0</v>
      </c>
      <c r="Y1481" s="191">
        <f t="shared" ref="Y1481:AH1481" si="5501">-X1302*($G1481/12)</f>
        <v>0</v>
      </c>
      <c r="Z1481" s="191">
        <f t="shared" si="5501"/>
        <v>0</v>
      </c>
      <c r="AA1481" s="191">
        <f t="shared" si="5501"/>
        <v>0</v>
      </c>
      <c r="AB1481" s="191">
        <f t="shared" si="5501"/>
        <v>0</v>
      </c>
      <c r="AC1481" s="191">
        <f t="shared" si="5501"/>
        <v>0</v>
      </c>
      <c r="AD1481" s="191">
        <f t="shared" si="5501"/>
        <v>0</v>
      </c>
      <c r="AE1481" s="191">
        <f t="shared" si="5501"/>
        <v>0</v>
      </c>
      <c r="AF1481" s="191">
        <f t="shared" si="5501"/>
        <v>0</v>
      </c>
      <c r="AG1481" s="191">
        <f t="shared" si="5501"/>
        <v>0</v>
      </c>
      <c r="AH1481" s="191">
        <f t="shared" si="5501"/>
        <v>0</v>
      </c>
      <c r="AI1481" s="116">
        <f t="shared" si="5483"/>
        <v>0</v>
      </c>
      <c r="AJ1481" s="116">
        <f t="shared" si="5487"/>
        <v>0</v>
      </c>
      <c r="AK1481" s="116">
        <f t="shared" si="5488"/>
        <v>0</v>
      </c>
      <c r="AL1481" s="116">
        <f t="shared" si="5488"/>
        <v>0</v>
      </c>
      <c r="AM1481" s="116">
        <f t="shared" si="5488"/>
        <v>0</v>
      </c>
      <c r="AN1481" s="116">
        <f t="shared" si="5488"/>
        <v>0</v>
      </c>
      <c r="AO1481" s="116">
        <f t="shared" si="5488"/>
        <v>0</v>
      </c>
      <c r="AP1481" s="116">
        <f t="shared" si="5488"/>
        <v>0</v>
      </c>
      <c r="AQ1481" s="116">
        <f t="shared" si="5488"/>
        <v>0</v>
      </c>
      <c r="AR1481" s="116">
        <f t="shared" si="5488"/>
        <v>0</v>
      </c>
      <c r="AS1481" s="116">
        <f t="shared" si="5488"/>
        <v>0</v>
      </c>
      <c r="AT1481" s="116">
        <f t="shared" si="5488"/>
        <v>0</v>
      </c>
      <c r="AU1481" s="116">
        <f t="shared" si="5488"/>
        <v>0</v>
      </c>
      <c r="AV1481" s="116">
        <f t="shared" si="5409"/>
        <v>0</v>
      </c>
      <c r="AW1481" s="116">
        <f t="shared" si="5489"/>
        <v>0</v>
      </c>
      <c r="AX1481" s="116">
        <f t="shared" si="5490"/>
        <v>0</v>
      </c>
      <c r="AY1481" s="116">
        <f t="shared" si="5490"/>
        <v>0</v>
      </c>
      <c r="AZ1481" s="116">
        <f t="shared" si="5490"/>
        <v>0</v>
      </c>
      <c r="BA1481" s="116">
        <f t="shared" si="5490"/>
        <v>0</v>
      </c>
      <c r="BB1481" s="116">
        <f t="shared" si="5490"/>
        <v>0</v>
      </c>
      <c r="BC1481" s="116">
        <f t="shared" si="5490"/>
        <v>0</v>
      </c>
      <c r="BD1481" s="116">
        <f t="shared" si="5490"/>
        <v>0</v>
      </c>
      <c r="BE1481" s="116">
        <f t="shared" si="5490"/>
        <v>0</v>
      </c>
      <c r="BF1481" s="116">
        <f t="shared" si="5490"/>
        <v>0</v>
      </c>
      <c r="BG1481" s="116">
        <f t="shared" si="5490"/>
        <v>0</v>
      </c>
      <c r="BH1481" s="116">
        <f t="shared" si="5490"/>
        <v>0</v>
      </c>
      <c r="BI1481" s="116">
        <f t="shared" si="5410"/>
        <v>0</v>
      </c>
      <c r="BV1481" s="163"/>
      <c r="CI1481" s="163"/>
      <c r="CV1481" s="163"/>
      <c r="DI1481" s="163"/>
      <c r="DV1481" s="163"/>
      <c r="EI1481" s="163"/>
    </row>
    <row r="1482" spans="1:139" ht="15.75" hidden="1" customHeight="1" outlineLevel="1" x14ac:dyDescent="0.25">
      <c r="A1482" s="2">
        <f t="shared" ref="A1482:E1482" si="5502">A1303</f>
        <v>94</v>
      </c>
      <c r="B1482" s="1">
        <f t="shared" si="5502"/>
        <v>0</v>
      </c>
      <c r="C1482" s="1">
        <f t="shared" si="5502"/>
        <v>0</v>
      </c>
      <c r="D1482" s="2">
        <f t="shared" si="5502"/>
        <v>0</v>
      </c>
      <c r="E1482" s="162">
        <f t="shared" si="5502"/>
        <v>0</v>
      </c>
      <c r="F1482" s="123">
        <f t="shared" si="5495"/>
        <v>0</v>
      </c>
      <c r="G1482" s="213"/>
      <c r="H1482" s="213"/>
      <c r="J1482" s="191">
        <f t="shared" ref="J1482:U1482" si="5503">-I1303*($G1482/12)</f>
        <v>0</v>
      </c>
      <c r="K1482" s="191">
        <f t="shared" si="5503"/>
        <v>0</v>
      </c>
      <c r="L1482" s="191">
        <f t="shared" si="5503"/>
        <v>0</v>
      </c>
      <c r="M1482" s="191">
        <f t="shared" si="5503"/>
        <v>0</v>
      </c>
      <c r="N1482" s="191">
        <f t="shared" si="5503"/>
        <v>0</v>
      </c>
      <c r="O1482" s="191">
        <f t="shared" si="5503"/>
        <v>0</v>
      </c>
      <c r="P1482" s="191">
        <f t="shared" si="5503"/>
        <v>0</v>
      </c>
      <c r="Q1482" s="191">
        <f t="shared" si="5503"/>
        <v>0</v>
      </c>
      <c r="R1482" s="191">
        <f t="shared" si="5503"/>
        <v>0</v>
      </c>
      <c r="S1482" s="191">
        <f t="shared" si="5503"/>
        <v>0</v>
      </c>
      <c r="T1482" s="191">
        <f t="shared" si="5503"/>
        <v>0</v>
      </c>
      <c r="U1482" s="191">
        <f t="shared" si="5503"/>
        <v>0</v>
      </c>
      <c r="V1482" s="163">
        <f t="shared" si="5012"/>
        <v>0</v>
      </c>
      <c r="W1482" s="116">
        <f t="shared" si="5419"/>
        <v>0</v>
      </c>
      <c r="X1482" s="191">
        <f t="shared" si="5497"/>
        <v>0</v>
      </c>
      <c r="Y1482" s="191">
        <f t="shared" ref="Y1482:AH1482" si="5504">-X1303*($G1482/12)</f>
        <v>0</v>
      </c>
      <c r="Z1482" s="191">
        <f t="shared" si="5504"/>
        <v>0</v>
      </c>
      <c r="AA1482" s="191">
        <f t="shared" si="5504"/>
        <v>0</v>
      </c>
      <c r="AB1482" s="191">
        <f t="shared" si="5504"/>
        <v>0</v>
      </c>
      <c r="AC1482" s="191">
        <f t="shared" si="5504"/>
        <v>0</v>
      </c>
      <c r="AD1482" s="191">
        <f t="shared" si="5504"/>
        <v>0</v>
      </c>
      <c r="AE1482" s="191">
        <f t="shared" si="5504"/>
        <v>0</v>
      </c>
      <c r="AF1482" s="191">
        <f t="shared" si="5504"/>
        <v>0</v>
      </c>
      <c r="AG1482" s="191">
        <f t="shared" si="5504"/>
        <v>0</v>
      </c>
      <c r="AH1482" s="191">
        <f t="shared" si="5504"/>
        <v>0</v>
      </c>
      <c r="AI1482" s="116">
        <f t="shared" si="5483"/>
        <v>0</v>
      </c>
      <c r="AJ1482" s="116">
        <f t="shared" si="5487"/>
        <v>0</v>
      </c>
      <c r="AK1482" s="116">
        <f t="shared" si="5488"/>
        <v>0</v>
      </c>
      <c r="AL1482" s="116">
        <f t="shared" si="5488"/>
        <v>0</v>
      </c>
      <c r="AM1482" s="116">
        <f t="shared" si="5488"/>
        <v>0</v>
      </c>
      <c r="AN1482" s="116">
        <f t="shared" si="5488"/>
        <v>0</v>
      </c>
      <c r="AO1482" s="116">
        <f t="shared" si="5488"/>
        <v>0</v>
      </c>
      <c r="AP1482" s="116">
        <f t="shared" si="5488"/>
        <v>0</v>
      </c>
      <c r="AQ1482" s="116">
        <f t="shared" si="5488"/>
        <v>0</v>
      </c>
      <c r="AR1482" s="116">
        <f t="shared" si="5488"/>
        <v>0</v>
      </c>
      <c r="AS1482" s="116">
        <f t="shared" si="5488"/>
        <v>0</v>
      </c>
      <c r="AT1482" s="116">
        <f t="shared" si="5488"/>
        <v>0</v>
      </c>
      <c r="AU1482" s="116">
        <f t="shared" si="5488"/>
        <v>0</v>
      </c>
      <c r="AV1482" s="116">
        <f t="shared" si="5409"/>
        <v>0</v>
      </c>
      <c r="AW1482" s="116">
        <f t="shared" si="5489"/>
        <v>0</v>
      </c>
      <c r="AX1482" s="116">
        <f t="shared" si="5490"/>
        <v>0</v>
      </c>
      <c r="AY1482" s="116">
        <f t="shared" si="5490"/>
        <v>0</v>
      </c>
      <c r="AZ1482" s="116">
        <f t="shared" si="5490"/>
        <v>0</v>
      </c>
      <c r="BA1482" s="116">
        <f t="shared" si="5490"/>
        <v>0</v>
      </c>
      <c r="BB1482" s="116">
        <f t="shared" si="5490"/>
        <v>0</v>
      </c>
      <c r="BC1482" s="116">
        <f t="shared" si="5490"/>
        <v>0</v>
      </c>
      <c r="BD1482" s="116">
        <f t="shared" si="5490"/>
        <v>0</v>
      </c>
      <c r="BE1482" s="116">
        <f t="shared" si="5490"/>
        <v>0</v>
      </c>
      <c r="BF1482" s="116">
        <f t="shared" si="5490"/>
        <v>0</v>
      </c>
      <c r="BG1482" s="116">
        <f t="shared" si="5490"/>
        <v>0</v>
      </c>
      <c r="BH1482" s="116">
        <f t="shared" si="5490"/>
        <v>0</v>
      </c>
      <c r="BI1482" s="116">
        <f t="shared" si="5410"/>
        <v>0</v>
      </c>
      <c r="BV1482" s="163"/>
      <c r="CI1482" s="163"/>
      <c r="CV1482" s="163"/>
      <c r="DI1482" s="163"/>
      <c r="DV1482" s="163"/>
      <c r="EI1482" s="163"/>
    </row>
    <row r="1483" spans="1:139" ht="15.75" hidden="1" customHeight="1" outlineLevel="1" x14ac:dyDescent="0.25">
      <c r="A1483" s="2">
        <f t="shared" ref="A1483:E1483" si="5505">A1304</f>
        <v>95</v>
      </c>
      <c r="B1483" s="1">
        <f t="shared" si="5505"/>
        <v>0</v>
      </c>
      <c r="C1483" s="1">
        <f t="shared" si="5505"/>
        <v>0</v>
      </c>
      <c r="D1483" s="2">
        <f t="shared" si="5505"/>
        <v>0</v>
      </c>
      <c r="E1483" s="162">
        <f t="shared" si="5505"/>
        <v>0</v>
      </c>
      <c r="F1483" s="123">
        <f t="shared" si="5495"/>
        <v>0</v>
      </c>
      <c r="G1483" s="213"/>
      <c r="H1483" s="213"/>
      <c r="J1483" s="191">
        <f t="shared" ref="J1483:U1483" si="5506">-I1304*($G1483/12)</f>
        <v>0</v>
      </c>
      <c r="K1483" s="191">
        <f t="shared" si="5506"/>
        <v>0</v>
      </c>
      <c r="L1483" s="191">
        <f t="shared" si="5506"/>
        <v>0</v>
      </c>
      <c r="M1483" s="191">
        <f t="shared" si="5506"/>
        <v>0</v>
      </c>
      <c r="N1483" s="191">
        <f t="shared" si="5506"/>
        <v>0</v>
      </c>
      <c r="O1483" s="191">
        <f t="shared" si="5506"/>
        <v>0</v>
      </c>
      <c r="P1483" s="191">
        <f t="shared" si="5506"/>
        <v>0</v>
      </c>
      <c r="Q1483" s="191">
        <f t="shared" si="5506"/>
        <v>0</v>
      </c>
      <c r="R1483" s="191">
        <f t="shared" si="5506"/>
        <v>0</v>
      </c>
      <c r="S1483" s="191">
        <f t="shared" si="5506"/>
        <v>0</v>
      </c>
      <c r="T1483" s="191">
        <f t="shared" si="5506"/>
        <v>0</v>
      </c>
      <c r="U1483" s="191">
        <f t="shared" si="5506"/>
        <v>0</v>
      </c>
      <c r="V1483" s="163">
        <f t="shared" si="5012"/>
        <v>0</v>
      </c>
      <c r="W1483" s="116">
        <f t="shared" si="5419"/>
        <v>0</v>
      </c>
      <c r="X1483" s="191">
        <f t="shared" si="5497"/>
        <v>0</v>
      </c>
      <c r="Y1483" s="191">
        <f t="shared" ref="Y1483:AH1483" si="5507">-X1304*($G1483/12)</f>
        <v>0</v>
      </c>
      <c r="Z1483" s="191">
        <f t="shared" si="5507"/>
        <v>0</v>
      </c>
      <c r="AA1483" s="191">
        <f t="shared" si="5507"/>
        <v>0</v>
      </c>
      <c r="AB1483" s="191">
        <f t="shared" si="5507"/>
        <v>0</v>
      </c>
      <c r="AC1483" s="191">
        <f t="shared" si="5507"/>
        <v>0</v>
      </c>
      <c r="AD1483" s="191">
        <f t="shared" si="5507"/>
        <v>0</v>
      </c>
      <c r="AE1483" s="191">
        <f t="shared" si="5507"/>
        <v>0</v>
      </c>
      <c r="AF1483" s="191">
        <f t="shared" si="5507"/>
        <v>0</v>
      </c>
      <c r="AG1483" s="191">
        <f t="shared" si="5507"/>
        <v>0</v>
      </c>
      <c r="AH1483" s="191">
        <f t="shared" si="5507"/>
        <v>0</v>
      </c>
      <c r="AI1483" s="116">
        <f t="shared" si="5483"/>
        <v>0</v>
      </c>
      <c r="AJ1483" s="116">
        <f t="shared" si="5487"/>
        <v>0</v>
      </c>
      <c r="AK1483" s="116">
        <f t="shared" si="5488"/>
        <v>0</v>
      </c>
      <c r="AL1483" s="116">
        <f t="shared" si="5488"/>
        <v>0</v>
      </c>
      <c r="AM1483" s="116">
        <f t="shared" si="5488"/>
        <v>0</v>
      </c>
      <c r="AN1483" s="116">
        <f t="shared" si="5488"/>
        <v>0</v>
      </c>
      <c r="AO1483" s="116">
        <f t="shared" si="5488"/>
        <v>0</v>
      </c>
      <c r="AP1483" s="116">
        <f t="shared" si="5488"/>
        <v>0</v>
      </c>
      <c r="AQ1483" s="116">
        <f t="shared" si="5488"/>
        <v>0</v>
      </c>
      <c r="AR1483" s="116">
        <f t="shared" si="5488"/>
        <v>0</v>
      </c>
      <c r="AS1483" s="116">
        <f t="shared" si="5488"/>
        <v>0</v>
      </c>
      <c r="AT1483" s="116">
        <f t="shared" si="5488"/>
        <v>0</v>
      </c>
      <c r="AU1483" s="116">
        <f t="shared" si="5488"/>
        <v>0</v>
      </c>
      <c r="AV1483" s="116">
        <f t="shared" si="5409"/>
        <v>0</v>
      </c>
      <c r="AW1483" s="116">
        <f t="shared" si="5489"/>
        <v>0</v>
      </c>
      <c r="AX1483" s="116">
        <f t="shared" si="5490"/>
        <v>0</v>
      </c>
      <c r="AY1483" s="116">
        <f t="shared" si="5490"/>
        <v>0</v>
      </c>
      <c r="AZ1483" s="116">
        <f t="shared" si="5490"/>
        <v>0</v>
      </c>
      <c r="BA1483" s="116">
        <f t="shared" si="5490"/>
        <v>0</v>
      </c>
      <c r="BB1483" s="116">
        <f t="shared" si="5490"/>
        <v>0</v>
      </c>
      <c r="BC1483" s="116">
        <f t="shared" si="5490"/>
        <v>0</v>
      </c>
      <c r="BD1483" s="116">
        <f t="shared" si="5490"/>
        <v>0</v>
      </c>
      <c r="BE1483" s="116">
        <f t="shared" si="5490"/>
        <v>0</v>
      </c>
      <c r="BF1483" s="116">
        <f t="shared" si="5490"/>
        <v>0</v>
      </c>
      <c r="BG1483" s="116">
        <f t="shared" si="5490"/>
        <v>0</v>
      </c>
      <c r="BH1483" s="116">
        <f t="shared" si="5490"/>
        <v>0</v>
      </c>
      <c r="BI1483" s="116">
        <f t="shared" si="5410"/>
        <v>0</v>
      </c>
      <c r="BV1483" s="163"/>
      <c r="CI1483" s="163"/>
      <c r="CV1483" s="163"/>
      <c r="DI1483" s="163"/>
      <c r="DV1483" s="163"/>
      <c r="EI1483" s="163"/>
    </row>
    <row r="1484" spans="1:139" ht="15.75" hidden="1" customHeight="1" outlineLevel="1" x14ac:dyDescent="0.25">
      <c r="A1484" s="2">
        <f t="shared" ref="A1484:E1484" si="5508">A1305</f>
        <v>96</v>
      </c>
      <c r="B1484" s="1">
        <f t="shared" si="5508"/>
        <v>0</v>
      </c>
      <c r="C1484" s="1">
        <f t="shared" si="5508"/>
        <v>0</v>
      </c>
      <c r="D1484" s="2">
        <f t="shared" si="5508"/>
        <v>0</v>
      </c>
      <c r="E1484" s="162">
        <f t="shared" si="5508"/>
        <v>0</v>
      </c>
      <c r="F1484" s="123">
        <f t="shared" si="5495"/>
        <v>0</v>
      </c>
      <c r="G1484" s="213"/>
      <c r="H1484" s="213"/>
      <c r="J1484" s="191">
        <f t="shared" ref="J1484:U1484" si="5509">-I1305*($G1484/12)</f>
        <v>0</v>
      </c>
      <c r="K1484" s="191">
        <f t="shared" si="5509"/>
        <v>0</v>
      </c>
      <c r="L1484" s="191">
        <f t="shared" si="5509"/>
        <v>0</v>
      </c>
      <c r="M1484" s="191">
        <f t="shared" si="5509"/>
        <v>0</v>
      </c>
      <c r="N1484" s="191">
        <f t="shared" si="5509"/>
        <v>0</v>
      </c>
      <c r="O1484" s="191">
        <f t="shared" si="5509"/>
        <v>0</v>
      </c>
      <c r="P1484" s="191">
        <f t="shared" si="5509"/>
        <v>0</v>
      </c>
      <c r="Q1484" s="191">
        <f t="shared" si="5509"/>
        <v>0</v>
      </c>
      <c r="R1484" s="191">
        <f t="shared" si="5509"/>
        <v>0</v>
      </c>
      <c r="S1484" s="191">
        <f t="shared" si="5509"/>
        <v>0</v>
      </c>
      <c r="T1484" s="191">
        <f t="shared" si="5509"/>
        <v>0</v>
      </c>
      <c r="U1484" s="191">
        <f t="shared" si="5509"/>
        <v>0</v>
      </c>
      <c r="V1484" s="163">
        <f t="shared" si="5012"/>
        <v>0</v>
      </c>
      <c r="W1484" s="116">
        <f t="shared" si="5419"/>
        <v>0</v>
      </c>
      <c r="X1484" s="191">
        <f t="shared" si="5497"/>
        <v>0</v>
      </c>
      <c r="Y1484" s="191">
        <f t="shared" ref="Y1484:AH1484" si="5510">-X1305*($G1484/12)</f>
        <v>0</v>
      </c>
      <c r="Z1484" s="191">
        <f t="shared" si="5510"/>
        <v>0</v>
      </c>
      <c r="AA1484" s="191">
        <f t="shared" si="5510"/>
        <v>0</v>
      </c>
      <c r="AB1484" s="191">
        <f t="shared" si="5510"/>
        <v>0</v>
      </c>
      <c r="AC1484" s="191">
        <f t="shared" si="5510"/>
        <v>0</v>
      </c>
      <c r="AD1484" s="191">
        <f t="shared" si="5510"/>
        <v>0</v>
      </c>
      <c r="AE1484" s="191">
        <f t="shared" si="5510"/>
        <v>0</v>
      </c>
      <c r="AF1484" s="191">
        <f t="shared" si="5510"/>
        <v>0</v>
      </c>
      <c r="AG1484" s="191">
        <f t="shared" si="5510"/>
        <v>0</v>
      </c>
      <c r="AH1484" s="191">
        <f t="shared" si="5510"/>
        <v>0</v>
      </c>
      <c r="AI1484" s="116">
        <f t="shared" si="5483"/>
        <v>0</v>
      </c>
      <c r="AJ1484" s="116">
        <f t="shared" si="5487"/>
        <v>0</v>
      </c>
      <c r="AK1484" s="116">
        <f t="shared" si="5488"/>
        <v>0</v>
      </c>
      <c r="AL1484" s="116">
        <f t="shared" si="5488"/>
        <v>0</v>
      </c>
      <c r="AM1484" s="116">
        <f t="shared" si="5488"/>
        <v>0</v>
      </c>
      <c r="AN1484" s="116">
        <f t="shared" si="5488"/>
        <v>0</v>
      </c>
      <c r="AO1484" s="116">
        <f t="shared" si="5488"/>
        <v>0</v>
      </c>
      <c r="AP1484" s="116">
        <f t="shared" si="5488"/>
        <v>0</v>
      </c>
      <c r="AQ1484" s="116">
        <f t="shared" si="5488"/>
        <v>0</v>
      </c>
      <c r="AR1484" s="116">
        <f t="shared" si="5488"/>
        <v>0</v>
      </c>
      <c r="AS1484" s="116">
        <f t="shared" si="5488"/>
        <v>0</v>
      </c>
      <c r="AT1484" s="116">
        <f t="shared" si="5488"/>
        <v>0</v>
      </c>
      <c r="AU1484" s="116">
        <f t="shared" si="5488"/>
        <v>0</v>
      </c>
      <c r="AV1484" s="116">
        <f t="shared" si="5409"/>
        <v>0</v>
      </c>
      <c r="AW1484" s="116">
        <f t="shared" si="5489"/>
        <v>0</v>
      </c>
      <c r="AX1484" s="116">
        <f t="shared" si="5490"/>
        <v>0</v>
      </c>
      <c r="AY1484" s="116">
        <f t="shared" si="5490"/>
        <v>0</v>
      </c>
      <c r="AZ1484" s="116">
        <f t="shared" si="5490"/>
        <v>0</v>
      </c>
      <c r="BA1484" s="116">
        <f t="shared" si="5490"/>
        <v>0</v>
      </c>
      <c r="BB1484" s="116">
        <f t="shared" si="5490"/>
        <v>0</v>
      </c>
      <c r="BC1484" s="116">
        <f t="shared" si="5490"/>
        <v>0</v>
      </c>
      <c r="BD1484" s="116">
        <f t="shared" si="5490"/>
        <v>0</v>
      </c>
      <c r="BE1484" s="116">
        <f t="shared" si="5490"/>
        <v>0</v>
      </c>
      <c r="BF1484" s="116">
        <f t="shared" si="5490"/>
        <v>0</v>
      </c>
      <c r="BG1484" s="116">
        <f t="shared" si="5490"/>
        <v>0</v>
      </c>
      <c r="BH1484" s="116">
        <f t="shared" si="5490"/>
        <v>0</v>
      </c>
      <c r="BI1484" s="116">
        <f t="shared" si="5410"/>
        <v>0</v>
      </c>
      <c r="BV1484" s="163"/>
      <c r="CI1484" s="163"/>
      <c r="CV1484" s="163"/>
      <c r="DI1484" s="163"/>
      <c r="DV1484" s="163"/>
      <c r="EI1484" s="163"/>
    </row>
    <row r="1485" spans="1:139" ht="15.75" hidden="1" customHeight="1" outlineLevel="1" x14ac:dyDescent="0.25">
      <c r="A1485" s="2">
        <f t="shared" ref="A1485:E1485" si="5511">A1306</f>
        <v>97</v>
      </c>
      <c r="B1485" s="1">
        <f t="shared" si="5511"/>
        <v>0</v>
      </c>
      <c r="C1485" s="1">
        <f t="shared" si="5511"/>
        <v>0</v>
      </c>
      <c r="D1485" s="2">
        <f t="shared" si="5511"/>
        <v>0</v>
      </c>
      <c r="E1485" s="162">
        <f t="shared" si="5511"/>
        <v>0</v>
      </c>
      <c r="F1485" s="123">
        <f t="shared" si="5495"/>
        <v>0</v>
      </c>
      <c r="G1485" s="213"/>
      <c r="H1485" s="213"/>
      <c r="J1485" s="191">
        <f t="shared" ref="J1485:U1485" si="5512">-I1306*($G1485/12)</f>
        <v>0</v>
      </c>
      <c r="K1485" s="191">
        <f t="shared" si="5512"/>
        <v>0</v>
      </c>
      <c r="L1485" s="191">
        <f t="shared" si="5512"/>
        <v>0</v>
      </c>
      <c r="M1485" s="191">
        <f t="shared" si="5512"/>
        <v>0</v>
      </c>
      <c r="N1485" s="191">
        <f t="shared" si="5512"/>
        <v>0</v>
      </c>
      <c r="O1485" s="191">
        <f t="shared" si="5512"/>
        <v>0</v>
      </c>
      <c r="P1485" s="191">
        <f t="shared" si="5512"/>
        <v>0</v>
      </c>
      <c r="Q1485" s="191">
        <f t="shared" si="5512"/>
        <v>0</v>
      </c>
      <c r="R1485" s="191">
        <f t="shared" si="5512"/>
        <v>0</v>
      </c>
      <c r="S1485" s="191">
        <f t="shared" si="5512"/>
        <v>0</v>
      </c>
      <c r="T1485" s="191">
        <f t="shared" si="5512"/>
        <v>0</v>
      </c>
      <c r="U1485" s="191">
        <f t="shared" si="5512"/>
        <v>0</v>
      </c>
      <c r="V1485" s="163">
        <f t="shared" si="5012"/>
        <v>0</v>
      </c>
      <c r="W1485" s="116">
        <f t="shared" si="5419"/>
        <v>0</v>
      </c>
      <c r="X1485" s="191">
        <f t="shared" si="5497"/>
        <v>0</v>
      </c>
      <c r="Y1485" s="191">
        <f t="shared" ref="Y1485:AH1485" si="5513">-X1306*($G1485/12)</f>
        <v>0</v>
      </c>
      <c r="Z1485" s="191">
        <f t="shared" si="5513"/>
        <v>0</v>
      </c>
      <c r="AA1485" s="191">
        <f t="shared" si="5513"/>
        <v>0</v>
      </c>
      <c r="AB1485" s="191">
        <f t="shared" si="5513"/>
        <v>0</v>
      </c>
      <c r="AC1485" s="191">
        <f t="shared" si="5513"/>
        <v>0</v>
      </c>
      <c r="AD1485" s="191">
        <f t="shared" si="5513"/>
        <v>0</v>
      </c>
      <c r="AE1485" s="191">
        <f t="shared" si="5513"/>
        <v>0</v>
      </c>
      <c r="AF1485" s="191">
        <f t="shared" si="5513"/>
        <v>0</v>
      </c>
      <c r="AG1485" s="191">
        <f t="shared" si="5513"/>
        <v>0</v>
      </c>
      <c r="AH1485" s="191">
        <f t="shared" si="5513"/>
        <v>0</v>
      </c>
      <c r="AI1485" s="116">
        <f t="shared" si="5483"/>
        <v>0</v>
      </c>
      <c r="AJ1485" s="116">
        <f t="shared" si="5487"/>
        <v>0</v>
      </c>
      <c r="AK1485" s="116">
        <f t="shared" si="5488"/>
        <v>0</v>
      </c>
      <c r="AL1485" s="116">
        <f t="shared" si="5488"/>
        <v>0</v>
      </c>
      <c r="AM1485" s="116">
        <f t="shared" si="5488"/>
        <v>0</v>
      </c>
      <c r="AN1485" s="116">
        <f t="shared" si="5488"/>
        <v>0</v>
      </c>
      <c r="AO1485" s="116">
        <f t="shared" si="5488"/>
        <v>0</v>
      </c>
      <c r="AP1485" s="116">
        <f t="shared" si="5488"/>
        <v>0</v>
      </c>
      <c r="AQ1485" s="116">
        <f t="shared" si="5488"/>
        <v>0</v>
      </c>
      <c r="AR1485" s="116">
        <f t="shared" si="5488"/>
        <v>0</v>
      </c>
      <c r="AS1485" s="116">
        <f t="shared" si="5488"/>
        <v>0</v>
      </c>
      <c r="AT1485" s="116">
        <f t="shared" si="5488"/>
        <v>0</v>
      </c>
      <c r="AU1485" s="116">
        <f t="shared" si="5488"/>
        <v>0</v>
      </c>
      <c r="AV1485" s="116">
        <f t="shared" si="5409"/>
        <v>0</v>
      </c>
      <c r="AW1485" s="116">
        <f t="shared" si="5489"/>
        <v>0</v>
      </c>
      <c r="AX1485" s="116">
        <f t="shared" si="5490"/>
        <v>0</v>
      </c>
      <c r="AY1485" s="116">
        <f t="shared" si="5490"/>
        <v>0</v>
      </c>
      <c r="AZ1485" s="116">
        <f t="shared" si="5490"/>
        <v>0</v>
      </c>
      <c r="BA1485" s="116">
        <f t="shared" si="5490"/>
        <v>0</v>
      </c>
      <c r="BB1485" s="116">
        <f t="shared" si="5490"/>
        <v>0</v>
      </c>
      <c r="BC1485" s="116">
        <f t="shared" si="5490"/>
        <v>0</v>
      </c>
      <c r="BD1485" s="116">
        <f t="shared" si="5490"/>
        <v>0</v>
      </c>
      <c r="BE1485" s="116">
        <f t="shared" si="5490"/>
        <v>0</v>
      </c>
      <c r="BF1485" s="116">
        <f t="shared" si="5490"/>
        <v>0</v>
      </c>
      <c r="BG1485" s="116">
        <f t="shared" si="5490"/>
        <v>0</v>
      </c>
      <c r="BH1485" s="116">
        <f t="shared" si="5490"/>
        <v>0</v>
      </c>
      <c r="BI1485" s="116">
        <f t="shared" si="5410"/>
        <v>0</v>
      </c>
      <c r="BV1485" s="163"/>
      <c r="CI1485" s="163"/>
      <c r="CV1485" s="163"/>
      <c r="DI1485" s="163"/>
      <c r="DV1485" s="163"/>
      <c r="EI1485" s="163"/>
    </row>
    <row r="1486" spans="1:139" ht="15.75" hidden="1" customHeight="1" outlineLevel="1" x14ac:dyDescent="0.25">
      <c r="A1486" s="2">
        <f t="shared" ref="A1486:E1486" si="5514">A1307</f>
        <v>98</v>
      </c>
      <c r="B1486" s="1">
        <f t="shared" si="5514"/>
        <v>0</v>
      </c>
      <c r="C1486" s="1">
        <f t="shared" si="5514"/>
        <v>0</v>
      </c>
      <c r="D1486" s="2">
        <f t="shared" si="5514"/>
        <v>0</v>
      </c>
      <c r="E1486" s="162">
        <f t="shared" si="5514"/>
        <v>0</v>
      </c>
      <c r="F1486" s="123">
        <f t="shared" si="5495"/>
        <v>0</v>
      </c>
      <c r="G1486" s="213"/>
      <c r="H1486" s="213"/>
      <c r="J1486" s="191">
        <f t="shared" ref="J1486:U1486" si="5515">-I1307*($G1486/12)</f>
        <v>0</v>
      </c>
      <c r="K1486" s="191">
        <f t="shared" si="5515"/>
        <v>0</v>
      </c>
      <c r="L1486" s="191">
        <f t="shared" si="5515"/>
        <v>0</v>
      </c>
      <c r="M1486" s="191">
        <f t="shared" si="5515"/>
        <v>0</v>
      </c>
      <c r="N1486" s="191">
        <f t="shared" si="5515"/>
        <v>0</v>
      </c>
      <c r="O1486" s="191">
        <f t="shared" si="5515"/>
        <v>0</v>
      </c>
      <c r="P1486" s="191">
        <f t="shared" si="5515"/>
        <v>0</v>
      </c>
      <c r="Q1486" s="191">
        <f t="shared" si="5515"/>
        <v>0</v>
      </c>
      <c r="R1486" s="191">
        <f t="shared" si="5515"/>
        <v>0</v>
      </c>
      <c r="S1486" s="191">
        <f t="shared" si="5515"/>
        <v>0</v>
      </c>
      <c r="T1486" s="191">
        <f t="shared" si="5515"/>
        <v>0</v>
      </c>
      <c r="U1486" s="191">
        <f t="shared" si="5515"/>
        <v>0</v>
      </c>
      <c r="V1486" s="163">
        <f t="shared" si="5012"/>
        <v>0</v>
      </c>
      <c r="W1486" s="116">
        <f t="shared" si="5419"/>
        <v>0</v>
      </c>
      <c r="X1486" s="191">
        <f t="shared" si="5497"/>
        <v>0</v>
      </c>
      <c r="Y1486" s="191">
        <f t="shared" ref="Y1486:AH1486" si="5516">-X1307*($G1486/12)</f>
        <v>0</v>
      </c>
      <c r="Z1486" s="191">
        <f t="shared" si="5516"/>
        <v>0</v>
      </c>
      <c r="AA1486" s="191">
        <f t="shared" si="5516"/>
        <v>0</v>
      </c>
      <c r="AB1486" s="191">
        <f t="shared" si="5516"/>
        <v>0</v>
      </c>
      <c r="AC1486" s="191">
        <f t="shared" si="5516"/>
        <v>0</v>
      </c>
      <c r="AD1486" s="191">
        <f t="shared" si="5516"/>
        <v>0</v>
      </c>
      <c r="AE1486" s="191">
        <f t="shared" si="5516"/>
        <v>0</v>
      </c>
      <c r="AF1486" s="191">
        <f t="shared" si="5516"/>
        <v>0</v>
      </c>
      <c r="AG1486" s="191">
        <f t="shared" si="5516"/>
        <v>0</v>
      </c>
      <c r="AH1486" s="191">
        <f t="shared" si="5516"/>
        <v>0</v>
      </c>
      <c r="AI1486" s="116">
        <f t="shared" si="5483"/>
        <v>0</v>
      </c>
      <c r="AJ1486" s="116">
        <f t="shared" si="5487"/>
        <v>0</v>
      </c>
      <c r="AK1486" s="116">
        <f t="shared" si="5488"/>
        <v>0</v>
      </c>
      <c r="AL1486" s="116">
        <f t="shared" si="5488"/>
        <v>0</v>
      </c>
      <c r="AM1486" s="116">
        <f t="shared" si="5488"/>
        <v>0</v>
      </c>
      <c r="AN1486" s="116">
        <f t="shared" si="5488"/>
        <v>0</v>
      </c>
      <c r="AO1486" s="116">
        <f t="shared" si="5488"/>
        <v>0</v>
      </c>
      <c r="AP1486" s="116">
        <f t="shared" si="5488"/>
        <v>0</v>
      </c>
      <c r="AQ1486" s="116">
        <f t="shared" si="5488"/>
        <v>0</v>
      </c>
      <c r="AR1486" s="116">
        <f t="shared" si="5488"/>
        <v>0</v>
      </c>
      <c r="AS1486" s="116">
        <f t="shared" si="5488"/>
        <v>0</v>
      </c>
      <c r="AT1486" s="116">
        <f t="shared" si="5488"/>
        <v>0</v>
      </c>
      <c r="AU1486" s="116">
        <f t="shared" si="5488"/>
        <v>0</v>
      </c>
      <c r="AV1486" s="116">
        <f t="shared" si="5409"/>
        <v>0</v>
      </c>
      <c r="AW1486" s="116">
        <f t="shared" si="5489"/>
        <v>0</v>
      </c>
      <c r="AX1486" s="116">
        <f t="shared" si="5490"/>
        <v>0</v>
      </c>
      <c r="AY1486" s="116">
        <f t="shared" si="5490"/>
        <v>0</v>
      </c>
      <c r="AZ1486" s="116">
        <f t="shared" si="5490"/>
        <v>0</v>
      </c>
      <c r="BA1486" s="116">
        <f t="shared" si="5490"/>
        <v>0</v>
      </c>
      <c r="BB1486" s="116">
        <f t="shared" si="5490"/>
        <v>0</v>
      </c>
      <c r="BC1486" s="116">
        <f t="shared" si="5490"/>
        <v>0</v>
      </c>
      <c r="BD1486" s="116">
        <f t="shared" si="5490"/>
        <v>0</v>
      </c>
      <c r="BE1486" s="116">
        <f t="shared" si="5490"/>
        <v>0</v>
      </c>
      <c r="BF1486" s="116">
        <f t="shared" si="5490"/>
        <v>0</v>
      </c>
      <c r="BG1486" s="116">
        <f t="shared" si="5490"/>
        <v>0</v>
      </c>
      <c r="BH1486" s="116">
        <f t="shared" si="5490"/>
        <v>0</v>
      </c>
      <c r="BI1486" s="116">
        <f t="shared" si="5410"/>
        <v>0</v>
      </c>
      <c r="BV1486" s="163"/>
      <c r="CI1486" s="163"/>
      <c r="CV1486" s="163"/>
      <c r="DI1486" s="163"/>
      <c r="DV1486" s="163"/>
      <c r="EI1486" s="163"/>
    </row>
    <row r="1487" spans="1:139" ht="15.75" hidden="1" customHeight="1" outlineLevel="1" x14ac:dyDescent="0.25">
      <c r="A1487" s="2">
        <f t="shared" ref="A1487:E1487" si="5517">A1308</f>
        <v>99</v>
      </c>
      <c r="B1487" s="1">
        <f t="shared" si="5517"/>
        <v>0</v>
      </c>
      <c r="C1487" s="1">
        <f t="shared" si="5517"/>
        <v>0</v>
      </c>
      <c r="D1487" s="2">
        <f t="shared" si="5517"/>
        <v>0</v>
      </c>
      <c r="E1487" s="162">
        <f t="shared" si="5517"/>
        <v>0</v>
      </c>
      <c r="F1487" s="123">
        <f t="shared" si="5495"/>
        <v>0</v>
      </c>
      <c r="G1487" s="213"/>
      <c r="H1487" s="213"/>
      <c r="J1487" s="191">
        <f t="shared" ref="J1487:U1487" si="5518">-I1308*($G1487/12)</f>
        <v>0</v>
      </c>
      <c r="K1487" s="191">
        <f t="shared" si="5518"/>
        <v>0</v>
      </c>
      <c r="L1487" s="191">
        <f t="shared" si="5518"/>
        <v>0</v>
      </c>
      <c r="M1487" s="191">
        <f t="shared" si="5518"/>
        <v>0</v>
      </c>
      <c r="N1487" s="191">
        <f t="shared" si="5518"/>
        <v>0</v>
      </c>
      <c r="O1487" s="191">
        <f t="shared" si="5518"/>
        <v>0</v>
      </c>
      <c r="P1487" s="191">
        <f t="shared" si="5518"/>
        <v>0</v>
      </c>
      <c r="Q1487" s="191">
        <f t="shared" si="5518"/>
        <v>0</v>
      </c>
      <c r="R1487" s="191">
        <f t="shared" si="5518"/>
        <v>0</v>
      </c>
      <c r="S1487" s="191">
        <f t="shared" si="5518"/>
        <v>0</v>
      </c>
      <c r="T1487" s="191">
        <f t="shared" si="5518"/>
        <v>0</v>
      </c>
      <c r="U1487" s="191">
        <f t="shared" si="5518"/>
        <v>0</v>
      </c>
      <c r="V1487" s="163">
        <f t="shared" si="5012"/>
        <v>0</v>
      </c>
      <c r="W1487" s="116">
        <f t="shared" si="5419"/>
        <v>0</v>
      </c>
      <c r="X1487" s="191">
        <f t="shared" si="5497"/>
        <v>0</v>
      </c>
      <c r="Y1487" s="191">
        <f t="shared" ref="Y1487:AH1487" si="5519">-X1308*($G1487/12)</f>
        <v>0</v>
      </c>
      <c r="Z1487" s="191">
        <f t="shared" si="5519"/>
        <v>0</v>
      </c>
      <c r="AA1487" s="191">
        <f t="shared" si="5519"/>
        <v>0</v>
      </c>
      <c r="AB1487" s="191">
        <f t="shared" si="5519"/>
        <v>0</v>
      </c>
      <c r="AC1487" s="191">
        <f t="shared" si="5519"/>
        <v>0</v>
      </c>
      <c r="AD1487" s="191">
        <f t="shared" si="5519"/>
        <v>0</v>
      </c>
      <c r="AE1487" s="191">
        <f t="shared" si="5519"/>
        <v>0</v>
      </c>
      <c r="AF1487" s="191">
        <f t="shared" si="5519"/>
        <v>0</v>
      </c>
      <c r="AG1487" s="191">
        <f t="shared" si="5519"/>
        <v>0</v>
      </c>
      <c r="AH1487" s="191">
        <f t="shared" si="5519"/>
        <v>0</v>
      </c>
      <c r="AI1487" s="116">
        <f t="shared" si="5483"/>
        <v>0</v>
      </c>
      <c r="AJ1487" s="116">
        <f t="shared" si="5487"/>
        <v>0</v>
      </c>
      <c r="AK1487" s="116">
        <f t="shared" si="5488"/>
        <v>0</v>
      </c>
      <c r="AL1487" s="116">
        <f t="shared" si="5488"/>
        <v>0</v>
      </c>
      <c r="AM1487" s="116">
        <f t="shared" si="5488"/>
        <v>0</v>
      </c>
      <c r="AN1487" s="116">
        <f t="shared" si="5488"/>
        <v>0</v>
      </c>
      <c r="AO1487" s="116">
        <f t="shared" si="5488"/>
        <v>0</v>
      </c>
      <c r="AP1487" s="116">
        <f t="shared" si="5488"/>
        <v>0</v>
      </c>
      <c r="AQ1487" s="116">
        <f t="shared" si="5488"/>
        <v>0</v>
      </c>
      <c r="AR1487" s="116">
        <f t="shared" si="5488"/>
        <v>0</v>
      </c>
      <c r="AS1487" s="116">
        <f t="shared" si="5488"/>
        <v>0</v>
      </c>
      <c r="AT1487" s="116">
        <f t="shared" si="5488"/>
        <v>0</v>
      </c>
      <c r="AU1487" s="116">
        <f t="shared" si="5488"/>
        <v>0</v>
      </c>
      <c r="AV1487" s="116">
        <f t="shared" si="5409"/>
        <v>0</v>
      </c>
      <c r="AW1487" s="116">
        <f t="shared" si="5489"/>
        <v>0</v>
      </c>
      <c r="AX1487" s="116">
        <f t="shared" si="5490"/>
        <v>0</v>
      </c>
      <c r="AY1487" s="116">
        <f t="shared" si="5490"/>
        <v>0</v>
      </c>
      <c r="AZ1487" s="116">
        <f t="shared" si="5490"/>
        <v>0</v>
      </c>
      <c r="BA1487" s="116">
        <f t="shared" si="5490"/>
        <v>0</v>
      </c>
      <c r="BB1487" s="116">
        <f t="shared" si="5490"/>
        <v>0</v>
      </c>
      <c r="BC1487" s="116">
        <f t="shared" si="5490"/>
        <v>0</v>
      </c>
      <c r="BD1487" s="116">
        <f t="shared" si="5490"/>
        <v>0</v>
      </c>
      <c r="BE1487" s="116">
        <f t="shared" si="5490"/>
        <v>0</v>
      </c>
      <c r="BF1487" s="116">
        <f t="shared" si="5490"/>
        <v>0</v>
      </c>
      <c r="BG1487" s="116">
        <f t="shared" si="5490"/>
        <v>0</v>
      </c>
      <c r="BH1487" s="116">
        <f t="shared" si="5490"/>
        <v>0</v>
      </c>
      <c r="BI1487" s="116">
        <f t="shared" si="5410"/>
        <v>0</v>
      </c>
      <c r="BV1487" s="163"/>
      <c r="CI1487" s="163"/>
      <c r="CV1487" s="163"/>
      <c r="DI1487" s="163"/>
      <c r="DV1487" s="163"/>
      <c r="EI1487" s="163"/>
    </row>
    <row r="1488" spans="1:139" ht="15.75" hidden="1" customHeight="1" outlineLevel="1" x14ac:dyDescent="0.25">
      <c r="A1488" s="2">
        <f t="shared" ref="A1488:E1488" si="5520">A1309</f>
        <v>100</v>
      </c>
      <c r="B1488" s="1">
        <f t="shared" si="5520"/>
        <v>0</v>
      </c>
      <c r="C1488" s="1">
        <f t="shared" si="5520"/>
        <v>0</v>
      </c>
      <c r="D1488" s="2">
        <f t="shared" si="5520"/>
        <v>0</v>
      </c>
      <c r="E1488" s="162">
        <f t="shared" si="5520"/>
        <v>0</v>
      </c>
      <c r="F1488" s="123">
        <f t="shared" si="5495"/>
        <v>0</v>
      </c>
      <c r="G1488" s="213"/>
      <c r="H1488" s="213"/>
      <c r="J1488" s="191">
        <f t="shared" ref="J1488:U1488" si="5521">-I1309*($G1488/12)</f>
        <v>0</v>
      </c>
      <c r="K1488" s="191">
        <f t="shared" si="5521"/>
        <v>0</v>
      </c>
      <c r="L1488" s="191">
        <f t="shared" si="5521"/>
        <v>0</v>
      </c>
      <c r="M1488" s="191">
        <f t="shared" si="5521"/>
        <v>0</v>
      </c>
      <c r="N1488" s="191">
        <f t="shared" si="5521"/>
        <v>0</v>
      </c>
      <c r="O1488" s="191">
        <f t="shared" si="5521"/>
        <v>0</v>
      </c>
      <c r="P1488" s="191">
        <f t="shared" si="5521"/>
        <v>0</v>
      </c>
      <c r="Q1488" s="191">
        <f t="shared" si="5521"/>
        <v>0</v>
      </c>
      <c r="R1488" s="191">
        <f t="shared" si="5521"/>
        <v>0</v>
      </c>
      <c r="S1488" s="191">
        <f t="shared" si="5521"/>
        <v>0</v>
      </c>
      <c r="T1488" s="191">
        <f t="shared" si="5521"/>
        <v>0</v>
      </c>
      <c r="U1488" s="191">
        <f t="shared" si="5521"/>
        <v>0</v>
      </c>
      <c r="V1488" s="163">
        <f t="shared" si="5012"/>
        <v>0</v>
      </c>
      <c r="W1488" s="116">
        <f t="shared" si="5419"/>
        <v>0</v>
      </c>
      <c r="X1488" s="191">
        <f t="shared" si="5497"/>
        <v>0</v>
      </c>
      <c r="Y1488" s="191">
        <f t="shared" ref="Y1488:AH1488" si="5522">-X1309*($G1488/12)</f>
        <v>0</v>
      </c>
      <c r="Z1488" s="191">
        <f t="shared" si="5522"/>
        <v>0</v>
      </c>
      <c r="AA1488" s="191">
        <f t="shared" si="5522"/>
        <v>0</v>
      </c>
      <c r="AB1488" s="191">
        <f t="shared" si="5522"/>
        <v>0</v>
      </c>
      <c r="AC1488" s="191">
        <f t="shared" si="5522"/>
        <v>0</v>
      </c>
      <c r="AD1488" s="191">
        <f t="shared" si="5522"/>
        <v>0</v>
      </c>
      <c r="AE1488" s="191">
        <f t="shared" si="5522"/>
        <v>0</v>
      </c>
      <c r="AF1488" s="191">
        <f t="shared" si="5522"/>
        <v>0</v>
      </c>
      <c r="AG1488" s="191">
        <f t="shared" si="5522"/>
        <v>0</v>
      </c>
      <c r="AH1488" s="191">
        <f t="shared" si="5522"/>
        <v>0</v>
      </c>
      <c r="AI1488" s="116">
        <f t="shared" si="5483"/>
        <v>0</v>
      </c>
      <c r="AJ1488" s="116">
        <f t="shared" si="5487"/>
        <v>0</v>
      </c>
      <c r="AK1488" s="116">
        <f t="shared" si="5488"/>
        <v>0</v>
      </c>
      <c r="AL1488" s="116">
        <f t="shared" si="5488"/>
        <v>0</v>
      </c>
      <c r="AM1488" s="116">
        <f t="shared" si="5488"/>
        <v>0</v>
      </c>
      <c r="AN1488" s="116">
        <f t="shared" si="5488"/>
        <v>0</v>
      </c>
      <c r="AO1488" s="116">
        <f t="shared" si="5488"/>
        <v>0</v>
      </c>
      <c r="AP1488" s="116">
        <f t="shared" si="5488"/>
        <v>0</v>
      </c>
      <c r="AQ1488" s="116">
        <f t="shared" si="5488"/>
        <v>0</v>
      </c>
      <c r="AR1488" s="116">
        <f t="shared" si="5488"/>
        <v>0</v>
      </c>
      <c r="AS1488" s="116">
        <f t="shared" si="5488"/>
        <v>0</v>
      </c>
      <c r="AT1488" s="116">
        <f t="shared" si="5488"/>
        <v>0</v>
      </c>
      <c r="AU1488" s="116">
        <f t="shared" si="5488"/>
        <v>0</v>
      </c>
      <c r="AV1488" s="116">
        <f t="shared" si="5409"/>
        <v>0</v>
      </c>
      <c r="AW1488" s="116">
        <f t="shared" si="5489"/>
        <v>0</v>
      </c>
      <c r="AX1488" s="116">
        <f t="shared" si="5490"/>
        <v>0</v>
      </c>
      <c r="AY1488" s="116">
        <f t="shared" si="5490"/>
        <v>0</v>
      </c>
      <c r="AZ1488" s="116">
        <f t="shared" si="5490"/>
        <v>0</v>
      </c>
      <c r="BA1488" s="116">
        <f t="shared" si="5490"/>
        <v>0</v>
      </c>
      <c r="BB1488" s="116">
        <f t="shared" si="5490"/>
        <v>0</v>
      </c>
      <c r="BC1488" s="116">
        <f t="shared" si="5490"/>
        <v>0</v>
      </c>
      <c r="BD1488" s="116">
        <f t="shared" si="5490"/>
        <v>0</v>
      </c>
      <c r="BE1488" s="116">
        <f t="shared" si="5490"/>
        <v>0</v>
      </c>
      <c r="BF1488" s="116">
        <f t="shared" si="5490"/>
        <v>0</v>
      </c>
      <c r="BG1488" s="116">
        <f t="shared" si="5490"/>
        <v>0</v>
      </c>
      <c r="BH1488" s="116">
        <f t="shared" si="5490"/>
        <v>0</v>
      </c>
      <c r="BI1488" s="116">
        <f t="shared" si="5410"/>
        <v>0</v>
      </c>
      <c r="BV1488" s="163"/>
      <c r="CI1488" s="163"/>
      <c r="CV1488" s="163"/>
      <c r="DI1488" s="163"/>
      <c r="DV1488" s="163"/>
      <c r="EI1488" s="163"/>
    </row>
    <row r="1489" spans="1:139" ht="15.75" hidden="1" customHeight="1" outlineLevel="1" x14ac:dyDescent="0.25">
      <c r="A1489" s="2">
        <f t="shared" ref="A1489:E1489" si="5523">A1310</f>
        <v>101</v>
      </c>
      <c r="B1489" s="1">
        <f t="shared" si="5523"/>
        <v>0</v>
      </c>
      <c r="C1489" s="1">
        <f t="shared" si="5523"/>
        <v>0</v>
      </c>
      <c r="D1489" s="2">
        <f t="shared" si="5523"/>
        <v>0</v>
      </c>
      <c r="E1489" s="162">
        <f t="shared" si="5523"/>
        <v>0</v>
      </c>
      <c r="F1489" s="123">
        <f t="shared" si="5495"/>
        <v>0</v>
      </c>
      <c r="G1489" s="213"/>
      <c r="H1489" s="213"/>
      <c r="J1489" s="191">
        <f t="shared" ref="J1489:U1489" si="5524">-I1310*($G1489/12)</f>
        <v>0</v>
      </c>
      <c r="K1489" s="191">
        <f t="shared" si="5524"/>
        <v>0</v>
      </c>
      <c r="L1489" s="191">
        <f t="shared" si="5524"/>
        <v>0</v>
      </c>
      <c r="M1489" s="191">
        <f t="shared" si="5524"/>
        <v>0</v>
      </c>
      <c r="N1489" s="191">
        <f t="shared" si="5524"/>
        <v>0</v>
      </c>
      <c r="O1489" s="191">
        <f t="shared" si="5524"/>
        <v>0</v>
      </c>
      <c r="P1489" s="191">
        <f t="shared" si="5524"/>
        <v>0</v>
      </c>
      <c r="Q1489" s="191">
        <f t="shared" si="5524"/>
        <v>0</v>
      </c>
      <c r="R1489" s="191">
        <f t="shared" si="5524"/>
        <v>0</v>
      </c>
      <c r="S1489" s="191">
        <f t="shared" si="5524"/>
        <v>0</v>
      </c>
      <c r="T1489" s="191">
        <f t="shared" si="5524"/>
        <v>0</v>
      </c>
      <c r="U1489" s="191">
        <f t="shared" si="5524"/>
        <v>0</v>
      </c>
      <c r="V1489" s="163">
        <f t="shared" si="5012"/>
        <v>0</v>
      </c>
      <c r="W1489" s="116">
        <f t="shared" ref="W1489:W1520" si="5525">-U1310*($G1489/12)</f>
        <v>0</v>
      </c>
      <c r="X1489" s="191">
        <f t="shared" si="5497"/>
        <v>0</v>
      </c>
      <c r="Y1489" s="191">
        <f t="shared" ref="Y1489:AH1489" si="5526">-X1310*($G1489/12)</f>
        <v>0</v>
      </c>
      <c r="Z1489" s="191">
        <f t="shared" si="5526"/>
        <v>0</v>
      </c>
      <c r="AA1489" s="191">
        <f t="shared" si="5526"/>
        <v>0</v>
      </c>
      <c r="AB1489" s="191">
        <f t="shared" si="5526"/>
        <v>0</v>
      </c>
      <c r="AC1489" s="191">
        <f t="shared" si="5526"/>
        <v>0</v>
      </c>
      <c r="AD1489" s="191">
        <f t="shared" si="5526"/>
        <v>0</v>
      </c>
      <c r="AE1489" s="191">
        <f t="shared" si="5526"/>
        <v>0</v>
      </c>
      <c r="AF1489" s="191">
        <f t="shared" si="5526"/>
        <v>0</v>
      </c>
      <c r="AG1489" s="191">
        <f t="shared" si="5526"/>
        <v>0</v>
      </c>
      <c r="AH1489" s="191">
        <f t="shared" si="5526"/>
        <v>0</v>
      </c>
      <c r="AI1489" s="116">
        <f t="shared" si="5483"/>
        <v>0</v>
      </c>
      <c r="AJ1489" s="116">
        <f t="shared" si="5487"/>
        <v>0</v>
      </c>
      <c r="AK1489" s="116">
        <f t="shared" si="5488"/>
        <v>0</v>
      </c>
      <c r="AL1489" s="116">
        <f t="shared" si="5488"/>
        <v>0</v>
      </c>
      <c r="AM1489" s="116">
        <f t="shared" si="5488"/>
        <v>0</v>
      </c>
      <c r="AN1489" s="116">
        <f t="shared" si="5488"/>
        <v>0</v>
      </c>
      <c r="AO1489" s="116">
        <f t="shared" si="5488"/>
        <v>0</v>
      </c>
      <c r="AP1489" s="116">
        <f t="shared" si="5488"/>
        <v>0</v>
      </c>
      <c r="AQ1489" s="116">
        <f t="shared" si="5488"/>
        <v>0</v>
      </c>
      <c r="AR1489" s="116">
        <f t="shared" si="5488"/>
        <v>0</v>
      </c>
      <c r="AS1489" s="116">
        <f t="shared" si="5488"/>
        <v>0</v>
      </c>
      <c r="AT1489" s="116">
        <f t="shared" si="5488"/>
        <v>0</v>
      </c>
      <c r="AU1489" s="116">
        <f t="shared" si="5488"/>
        <v>0</v>
      </c>
      <c r="AV1489" s="116">
        <f t="shared" si="5409"/>
        <v>0</v>
      </c>
      <c r="AW1489" s="116">
        <f t="shared" si="5489"/>
        <v>0</v>
      </c>
      <c r="AX1489" s="116">
        <f t="shared" si="5490"/>
        <v>0</v>
      </c>
      <c r="AY1489" s="116">
        <f t="shared" si="5490"/>
        <v>0</v>
      </c>
      <c r="AZ1489" s="116">
        <f t="shared" si="5490"/>
        <v>0</v>
      </c>
      <c r="BA1489" s="116">
        <f t="shared" si="5490"/>
        <v>0</v>
      </c>
      <c r="BB1489" s="116">
        <f t="shared" si="5490"/>
        <v>0</v>
      </c>
      <c r="BC1489" s="116">
        <f t="shared" si="5490"/>
        <v>0</v>
      </c>
      <c r="BD1489" s="116">
        <f t="shared" si="5490"/>
        <v>0</v>
      </c>
      <c r="BE1489" s="116">
        <f t="shared" si="5490"/>
        <v>0</v>
      </c>
      <c r="BF1489" s="116">
        <f t="shared" si="5490"/>
        <v>0</v>
      </c>
      <c r="BG1489" s="116">
        <f t="shared" si="5490"/>
        <v>0</v>
      </c>
      <c r="BH1489" s="116">
        <f t="shared" si="5490"/>
        <v>0</v>
      </c>
      <c r="BI1489" s="116">
        <f t="shared" si="5410"/>
        <v>0</v>
      </c>
      <c r="BV1489" s="163"/>
      <c r="CI1489" s="163"/>
      <c r="CV1489" s="163"/>
      <c r="DI1489" s="163"/>
      <c r="DV1489" s="163"/>
      <c r="EI1489" s="163"/>
    </row>
    <row r="1490" spans="1:139" ht="15.75" hidden="1" customHeight="1" outlineLevel="1" x14ac:dyDescent="0.25">
      <c r="A1490" s="2">
        <f t="shared" ref="A1490:E1490" si="5527">A1311</f>
        <v>102</v>
      </c>
      <c r="B1490" s="1">
        <f t="shared" si="5527"/>
        <v>0</v>
      </c>
      <c r="C1490" s="1">
        <f t="shared" si="5527"/>
        <v>0</v>
      </c>
      <c r="D1490" s="2">
        <f t="shared" si="5527"/>
        <v>0</v>
      </c>
      <c r="E1490" s="162">
        <f t="shared" si="5527"/>
        <v>0</v>
      </c>
      <c r="F1490" s="123">
        <f t="shared" si="5495"/>
        <v>0</v>
      </c>
      <c r="G1490" s="213"/>
      <c r="H1490" s="213"/>
      <c r="J1490" s="191">
        <f t="shared" ref="J1490:U1490" si="5528">-I1311*($G1490/12)</f>
        <v>0</v>
      </c>
      <c r="K1490" s="191">
        <f t="shared" si="5528"/>
        <v>0</v>
      </c>
      <c r="L1490" s="191">
        <f t="shared" si="5528"/>
        <v>0</v>
      </c>
      <c r="M1490" s="191">
        <f t="shared" si="5528"/>
        <v>0</v>
      </c>
      <c r="N1490" s="191">
        <f t="shared" si="5528"/>
        <v>0</v>
      </c>
      <c r="O1490" s="191">
        <f t="shared" si="5528"/>
        <v>0</v>
      </c>
      <c r="P1490" s="191">
        <f t="shared" si="5528"/>
        <v>0</v>
      </c>
      <c r="Q1490" s="191">
        <f t="shared" si="5528"/>
        <v>0</v>
      </c>
      <c r="R1490" s="191">
        <f t="shared" si="5528"/>
        <v>0</v>
      </c>
      <c r="S1490" s="191">
        <f t="shared" si="5528"/>
        <v>0</v>
      </c>
      <c r="T1490" s="191">
        <f t="shared" si="5528"/>
        <v>0</v>
      </c>
      <c r="U1490" s="191">
        <f t="shared" si="5528"/>
        <v>0</v>
      </c>
      <c r="V1490" s="163">
        <f t="shared" si="5012"/>
        <v>0</v>
      </c>
      <c r="W1490" s="116">
        <f t="shared" si="5525"/>
        <v>0</v>
      </c>
      <c r="X1490" s="191">
        <f t="shared" si="5497"/>
        <v>0</v>
      </c>
      <c r="Y1490" s="191">
        <f t="shared" ref="Y1490:AH1490" si="5529">-X1311*($G1490/12)</f>
        <v>0</v>
      </c>
      <c r="Z1490" s="191">
        <f t="shared" si="5529"/>
        <v>0</v>
      </c>
      <c r="AA1490" s="191">
        <f t="shared" si="5529"/>
        <v>0</v>
      </c>
      <c r="AB1490" s="191">
        <f t="shared" si="5529"/>
        <v>0</v>
      </c>
      <c r="AC1490" s="191">
        <f t="shared" si="5529"/>
        <v>0</v>
      </c>
      <c r="AD1490" s="191">
        <f t="shared" si="5529"/>
        <v>0</v>
      </c>
      <c r="AE1490" s="191">
        <f t="shared" si="5529"/>
        <v>0</v>
      </c>
      <c r="AF1490" s="191">
        <f t="shared" si="5529"/>
        <v>0</v>
      </c>
      <c r="AG1490" s="191">
        <f t="shared" si="5529"/>
        <v>0</v>
      </c>
      <c r="AH1490" s="191">
        <f t="shared" si="5529"/>
        <v>0</v>
      </c>
      <c r="AI1490" s="116">
        <f t="shared" si="5483"/>
        <v>0</v>
      </c>
      <c r="AJ1490" s="116">
        <f t="shared" si="5487"/>
        <v>0</v>
      </c>
      <c r="AK1490" s="116">
        <f t="shared" si="5488"/>
        <v>0</v>
      </c>
      <c r="AL1490" s="116">
        <f t="shared" si="5488"/>
        <v>0</v>
      </c>
      <c r="AM1490" s="116">
        <f t="shared" si="5488"/>
        <v>0</v>
      </c>
      <c r="AN1490" s="116">
        <f t="shared" si="5488"/>
        <v>0</v>
      </c>
      <c r="AO1490" s="116">
        <f t="shared" si="5488"/>
        <v>0</v>
      </c>
      <c r="AP1490" s="116">
        <f t="shared" si="5488"/>
        <v>0</v>
      </c>
      <c r="AQ1490" s="116">
        <f t="shared" si="5488"/>
        <v>0</v>
      </c>
      <c r="AR1490" s="116">
        <f t="shared" si="5488"/>
        <v>0</v>
      </c>
      <c r="AS1490" s="116">
        <f t="shared" si="5488"/>
        <v>0</v>
      </c>
      <c r="AT1490" s="116">
        <f t="shared" si="5488"/>
        <v>0</v>
      </c>
      <c r="AU1490" s="116">
        <f t="shared" si="5488"/>
        <v>0</v>
      </c>
      <c r="AV1490" s="116">
        <f t="shared" si="5409"/>
        <v>0</v>
      </c>
      <c r="AW1490" s="116">
        <f t="shared" si="5489"/>
        <v>0</v>
      </c>
      <c r="AX1490" s="116">
        <f t="shared" si="5490"/>
        <v>0</v>
      </c>
      <c r="AY1490" s="116">
        <f t="shared" si="5490"/>
        <v>0</v>
      </c>
      <c r="AZ1490" s="116">
        <f t="shared" si="5490"/>
        <v>0</v>
      </c>
      <c r="BA1490" s="116">
        <f t="shared" si="5490"/>
        <v>0</v>
      </c>
      <c r="BB1490" s="116">
        <f t="shared" si="5490"/>
        <v>0</v>
      </c>
      <c r="BC1490" s="116">
        <f t="shared" si="5490"/>
        <v>0</v>
      </c>
      <c r="BD1490" s="116">
        <f t="shared" si="5490"/>
        <v>0</v>
      </c>
      <c r="BE1490" s="116">
        <f t="shared" si="5490"/>
        <v>0</v>
      </c>
      <c r="BF1490" s="116">
        <f t="shared" si="5490"/>
        <v>0</v>
      </c>
      <c r="BG1490" s="116">
        <f t="shared" si="5490"/>
        <v>0</v>
      </c>
      <c r="BH1490" s="116">
        <f t="shared" si="5490"/>
        <v>0</v>
      </c>
      <c r="BI1490" s="116">
        <f t="shared" si="5410"/>
        <v>0</v>
      </c>
      <c r="BV1490" s="163"/>
      <c r="CI1490" s="163"/>
      <c r="CV1490" s="163"/>
      <c r="DI1490" s="163"/>
      <c r="DV1490" s="163"/>
      <c r="EI1490" s="163"/>
    </row>
    <row r="1491" spans="1:139" ht="15.75" hidden="1" customHeight="1" outlineLevel="1" x14ac:dyDescent="0.25">
      <c r="A1491" s="2">
        <f t="shared" ref="A1491:E1491" si="5530">A1312</f>
        <v>103</v>
      </c>
      <c r="B1491" s="1">
        <f t="shared" si="5530"/>
        <v>0</v>
      </c>
      <c r="C1491" s="1">
        <f t="shared" si="5530"/>
        <v>0</v>
      </c>
      <c r="D1491" s="2">
        <f t="shared" si="5530"/>
        <v>0</v>
      </c>
      <c r="E1491" s="162">
        <f t="shared" si="5530"/>
        <v>0</v>
      </c>
      <c r="F1491" s="123">
        <f t="shared" si="5495"/>
        <v>0</v>
      </c>
      <c r="G1491" s="213"/>
      <c r="H1491" s="213"/>
      <c r="J1491" s="191">
        <f t="shared" ref="J1491:U1491" si="5531">-I1312*($G1491/12)</f>
        <v>0</v>
      </c>
      <c r="K1491" s="191">
        <f t="shared" si="5531"/>
        <v>0</v>
      </c>
      <c r="L1491" s="191">
        <f t="shared" si="5531"/>
        <v>0</v>
      </c>
      <c r="M1491" s="191">
        <f t="shared" si="5531"/>
        <v>0</v>
      </c>
      <c r="N1491" s="191">
        <f t="shared" si="5531"/>
        <v>0</v>
      </c>
      <c r="O1491" s="191">
        <f t="shared" si="5531"/>
        <v>0</v>
      </c>
      <c r="P1491" s="191">
        <f t="shared" si="5531"/>
        <v>0</v>
      </c>
      <c r="Q1491" s="191">
        <f t="shared" si="5531"/>
        <v>0</v>
      </c>
      <c r="R1491" s="191">
        <f t="shared" si="5531"/>
        <v>0</v>
      </c>
      <c r="S1491" s="191">
        <f t="shared" si="5531"/>
        <v>0</v>
      </c>
      <c r="T1491" s="191">
        <f t="shared" si="5531"/>
        <v>0</v>
      </c>
      <c r="U1491" s="191">
        <f t="shared" si="5531"/>
        <v>0</v>
      </c>
      <c r="V1491" s="163">
        <f t="shared" si="5012"/>
        <v>0</v>
      </c>
      <c r="W1491" s="116">
        <f t="shared" si="5525"/>
        <v>0</v>
      </c>
      <c r="X1491" s="191">
        <f t="shared" si="5497"/>
        <v>0</v>
      </c>
      <c r="Y1491" s="191">
        <f t="shared" ref="Y1491:AH1491" si="5532">-X1312*($G1491/12)</f>
        <v>0</v>
      </c>
      <c r="Z1491" s="191">
        <f t="shared" si="5532"/>
        <v>0</v>
      </c>
      <c r="AA1491" s="191">
        <f t="shared" si="5532"/>
        <v>0</v>
      </c>
      <c r="AB1491" s="191">
        <f t="shared" si="5532"/>
        <v>0</v>
      </c>
      <c r="AC1491" s="191">
        <f t="shared" si="5532"/>
        <v>0</v>
      </c>
      <c r="AD1491" s="191">
        <f t="shared" si="5532"/>
        <v>0</v>
      </c>
      <c r="AE1491" s="191">
        <f t="shared" si="5532"/>
        <v>0</v>
      </c>
      <c r="AF1491" s="191">
        <f t="shared" si="5532"/>
        <v>0</v>
      </c>
      <c r="AG1491" s="191">
        <f t="shared" si="5532"/>
        <v>0</v>
      </c>
      <c r="AH1491" s="191">
        <f t="shared" si="5532"/>
        <v>0</v>
      </c>
      <c r="AI1491" s="116">
        <f t="shared" si="5483"/>
        <v>0</v>
      </c>
      <c r="AJ1491" s="116">
        <f t="shared" si="5487"/>
        <v>0</v>
      </c>
      <c r="AK1491" s="116">
        <f t="shared" si="5488"/>
        <v>0</v>
      </c>
      <c r="AL1491" s="116">
        <f t="shared" si="5488"/>
        <v>0</v>
      </c>
      <c r="AM1491" s="116">
        <f t="shared" si="5488"/>
        <v>0</v>
      </c>
      <c r="AN1491" s="116">
        <f t="shared" si="5488"/>
        <v>0</v>
      </c>
      <c r="AO1491" s="116">
        <f t="shared" si="5488"/>
        <v>0</v>
      </c>
      <c r="AP1491" s="116">
        <f t="shared" si="5488"/>
        <v>0</v>
      </c>
      <c r="AQ1491" s="116">
        <f t="shared" si="5488"/>
        <v>0</v>
      </c>
      <c r="AR1491" s="116">
        <f t="shared" si="5488"/>
        <v>0</v>
      </c>
      <c r="AS1491" s="116">
        <f t="shared" si="5488"/>
        <v>0</v>
      </c>
      <c r="AT1491" s="116">
        <f t="shared" si="5488"/>
        <v>0</v>
      </c>
      <c r="AU1491" s="116">
        <f t="shared" si="5488"/>
        <v>0</v>
      </c>
      <c r="AV1491" s="116">
        <f t="shared" si="5409"/>
        <v>0</v>
      </c>
      <c r="AW1491" s="116">
        <f t="shared" si="5489"/>
        <v>0</v>
      </c>
      <c r="AX1491" s="116">
        <f t="shared" si="5490"/>
        <v>0</v>
      </c>
      <c r="AY1491" s="116">
        <f t="shared" si="5490"/>
        <v>0</v>
      </c>
      <c r="AZ1491" s="116">
        <f t="shared" si="5490"/>
        <v>0</v>
      </c>
      <c r="BA1491" s="116">
        <f t="shared" si="5490"/>
        <v>0</v>
      </c>
      <c r="BB1491" s="116">
        <f t="shared" si="5490"/>
        <v>0</v>
      </c>
      <c r="BC1491" s="116">
        <f t="shared" si="5490"/>
        <v>0</v>
      </c>
      <c r="BD1491" s="116">
        <f t="shared" si="5490"/>
        <v>0</v>
      </c>
      <c r="BE1491" s="116">
        <f t="shared" si="5490"/>
        <v>0</v>
      </c>
      <c r="BF1491" s="116">
        <f t="shared" si="5490"/>
        <v>0</v>
      </c>
      <c r="BG1491" s="116">
        <f t="shared" si="5490"/>
        <v>0</v>
      </c>
      <c r="BH1491" s="116">
        <f t="shared" si="5490"/>
        <v>0</v>
      </c>
      <c r="BI1491" s="116">
        <f t="shared" si="5410"/>
        <v>0</v>
      </c>
      <c r="BV1491" s="163"/>
      <c r="CI1491" s="163"/>
      <c r="CV1491" s="163"/>
      <c r="DI1491" s="163"/>
      <c r="DV1491" s="163"/>
      <c r="EI1491" s="163"/>
    </row>
    <row r="1492" spans="1:139" ht="15.75" hidden="1" customHeight="1" outlineLevel="1" x14ac:dyDescent="0.25">
      <c r="A1492" s="2">
        <f t="shared" ref="A1492:E1492" si="5533">A1313</f>
        <v>104</v>
      </c>
      <c r="B1492" s="1">
        <f t="shared" si="5533"/>
        <v>0</v>
      </c>
      <c r="C1492" s="1">
        <f t="shared" si="5533"/>
        <v>0</v>
      </c>
      <c r="D1492" s="2">
        <f t="shared" si="5533"/>
        <v>0</v>
      </c>
      <c r="E1492" s="162">
        <f t="shared" si="5533"/>
        <v>0</v>
      </c>
      <c r="F1492" s="123">
        <f t="shared" si="5495"/>
        <v>0</v>
      </c>
      <c r="G1492" s="213"/>
      <c r="H1492" s="213"/>
      <c r="J1492" s="191">
        <f t="shared" ref="J1492:U1492" si="5534">-I1313*($G1492/12)</f>
        <v>0</v>
      </c>
      <c r="K1492" s="191">
        <f t="shared" si="5534"/>
        <v>0</v>
      </c>
      <c r="L1492" s="191">
        <f t="shared" si="5534"/>
        <v>0</v>
      </c>
      <c r="M1492" s="191">
        <f t="shared" si="5534"/>
        <v>0</v>
      </c>
      <c r="N1492" s="191">
        <f t="shared" si="5534"/>
        <v>0</v>
      </c>
      <c r="O1492" s="191">
        <f t="shared" si="5534"/>
        <v>0</v>
      </c>
      <c r="P1492" s="191">
        <f t="shared" si="5534"/>
        <v>0</v>
      </c>
      <c r="Q1492" s="191">
        <f t="shared" si="5534"/>
        <v>0</v>
      </c>
      <c r="R1492" s="191">
        <f t="shared" si="5534"/>
        <v>0</v>
      </c>
      <c r="S1492" s="191">
        <f t="shared" si="5534"/>
        <v>0</v>
      </c>
      <c r="T1492" s="191">
        <f t="shared" si="5534"/>
        <v>0</v>
      </c>
      <c r="U1492" s="191">
        <f t="shared" si="5534"/>
        <v>0</v>
      </c>
      <c r="V1492" s="163">
        <f t="shared" si="5012"/>
        <v>0</v>
      </c>
      <c r="W1492" s="116">
        <f t="shared" si="5525"/>
        <v>0</v>
      </c>
      <c r="X1492" s="191">
        <f t="shared" si="5497"/>
        <v>0</v>
      </c>
      <c r="Y1492" s="191">
        <f t="shared" ref="Y1492:AH1492" si="5535">-X1313*($G1492/12)</f>
        <v>0</v>
      </c>
      <c r="Z1492" s="191">
        <f t="shared" si="5535"/>
        <v>0</v>
      </c>
      <c r="AA1492" s="191">
        <f t="shared" si="5535"/>
        <v>0</v>
      </c>
      <c r="AB1492" s="191">
        <f t="shared" si="5535"/>
        <v>0</v>
      </c>
      <c r="AC1492" s="191">
        <f t="shared" si="5535"/>
        <v>0</v>
      </c>
      <c r="AD1492" s="191">
        <f t="shared" si="5535"/>
        <v>0</v>
      </c>
      <c r="AE1492" s="191">
        <f t="shared" si="5535"/>
        <v>0</v>
      </c>
      <c r="AF1492" s="191">
        <f t="shared" si="5535"/>
        <v>0</v>
      </c>
      <c r="AG1492" s="191">
        <f t="shared" si="5535"/>
        <v>0</v>
      </c>
      <c r="AH1492" s="191">
        <f t="shared" si="5535"/>
        <v>0</v>
      </c>
      <c r="AI1492" s="116">
        <f t="shared" si="5483"/>
        <v>0</v>
      </c>
      <c r="AJ1492" s="116">
        <f t="shared" si="5487"/>
        <v>0</v>
      </c>
      <c r="AK1492" s="116">
        <f t="shared" si="5488"/>
        <v>0</v>
      </c>
      <c r="AL1492" s="116">
        <f t="shared" si="5488"/>
        <v>0</v>
      </c>
      <c r="AM1492" s="116">
        <f t="shared" si="5488"/>
        <v>0</v>
      </c>
      <c r="AN1492" s="116">
        <f t="shared" si="5488"/>
        <v>0</v>
      </c>
      <c r="AO1492" s="116">
        <f t="shared" si="5488"/>
        <v>0</v>
      </c>
      <c r="AP1492" s="116">
        <f t="shared" si="5488"/>
        <v>0</v>
      </c>
      <c r="AQ1492" s="116">
        <f t="shared" si="5488"/>
        <v>0</v>
      </c>
      <c r="AR1492" s="116">
        <f t="shared" si="5488"/>
        <v>0</v>
      </c>
      <c r="AS1492" s="116">
        <f t="shared" si="5488"/>
        <v>0</v>
      </c>
      <c r="AT1492" s="116">
        <f t="shared" si="5488"/>
        <v>0</v>
      </c>
      <c r="AU1492" s="116">
        <f t="shared" si="5488"/>
        <v>0</v>
      </c>
      <c r="AV1492" s="116">
        <f t="shared" si="5409"/>
        <v>0</v>
      </c>
      <c r="AW1492" s="116">
        <f t="shared" si="5489"/>
        <v>0</v>
      </c>
      <c r="AX1492" s="116">
        <f t="shared" si="5490"/>
        <v>0</v>
      </c>
      <c r="AY1492" s="116">
        <f t="shared" si="5490"/>
        <v>0</v>
      </c>
      <c r="AZ1492" s="116">
        <f t="shared" si="5490"/>
        <v>0</v>
      </c>
      <c r="BA1492" s="116">
        <f t="shared" si="5490"/>
        <v>0</v>
      </c>
      <c r="BB1492" s="116">
        <f t="shared" si="5490"/>
        <v>0</v>
      </c>
      <c r="BC1492" s="116">
        <f t="shared" si="5490"/>
        <v>0</v>
      </c>
      <c r="BD1492" s="116">
        <f t="shared" si="5490"/>
        <v>0</v>
      </c>
      <c r="BE1492" s="116">
        <f t="shared" si="5490"/>
        <v>0</v>
      </c>
      <c r="BF1492" s="116">
        <f t="shared" si="5490"/>
        <v>0</v>
      </c>
      <c r="BG1492" s="116">
        <f t="shared" si="5490"/>
        <v>0</v>
      </c>
      <c r="BH1492" s="116">
        <f t="shared" si="5490"/>
        <v>0</v>
      </c>
      <c r="BI1492" s="116">
        <f t="shared" si="5410"/>
        <v>0</v>
      </c>
      <c r="BV1492" s="163"/>
      <c r="CI1492" s="163"/>
      <c r="CV1492" s="163"/>
      <c r="DI1492" s="163"/>
      <c r="DV1492" s="163"/>
      <c r="EI1492" s="163"/>
    </row>
    <row r="1493" spans="1:139" ht="15.75" hidden="1" customHeight="1" outlineLevel="1" x14ac:dyDescent="0.25">
      <c r="A1493" s="2">
        <f t="shared" ref="A1493:E1493" si="5536">A1314</f>
        <v>105</v>
      </c>
      <c r="B1493" s="1">
        <f t="shared" si="5536"/>
        <v>0</v>
      </c>
      <c r="C1493" s="1">
        <f t="shared" si="5536"/>
        <v>0</v>
      </c>
      <c r="D1493" s="2">
        <f t="shared" si="5536"/>
        <v>0</v>
      </c>
      <c r="E1493" s="162">
        <f t="shared" si="5536"/>
        <v>0</v>
      </c>
      <c r="F1493" s="123">
        <f t="shared" si="5495"/>
        <v>0</v>
      </c>
      <c r="G1493" s="213"/>
      <c r="H1493" s="213"/>
      <c r="J1493" s="191">
        <f t="shared" ref="J1493:U1493" si="5537">-I1314*($G1493/12)</f>
        <v>0</v>
      </c>
      <c r="K1493" s="191">
        <f t="shared" si="5537"/>
        <v>0</v>
      </c>
      <c r="L1493" s="191">
        <f t="shared" si="5537"/>
        <v>0</v>
      </c>
      <c r="M1493" s="191">
        <f t="shared" si="5537"/>
        <v>0</v>
      </c>
      <c r="N1493" s="191">
        <f t="shared" si="5537"/>
        <v>0</v>
      </c>
      <c r="O1493" s="191">
        <f t="shared" si="5537"/>
        <v>0</v>
      </c>
      <c r="P1493" s="191">
        <f t="shared" si="5537"/>
        <v>0</v>
      </c>
      <c r="Q1493" s="191">
        <f t="shared" si="5537"/>
        <v>0</v>
      </c>
      <c r="R1493" s="191">
        <f t="shared" si="5537"/>
        <v>0</v>
      </c>
      <c r="S1493" s="191">
        <f t="shared" si="5537"/>
        <v>0</v>
      </c>
      <c r="T1493" s="191">
        <f t="shared" si="5537"/>
        <v>0</v>
      </c>
      <c r="U1493" s="191">
        <f t="shared" si="5537"/>
        <v>0</v>
      </c>
      <c r="V1493" s="163">
        <f t="shared" si="5012"/>
        <v>0</v>
      </c>
      <c r="W1493" s="116">
        <f t="shared" si="5525"/>
        <v>0</v>
      </c>
      <c r="X1493" s="191">
        <f t="shared" si="5497"/>
        <v>0</v>
      </c>
      <c r="Y1493" s="191">
        <f t="shared" ref="Y1493:AH1493" si="5538">-X1314*($G1493/12)</f>
        <v>0</v>
      </c>
      <c r="Z1493" s="191">
        <f t="shared" si="5538"/>
        <v>0</v>
      </c>
      <c r="AA1493" s="191">
        <f t="shared" si="5538"/>
        <v>0</v>
      </c>
      <c r="AB1493" s="191">
        <f t="shared" si="5538"/>
        <v>0</v>
      </c>
      <c r="AC1493" s="191">
        <f t="shared" si="5538"/>
        <v>0</v>
      </c>
      <c r="AD1493" s="191">
        <f t="shared" si="5538"/>
        <v>0</v>
      </c>
      <c r="AE1493" s="191">
        <f t="shared" si="5538"/>
        <v>0</v>
      </c>
      <c r="AF1493" s="191">
        <f t="shared" si="5538"/>
        <v>0</v>
      </c>
      <c r="AG1493" s="191">
        <f t="shared" si="5538"/>
        <v>0</v>
      </c>
      <c r="AH1493" s="191">
        <f t="shared" si="5538"/>
        <v>0</v>
      </c>
      <c r="AI1493" s="116">
        <f t="shared" si="5483"/>
        <v>0</v>
      </c>
      <c r="AJ1493" s="116">
        <f t="shared" si="5487"/>
        <v>0</v>
      </c>
      <c r="AK1493" s="116">
        <f t="shared" si="5488"/>
        <v>0</v>
      </c>
      <c r="AL1493" s="116">
        <f t="shared" si="5488"/>
        <v>0</v>
      </c>
      <c r="AM1493" s="116">
        <f t="shared" si="5488"/>
        <v>0</v>
      </c>
      <c r="AN1493" s="116">
        <f t="shared" si="5488"/>
        <v>0</v>
      </c>
      <c r="AO1493" s="116">
        <f t="shared" si="5488"/>
        <v>0</v>
      </c>
      <c r="AP1493" s="116">
        <f t="shared" si="5488"/>
        <v>0</v>
      </c>
      <c r="AQ1493" s="116">
        <f t="shared" si="5488"/>
        <v>0</v>
      </c>
      <c r="AR1493" s="116">
        <f t="shared" si="5488"/>
        <v>0</v>
      </c>
      <c r="AS1493" s="116">
        <f t="shared" si="5488"/>
        <v>0</v>
      </c>
      <c r="AT1493" s="116">
        <f t="shared" si="5488"/>
        <v>0</v>
      </c>
      <c r="AU1493" s="116">
        <f t="shared" si="5488"/>
        <v>0</v>
      </c>
      <c r="AV1493" s="116">
        <f t="shared" si="5409"/>
        <v>0</v>
      </c>
      <c r="AW1493" s="116">
        <f t="shared" si="5489"/>
        <v>0</v>
      </c>
      <c r="AX1493" s="116">
        <f t="shared" si="5490"/>
        <v>0</v>
      </c>
      <c r="AY1493" s="116">
        <f t="shared" si="5490"/>
        <v>0</v>
      </c>
      <c r="AZ1493" s="116">
        <f t="shared" si="5490"/>
        <v>0</v>
      </c>
      <c r="BA1493" s="116">
        <f t="shared" si="5490"/>
        <v>0</v>
      </c>
      <c r="BB1493" s="116">
        <f t="shared" si="5490"/>
        <v>0</v>
      </c>
      <c r="BC1493" s="116">
        <f t="shared" si="5490"/>
        <v>0</v>
      </c>
      <c r="BD1493" s="116">
        <f t="shared" si="5490"/>
        <v>0</v>
      </c>
      <c r="BE1493" s="116">
        <f t="shared" si="5490"/>
        <v>0</v>
      </c>
      <c r="BF1493" s="116">
        <f t="shared" si="5490"/>
        <v>0</v>
      </c>
      <c r="BG1493" s="116">
        <f t="shared" si="5490"/>
        <v>0</v>
      </c>
      <c r="BH1493" s="116">
        <f t="shared" si="5490"/>
        <v>0</v>
      </c>
      <c r="BI1493" s="116">
        <f t="shared" si="5410"/>
        <v>0</v>
      </c>
      <c r="BV1493" s="163"/>
      <c r="CI1493" s="163"/>
      <c r="CV1493" s="163"/>
      <c r="DI1493" s="163"/>
      <c r="DV1493" s="163"/>
      <c r="EI1493" s="163"/>
    </row>
    <row r="1494" spans="1:139" ht="15.75" hidden="1" customHeight="1" outlineLevel="1" x14ac:dyDescent="0.25">
      <c r="A1494" s="2">
        <f t="shared" ref="A1494:E1494" si="5539">A1315</f>
        <v>106</v>
      </c>
      <c r="B1494" s="1">
        <f t="shared" si="5539"/>
        <v>0</v>
      </c>
      <c r="C1494" s="1">
        <f t="shared" si="5539"/>
        <v>0</v>
      </c>
      <c r="D1494" s="2">
        <f t="shared" si="5539"/>
        <v>0</v>
      </c>
      <c r="E1494" s="162">
        <f t="shared" si="5539"/>
        <v>0</v>
      </c>
      <c r="F1494" s="123">
        <f t="shared" si="5495"/>
        <v>0</v>
      </c>
      <c r="G1494" s="213"/>
      <c r="H1494" s="213"/>
      <c r="J1494" s="191">
        <f t="shared" ref="J1494:U1494" si="5540">-I1315*($G1494/12)</f>
        <v>0</v>
      </c>
      <c r="K1494" s="191">
        <f t="shared" si="5540"/>
        <v>0</v>
      </c>
      <c r="L1494" s="191">
        <f t="shared" si="5540"/>
        <v>0</v>
      </c>
      <c r="M1494" s="191">
        <f t="shared" si="5540"/>
        <v>0</v>
      </c>
      <c r="N1494" s="191">
        <f t="shared" si="5540"/>
        <v>0</v>
      </c>
      <c r="O1494" s="191">
        <f t="shared" si="5540"/>
        <v>0</v>
      </c>
      <c r="P1494" s="191">
        <f t="shared" si="5540"/>
        <v>0</v>
      </c>
      <c r="Q1494" s="191">
        <f t="shared" si="5540"/>
        <v>0</v>
      </c>
      <c r="R1494" s="191">
        <f t="shared" si="5540"/>
        <v>0</v>
      </c>
      <c r="S1494" s="191">
        <f t="shared" si="5540"/>
        <v>0</v>
      </c>
      <c r="T1494" s="191">
        <f t="shared" si="5540"/>
        <v>0</v>
      </c>
      <c r="U1494" s="191">
        <f t="shared" si="5540"/>
        <v>0</v>
      </c>
      <c r="V1494" s="163">
        <f t="shared" si="5012"/>
        <v>0</v>
      </c>
      <c r="W1494" s="116">
        <f t="shared" si="5525"/>
        <v>0</v>
      </c>
      <c r="X1494" s="191">
        <f t="shared" si="5497"/>
        <v>0</v>
      </c>
      <c r="Y1494" s="191">
        <f t="shared" ref="Y1494:AH1494" si="5541">-X1315*($G1494/12)</f>
        <v>0</v>
      </c>
      <c r="Z1494" s="191">
        <f t="shared" si="5541"/>
        <v>0</v>
      </c>
      <c r="AA1494" s="191">
        <f t="shared" si="5541"/>
        <v>0</v>
      </c>
      <c r="AB1494" s="191">
        <f t="shared" si="5541"/>
        <v>0</v>
      </c>
      <c r="AC1494" s="191">
        <f t="shared" si="5541"/>
        <v>0</v>
      </c>
      <c r="AD1494" s="191">
        <f t="shared" si="5541"/>
        <v>0</v>
      </c>
      <c r="AE1494" s="191">
        <f t="shared" si="5541"/>
        <v>0</v>
      </c>
      <c r="AF1494" s="191">
        <f t="shared" si="5541"/>
        <v>0</v>
      </c>
      <c r="AG1494" s="191">
        <f t="shared" si="5541"/>
        <v>0</v>
      </c>
      <c r="AH1494" s="191">
        <f t="shared" si="5541"/>
        <v>0</v>
      </c>
      <c r="AI1494" s="116">
        <f t="shared" si="5483"/>
        <v>0</v>
      </c>
      <c r="AJ1494" s="116">
        <f t="shared" si="5487"/>
        <v>0</v>
      </c>
      <c r="AK1494" s="116">
        <f t="shared" si="5488"/>
        <v>0</v>
      </c>
      <c r="AL1494" s="116">
        <f t="shared" si="5488"/>
        <v>0</v>
      </c>
      <c r="AM1494" s="116">
        <f t="shared" si="5488"/>
        <v>0</v>
      </c>
      <c r="AN1494" s="116">
        <f t="shared" si="5488"/>
        <v>0</v>
      </c>
      <c r="AO1494" s="116">
        <f t="shared" si="5488"/>
        <v>0</v>
      </c>
      <c r="AP1494" s="116">
        <f t="shared" si="5488"/>
        <v>0</v>
      </c>
      <c r="AQ1494" s="116">
        <f t="shared" si="5488"/>
        <v>0</v>
      </c>
      <c r="AR1494" s="116">
        <f t="shared" si="5488"/>
        <v>0</v>
      </c>
      <c r="AS1494" s="116">
        <f t="shared" si="5488"/>
        <v>0</v>
      </c>
      <c r="AT1494" s="116">
        <f t="shared" si="5488"/>
        <v>0</v>
      </c>
      <c r="AU1494" s="116">
        <f t="shared" si="5488"/>
        <v>0</v>
      </c>
      <c r="AV1494" s="116">
        <f t="shared" si="5409"/>
        <v>0</v>
      </c>
      <c r="AW1494" s="116">
        <f t="shared" si="5489"/>
        <v>0</v>
      </c>
      <c r="AX1494" s="116">
        <f t="shared" ref="AX1494:BH1509" si="5542">-AW1315*($H1494/12)</f>
        <v>0</v>
      </c>
      <c r="AY1494" s="116">
        <f t="shared" si="5542"/>
        <v>0</v>
      </c>
      <c r="AZ1494" s="116">
        <f t="shared" si="5542"/>
        <v>0</v>
      </c>
      <c r="BA1494" s="116">
        <f t="shared" si="5542"/>
        <v>0</v>
      </c>
      <c r="BB1494" s="116">
        <f t="shared" si="5542"/>
        <v>0</v>
      </c>
      <c r="BC1494" s="116">
        <f t="shared" si="5542"/>
        <v>0</v>
      </c>
      <c r="BD1494" s="116">
        <f t="shared" si="5542"/>
        <v>0</v>
      </c>
      <c r="BE1494" s="116">
        <f t="shared" si="5542"/>
        <v>0</v>
      </c>
      <c r="BF1494" s="116">
        <f t="shared" si="5542"/>
        <v>0</v>
      </c>
      <c r="BG1494" s="116">
        <f t="shared" si="5542"/>
        <v>0</v>
      </c>
      <c r="BH1494" s="116">
        <f t="shared" si="5542"/>
        <v>0</v>
      </c>
      <c r="BI1494" s="116">
        <f t="shared" si="5410"/>
        <v>0</v>
      </c>
      <c r="BV1494" s="163"/>
      <c r="CI1494" s="163"/>
      <c r="CV1494" s="163"/>
      <c r="DI1494" s="163"/>
      <c r="DV1494" s="163"/>
      <c r="EI1494" s="163"/>
    </row>
    <row r="1495" spans="1:139" ht="15.75" hidden="1" customHeight="1" outlineLevel="1" x14ac:dyDescent="0.25">
      <c r="A1495" s="2">
        <f t="shared" ref="A1495:E1495" si="5543">A1316</f>
        <v>107</v>
      </c>
      <c r="B1495" s="1">
        <f t="shared" si="5543"/>
        <v>0</v>
      </c>
      <c r="C1495" s="1">
        <f t="shared" si="5543"/>
        <v>0</v>
      </c>
      <c r="D1495" s="2">
        <f t="shared" si="5543"/>
        <v>0</v>
      </c>
      <c r="E1495" s="162">
        <f t="shared" si="5543"/>
        <v>0</v>
      </c>
      <c r="F1495" s="123">
        <f t="shared" si="5495"/>
        <v>0</v>
      </c>
      <c r="G1495" s="213"/>
      <c r="H1495" s="213"/>
      <c r="J1495" s="191">
        <f t="shared" ref="J1495:U1495" si="5544">-I1316*($G1495/12)</f>
        <v>0</v>
      </c>
      <c r="K1495" s="191">
        <f t="shared" si="5544"/>
        <v>0</v>
      </c>
      <c r="L1495" s="191">
        <f t="shared" si="5544"/>
        <v>0</v>
      </c>
      <c r="M1495" s="191">
        <f t="shared" si="5544"/>
        <v>0</v>
      </c>
      <c r="N1495" s="191">
        <f t="shared" si="5544"/>
        <v>0</v>
      </c>
      <c r="O1495" s="191">
        <f t="shared" si="5544"/>
        <v>0</v>
      </c>
      <c r="P1495" s="191">
        <f t="shared" si="5544"/>
        <v>0</v>
      </c>
      <c r="Q1495" s="191">
        <f t="shared" si="5544"/>
        <v>0</v>
      </c>
      <c r="R1495" s="191">
        <f t="shared" si="5544"/>
        <v>0</v>
      </c>
      <c r="S1495" s="191">
        <f t="shared" si="5544"/>
        <v>0</v>
      </c>
      <c r="T1495" s="191">
        <f t="shared" si="5544"/>
        <v>0</v>
      </c>
      <c r="U1495" s="191">
        <f t="shared" si="5544"/>
        <v>0</v>
      </c>
      <c r="V1495" s="163">
        <f t="shared" si="5012"/>
        <v>0</v>
      </c>
      <c r="W1495" s="116">
        <f t="shared" si="5525"/>
        <v>0</v>
      </c>
      <c r="X1495" s="191">
        <f t="shared" si="5497"/>
        <v>0</v>
      </c>
      <c r="Y1495" s="191">
        <f t="shared" ref="Y1495:AH1495" si="5545">-X1316*($G1495/12)</f>
        <v>0</v>
      </c>
      <c r="Z1495" s="191">
        <f t="shared" si="5545"/>
        <v>0</v>
      </c>
      <c r="AA1495" s="191">
        <f t="shared" si="5545"/>
        <v>0</v>
      </c>
      <c r="AB1495" s="191">
        <f t="shared" si="5545"/>
        <v>0</v>
      </c>
      <c r="AC1495" s="191">
        <f t="shared" si="5545"/>
        <v>0</v>
      </c>
      <c r="AD1495" s="191">
        <f t="shared" si="5545"/>
        <v>0</v>
      </c>
      <c r="AE1495" s="191">
        <f t="shared" si="5545"/>
        <v>0</v>
      </c>
      <c r="AF1495" s="191">
        <f t="shared" si="5545"/>
        <v>0</v>
      </c>
      <c r="AG1495" s="191">
        <f t="shared" si="5545"/>
        <v>0</v>
      </c>
      <c r="AH1495" s="191">
        <f t="shared" si="5545"/>
        <v>0</v>
      </c>
      <c r="AI1495" s="116">
        <f t="shared" si="5483"/>
        <v>0</v>
      </c>
      <c r="AJ1495" s="116">
        <f t="shared" si="5487"/>
        <v>0</v>
      </c>
      <c r="AK1495" s="116">
        <f t="shared" si="5488"/>
        <v>0</v>
      </c>
      <c r="AL1495" s="116">
        <f t="shared" si="5488"/>
        <v>0</v>
      </c>
      <c r="AM1495" s="116">
        <f t="shared" si="5488"/>
        <v>0</v>
      </c>
      <c r="AN1495" s="116">
        <f t="shared" si="5488"/>
        <v>0</v>
      </c>
      <c r="AO1495" s="116">
        <f t="shared" si="5488"/>
        <v>0</v>
      </c>
      <c r="AP1495" s="116">
        <f t="shared" si="5488"/>
        <v>0</v>
      </c>
      <c r="AQ1495" s="116">
        <f t="shared" si="5488"/>
        <v>0</v>
      </c>
      <c r="AR1495" s="116">
        <f t="shared" si="5488"/>
        <v>0</v>
      </c>
      <c r="AS1495" s="116">
        <f t="shared" si="5488"/>
        <v>0</v>
      </c>
      <c r="AT1495" s="116">
        <f t="shared" si="5488"/>
        <v>0</v>
      </c>
      <c r="AU1495" s="116">
        <f t="shared" si="5488"/>
        <v>0</v>
      </c>
      <c r="AV1495" s="116">
        <f t="shared" si="5409"/>
        <v>0</v>
      </c>
      <c r="AW1495" s="116">
        <f t="shared" si="5489"/>
        <v>0</v>
      </c>
      <c r="AX1495" s="116">
        <f t="shared" si="5542"/>
        <v>0</v>
      </c>
      <c r="AY1495" s="116">
        <f t="shared" si="5542"/>
        <v>0</v>
      </c>
      <c r="AZ1495" s="116">
        <f t="shared" si="5542"/>
        <v>0</v>
      </c>
      <c r="BA1495" s="116">
        <f t="shared" si="5542"/>
        <v>0</v>
      </c>
      <c r="BB1495" s="116">
        <f t="shared" si="5542"/>
        <v>0</v>
      </c>
      <c r="BC1495" s="116">
        <f t="shared" si="5542"/>
        <v>0</v>
      </c>
      <c r="BD1495" s="116">
        <f t="shared" si="5542"/>
        <v>0</v>
      </c>
      <c r="BE1495" s="116">
        <f t="shared" si="5542"/>
        <v>0</v>
      </c>
      <c r="BF1495" s="116">
        <f t="shared" si="5542"/>
        <v>0</v>
      </c>
      <c r="BG1495" s="116">
        <f t="shared" si="5542"/>
        <v>0</v>
      </c>
      <c r="BH1495" s="116">
        <f t="shared" si="5542"/>
        <v>0</v>
      </c>
      <c r="BI1495" s="116">
        <f t="shared" si="5410"/>
        <v>0</v>
      </c>
      <c r="BV1495" s="163"/>
      <c r="CI1495" s="163"/>
      <c r="CV1495" s="163"/>
      <c r="DI1495" s="163"/>
      <c r="DV1495" s="163"/>
      <c r="EI1495" s="163"/>
    </row>
    <row r="1496" spans="1:139" ht="15.75" hidden="1" customHeight="1" outlineLevel="1" x14ac:dyDescent="0.25">
      <c r="A1496" s="2">
        <f t="shared" ref="A1496:E1496" si="5546">A1317</f>
        <v>108</v>
      </c>
      <c r="B1496" s="1">
        <f t="shared" si="5546"/>
        <v>0</v>
      </c>
      <c r="C1496" s="1">
        <f t="shared" si="5546"/>
        <v>0</v>
      </c>
      <c r="D1496" s="2">
        <f t="shared" si="5546"/>
        <v>0</v>
      </c>
      <c r="E1496" s="162">
        <f t="shared" si="5546"/>
        <v>0</v>
      </c>
      <c r="F1496" s="123">
        <f t="shared" si="5495"/>
        <v>0</v>
      </c>
      <c r="G1496" s="213"/>
      <c r="H1496" s="213"/>
      <c r="J1496" s="191">
        <f t="shared" ref="J1496:U1496" si="5547">-I1317*($G1496/12)</f>
        <v>0</v>
      </c>
      <c r="K1496" s="191">
        <f t="shared" si="5547"/>
        <v>0</v>
      </c>
      <c r="L1496" s="191">
        <f t="shared" si="5547"/>
        <v>0</v>
      </c>
      <c r="M1496" s="191">
        <f t="shared" si="5547"/>
        <v>0</v>
      </c>
      <c r="N1496" s="191">
        <f t="shared" si="5547"/>
        <v>0</v>
      </c>
      <c r="O1496" s="191">
        <f t="shared" si="5547"/>
        <v>0</v>
      </c>
      <c r="P1496" s="191">
        <f t="shared" si="5547"/>
        <v>0</v>
      </c>
      <c r="Q1496" s="191">
        <f t="shared" si="5547"/>
        <v>0</v>
      </c>
      <c r="R1496" s="191">
        <f t="shared" si="5547"/>
        <v>0</v>
      </c>
      <c r="S1496" s="191">
        <f t="shared" si="5547"/>
        <v>0</v>
      </c>
      <c r="T1496" s="191">
        <f t="shared" si="5547"/>
        <v>0</v>
      </c>
      <c r="U1496" s="191">
        <f t="shared" si="5547"/>
        <v>0</v>
      </c>
      <c r="V1496" s="163">
        <f t="shared" si="5012"/>
        <v>0</v>
      </c>
      <c r="W1496" s="116">
        <f t="shared" si="5525"/>
        <v>0</v>
      </c>
      <c r="X1496" s="191">
        <f t="shared" si="5497"/>
        <v>0</v>
      </c>
      <c r="Y1496" s="191">
        <f t="shared" ref="Y1496:AH1496" si="5548">-X1317*($G1496/12)</f>
        <v>0</v>
      </c>
      <c r="Z1496" s="191">
        <f t="shared" si="5548"/>
        <v>0</v>
      </c>
      <c r="AA1496" s="191">
        <f t="shared" si="5548"/>
        <v>0</v>
      </c>
      <c r="AB1496" s="191">
        <f t="shared" si="5548"/>
        <v>0</v>
      </c>
      <c r="AC1496" s="191">
        <f t="shared" si="5548"/>
        <v>0</v>
      </c>
      <c r="AD1496" s="191">
        <f t="shared" si="5548"/>
        <v>0</v>
      </c>
      <c r="AE1496" s="191">
        <f t="shared" si="5548"/>
        <v>0</v>
      </c>
      <c r="AF1496" s="191">
        <f t="shared" si="5548"/>
        <v>0</v>
      </c>
      <c r="AG1496" s="191">
        <f t="shared" si="5548"/>
        <v>0</v>
      </c>
      <c r="AH1496" s="191">
        <f t="shared" si="5548"/>
        <v>0</v>
      </c>
      <c r="AI1496" s="116">
        <f t="shared" si="5483"/>
        <v>0</v>
      </c>
      <c r="AJ1496" s="116">
        <f t="shared" si="5487"/>
        <v>0</v>
      </c>
      <c r="AK1496" s="116">
        <f t="shared" si="5488"/>
        <v>0</v>
      </c>
      <c r="AL1496" s="116">
        <f t="shared" si="5488"/>
        <v>0</v>
      </c>
      <c r="AM1496" s="116">
        <f t="shared" si="5488"/>
        <v>0</v>
      </c>
      <c r="AN1496" s="116">
        <f t="shared" si="5488"/>
        <v>0</v>
      </c>
      <c r="AO1496" s="116">
        <f t="shared" si="5488"/>
        <v>0</v>
      </c>
      <c r="AP1496" s="116">
        <f t="shared" si="5488"/>
        <v>0</v>
      </c>
      <c r="AQ1496" s="116">
        <f t="shared" si="5488"/>
        <v>0</v>
      </c>
      <c r="AR1496" s="116">
        <f t="shared" si="5488"/>
        <v>0</v>
      </c>
      <c r="AS1496" s="116">
        <f t="shared" si="5488"/>
        <v>0</v>
      </c>
      <c r="AT1496" s="116">
        <f t="shared" si="5488"/>
        <v>0</v>
      </c>
      <c r="AU1496" s="116">
        <f t="shared" si="5488"/>
        <v>0</v>
      </c>
      <c r="AV1496" s="116">
        <f t="shared" si="5409"/>
        <v>0</v>
      </c>
      <c r="AW1496" s="116">
        <f t="shared" si="5489"/>
        <v>0</v>
      </c>
      <c r="AX1496" s="116">
        <f t="shared" si="5542"/>
        <v>0</v>
      </c>
      <c r="AY1496" s="116">
        <f t="shared" si="5542"/>
        <v>0</v>
      </c>
      <c r="AZ1496" s="116">
        <f t="shared" si="5542"/>
        <v>0</v>
      </c>
      <c r="BA1496" s="116">
        <f t="shared" si="5542"/>
        <v>0</v>
      </c>
      <c r="BB1496" s="116">
        <f t="shared" si="5542"/>
        <v>0</v>
      </c>
      <c r="BC1496" s="116">
        <f t="shared" si="5542"/>
        <v>0</v>
      </c>
      <c r="BD1496" s="116">
        <f t="shared" si="5542"/>
        <v>0</v>
      </c>
      <c r="BE1496" s="116">
        <f t="shared" si="5542"/>
        <v>0</v>
      </c>
      <c r="BF1496" s="116">
        <f t="shared" si="5542"/>
        <v>0</v>
      </c>
      <c r="BG1496" s="116">
        <f t="shared" si="5542"/>
        <v>0</v>
      </c>
      <c r="BH1496" s="116">
        <f t="shared" si="5542"/>
        <v>0</v>
      </c>
      <c r="BI1496" s="116">
        <f t="shared" si="5410"/>
        <v>0</v>
      </c>
      <c r="BV1496" s="163"/>
      <c r="CI1496" s="163"/>
      <c r="CV1496" s="163"/>
      <c r="DI1496" s="163"/>
      <c r="DV1496" s="163"/>
      <c r="EI1496" s="163"/>
    </row>
    <row r="1497" spans="1:139" ht="15.75" hidden="1" customHeight="1" outlineLevel="1" x14ac:dyDescent="0.25">
      <c r="A1497" s="2">
        <f t="shared" ref="A1497:E1497" si="5549">A1318</f>
        <v>109</v>
      </c>
      <c r="B1497" s="1">
        <f t="shared" si="5549"/>
        <v>0</v>
      </c>
      <c r="C1497" s="1">
        <f t="shared" si="5549"/>
        <v>0</v>
      </c>
      <c r="D1497" s="2">
        <f t="shared" si="5549"/>
        <v>0</v>
      </c>
      <c r="E1497" s="162">
        <f t="shared" si="5549"/>
        <v>0</v>
      </c>
      <c r="F1497" s="123">
        <f t="shared" si="5495"/>
        <v>0</v>
      </c>
      <c r="G1497" s="213"/>
      <c r="H1497" s="213"/>
      <c r="J1497" s="191">
        <f t="shared" ref="J1497:U1497" si="5550">-I1318*($G1497/12)</f>
        <v>0</v>
      </c>
      <c r="K1497" s="191">
        <f t="shared" si="5550"/>
        <v>0</v>
      </c>
      <c r="L1497" s="191">
        <f t="shared" si="5550"/>
        <v>0</v>
      </c>
      <c r="M1497" s="191">
        <f t="shared" si="5550"/>
        <v>0</v>
      </c>
      <c r="N1497" s="191">
        <f t="shared" si="5550"/>
        <v>0</v>
      </c>
      <c r="O1497" s="191">
        <f t="shared" si="5550"/>
        <v>0</v>
      </c>
      <c r="P1497" s="191">
        <f t="shared" si="5550"/>
        <v>0</v>
      </c>
      <c r="Q1497" s="191">
        <f t="shared" si="5550"/>
        <v>0</v>
      </c>
      <c r="R1497" s="191">
        <f t="shared" si="5550"/>
        <v>0</v>
      </c>
      <c r="S1497" s="191">
        <f t="shared" si="5550"/>
        <v>0</v>
      </c>
      <c r="T1497" s="191">
        <f t="shared" si="5550"/>
        <v>0</v>
      </c>
      <c r="U1497" s="191">
        <f t="shared" si="5550"/>
        <v>0</v>
      </c>
      <c r="V1497" s="163">
        <f t="shared" si="5012"/>
        <v>0</v>
      </c>
      <c r="W1497" s="116">
        <f t="shared" si="5525"/>
        <v>0</v>
      </c>
      <c r="X1497" s="191">
        <f t="shared" si="5497"/>
        <v>0</v>
      </c>
      <c r="Y1497" s="191">
        <f t="shared" ref="Y1497:AH1497" si="5551">-X1318*($G1497/12)</f>
        <v>0</v>
      </c>
      <c r="Z1497" s="191">
        <f t="shared" si="5551"/>
        <v>0</v>
      </c>
      <c r="AA1497" s="191">
        <f t="shared" si="5551"/>
        <v>0</v>
      </c>
      <c r="AB1497" s="191">
        <f t="shared" si="5551"/>
        <v>0</v>
      </c>
      <c r="AC1497" s="191">
        <f t="shared" si="5551"/>
        <v>0</v>
      </c>
      <c r="AD1497" s="191">
        <f t="shared" si="5551"/>
        <v>0</v>
      </c>
      <c r="AE1497" s="191">
        <f t="shared" si="5551"/>
        <v>0</v>
      </c>
      <c r="AF1497" s="191">
        <f t="shared" si="5551"/>
        <v>0</v>
      </c>
      <c r="AG1497" s="191">
        <f t="shared" si="5551"/>
        <v>0</v>
      </c>
      <c r="AH1497" s="191">
        <f t="shared" si="5551"/>
        <v>0</v>
      </c>
      <c r="AI1497" s="116">
        <f t="shared" si="5483"/>
        <v>0</v>
      </c>
      <c r="AJ1497" s="116">
        <f t="shared" si="5487"/>
        <v>0</v>
      </c>
      <c r="AK1497" s="116">
        <f t="shared" si="5488"/>
        <v>0</v>
      </c>
      <c r="AL1497" s="116">
        <f t="shared" si="5488"/>
        <v>0</v>
      </c>
      <c r="AM1497" s="116">
        <f t="shared" si="5488"/>
        <v>0</v>
      </c>
      <c r="AN1497" s="116">
        <f t="shared" si="5488"/>
        <v>0</v>
      </c>
      <c r="AO1497" s="116">
        <f t="shared" si="5488"/>
        <v>0</v>
      </c>
      <c r="AP1497" s="116">
        <f t="shared" si="5488"/>
        <v>0</v>
      </c>
      <c r="AQ1497" s="116">
        <f t="shared" si="5488"/>
        <v>0</v>
      </c>
      <c r="AR1497" s="116">
        <f t="shared" si="5488"/>
        <v>0</v>
      </c>
      <c r="AS1497" s="116">
        <f t="shared" si="5488"/>
        <v>0</v>
      </c>
      <c r="AT1497" s="116">
        <f t="shared" si="5488"/>
        <v>0</v>
      </c>
      <c r="AU1497" s="116">
        <f t="shared" si="5488"/>
        <v>0</v>
      </c>
      <c r="AV1497" s="116">
        <f t="shared" si="5409"/>
        <v>0</v>
      </c>
      <c r="AW1497" s="116">
        <f t="shared" si="5489"/>
        <v>0</v>
      </c>
      <c r="AX1497" s="116">
        <f t="shared" si="5542"/>
        <v>0</v>
      </c>
      <c r="AY1497" s="116">
        <f t="shared" si="5542"/>
        <v>0</v>
      </c>
      <c r="AZ1497" s="116">
        <f t="shared" si="5542"/>
        <v>0</v>
      </c>
      <c r="BA1497" s="116">
        <f t="shared" si="5542"/>
        <v>0</v>
      </c>
      <c r="BB1497" s="116">
        <f t="shared" si="5542"/>
        <v>0</v>
      </c>
      <c r="BC1497" s="116">
        <f t="shared" si="5542"/>
        <v>0</v>
      </c>
      <c r="BD1497" s="116">
        <f t="shared" si="5542"/>
        <v>0</v>
      </c>
      <c r="BE1497" s="116">
        <f t="shared" si="5542"/>
        <v>0</v>
      </c>
      <c r="BF1497" s="116">
        <f t="shared" si="5542"/>
        <v>0</v>
      </c>
      <c r="BG1497" s="116">
        <f t="shared" si="5542"/>
        <v>0</v>
      </c>
      <c r="BH1497" s="116">
        <f t="shared" si="5542"/>
        <v>0</v>
      </c>
      <c r="BI1497" s="116">
        <f t="shared" si="5410"/>
        <v>0</v>
      </c>
      <c r="BV1497" s="163"/>
      <c r="CI1497" s="163"/>
      <c r="CV1497" s="163"/>
      <c r="DI1497" s="163"/>
      <c r="DV1497" s="163"/>
      <c r="EI1497" s="163"/>
    </row>
    <row r="1498" spans="1:139" ht="15.75" hidden="1" customHeight="1" outlineLevel="1" x14ac:dyDescent="0.25">
      <c r="A1498" s="2">
        <f t="shared" ref="A1498:E1498" si="5552">A1319</f>
        <v>110</v>
      </c>
      <c r="B1498" s="1">
        <f t="shared" si="5552"/>
        <v>0</v>
      </c>
      <c r="C1498" s="1">
        <f t="shared" si="5552"/>
        <v>0</v>
      </c>
      <c r="D1498" s="2">
        <f t="shared" si="5552"/>
        <v>0</v>
      </c>
      <c r="E1498" s="162">
        <f t="shared" si="5552"/>
        <v>0</v>
      </c>
      <c r="F1498" s="123">
        <f t="shared" si="5495"/>
        <v>0</v>
      </c>
      <c r="G1498" s="213"/>
      <c r="H1498" s="213"/>
      <c r="J1498" s="191">
        <f t="shared" ref="J1498:U1498" si="5553">-I1319*($G1498/12)</f>
        <v>0</v>
      </c>
      <c r="K1498" s="191">
        <f t="shared" si="5553"/>
        <v>0</v>
      </c>
      <c r="L1498" s="191">
        <f t="shared" si="5553"/>
        <v>0</v>
      </c>
      <c r="M1498" s="191">
        <f t="shared" si="5553"/>
        <v>0</v>
      </c>
      <c r="N1498" s="191">
        <f t="shared" si="5553"/>
        <v>0</v>
      </c>
      <c r="O1498" s="191">
        <f t="shared" si="5553"/>
        <v>0</v>
      </c>
      <c r="P1498" s="191">
        <f t="shared" si="5553"/>
        <v>0</v>
      </c>
      <c r="Q1498" s="191">
        <f t="shared" si="5553"/>
        <v>0</v>
      </c>
      <c r="R1498" s="191">
        <f t="shared" si="5553"/>
        <v>0</v>
      </c>
      <c r="S1498" s="191">
        <f t="shared" si="5553"/>
        <v>0</v>
      </c>
      <c r="T1498" s="191">
        <f t="shared" si="5553"/>
        <v>0</v>
      </c>
      <c r="U1498" s="191">
        <f t="shared" si="5553"/>
        <v>0</v>
      </c>
      <c r="V1498" s="163">
        <f t="shared" si="5012"/>
        <v>0</v>
      </c>
      <c r="W1498" s="116">
        <f t="shared" si="5525"/>
        <v>0</v>
      </c>
      <c r="X1498" s="191">
        <f t="shared" si="5497"/>
        <v>0</v>
      </c>
      <c r="Y1498" s="191">
        <f t="shared" ref="Y1498:AH1498" si="5554">-X1319*($G1498/12)</f>
        <v>0</v>
      </c>
      <c r="Z1498" s="191">
        <f t="shared" si="5554"/>
        <v>0</v>
      </c>
      <c r="AA1498" s="191">
        <f t="shared" si="5554"/>
        <v>0</v>
      </c>
      <c r="AB1498" s="191">
        <f t="shared" si="5554"/>
        <v>0</v>
      </c>
      <c r="AC1498" s="191">
        <f t="shared" si="5554"/>
        <v>0</v>
      </c>
      <c r="AD1498" s="191">
        <f t="shared" si="5554"/>
        <v>0</v>
      </c>
      <c r="AE1498" s="191">
        <f t="shared" si="5554"/>
        <v>0</v>
      </c>
      <c r="AF1498" s="191">
        <f t="shared" si="5554"/>
        <v>0</v>
      </c>
      <c r="AG1498" s="191">
        <f t="shared" si="5554"/>
        <v>0</v>
      </c>
      <c r="AH1498" s="191">
        <f t="shared" si="5554"/>
        <v>0</v>
      </c>
      <c r="AI1498" s="116">
        <f t="shared" si="5483"/>
        <v>0</v>
      </c>
      <c r="AJ1498" s="116">
        <f t="shared" si="5487"/>
        <v>0</v>
      </c>
      <c r="AK1498" s="116">
        <f t="shared" si="5488"/>
        <v>0</v>
      </c>
      <c r="AL1498" s="116">
        <f t="shared" si="5488"/>
        <v>0</v>
      </c>
      <c r="AM1498" s="116">
        <f t="shared" si="5488"/>
        <v>0</v>
      </c>
      <c r="AN1498" s="116">
        <f t="shared" si="5488"/>
        <v>0</v>
      </c>
      <c r="AO1498" s="116">
        <f t="shared" si="5488"/>
        <v>0</v>
      </c>
      <c r="AP1498" s="116">
        <f t="shared" si="5488"/>
        <v>0</v>
      </c>
      <c r="AQ1498" s="116">
        <f t="shared" si="5488"/>
        <v>0</v>
      </c>
      <c r="AR1498" s="116">
        <f t="shared" si="5488"/>
        <v>0</v>
      </c>
      <c r="AS1498" s="116">
        <f t="shared" si="5488"/>
        <v>0</v>
      </c>
      <c r="AT1498" s="116">
        <f t="shared" si="5488"/>
        <v>0</v>
      </c>
      <c r="AU1498" s="116">
        <f t="shared" ref="AL1498:AU1513" si="5555">-AT1319*($H1498/12)</f>
        <v>0</v>
      </c>
      <c r="AV1498" s="116">
        <f t="shared" si="5409"/>
        <v>0</v>
      </c>
      <c r="AW1498" s="116">
        <f t="shared" si="5489"/>
        <v>0</v>
      </c>
      <c r="AX1498" s="116">
        <f t="shared" si="5542"/>
        <v>0</v>
      </c>
      <c r="AY1498" s="116">
        <f t="shared" si="5542"/>
        <v>0</v>
      </c>
      <c r="AZ1498" s="116">
        <f t="shared" si="5542"/>
        <v>0</v>
      </c>
      <c r="BA1498" s="116">
        <f t="shared" si="5542"/>
        <v>0</v>
      </c>
      <c r="BB1498" s="116">
        <f t="shared" si="5542"/>
        <v>0</v>
      </c>
      <c r="BC1498" s="116">
        <f t="shared" si="5542"/>
        <v>0</v>
      </c>
      <c r="BD1498" s="116">
        <f t="shared" si="5542"/>
        <v>0</v>
      </c>
      <c r="BE1498" s="116">
        <f t="shared" si="5542"/>
        <v>0</v>
      </c>
      <c r="BF1498" s="116">
        <f t="shared" si="5542"/>
        <v>0</v>
      </c>
      <c r="BG1498" s="116">
        <f t="shared" si="5542"/>
        <v>0</v>
      </c>
      <c r="BH1498" s="116">
        <f t="shared" si="5542"/>
        <v>0</v>
      </c>
      <c r="BI1498" s="116">
        <f t="shared" si="5410"/>
        <v>0</v>
      </c>
      <c r="BV1498" s="163"/>
      <c r="CI1498" s="163"/>
      <c r="CV1498" s="163"/>
      <c r="DI1498" s="163"/>
      <c r="DV1498" s="163"/>
      <c r="EI1498" s="163"/>
    </row>
    <row r="1499" spans="1:139" ht="15.75" hidden="1" customHeight="1" outlineLevel="1" x14ac:dyDescent="0.25">
      <c r="A1499" s="2">
        <f t="shared" ref="A1499:E1499" si="5556">A1320</f>
        <v>111</v>
      </c>
      <c r="B1499" s="1">
        <f t="shared" si="5556"/>
        <v>0</v>
      </c>
      <c r="C1499" s="1">
        <f t="shared" si="5556"/>
        <v>0</v>
      </c>
      <c r="D1499" s="2">
        <f t="shared" si="5556"/>
        <v>0</v>
      </c>
      <c r="E1499" s="162">
        <f t="shared" si="5556"/>
        <v>0</v>
      </c>
      <c r="F1499" s="123">
        <f t="shared" si="5495"/>
        <v>0</v>
      </c>
      <c r="G1499" s="213"/>
      <c r="H1499" s="213"/>
      <c r="J1499" s="191">
        <f t="shared" ref="J1499:U1499" si="5557">-I1320*($G1499/12)</f>
        <v>0</v>
      </c>
      <c r="K1499" s="191">
        <f t="shared" si="5557"/>
        <v>0</v>
      </c>
      <c r="L1499" s="191">
        <f t="shared" si="5557"/>
        <v>0</v>
      </c>
      <c r="M1499" s="191">
        <f t="shared" si="5557"/>
        <v>0</v>
      </c>
      <c r="N1499" s="191">
        <f t="shared" si="5557"/>
        <v>0</v>
      </c>
      <c r="O1499" s="191">
        <f t="shared" si="5557"/>
        <v>0</v>
      </c>
      <c r="P1499" s="191">
        <f t="shared" si="5557"/>
        <v>0</v>
      </c>
      <c r="Q1499" s="191">
        <f t="shared" si="5557"/>
        <v>0</v>
      </c>
      <c r="R1499" s="191">
        <f t="shared" si="5557"/>
        <v>0</v>
      </c>
      <c r="S1499" s="191">
        <f t="shared" si="5557"/>
        <v>0</v>
      </c>
      <c r="T1499" s="191">
        <f t="shared" si="5557"/>
        <v>0</v>
      </c>
      <c r="U1499" s="191">
        <f t="shared" si="5557"/>
        <v>0</v>
      </c>
      <c r="V1499" s="163">
        <f t="shared" si="5012"/>
        <v>0</v>
      </c>
      <c r="W1499" s="116">
        <f t="shared" si="5525"/>
        <v>0</v>
      </c>
      <c r="X1499" s="191">
        <f t="shared" si="5497"/>
        <v>0</v>
      </c>
      <c r="Y1499" s="191">
        <f t="shared" ref="Y1499:AH1499" si="5558">-X1320*($G1499/12)</f>
        <v>0</v>
      </c>
      <c r="Z1499" s="191">
        <f t="shared" si="5558"/>
        <v>0</v>
      </c>
      <c r="AA1499" s="191">
        <f t="shared" si="5558"/>
        <v>0</v>
      </c>
      <c r="AB1499" s="191">
        <f t="shared" si="5558"/>
        <v>0</v>
      </c>
      <c r="AC1499" s="191">
        <f t="shared" si="5558"/>
        <v>0</v>
      </c>
      <c r="AD1499" s="191">
        <f t="shared" si="5558"/>
        <v>0</v>
      </c>
      <c r="AE1499" s="191">
        <f t="shared" si="5558"/>
        <v>0</v>
      </c>
      <c r="AF1499" s="191">
        <f t="shared" si="5558"/>
        <v>0</v>
      </c>
      <c r="AG1499" s="191">
        <f t="shared" si="5558"/>
        <v>0</v>
      </c>
      <c r="AH1499" s="191">
        <f t="shared" si="5558"/>
        <v>0</v>
      </c>
      <c r="AI1499" s="116">
        <f t="shared" si="5483"/>
        <v>0</v>
      </c>
      <c r="AJ1499" s="116">
        <f t="shared" si="5487"/>
        <v>0</v>
      </c>
      <c r="AK1499" s="116">
        <f t="shared" si="5488"/>
        <v>0</v>
      </c>
      <c r="AL1499" s="116">
        <f t="shared" si="5555"/>
        <v>0</v>
      </c>
      <c r="AM1499" s="116">
        <f t="shared" si="5555"/>
        <v>0</v>
      </c>
      <c r="AN1499" s="116">
        <f t="shared" si="5555"/>
        <v>0</v>
      </c>
      <c r="AO1499" s="116">
        <f t="shared" si="5555"/>
        <v>0</v>
      </c>
      <c r="AP1499" s="116">
        <f t="shared" si="5555"/>
        <v>0</v>
      </c>
      <c r="AQ1499" s="116">
        <f t="shared" si="5555"/>
        <v>0</v>
      </c>
      <c r="AR1499" s="116">
        <f t="shared" si="5555"/>
        <v>0</v>
      </c>
      <c r="AS1499" s="116">
        <f t="shared" si="5555"/>
        <v>0</v>
      </c>
      <c r="AT1499" s="116">
        <f t="shared" si="5555"/>
        <v>0</v>
      </c>
      <c r="AU1499" s="116">
        <f t="shared" si="5555"/>
        <v>0</v>
      </c>
      <c r="AV1499" s="116">
        <f t="shared" si="5409"/>
        <v>0</v>
      </c>
      <c r="AW1499" s="116">
        <f t="shared" si="5489"/>
        <v>0</v>
      </c>
      <c r="AX1499" s="116">
        <f t="shared" si="5542"/>
        <v>0</v>
      </c>
      <c r="AY1499" s="116">
        <f t="shared" si="5542"/>
        <v>0</v>
      </c>
      <c r="AZ1499" s="116">
        <f t="shared" si="5542"/>
        <v>0</v>
      </c>
      <c r="BA1499" s="116">
        <f t="shared" si="5542"/>
        <v>0</v>
      </c>
      <c r="BB1499" s="116">
        <f t="shared" si="5542"/>
        <v>0</v>
      </c>
      <c r="BC1499" s="116">
        <f t="shared" si="5542"/>
        <v>0</v>
      </c>
      <c r="BD1499" s="116">
        <f t="shared" si="5542"/>
        <v>0</v>
      </c>
      <c r="BE1499" s="116">
        <f t="shared" si="5542"/>
        <v>0</v>
      </c>
      <c r="BF1499" s="116">
        <f t="shared" si="5542"/>
        <v>0</v>
      </c>
      <c r="BG1499" s="116">
        <f t="shared" si="5542"/>
        <v>0</v>
      </c>
      <c r="BH1499" s="116">
        <f t="shared" si="5542"/>
        <v>0</v>
      </c>
      <c r="BI1499" s="116">
        <f t="shared" si="5410"/>
        <v>0</v>
      </c>
      <c r="BV1499" s="163"/>
      <c r="CI1499" s="163"/>
      <c r="CV1499" s="163"/>
      <c r="DI1499" s="163"/>
      <c r="DV1499" s="163"/>
      <c r="EI1499" s="163"/>
    </row>
    <row r="1500" spans="1:139" ht="15.75" hidden="1" customHeight="1" outlineLevel="1" x14ac:dyDescent="0.25">
      <c r="A1500" s="2">
        <f t="shared" ref="A1500:E1500" si="5559">A1321</f>
        <v>112</v>
      </c>
      <c r="B1500" s="1">
        <f t="shared" si="5559"/>
        <v>0</v>
      </c>
      <c r="C1500" s="1">
        <f t="shared" si="5559"/>
        <v>0</v>
      </c>
      <c r="D1500" s="2">
        <f t="shared" si="5559"/>
        <v>0</v>
      </c>
      <c r="E1500" s="162">
        <f t="shared" si="5559"/>
        <v>0</v>
      </c>
      <c r="F1500" s="123">
        <f t="shared" si="5495"/>
        <v>0</v>
      </c>
      <c r="G1500" s="213"/>
      <c r="H1500" s="213"/>
      <c r="J1500" s="191">
        <f t="shared" ref="J1500:U1500" si="5560">-I1321*($G1500/12)</f>
        <v>0</v>
      </c>
      <c r="K1500" s="191">
        <f t="shared" si="5560"/>
        <v>0</v>
      </c>
      <c r="L1500" s="191">
        <f t="shared" si="5560"/>
        <v>0</v>
      </c>
      <c r="M1500" s="191">
        <f t="shared" si="5560"/>
        <v>0</v>
      </c>
      <c r="N1500" s="191">
        <f t="shared" si="5560"/>
        <v>0</v>
      </c>
      <c r="O1500" s="191">
        <f t="shared" si="5560"/>
        <v>0</v>
      </c>
      <c r="P1500" s="191">
        <f t="shared" si="5560"/>
        <v>0</v>
      </c>
      <c r="Q1500" s="191">
        <f t="shared" si="5560"/>
        <v>0</v>
      </c>
      <c r="R1500" s="191">
        <f t="shared" si="5560"/>
        <v>0</v>
      </c>
      <c r="S1500" s="191">
        <f t="shared" si="5560"/>
        <v>0</v>
      </c>
      <c r="T1500" s="191">
        <f t="shared" si="5560"/>
        <v>0</v>
      </c>
      <c r="U1500" s="191">
        <f t="shared" si="5560"/>
        <v>0</v>
      </c>
      <c r="V1500" s="163">
        <f t="shared" si="5012"/>
        <v>0</v>
      </c>
      <c r="W1500" s="116">
        <f t="shared" si="5525"/>
        <v>0</v>
      </c>
      <c r="X1500" s="191">
        <f t="shared" si="5497"/>
        <v>0</v>
      </c>
      <c r="Y1500" s="191">
        <f t="shared" ref="Y1500:AH1500" si="5561">-X1321*($G1500/12)</f>
        <v>0</v>
      </c>
      <c r="Z1500" s="191">
        <f t="shared" si="5561"/>
        <v>0</v>
      </c>
      <c r="AA1500" s="191">
        <f t="shared" si="5561"/>
        <v>0</v>
      </c>
      <c r="AB1500" s="191">
        <f t="shared" si="5561"/>
        <v>0</v>
      </c>
      <c r="AC1500" s="191">
        <f t="shared" si="5561"/>
        <v>0</v>
      </c>
      <c r="AD1500" s="191">
        <f t="shared" si="5561"/>
        <v>0</v>
      </c>
      <c r="AE1500" s="191">
        <f t="shared" si="5561"/>
        <v>0</v>
      </c>
      <c r="AF1500" s="191">
        <f t="shared" si="5561"/>
        <v>0</v>
      </c>
      <c r="AG1500" s="191">
        <f t="shared" si="5561"/>
        <v>0</v>
      </c>
      <c r="AH1500" s="191">
        <f t="shared" si="5561"/>
        <v>0</v>
      </c>
      <c r="AI1500" s="116">
        <f t="shared" si="5483"/>
        <v>0</v>
      </c>
      <c r="AJ1500" s="116">
        <f t="shared" si="5487"/>
        <v>0</v>
      </c>
      <c r="AK1500" s="116">
        <f t="shared" si="5488"/>
        <v>0</v>
      </c>
      <c r="AL1500" s="116">
        <f t="shared" si="5555"/>
        <v>0</v>
      </c>
      <c r="AM1500" s="116">
        <f t="shared" si="5555"/>
        <v>0</v>
      </c>
      <c r="AN1500" s="116">
        <f t="shared" si="5555"/>
        <v>0</v>
      </c>
      <c r="AO1500" s="116">
        <f t="shared" si="5555"/>
        <v>0</v>
      </c>
      <c r="AP1500" s="116">
        <f t="shared" si="5555"/>
        <v>0</v>
      </c>
      <c r="AQ1500" s="116">
        <f t="shared" si="5555"/>
        <v>0</v>
      </c>
      <c r="AR1500" s="116">
        <f t="shared" si="5555"/>
        <v>0</v>
      </c>
      <c r="AS1500" s="116">
        <f t="shared" si="5555"/>
        <v>0</v>
      </c>
      <c r="AT1500" s="116">
        <f t="shared" si="5555"/>
        <v>0</v>
      </c>
      <c r="AU1500" s="116">
        <f t="shared" si="5555"/>
        <v>0</v>
      </c>
      <c r="AV1500" s="116">
        <f t="shared" si="5409"/>
        <v>0</v>
      </c>
      <c r="AW1500" s="116">
        <f t="shared" si="5489"/>
        <v>0</v>
      </c>
      <c r="AX1500" s="116">
        <f t="shared" si="5542"/>
        <v>0</v>
      </c>
      <c r="AY1500" s="116">
        <f t="shared" si="5542"/>
        <v>0</v>
      </c>
      <c r="AZ1500" s="116">
        <f t="shared" si="5542"/>
        <v>0</v>
      </c>
      <c r="BA1500" s="116">
        <f t="shared" si="5542"/>
        <v>0</v>
      </c>
      <c r="BB1500" s="116">
        <f t="shared" si="5542"/>
        <v>0</v>
      </c>
      <c r="BC1500" s="116">
        <f t="shared" si="5542"/>
        <v>0</v>
      </c>
      <c r="BD1500" s="116">
        <f t="shared" si="5542"/>
        <v>0</v>
      </c>
      <c r="BE1500" s="116">
        <f t="shared" si="5542"/>
        <v>0</v>
      </c>
      <c r="BF1500" s="116">
        <f t="shared" si="5542"/>
        <v>0</v>
      </c>
      <c r="BG1500" s="116">
        <f t="shared" si="5542"/>
        <v>0</v>
      </c>
      <c r="BH1500" s="116">
        <f t="shared" si="5542"/>
        <v>0</v>
      </c>
      <c r="BI1500" s="116">
        <f t="shared" si="5410"/>
        <v>0</v>
      </c>
      <c r="BV1500" s="163"/>
      <c r="CI1500" s="163"/>
      <c r="CV1500" s="163"/>
      <c r="DI1500" s="163"/>
      <c r="DV1500" s="163"/>
      <c r="EI1500" s="163"/>
    </row>
    <row r="1501" spans="1:139" ht="15.75" hidden="1" customHeight="1" outlineLevel="1" x14ac:dyDescent="0.25">
      <c r="A1501" s="2">
        <f t="shared" ref="A1501:E1501" si="5562">A1322</f>
        <v>113</v>
      </c>
      <c r="B1501" s="1">
        <f t="shared" si="5562"/>
        <v>0</v>
      </c>
      <c r="C1501" s="1">
        <f t="shared" si="5562"/>
        <v>0</v>
      </c>
      <c r="D1501" s="2">
        <f t="shared" si="5562"/>
        <v>0</v>
      </c>
      <c r="E1501" s="162">
        <f t="shared" si="5562"/>
        <v>0</v>
      </c>
      <c r="F1501" s="123">
        <f t="shared" si="5495"/>
        <v>0</v>
      </c>
      <c r="G1501" s="213"/>
      <c r="H1501" s="213"/>
      <c r="J1501" s="191">
        <f t="shared" ref="J1501:U1501" si="5563">-I1322*($G1501/12)</f>
        <v>0</v>
      </c>
      <c r="K1501" s="191">
        <f t="shared" si="5563"/>
        <v>0</v>
      </c>
      <c r="L1501" s="191">
        <f t="shared" si="5563"/>
        <v>0</v>
      </c>
      <c r="M1501" s="191">
        <f t="shared" si="5563"/>
        <v>0</v>
      </c>
      <c r="N1501" s="191">
        <f t="shared" si="5563"/>
        <v>0</v>
      </c>
      <c r="O1501" s="191">
        <f t="shared" si="5563"/>
        <v>0</v>
      </c>
      <c r="P1501" s="191">
        <f t="shared" si="5563"/>
        <v>0</v>
      </c>
      <c r="Q1501" s="191">
        <f t="shared" si="5563"/>
        <v>0</v>
      </c>
      <c r="R1501" s="191">
        <f t="shared" si="5563"/>
        <v>0</v>
      </c>
      <c r="S1501" s="191">
        <f t="shared" si="5563"/>
        <v>0</v>
      </c>
      <c r="T1501" s="191">
        <f t="shared" si="5563"/>
        <v>0</v>
      </c>
      <c r="U1501" s="191">
        <f t="shared" si="5563"/>
        <v>0</v>
      </c>
      <c r="V1501" s="163">
        <f t="shared" si="5012"/>
        <v>0</v>
      </c>
      <c r="W1501" s="116">
        <f t="shared" si="5525"/>
        <v>0</v>
      </c>
      <c r="X1501" s="191">
        <f t="shared" si="5497"/>
        <v>0</v>
      </c>
      <c r="Y1501" s="191">
        <f t="shared" ref="Y1501:AH1501" si="5564">-X1322*($G1501/12)</f>
        <v>0</v>
      </c>
      <c r="Z1501" s="191">
        <f t="shared" si="5564"/>
        <v>0</v>
      </c>
      <c r="AA1501" s="191">
        <f t="shared" si="5564"/>
        <v>0</v>
      </c>
      <c r="AB1501" s="191">
        <f t="shared" si="5564"/>
        <v>0</v>
      </c>
      <c r="AC1501" s="191">
        <f t="shared" si="5564"/>
        <v>0</v>
      </c>
      <c r="AD1501" s="191">
        <f t="shared" si="5564"/>
        <v>0</v>
      </c>
      <c r="AE1501" s="191">
        <f t="shared" si="5564"/>
        <v>0</v>
      </c>
      <c r="AF1501" s="191">
        <f t="shared" si="5564"/>
        <v>0</v>
      </c>
      <c r="AG1501" s="191">
        <f t="shared" si="5564"/>
        <v>0</v>
      </c>
      <c r="AH1501" s="191">
        <f t="shared" si="5564"/>
        <v>0</v>
      </c>
      <c r="AI1501" s="116">
        <f t="shared" si="5483"/>
        <v>0</v>
      </c>
      <c r="AJ1501" s="116">
        <f t="shared" si="5487"/>
        <v>0</v>
      </c>
      <c r="AK1501" s="116">
        <f t="shared" si="5488"/>
        <v>0</v>
      </c>
      <c r="AL1501" s="116">
        <f t="shared" si="5555"/>
        <v>0</v>
      </c>
      <c r="AM1501" s="116">
        <f t="shared" si="5555"/>
        <v>0</v>
      </c>
      <c r="AN1501" s="116">
        <f t="shared" si="5555"/>
        <v>0</v>
      </c>
      <c r="AO1501" s="116">
        <f t="shared" si="5555"/>
        <v>0</v>
      </c>
      <c r="AP1501" s="116">
        <f t="shared" si="5555"/>
        <v>0</v>
      </c>
      <c r="AQ1501" s="116">
        <f t="shared" si="5555"/>
        <v>0</v>
      </c>
      <c r="AR1501" s="116">
        <f t="shared" si="5555"/>
        <v>0</v>
      </c>
      <c r="AS1501" s="116">
        <f t="shared" si="5555"/>
        <v>0</v>
      </c>
      <c r="AT1501" s="116">
        <f t="shared" si="5555"/>
        <v>0</v>
      </c>
      <c r="AU1501" s="116">
        <f t="shared" si="5555"/>
        <v>0</v>
      </c>
      <c r="AV1501" s="116">
        <f t="shared" si="5409"/>
        <v>0</v>
      </c>
      <c r="AW1501" s="116">
        <f t="shared" si="5489"/>
        <v>0</v>
      </c>
      <c r="AX1501" s="116">
        <f t="shared" si="5542"/>
        <v>0</v>
      </c>
      <c r="AY1501" s="116">
        <f t="shared" si="5542"/>
        <v>0</v>
      </c>
      <c r="AZ1501" s="116">
        <f t="shared" si="5542"/>
        <v>0</v>
      </c>
      <c r="BA1501" s="116">
        <f t="shared" si="5542"/>
        <v>0</v>
      </c>
      <c r="BB1501" s="116">
        <f t="shared" si="5542"/>
        <v>0</v>
      </c>
      <c r="BC1501" s="116">
        <f t="shared" si="5542"/>
        <v>0</v>
      </c>
      <c r="BD1501" s="116">
        <f t="shared" si="5542"/>
        <v>0</v>
      </c>
      <c r="BE1501" s="116">
        <f t="shared" si="5542"/>
        <v>0</v>
      </c>
      <c r="BF1501" s="116">
        <f t="shared" si="5542"/>
        <v>0</v>
      </c>
      <c r="BG1501" s="116">
        <f t="shared" si="5542"/>
        <v>0</v>
      </c>
      <c r="BH1501" s="116">
        <f t="shared" si="5542"/>
        <v>0</v>
      </c>
      <c r="BI1501" s="116">
        <f t="shared" si="5410"/>
        <v>0</v>
      </c>
      <c r="BV1501" s="163"/>
      <c r="CI1501" s="163"/>
      <c r="CV1501" s="163"/>
      <c r="DI1501" s="163"/>
      <c r="DV1501" s="163"/>
      <c r="EI1501" s="163"/>
    </row>
    <row r="1502" spans="1:139" ht="15.75" hidden="1" customHeight="1" outlineLevel="1" x14ac:dyDescent="0.25">
      <c r="A1502" s="2">
        <f t="shared" ref="A1502:E1502" si="5565">A1323</f>
        <v>114</v>
      </c>
      <c r="B1502" s="1">
        <f t="shared" si="5565"/>
        <v>0</v>
      </c>
      <c r="C1502" s="1">
        <f t="shared" si="5565"/>
        <v>0</v>
      </c>
      <c r="D1502" s="2">
        <f t="shared" si="5565"/>
        <v>0</v>
      </c>
      <c r="E1502" s="162">
        <f t="shared" si="5565"/>
        <v>0</v>
      </c>
      <c r="F1502" s="123">
        <f t="shared" si="5495"/>
        <v>0</v>
      </c>
      <c r="G1502" s="213"/>
      <c r="H1502" s="213"/>
      <c r="J1502" s="191">
        <f t="shared" ref="J1502:U1502" si="5566">-I1323*($G1502/12)</f>
        <v>0</v>
      </c>
      <c r="K1502" s="191">
        <f t="shared" si="5566"/>
        <v>0</v>
      </c>
      <c r="L1502" s="191">
        <f t="shared" si="5566"/>
        <v>0</v>
      </c>
      <c r="M1502" s="191">
        <f t="shared" si="5566"/>
        <v>0</v>
      </c>
      <c r="N1502" s="191">
        <f t="shared" si="5566"/>
        <v>0</v>
      </c>
      <c r="O1502" s="191">
        <f t="shared" si="5566"/>
        <v>0</v>
      </c>
      <c r="P1502" s="191">
        <f t="shared" si="5566"/>
        <v>0</v>
      </c>
      <c r="Q1502" s="191">
        <f t="shared" si="5566"/>
        <v>0</v>
      </c>
      <c r="R1502" s="191">
        <f t="shared" si="5566"/>
        <v>0</v>
      </c>
      <c r="S1502" s="191">
        <f t="shared" si="5566"/>
        <v>0</v>
      </c>
      <c r="T1502" s="191">
        <f t="shared" si="5566"/>
        <v>0</v>
      </c>
      <c r="U1502" s="191">
        <f t="shared" si="5566"/>
        <v>0</v>
      </c>
      <c r="V1502" s="163">
        <f t="shared" si="5012"/>
        <v>0</v>
      </c>
      <c r="W1502" s="116">
        <f t="shared" si="5525"/>
        <v>0</v>
      </c>
      <c r="X1502" s="191">
        <f t="shared" si="5497"/>
        <v>0</v>
      </c>
      <c r="Y1502" s="191">
        <f t="shared" ref="Y1502:AH1502" si="5567">-X1323*($G1502/12)</f>
        <v>0</v>
      </c>
      <c r="Z1502" s="191">
        <f t="shared" si="5567"/>
        <v>0</v>
      </c>
      <c r="AA1502" s="191">
        <f t="shared" si="5567"/>
        <v>0</v>
      </c>
      <c r="AB1502" s="191">
        <f t="shared" si="5567"/>
        <v>0</v>
      </c>
      <c r="AC1502" s="191">
        <f t="shared" si="5567"/>
        <v>0</v>
      </c>
      <c r="AD1502" s="191">
        <f t="shared" si="5567"/>
        <v>0</v>
      </c>
      <c r="AE1502" s="191">
        <f t="shared" si="5567"/>
        <v>0</v>
      </c>
      <c r="AF1502" s="191">
        <f t="shared" si="5567"/>
        <v>0</v>
      </c>
      <c r="AG1502" s="191">
        <f t="shared" si="5567"/>
        <v>0</v>
      </c>
      <c r="AH1502" s="191">
        <f t="shared" si="5567"/>
        <v>0</v>
      </c>
      <c r="AI1502" s="116">
        <f t="shared" si="5483"/>
        <v>0</v>
      </c>
      <c r="AJ1502" s="116">
        <f t="shared" si="5487"/>
        <v>0</v>
      </c>
      <c r="AK1502" s="116">
        <f t="shared" si="5488"/>
        <v>0</v>
      </c>
      <c r="AL1502" s="116">
        <f t="shared" si="5555"/>
        <v>0</v>
      </c>
      <c r="AM1502" s="116">
        <f t="shared" si="5555"/>
        <v>0</v>
      </c>
      <c r="AN1502" s="116">
        <f t="shared" si="5555"/>
        <v>0</v>
      </c>
      <c r="AO1502" s="116">
        <f t="shared" si="5555"/>
        <v>0</v>
      </c>
      <c r="AP1502" s="116">
        <f t="shared" si="5555"/>
        <v>0</v>
      </c>
      <c r="AQ1502" s="116">
        <f t="shared" si="5555"/>
        <v>0</v>
      </c>
      <c r="AR1502" s="116">
        <f t="shared" si="5555"/>
        <v>0</v>
      </c>
      <c r="AS1502" s="116">
        <f t="shared" si="5555"/>
        <v>0</v>
      </c>
      <c r="AT1502" s="116">
        <f t="shared" si="5555"/>
        <v>0</v>
      </c>
      <c r="AU1502" s="116">
        <f t="shared" si="5555"/>
        <v>0</v>
      </c>
      <c r="AV1502" s="116">
        <f t="shared" si="5409"/>
        <v>0</v>
      </c>
      <c r="AW1502" s="116">
        <f t="shared" si="5489"/>
        <v>0</v>
      </c>
      <c r="AX1502" s="116">
        <f t="shared" si="5542"/>
        <v>0</v>
      </c>
      <c r="AY1502" s="116">
        <f t="shared" si="5542"/>
        <v>0</v>
      </c>
      <c r="AZ1502" s="116">
        <f t="shared" si="5542"/>
        <v>0</v>
      </c>
      <c r="BA1502" s="116">
        <f t="shared" si="5542"/>
        <v>0</v>
      </c>
      <c r="BB1502" s="116">
        <f t="shared" si="5542"/>
        <v>0</v>
      </c>
      <c r="BC1502" s="116">
        <f t="shared" si="5542"/>
        <v>0</v>
      </c>
      <c r="BD1502" s="116">
        <f t="shared" si="5542"/>
        <v>0</v>
      </c>
      <c r="BE1502" s="116">
        <f t="shared" si="5542"/>
        <v>0</v>
      </c>
      <c r="BF1502" s="116">
        <f t="shared" si="5542"/>
        <v>0</v>
      </c>
      <c r="BG1502" s="116">
        <f t="shared" si="5542"/>
        <v>0</v>
      </c>
      <c r="BH1502" s="116">
        <f t="shared" si="5542"/>
        <v>0</v>
      </c>
      <c r="BI1502" s="116">
        <f t="shared" si="5410"/>
        <v>0</v>
      </c>
      <c r="BV1502" s="163"/>
      <c r="CI1502" s="163"/>
      <c r="CV1502" s="163"/>
      <c r="DI1502" s="163"/>
      <c r="DV1502" s="163"/>
      <c r="EI1502" s="163"/>
    </row>
    <row r="1503" spans="1:139" ht="15.75" hidden="1" customHeight="1" outlineLevel="1" x14ac:dyDescent="0.25">
      <c r="A1503" s="2">
        <f t="shared" ref="A1503:E1503" si="5568">A1324</f>
        <v>115</v>
      </c>
      <c r="B1503" s="1">
        <f t="shared" si="5568"/>
        <v>0</v>
      </c>
      <c r="C1503" s="1">
        <f t="shared" si="5568"/>
        <v>0</v>
      </c>
      <c r="D1503" s="2">
        <f t="shared" si="5568"/>
        <v>0</v>
      </c>
      <c r="E1503" s="162">
        <f t="shared" si="5568"/>
        <v>0</v>
      </c>
      <c r="F1503" s="123">
        <f t="shared" si="5495"/>
        <v>0</v>
      </c>
      <c r="G1503" s="213"/>
      <c r="H1503" s="213"/>
      <c r="J1503" s="191">
        <f t="shared" ref="J1503:U1503" si="5569">-I1324*($G1503/12)</f>
        <v>0</v>
      </c>
      <c r="K1503" s="191">
        <f t="shared" si="5569"/>
        <v>0</v>
      </c>
      <c r="L1503" s="191">
        <f t="shared" si="5569"/>
        <v>0</v>
      </c>
      <c r="M1503" s="191">
        <f t="shared" si="5569"/>
        <v>0</v>
      </c>
      <c r="N1503" s="191">
        <f t="shared" si="5569"/>
        <v>0</v>
      </c>
      <c r="O1503" s="191">
        <f t="shared" si="5569"/>
        <v>0</v>
      </c>
      <c r="P1503" s="191">
        <f t="shared" si="5569"/>
        <v>0</v>
      </c>
      <c r="Q1503" s="191">
        <f t="shared" si="5569"/>
        <v>0</v>
      </c>
      <c r="R1503" s="191">
        <f t="shared" si="5569"/>
        <v>0</v>
      </c>
      <c r="S1503" s="191">
        <f t="shared" si="5569"/>
        <v>0</v>
      </c>
      <c r="T1503" s="191">
        <f t="shared" si="5569"/>
        <v>0</v>
      </c>
      <c r="U1503" s="191">
        <f t="shared" si="5569"/>
        <v>0</v>
      </c>
      <c r="V1503" s="163">
        <f t="shared" si="5012"/>
        <v>0</v>
      </c>
      <c r="W1503" s="116">
        <f t="shared" si="5525"/>
        <v>0</v>
      </c>
      <c r="X1503" s="191">
        <f t="shared" si="5497"/>
        <v>0</v>
      </c>
      <c r="Y1503" s="191">
        <f t="shared" ref="Y1503:AH1503" si="5570">-X1324*($G1503/12)</f>
        <v>0</v>
      </c>
      <c r="Z1503" s="191">
        <f t="shared" si="5570"/>
        <v>0</v>
      </c>
      <c r="AA1503" s="191">
        <f t="shared" si="5570"/>
        <v>0</v>
      </c>
      <c r="AB1503" s="191">
        <f t="shared" si="5570"/>
        <v>0</v>
      </c>
      <c r="AC1503" s="191">
        <f t="shared" si="5570"/>
        <v>0</v>
      </c>
      <c r="AD1503" s="191">
        <f t="shared" si="5570"/>
        <v>0</v>
      </c>
      <c r="AE1503" s="191">
        <f t="shared" si="5570"/>
        <v>0</v>
      </c>
      <c r="AF1503" s="191">
        <f t="shared" si="5570"/>
        <v>0</v>
      </c>
      <c r="AG1503" s="191">
        <f t="shared" si="5570"/>
        <v>0</v>
      </c>
      <c r="AH1503" s="191">
        <f t="shared" si="5570"/>
        <v>0</v>
      </c>
      <c r="AI1503" s="116">
        <f t="shared" si="5483"/>
        <v>0</v>
      </c>
      <c r="AJ1503" s="116">
        <f t="shared" si="5487"/>
        <v>0</v>
      </c>
      <c r="AK1503" s="116">
        <f t="shared" si="5488"/>
        <v>0</v>
      </c>
      <c r="AL1503" s="116">
        <f t="shared" si="5555"/>
        <v>0</v>
      </c>
      <c r="AM1503" s="116">
        <f t="shared" si="5555"/>
        <v>0</v>
      </c>
      <c r="AN1503" s="116">
        <f t="shared" si="5555"/>
        <v>0</v>
      </c>
      <c r="AO1503" s="116">
        <f t="shared" si="5555"/>
        <v>0</v>
      </c>
      <c r="AP1503" s="116">
        <f t="shared" si="5555"/>
        <v>0</v>
      </c>
      <c r="AQ1503" s="116">
        <f t="shared" si="5555"/>
        <v>0</v>
      </c>
      <c r="AR1503" s="116">
        <f t="shared" si="5555"/>
        <v>0</v>
      </c>
      <c r="AS1503" s="116">
        <f t="shared" si="5555"/>
        <v>0</v>
      </c>
      <c r="AT1503" s="116">
        <f t="shared" si="5555"/>
        <v>0</v>
      </c>
      <c r="AU1503" s="116">
        <f t="shared" si="5555"/>
        <v>0</v>
      </c>
      <c r="AV1503" s="116">
        <f t="shared" si="5409"/>
        <v>0</v>
      </c>
      <c r="AW1503" s="116">
        <f t="shared" si="5489"/>
        <v>0</v>
      </c>
      <c r="AX1503" s="116">
        <f t="shared" si="5542"/>
        <v>0</v>
      </c>
      <c r="AY1503" s="116">
        <f t="shared" si="5542"/>
        <v>0</v>
      </c>
      <c r="AZ1503" s="116">
        <f t="shared" si="5542"/>
        <v>0</v>
      </c>
      <c r="BA1503" s="116">
        <f t="shared" si="5542"/>
        <v>0</v>
      </c>
      <c r="BB1503" s="116">
        <f t="shared" si="5542"/>
        <v>0</v>
      </c>
      <c r="BC1503" s="116">
        <f t="shared" si="5542"/>
        <v>0</v>
      </c>
      <c r="BD1503" s="116">
        <f t="shared" si="5542"/>
        <v>0</v>
      </c>
      <c r="BE1503" s="116">
        <f t="shared" si="5542"/>
        <v>0</v>
      </c>
      <c r="BF1503" s="116">
        <f t="shared" si="5542"/>
        <v>0</v>
      </c>
      <c r="BG1503" s="116">
        <f t="shared" si="5542"/>
        <v>0</v>
      </c>
      <c r="BH1503" s="116">
        <f t="shared" si="5542"/>
        <v>0</v>
      </c>
      <c r="BI1503" s="116">
        <f t="shared" si="5410"/>
        <v>0</v>
      </c>
      <c r="BV1503" s="163"/>
      <c r="CI1503" s="163"/>
      <c r="CV1503" s="163"/>
      <c r="DI1503" s="163"/>
      <c r="DV1503" s="163"/>
      <c r="EI1503" s="163"/>
    </row>
    <row r="1504" spans="1:139" ht="15.75" hidden="1" customHeight="1" outlineLevel="1" x14ac:dyDescent="0.25">
      <c r="A1504" s="2">
        <f t="shared" ref="A1504:E1504" si="5571">A1325</f>
        <v>116</v>
      </c>
      <c r="B1504" s="1">
        <f t="shared" si="5571"/>
        <v>0</v>
      </c>
      <c r="C1504" s="1">
        <f t="shared" si="5571"/>
        <v>0</v>
      </c>
      <c r="D1504" s="2">
        <f t="shared" si="5571"/>
        <v>0</v>
      </c>
      <c r="E1504" s="162">
        <f t="shared" si="5571"/>
        <v>0</v>
      </c>
      <c r="F1504" s="123">
        <f t="shared" si="5495"/>
        <v>0</v>
      </c>
      <c r="G1504" s="213"/>
      <c r="H1504" s="213"/>
      <c r="J1504" s="191">
        <f t="shared" ref="J1504:U1504" si="5572">-I1325*($G1504/12)</f>
        <v>0</v>
      </c>
      <c r="K1504" s="191">
        <f t="shared" si="5572"/>
        <v>0</v>
      </c>
      <c r="L1504" s="191">
        <f t="shared" si="5572"/>
        <v>0</v>
      </c>
      <c r="M1504" s="191">
        <f t="shared" si="5572"/>
        <v>0</v>
      </c>
      <c r="N1504" s="191">
        <f t="shared" si="5572"/>
        <v>0</v>
      </c>
      <c r="O1504" s="191">
        <f t="shared" si="5572"/>
        <v>0</v>
      </c>
      <c r="P1504" s="191">
        <f t="shared" si="5572"/>
        <v>0</v>
      </c>
      <c r="Q1504" s="191">
        <f t="shared" si="5572"/>
        <v>0</v>
      </c>
      <c r="R1504" s="191">
        <f t="shared" si="5572"/>
        <v>0</v>
      </c>
      <c r="S1504" s="191">
        <f t="shared" si="5572"/>
        <v>0</v>
      </c>
      <c r="T1504" s="191">
        <f t="shared" si="5572"/>
        <v>0</v>
      </c>
      <c r="U1504" s="191">
        <f t="shared" si="5572"/>
        <v>0</v>
      </c>
      <c r="V1504" s="163">
        <f t="shared" si="5012"/>
        <v>0</v>
      </c>
      <c r="W1504" s="116">
        <f t="shared" si="5525"/>
        <v>0</v>
      </c>
      <c r="X1504" s="191">
        <f t="shared" si="5497"/>
        <v>0</v>
      </c>
      <c r="Y1504" s="191">
        <f t="shared" ref="Y1504:AH1504" si="5573">-X1325*($G1504/12)</f>
        <v>0</v>
      </c>
      <c r="Z1504" s="191">
        <f t="shared" si="5573"/>
        <v>0</v>
      </c>
      <c r="AA1504" s="191">
        <f t="shared" si="5573"/>
        <v>0</v>
      </c>
      <c r="AB1504" s="191">
        <f t="shared" si="5573"/>
        <v>0</v>
      </c>
      <c r="AC1504" s="191">
        <f t="shared" si="5573"/>
        <v>0</v>
      </c>
      <c r="AD1504" s="191">
        <f t="shared" si="5573"/>
        <v>0</v>
      </c>
      <c r="AE1504" s="191">
        <f t="shared" si="5573"/>
        <v>0</v>
      </c>
      <c r="AF1504" s="191">
        <f t="shared" si="5573"/>
        <v>0</v>
      </c>
      <c r="AG1504" s="191">
        <f t="shared" si="5573"/>
        <v>0</v>
      </c>
      <c r="AH1504" s="191">
        <f t="shared" si="5573"/>
        <v>0</v>
      </c>
      <c r="AI1504" s="116">
        <f t="shared" si="5483"/>
        <v>0</v>
      </c>
      <c r="AJ1504" s="116">
        <f t="shared" si="5487"/>
        <v>0</v>
      </c>
      <c r="AK1504" s="116">
        <f t="shared" si="5488"/>
        <v>0</v>
      </c>
      <c r="AL1504" s="116">
        <f t="shared" si="5555"/>
        <v>0</v>
      </c>
      <c r="AM1504" s="116">
        <f t="shared" si="5555"/>
        <v>0</v>
      </c>
      <c r="AN1504" s="116">
        <f t="shared" si="5555"/>
        <v>0</v>
      </c>
      <c r="AO1504" s="116">
        <f t="shared" si="5555"/>
        <v>0</v>
      </c>
      <c r="AP1504" s="116">
        <f t="shared" si="5555"/>
        <v>0</v>
      </c>
      <c r="AQ1504" s="116">
        <f t="shared" si="5555"/>
        <v>0</v>
      </c>
      <c r="AR1504" s="116">
        <f t="shared" si="5555"/>
        <v>0</v>
      </c>
      <c r="AS1504" s="116">
        <f t="shared" si="5555"/>
        <v>0</v>
      </c>
      <c r="AT1504" s="116">
        <f t="shared" si="5555"/>
        <v>0</v>
      </c>
      <c r="AU1504" s="116">
        <f t="shared" si="5555"/>
        <v>0</v>
      </c>
      <c r="AV1504" s="116">
        <f t="shared" si="5409"/>
        <v>0</v>
      </c>
      <c r="AW1504" s="116">
        <f t="shared" si="5489"/>
        <v>0</v>
      </c>
      <c r="AX1504" s="116">
        <f t="shared" si="5542"/>
        <v>0</v>
      </c>
      <c r="AY1504" s="116">
        <f t="shared" si="5542"/>
        <v>0</v>
      </c>
      <c r="AZ1504" s="116">
        <f t="shared" si="5542"/>
        <v>0</v>
      </c>
      <c r="BA1504" s="116">
        <f t="shared" si="5542"/>
        <v>0</v>
      </c>
      <c r="BB1504" s="116">
        <f t="shared" si="5542"/>
        <v>0</v>
      </c>
      <c r="BC1504" s="116">
        <f t="shared" si="5542"/>
        <v>0</v>
      </c>
      <c r="BD1504" s="116">
        <f t="shared" si="5542"/>
        <v>0</v>
      </c>
      <c r="BE1504" s="116">
        <f t="shared" si="5542"/>
        <v>0</v>
      </c>
      <c r="BF1504" s="116">
        <f t="shared" si="5542"/>
        <v>0</v>
      </c>
      <c r="BG1504" s="116">
        <f t="shared" si="5542"/>
        <v>0</v>
      </c>
      <c r="BH1504" s="116">
        <f t="shared" si="5542"/>
        <v>0</v>
      </c>
      <c r="BI1504" s="116">
        <f t="shared" si="5410"/>
        <v>0</v>
      </c>
      <c r="BV1504" s="163"/>
      <c r="CI1504" s="163"/>
      <c r="CV1504" s="163"/>
      <c r="DI1504" s="163"/>
      <c r="DV1504" s="163"/>
      <c r="EI1504" s="163"/>
    </row>
    <row r="1505" spans="1:139" ht="15.75" hidden="1" customHeight="1" outlineLevel="1" x14ac:dyDescent="0.25">
      <c r="A1505" s="2">
        <f t="shared" ref="A1505:E1505" si="5574">A1326</f>
        <v>117</v>
      </c>
      <c r="B1505" s="1">
        <f t="shared" si="5574"/>
        <v>0</v>
      </c>
      <c r="C1505" s="1">
        <f t="shared" si="5574"/>
        <v>0</v>
      </c>
      <c r="D1505" s="2">
        <f t="shared" si="5574"/>
        <v>0</v>
      </c>
      <c r="E1505" s="162">
        <f t="shared" si="5574"/>
        <v>0</v>
      </c>
      <c r="F1505" s="123">
        <f t="shared" si="5495"/>
        <v>0</v>
      </c>
      <c r="G1505" s="213"/>
      <c r="H1505" s="213"/>
      <c r="J1505" s="191">
        <f t="shared" ref="J1505:U1505" si="5575">-I1326*($G1505/12)</f>
        <v>0</v>
      </c>
      <c r="K1505" s="191">
        <f t="shared" si="5575"/>
        <v>0</v>
      </c>
      <c r="L1505" s="191">
        <f t="shared" si="5575"/>
        <v>0</v>
      </c>
      <c r="M1505" s="191">
        <f t="shared" si="5575"/>
        <v>0</v>
      </c>
      <c r="N1505" s="191">
        <f t="shared" si="5575"/>
        <v>0</v>
      </c>
      <c r="O1505" s="191">
        <f t="shared" si="5575"/>
        <v>0</v>
      </c>
      <c r="P1505" s="191">
        <f t="shared" si="5575"/>
        <v>0</v>
      </c>
      <c r="Q1505" s="191">
        <f t="shared" si="5575"/>
        <v>0</v>
      </c>
      <c r="R1505" s="191">
        <f t="shared" si="5575"/>
        <v>0</v>
      </c>
      <c r="S1505" s="191">
        <f t="shared" si="5575"/>
        <v>0</v>
      </c>
      <c r="T1505" s="191">
        <f t="shared" si="5575"/>
        <v>0</v>
      </c>
      <c r="U1505" s="191">
        <f t="shared" si="5575"/>
        <v>0</v>
      </c>
      <c r="V1505" s="163">
        <f t="shared" si="5012"/>
        <v>0</v>
      </c>
      <c r="W1505" s="116">
        <f t="shared" si="5525"/>
        <v>0</v>
      </c>
      <c r="X1505" s="191">
        <f t="shared" si="5497"/>
        <v>0</v>
      </c>
      <c r="Y1505" s="191">
        <f t="shared" ref="Y1505:AH1505" si="5576">-X1326*($G1505/12)</f>
        <v>0</v>
      </c>
      <c r="Z1505" s="191">
        <f t="shared" si="5576"/>
        <v>0</v>
      </c>
      <c r="AA1505" s="191">
        <f t="shared" si="5576"/>
        <v>0</v>
      </c>
      <c r="AB1505" s="191">
        <f t="shared" si="5576"/>
        <v>0</v>
      </c>
      <c r="AC1505" s="191">
        <f t="shared" si="5576"/>
        <v>0</v>
      </c>
      <c r="AD1505" s="191">
        <f t="shared" si="5576"/>
        <v>0</v>
      </c>
      <c r="AE1505" s="191">
        <f t="shared" si="5576"/>
        <v>0</v>
      </c>
      <c r="AF1505" s="191">
        <f t="shared" si="5576"/>
        <v>0</v>
      </c>
      <c r="AG1505" s="191">
        <f t="shared" si="5576"/>
        <v>0</v>
      </c>
      <c r="AH1505" s="191">
        <f t="shared" si="5576"/>
        <v>0</v>
      </c>
      <c r="AI1505" s="116">
        <f t="shared" si="5483"/>
        <v>0</v>
      </c>
      <c r="AJ1505" s="116">
        <f t="shared" si="5487"/>
        <v>0</v>
      </c>
      <c r="AK1505" s="116">
        <f t="shared" si="5488"/>
        <v>0</v>
      </c>
      <c r="AL1505" s="116">
        <f t="shared" si="5555"/>
        <v>0</v>
      </c>
      <c r="AM1505" s="116">
        <f t="shared" si="5555"/>
        <v>0</v>
      </c>
      <c r="AN1505" s="116">
        <f t="shared" si="5555"/>
        <v>0</v>
      </c>
      <c r="AO1505" s="116">
        <f t="shared" si="5555"/>
        <v>0</v>
      </c>
      <c r="AP1505" s="116">
        <f t="shared" si="5555"/>
        <v>0</v>
      </c>
      <c r="AQ1505" s="116">
        <f t="shared" si="5555"/>
        <v>0</v>
      </c>
      <c r="AR1505" s="116">
        <f t="shared" si="5555"/>
        <v>0</v>
      </c>
      <c r="AS1505" s="116">
        <f t="shared" si="5555"/>
        <v>0</v>
      </c>
      <c r="AT1505" s="116">
        <f t="shared" si="5555"/>
        <v>0</v>
      </c>
      <c r="AU1505" s="116">
        <f t="shared" si="5555"/>
        <v>0</v>
      </c>
      <c r="AV1505" s="116">
        <f t="shared" si="5409"/>
        <v>0</v>
      </c>
      <c r="AW1505" s="116">
        <f t="shared" si="5489"/>
        <v>0</v>
      </c>
      <c r="AX1505" s="116">
        <f t="shared" si="5542"/>
        <v>0</v>
      </c>
      <c r="AY1505" s="116">
        <f t="shared" si="5542"/>
        <v>0</v>
      </c>
      <c r="AZ1505" s="116">
        <f t="shared" si="5542"/>
        <v>0</v>
      </c>
      <c r="BA1505" s="116">
        <f t="shared" si="5542"/>
        <v>0</v>
      </c>
      <c r="BB1505" s="116">
        <f t="shared" si="5542"/>
        <v>0</v>
      </c>
      <c r="BC1505" s="116">
        <f t="shared" si="5542"/>
        <v>0</v>
      </c>
      <c r="BD1505" s="116">
        <f t="shared" si="5542"/>
        <v>0</v>
      </c>
      <c r="BE1505" s="116">
        <f t="shared" si="5542"/>
        <v>0</v>
      </c>
      <c r="BF1505" s="116">
        <f t="shared" si="5542"/>
        <v>0</v>
      </c>
      <c r="BG1505" s="116">
        <f t="shared" si="5542"/>
        <v>0</v>
      </c>
      <c r="BH1505" s="116">
        <f t="shared" si="5542"/>
        <v>0</v>
      </c>
      <c r="BI1505" s="116">
        <f t="shared" si="5410"/>
        <v>0</v>
      </c>
      <c r="BV1505" s="163"/>
      <c r="CI1505" s="163"/>
      <c r="CV1505" s="163"/>
      <c r="DI1505" s="163"/>
      <c r="DV1505" s="163"/>
      <c r="EI1505" s="163"/>
    </row>
    <row r="1506" spans="1:139" ht="15.75" hidden="1" customHeight="1" outlineLevel="1" x14ac:dyDescent="0.25">
      <c r="A1506" s="2">
        <f t="shared" ref="A1506:E1506" si="5577">A1327</f>
        <v>118</v>
      </c>
      <c r="B1506" s="1">
        <f t="shared" si="5577"/>
        <v>0</v>
      </c>
      <c r="C1506" s="1">
        <f t="shared" si="5577"/>
        <v>0</v>
      </c>
      <c r="D1506" s="2">
        <f t="shared" si="5577"/>
        <v>0</v>
      </c>
      <c r="E1506" s="162">
        <f t="shared" si="5577"/>
        <v>0</v>
      </c>
      <c r="F1506" s="123">
        <f t="shared" si="5495"/>
        <v>0</v>
      </c>
      <c r="G1506" s="213"/>
      <c r="H1506" s="213"/>
      <c r="J1506" s="191">
        <f t="shared" ref="J1506:U1506" si="5578">-I1327*($G1506/12)</f>
        <v>0</v>
      </c>
      <c r="K1506" s="191">
        <f t="shared" si="5578"/>
        <v>0</v>
      </c>
      <c r="L1506" s="191">
        <f t="shared" si="5578"/>
        <v>0</v>
      </c>
      <c r="M1506" s="191">
        <f t="shared" si="5578"/>
        <v>0</v>
      </c>
      <c r="N1506" s="191">
        <f t="shared" si="5578"/>
        <v>0</v>
      </c>
      <c r="O1506" s="191">
        <f t="shared" si="5578"/>
        <v>0</v>
      </c>
      <c r="P1506" s="191">
        <f t="shared" si="5578"/>
        <v>0</v>
      </c>
      <c r="Q1506" s="191">
        <f t="shared" si="5578"/>
        <v>0</v>
      </c>
      <c r="R1506" s="191">
        <f t="shared" si="5578"/>
        <v>0</v>
      </c>
      <c r="S1506" s="191">
        <f t="shared" si="5578"/>
        <v>0</v>
      </c>
      <c r="T1506" s="191">
        <f t="shared" si="5578"/>
        <v>0</v>
      </c>
      <c r="U1506" s="191">
        <f t="shared" si="5578"/>
        <v>0</v>
      </c>
      <c r="V1506" s="163">
        <f t="shared" si="5012"/>
        <v>0</v>
      </c>
      <c r="W1506" s="116">
        <f t="shared" si="5525"/>
        <v>0</v>
      </c>
      <c r="X1506" s="191">
        <f t="shared" si="5497"/>
        <v>0</v>
      </c>
      <c r="Y1506" s="191">
        <f t="shared" ref="Y1506:AH1506" si="5579">-X1327*($G1506/12)</f>
        <v>0</v>
      </c>
      <c r="Z1506" s="191">
        <f t="shared" si="5579"/>
        <v>0</v>
      </c>
      <c r="AA1506" s="191">
        <f t="shared" si="5579"/>
        <v>0</v>
      </c>
      <c r="AB1506" s="191">
        <f t="shared" si="5579"/>
        <v>0</v>
      </c>
      <c r="AC1506" s="191">
        <f t="shared" si="5579"/>
        <v>0</v>
      </c>
      <c r="AD1506" s="191">
        <f t="shared" si="5579"/>
        <v>0</v>
      </c>
      <c r="AE1506" s="191">
        <f t="shared" si="5579"/>
        <v>0</v>
      </c>
      <c r="AF1506" s="191">
        <f t="shared" si="5579"/>
        <v>0</v>
      </c>
      <c r="AG1506" s="191">
        <f t="shared" si="5579"/>
        <v>0</v>
      </c>
      <c r="AH1506" s="191">
        <f t="shared" si="5579"/>
        <v>0</v>
      </c>
      <c r="AI1506" s="116">
        <f t="shared" si="5483"/>
        <v>0</v>
      </c>
      <c r="AJ1506" s="116">
        <f t="shared" si="5487"/>
        <v>0</v>
      </c>
      <c r="AK1506" s="116">
        <f t="shared" si="5488"/>
        <v>0</v>
      </c>
      <c r="AL1506" s="116">
        <f t="shared" si="5555"/>
        <v>0</v>
      </c>
      <c r="AM1506" s="116">
        <f t="shared" si="5555"/>
        <v>0</v>
      </c>
      <c r="AN1506" s="116">
        <f t="shared" si="5555"/>
        <v>0</v>
      </c>
      <c r="AO1506" s="116">
        <f t="shared" si="5555"/>
        <v>0</v>
      </c>
      <c r="AP1506" s="116">
        <f t="shared" si="5555"/>
        <v>0</v>
      </c>
      <c r="AQ1506" s="116">
        <f t="shared" si="5555"/>
        <v>0</v>
      </c>
      <c r="AR1506" s="116">
        <f t="shared" si="5555"/>
        <v>0</v>
      </c>
      <c r="AS1506" s="116">
        <f t="shared" si="5555"/>
        <v>0</v>
      </c>
      <c r="AT1506" s="116">
        <f t="shared" si="5555"/>
        <v>0</v>
      </c>
      <c r="AU1506" s="116">
        <f t="shared" si="5555"/>
        <v>0</v>
      </c>
      <c r="AV1506" s="116">
        <f t="shared" si="5409"/>
        <v>0</v>
      </c>
      <c r="AW1506" s="116">
        <f t="shared" si="5489"/>
        <v>0</v>
      </c>
      <c r="AX1506" s="116">
        <f t="shared" si="5542"/>
        <v>0</v>
      </c>
      <c r="AY1506" s="116">
        <f t="shared" si="5542"/>
        <v>0</v>
      </c>
      <c r="AZ1506" s="116">
        <f t="shared" si="5542"/>
        <v>0</v>
      </c>
      <c r="BA1506" s="116">
        <f t="shared" si="5542"/>
        <v>0</v>
      </c>
      <c r="BB1506" s="116">
        <f t="shared" si="5542"/>
        <v>0</v>
      </c>
      <c r="BC1506" s="116">
        <f t="shared" si="5542"/>
        <v>0</v>
      </c>
      <c r="BD1506" s="116">
        <f t="shared" si="5542"/>
        <v>0</v>
      </c>
      <c r="BE1506" s="116">
        <f t="shared" si="5542"/>
        <v>0</v>
      </c>
      <c r="BF1506" s="116">
        <f t="shared" si="5542"/>
        <v>0</v>
      </c>
      <c r="BG1506" s="116">
        <f t="shared" si="5542"/>
        <v>0</v>
      </c>
      <c r="BH1506" s="116">
        <f t="shared" si="5542"/>
        <v>0</v>
      </c>
      <c r="BI1506" s="116">
        <f t="shared" si="5410"/>
        <v>0</v>
      </c>
      <c r="BV1506" s="163"/>
      <c r="CI1506" s="163"/>
      <c r="CV1506" s="163"/>
      <c r="DI1506" s="163"/>
      <c r="DV1506" s="163"/>
      <c r="EI1506" s="163"/>
    </row>
    <row r="1507" spans="1:139" ht="15.75" hidden="1" customHeight="1" outlineLevel="1" x14ac:dyDescent="0.25">
      <c r="A1507" s="2">
        <f t="shared" ref="A1507:E1507" si="5580">A1328</f>
        <v>119</v>
      </c>
      <c r="B1507" s="1">
        <f t="shared" si="5580"/>
        <v>0</v>
      </c>
      <c r="C1507" s="1">
        <f t="shared" si="5580"/>
        <v>0</v>
      </c>
      <c r="D1507" s="2">
        <f t="shared" si="5580"/>
        <v>0</v>
      </c>
      <c r="E1507" s="162">
        <f t="shared" si="5580"/>
        <v>0</v>
      </c>
      <c r="F1507" s="123">
        <f t="shared" si="5495"/>
        <v>0</v>
      </c>
      <c r="G1507" s="213"/>
      <c r="H1507" s="213"/>
      <c r="J1507" s="191">
        <f t="shared" ref="J1507:U1507" si="5581">-I1328*($G1507/12)</f>
        <v>0</v>
      </c>
      <c r="K1507" s="191">
        <f t="shared" si="5581"/>
        <v>0</v>
      </c>
      <c r="L1507" s="191">
        <f t="shared" si="5581"/>
        <v>0</v>
      </c>
      <c r="M1507" s="191">
        <f t="shared" si="5581"/>
        <v>0</v>
      </c>
      <c r="N1507" s="191">
        <f t="shared" si="5581"/>
        <v>0</v>
      </c>
      <c r="O1507" s="191">
        <f t="shared" si="5581"/>
        <v>0</v>
      </c>
      <c r="P1507" s="191">
        <f t="shared" si="5581"/>
        <v>0</v>
      </c>
      <c r="Q1507" s="191">
        <f t="shared" si="5581"/>
        <v>0</v>
      </c>
      <c r="R1507" s="191">
        <f t="shared" si="5581"/>
        <v>0</v>
      </c>
      <c r="S1507" s="191">
        <f t="shared" si="5581"/>
        <v>0</v>
      </c>
      <c r="T1507" s="191">
        <f t="shared" si="5581"/>
        <v>0</v>
      </c>
      <c r="U1507" s="191">
        <f t="shared" si="5581"/>
        <v>0</v>
      </c>
      <c r="V1507" s="163">
        <f t="shared" si="5012"/>
        <v>0</v>
      </c>
      <c r="W1507" s="116">
        <f t="shared" si="5525"/>
        <v>0</v>
      </c>
      <c r="X1507" s="191">
        <f t="shared" si="5497"/>
        <v>0</v>
      </c>
      <c r="Y1507" s="191">
        <f t="shared" ref="Y1507:AH1507" si="5582">-X1328*($G1507/12)</f>
        <v>0</v>
      </c>
      <c r="Z1507" s="191">
        <f t="shared" si="5582"/>
        <v>0</v>
      </c>
      <c r="AA1507" s="191">
        <f t="shared" si="5582"/>
        <v>0</v>
      </c>
      <c r="AB1507" s="191">
        <f t="shared" si="5582"/>
        <v>0</v>
      </c>
      <c r="AC1507" s="191">
        <f t="shared" si="5582"/>
        <v>0</v>
      </c>
      <c r="AD1507" s="191">
        <f t="shared" si="5582"/>
        <v>0</v>
      </c>
      <c r="AE1507" s="191">
        <f t="shared" si="5582"/>
        <v>0</v>
      </c>
      <c r="AF1507" s="191">
        <f t="shared" si="5582"/>
        <v>0</v>
      </c>
      <c r="AG1507" s="191">
        <f t="shared" si="5582"/>
        <v>0</v>
      </c>
      <c r="AH1507" s="191">
        <f t="shared" si="5582"/>
        <v>0</v>
      </c>
      <c r="AI1507" s="116">
        <f t="shared" si="5483"/>
        <v>0</v>
      </c>
      <c r="AJ1507" s="116">
        <f t="shared" si="5487"/>
        <v>0</v>
      </c>
      <c r="AK1507" s="116">
        <f t="shared" si="5488"/>
        <v>0</v>
      </c>
      <c r="AL1507" s="116">
        <f t="shared" si="5555"/>
        <v>0</v>
      </c>
      <c r="AM1507" s="116">
        <f t="shared" si="5555"/>
        <v>0</v>
      </c>
      <c r="AN1507" s="116">
        <f t="shared" si="5555"/>
        <v>0</v>
      </c>
      <c r="AO1507" s="116">
        <f t="shared" si="5555"/>
        <v>0</v>
      </c>
      <c r="AP1507" s="116">
        <f t="shared" si="5555"/>
        <v>0</v>
      </c>
      <c r="AQ1507" s="116">
        <f t="shared" si="5555"/>
        <v>0</v>
      </c>
      <c r="AR1507" s="116">
        <f t="shared" si="5555"/>
        <v>0</v>
      </c>
      <c r="AS1507" s="116">
        <f t="shared" si="5555"/>
        <v>0</v>
      </c>
      <c r="AT1507" s="116">
        <f t="shared" si="5555"/>
        <v>0</v>
      </c>
      <c r="AU1507" s="116">
        <f t="shared" si="5555"/>
        <v>0</v>
      </c>
      <c r="AV1507" s="116">
        <f t="shared" si="5409"/>
        <v>0</v>
      </c>
      <c r="AW1507" s="116">
        <f t="shared" si="5489"/>
        <v>0</v>
      </c>
      <c r="AX1507" s="116">
        <f t="shared" si="5542"/>
        <v>0</v>
      </c>
      <c r="AY1507" s="116">
        <f t="shared" si="5542"/>
        <v>0</v>
      </c>
      <c r="AZ1507" s="116">
        <f t="shared" si="5542"/>
        <v>0</v>
      </c>
      <c r="BA1507" s="116">
        <f t="shared" si="5542"/>
        <v>0</v>
      </c>
      <c r="BB1507" s="116">
        <f t="shared" si="5542"/>
        <v>0</v>
      </c>
      <c r="BC1507" s="116">
        <f t="shared" si="5542"/>
        <v>0</v>
      </c>
      <c r="BD1507" s="116">
        <f t="shared" si="5542"/>
        <v>0</v>
      </c>
      <c r="BE1507" s="116">
        <f t="shared" si="5542"/>
        <v>0</v>
      </c>
      <c r="BF1507" s="116">
        <f t="shared" si="5542"/>
        <v>0</v>
      </c>
      <c r="BG1507" s="116">
        <f t="shared" si="5542"/>
        <v>0</v>
      </c>
      <c r="BH1507" s="116">
        <f t="shared" si="5542"/>
        <v>0</v>
      </c>
      <c r="BI1507" s="116">
        <f t="shared" si="5410"/>
        <v>0</v>
      </c>
      <c r="BV1507" s="163"/>
      <c r="CI1507" s="163"/>
      <c r="CV1507" s="163"/>
      <c r="DI1507" s="163"/>
      <c r="DV1507" s="163"/>
      <c r="EI1507" s="163"/>
    </row>
    <row r="1508" spans="1:139" ht="15.75" hidden="1" customHeight="1" outlineLevel="1" x14ac:dyDescent="0.25">
      <c r="A1508" s="2">
        <f t="shared" ref="A1508:E1508" si="5583">A1329</f>
        <v>120</v>
      </c>
      <c r="B1508" s="1">
        <f t="shared" si="5583"/>
        <v>0</v>
      </c>
      <c r="C1508" s="1">
        <f t="shared" si="5583"/>
        <v>0</v>
      </c>
      <c r="D1508" s="2">
        <f t="shared" si="5583"/>
        <v>0</v>
      </c>
      <c r="E1508" s="162">
        <f t="shared" si="5583"/>
        <v>0</v>
      </c>
      <c r="F1508" s="123">
        <f t="shared" si="5495"/>
        <v>0</v>
      </c>
      <c r="G1508" s="213"/>
      <c r="H1508" s="213"/>
      <c r="J1508" s="191">
        <f t="shared" ref="J1508:U1508" si="5584">-I1329*($G1508/12)</f>
        <v>0</v>
      </c>
      <c r="K1508" s="191">
        <f t="shared" si="5584"/>
        <v>0</v>
      </c>
      <c r="L1508" s="191">
        <f t="shared" si="5584"/>
        <v>0</v>
      </c>
      <c r="M1508" s="191">
        <f t="shared" si="5584"/>
        <v>0</v>
      </c>
      <c r="N1508" s="191">
        <f t="shared" si="5584"/>
        <v>0</v>
      </c>
      <c r="O1508" s="191">
        <f t="shared" si="5584"/>
        <v>0</v>
      </c>
      <c r="P1508" s="191">
        <f t="shared" si="5584"/>
        <v>0</v>
      </c>
      <c r="Q1508" s="191">
        <f t="shared" si="5584"/>
        <v>0</v>
      </c>
      <c r="R1508" s="191">
        <f t="shared" si="5584"/>
        <v>0</v>
      </c>
      <c r="S1508" s="191">
        <f t="shared" si="5584"/>
        <v>0</v>
      </c>
      <c r="T1508" s="191">
        <f t="shared" si="5584"/>
        <v>0</v>
      </c>
      <c r="U1508" s="191">
        <f t="shared" si="5584"/>
        <v>0</v>
      </c>
      <c r="V1508" s="163">
        <f t="shared" si="5012"/>
        <v>0</v>
      </c>
      <c r="W1508" s="116">
        <f t="shared" si="5525"/>
        <v>0</v>
      </c>
      <c r="X1508" s="191">
        <f t="shared" si="5497"/>
        <v>0</v>
      </c>
      <c r="Y1508" s="191">
        <f t="shared" ref="Y1508:AH1508" si="5585">-X1329*($G1508/12)</f>
        <v>0</v>
      </c>
      <c r="Z1508" s="191">
        <f t="shared" si="5585"/>
        <v>0</v>
      </c>
      <c r="AA1508" s="191">
        <f t="shared" si="5585"/>
        <v>0</v>
      </c>
      <c r="AB1508" s="191">
        <f t="shared" si="5585"/>
        <v>0</v>
      </c>
      <c r="AC1508" s="191">
        <f t="shared" si="5585"/>
        <v>0</v>
      </c>
      <c r="AD1508" s="191">
        <f t="shared" si="5585"/>
        <v>0</v>
      </c>
      <c r="AE1508" s="191">
        <f t="shared" si="5585"/>
        <v>0</v>
      </c>
      <c r="AF1508" s="191">
        <f t="shared" si="5585"/>
        <v>0</v>
      </c>
      <c r="AG1508" s="191">
        <f t="shared" si="5585"/>
        <v>0</v>
      </c>
      <c r="AH1508" s="191">
        <f t="shared" si="5585"/>
        <v>0</v>
      </c>
      <c r="AI1508" s="116">
        <f t="shared" si="5483"/>
        <v>0</v>
      </c>
      <c r="AJ1508" s="116">
        <f t="shared" si="5487"/>
        <v>0</v>
      </c>
      <c r="AK1508" s="116">
        <f t="shared" si="5488"/>
        <v>0</v>
      </c>
      <c r="AL1508" s="116">
        <f t="shared" si="5555"/>
        <v>0</v>
      </c>
      <c r="AM1508" s="116">
        <f t="shared" si="5555"/>
        <v>0</v>
      </c>
      <c r="AN1508" s="116">
        <f t="shared" si="5555"/>
        <v>0</v>
      </c>
      <c r="AO1508" s="116">
        <f t="shared" si="5555"/>
        <v>0</v>
      </c>
      <c r="AP1508" s="116">
        <f t="shared" si="5555"/>
        <v>0</v>
      </c>
      <c r="AQ1508" s="116">
        <f t="shared" si="5555"/>
        <v>0</v>
      </c>
      <c r="AR1508" s="116">
        <f t="shared" si="5555"/>
        <v>0</v>
      </c>
      <c r="AS1508" s="116">
        <f t="shared" si="5555"/>
        <v>0</v>
      </c>
      <c r="AT1508" s="116">
        <f t="shared" si="5555"/>
        <v>0</v>
      </c>
      <c r="AU1508" s="116">
        <f t="shared" si="5555"/>
        <v>0</v>
      </c>
      <c r="AV1508" s="116">
        <f t="shared" si="5409"/>
        <v>0</v>
      </c>
      <c r="AW1508" s="116">
        <f t="shared" si="5489"/>
        <v>0</v>
      </c>
      <c r="AX1508" s="116">
        <f t="shared" si="5542"/>
        <v>0</v>
      </c>
      <c r="AY1508" s="116">
        <f t="shared" si="5542"/>
        <v>0</v>
      </c>
      <c r="AZ1508" s="116">
        <f t="shared" si="5542"/>
        <v>0</v>
      </c>
      <c r="BA1508" s="116">
        <f t="shared" si="5542"/>
        <v>0</v>
      </c>
      <c r="BB1508" s="116">
        <f t="shared" si="5542"/>
        <v>0</v>
      </c>
      <c r="BC1508" s="116">
        <f t="shared" si="5542"/>
        <v>0</v>
      </c>
      <c r="BD1508" s="116">
        <f t="shared" si="5542"/>
        <v>0</v>
      </c>
      <c r="BE1508" s="116">
        <f t="shared" si="5542"/>
        <v>0</v>
      </c>
      <c r="BF1508" s="116">
        <f t="shared" si="5542"/>
        <v>0</v>
      </c>
      <c r="BG1508" s="116">
        <f t="shared" si="5542"/>
        <v>0</v>
      </c>
      <c r="BH1508" s="116">
        <f t="shared" si="5542"/>
        <v>0</v>
      </c>
      <c r="BI1508" s="116">
        <f t="shared" si="5410"/>
        <v>0</v>
      </c>
      <c r="BV1508" s="163"/>
      <c r="CI1508" s="163"/>
      <c r="CV1508" s="163"/>
      <c r="DI1508" s="163"/>
      <c r="DV1508" s="163"/>
      <c r="EI1508" s="163"/>
    </row>
    <row r="1509" spans="1:139" ht="15.75" hidden="1" customHeight="1" outlineLevel="1" x14ac:dyDescent="0.25">
      <c r="A1509" s="2">
        <f t="shared" ref="A1509:E1509" si="5586">A1330</f>
        <v>121</v>
      </c>
      <c r="B1509" s="1">
        <f t="shared" si="5586"/>
        <v>0</v>
      </c>
      <c r="C1509" s="1">
        <f t="shared" si="5586"/>
        <v>0</v>
      </c>
      <c r="D1509" s="2">
        <f t="shared" si="5586"/>
        <v>0</v>
      </c>
      <c r="E1509" s="162">
        <f t="shared" si="5586"/>
        <v>0</v>
      </c>
      <c r="F1509" s="123">
        <f t="shared" si="5495"/>
        <v>0</v>
      </c>
      <c r="G1509" s="213"/>
      <c r="H1509" s="213"/>
      <c r="J1509" s="191">
        <f t="shared" ref="J1509:U1509" si="5587">-I1330*($G1509/12)</f>
        <v>0</v>
      </c>
      <c r="K1509" s="191">
        <f t="shared" si="5587"/>
        <v>0</v>
      </c>
      <c r="L1509" s="191">
        <f t="shared" si="5587"/>
        <v>0</v>
      </c>
      <c r="M1509" s="191">
        <f t="shared" si="5587"/>
        <v>0</v>
      </c>
      <c r="N1509" s="191">
        <f t="shared" si="5587"/>
        <v>0</v>
      </c>
      <c r="O1509" s="191">
        <f t="shared" si="5587"/>
        <v>0</v>
      </c>
      <c r="P1509" s="191">
        <f t="shared" si="5587"/>
        <v>0</v>
      </c>
      <c r="Q1509" s="191">
        <f t="shared" si="5587"/>
        <v>0</v>
      </c>
      <c r="R1509" s="191">
        <f t="shared" si="5587"/>
        <v>0</v>
      </c>
      <c r="S1509" s="191">
        <f t="shared" si="5587"/>
        <v>0</v>
      </c>
      <c r="T1509" s="191">
        <f t="shared" si="5587"/>
        <v>0</v>
      </c>
      <c r="U1509" s="191">
        <f t="shared" si="5587"/>
        <v>0</v>
      </c>
      <c r="V1509" s="163">
        <f t="shared" si="5012"/>
        <v>0</v>
      </c>
      <c r="W1509" s="116">
        <f t="shared" si="5525"/>
        <v>0</v>
      </c>
      <c r="X1509" s="191">
        <f t="shared" si="5497"/>
        <v>0</v>
      </c>
      <c r="Y1509" s="191">
        <f t="shared" ref="Y1509:AH1509" si="5588">-X1330*($G1509/12)</f>
        <v>0</v>
      </c>
      <c r="Z1509" s="191">
        <f t="shared" si="5588"/>
        <v>0</v>
      </c>
      <c r="AA1509" s="191">
        <f t="shared" si="5588"/>
        <v>0</v>
      </c>
      <c r="AB1509" s="191">
        <f t="shared" si="5588"/>
        <v>0</v>
      </c>
      <c r="AC1509" s="191">
        <f t="shared" si="5588"/>
        <v>0</v>
      </c>
      <c r="AD1509" s="191">
        <f t="shared" si="5588"/>
        <v>0</v>
      </c>
      <c r="AE1509" s="191">
        <f t="shared" si="5588"/>
        <v>0</v>
      </c>
      <c r="AF1509" s="191">
        <f t="shared" si="5588"/>
        <v>0</v>
      </c>
      <c r="AG1509" s="191">
        <f t="shared" si="5588"/>
        <v>0</v>
      </c>
      <c r="AH1509" s="191">
        <f t="shared" si="5588"/>
        <v>0</v>
      </c>
      <c r="AI1509" s="116">
        <f t="shared" ref="AI1509:AI1523" si="5589">SUM(W1509:AH1509)</f>
        <v>0</v>
      </c>
      <c r="AJ1509" s="116">
        <f t="shared" si="5487"/>
        <v>0</v>
      </c>
      <c r="AK1509" s="116">
        <f t="shared" si="5488"/>
        <v>0</v>
      </c>
      <c r="AL1509" s="116">
        <f t="shared" si="5555"/>
        <v>0</v>
      </c>
      <c r="AM1509" s="116">
        <f t="shared" si="5555"/>
        <v>0</v>
      </c>
      <c r="AN1509" s="116">
        <f t="shared" si="5555"/>
        <v>0</v>
      </c>
      <c r="AO1509" s="116">
        <f t="shared" si="5555"/>
        <v>0</v>
      </c>
      <c r="AP1509" s="116">
        <f t="shared" si="5555"/>
        <v>0</v>
      </c>
      <c r="AQ1509" s="116">
        <f t="shared" si="5555"/>
        <v>0</v>
      </c>
      <c r="AR1509" s="116">
        <f t="shared" si="5555"/>
        <v>0</v>
      </c>
      <c r="AS1509" s="116">
        <f t="shared" si="5555"/>
        <v>0</v>
      </c>
      <c r="AT1509" s="116">
        <f t="shared" si="5555"/>
        <v>0</v>
      </c>
      <c r="AU1509" s="116">
        <f t="shared" si="5555"/>
        <v>0</v>
      </c>
      <c r="AV1509" s="116">
        <f t="shared" si="5409"/>
        <v>0</v>
      </c>
      <c r="AW1509" s="116">
        <f t="shared" si="5489"/>
        <v>0</v>
      </c>
      <c r="AX1509" s="116">
        <f t="shared" si="5542"/>
        <v>0</v>
      </c>
      <c r="AY1509" s="116">
        <f t="shared" si="5542"/>
        <v>0</v>
      </c>
      <c r="AZ1509" s="116">
        <f t="shared" si="5542"/>
        <v>0</v>
      </c>
      <c r="BA1509" s="116">
        <f t="shared" si="5542"/>
        <v>0</v>
      </c>
      <c r="BB1509" s="116">
        <f t="shared" si="5542"/>
        <v>0</v>
      </c>
      <c r="BC1509" s="116">
        <f t="shared" si="5542"/>
        <v>0</v>
      </c>
      <c r="BD1509" s="116">
        <f t="shared" si="5542"/>
        <v>0</v>
      </c>
      <c r="BE1509" s="116">
        <f t="shared" si="5542"/>
        <v>0</v>
      </c>
      <c r="BF1509" s="116">
        <f t="shared" si="5542"/>
        <v>0</v>
      </c>
      <c r="BG1509" s="116">
        <f t="shared" si="5542"/>
        <v>0</v>
      </c>
      <c r="BH1509" s="116">
        <f t="shared" si="5542"/>
        <v>0</v>
      </c>
      <c r="BI1509" s="116">
        <f t="shared" si="5410"/>
        <v>0</v>
      </c>
      <c r="BV1509" s="163"/>
      <c r="CI1509" s="163"/>
      <c r="CV1509" s="163"/>
      <c r="DI1509" s="163"/>
      <c r="DV1509" s="163"/>
      <c r="EI1509" s="163"/>
    </row>
    <row r="1510" spans="1:139" ht="15.75" hidden="1" customHeight="1" outlineLevel="1" x14ac:dyDescent="0.25">
      <c r="A1510" s="2">
        <f t="shared" ref="A1510:E1510" si="5590">A1331</f>
        <v>122</v>
      </c>
      <c r="B1510" s="1">
        <f t="shared" si="5590"/>
        <v>0</v>
      </c>
      <c r="C1510" s="1">
        <f t="shared" si="5590"/>
        <v>0</v>
      </c>
      <c r="D1510" s="2">
        <f t="shared" si="5590"/>
        <v>0</v>
      </c>
      <c r="E1510" s="162">
        <f t="shared" si="5590"/>
        <v>0</v>
      </c>
      <c r="F1510" s="123">
        <f t="shared" si="5495"/>
        <v>0</v>
      </c>
      <c r="G1510" s="213"/>
      <c r="H1510" s="213"/>
      <c r="J1510" s="191">
        <f t="shared" ref="J1510:U1510" si="5591">-I1331*($G1510/12)</f>
        <v>0</v>
      </c>
      <c r="K1510" s="191">
        <f t="shared" si="5591"/>
        <v>0</v>
      </c>
      <c r="L1510" s="191">
        <f t="shared" si="5591"/>
        <v>0</v>
      </c>
      <c r="M1510" s="191">
        <f t="shared" si="5591"/>
        <v>0</v>
      </c>
      <c r="N1510" s="191">
        <f t="shared" si="5591"/>
        <v>0</v>
      </c>
      <c r="O1510" s="191">
        <f t="shared" si="5591"/>
        <v>0</v>
      </c>
      <c r="P1510" s="191">
        <f t="shared" si="5591"/>
        <v>0</v>
      </c>
      <c r="Q1510" s="191">
        <f t="shared" si="5591"/>
        <v>0</v>
      </c>
      <c r="R1510" s="191">
        <f t="shared" si="5591"/>
        <v>0</v>
      </c>
      <c r="S1510" s="191">
        <f t="shared" si="5591"/>
        <v>0</v>
      </c>
      <c r="T1510" s="191">
        <f t="shared" si="5591"/>
        <v>0</v>
      </c>
      <c r="U1510" s="191">
        <f t="shared" si="5591"/>
        <v>0</v>
      </c>
      <c r="V1510" s="163">
        <f t="shared" si="5012"/>
        <v>0</v>
      </c>
      <c r="W1510" s="116">
        <f t="shared" si="5525"/>
        <v>0</v>
      </c>
      <c r="X1510" s="191">
        <f t="shared" si="5497"/>
        <v>0</v>
      </c>
      <c r="Y1510" s="191">
        <f t="shared" ref="Y1510:AH1510" si="5592">-X1331*($G1510/12)</f>
        <v>0</v>
      </c>
      <c r="Z1510" s="191">
        <f t="shared" si="5592"/>
        <v>0</v>
      </c>
      <c r="AA1510" s="191">
        <f t="shared" si="5592"/>
        <v>0</v>
      </c>
      <c r="AB1510" s="191">
        <f t="shared" si="5592"/>
        <v>0</v>
      </c>
      <c r="AC1510" s="191">
        <f t="shared" si="5592"/>
        <v>0</v>
      </c>
      <c r="AD1510" s="191">
        <f t="shared" si="5592"/>
        <v>0</v>
      </c>
      <c r="AE1510" s="191">
        <f t="shared" si="5592"/>
        <v>0</v>
      </c>
      <c r="AF1510" s="191">
        <f t="shared" si="5592"/>
        <v>0</v>
      </c>
      <c r="AG1510" s="191">
        <f t="shared" si="5592"/>
        <v>0</v>
      </c>
      <c r="AH1510" s="191">
        <f t="shared" si="5592"/>
        <v>0</v>
      </c>
      <c r="AI1510" s="116">
        <f t="shared" si="5589"/>
        <v>0</v>
      </c>
      <c r="AJ1510" s="116">
        <f t="shared" si="5487"/>
        <v>0</v>
      </c>
      <c r="AK1510" s="116">
        <f t="shared" si="5488"/>
        <v>0</v>
      </c>
      <c r="AL1510" s="116">
        <f t="shared" si="5555"/>
        <v>0</v>
      </c>
      <c r="AM1510" s="116">
        <f t="shared" si="5555"/>
        <v>0</v>
      </c>
      <c r="AN1510" s="116">
        <f t="shared" si="5555"/>
        <v>0</v>
      </c>
      <c r="AO1510" s="116">
        <f t="shared" si="5555"/>
        <v>0</v>
      </c>
      <c r="AP1510" s="116">
        <f t="shared" si="5555"/>
        <v>0</v>
      </c>
      <c r="AQ1510" s="116">
        <f t="shared" si="5555"/>
        <v>0</v>
      </c>
      <c r="AR1510" s="116">
        <f t="shared" si="5555"/>
        <v>0</v>
      </c>
      <c r="AS1510" s="116">
        <f t="shared" si="5555"/>
        <v>0</v>
      </c>
      <c r="AT1510" s="116">
        <f t="shared" si="5555"/>
        <v>0</v>
      </c>
      <c r="AU1510" s="116">
        <f t="shared" si="5555"/>
        <v>0</v>
      </c>
      <c r="AV1510" s="116">
        <f t="shared" si="5409"/>
        <v>0</v>
      </c>
      <c r="AW1510" s="116">
        <f t="shared" si="5489"/>
        <v>0</v>
      </c>
      <c r="AX1510" s="116">
        <f t="shared" ref="AX1510:BH1523" si="5593">-AW1331*($H1510/12)</f>
        <v>0</v>
      </c>
      <c r="AY1510" s="116">
        <f t="shared" si="5593"/>
        <v>0</v>
      </c>
      <c r="AZ1510" s="116">
        <f t="shared" si="5593"/>
        <v>0</v>
      </c>
      <c r="BA1510" s="116">
        <f t="shared" si="5593"/>
        <v>0</v>
      </c>
      <c r="BB1510" s="116">
        <f t="shared" si="5593"/>
        <v>0</v>
      </c>
      <c r="BC1510" s="116">
        <f t="shared" si="5593"/>
        <v>0</v>
      </c>
      <c r="BD1510" s="116">
        <f t="shared" si="5593"/>
        <v>0</v>
      </c>
      <c r="BE1510" s="116">
        <f t="shared" si="5593"/>
        <v>0</v>
      </c>
      <c r="BF1510" s="116">
        <f t="shared" si="5593"/>
        <v>0</v>
      </c>
      <c r="BG1510" s="116">
        <f t="shared" si="5593"/>
        <v>0</v>
      </c>
      <c r="BH1510" s="116">
        <f t="shared" si="5593"/>
        <v>0</v>
      </c>
      <c r="BI1510" s="116">
        <f t="shared" si="5410"/>
        <v>0</v>
      </c>
      <c r="BV1510" s="163"/>
      <c r="CI1510" s="163"/>
      <c r="CV1510" s="163"/>
      <c r="DI1510" s="163"/>
      <c r="DV1510" s="163"/>
      <c r="EI1510" s="163"/>
    </row>
    <row r="1511" spans="1:139" ht="15.75" hidden="1" customHeight="1" outlineLevel="1" x14ac:dyDescent="0.25">
      <c r="A1511" s="2">
        <f t="shared" ref="A1511:E1511" si="5594">A1332</f>
        <v>123</v>
      </c>
      <c r="B1511" s="1">
        <f t="shared" si="5594"/>
        <v>0</v>
      </c>
      <c r="C1511" s="1">
        <f t="shared" si="5594"/>
        <v>0</v>
      </c>
      <c r="D1511" s="2">
        <f t="shared" si="5594"/>
        <v>0</v>
      </c>
      <c r="E1511" s="162">
        <f t="shared" si="5594"/>
        <v>0</v>
      </c>
      <c r="F1511" s="123">
        <f t="shared" si="5495"/>
        <v>0</v>
      </c>
      <c r="G1511" s="213"/>
      <c r="H1511" s="213"/>
      <c r="J1511" s="191">
        <f t="shared" ref="J1511:U1511" si="5595">-I1332*($G1511/12)</f>
        <v>0</v>
      </c>
      <c r="K1511" s="191">
        <f t="shared" si="5595"/>
        <v>0</v>
      </c>
      <c r="L1511" s="191">
        <f t="shared" si="5595"/>
        <v>0</v>
      </c>
      <c r="M1511" s="191">
        <f t="shared" si="5595"/>
        <v>0</v>
      </c>
      <c r="N1511" s="191">
        <f t="shared" si="5595"/>
        <v>0</v>
      </c>
      <c r="O1511" s="191">
        <f t="shared" si="5595"/>
        <v>0</v>
      </c>
      <c r="P1511" s="191">
        <f t="shared" si="5595"/>
        <v>0</v>
      </c>
      <c r="Q1511" s="191">
        <f t="shared" si="5595"/>
        <v>0</v>
      </c>
      <c r="R1511" s="191">
        <f t="shared" si="5595"/>
        <v>0</v>
      </c>
      <c r="S1511" s="191">
        <f t="shared" si="5595"/>
        <v>0</v>
      </c>
      <c r="T1511" s="191">
        <f t="shared" si="5595"/>
        <v>0</v>
      </c>
      <c r="U1511" s="191">
        <f t="shared" si="5595"/>
        <v>0</v>
      </c>
      <c r="V1511" s="163">
        <f t="shared" si="5012"/>
        <v>0</v>
      </c>
      <c r="W1511" s="116">
        <f t="shared" si="5525"/>
        <v>0</v>
      </c>
      <c r="X1511" s="191">
        <f t="shared" si="5497"/>
        <v>0</v>
      </c>
      <c r="Y1511" s="191">
        <f t="shared" ref="Y1511:AH1511" si="5596">-X1332*($G1511/12)</f>
        <v>0</v>
      </c>
      <c r="Z1511" s="191">
        <f t="shared" si="5596"/>
        <v>0</v>
      </c>
      <c r="AA1511" s="191">
        <f t="shared" si="5596"/>
        <v>0</v>
      </c>
      <c r="AB1511" s="191">
        <f t="shared" si="5596"/>
        <v>0</v>
      </c>
      <c r="AC1511" s="191">
        <f t="shared" si="5596"/>
        <v>0</v>
      </c>
      <c r="AD1511" s="191">
        <f t="shared" si="5596"/>
        <v>0</v>
      </c>
      <c r="AE1511" s="191">
        <f t="shared" si="5596"/>
        <v>0</v>
      </c>
      <c r="AF1511" s="191">
        <f t="shared" si="5596"/>
        <v>0</v>
      </c>
      <c r="AG1511" s="191">
        <f t="shared" si="5596"/>
        <v>0</v>
      </c>
      <c r="AH1511" s="191">
        <f t="shared" si="5596"/>
        <v>0</v>
      </c>
      <c r="AI1511" s="116">
        <f t="shared" si="5589"/>
        <v>0</v>
      </c>
      <c r="AJ1511" s="116">
        <f t="shared" si="5487"/>
        <v>0</v>
      </c>
      <c r="AK1511" s="116">
        <f t="shared" si="5488"/>
        <v>0</v>
      </c>
      <c r="AL1511" s="116">
        <f t="shared" si="5555"/>
        <v>0</v>
      </c>
      <c r="AM1511" s="116">
        <f t="shared" si="5555"/>
        <v>0</v>
      </c>
      <c r="AN1511" s="116">
        <f t="shared" si="5555"/>
        <v>0</v>
      </c>
      <c r="AO1511" s="116">
        <f t="shared" si="5555"/>
        <v>0</v>
      </c>
      <c r="AP1511" s="116">
        <f t="shared" si="5555"/>
        <v>0</v>
      </c>
      <c r="AQ1511" s="116">
        <f t="shared" si="5555"/>
        <v>0</v>
      </c>
      <c r="AR1511" s="116">
        <f t="shared" si="5555"/>
        <v>0</v>
      </c>
      <c r="AS1511" s="116">
        <f t="shared" si="5555"/>
        <v>0</v>
      </c>
      <c r="AT1511" s="116">
        <f t="shared" si="5555"/>
        <v>0</v>
      </c>
      <c r="AU1511" s="116">
        <f t="shared" si="5555"/>
        <v>0</v>
      </c>
      <c r="AV1511" s="116">
        <f t="shared" si="5409"/>
        <v>0</v>
      </c>
      <c r="AW1511" s="116">
        <f t="shared" si="5489"/>
        <v>0</v>
      </c>
      <c r="AX1511" s="116">
        <f t="shared" si="5593"/>
        <v>0</v>
      </c>
      <c r="AY1511" s="116">
        <f t="shared" si="5593"/>
        <v>0</v>
      </c>
      <c r="AZ1511" s="116">
        <f t="shared" si="5593"/>
        <v>0</v>
      </c>
      <c r="BA1511" s="116">
        <f t="shared" si="5593"/>
        <v>0</v>
      </c>
      <c r="BB1511" s="116">
        <f t="shared" si="5593"/>
        <v>0</v>
      </c>
      <c r="BC1511" s="116">
        <f t="shared" si="5593"/>
        <v>0</v>
      </c>
      <c r="BD1511" s="116">
        <f t="shared" si="5593"/>
        <v>0</v>
      </c>
      <c r="BE1511" s="116">
        <f t="shared" si="5593"/>
        <v>0</v>
      </c>
      <c r="BF1511" s="116">
        <f t="shared" si="5593"/>
        <v>0</v>
      </c>
      <c r="BG1511" s="116">
        <f t="shared" si="5593"/>
        <v>0</v>
      </c>
      <c r="BH1511" s="116">
        <f t="shared" si="5593"/>
        <v>0</v>
      </c>
      <c r="BI1511" s="116">
        <f t="shared" si="5410"/>
        <v>0</v>
      </c>
      <c r="BV1511" s="163"/>
      <c r="CI1511" s="163"/>
      <c r="CV1511" s="163"/>
      <c r="DI1511" s="163"/>
      <c r="DV1511" s="163"/>
      <c r="EI1511" s="163"/>
    </row>
    <row r="1512" spans="1:139" ht="15.75" hidden="1" customHeight="1" outlineLevel="1" x14ac:dyDescent="0.25">
      <c r="A1512" s="2">
        <f t="shared" ref="A1512:E1512" si="5597">A1333</f>
        <v>124</v>
      </c>
      <c r="B1512" s="1">
        <f t="shared" si="5597"/>
        <v>0</v>
      </c>
      <c r="C1512" s="1">
        <f t="shared" si="5597"/>
        <v>0</v>
      </c>
      <c r="D1512" s="2">
        <f t="shared" si="5597"/>
        <v>0</v>
      </c>
      <c r="E1512" s="162">
        <f t="shared" si="5597"/>
        <v>0</v>
      </c>
      <c r="F1512" s="123">
        <f t="shared" ref="F1512:F1523" si="5598">G1333</f>
        <v>0</v>
      </c>
      <c r="G1512" s="213"/>
      <c r="H1512" s="213"/>
      <c r="J1512" s="191">
        <f t="shared" ref="J1512:U1512" si="5599">-I1333*($G1512/12)</f>
        <v>0</v>
      </c>
      <c r="K1512" s="191">
        <f t="shared" si="5599"/>
        <v>0</v>
      </c>
      <c r="L1512" s="191">
        <f t="shared" si="5599"/>
        <v>0</v>
      </c>
      <c r="M1512" s="191">
        <f t="shared" si="5599"/>
        <v>0</v>
      </c>
      <c r="N1512" s="191">
        <f t="shared" si="5599"/>
        <v>0</v>
      </c>
      <c r="O1512" s="191">
        <f t="shared" si="5599"/>
        <v>0</v>
      </c>
      <c r="P1512" s="191">
        <f t="shared" si="5599"/>
        <v>0</v>
      </c>
      <c r="Q1512" s="191">
        <f t="shared" si="5599"/>
        <v>0</v>
      </c>
      <c r="R1512" s="191">
        <f t="shared" si="5599"/>
        <v>0</v>
      </c>
      <c r="S1512" s="191">
        <f t="shared" si="5599"/>
        <v>0</v>
      </c>
      <c r="T1512" s="191">
        <f t="shared" si="5599"/>
        <v>0</v>
      </c>
      <c r="U1512" s="191">
        <f t="shared" si="5599"/>
        <v>0</v>
      </c>
      <c r="V1512" s="163">
        <f t="shared" si="5012"/>
        <v>0</v>
      </c>
      <c r="W1512" s="116">
        <f t="shared" si="5525"/>
        <v>0</v>
      </c>
      <c r="X1512" s="191">
        <f t="shared" ref="X1512:X1523" si="5600">-W1333*($G1512/12)</f>
        <v>0</v>
      </c>
      <c r="Y1512" s="191">
        <f t="shared" ref="Y1512:AH1512" si="5601">-X1333*($G1512/12)</f>
        <v>0</v>
      </c>
      <c r="Z1512" s="191">
        <f t="shared" si="5601"/>
        <v>0</v>
      </c>
      <c r="AA1512" s="191">
        <f t="shared" si="5601"/>
        <v>0</v>
      </c>
      <c r="AB1512" s="191">
        <f t="shared" si="5601"/>
        <v>0</v>
      </c>
      <c r="AC1512" s="191">
        <f t="shared" si="5601"/>
        <v>0</v>
      </c>
      <c r="AD1512" s="191">
        <f t="shared" si="5601"/>
        <v>0</v>
      </c>
      <c r="AE1512" s="191">
        <f t="shared" si="5601"/>
        <v>0</v>
      </c>
      <c r="AF1512" s="191">
        <f t="shared" si="5601"/>
        <v>0</v>
      </c>
      <c r="AG1512" s="191">
        <f t="shared" si="5601"/>
        <v>0</v>
      </c>
      <c r="AH1512" s="191">
        <f t="shared" si="5601"/>
        <v>0</v>
      </c>
      <c r="AI1512" s="116">
        <f t="shared" si="5589"/>
        <v>0</v>
      </c>
      <c r="AJ1512" s="116">
        <f t="shared" si="5487"/>
        <v>0</v>
      </c>
      <c r="AK1512" s="116">
        <f t="shared" si="5488"/>
        <v>0</v>
      </c>
      <c r="AL1512" s="116">
        <f t="shared" si="5555"/>
        <v>0</v>
      </c>
      <c r="AM1512" s="116">
        <f t="shared" si="5555"/>
        <v>0</v>
      </c>
      <c r="AN1512" s="116">
        <f t="shared" si="5555"/>
        <v>0</v>
      </c>
      <c r="AO1512" s="116">
        <f t="shared" si="5555"/>
        <v>0</v>
      </c>
      <c r="AP1512" s="116">
        <f t="shared" si="5555"/>
        <v>0</v>
      </c>
      <c r="AQ1512" s="116">
        <f t="shared" si="5555"/>
        <v>0</v>
      </c>
      <c r="AR1512" s="116">
        <f t="shared" si="5555"/>
        <v>0</v>
      </c>
      <c r="AS1512" s="116">
        <f t="shared" si="5555"/>
        <v>0</v>
      </c>
      <c r="AT1512" s="116">
        <f t="shared" si="5555"/>
        <v>0</v>
      </c>
      <c r="AU1512" s="116">
        <f t="shared" si="5555"/>
        <v>0</v>
      </c>
      <c r="AV1512" s="116">
        <f t="shared" si="5409"/>
        <v>0</v>
      </c>
      <c r="AW1512" s="116">
        <f t="shared" si="5489"/>
        <v>0</v>
      </c>
      <c r="AX1512" s="116">
        <f t="shared" si="5593"/>
        <v>0</v>
      </c>
      <c r="AY1512" s="116">
        <f t="shared" si="5593"/>
        <v>0</v>
      </c>
      <c r="AZ1512" s="116">
        <f t="shared" si="5593"/>
        <v>0</v>
      </c>
      <c r="BA1512" s="116">
        <f t="shared" si="5593"/>
        <v>0</v>
      </c>
      <c r="BB1512" s="116">
        <f t="shared" si="5593"/>
        <v>0</v>
      </c>
      <c r="BC1512" s="116">
        <f t="shared" si="5593"/>
        <v>0</v>
      </c>
      <c r="BD1512" s="116">
        <f t="shared" si="5593"/>
        <v>0</v>
      </c>
      <c r="BE1512" s="116">
        <f t="shared" si="5593"/>
        <v>0</v>
      </c>
      <c r="BF1512" s="116">
        <f t="shared" si="5593"/>
        <v>0</v>
      </c>
      <c r="BG1512" s="116">
        <f t="shared" si="5593"/>
        <v>0</v>
      </c>
      <c r="BH1512" s="116">
        <f t="shared" si="5593"/>
        <v>0</v>
      </c>
      <c r="BI1512" s="116">
        <f t="shared" si="5410"/>
        <v>0</v>
      </c>
      <c r="BV1512" s="163"/>
      <c r="CI1512" s="163"/>
      <c r="CV1512" s="163"/>
      <c r="DI1512" s="163"/>
      <c r="DV1512" s="163"/>
      <c r="EI1512" s="163"/>
    </row>
    <row r="1513" spans="1:139" ht="15.75" hidden="1" customHeight="1" outlineLevel="1" x14ac:dyDescent="0.25">
      <c r="A1513" s="2">
        <f t="shared" ref="A1513:E1513" si="5602">A1334</f>
        <v>125</v>
      </c>
      <c r="B1513" s="1">
        <f t="shared" si="5602"/>
        <v>0</v>
      </c>
      <c r="C1513" s="1">
        <f t="shared" si="5602"/>
        <v>0</v>
      </c>
      <c r="D1513" s="2">
        <f t="shared" si="5602"/>
        <v>0</v>
      </c>
      <c r="E1513" s="162">
        <f t="shared" si="5602"/>
        <v>0</v>
      </c>
      <c r="F1513" s="123">
        <f t="shared" si="5598"/>
        <v>0</v>
      </c>
      <c r="G1513" s="213"/>
      <c r="H1513" s="213"/>
      <c r="J1513" s="191">
        <f t="shared" ref="J1513:U1513" si="5603">-I1334*($G1513/12)</f>
        <v>0</v>
      </c>
      <c r="K1513" s="191">
        <f t="shared" si="5603"/>
        <v>0</v>
      </c>
      <c r="L1513" s="191">
        <f t="shared" si="5603"/>
        <v>0</v>
      </c>
      <c r="M1513" s="191">
        <f t="shared" si="5603"/>
        <v>0</v>
      </c>
      <c r="N1513" s="191">
        <f t="shared" si="5603"/>
        <v>0</v>
      </c>
      <c r="O1513" s="191">
        <f t="shared" si="5603"/>
        <v>0</v>
      </c>
      <c r="P1513" s="191">
        <f t="shared" si="5603"/>
        <v>0</v>
      </c>
      <c r="Q1513" s="191">
        <f t="shared" si="5603"/>
        <v>0</v>
      </c>
      <c r="R1513" s="191">
        <f t="shared" si="5603"/>
        <v>0</v>
      </c>
      <c r="S1513" s="191">
        <f t="shared" si="5603"/>
        <v>0</v>
      </c>
      <c r="T1513" s="191">
        <f t="shared" si="5603"/>
        <v>0</v>
      </c>
      <c r="U1513" s="191">
        <f t="shared" si="5603"/>
        <v>0</v>
      </c>
      <c r="V1513" s="163">
        <f t="shared" si="5012"/>
        <v>0</v>
      </c>
      <c r="W1513" s="116">
        <f t="shared" si="5525"/>
        <v>0</v>
      </c>
      <c r="X1513" s="191">
        <f t="shared" si="5600"/>
        <v>0</v>
      </c>
      <c r="Y1513" s="191">
        <f t="shared" ref="Y1513:AH1513" si="5604">-X1334*($G1513/12)</f>
        <v>0</v>
      </c>
      <c r="Z1513" s="191">
        <f t="shared" si="5604"/>
        <v>0</v>
      </c>
      <c r="AA1513" s="191">
        <f t="shared" si="5604"/>
        <v>0</v>
      </c>
      <c r="AB1513" s="191">
        <f t="shared" si="5604"/>
        <v>0</v>
      </c>
      <c r="AC1513" s="191">
        <f t="shared" si="5604"/>
        <v>0</v>
      </c>
      <c r="AD1513" s="191">
        <f t="shared" si="5604"/>
        <v>0</v>
      </c>
      <c r="AE1513" s="191">
        <f t="shared" si="5604"/>
        <v>0</v>
      </c>
      <c r="AF1513" s="191">
        <f t="shared" si="5604"/>
        <v>0</v>
      </c>
      <c r="AG1513" s="191">
        <f t="shared" si="5604"/>
        <v>0</v>
      </c>
      <c r="AH1513" s="191">
        <f t="shared" si="5604"/>
        <v>0</v>
      </c>
      <c r="AI1513" s="116">
        <f t="shared" si="5589"/>
        <v>0</v>
      </c>
      <c r="AJ1513" s="116">
        <f t="shared" si="5487"/>
        <v>0</v>
      </c>
      <c r="AK1513" s="116">
        <f t="shared" si="5488"/>
        <v>0</v>
      </c>
      <c r="AL1513" s="116">
        <f t="shared" si="5555"/>
        <v>0</v>
      </c>
      <c r="AM1513" s="116">
        <f t="shared" si="5555"/>
        <v>0</v>
      </c>
      <c r="AN1513" s="116">
        <f t="shared" si="5555"/>
        <v>0</v>
      </c>
      <c r="AO1513" s="116">
        <f t="shared" si="5555"/>
        <v>0</v>
      </c>
      <c r="AP1513" s="116">
        <f t="shared" si="5555"/>
        <v>0</v>
      </c>
      <c r="AQ1513" s="116">
        <f t="shared" si="5555"/>
        <v>0</v>
      </c>
      <c r="AR1513" s="116">
        <f t="shared" si="5555"/>
        <v>0</v>
      </c>
      <c r="AS1513" s="116">
        <f t="shared" si="5555"/>
        <v>0</v>
      </c>
      <c r="AT1513" s="116">
        <f t="shared" si="5555"/>
        <v>0</v>
      </c>
      <c r="AU1513" s="116">
        <f t="shared" si="5555"/>
        <v>0</v>
      </c>
      <c r="AV1513" s="116">
        <f t="shared" si="5409"/>
        <v>0</v>
      </c>
      <c r="AW1513" s="116">
        <f t="shared" si="5489"/>
        <v>0</v>
      </c>
      <c r="AX1513" s="116">
        <f t="shared" si="5593"/>
        <v>0</v>
      </c>
      <c r="AY1513" s="116">
        <f t="shared" si="5593"/>
        <v>0</v>
      </c>
      <c r="AZ1513" s="116">
        <f t="shared" si="5593"/>
        <v>0</v>
      </c>
      <c r="BA1513" s="116">
        <f t="shared" si="5593"/>
        <v>0</v>
      </c>
      <c r="BB1513" s="116">
        <f t="shared" si="5593"/>
        <v>0</v>
      </c>
      <c r="BC1513" s="116">
        <f t="shared" si="5593"/>
        <v>0</v>
      </c>
      <c r="BD1513" s="116">
        <f t="shared" si="5593"/>
        <v>0</v>
      </c>
      <c r="BE1513" s="116">
        <f t="shared" si="5593"/>
        <v>0</v>
      </c>
      <c r="BF1513" s="116">
        <f t="shared" si="5593"/>
        <v>0</v>
      </c>
      <c r="BG1513" s="116">
        <f t="shared" si="5593"/>
        <v>0</v>
      </c>
      <c r="BH1513" s="116">
        <f t="shared" si="5593"/>
        <v>0</v>
      </c>
      <c r="BI1513" s="116">
        <f t="shared" si="5410"/>
        <v>0</v>
      </c>
      <c r="BV1513" s="163"/>
      <c r="CI1513" s="163"/>
      <c r="CV1513" s="163"/>
      <c r="DI1513" s="163"/>
      <c r="DV1513" s="163"/>
      <c r="EI1513" s="163"/>
    </row>
    <row r="1514" spans="1:139" ht="15.75" hidden="1" customHeight="1" outlineLevel="1" x14ac:dyDescent="0.25">
      <c r="A1514" s="2">
        <f t="shared" ref="A1514:E1514" si="5605">A1335</f>
        <v>126</v>
      </c>
      <c r="B1514" s="1">
        <f t="shared" si="5605"/>
        <v>0</v>
      </c>
      <c r="C1514" s="1">
        <f t="shared" si="5605"/>
        <v>0</v>
      </c>
      <c r="D1514" s="2">
        <f t="shared" si="5605"/>
        <v>0</v>
      </c>
      <c r="E1514" s="162">
        <f t="shared" si="5605"/>
        <v>0</v>
      </c>
      <c r="F1514" s="123">
        <f t="shared" si="5598"/>
        <v>0</v>
      </c>
      <c r="G1514" s="213"/>
      <c r="H1514" s="213"/>
      <c r="J1514" s="191">
        <f t="shared" ref="J1514:U1514" si="5606">-I1335*($G1514/12)</f>
        <v>0</v>
      </c>
      <c r="K1514" s="191">
        <f t="shared" si="5606"/>
        <v>0</v>
      </c>
      <c r="L1514" s="191">
        <f t="shared" si="5606"/>
        <v>0</v>
      </c>
      <c r="M1514" s="191">
        <f t="shared" si="5606"/>
        <v>0</v>
      </c>
      <c r="N1514" s="191">
        <f t="shared" si="5606"/>
        <v>0</v>
      </c>
      <c r="O1514" s="191">
        <f t="shared" si="5606"/>
        <v>0</v>
      </c>
      <c r="P1514" s="191">
        <f t="shared" si="5606"/>
        <v>0</v>
      </c>
      <c r="Q1514" s="191">
        <f t="shared" si="5606"/>
        <v>0</v>
      </c>
      <c r="R1514" s="191">
        <f t="shared" si="5606"/>
        <v>0</v>
      </c>
      <c r="S1514" s="191">
        <f t="shared" si="5606"/>
        <v>0</v>
      </c>
      <c r="T1514" s="191">
        <f t="shared" si="5606"/>
        <v>0</v>
      </c>
      <c r="U1514" s="191">
        <f t="shared" si="5606"/>
        <v>0</v>
      </c>
      <c r="V1514" s="163">
        <f t="shared" si="5012"/>
        <v>0</v>
      </c>
      <c r="W1514" s="116">
        <f t="shared" si="5525"/>
        <v>0</v>
      </c>
      <c r="X1514" s="191">
        <f t="shared" si="5600"/>
        <v>0</v>
      </c>
      <c r="Y1514" s="191">
        <f t="shared" ref="Y1514:AH1514" si="5607">-X1335*($G1514/12)</f>
        <v>0</v>
      </c>
      <c r="Z1514" s="191">
        <f t="shared" si="5607"/>
        <v>0</v>
      </c>
      <c r="AA1514" s="191">
        <f t="shared" si="5607"/>
        <v>0</v>
      </c>
      <c r="AB1514" s="191">
        <f t="shared" si="5607"/>
        <v>0</v>
      </c>
      <c r="AC1514" s="191">
        <f t="shared" si="5607"/>
        <v>0</v>
      </c>
      <c r="AD1514" s="191">
        <f t="shared" si="5607"/>
        <v>0</v>
      </c>
      <c r="AE1514" s="191">
        <f t="shared" si="5607"/>
        <v>0</v>
      </c>
      <c r="AF1514" s="191">
        <f t="shared" si="5607"/>
        <v>0</v>
      </c>
      <c r="AG1514" s="191">
        <f t="shared" si="5607"/>
        <v>0</v>
      </c>
      <c r="AH1514" s="191">
        <f t="shared" si="5607"/>
        <v>0</v>
      </c>
      <c r="AI1514" s="116">
        <f t="shared" si="5589"/>
        <v>0</v>
      </c>
      <c r="AJ1514" s="116">
        <f t="shared" si="5487"/>
        <v>0</v>
      </c>
      <c r="AK1514" s="116">
        <f t="shared" si="5488"/>
        <v>0</v>
      </c>
      <c r="AL1514" s="116">
        <f t="shared" ref="AL1514:AU1523" si="5608">-AK1335*($H1514/12)</f>
        <v>0</v>
      </c>
      <c r="AM1514" s="116">
        <f t="shared" si="5608"/>
        <v>0</v>
      </c>
      <c r="AN1514" s="116">
        <f t="shared" si="5608"/>
        <v>0</v>
      </c>
      <c r="AO1514" s="116">
        <f t="shared" si="5608"/>
        <v>0</v>
      </c>
      <c r="AP1514" s="116">
        <f t="shared" si="5608"/>
        <v>0</v>
      </c>
      <c r="AQ1514" s="116">
        <f t="shared" si="5608"/>
        <v>0</v>
      </c>
      <c r="AR1514" s="116">
        <f t="shared" si="5608"/>
        <v>0</v>
      </c>
      <c r="AS1514" s="116">
        <f t="shared" si="5608"/>
        <v>0</v>
      </c>
      <c r="AT1514" s="116">
        <f t="shared" si="5608"/>
        <v>0</v>
      </c>
      <c r="AU1514" s="116">
        <f t="shared" si="5608"/>
        <v>0</v>
      </c>
      <c r="AV1514" s="116">
        <f t="shared" si="5409"/>
        <v>0</v>
      </c>
      <c r="AW1514" s="116">
        <f t="shared" si="5489"/>
        <v>0</v>
      </c>
      <c r="AX1514" s="116">
        <f t="shared" si="5593"/>
        <v>0</v>
      </c>
      <c r="AY1514" s="116">
        <f t="shared" si="5593"/>
        <v>0</v>
      </c>
      <c r="AZ1514" s="116">
        <f t="shared" si="5593"/>
        <v>0</v>
      </c>
      <c r="BA1514" s="116">
        <f t="shared" si="5593"/>
        <v>0</v>
      </c>
      <c r="BB1514" s="116">
        <f t="shared" si="5593"/>
        <v>0</v>
      </c>
      <c r="BC1514" s="116">
        <f t="shared" si="5593"/>
        <v>0</v>
      </c>
      <c r="BD1514" s="116">
        <f t="shared" si="5593"/>
        <v>0</v>
      </c>
      <c r="BE1514" s="116">
        <f t="shared" si="5593"/>
        <v>0</v>
      </c>
      <c r="BF1514" s="116">
        <f t="shared" si="5593"/>
        <v>0</v>
      </c>
      <c r="BG1514" s="116">
        <f t="shared" si="5593"/>
        <v>0</v>
      </c>
      <c r="BH1514" s="116">
        <f t="shared" si="5593"/>
        <v>0</v>
      </c>
      <c r="BI1514" s="116">
        <f t="shared" si="5410"/>
        <v>0</v>
      </c>
      <c r="BV1514" s="163"/>
      <c r="CI1514" s="163"/>
      <c r="CV1514" s="163"/>
      <c r="DI1514" s="163"/>
      <c r="DV1514" s="163"/>
      <c r="EI1514" s="163"/>
    </row>
    <row r="1515" spans="1:139" ht="15.75" hidden="1" customHeight="1" outlineLevel="1" x14ac:dyDescent="0.25">
      <c r="A1515" s="2">
        <f t="shared" ref="A1515:E1515" si="5609">A1336</f>
        <v>127</v>
      </c>
      <c r="B1515" s="1">
        <f t="shared" si="5609"/>
        <v>0</v>
      </c>
      <c r="C1515" s="1">
        <f t="shared" si="5609"/>
        <v>0</v>
      </c>
      <c r="D1515" s="2">
        <f t="shared" si="5609"/>
        <v>0</v>
      </c>
      <c r="E1515" s="162">
        <f t="shared" si="5609"/>
        <v>0</v>
      </c>
      <c r="F1515" s="123">
        <f t="shared" si="5598"/>
        <v>0</v>
      </c>
      <c r="G1515" s="213"/>
      <c r="H1515" s="213"/>
      <c r="J1515" s="191">
        <f t="shared" ref="J1515:U1515" si="5610">-I1336*($G1515/12)</f>
        <v>0</v>
      </c>
      <c r="K1515" s="191">
        <f t="shared" si="5610"/>
        <v>0</v>
      </c>
      <c r="L1515" s="191">
        <f t="shared" si="5610"/>
        <v>0</v>
      </c>
      <c r="M1515" s="191">
        <f t="shared" si="5610"/>
        <v>0</v>
      </c>
      <c r="N1515" s="191">
        <f t="shared" si="5610"/>
        <v>0</v>
      </c>
      <c r="O1515" s="191">
        <f t="shared" si="5610"/>
        <v>0</v>
      </c>
      <c r="P1515" s="191">
        <f t="shared" si="5610"/>
        <v>0</v>
      </c>
      <c r="Q1515" s="191">
        <f t="shared" si="5610"/>
        <v>0</v>
      </c>
      <c r="R1515" s="191">
        <f t="shared" si="5610"/>
        <v>0</v>
      </c>
      <c r="S1515" s="191">
        <f t="shared" si="5610"/>
        <v>0</v>
      </c>
      <c r="T1515" s="191">
        <f t="shared" si="5610"/>
        <v>0</v>
      </c>
      <c r="U1515" s="191">
        <f t="shared" si="5610"/>
        <v>0</v>
      </c>
      <c r="V1515" s="163">
        <f t="shared" si="5012"/>
        <v>0</v>
      </c>
      <c r="W1515" s="116">
        <f t="shared" si="5525"/>
        <v>0</v>
      </c>
      <c r="X1515" s="191">
        <f t="shared" si="5600"/>
        <v>0</v>
      </c>
      <c r="Y1515" s="191">
        <f t="shared" ref="Y1515:AH1515" si="5611">-X1336*($G1515/12)</f>
        <v>0</v>
      </c>
      <c r="Z1515" s="191">
        <f t="shared" si="5611"/>
        <v>0</v>
      </c>
      <c r="AA1515" s="191">
        <f t="shared" si="5611"/>
        <v>0</v>
      </c>
      <c r="AB1515" s="191">
        <f t="shared" si="5611"/>
        <v>0</v>
      </c>
      <c r="AC1515" s="191">
        <f t="shared" si="5611"/>
        <v>0</v>
      </c>
      <c r="AD1515" s="191">
        <f t="shared" si="5611"/>
        <v>0</v>
      </c>
      <c r="AE1515" s="191">
        <f t="shared" si="5611"/>
        <v>0</v>
      </c>
      <c r="AF1515" s="191">
        <f t="shared" si="5611"/>
        <v>0</v>
      </c>
      <c r="AG1515" s="191">
        <f t="shared" si="5611"/>
        <v>0</v>
      </c>
      <c r="AH1515" s="191">
        <f t="shared" si="5611"/>
        <v>0</v>
      </c>
      <c r="AI1515" s="116">
        <f t="shared" si="5589"/>
        <v>0</v>
      </c>
      <c r="AJ1515" s="116">
        <f t="shared" si="5487"/>
        <v>0</v>
      </c>
      <c r="AK1515" s="116">
        <f t="shared" si="5488"/>
        <v>0</v>
      </c>
      <c r="AL1515" s="116">
        <f t="shared" si="5608"/>
        <v>0</v>
      </c>
      <c r="AM1515" s="116">
        <f t="shared" si="5608"/>
        <v>0</v>
      </c>
      <c r="AN1515" s="116">
        <f t="shared" si="5608"/>
        <v>0</v>
      </c>
      <c r="AO1515" s="116">
        <f t="shared" si="5608"/>
        <v>0</v>
      </c>
      <c r="AP1515" s="116">
        <f t="shared" si="5608"/>
        <v>0</v>
      </c>
      <c r="AQ1515" s="116">
        <f t="shared" si="5608"/>
        <v>0</v>
      </c>
      <c r="AR1515" s="116">
        <f t="shared" si="5608"/>
        <v>0</v>
      </c>
      <c r="AS1515" s="116">
        <f t="shared" si="5608"/>
        <v>0</v>
      </c>
      <c r="AT1515" s="116">
        <f t="shared" si="5608"/>
        <v>0</v>
      </c>
      <c r="AU1515" s="116">
        <f t="shared" si="5608"/>
        <v>0</v>
      </c>
      <c r="AV1515" s="116">
        <f t="shared" si="5409"/>
        <v>0</v>
      </c>
      <c r="AW1515" s="116">
        <f t="shared" si="5489"/>
        <v>0</v>
      </c>
      <c r="AX1515" s="116">
        <f t="shared" si="5593"/>
        <v>0</v>
      </c>
      <c r="AY1515" s="116">
        <f t="shared" si="5593"/>
        <v>0</v>
      </c>
      <c r="AZ1515" s="116">
        <f t="shared" si="5593"/>
        <v>0</v>
      </c>
      <c r="BA1515" s="116">
        <f t="shared" si="5593"/>
        <v>0</v>
      </c>
      <c r="BB1515" s="116">
        <f t="shared" si="5593"/>
        <v>0</v>
      </c>
      <c r="BC1515" s="116">
        <f t="shared" si="5593"/>
        <v>0</v>
      </c>
      <c r="BD1515" s="116">
        <f t="shared" si="5593"/>
        <v>0</v>
      </c>
      <c r="BE1515" s="116">
        <f t="shared" si="5593"/>
        <v>0</v>
      </c>
      <c r="BF1515" s="116">
        <f t="shared" si="5593"/>
        <v>0</v>
      </c>
      <c r="BG1515" s="116">
        <f t="shared" si="5593"/>
        <v>0</v>
      </c>
      <c r="BH1515" s="116">
        <f t="shared" si="5593"/>
        <v>0</v>
      </c>
      <c r="BI1515" s="116">
        <f t="shared" si="5410"/>
        <v>0</v>
      </c>
      <c r="BV1515" s="163"/>
      <c r="CI1515" s="163"/>
      <c r="CV1515" s="163"/>
      <c r="DI1515" s="163"/>
      <c r="DV1515" s="163"/>
      <c r="EI1515" s="163"/>
    </row>
    <row r="1516" spans="1:139" ht="15.75" hidden="1" customHeight="1" outlineLevel="1" x14ac:dyDescent="0.25">
      <c r="A1516" s="2">
        <f t="shared" ref="A1516:E1516" si="5612">A1337</f>
        <v>128</v>
      </c>
      <c r="B1516" s="1">
        <f t="shared" si="5612"/>
        <v>0</v>
      </c>
      <c r="C1516" s="1">
        <f t="shared" si="5612"/>
        <v>0</v>
      </c>
      <c r="D1516" s="2">
        <f t="shared" si="5612"/>
        <v>0</v>
      </c>
      <c r="E1516" s="162">
        <f t="shared" si="5612"/>
        <v>0</v>
      </c>
      <c r="F1516" s="123">
        <f t="shared" si="5598"/>
        <v>0</v>
      </c>
      <c r="G1516" s="213"/>
      <c r="H1516" s="213"/>
      <c r="J1516" s="191">
        <f t="shared" ref="J1516:U1516" si="5613">-I1337*($G1516/12)</f>
        <v>0</v>
      </c>
      <c r="K1516" s="191">
        <f t="shared" si="5613"/>
        <v>0</v>
      </c>
      <c r="L1516" s="191">
        <f t="shared" si="5613"/>
        <v>0</v>
      </c>
      <c r="M1516" s="191">
        <f t="shared" si="5613"/>
        <v>0</v>
      </c>
      <c r="N1516" s="191">
        <f t="shared" si="5613"/>
        <v>0</v>
      </c>
      <c r="O1516" s="191">
        <f t="shared" si="5613"/>
        <v>0</v>
      </c>
      <c r="P1516" s="191">
        <f t="shared" si="5613"/>
        <v>0</v>
      </c>
      <c r="Q1516" s="191">
        <f t="shared" si="5613"/>
        <v>0</v>
      </c>
      <c r="R1516" s="191">
        <f t="shared" si="5613"/>
        <v>0</v>
      </c>
      <c r="S1516" s="191">
        <f t="shared" si="5613"/>
        <v>0</v>
      </c>
      <c r="T1516" s="191">
        <f t="shared" si="5613"/>
        <v>0</v>
      </c>
      <c r="U1516" s="191">
        <f t="shared" si="5613"/>
        <v>0</v>
      </c>
      <c r="V1516" s="163">
        <f t="shared" si="5012"/>
        <v>0</v>
      </c>
      <c r="W1516" s="116">
        <f t="shared" si="5525"/>
        <v>0</v>
      </c>
      <c r="X1516" s="191">
        <f t="shared" si="5600"/>
        <v>0</v>
      </c>
      <c r="Y1516" s="191">
        <f t="shared" ref="Y1516:AH1516" si="5614">-X1337*($G1516/12)</f>
        <v>0</v>
      </c>
      <c r="Z1516" s="191">
        <f t="shared" si="5614"/>
        <v>0</v>
      </c>
      <c r="AA1516" s="191">
        <f t="shared" si="5614"/>
        <v>0</v>
      </c>
      <c r="AB1516" s="191">
        <f t="shared" si="5614"/>
        <v>0</v>
      </c>
      <c r="AC1516" s="191">
        <f t="shared" si="5614"/>
        <v>0</v>
      </c>
      <c r="AD1516" s="191">
        <f t="shared" si="5614"/>
        <v>0</v>
      </c>
      <c r="AE1516" s="191">
        <f t="shared" si="5614"/>
        <v>0</v>
      </c>
      <c r="AF1516" s="191">
        <f t="shared" si="5614"/>
        <v>0</v>
      </c>
      <c r="AG1516" s="191">
        <f t="shared" si="5614"/>
        <v>0</v>
      </c>
      <c r="AH1516" s="191">
        <f t="shared" si="5614"/>
        <v>0</v>
      </c>
      <c r="AI1516" s="116">
        <f t="shared" si="5589"/>
        <v>0</v>
      </c>
      <c r="AJ1516" s="116">
        <f t="shared" si="5487"/>
        <v>0</v>
      </c>
      <c r="AK1516" s="116">
        <f t="shared" si="5488"/>
        <v>0</v>
      </c>
      <c r="AL1516" s="116">
        <f t="shared" si="5608"/>
        <v>0</v>
      </c>
      <c r="AM1516" s="116">
        <f t="shared" si="5608"/>
        <v>0</v>
      </c>
      <c r="AN1516" s="116">
        <f t="shared" si="5608"/>
        <v>0</v>
      </c>
      <c r="AO1516" s="116">
        <f t="shared" si="5608"/>
        <v>0</v>
      </c>
      <c r="AP1516" s="116">
        <f t="shared" si="5608"/>
        <v>0</v>
      </c>
      <c r="AQ1516" s="116">
        <f t="shared" si="5608"/>
        <v>0</v>
      </c>
      <c r="AR1516" s="116">
        <f t="shared" si="5608"/>
        <v>0</v>
      </c>
      <c r="AS1516" s="116">
        <f t="shared" si="5608"/>
        <v>0</v>
      </c>
      <c r="AT1516" s="116">
        <f t="shared" si="5608"/>
        <v>0</v>
      </c>
      <c r="AU1516" s="116">
        <f t="shared" si="5608"/>
        <v>0</v>
      </c>
      <c r="AV1516" s="116">
        <f t="shared" si="5409"/>
        <v>0</v>
      </c>
      <c r="AW1516" s="116">
        <f t="shared" si="5489"/>
        <v>0</v>
      </c>
      <c r="AX1516" s="116">
        <f t="shared" si="5593"/>
        <v>0</v>
      </c>
      <c r="AY1516" s="116">
        <f t="shared" si="5593"/>
        <v>0</v>
      </c>
      <c r="AZ1516" s="116">
        <f t="shared" si="5593"/>
        <v>0</v>
      </c>
      <c r="BA1516" s="116">
        <f t="shared" si="5593"/>
        <v>0</v>
      </c>
      <c r="BB1516" s="116">
        <f t="shared" si="5593"/>
        <v>0</v>
      </c>
      <c r="BC1516" s="116">
        <f t="shared" si="5593"/>
        <v>0</v>
      </c>
      <c r="BD1516" s="116">
        <f t="shared" si="5593"/>
        <v>0</v>
      </c>
      <c r="BE1516" s="116">
        <f t="shared" si="5593"/>
        <v>0</v>
      </c>
      <c r="BF1516" s="116">
        <f t="shared" si="5593"/>
        <v>0</v>
      </c>
      <c r="BG1516" s="116">
        <f t="shared" si="5593"/>
        <v>0</v>
      </c>
      <c r="BH1516" s="116">
        <f t="shared" si="5593"/>
        <v>0</v>
      </c>
      <c r="BI1516" s="116">
        <f t="shared" si="5410"/>
        <v>0</v>
      </c>
      <c r="BV1516" s="163"/>
      <c r="CI1516" s="163"/>
      <c r="CV1516" s="163"/>
      <c r="DI1516" s="163"/>
      <c r="DV1516" s="163"/>
      <c r="EI1516" s="163"/>
    </row>
    <row r="1517" spans="1:139" ht="15.75" hidden="1" customHeight="1" outlineLevel="1" x14ac:dyDescent="0.25">
      <c r="A1517" s="2">
        <f t="shared" ref="A1517:E1517" si="5615">A1338</f>
        <v>129</v>
      </c>
      <c r="B1517" s="1">
        <f t="shared" si="5615"/>
        <v>0</v>
      </c>
      <c r="C1517" s="1">
        <f t="shared" si="5615"/>
        <v>0</v>
      </c>
      <c r="D1517" s="2">
        <f t="shared" si="5615"/>
        <v>0</v>
      </c>
      <c r="E1517" s="162">
        <f t="shared" si="5615"/>
        <v>0</v>
      </c>
      <c r="F1517" s="123">
        <f t="shared" si="5598"/>
        <v>0</v>
      </c>
      <c r="G1517" s="213"/>
      <c r="H1517" s="213"/>
      <c r="J1517" s="191">
        <f t="shared" ref="J1517:U1517" si="5616">-I1338*($G1517/12)</f>
        <v>0</v>
      </c>
      <c r="K1517" s="191">
        <f t="shared" si="5616"/>
        <v>0</v>
      </c>
      <c r="L1517" s="191">
        <f t="shared" si="5616"/>
        <v>0</v>
      </c>
      <c r="M1517" s="191">
        <f t="shared" si="5616"/>
        <v>0</v>
      </c>
      <c r="N1517" s="191">
        <f t="shared" si="5616"/>
        <v>0</v>
      </c>
      <c r="O1517" s="191">
        <f t="shared" si="5616"/>
        <v>0</v>
      </c>
      <c r="P1517" s="191">
        <f t="shared" si="5616"/>
        <v>0</v>
      </c>
      <c r="Q1517" s="191">
        <f t="shared" si="5616"/>
        <v>0</v>
      </c>
      <c r="R1517" s="191">
        <f t="shared" si="5616"/>
        <v>0</v>
      </c>
      <c r="S1517" s="191">
        <f t="shared" si="5616"/>
        <v>0</v>
      </c>
      <c r="T1517" s="191">
        <f t="shared" si="5616"/>
        <v>0</v>
      </c>
      <c r="U1517" s="191">
        <f t="shared" si="5616"/>
        <v>0</v>
      </c>
      <c r="V1517" s="163">
        <f t="shared" si="5012"/>
        <v>0</v>
      </c>
      <c r="W1517" s="116">
        <f t="shared" si="5525"/>
        <v>0</v>
      </c>
      <c r="X1517" s="191">
        <f t="shared" si="5600"/>
        <v>0</v>
      </c>
      <c r="Y1517" s="191">
        <f t="shared" ref="Y1517:AH1517" si="5617">-X1338*($G1517/12)</f>
        <v>0</v>
      </c>
      <c r="Z1517" s="191">
        <f t="shared" si="5617"/>
        <v>0</v>
      </c>
      <c r="AA1517" s="191">
        <f t="shared" si="5617"/>
        <v>0</v>
      </c>
      <c r="AB1517" s="191">
        <f t="shared" si="5617"/>
        <v>0</v>
      </c>
      <c r="AC1517" s="191">
        <f t="shared" si="5617"/>
        <v>0</v>
      </c>
      <c r="AD1517" s="191">
        <f t="shared" si="5617"/>
        <v>0</v>
      </c>
      <c r="AE1517" s="191">
        <f t="shared" si="5617"/>
        <v>0</v>
      </c>
      <c r="AF1517" s="191">
        <f t="shared" si="5617"/>
        <v>0</v>
      </c>
      <c r="AG1517" s="191">
        <f t="shared" si="5617"/>
        <v>0</v>
      </c>
      <c r="AH1517" s="191">
        <f t="shared" si="5617"/>
        <v>0</v>
      </c>
      <c r="AI1517" s="116">
        <f t="shared" si="5589"/>
        <v>0</v>
      </c>
      <c r="AJ1517" s="116">
        <f t="shared" si="5487"/>
        <v>0</v>
      </c>
      <c r="AK1517" s="116">
        <f t="shared" si="5488"/>
        <v>0</v>
      </c>
      <c r="AL1517" s="116">
        <f t="shared" si="5608"/>
        <v>0</v>
      </c>
      <c r="AM1517" s="116">
        <f t="shared" si="5608"/>
        <v>0</v>
      </c>
      <c r="AN1517" s="116">
        <f t="shared" si="5608"/>
        <v>0</v>
      </c>
      <c r="AO1517" s="116">
        <f t="shared" si="5608"/>
        <v>0</v>
      </c>
      <c r="AP1517" s="116">
        <f t="shared" si="5608"/>
        <v>0</v>
      </c>
      <c r="AQ1517" s="116">
        <f t="shared" si="5608"/>
        <v>0</v>
      </c>
      <c r="AR1517" s="116">
        <f t="shared" si="5608"/>
        <v>0</v>
      </c>
      <c r="AS1517" s="116">
        <f t="shared" si="5608"/>
        <v>0</v>
      </c>
      <c r="AT1517" s="116">
        <f t="shared" si="5608"/>
        <v>0</v>
      </c>
      <c r="AU1517" s="116">
        <f t="shared" si="5608"/>
        <v>0</v>
      </c>
      <c r="AV1517" s="116">
        <f t="shared" si="5409"/>
        <v>0</v>
      </c>
      <c r="AW1517" s="116">
        <f t="shared" si="5489"/>
        <v>0</v>
      </c>
      <c r="AX1517" s="116">
        <f t="shared" si="5593"/>
        <v>0</v>
      </c>
      <c r="AY1517" s="116">
        <f t="shared" si="5593"/>
        <v>0</v>
      </c>
      <c r="AZ1517" s="116">
        <f t="shared" si="5593"/>
        <v>0</v>
      </c>
      <c r="BA1517" s="116">
        <f t="shared" si="5593"/>
        <v>0</v>
      </c>
      <c r="BB1517" s="116">
        <f t="shared" si="5593"/>
        <v>0</v>
      </c>
      <c r="BC1517" s="116">
        <f t="shared" si="5593"/>
        <v>0</v>
      </c>
      <c r="BD1517" s="116">
        <f t="shared" si="5593"/>
        <v>0</v>
      </c>
      <c r="BE1517" s="116">
        <f t="shared" si="5593"/>
        <v>0</v>
      </c>
      <c r="BF1517" s="116">
        <f t="shared" si="5593"/>
        <v>0</v>
      </c>
      <c r="BG1517" s="116">
        <f t="shared" si="5593"/>
        <v>0</v>
      </c>
      <c r="BH1517" s="116">
        <f t="shared" si="5593"/>
        <v>0</v>
      </c>
      <c r="BI1517" s="116">
        <f t="shared" si="5410"/>
        <v>0</v>
      </c>
      <c r="BV1517" s="163"/>
      <c r="CI1517" s="163"/>
      <c r="CV1517" s="163"/>
      <c r="DI1517" s="163"/>
      <c r="DV1517" s="163"/>
      <c r="EI1517" s="163"/>
    </row>
    <row r="1518" spans="1:139" ht="15.75" hidden="1" customHeight="1" outlineLevel="1" x14ac:dyDescent="0.25">
      <c r="A1518" s="2">
        <f t="shared" ref="A1518:E1518" si="5618">A1339</f>
        <v>130</v>
      </c>
      <c r="B1518" s="1">
        <f t="shared" si="5618"/>
        <v>0</v>
      </c>
      <c r="C1518" s="1">
        <f t="shared" si="5618"/>
        <v>0</v>
      </c>
      <c r="D1518" s="2">
        <f t="shared" si="5618"/>
        <v>0</v>
      </c>
      <c r="E1518" s="162">
        <f t="shared" si="5618"/>
        <v>0</v>
      </c>
      <c r="F1518" s="123">
        <f t="shared" si="5598"/>
        <v>0</v>
      </c>
      <c r="G1518" s="213"/>
      <c r="H1518" s="213"/>
      <c r="J1518" s="191">
        <f t="shared" ref="J1518:U1518" si="5619">-I1339*($G1518/12)</f>
        <v>0</v>
      </c>
      <c r="K1518" s="191">
        <f t="shared" si="5619"/>
        <v>0</v>
      </c>
      <c r="L1518" s="191">
        <f t="shared" si="5619"/>
        <v>0</v>
      </c>
      <c r="M1518" s="191">
        <f t="shared" si="5619"/>
        <v>0</v>
      </c>
      <c r="N1518" s="191">
        <f t="shared" si="5619"/>
        <v>0</v>
      </c>
      <c r="O1518" s="191">
        <f t="shared" si="5619"/>
        <v>0</v>
      </c>
      <c r="P1518" s="191">
        <f t="shared" si="5619"/>
        <v>0</v>
      </c>
      <c r="Q1518" s="191">
        <f t="shared" si="5619"/>
        <v>0</v>
      </c>
      <c r="R1518" s="191">
        <f t="shared" si="5619"/>
        <v>0</v>
      </c>
      <c r="S1518" s="191">
        <f t="shared" si="5619"/>
        <v>0</v>
      </c>
      <c r="T1518" s="191">
        <f t="shared" si="5619"/>
        <v>0</v>
      </c>
      <c r="U1518" s="191">
        <f t="shared" si="5619"/>
        <v>0</v>
      </c>
      <c r="V1518" s="163">
        <f t="shared" si="5012"/>
        <v>0</v>
      </c>
      <c r="W1518" s="116">
        <f t="shared" si="5525"/>
        <v>0</v>
      </c>
      <c r="X1518" s="191">
        <f t="shared" si="5600"/>
        <v>0</v>
      </c>
      <c r="Y1518" s="191">
        <f t="shared" ref="Y1518:AH1518" si="5620">-X1339*($G1518/12)</f>
        <v>0</v>
      </c>
      <c r="Z1518" s="191">
        <f t="shared" si="5620"/>
        <v>0</v>
      </c>
      <c r="AA1518" s="191">
        <f t="shared" si="5620"/>
        <v>0</v>
      </c>
      <c r="AB1518" s="191">
        <f t="shared" si="5620"/>
        <v>0</v>
      </c>
      <c r="AC1518" s="191">
        <f t="shared" si="5620"/>
        <v>0</v>
      </c>
      <c r="AD1518" s="191">
        <f t="shared" si="5620"/>
        <v>0</v>
      </c>
      <c r="AE1518" s="191">
        <f t="shared" si="5620"/>
        <v>0</v>
      </c>
      <c r="AF1518" s="191">
        <f t="shared" si="5620"/>
        <v>0</v>
      </c>
      <c r="AG1518" s="191">
        <f t="shared" si="5620"/>
        <v>0</v>
      </c>
      <c r="AH1518" s="191">
        <f t="shared" si="5620"/>
        <v>0</v>
      </c>
      <c r="AI1518" s="116">
        <f t="shared" si="5589"/>
        <v>0</v>
      </c>
      <c r="AJ1518" s="116">
        <f t="shared" si="5487"/>
        <v>0</v>
      </c>
      <c r="AK1518" s="116">
        <f t="shared" si="5488"/>
        <v>0</v>
      </c>
      <c r="AL1518" s="116">
        <f t="shared" si="5608"/>
        <v>0</v>
      </c>
      <c r="AM1518" s="116">
        <f t="shared" si="5608"/>
        <v>0</v>
      </c>
      <c r="AN1518" s="116">
        <f t="shared" si="5608"/>
        <v>0</v>
      </c>
      <c r="AO1518" s="116">
        <f t="shared" si="5608"/>
        <v>0</v>
      </c>
      <c r="AP1518" s="116">
        <f t="shared" si="5608"/>
        <v>0</v>
      </c>
      <c r="AQ1518" s="116">
        <f t="shared" si="5608"/>
        <v>0</v>
      </c>
      <c r="AR1518" s="116">
        <f t="shared" si="5608"/>
        <v>0</v>
      </c>
      <c r="AS1518" s="116">
        <f t="shared" si="5608"/>
        <v>0</v>
      </c>
      <c r="AT1518" s="116">
        <f t="shared" si="5608"/>
        <v>0</v>
      </c>
      <c r="AU1518" s="116">
        <f t="shared" si="5608"/>
        <v>0</v>
      </c>
      <c r="AV1518" s="116">
        <f t="shared" ref="AV1518:AV1523" si="5621">SUM(AJ1518:AU1518)</f>
        <v>0</v>
      </c>
      <c r="AW1518" s="116">
        <f t="shared" si="5489"/>
        <v>0</v>
      </c>
      <c r="AX1518" s="116">
        <f t="shared" si="5593"/>
        <v>0</v>
      </c>
      <c r="AY1518" s="116">
        <f t="shared" si="5593"/>
        <v>0</v>
      </c>
      <c r="AZ1518" s="116">
        <f t="shared" si="5593"/>
        <v>0</v>
      </c>
      <c r="BA1518" s="116">
        <f t="shared" si="5593"/>
        <v>0</v>
      </c>
      <c r="BB1518" s="116">
        <f t="shared" si="5593"/>
        <v>0</v>
      </c>
      <c r="BC1518" s="116">
        <f t="shared" si="5593"/>
        <v>0</v>
      </c>
      <c r="BD1518" s="116">
        <f t="shared" si="5593"/>
        <v>0</v>
      </c>
      <c r="BE1518" s="116">
        <f t="shared" si="5593"/>
        <v>0</v>
      </c>
      <c r="BF1518" s="116">
        <f t="shared" si="5593"/>
        <v>0</v>
      </c>
      <c r="BG1518" s="116">
        <f t="shared" si="5593"/>
        <v>0</v>
      </c>
      <c r="BH1518" s="116">
        <f t="shared" si="5593"/>
        <v>0</v>
      </c>
      <c r="BI1518" s="116">
        <f t="shared" ref="BI1518:BI1523" si="5622">SUM(AW1518:BH1518)</f>
        <v>0</v>
      </c>
      <c r="BV1518" s="163"/>
      <c r="CI1518" s="163"/>
      <c r="CV1518" s="163"/>
      <c r="DI1518" s="163"/>
      <c r="DV1518" s="163"/>
      <c r="EI1518" s="163"/>
    </row>
    <row r="1519" spans="1:139" ht="15.75" hidden="1" customHeight="1" outlineLevel="1" x14ac:dyDescent="0.25">
      <c r="A1519" s="2">
        <f t="shared" ref="A1519:E1519" si="5623">A1340</f>
        <v>131</v>
      </c>
      <c r="B1519" s="1">
        <f t="shared" si="5623"/>
        <v>0</v>
      </c>
      <c r="C1519" s="1">
        <f t="shared" si="5623"/>
        <v>0</v>
      </c>
      <c r="D1519" s="2">
        <f t="shared" si="5623"/>
        <v>0</v>
      </c>
      <c r="E1519" s="162">
        <f t="shared" si="5623"/>
        <v>0</v>
      </c>
      <c r="F1519" s="123">
        <f t="shared" si="5598"/>
        <v>0</v>
      </c>
      <c r="G1519" s="213"/>
      <c r="H1519" s="213"/>
      <c r="J1519" s="191">
        <f t="shared" ref="J1519:U1519" si="5624">-I1340*($G1519/12)</f>
        <v>0</v>
      </c>
      <c r="K1519" s="191">
        <f t="shared" si="5624"/>
        <v>0</v>
      </c>
      <c r="L1519" s="191">
        <f t="shared" si="5624"/>
        <v>0</v>
      </c>
      <c r="M1519" s="191">
        <f t="shared" si="5624"/>
        <v>0</v>
      </c>
      <c r="N1519" s="191">
        <f t="shared" si="5624"/>
        <v>0</v>
      </c>
      <c r="O1519" s="191">
        <f t="shared" si="5624"/>
        <v>0</v>
      </c>
      <c r="P1519" s="191">
        <f t="shared" si="5624"/>
        <v>0</v>
      </c>
      <c r="Q1519" s="191">
        <f t="shared" si="5624"/>
        <v>0</v>
      </c>
      <c r="R1519" s="191">
        <f t="shared" si="5624"/>
        <v>0</v>
      </c>
      <c r="S1519" s="191">
        <f t="shared" si="5624"/>
        <v>0</v>
      </c>
      <c r="T1519" s="191">
        <f t="shared" si="5624"/>
        <v>0</v>
      </c>
      <c r="U1519" s="191">
        <f t="shared" si="5624"/>
        <v>0</v>
      </c>
      <c r="V1519" s="163">
        <f t="shared" si="5012"/>
        <v>0</v>
      </c>
      <c r="W1519" s="116">
        <f t="shared" si="5525"/>
        <v>0</v>
      </c>
      <c r="X1519" s="191">
        <f t="shared" si="5600"/>
        <v>0</v>
      </c>
      <c r="Y1519" s="191">
        <f t="shared" ref="Y1519:AH1519" si="5625">-X1340*($G1519/12)</f>
        <v>0</v>
      </c>
      <c r="Z1519" s="191">
        <f t="shared" si="5625"/>
        <v>0</v>
      </c>
      <c r="AA1519" s="191">
        <f t="shared" si="5625"/>
        <v>0</v>
      </c>
      <c r="AB1519" s="191">
        <f t="shared" si="5625"/>
        <v>0</v>
      </c>
      <c r="AC1519" s="191">
        <f t="shared" si="5625"/>
        <v>0</v>
      </c>
      <c r="AD1519" s="191">
        <f t="shared" si="5625"/>
        <v>0</v>
      </c>
      <c r="AE1519" s="191">
        <f t="shared" si="5625"/>
        <v>0</v>
      </c>
      <c r="AF1519" s="191">
        <f t="shared" si="5625"/>
        <v>0</v>
      </c>
      <c r="AG1519" s="191">
        <f t="shared" si="5625"/>
        <v>0</v>
      </c>
      <c r="AH1519" s="191">
        <f t="shared" si="5625"/>
        <v>0</v>
      </c>
      <c r="AI1519" s="116">
        <f t="shared" si="5589"/>
        <v>0</v>
      </c>
      <c r="AJ1519" s="116">
        <f t="shared" si="5487"/>
        <v>0</v>
      </c>
      <c r="AK1519" s="116">
        <f t="shared" si="5488"/>
        <v>0</v>
      </c>
      <c r="AL1519" s="116">
        <f t="shared" si="5608"/>
        <v>0</v>
      </c>
      <c r="AM1519" s="116">
        <f t="shared" si="5608"/>
        <v>0</v>
      </c>
      <c r="AN1519" s="116">
        <f t="shared" si="5608"/>
        <v>0</v>
      </c>
      <c r="AO1519" s="116">
        <f t="shared" si="5608"/>
        <v>0</v>
      </c>
      <c r="AP1519" s="116">
        <f t="shared" si="5608"/>
        <v>0</v>
      </c>
      <c r="AQ1519" s="116">
        <f t="shared" si="5608"/>
        <v>0</v>
      </c>
      <c r="AR1519" s="116">
        <f t="shared" si="5608"/>
        <v>0</v>
      </c>
      <c r="AS1519" s="116">
        <f t="shared" si="5608"/>
        <v>0</v>
      </c>
      <c r="AT1519" s="116">
        <f t="shared" si="5608"/>
        <v>0</v>
      </c>
      <c r="AU1519" s="116">
        <f t="shared" si="5608"/>
        <v>0</v>
      </c>
      <c r="AV1519" s="116">
        <f t="shared" si="5621"/>
        <v>0</v>
      </c>
      <c r="AW1519" s="116">
        <f t="shared" si="5489"/>
        <v>0</v>
      </c>
      <c r="AX1519" s="116">
        <f t="shared" si="5593"/>
        <v>0</v>
      </c>
      <c r="AY1519" s="116">
        <f t="shared" si="5593"/>
        <v>0</v>
      </c>
      <c r="AZ1519" s="116">
        <f t="shared" si="5593"/>
        <v>0</v>
      </c>
      <c r="BA1519" s="116">
        <f t="shared" si="5593"/>
        <v>0</v>
      </c>
      <c r="BB1519" s="116">
        <f t="shared" si="5593"/>
        <v>0</v>
      </c>
      <c r="BC1519" s="116">
        <f t="shared" si="5593"/>
        <v>0</v>
      </c>
      <c r="BD1519" s="116">
        <f t="shared" si="5593"/>
        <v>0</v>
      </c>
      <c r="BE1519" s="116">
        <f t="shared" si="5593"/>
        <v>0</v>
      </c>
      <c r="BF1519" s="116">
        <f t="shared" si="5593"/>
        <v>0</v>
      </c>
      <c r="BG1519" s="116">
        <f t="shared" si="5593"/>
        <v>0</v>
      </c>
      <c r="BH1519" s="116">
        <f t="shared" si="5593"/>
        <v>0</v>
      </c>
      <c r="BI1519" s="116">
        <f t="shared" si="5622"/>
        <v>0</v>
      </c>
      <c r="BV1519" s="163"/>
      <c r="CI1519" s="163"/>
      <c r="CV1519" s="163"/>
      <c r="DI1519" s="163"/>
      <c r="DV1519" s="163"/>
      <c r="EI1519" s="163"/>
    </row>
    <row r="1520" spans="1:139" ht="15.75" hidden="1" customHeight="1" outlineLevel="1" x14ac:dyDescent="0.25">
      <c r="A1520" s="2">
        <f t="shared" ref="A1520:E1520" si="5626">A1341</f>
        <v>132</v>
      </c>
      <c r="B1520" s="1">
        <f t="shared" si="5626"/>
        <v>0</v>
      </c>
      <c r="C1520" s="1">
        <f t="shared" si="5626"/>
        <v>0</v>
      </c>
      <c r="D1520" s="2">
        <f t="shared" si="5626"/>
        <v>0</v>
      </c>
      <c r="E1520" s="162">
        <f t="shared" si="5626"/>
        <v>0</v>
      </c>
      <c r="F1520" s="123">
        <f t="shared" si="5598"/>
        <v>0</v>
      </c>
      <c r="G1520" s="213"/>
      <c r="H1520" s="213"/>
      <c r="J1520" s="191">
        <f t="shared" ref="J1520:U1520" si="5627">-I1341*($G1520/12)</f>
        <v>0</v>
      </c>
      <c r="K1520" s="191">
        <f t="shared" si="5627"/>
        <v>0</v>
      </c>
      <c r="L1520" s="191">
        <f t="shared" si="5627"/>
        <v>0</v>
      </c>
      <c r="M1520" s="191">
        <f t="shared" si="5627"/>
        <v>0</v>
      </c>
      <c r="N1520" s="191">
        <f t="shared" si="5627"/>
        <v>0</v>
      </c>
      <c r="O1520" s="191">
        <f t="shared" si="5627"/>
        <v>0</v>
      </c>
      <c r="P1520" s="191">
        <f t="shared" si="5627"/>
        <v>0</v>
      </c>
      <c r="Q1520" s="191">
        <f t="shared" si="5627"/>
        <v>0</v>
      </c>
      <c r="R1520" s="191">
        <f t="shared" si="5627"/>
        <v>0</v>
      </c>
      <c r="S1520" s="191">
        <f t="shared" si="5627"/>
        <v>0</v>
      </c>
      <c r="T1520" s="191">
        <f t="shared" si="5627"/>
        <v>0</v>
      </c>
      <c r="U1520" s="191">
        <f t="shared" si="5627"/>
        <v>0</v>
      </c>
      <c r="V1520" s="163">
        <f t="shared" si="5012"/>
        <v>0</v>
      </c>
      <c r="W1520" s="116">
        <f t="shared" si="5525"/>
        <v>0</v>
      </c>
      <c r="X1520" s="191">
        <f t="shared" si="5600"/>
        <v>0</v>
      </c>
      <c r="Y1520" s="191">
        <f t="shared" ref="Y1520:AH1520" si="5628">-X1341*($G1520/12)</f>
        <v>0</v>
      </c>
      <c r="Z1520" s="191">
        <f t="shared" si="5628"/>
        <v>0</v>
      </c>
      <c r="AA1520" s="191">
        <f t="shared" si="5628"/>
        <v>0</v>
      </c>
      <c r="AB1520" s="191">
        <f t="shared" si="5628"/>
        <v>0</v>
      </c>
      <c r="AC1520" s="191">
        <f t="shared" si="5628"/>
        <v>0</v>
      </c>
      <c r="AD1520" s="191">
        <f t="shared" si="5628"/>
        <v>0</v>
      </c>
      <c r="AE1520" s="191">
        <f t="shared" si="5628"/>
        <v>0</v>
      </c>
      <c r="AF1520" s="191">
        <f t="shared" si="5628"/>
        <v>0</v>
      </c>
      <c r="AG1520" s="191">
        <f t="shared" si="5628"/>
        <v>0</v>
      </c>
      <c r="AH1520" s="191">
        <f t="shared" si="5628"/>
        <v>0</v>
      </c>
      <c r="AI1520" s="116">
        <f t="shared" si="5589"/>
        <v>0</v>
      </c>
      <c r="AJ1520" s="116">
        <f t="shared" si="5487"/>
        <v>0</v>
      </c>
      <c r="AK1520" s="116">
        <f t="shared" si="5488"/>
        <v>0</v>
      </c>
      <c r="AL1520" s="116">
        <f t="shared" si="5608"/>
        <v>0</v>
      </c>
      <c r="AM1520" s="116">
        <f t="shared" si="5608"/>
        <v>0</v>
      </c>
      <c r="AN1520" s="116">
        <f t="shared" si="5608"/>
        <v>0</v>
      </c>
      <c r="AO1520" s="116">
        <f t="shared" si="5608"/>
        <v>0</v>
      </c>
      <c r="AP1520" s="116">
        <f t="shared" si="5608"/>
        <v>0</v>
      </c>
      <c r="AQ1520" s="116">
        <f t="shared" si="5608"/>
        <v>0</v>
      </c>
      <c r="AR1520" s="116">
        <f t="shared" si="5608"/>
        <v>0</v>
      </c>
      <c r="AS1520" s="116">
        <f t="shared" si="5608"/>
        <v>0</v>
      </c>
      <c r="AT1520" s="116">
        <f t="shared" si="5608"/>
        <v>0</v>
      </c>
      <c r="AU1520" s="116">
        <f t="shared" si="5608"/>
        <v>0</v>
      </c>
      <c r="AV1520" s="116">
        <f t="shared" si="5621"/>
        <v>0</v>
      </c>
      <c r="AW1520" s="116">
        <f t="shared" si="5489"/>
        <v>0</v>
      </c>
      <c r="AX1520" s="116">
        <f t="shared" si="5593"/>
        <v>0</v>
      </c>
      <c r="AY1520" s="116">
        <f t="shared" si="5593"/>
        <v>0</v>
      </c>
      <c r="AZ1520" s="116">
        <f t="shared" si="5593"/>
        <v>0</v>
      </c>
      <c r="BA1520" s="116">
        <f t="shared" si="5593"/>
        <v>0</v>
      </c>
      <c r="BB1520" s="116">
        <f t="shared" si="5593"/>
        <v>0</v>
      </c>
      <c r="BC1520" s="116">
        <f t="shared" si="5593"/>
        <v>0</v>
      </c>
      <c r="BD1520" s="116">
        <f t="shared" si="5593"/>
        <v>0</v>
      </c>
      <c r="BE1520" s="116">
        <f t="shared" si="5593"/>
        <v>0</v>
      </c>
      <c r="BF1520" s="116">
        <f t="shared" si="5593"/>
        <v>0</v>
      </c>
      <c r="BG1520" s="116">
        <f t="shared" si="5593"/>
        <v>0</v>
      </c>
      <c r="BH1520" s="116">
        <f t="shared" si="5593"/>
        <v>0</v>
      </c>
      <c r="BI1520" s="116">
        <f t="shared" si="5622"/>
        <v>0</v>
      </c>
      <c r="BV1520" s="163"/>
      <c r="CI1520" s="163"/>
      <c r="CV1520" s="163"/>
      <c r="DI1520" s="163"/>
      <c r="DV1520" s="163"/>
      <c r="EI1520" s="163"/>
    </row>
    <row r="1521" spans="1:140" ht="15.75" hidden="1" customHeight="1" outlineLevel="1" x14ac:dyDescent="0.25">
      <c r="A1521" s="2">
        <f t="shared" ref="A1521:E1521" si="5629">A1342</f>
        <v>133</v>
      </c>
      <c r="B1521" s="1">
        <f t="shared" si="5629"/>
        <v>0</v>
      </c>
      <c r="C1521" s="1">
        <f t="shared" si="5629"/>
        <v>0</v>
      </c>
      <c r="D1521" s="2">
        <f t="shared" si="5629"/>
        <v>0</v>
      </c>
      <c r="E1521" s="162">
        <f t="shared" si="5629"/>
        <v>0</v>
      </c>
      <c r="F1521" s="123">
        <f t="shared" si="5598"/>
        <v>0</v>
      </c>
      <c r="G1521" s="213"/>
      <c r="H1521" s="213"/>
      <c r="J1521" s="191">
        <f t="shared" ref="J1521:U1521" si="5630">-I1342*($G1521/12)</f>
        <v>0</v>
      </c>
      <c r="K1521" s="191">
        <f t="shared" si="5630"/>
        <v>0</v>
      </c>
      <c r="L1521" s="191">
        <f t="shared" si="5630"/>
        <v>0</v>
      </c>
      <c r="M1521" s="191">
        <f t="shared" si="5630"/>
        <v>0</v>
      </c>
      <c r="N1521" s="191">
        <f t="shared" si="5630"/>
        <v>0</v>
      </c>
      <c r="O1521" s="191">
        <f t="shared" si="5630"/>
        <v>0</v>
      </c>
      <c r="P1521" s="191">
        <f t="shared" si="5630"/>
        <v>0</v>
      </c>
      <c r="Q1521" s="191">
        <f t="shared" si="5630"/>
        <v>0</v>
      </c>
      <c r="R1521" s="191">
        <f t="shared" si="5630"/>
        <v>0</v>
      </c>
      <c r="S1521" s="191">
        <f t="shared" si="5630"/>
        <v>0</v>
      </c>
      <c r="T1521" s="191">
        <f t="shared" si="5630"/>
        <v>0</v>
      </c>
      <c r="U1521" s="191">
        <f t="shared" si="5630"/>
        <v>0</v>
      </c>
      <c r="V1521" s="163">
        <f t="shared" si="5012"/>
        <v>0</v>
      </c>
      <c r="W1521" s="116">
        <f t="shared" ref="W1521:W1523" si="5631">-U1342*($G1521/12)</f>
        <v>0</v>
      </c>
      <c r="X1521" s="191">
        <f t="shared" si="5600"/>
        <v>0</v>
      </c>
      <c r="Y1521" s="191">
        <f t="shared" ref="Y1521:AH1521" si="5632">-X1342*($G1521/12)</f>
        <v>0</v>
      </c>
      <c r="Z1521" s="191">
        <f t="shared" si="5632"/>
        <v>0</v>
      </c>
      <c r="AA1521" s="191">
        <f t="shared" si="5632"/>
        <v>0</v>
      </c>
      <c r="AB1521" s="191">
        <f t="shared" si="5632"/>
        <v>0</v>
      </c>
      <c r="AC1521" s="191">
        <f t="shared" si="5632"/>
        <v>0</v>
      </c>
      <c r="AD1521" s="191">
        <f t="shared" si="5632"/>
        <v>0</v>
      </c>
      <c r="AE1521" s="191">
        <f t="shared" si="5632"/>
        <v>0</v>
      </c>
      <c r="AF1521" s="191">
        <f t="shared" si="5632"/>
        <v>0</v>
      </c>
      <c r="AG1521" s="191">
        <f t="shared" si="5632"/>
        <v>0</v>
      </c>
      <c r="AH1521" s="191">
        <f t="shared" si="5632"/>
        <v>0</v>
      </c>
      <c r="AI1521" s="116">
        <f t="shared" si="5589"/>
        <v>0</v>
      </c>
      <c r="AJ1521" s="116">
        <f t="shared" si="5487"/>
        <v>0</v>
      </c>
      <c r="AK1521" s="116">
        <f t="shared" si="5488"/>
        <v>0</v>
      </c>
      <c r="AL1521" s="116">
        <f t="shared" si="5608"/>
        <v>0</v>
      </c>
      <c r="AM1521" s="116">
        <f t="shared" si="5608"/>
        <v>0</v>
      </c>
      <c r="AN1521" s="116">
        <f t="shared" si="5608"/>
        <v>0</v>
      </c>
      <c r="AO1521" s="116">
        <f t="shared" si="5608"/>
        <v>0</v>
      </c>
      <c r="AP1521" s="116">
        <f t="shared" si="5608"/>
        <v>0</v>
      </c>
      <c r="AQ1521" s="116">
        <f t="shared" si="5608"/>
        <v>0</v>
      </c>
      <c r="AR1521" s="116">
        <f t="shared" si="5608"/>
        <v>0</v>
      </c>
      <c r="AS1521" s="116">
        <f t="shared" si="5608"/>
        <v>0</v>
      </c>
      <c r="AT1521" s="116">
        <f t="shared" si="5608"/>
        <v>0</v>
      </c>
      <c r="AU1521" s="116">
        <f t="shared" si="5608"/>
        <v>0</v>
      </c>
      <c r="AV1521" s="116">
        <f t="shared" si="5621"/>
        <v>0</v>
      </c>
      <c r="AW1521" s="116">
        <f t="shared" si="5489"/>
        <v>0</v>
      </c>
      <c r="AX1521" s="116">
        <f t="shared" si="5593"/>
        <v>0</v>
      </c>
      <c r="AY1521" s="116">
        <f t="shared" si="5593"/>
        <v>0</v>
      </c>
      <c r="AZ1521" s="116">
        <f t="shared" si="5593"/>
        <v>0</v>
      </c>
      <c r="BA1521" s="116">
        <f t="shared" si="5593"/>
        <v>0</v>
      </c>
      <c r="BB1521" s="116">
        <f t="shared" si="5593"/>
        <v>0</v>
      </c>
      <c r="BC1521" s="116">
        <f t="shared" si="5593"/>
        <v>0</v>
      </c>
      <c r="BD1521" s="116">
        <f t="shared" si="5593"/>
        <v>0</v>
      </c>
      <c r="BE1521" s="116">
        <f t="shared" si="5593"/>
        <v>0</v>
      </c>
      <c r="BF1521" s="116">
        <f t="shared" si="5593"/>
        <v>0</v>
      </c>
      <c r="BG1521" s="116">
        <f t="shared" si="5593"/>
        <v>0</v>
      </c>
      <c r="BH1521" s="116">
        <f t="shared" si="5593"/>
        <v>0</v>
      </c>
      <c r="BI1521" s="116">
        <f t="shared" si="5622"/>
        <v>0</v>
      </c>
      <c r="BV1521" s="163"/>
      <c r="CI1521" s="163"/>
      <c r="CV1521" s="163"/>
      <c r="DI1521" s="163"/>
      <c r="DV1521" s="163"/>
      <c r="EI1521" s="163"/>
    </row>
    <row r="1522" spans="1:140" ht="15.75" hidden="1" customHeight="1" x14ac:dyDescent="0.25">
      <c r="A1522" s="2" t="str">
        <f t="shared" ref="A1522:E1522" si="5633">A1343</f>
        <v>2021F</v>
      </c>
      <c r="B1522" s="1" t="str">
        <f t="shared" si="5633"/>
        <v>PRE-09360</v>
      </c>
      <c r="C1522" s="1" t="str">
        <f t="shared" si="5633"/>
        <v>SPP TAU PRE-09360 - 2021F</v>
      </c>
      <c r="D1522" s="2" t="str">
        <f t="shared" si="5633"/>
        <v>PRE-2021F</v>
      </c>
      <c r="E1522" s="162" t="str">
        <f t="shared" si="5633"/>
        <v>SPP TAU - 2021F</v>
      </c>
      <c r="F1522" s="123">
        <f t="shared" si="5598"/>
        <v>355</v>
      </c>
      <c r="G1522" s="213">
        <f>VLOOKUP($F1522,'2021 Depreciation Rates'!$A:$B,2,FALSE)</f>
        <v>3.5999999999999997E-2</v>
      </c>
      <c r="H1522" s="213">
        <f>VLOOKUP($F1522,'2022-2023 Depreciation Rates'!$A$1:$B$183,2,FALSE)</f>
        <v>2.8000000000000001E-2</v>
      </c>
      <c r="J1522" s="191">
        <f t="shared" ref="J1522:U1522" si="5634">-I1343*($G1522/12)</f>
        <v>0</v>
      </c>
      <c r="K1522" s="191">
        <f t="shared" si="5634"/>
        <v>0</v>
      </c>
      <c r="L1522" s="191">
        <f t="shared" si="5634"/>
        <v>0</v>
      </c>
      <c r="M1522" s="191">
        <f t="shared" si="5634"/>
        <v>0</v>
      </c>
      <c r="N1522" s="191">
        <f t="shared" si="5634"/>
        <v>0</v>
      </c>
      <c r="O1522" s="191">
        <f t="shared" si="5634"/>
        <v>0</v>
      </c>
      <c r="P1522" s="191">
        <f t="shared" si="5634"/>
        <v>0</v>
      </c>
      <c r="Q1522" s="191">
        <f t="shared" si="5634"/>
        <v>0</v>
      </c>
      <c r="R1522" s="191">
        <f t="shared" si="5634"/>
        <v>0</v>
      </c>
      <c r="S1522" s="191">
        <f t="shared" si="5634"/>
        <v>0</v>
      </c>
      <c r="T1522" s="191">
        <f t="shared" si="5634"/>
        <v>0</v>
      </c>
      <c r="U1522" s="191">
        <f t="shared" si="5634"/>
        <v>0</v>
      </c>
      <c r="V1522" s="163">
        <f t="shared" si="5012"/>
        <v>0</v>
      </c>
      <c r="W1522" s="116">
        <f t="shared" si="5631"/>
        <v>0</v>
      </c>
      <c r="X1522" s="191">
        <f t="shared" si="5600"/>
        <v>0</v>
      </c>
      <c r="Y1522" s="191">
        <f t="shared" ref="Y1522:AH1522" si="5635">-X1343*($G1522/12)</f>
        <v>0</v>
      </c>
      <c r="Z1522" s="191">
        <f t="shared" si="5635"/>
        <v>0</v>
      </c>
      <c r="AA1522" s="191">
        <f t="shared" si="5635"/>
        <v>0</v>
      </c>
      <c r="AB1522" s="191">
        <f t="shared" si="5635"/>
        <v>0</v>
      </c>
      <c r="AC1522" s="191">
        <f t="shared" si="5635"/>
        <v>0</v>
      </c>
      <c r="AD1522" s="191">
        <f t="shared" si="5635"/>
        <v>0</v>
      </c>
      <c r="AE1522" s="191">
        <f t="shared" si="5635"/>
        <v>0</v>
      </c>
      <c r="AF1522" s="191">
        <f t="shared" si="5635"/>
        <v>0</v>
      </c>
      <c r="AG1522" s="191">
        <f t="shared" si="5635"/>
        <v>0</v>
      </c>
      <c r="AH1522" s="191">
        <f t="shared" si="5635"/>
        <v>0</v>
      </c>
      <c r="AI1522" s="116">
        <f t="shared" si="5589"/>
        <v>0</v>
      </c>
      <c r="AJ1522" s="116">
        <f t="shared" si="5487"/>
        <v>0</v>
      </c>
      <c r="AK1522" s="116">
        <f t="shared" si="5488"/>
        <v>0</v>
      </c>
      <c r="AL1522" s="116">
        <f t="shared" si="5608"/>
        <v>0</v>
      </c>
      <c r="AM1522" s="116">
        <f t="shared" si="5608"/>
        <v>0</v>
      </c>
      <c r="AN1522" s="116">
        <f t="shared" si="5608"/>
        <v>0</v>
      </c>
      <c r="AO1522" s="116">
        <f t="shared" si="5608"/>
        <v>0</v>
      </c>
      <c r="AP1522" s="116">
        <f t="shared" si="5608"/>
        <v>0</v>
      </c>
      <c r="AQ1522" s="116">
        <f t="shared" si="5608"/>
        <v>0</v>
      </c>
      <c r="AR1522" s="116">
        <f t="shared" si="5608"/>
        <v>0</v>
      </c>
      <c r="AS1522" s="116">
        <f t="shared" si="5608"/>
        <v>0</v>
      </c>
      <c r="AT1522" s="116">
        <f t="shared" si="5608"/>
        <v>0</v>
      </c>
      <c r="AU1522" s="116">
        <f t="shared" si="5608"/>
        <v>0</v>
      </c>
      <c r="AV1522" s="116">
        <f t="shared" si="5621"/>
        <v>0</v>
      </c>
      <c r="AW1522" s="116">
        <f t="shared" si="5489"/>
        <v>0</v>
      </c>
      <c r="AX1522" s="116">
        <f t="shared" si="5593"/>
        <v>0</v>
      </c>
      <c r="AY1522" s="116">
        <f t="shared" si="5593"/>
        <v>0</v>
      </c>
      <c r="AZ1522" s="116">
        <f t="shared" si="5593"/>
        <v>0</v>
      </c>
      <c r="BA1522" s="116">
        <f t="shared" si="5593"/>
        <v>0</v>
      </c>
      <c r="BB1522" s="116">
        <f t="shared" si="5593"/>
        <v>0</v>
      </c>
      <c r="BC1522" s="116">
        <f t="shared" si="5593"/>
        <v>0</v>
      </c>
      <c r="BD1522" s="116">
        <f t="shared" si="5593"/>
        <v>0</v>
      </c>
      <c r="BE1522" s="116">
        <f t="shared" si="5593"/>
        <v>0</v>
      </c>
      <c r="BF1522" s="116">
        <f t="shared" si="5593"/>
        <v>0</v>
      </c>
      <c r="BG1522" s="116">
        <f t="shared" si="5593"/>
        <v>0</v>
      </c>
      <c r="BH1522" s="116">
        <f t="shared" si="5593"/>
        <v>0</v>
      </c>
      <c r="BI1522" s="116">
        <f t="shared" si="5622"/>
        <v>0</v>
      </c>
      <c r="BV1522" s="163"/>
      <c r="CI1522" s="163"/>
      <c r="CV1522" s="163"/>
      <c r="DI1522" s="163"/>
      <c r="DV1522" s="163"/>
      <c r="EI1522" s="163"/>
    </row>
    <row r="1523" spans="1:140" ht="15.75" hidden="1" x14ac:dyDescent="0.25">
      <c r="A1523" s="2" t="str">
        <f t="shared" ref="A1523:E1523" si="5636">A1344</f>
        <v>2022B</v>
      </c>
      <c r="B1523" s="1" t="str">
        <f t="shared" si="5636"/>
        <v>PRE-2022B</v>
      </c>
      <c r="C1523" s="1" t="str">
        <f t="shared" si="5636"/>
        <v>SPP TAU - 2022B</v>
      </c>
      <c r="D1523" s="2" t="str">
        <f t="shared" si="5636"/>
        <v>PRE-2022B</v>
      </c>
      <c r="E1523" s="162" t="str">
        <f t="shared" si="5636"/>
        <v>SPP TAU - 2022B</v>
      </c>
      <c r="F1523" s="123">
        <f t="shared" si="5598"/>
        <v>355</v>
      </c>
      <c r="G1523" s="213">
        <f>VLOOKUP($F1523,'2021 Depreciation Rates'!$A:$B,2,FALSE)</f>
        <v>3.5999999999999997E-2</v>
      </c>
      <c r="H1523" s="213">
        <f>VLOOKUP($F1523,'2022-2023 Depreciation Rates'!$A$1:$B$183,2,FALSE)</f>
        <v>2.8000000000000001E-2</v>
      </c>
      <c r="J1523" s="191">
        <f t="shared" ref="J1523:U1523" si="5637">-I1344*($G1523/12)</f>
        <v>0</v>
      </c>
      <c r="K1523" s="191">
        <f t="shared" si="5637"/>
        <v>0</v>
      </c>
      <c r="L1523" s="191">
        <f t="shared" si="5637"/>
        <v>0</v>
      </c>
      <c r="M1523" s="191">
        <f t="shared" si="5637"/>
        <v>0</v>
      </c>
      <c r="N1523" s="191">
        <f t="shared" si="5637"/>
        <v>0</v>
      </c>
      <c r="O1523" s="191">
        <f t="shared" si="5637"/>
        <v>0</v>
      </c>
      <c r="P1523" s="191">
        <f t="shared" si="5637"/>
        <v>0</v>
      </c>
      <c r="Q1523" s="191">
        <f t="shared" si="5637"/>
        <v>0</v>
      </c>
      <c r="R1523" s="191">
        <f t="shared" si="5637"/>
        <v>0</v>
      </c>
      <c r="S1523" s="191">
        <f t="shared" si="5637"/>
        <v>0</v>
      </c>
      <c r="T1523" s="191">
        <f t="shared" si="5637"/>
        <v>0</v>
      </c>
      <c r="U1523" s="191">
        <f t="shared" si="5637"/>
        <v>0</v>
      </c>
      <c r="V1523" s="116">
        <f t="shared" si="5012"/>
        <v>0</v>
      </c>
      <c r="W1523" s="116">
        <f t="shared" si="5631"/>
        <v>0</v>
      </c>
      <c r="X1523" s="191">
        <f t="shared" si="5600"/>
        <v>0</v>
      </c>
      <c r="Y1523" s="191">
        <f t="shared" ref="Y1523:AH1523" si="5638">-X1344*($G1523/12)</f>
        <v>0</v>
      </c>
      <c r="Z1523" s="191">
        <f t="shared" si="5638"/>
        <v>0</v>
      </c>
      <c r="AA1523" s="191">
        <f t="shared" si="5638"/>
        <v>0</v>
      </c>
      <c r="AB1523" s="191">
        <f t="shared" si="5638"/>
        <v>0</v>
      </c>
      <c r="AC1523" s="191">
        <f t="shared" si="5638"/>
        <v>0</v>
      </c>
      <c r="AD1523" s="191">
        <f t="shared" si="5638"/>
        <v>0</v>
      </c>
      <c r="AE1523" s="191">
        <f t="shared" si="5638"/>
        <v>0</v>
      </c>
      <c r="AF1523" s="191">
        <f t="shared" si="5638"/>
        <v>0</v>
      </c>
      <c r="AG1523" s="191">
        <f t="shared" si="5638"/>
        <v>0</v>
      </c>
      <c r="AH1523" s="191">
        <f t="shared" si="5638"/>
        <v>0</v>
      </c>
      <c r="AI1523" s="116">
        <f t="shared" si="5589"/>
        <v>0</v>
      </c>
      <c r="AJ1523" s="116">
        <f t="shared" si="5487"/>
        <v>0</v>
      </c>
      <c r="AK1523" s="116">
        <f t="shared" si="5488"/>
        <v>0</v>
      </c>
      <c r="AL1523" s="116">
        <f t="shared" si="5608"/>
        <v>0</v>
      </c>
      <c r="AM1523" s="116">
        <f t="shared" si="5608"/>
        <v>0</v>
      </c>
      <c r="AN1523" s="116">
        <f t="shared" si="5608"/>
        <v>0</v>
      </c>
      <c r="AO1523" s="116">
        <f t="shared" si="5608"/>
        <v>0</v>
      </c>
      <c r="AP1523" s="116">
        <f t="shared" si="5608"/>
        <v>0</v>
      </c>
      <c r="AQ1523" s="116">
        <f t="shared" si="5608"/>
        <v>0</v>
      </c>
      <c r="AR1523" s="116">
        <f t="shared" si="5608"/>
        <v>0</v>
      </c>
      <c r="AS1523" s="116">
        <f t="shared" si="5608"/>
        <v>0</v>
      </c>
      <c r="AT1523" s="116">
        <f t="shared" si="5608"/>
        <v>0</v>
      </c>
      <c r="AU1523" s="116">
        <f t="shared" si="5608"/>
        <v>0</v>
      </c>
      <c r="AV1523" s="116">
        <f t="shared" si="5621"/>
        <v>0</v>
      </c>
      <c r="AW1523" s="116">
        <f t="shared" si="5489"/>
        <v>0</v>
      </c>
      <c r="AX1523" s="116">
        <f t="shared" si="5593"/>
        <v>0</v>
      </c>
      <c r="AY1523" s="116">
        <f t="shared" si="5593"/>
        <v>0</v>
      </c>
      <c r="AZ1523" s="116">
        <f t="shared" si="5593"/>
        <v>0</v>
      </c>
      <c r="BA1523" s="116">
        <f t="shared" si="5593"/>
        <v>0</v>
      </c>
      <c r="BB1523" s="116">
        <f t="shared" si="5593"/>
        <v>0</v>
      </c>
      <c r="BC1523" s="116">
        <f t="shared" si="5593"/>
        <v>0</v>
      </c>
      <c r="BD1523" s="116">
        <f t="shared" si="5593"/>
        <v>0</v>
      </c>
      <c r="BE1523" s="116">
        <f t="shared" si="5593"/>
        <v>0</v>
      </c>
      <c r="BF1523" s="116">
        <f t="shared" si="5593"/>
        <v>0</v>
      </c>
      <c r="BG1523" s="116">
        <f t="shared" si="5593"/>
        <v>0</v>
      </c>
      <c r="BH1523" s="116">
        <f t="shared" si="5593"/>
        <v>0</v>
      </c>
      <c r="BI1523" s="116">
        <f t="shared" si="5622"/>
        <v>0</v>
      </c>
      <c r="BJ1523" s="2" t="e">
        <f>#REF!</f>
        <v>#REF!</v>
      </c>
      <c r="BK1523" s="2" t="e">
        <f>#REF!</f>
        <v>#REF!</v>
      </c>
      <c r="BL1523" s="2" t="e">
        <f>#REF!</f>
        <v>#REF!</v>
      </c>
      <c r="BM1523" s="2" t="e">
        <f>#REF!</f>
        <v>#REF!</v>
      </c>
      <c r="BN1523" s="2" t="e">
        <f>#REF!</f>
        <v>#REF!</v>
      </c>
      <c r="BO1523" s="2" t="e">
        <f>#REF!</f>
        <v>#REF!</v>
      </c>
      <c r="BP1523" s="2" t="e">
        <f>#REF!</f>
        <v>#REF!</v>
      </c>
      <c r="BQ1523" s="2" t="e">
        <f>#REF!</f>
        <v>#REF!</v>
      </c>
      <c r="BR1523" s="2" t="e">
        <f>#REF!</f>
        <v>#REF!</v>
      </c>
      <c r="BS1523" s="2" t="e">
        <f>#REF!</f>
        <v>#REF!</v>
      </c>
      <c r="BT1523" s="2" t="e">
        <f>#REF!</f>
        <v>#REF!</v>
      </c>
      <c r="BU1523" s="2" t="e">
        <f>#REF!</f>
        <v>#REF!</v>
      </c>
      <c r="BV1523" s="163" t="e">
        <f t="shared" ref="BV1523" si="5639">SUM(BJ1523:BU1523)</f>
        <v>#REF!</v>
      </c>
      <c r="BW1523" s="2" t="e">
        <f>#REF!</f>
        <v>#REF!</v>
      </c>
      <c r="BX1523" s="2" t="e">
        <f>#REF!</f>
        <v>#REF!</v>
      </c>
      <c r="BY1523" s="2" t="e">
        <f>#REF!</f>
        <v>#REF!</v>
      </c>
      <c r="BZ1523" s="2" t="e">
        <f>#REF!</f>
        <v>#REF!</v>
      </c>
      <c r="CA1523" s="2" t="e">
        <f>#REF!</f>
        <v>#REF!</v>
      </c>
      <c r="CB1523" s="2" t="e">
        <f>#REF!</f>
        <v>#REF!</v>
      </c>
      <c r="CC1523" s="2" t="e">
        <f>#REF!</f>
        <v>#REF!</v>
      </c>
      <c r="CD1523" s="2" t="e">
        <f>#REF!</f>
        <v>#REF!</v>
      </c>
      <c r="CE1523" s="2" t="e">
        <f>#REF!</f>
        <v>#REF!</v>
      </c>
      <c r="CF1523" s="2" t="e">
        <f>#REF!</f>
        <v>#REF!</v>
      </c>
      <c r="CG1523" s="2" t="e">
        <f>#REF!</f>
        <v>#REF!</v>
      </c>
      <c r="CH1523" s="2" t="e">
        <f>#REF!</f>
        <v>#REF!</v>
      </c>
      <c r="CI1523" s="163" t="e">
        <f t="shared" ref="CI1523" si="5640">SUM(BW1523:CH1523)</f>
        <v>#REF!</v>
      </c>
      <c r="CJ1523" s="2" t="e">
        <f>#REF!</f>
        <v>#REF!</v>
      </c>
      <c r="CK1523" s="2" t="e">
        <f>#REF!</f>
        <v>#REF!</v>
      </c>
      <c r="CL1523" s="2" t="e">
        <f>#REF!</f>
        <v>#REF!</v>
      </c>
      <c r="CM1523" s="2" t="e">
        <f>#REF!</f>
        <v>#REF!</v>
      </c>
      <c r="CN1523" s="2" t="e">
        <f>#REF!</f>
        <v>#REF!</v>
      </c>
      <c r="CO1523" s="2" t="e">
        <f>#REF!</f>
        <v>#REF!</v>
      </c>
      <c r="CP1523" s="2" t="e">
        <f>#REF!</f>
        <v>#REF!</v>
      </c>
      <c r="CQ1523" s="2" t="e">
        <f>#REF!</f>
        <v>#REF!</v>
      </c>
      <c r="CR1523" s="2" t="e">
        <f>#REF!</f>
        <v>#REF!</v>
      </c>
      <c r="CS1523" s="2" t="e">
        <f>#REF!</f>
        <v>#REF!</v>
      </c>
      <c r="CT1523" s="2" t="e">
        <f>#REF!</f>
        <v>#REF!</v>
      </c>
      <c r="CU1523" s="2" t="e">
        <f>#REF!</f>
        <v>#REF!</v>
      </c>
      <c r="CV1523" s="163" t="e">
        <f t="shared" ref="CV1523" si="5641">SUM(CJ1523:CU1523)</f>
        <v>#REF!</v>
      </c>
      <c r="CW1523" s="2" t="e">
        <f>#REF!</f>
        <v>#REF!</v>
      </c>
      <c r="CX1523" s="2" t="e">
        <f>#REF!</f>
        <v>#REF!</v>
      </c>
      <c r="CY1523" s="2" t="e">
        <f>#REF!</f>
        <v>#REF!</v>
      </c>
      <c r="CZ1523" s="2" t="e">
        <f>#REF!</f>
        <v>#REF!</v>
      </c>
      <c r="DA1523" s="2" t="e">
        <f>#REF!</f>
        <v>#REF!</v>
      </c>
      <c r="DB1523" s="2" t="e">
        <f>#REF!</f>
        <v>#REF!</v>
      </c>
      <c r="DC1523" s="2" t="e">
        <f>#REF!</f>
        <v>#REF!</v>
      </c>
      <c r="DD1523" s="2" t="e">
        <f>#REF!</f>
        <v>#REF!</v>
      </c>
      <c r="DE1523" s="2" t="e">
        <f>#REF!</f>
        <v>#REF!</v>
      </c>
      <c r="DF1523" s="2" t="e">
        <f>#REF!</f>
        <v>#REF!</v>
      </c>
      <c r="DG1523" s="2" t="e">
        <f>#REF!</f>
        <v>#REF!</v>
      </c>
      <c r="DH1523" s="2" t="e">
        <f>#REF!</f>
        <v>#REF!</v>
      </c>
      <c r="DI1523" s="163" t="e">
        <f t="shared" ref="DI1523" si="5642">SUM(CW1523:DH1523)</f>
        <v>#REF!</v>
      </c>
      <c r="DJ1523" s="2" t="e">
        <f>#REF!</f>
        <v>#REF!</v>
      </c>
      <c r="DK1523" s="2" t="e">
        <f>#REF!</f>
        <v>#REF!</v>
      </c>
      <c r="DL1523" s="2" t="e">
        <f>#REF!</f>
        <v>#REF!</v>
      </c>
      <c r="DM1523" s="2" t="e">
        <f>#REF!</f>
        <v>#REF!</v>
      </c>
      <c r="DN1523" s="2" t="e">
        <f>#REF!</f>
        <v>#REF!</v>
      </c>
      <c r="DO1523" s="2" t="e">
        <f>#REF!</f>
        <v>#REF!</v>
      </c>
      <c r="DP1523" s="2" t="e">
        <f>#REF!</f>
        <v>#REF!</v>
      </c>
      <c r="DQ1523" s="2" t="e">
        <f>#REF!</f>
        <v>#REF!</v>
      </c>
      <c r="DR1523" s="2" t="e">
        <f>#REF!</f>
        <v>#REF!</v>
      </c>
      <c r="DS1523" s="2" t="e">
        <f>#REF!</f>
        <v>#REF!</v>
      </c>
      <c r="DT1523" s="2" t="e">
        <f>#REF!</f>
        <v>#REF!</v>
      </c>
      <c r="DU1523" s="2" t="e">
        <f>#REF!</f>
        <v>#REF!</v>
      </c>
      <c r="DV1523" s="163" t="e">
        <f t="shared" ref="DV1523" si="5643">SUM(DJ1523:DU1523)</f>
        <v>#REF!</v>
      </c>
      <c r="DW1523" s="2" t="e">
        <f>#REF!</f>
        <v>#REF!</v>
      </c>
      <c r="DX1523" s="2" t="e">
        <f>#REF!</f>
        <v>#REF!</v>
      </c>
      <c r="DY1523" s="2" t="e">
        <f>#REF!</f>
        <v>#REF!</v>
      </c>
      <c r="DZ1523" s="2" t="e">
        <f>#REF!</f>
        <v>#REF!</v>
      </c>
      <c r="EA1523" s="2" t="e">
        <f>#REF!</f>
        <v>#REF!</v>
      </c>
      <c r="EB1523" s="2" t="e">
        <f>#REF!</f>
        <v>#REF!</v>
      </c>
      <c r="EC1523" s="2" t="e">
        <f>#REF!</f>
        <v>#REF!</v>
      </c>
      <c r="ED1523" s="2" t="e">
        <f>#REF!</f>
        <v>#REF!</v>
      </c>
      <c r="EE1523" s="2" t="e">
        <f>#REF!</f>
        <v>#REF!</v>
      </c>
      <c r="EF1523" s="2" t="e">
        <f>#REF!</f>
        <v>#REF!</v>
      </c>
      <c r="EG1523" s="2" t="e">
        <f>#REF!</f>
        <v>#REF!</v>
      </c>
      <c r="EH1523" s="2" t="e">
        <f>#REF!</f>
        <v>#REF!</v>
      </c>
      <c r="EI1523" s="163" t="e">
        <f t="shared" ref="EI1523" si="5644">SUM(DW1523:EH1523)</f>
        <v>#REF!</v>
      </c>
      <c r="EJ1523" s="2" t="e">
        <f>EI1523+DV1523+DI1523+CV1523+CI1523+BV1523+BI1523+AV1523+AI1523+V1523</f>
        <v>#REF!</v>
      </c>
    </row>
    <row r="1524" spans="1:140" x14ac:dyDescent="0.2">
      <c r="E1524" s="162"/>
      <c r="J1524" s="220">
        <f>SUM(J1349:J1523)</f>
        <v>0</v>
      </c>
      <c r="K1524" s="220">
        <f t="shared" ref="K1524:V1524" si="5645">SUM(K1349:K1523)</f>
        <v>0</v>
      </c>
      <c r="L1524" s="220">
        <f t="shared" si="5645"/>
        <v>0</v>
      </c>
      <c r="M1524" s="220">
        <f t="shared" si="5645"/>
        <v>0</v>
      </c>
      <c r="N1524" s="220">
        <f t="shared" si="5645"/>
        <v>0</v>
      </c>
      <c r="O1524" s="220">
        <f t="shared" si="5645"/>
        <v>0</v>
      </c>
      <c r="P1524" s="220">
        <f t="shared" si="5645"/>
        <v>0</v>
      </c>
      <c r="Q1524" s="220">
        <f t="shared" si="5645"/>
        <v>0</v>
      </c>
      <c r="R1524" s="220">
        <f t="shared" si="5645"/>
        <v>-118.26149333333335</v>
      </c>
      <c r="S1524" s="220">
        <f t="shared" si="5645"/>
        <v>-118.26149333333335</v>
      </c>
      <c r="T1524" s="220">
        <f t="shared" si="5645"/>
        <v>-118.26149333333335</v>
      </c>
      <c r="U1524" s="220">
        <f t="shared" si="5645"/>
        <v>-118.26149333333335</v>
      </c>
      <c r="V1524" s="220">
        <f t="shared" si="5645"/>
        <v>-473.04597333333339</v>
      </c>
      <c r="W1524" s="184">
        <f>SUM(W1349:W1523)</f>
        <v>-118.26149333333335</v>
      </c>
      <c r="X1524" s="184">
        <f>SUM(X1349:X1523)</f>
        <v>-131.80398666666667</v>
      </c>
      <c r="Y1524" s="184">
        <f t="shared" ref="Y1524:AI1524" si="5646">SUM(Y1349:Y1523)</f>
        <v>-256.45339333333334</v>
      </c>
      <c r="Z1524" s="184">
        <f t="shared" si="5646"/>
        <v>-256.45339333333334</v>
      </c>
      <c r="AA1524" s="184">
        <f t="shared" si="5646"/>
        <v>-256.45339333333334</v>
      </c>
      <c r="AB1524" s="184">
        <f t="shared" si="5646"/>
        <v>-256.45339333333334</v>
      </c>
      <c r="AC1524" s="184">
        <f t="shared" si="5646"/>
        <v>-334.80528666666669</v>
      </c>
      <c r="AD1524" s="184">
        <f t="shared" si="5646"/>
        <v>-1655.5441324999997</v>
      </c>
      <c r="AE1524" s="184">
        <f t="shared" si="5646"/>
        <v>-1655.5441324999997</v>
      </c>
      <c r="AF1524" s="184">
        <f t="shared" si="5646"/>
        <v>-1977.7026824999996</v>
      </c>
      <c r="AG1524" s="184">
        <f t="shared" si="5646"/>
        <v>-2223.9356624999996</v>
      </c>
      <c r="AH1524" s="184">
        <f t="shared" si="5646"/>
        <v>-2808.2513391666671</v>
      </c>
      <c r="AI1524" s="184">
        <f t="shared" si="5646"/>
        <v>-11931.662289166665</v>
      </c>
      <c r="AJ1524" s="184">
        <f>SUM(AJ1349:AJ1523)</f>
        <v>-4265.2864833333351</v>
      </c>
      <c r="AK1524" s="184">
        <f>SUM(AK1349:AK1523)</f>
        <v>-4678.2801413333336</v>
      </c>
      <c r="AL1524" s="184">
        <f t="shared" ref="AL1524:AV1524" si="5647">SUM(AL1349:AL1523)</f>
        <v>-5018.1290633333347</v>
      </c>
      <c r="AM1524" s="184">
        <f t="shared" si="5647"/>
        <v>-6288.142810666669</v>
      </c>
      <c r="AN1524" s="184">
        <f t="shared" si="5647"/>
        <v>-6636.4929526666692</v>
      </c>
      <c r="AO1524" s="184">
        <f t="shared" si="5647"/>
        <v>-7248.7093196666692</v>
      </c>
      <c r="AP1524" s="184">
        <f t="shared" si="5647"/>
        <v>-8040.5119723333364</v>
      </c>
      <c r="AQ1524" s="184">
        <f t="shared" si="5647"/>
        <v>-8040.5119723333364</v>
      </c>
      <c r="AR1524" s="184">
        <f t="shared" si="5647"/>
        <v>-9067.2481326666693</v>
      </c>
      <c r="AS1524" s="184">
        <f t="shared" si="5647"/>
        <v>-9263.1475356666688</v>
      </c>
      <c r="AT1524" s="184">
        <f t="shared" si="5647"/>
        <v>-9263.1475356666688</v>
      </c>
      <c r="AU1524" s="184">
        <f t="shared" si="5647"/>
        <v>-9835.504729000002</v>
      </c>
      <c r="AV1524" s="184">
        <f t="shared" si="5647"/>
        <v>-87645.11264866672</v>
      </c>
      <c r="AW1524" s="184">
        <f>SUM(AW1349:AW1523)</f>
        <v>-10308.368516666669</v>
      </c>
      <c r="AX1524" s="184">
        <f>SUM(AX1349:AX1523)</f>
        <v>-10308.368516666669</v>
      </c>
      <c r="AY1524" s="184">
        <f t="shared" ref="AY1524:BI1524" si="5648">SUM(AY1349:AY1523)</f>
        <v>-10911.186422333336</v>
      </c>
      <c r="AZ1524" s="184">
        <f t="shared" si="5648"/>
        <v>-10911.186422333336</v>
      </c>
      <c r="BA1524" s="184">
        <f t="shared" si="5648"/>
        <v>-11403.775115666669</v>
      </c>
      <c r="BB1524" s="184">
        <f t="shared" si="5648"/>
        <v>-11737.290815666669</v>
      </c>
      <c r="BC1524" s="184">
        <f t="shared" si="5648"/>
        <v>-12097.078621666669</v>
      </c>
      <c r="BD1524" s="184">
        <f t="shared" si="5648"/>
        <v>-12393.537021666669</v>
      </c>
      <c r="BE1524" s="184">
        <f t="shared" si="5648"/>
        <v>-12393.537021666669</v>
      </c>
      <c r="BF1524" s="184">
        <f t="shared" si="5648"/>
        <v>-13287.247184000002</v>
      </c>
      <c r="BG1524" s="184">
        <f t="shared" si="5648"/>
        <v>-13701.510390000001</v>
      </c>
      <c r="BH1524" s="184">
        <f t="shared" si="5648"/>
        <v>-13701.510390000001</v>
      </c>
      <c r="BI1524" s="184">
        <f t="shared" si="5648"/>
        <v>-143154.59643833333</v>
      </c>
      <c r="BJ1524" s="184" t="e">
        <f>SUM(#REF!)</f>
        <v>#REF!</v>
      </c>
      <c r="BK1524" s="184" t="e">
        <f>SUM(#REF!)</f>
        <v>#REF!</v>
      </c>
      <c r="BL1524" s="184" t="e">
        <f>SUM(#REF!)</f>
        <v>#REF!</v>
      </c>
      <c r="BM1524" s="184" t="e">
        <f>SUM(#REF!)</f>
        <v>#REF!</v>
      </c>
      <c r="BN1524" s="184" t="e">
        <f>SUM(#REF!)</f>
        <v>#REF!</v>
      </c>
      <c r="BO1524" s="184" t="e">
        <f>SUM(#REF!)</f>
        <v>#REF!</v>
      </c>
      <c r="BP1524" s="184" t="e">
        <f>SUM(#REF!)</f>
        <v>#REF!</v>
      </c>
      <c r="BQ1524" s="184" t="e">
        <f>SUM(#REF!)</f>
        <v>#REF!</v>
      </c>
      <c r="BR1524" s="184" t="e">
        <f>SUM(#REF!)</f>
        <v>#REF!</v>
      </c>
      <c r="BS1524" s="184" t="e">
        <f>SUM(#REF!)</f>
        <v>#REF!</v>
      </c>
      <c r="BT1524" s="184" t="e">
        <f>SUM(#REF!)</f>
        <v>#REF!</v>
      </c>
      <c r="BU1524" s="184" t="e">
        <f>SUM(#REF!)</f>
        <v>#REF!</v>
      </c>
      <c r="BV1524" s="176" t="e">
        <f>SUM(#REF!)</f>
        <v>#REF!</v>
      </c>
      <c r="BW1524" s="184" t="e">
        <f>SUM(#REF!)</f>
        <v>#REF!</v>
      </c>
      <c r="BX1524" s="184" t="e">
        <f>SUM(#REF!)</f>
        <v>#REF!</v>
      </c>
      <c r="BY1524" s="184" t="e">
        <f>SUM(#REF!)</f>
        <v>#REF!</v>
      </c>
      <c r="BZ1524" s="184" t="e">
        <f>SUM(#REF!)</f>
        <v>#REF!</v>
      </c>
      <c r="CA1524" s="184" t="e">
        <f>SUM(#REF!)</f>
        <v>#REF!</v>
      </c>
      <c r="CB1524" s="184" t="e">
        <f>SUM(#REF!)</f>
        <v>#REF!</v>
      </c>
      <c r="CC1524" s="184" t="e">
        <f>SUM(#REF!)</f>
        <v>#REF!</v>
      </c>
      <c r="CD1524" s="184" t="e">
        <f>SUM(#REF!)</f>
        <v>#REF!</v>
      </c>
      <c r="CE1524" s="184" t="e">
        <f>SUM(#REF!)</f>
        <v>#REF!</v>
      </c>
      <c r="CF1524" s="184" t="e">
        <f>SUM(#REF!)</f>
        <v>#REF!</v>
      </c>
      <c r="CG1524" s="184" t="e">
        <f>SUM(#REF!)</f>
        <v>#REF!</v>
      </c>
      <c r="CH1524" s="184" t="e">
        <f>SUM(#REF!)</f>
        <v>#REF!</v>
      </c>
      <c r="CI1524" s="176" t="e">
        <f>SUM(#REF!)</f>
        <v>#REF!</v>
      </c>
      <c r="CJ1524" s="184" t="e">
        <f>SUM(#REF!)</f>
        <v>#REF!</v>
      </c>
      <c r="CK1524" s="184" t="e">
        <f>SUM(#REF!)</f>
        <v>#REF!</v>
      </c>
      <c r="CL1524" s="184" t="e">
        <f>SUM(#REF!)</f>
        <v>#REF!</v>
      </c>
      <c r="CM1524" s="184" t="e">
        <f>SUM(#REF!)</f>
        <v>#REF!</v>
      </c>
      <c r="CN1524" s="184" t="e">
        <f>SUM(#REF!)</f>
        <v>#REF!</v>
      </c>
      <c r="CO1524" s="184" t="e">
        <f>SUM(#REF!)</f>
        <v>#REF!</v>
      </c>
      <c r="CP1524" s="184" t="e">
        <f>SUM(#REF!)</f>
        <v>#REF!</v>
      </c>
      <c r="CQ1524" s="184" t="e">
        <f>SUM(#REF!)</f>
        <v>#REF!</v>
      </c>
      <c r="CR1524" s="184" t="e">
        <f>SUM(#REF!)</f>
        <v>#REF!</v>
      </c>
      <c r="CS1524" s="184" t="e">
        <f>SUM(#REF!)</f>
        <v>#REF!</v>
      </c>
      <c r="CT1524" s="184" t="e">
        <f>SUM(#REF!)</f>
        <v>#REF!</v>
      </c>
      <c r="CU1524" s="184" t="e">
        <f>SUM(#REF!)</f>
        <v>#REF!</v>
      </c>
      <c r="CV1524" s="176" t="e">
        <f>SUM(#REF!)</f>
        <v>#REF!</v>
      </c>
      <c r="CW1524" s="184" t="e">
        <f>SUM(#REF!)</f>
        <v>#REF!</v>
      </c>
      <c r="CX1524" s="184" t="e">
        <f>SUM(#REF!)</f>
        <v>#REF!</v>
      </c>
      <c r="CY1524" s="184" t="e">
        <f>SUM(#REF!)</f>
        <v>#REF!</v>
      </c>
      <c r="CZ1524" s="184" t="e">
        <f>SUM(#REF!)</f>
        <v>#REF!</v>
      </c>
      <c r="DA1524" s="184" t="e">
        <f>SUM(#REF!)</f>
        <v>#REF!</v>
      </c>
      <c r="DB1524" s="184" t="e">
        <f>SUM(#REF!)</f>
        <v>#REF!</v>
      </c>
      <c r="DC1524" s="184" t="e">
        <f>SUM(#REF!)</f>
        <v>#REF!</v>
      </c>
      <c r="DD1524" s="184" t="e">
        <f>SUM(#REF!)</f>
        <v>#REF!</v>
      </c>
      <c r="DE1524" s="184" t="e">
        <f>SUM(#REF!)</f>
        <v>#REF!</v>
      </c>
      <c r="DF1524" s="184" t="e">
        <f>SUM(#REF!)</f>
        <v>#REF!</v>
      </c>
      <c r="DG1524" s="184" t="e">
        <f>SUM(#REF!)</f>
        <v>#REF!</v>
      </c>
      <c r="DH1524" s="184" t="e">
        <f>SUM(#REF!)</f>
        <v>#REF!</v>
      </c>
      <c r="DI1524" s="176" t="e">
        <f>SUM(#REF!)</f>
        <v>#REF!</v>
      </c>
      <c r="DJ1524" s="184" t="e">
        <f>SUM(#REF!)</f>
        <v>#REF!</v>
      </c>
      <c r="DK1524" s="184" t="e">
        <f>SUM(#REF!)</f>
        <v>#REF!</v>
      </c>
      <c r="DL1524" s="184" t="e">
        <f>SUM(#REF!)</f>
        <v>#REF!</v>
      </c>
      <c r="DM1524" s="184" t="e">
        <f>SUM(#REF!)</f>
        <v>#REF!</v>
      </c>
      <c r="DN1524" s="184" t="e">
        <f>SUM(#REF!)</f>
        <v>#REF!</v>
      </c>
      <c r="DO1524" s="184" t="e">
        <f>SUM(#REF!)</f>
        <v>#REF!</v>
      </c>
      <c r="DP1524" s="184" t="e">
        <f>SUM(#REF!)</f>
        <v>#REF!</v>
      </c>
      <c r="DQ1524" s="184" t="e">
        <f>SUM(#REF!)</f>
        <v>#REF!</v>
      </c>
      <c r="DR1524" s="184" t="e">
        <f>SUM(#REF!)</f>
        <v>#REF!</v>
      </c>
      <c r="DS1524" s="184" t="e">
        <f>SUM(#REF!)</f>
        <v>#REF!</v>
      </c>
      <c r="DT1524" s="184" t="e">
        <f>SUM(#REF!)</f>
        <v>#REF!</v>
      </c>
      <c r="DU1524" s="184" t="e">
        <f>SUM(#REF!)</f>
        <v>#REF!</v>
      </c>
      <c r="DV1524" s="176" t="e">
        <f>SUM(#REF!)</f>
        <v>#REF!</v>
      </c>
      <c r="DW1524" s="184" t="e">
        <f>SUM(#REF!)</f>
        <v>#REF!</v>
      </c>
      <c r="DX1524" s="184" t="e">
        <f>SUM(#REF!)</f>
        <v>#REF!</v>
      </c>
      <c r="DY1524" s="184" t="e">
        <f>SUM(#REF!)</f>
        <v>#REF!</v>
      </c>
      <c r="DZ1524" s="184" t="e">
        <f>SUM(#REF!)</f>
        <v>#REF!</v>
      </c>
      <c r="EA1524" s="184" t="e">
        <f>SUM(#REF!)</f>
        <v>#REF!</v>
      </c>
      <c r="EB1524" s="184" t="e">
        <f>SUM(#REF!)</f>
        <v>#REF!</v>
      </c>
      <c r="EC1524" s="184" t="e">
        <f>SUM(#REF!)</f>
        <v>#REF!</v>
      </c>
      <c r="ED1524" s="184" t="e">
        <f>SUM(#REF!)</f>
        <v>#REF!</v>
      </c>
      <c r="EE1524" s="184" t="e">
        <f>SUM(#REF!)</f>
        <v>#REF!</v>
      </c>
      <c r="EF1524" s="184" t="e">
        <f>SUM(#REF!)</f>
        <v>#REF!</v>
      </c>
      <c r="EG1524" s="184" t="e">
        <f>SUM(#REF!)</f>
        <v>#REF!</v>
      </c>
      <c r="EH1524" s="184" t="e">
        <f>SUM(#REF!)</f>
        <v>#REF!</v>
      </c>
      <c r="EI1524" s="176" t="e">
        <f>SUM(#REF!)</f>
        <v>#REF!</v>
      </c>
      <c r="EJ1524" s="184" t="e">
        <f>SUM(#REF!)</f>
        <v>#REF!</v>
      </c>
    </row>
    <row r="1525" spans="1:140" x14ac:dyDescent="0.2">
      <c r="E1525" s="162"/>
      <c r="J1525" s="167">
        <v>0</v>
      </c>
      <c r="K1525" s="167">
        <v>0</v>
      </c>
      <c r="L1525" s="167">
        <v>0</v>
      </c>
      <c r="M1525" s="167">
        <v>0</v>
      </c>
      <c r="N1525" s="167">
        <v>0</v>
      </c>
      <c r="O1525" s="167">
        <v>0</v>
      </c>
      <c r="P1525" s="167">
        <v>0</v>
      </c>
      <c r="Q1525" s="177"/>
      <c r="R1525" s="177"/>
      <c r="S1525" s="177"/>
      <c r="T1525" s="177"/>
      <c r="U1525" s="177"/>
      <c r="V1525" s="163">
        <f>SUM(J1524:U1524)-V1524</f>
        <v>0</v>
      </c>
      <c r="AI1525" s="116">
        <f>SUM(W1524:AH1524)-AI1524</f>
        <v>0</v>
      </c>
      <c r="AV1525" s="116">
        <f>SUM(AJ1524:AU1524)-AV1524</f>
        <v>0</v>
      </c>
      <c r="BI1525" s="116">
        <f>SUM(AW1524:BH1524)-BI1524</f>
        <v>0</v>
      </c>
      <c r="BV1525" s="163" t="e">
        <f>SUM(BJ1524:BU1524)-BV1524</f>
        <v>#REF!</v>
      </c>
      <c r="CI1525" s="163" t="e">
        <f>SUM(BW1524:CH1524)-CI1524</f>
        <v>#REF!</v>
      </c>
      <c r="CV1525" s="163" t="e">
        <f>SUM(CJ1524:CU1524)-CV1524</f>
        <v>#REF!</v>
      </c>
      <c r="DI1525" s="163" t="e">
        <f>SUM(CW1524:DH1524)-DI1524</f>
        <v>#REF!</v>
      </c>
      <c r="DV1525" s="163" t="e">
        <f>SUM(DJ1524:DU1524)-DV1524</f>
        <v>#REF!</v>
      </c>
      <c r="EI1525" s="163" t="e">
        <f>SUM(DW1524:EH1524)-EI1524</f>
        <v>#REF!</v>
      </c>
    </row>
    <row r="1526" spans="1:140" x14ac:dyDescent="0.2">
      <c r="E1526" s="162"/>
    </row>
    <row r="1527" spans="1:140" s="1" customFormat="1" ht="18.75" x14ac:dyDescent="0.3">
      <c r="B1527" s="218" t="s">
        <v>135</v>
      </c>
      <c r="F1527" s="2"/>
      <c r="G1527" s="2"/>
      <c r="H1527" s="2"/>
      <c r="I1527" s="217" t="str">
        <f>I1169</f>
        <v>Dec'19</v>
      </c>
      <c r="J1527" s="83" t="s">
        <v>87</v>
      </c>
      <c r="K1527" s="83" t="s">
        <v>88</v>
      </c>
      <c r="L1527" s="83" t="s">
        <v>89</v>
      </c>
      <c r="M1527" s="83" t="s">
        <v>90</v>
      </c>
      <c r="N1527" s="83" t="s">
        <v>48</v>
      </c>
      <c r="O1527" s="83" t="s">
        <v>91</v>
      </c>
      <c r="P1527" s="83" t="s">
        <v>92</v>
      </c>
      <c r="Q1527" s="83" t="s">
        <v>93</v>
      </c>
      <c r="R1527" s="83" t="s">
        <v>94</v>
      </c>
      <c r="S1527" s="83" t="s">
        <v>95</v>
      </c>
      <c r="T1527" s="83" t="s">
        <v>96</v>
      </c>
      <c r="U1527" s="83" t="s">
        <v>97</v>
      </c>
      <c r="W1527" s="83" t="s">
        <v>87</v>
      </c>
      <c r="X1527" s="83" t="s">
        <v>88</v>
      </c>
      <c r="Y1527" s="83" t="s">
        <v>89</v>
      </c>
      <c r="Z1527" s="83" t="s">
        <v>90</v>
      </c>
      <c r="AA1527" s="83" t="s">
        <v>48</v>
      </c>
      <c r="AB1527" s="83" t="s">
        <v>91</v>
      </c>
      <c r="AC1527" s="83" t="s">
        <v>92</v>
      </c>
      <c r="AD1527" s="83" t="s">
        <v>93</v>
      </c>
      <c r="AE1527" s="83" t="s">
        <v>94</v>
      </c>
      <c r="AF1527" s="83" t="s">
        <v>95</v>
      </c>
      <c r="AG1527" s="83" t="s">
        <v>96</v>
      </c>
      <c r="AH1527" s="83" t="s">
        <v>97</v>
      </c>
      <c r="AJ1527" s="83" t="s">
        <v>87</v>
      </c>
      <c r="AK1527" s="83" t="s">
        <v>88</v>
      </c>
      <c r="AL1527" s="83" t="s">
        <v>89</v>
      </c>
      <c r="AM1527" s="83" t="s">
        <v>90</v>
      </c>
      <c r="AN1527" s="83" t="s">
        <v>48</v>
      </c>
      <c r="AO1527" s="83" t="s">
        <v>91</v>
      </c>
      <c r="AP1527" s="83" t="s">
        <v>92</v>
      </c>
      <c r="AQ1527" s="83" t="s">
        <v>93</v>
      </c>
      <c r="AR1527" s="83" t="s">
        <v>94</v>
      </c>
      <c r="AS1527" s="83" t="s">
        <v>95</v>
      </c>
      <c r="AT1527" s="83" t="s">
        <v>96</v>
      </c>
      <c r="AU1527" s="83" t="s">
        <v>97</v>
      </c>
      <c r="AW1527" s="83" t="s">
        <v>87</v>
      </c>
      <c r="AX1527" s="83" t="s">
        <v>88</v>
      </c>
      <c r="AY1527" s="83" t="s">
        <v>89</v>
      </c>
      <c r="AZ1527" s="83" t="s">
        <v>90</v>
      </c>
      <c r="BA1527" s="83" t="s">
        <v>48</v>
      </c>
      <c r="BB1527" s="83" t="s">
        <v>91</v>
      </c>
      <c r="BC1527" s="83" t="s">
        <v>92</v>
      </c>
      <c r="BD1527" s="83" t="s">
        <v>93</v>
      </c>
      <c r="BE1527" s="83" t="s">
        <v>94</v>
      </c>
      <c r="BF1527" s="83" t="s">
        <v>95</v>
      </c>
      <c r="BG1527" s="83" t="s">
        <v>96</v>
      </c>
      <c r="BH1527" s="83" t="s">
        <v>97</v>
      </c>
      <c r="BJ1527" s="83" t="s">
        <v>87</v>
      </c>
      <c r="BK1527" s="83" t="s">
        <v>88</v>
      </c>
      <c r="BL1527" s="83" t="s">
        <v>89</v>
      </c>
      <c r="BM1527" s="83" t="s">
        <v>90</v>
      </c>
      <c r="BN1527" s="83" t="s">
        <v>48</v>
      </c>
      <c r="BO1527" s="83" t="s">
        <v>91</v>
      </c>
      <c r="BP1527" s="83" t="s">
        <v>92</v>
      </c>
      <c r="BQ1527" s="83" t="s">
        <v>93</v>
      </c>
      <c r="BR1527" s="83" t="s">
        <v>94</v>
      </c>
      <c r="BS1527" s="83" t="s">
        <v>95</v>
      </c>
      <c r="BT1527" s="83" t="s">
        <v>96</v>
      </c>
      <c r="BU1527" s="83" t="s">
        <v>97</v>
      </c>
      <c r="BW1527" s="83" t="s">
        <v>87</v>
      </c>
      <c r="BX1527" s="83" t="s">
        <v>88</v>
      </c>
      <c r="BY1527" s="83" t="s">
        <v>89</v>
      </c>
      <c r="BZ1527" s="83" t="s">
        <v>90</v>
      </c>
      <c r="CA1527" s="83" t="s">
        <v>48</v>
      </c>
      <c r="CB1527" s="83" t="s">
        <v>91</v>
      </c>
      <c r="CC1527" s="83" t="s">
        <v>92</v>
      </c>
      <c r="CD1527" s="83" t="s">
        <v>93</v>
      </c>
      <c r="CE1527" s="83" t="s">
        <v>94</v>
      </c>
      <c r="CF1527" s="83" t="s">
        <v>95</v>
      </c>
      <c r="CG1527" s="83" t="s">
        <v>96</v>
      </c>
      <c r="CH1527" s="83" t="s">
        <v>97</v>
      </c>
      <c r="CJ1527" s="83" t="s">
        <v>87</v>
      </c>
      <c r="CK1527" s="83" t="s">
        <v>88</v>
      </c>
      <c r="CL1527" s="83" t="s">
        <v>89</v>
      </c>
      <c r="CM1527" s="83" t="s">
        <v>90</v>
      </c>
      <c r="CN1527" s="83" t="s">
        <v>48</v>
      </c>
      <c r="CO1527" s="83" t="s">
        <v>91</v>
      </c>
      <c r="CP1527" s="83" t="s">
        <v>92</v>
      </c>
      <c r="CQ1527" s="83" t="s">
        <v>93</v>
      </c>
      <c r="CR1527" s="83" t="s">
        <v>94</v>
      </c>
      <c r="CS1527" s="83" t="s">
        <v>95</v>
      </c>
      <c r="CT1527" s="83" t="s">
        <v>96</v>
      </c>
      <c r="CU1527" s="83" t="s">
        <v>97</v>
      </c>
      <c r="CW1527" s="83" t="s">
        <v>87</v>
      </c>
      <c r="CX1527" s="83" t="s">
        <v>88</v>
      </c>
      <c r="CY1527" s="83" t="s">
        <v>89</v>
      </c>
      <c r="CZ1527" s="83" t="s">
        <v>90</v>
      </c>
      <c r="DA1527" s="83" t="s">
        <v>48</v>
      </c>
      <c r="DB1527" s="83" t="s">
        <v>91</v>
      </c>
      <c r="DC1527" s="83" t="s">
        <v>92</v>
      </c>
      <c r="DD1527" s="83" t="s">
        <v>93</v>
      </c>
      <c r="DE1527" s="83" t="s">
        <v>94</v>
      </c>
      <c r="DF1527" s="83" t="s">
        <v>95</v>
      </c>
      <c r="DG1527" s="83" t="s">
        <v>96</v>
      </c>
      <c r="DH1527" s="83" t="s">
        <v>97</v>
      </c>
      <c r="DJ1527" s="83" t="s">
        <v>87</v>
      </c>
      <c r="DK1527" s="83" t="s">
        <v>88</v>
      </c>
      <c r="DL1527" s="83" t="s">
        <v>89</v>
      </c>
      <c r="DM1527" s="83" t="s">
        <v>90</v>
      </c>
      <c r="DN1527" s="83" t="s">
        <v>48</v>
      </c>
      <c r="DO1527" s="83" t="s">
        <v>91</v>
      </c>
      <c r="DP1527" s="83" t="s">
        <v>92</v>
      </c>
      <c r="DQ1527" s="83" t="s">
        <v>93</v>
      </c>
      <c r="DR1527" s="83" t="s">
        <v>94</v>
      </c>
      <c r="DS1527" s="83" t="s">
        <v>95</v>
      </c>
      <c r="DT1527" s="83" t="s">
        <v>96</v>
      </c>
      <c r="DU1527" s="83" t="s">
        <v>97</v>
      </c>
      <c r="DW1527" s="83" t="s">
        <v>87</v>
      </c>
      <c r="DX1527" s="83" t="s">
        <v>88</v>
      </c>
      <c r="DY1527" s="83" t="s">
        <v>89</v>
      </c>
      <c r="DZ1527" s="83" t="s">
        <v>90</v>
      </c>
      <c r="EA1527" s="83" t="s">
        <v>48</v>
      </c>
      <c r="EB1527" s="83" t="s">
        <v>91</v>
      </c>
      <c r="EC1527" s="83" t="s">
        <v>92</v>
      </c>
      <c r="ED1527" s="83" t="s">
        <v>93</v>
      </c>
      <c r="EE1527" s="83" t="s">
        <v>94</v>
      </c>
      <c r="EF1527" s="83" t="s">
        <v>95</v>
      </c>
      <c r="EG1527" s="83" t="s">
        <v>96</v>
      </c>
      <c r="EH1527" s="83" t="s">
        <v>97</v>
      </c>
    </row>
    <row r="1528" spans="1:140" ht="15.75" outlineLevel="1" x14ac:dyDescent="0.25">
      <c r="A1528" s="2">
        <f t="shared" ref="A1528:E1531" si="5649">A1349</f>
        <v>1</v>
      </c>
      <c r="B1528" s="1" t="str">
        <f t="shared" si="5649"/>
        <v>PRE-09620</v>
      </c>
      <c r="C1528" s="1" t="str">
        <f t="shared" si="5649"/>
        <v>SPP TAU - Circuit 66654</v>
      </c>
      <c r="D1528" s="2" t="str">
        <f t="shared" si="5649"/>
        <v>PRE-09620.1</v>
      </c>
      <c r="E1528" s="162" t="str">
        <f t="shared" si="5649"/>
        <v>SPP TAU - Circuit 66654</v>
      </c>
      <c r="F1528" s="111"/>
      <c r="G1528" s="221"/>
      <c r="H1528" s="221"/>
      <c r="J1528" s="191">
        <f>J1349+I1528</f>
        <v>0</v>
      </c>
      <c r="K1528" s="191">
        <f t="shared" ref="K1528:U1528" si="5650">K1349+J1528</f>
        <v>0</v>
      </c>
      <c r="L1528" s="191">
        <f t="shared" si="5650"/>
        <v>0</v>
      </c>
      <c r="M1528" s="116">
        <f t="shared" si="5650"/>
        <v>0</v>
      </c>
      <c r="N1528" s="116">
        <f t="shared" si="5650"/>
        <v>0</v>
      </c>
      <c r="O1528" s="116">
        <f t="shared" si="5650"/>
        <v>0</v>
      </c>
      <c r="P1528" s="116">
        <f t="shared" si="5650"/>
        <v>0</v>
      </c>
      <c r="Q1528" s="116">
        <f t="shared" si="5650"/>
        <v>0</v>
      </c>
      <c r="R1528" s="116">
        <f t="shared" si="5650"/>
        <v>-22.332840000000001</v>
      </c>
      <c r="S1528" s="116">
        <f t="shared" si="5650"/>
        <v>-44.665680000000002</v>
      </c>
      <c r="T1528" s="116">
        <f t="shared" si="5650"/>
        <v>-66.998519999999999</v>
      </c>
      <c r="U1528" s="116">
        <f t="shared" si="5650"/>
        <v>-89.331360000000004</v>
      </c>
      <c r="V1528" s="116"/>
      <c r="W1528" s="191">
        <f t="shared" ref="W1528:W1534" si="5651">W1349+U1528</f>
        <v>-111.66420000000001</v>
      </c>
      <c r="X1528" s="191">
        <f t="shared" ref="X1528:AH1528" si="5652">X1349+W1528</f>
        <v>-133.99704</v>
      </c>
      <c r="Y1528" s="191">
        <f t="shared" si="5652"/>
        <v>-156.32988</v>
      </c>
      <c r="Z1528" s="116">
        <f t="shared" si="5652"/>
        <v>-178.66272000000001</v>
      </c>
      <c r="AA1528" s="116">
        <f t="shared" si="5652"/>
        <v>-200.99556000000001</v>
      </c>
      <c r="AB1528" s="116">
        <f t="shared" si="5652"/>
        <v>-223.32840000000002</v>
      </c>
      <c r="AC1528" s="116">
        <f t="shared" si="5652"/>
        <v>-245.66124000000002</v>
      </c>
      <c r="AD1528" s="116">
        <f t="shared" si="5652"/>
        <v>-267.99408</v>
      </c>
      <c r="AE1528" s="116">
        <f t="shared" si="5652"/>
        <v>-290.32691999999997</v>
      </c>
      <c r="AF1528" s="116">
        <f t="shared" si="5652"/>
        <v>-312.65975999999995</v>
      </c>
      <c r="AG1528" s="116">
        <f t="shared" si="5652"/>
        <v>-334.99259999999992</v>
      </c>
      <c r="AH1528" s="191">
        <f t="shared" si="5652"/>
        <v>-357.3254399999999</v>
      </c>
      <c r="AI1528" s="191"/>
      <c r="AJ1528" s="191">
        <f t="shared" ref="AJ1528:AJ1559" si="5653">AJ1349+AH1528</f>
        <v>-374.69542666666655</v>
      </c>
      <c r="AK1528" s="191">
        <f t="shared" ref="AK1528:AU1528" si="5654">AK1349+AJ1528</f>
        <v>-392.0654133333332</v>
      </c>
      <c r="AL1528" s="191">
        <f t="shared" si="5654"/>
        <v>-409.43539999999985</v>
      </c>
      <c r="AM1528" s="116">
        <f t="shared" si="5654"/>
        <v>-426.80538666666649</v>
      </c>
      <c r="AN1528" s="116">
        <f t="shared" si="5654"/>
        <v>-444.17537333333314</v>
      </c>
      <c r="AO1528" s="116">
        <f t="shared" si="5654"/>
        <v>-461.54535999999979</v>
      </c>
      <c r="AP1528" s="116">
        <f t="shared" si="5654"/>
        <v>-478.91534666666644</v>
      </c>
      <c r="AQ1528" s="116">
        <f t="shared" si="5654"/>
        <v>-496.28533333333309</v>
      </c>
      <c r="AR1528" s="116">
        <f t="shared" si="5654"/>
        <v>-513.65531999999973</v>
      </c>
      <c r="AS1528" s="116">
        <f t="shared" si="5654"/>
        <v>-531.02530666666644</v>
      </c>
      <c r="AT1528" s="116">
        <f t="shared" si="5654"/>
        <v>-548.39529333333314</v>
      </c>
      <c r="AU1528" s="191">
        <f t="shared" si="5654"/>
        <v>-565.76527999999985</v>
      </c>
      <c r="AV1528" s="191"/>
      <c r="AW1528" s="191">
        <f t="shared" ref="AW1528:AW1534" si="5655">AW1349+AU1528</f>
        <v>-583.13526666666655</v>
      </c>
      <c r="AX1528" s="191">
        <f t="shared" ref="AX1528:BH1528" si="5656">AX1349+AW1528</f>
        <v>-600.50525333333326</v>
      </c>
      <c r="AY1528" s="191">
        <f t="shared" si="5656"/>
        <v>-617.87523999999996</v>
      </c>
      <c r="AZ1528" s="116">
        <f t="shared" si="5656"/>
        <v>-635.24522666666667</v>
      </c>
      <c r="BA1528" s="116">
        <f t="shared" si="5656"/>
        <v>-652.61521333333337</v>
      </c>
      <c r="BB1528" s="116">
        <f t="shared" si="5656"/>
        <v>-669.98520000000008</v>
      </c>
      <c r="BC1528" s="116">
        <f t="shared" si="5656"/>
        <v>-687.35518666666678</v>
      </c>
      <c r="BD1528" s="116">
        <f t="shared" si="5656"/>
        <v>-704.72517333333349</v>
      </c>
      <c r="BE1528" s="116">
        <f t="shared" si="5656"/>
        <v>-722.09516000000019</v>
      </c>
      <c r="BF1528" s="116">
        <f t="shared" si="5656"/>
        <v>-739.4651466666669</v>
      </c>
      <c r="BG1528" s="116">
        <f t="shared" si="5656"/>
        <v>-756.8351333333336</v>
      </c>
      <c r="BH1528" s="191">
        <f t="shared" si="5656"/>
        <v>-774.20512000000031</v>
      </c>
      <c r="BI1528" s="191"/>
      <c r="BV1528" s="163"/>
      <c r="CI1528" s="163"/>
      <c r="CV1528" s="163"/>
      <c r="DI1528" s="163"/>
      <c r="DV1528" s="163"/>
      <c r="EI1528" s="163"/>
    </row>
    <row r="1529" spans="1:140" ht="15.75" outlineLevel="1" x14ac:dyDescent="0.25">
      <c r="A1529" s="2">
        <f t="shared" si="5649"/>
        <v>1</v>
      </c>
      <c r="B1529" s="1" t="str">
        <f t="shared" si="5649"/>
        <v>PRE-09620</v>
      </c>
      <c r="C1529" s="1" t="str">
        <f t="shared" si="5649"/>
        <v>SPP TAU - Circuit 66654</v>
      </c>
      <c r="D1529" s="2" t="str">
        <f t="shared" si="5649"/>
        <v>PRE-09620.1</v>
      </c>
      <c r="E1529" s="162" t="str">
        <f t="shared" si="5649"/>
        <v>SPP TAU - Circuit 66654</v>
      </c>
      <c r="F1529" s="111"/>
      <c r="G1529" s="221"/>
      <c r="H1529" s="221"/>
      <c r="J1529" s="191">
        <f>J1350+I1529</f>
        <v>0</v>
      </c>
      <c r="K1529" s="191">
        <f t="shared" ref="K1529" si="5657">K1350+J1529</f>
        <v>0</v>
      </c>
      <c r="L1529" s="191">
        <f t="shared" ref="L1529" si="5658">L1350+K1529</f>
        <v>0</v>
      </c>
      <c r="M1529" s="116">
        <f t="shared" ref="M1529" si="5659">M1350+L1529</f>
        <v>0</v>
      </c>
      <c r="N1529" s="116">
        <f t="shared" ref="N1529" si="5660">N1350+M1529</f>
        <v>0</v>
      </c>
      <c r="O1529" s="116">
        <f t="shared" ref="O1529" si="5661">O1350+N1529</f>
        <v>0</v>
      </c>
      <c r="P1529" s="116">
        <f t="shared" ref="P1529" si="5662">P1350+O1529</f>
        <v>0</v>
      </c>
      <c r="Q1529" s="116">
        <f t="shared" ref="Q1529" si="5663">Q1350+P1529</f>
        <v>0</v>
      </c>
      <c r="R1529" s="116">
        <f t="shared" ref="R1529" si="5664">R1350+Q1529</f>
        <v>-95.928653333333344</v>
      </c>
      <c r="S1529" s="116">
        <f t="shared" ref="S1529" si="5665">S1350+R1529</f>
        <v>-191.85730666666669</v>
      </c>
      <c r="T1529" s="116">
        <f t="shared" ref="T1529" si="5666">T1350+S1529</f>
        <v>-287.78596000000005</v>
      </c>
      <c r="U1529" s="116">
        <f t="shared" ref="U1529" si="5667">U1350+T1529</f>
        <v>-383.71461333333338</v>
      </c>
      <c r="V1529" s="116"/>
      <c r="W1529" s="191">
        <f t="shared" si="5651"/>
        <v>-479.6432666666667</v>
      </c>
      <c r="X1529" s="191">
        <f t="shared" ref="X1529:AH1529" si="5668">X1350+W1529</f>
        <v>-575.57192000000009</v>
      </c>
      <c r="Y1529" s="191">
        <f t="shared" si="5668"/>
        <v>-671.50057333333348</v>
      </c>
      <c r="Z1529" s="116">
        <f t="shared" si="5668"/>
        <v>-767.42922666666686</v>
      </c>
      <c r="AA1529" s="116">
        <f t="shared" si="5668"/>
        <v>-863.35788000000025</v>
      </c>
      <c r="AB1529" s="116">
        <f t="shared" si="5668"/>
        <v>-959.28653333333364</v>
      </c>
      <c r="AC1529" s="116">
        <f t="shared" si="5668"/>
        <v>-1055.215186666667</v>
      </c>
      <c r="AD1529" s="116">
        <f t="shared" si="5668"/>
        <v>-1151.1438400000004</v>
      </c>
      <c r="AE1529" s="116">
        <f t="shared" si="5668"/>
        <v>-1247.0724933333338</v>
      </c>
      <c r="AF1529" s="116">
        <f t="shared" si="5668"/>
        <v>-1343.0011466666672</v>
      </c>
      <c r="AG1529" s="116">
        <f t="shared" si="5668"/>
        <v>-1438.9298000000006</v>
      </c>
      <c r="AH1529" s="191">
        <f t="shared" si="5668"/>
        <v>-1534.858453333334</v>
      </c>
      <c r="AI1529" s="191"/>
      <c r="AJ1529" s="191">
        <f t="shared" si="5653"/>
        <v>-1634.2131300000005</v>
      </c>
      <c r="AK1529" s="191">
        <f t="shared" ref="AK1529:AU1529" si="5669">AK1350+AJ1529</f>
        <v>-1733.5678066666671</v>
      </c>
      <c r="AL1529" s="191">
        <f t="shared" si="5669"/>
        <v>-1832.9224833333337</v>
      </c>
      <c r="AM1529" s="116">
        <f t="shared" si="5669"/>
        <v>-1932.2771600000003</v>
      </c>
      <c r="AN1529" s="116">
        <f t="shared" si="5669"/>
        <v>-2031.6318366666669</v>
      </c>
      <c r="AO1529" s="116">
        <f t="shared" si="5669"/>
        <v>-2130.9865133333337</v>
      </c>
      <c r="AP1529" s="116">
        <f t="shared" si="5669"/>
        <v>-2230.3411900000006</v>
      </c>
      <c r="AQ1529" s="116">
        <f t="shared" si="5669"/>
        <v>-2329.6958666666674</v>
      </c>
      <c r="AR1529" s="116">
        <f t="shared" si="5669"/>
        <v>-2429.0505433333342</v>
      </c>
      <c r="AS1529" s="116">
        <f t="shared" si="5669"/>
        <v>-2528.405220000001</v>
      </c>
      <c r="AT1529" s="116">
        <f t="shared" si="5669"/>
        <v>-2627.7598966666678</v>
      </c>
      <c r="AU1529" s="191">
        <f t="shared" si="5669"/>
        <v>-2727.1145733333346</v>
      </c>
      <c r="AV1529" s="191"/>
      <c r="AW1529" s="191">
        <f t="shared" si="5655"/>
        <v>-2826.4692500000015</v>
      </c>
      <c r="AX1529" s="191">
        <f t="shared" ref="AX1529:BH1529" si="5670">AX1350+AW1529</f>
        <v>-2925.8239266666683</v>
      </c>
      <c r="AY1529" s="191">
        <f t="shared" si="5670"/>
        <v>-3025.1786033333351</v>
      </c>
      <c r="AZ1529" s="116">
        <f t="shared" si="5670"/>
        <v>-3124.5332800000019</v>
      </c>
      <c r="BA1529" s="116">
        <f t="shared" si="5670"/>
        <v>-3223.8879566666687</v>
      </c>
      <c r="BB1529" s="116">
        <f t="shared" si="5670"/>
        <v>-3323.2426333333356</v>
      </c>
      <c r="BC1529" s="116">
        <f t="shared" si="5670"/>
        <v>-3422.5973100000024</v>
      </c>
      <c r="BD1529" s="116">
        <f t="shared" si="5670"/>
        <v>-3521.9519866666692</v>
      </c>
      <c r="BE1529" s="116">
        <f t="shared" si="5670"/>
        <v>-3621.306663333336</v>
      </c>
      <c r="BF1529" s="116">
        <f t="shared" si="5670"/>
        <v>-3720.6613400000028</v>
      </c>
      <c r="BG1529" s="116">
        <f t="shared" si="5670"/>
        <v>-3820.0160166666697</v>
      </c>
      <c r="BH1529" s="191">
        <f t="shared" si="5670"/>
        <v>-3919.3706933333365</v>
      </c>
      <c r="BI1529" s="191"/>
      <c r="BV1529" s="163"/>
      <c r="CI1529" s="163"/>
      <c r="CV1529" s="163"/>
      <c r="DI1529" s="163"/>
      <c r="DV1529" s="163"/>
      <c r="EI1529" s="163"/>
    </row>
    <row r="1530" spans="1:140" ht="15.75" outlineLevel="1" x14ac:dyDescent="0.25">
      <c r="A1530" s="2">
        <f t="shared" si="5649"/>
        <v>2</v>
      </c>
      <c r="B1530" s="1" t="str">
        <f t="shared" si="5649"/>
        <v>PRE-09621</v>
      </c>
      <c r="C1530" s="1" t="str">
        <f t="shared" si="5649"/>
        <v>SPP TAU - Circuit 66840</v>
      </c>
      <c r="D1530" s="2" t="str">
        <f t="shared" si="5649"/>
        <v>PRE-09621.1</v>
      </c>
      <c r="E1530" s="162" t="str">
        <f t="shared" si="5649"/>
        <v>SPP TAU - Circuit 66840</v>
      </c>
      <c r="F1530" s="84"/>
      <c r="G1530" s="221"/>
      <c r="H1530" s="221"/>
      <c r="J1530" s="163">
        <f t="shared" ref="J1530:U1530" si="5671">J1351+I1530</f>
        <v>0</v>
      </c>
      <c r="K1530" s="163">
        <f t="shared" si="5671"/>
        <v>0</v>
      </c>
      <c r="L1530" s="163">
        <f t="shared" si="5671"/>
        <v>0</v>
      </c>
      <c r="M1530" s="163">
        <f t="shared" si="5671"/>
        <v>0</v>
      </c>
      <c r="N1530" s="163">
        <f t="shared" si="5671"/>
        <v>0</v>
      </c>
      <c r="O1530" s="163">
        <f t="shared" si="5671"/>
        <v>0</v>
      </c>
      <c r="P1530" s="163">
        <f t="shared" si="5671"/>
        <v>0</v>
      </c>
      <c r="Q1530" s="163">
        <f t="shared" si="5671"/>
        <v>0</v>
      </c>
      <c r="R1530" s="163">
        <f t="shared" si="5671"/>
        <v>0</v>
      </c>
      <c r="S1530" s="163">
        <f t="shared" si="5671"/>
        <v>0</v>
      </c>
      <c r="T1530" s="163">
        <f t="shared" si="5671"/>
        <v>0</v>
      </c>
      <c r="U1530" s="163">
        <f t="shared" si="5671"/>
        <v>0</v>
      </c>
      <c r="V1530" s="116"/>
      <c r="W1530" s="191">
        <f t="shared" si="5651"/>
        <v>0</v>
      </c>
      <c r="X1530" s="163">
        <f t="shared" ref="X1530:AH1530" si="5672">X1351+W1530</f>
        <v>0</v>
      </c>
      <c r="Y1530" s="163">
        <f t="shared" si="5672"/>
        <v>0</v>
      </c>
      <c r="Z1530" s="163">
        <f t="shared" si="5672"/>
        <v>0</v>
      </c>
      <c r="AA1530" s="163">
        <f t="shared" si="5672"/>
        <v>0</v>
      </c>
      <c r="AB1530" s="163">
        <f t="shared" si="5672"/>
        <v>0</v>
      </c>
      <c r="AC1530" s="163">
        <f t="shared" si="5672"/>
        <v>0</v>
      </c>
      <c r="AD1530" s="163">
        <f t="shared" si="5672"/>
        <v>-138.97841999999997</v>
      </c>
      <c r="AE1530" s="163">
        <f t="shared" si="5672"/>
        <v>-277.95683999999994</v>
      </c>
      <c r="AF1530" s="163">
        <f t="shared" si="5672"/>
        <v>-416.93525999999991</v>
      </c>
      <c r="AG1530" s="163">
        <f t="shared" si="5672"/>
        <v>-555.91367999999989</v>
      </c>
      <c r="AH1530" s="163">
        <f t="shared" si="5672"/>
        <v>-694.8920999999998</v>
      </c>
      <c r="AI1530" s="191"/>
      <c r="AJ1530" s="191">
        <f t="shared" si="5653"/>
        <v>-802.98642666666649</v>
      </c>
      <c r="AK1530" s="163">
        <f t="shared" ref="AK1530:AU1530" si="5673">AK1351+AJ1530</f>
        <v>-911.08075333333318</v>
      </c>
      <c r="AL1530" s="163">
        <f t="shared" si="5673"/>
        <v>-1019.1750799999999</v>
      </c>
      <c r="AM1530" s="163">
        <f t="shared" si="5673"/>
        <v>-1127.2694066666666</v>
      </c>
      <c r="AN1530" s="163">
        <f t="shared" si="5673"/>
        <v>-1235.3637333333331</v>
      </c>
      <c r="AO1530" s="163">
        <f t="shared" si="5673"/>
        <v>-1343.4580599999997</v>
      </c>
      <c r="AP1530" s="163">
        <f t="shared" si="5673"/>
        <v>-1451.5523866666663</v>
      </c>
      <c r="AQ1530" s="163">
        <f t="shared" si="5673"/>
        <v>-1559.6467133333329</v>
      </c>
      <c r="AR1530" s="163">
        <f t="shared" si="5673"/>
        <v>-1667.7410399999994</v>
      </c>
      <c r="AS1530" s="163">
        <f t="shared" si="5673"/>
        <v>-1775.835366666666</v>
      </c>
      <c r="AT1530" s="163">
        <f t="shared" si="5673"/>
        <v>-1883.9296933333326</v>
      </c>
      <c r="AU1530" s="163">
        <f t="shared" si="5673"/>
        <v>-1992.0240199999992</v>
      </c>
      <c r="AV1530" s="191"/>
      <c r="AW1530" s="191">
        <f t="shared" si="5655"/>
        <v>-2100.1183466666657</v>
      </c>
      <c r="AX1530" s="163">
        <f t="shared" ref="AX1530:BH1530" si="5674">AX1351+AW1530</f>
        <v>-2208.2126733333325</v>
      </c>
      <c r="AY1530" s="163">
        <f t="shared" si="5674"/>
        <v>-2316.3069999999993</v>
      </c>
      <c r="AZ1530" s="163">
        <f t="shared" si="5674"/>
        <v>-2424.4013266666661</v>
      </c>
      <c r="BA1530" s="163">
        <f t="shared" si="5674"/>
        <v>-2532.4956533333329</v>
      </c>
      <c r="BB1530" s="163">
        <f t="shared" si="5674"/>
        <v>-2640.5899799999997</v>
      </c>
      <c r="BC1530" s="163">
        <f t="shared" si="5674"/>
        <v>-2748.6843066666665</v>
      </c>
      <c r="BD1530" s="163">
        <f t="shared" si="5674"/>
        <v>-2856.7786333333333</v>
      </c>
      <c r="BE1530" s="163">
        <f t="shared" si="5674"/>
        <v>-2964.8729600000001</v>
      </c>
      <c r="BF1530" s="163">
        <f t="shared" si="5674"/>
        <v>-3072.967286666667</v>
      </c>
      <c r="BG1530" s="163">
        <f t="shared" si="5674"/>
        <v>-3181.0616133333338</v>
      </c>
      <c r="BH1530" s="163">
        <f t="shared" si="5674"/>
        <v>-3289.1559400000006</v>
      </c>
      <c r="BI1530" s="191"/>
      <c r="BV1530" s="163"/>
      <c r="CI1530" s="163"/>
      <c r="CV1530" s="163"/>
      <c r="DI1530" s="163"/>
      <c r="DV1530" s="163"/>
      <c r="EI1530" s="163"/>
    </row>
    <row r="1531" spans="1:140" ht="15.75" outlineLevel="1" x14ac:dyDescent="0.25">
      <c r="A1531" s="2">
        <f t="shared" si="5649"/>
        <v>2</v>
      </c>
      <c r="B1531" s="1" t="str">
        <f t="shared" si="5649"/>
        <v>PRE-09621</v>
      </c>
      <c r="C1531" s="1" t="str">
        <f t="shared" si="5649"/>
        <v>SPP TAU - Circuit 66840</v>
      </c>
      <c r="D1531" s="2" t="str">
        <f t="shared" si="5649"/>
        <v>PRE-09621.1</v>
      </c>
      <c r="E1531" s="162" t="str">
        <f t="shared" si="5649"/>
        <v>SPP TAU - Circuit 66840</v>
      </c>
      <c r="F1531" s="84"/>
      <c r="G1531" s="221"/>
      <c r="H1531" s="221"/>
      <c r="J1531" s="163">
        <f t="shared" ref="J1531:U1531" si="5675">J1352+I1531</f>
        <v>0</v>
      </c>
      <c r="K1531" s="163">
        <f t="shared" si="5675"/>
        <v>0</v>
      </c>
      <c r="L1531" s="163">
        <f t="shared" si="5675"/>
        <v>0</v>
      </c>
      <c r="M1531" s="163">
        <f t="shared" si="5675"/>
        <v>0</v>
      </c>
      <c r="N1531" s="163">
        <f t="shared" si="5675"/>
        <v>0</v>
      </c>
      <c r="O1531" s="163">
        <f t="shared" si="5675"/>
        <v>0</v>
      </c>
      <c r="P1531" s="163">
        <f t="shared" si="5675"/>
        <v>0</v>
      </c>
      <c r="Q1531" s="163">
        <f t="shared" si="5675"/>
        <v>0</v>
      </c>
      <c r="R1531" s="163">
        <f t="shared" si="5675"/>
        <v>0</v>
      </c>
      <c r="S1531" s="163">
        <f t="shared" si="5675"/>
        <v>0</v>
      </c>
      <c r="T1531" s="163">
        <f t="shared" si="5675"/>
        <v>0</v>
      </c>
      <c r="U1531" s="163">
        <f t="shared" si="5675"/>
        <v>0</v>
      </c>
      <c r="V1531" s="116"/>
      <c r="W1531" s="191">
        <f t="shared" si="5651"/>
        <v>0</v>
      </c>
      <c r="X1531" s="163">
        <f t="shared" ref="X1531:AH1531" si="5676">X1352+W1531</f>
        <v>0</v>
      </c>
      <c r="Y1531" s="163">
        <f t="shared" si="5676"/>
        <v>0</v>
      </c>
      <c r="Z1531" s="163">
        <f t="shared" si="5676"/>
        <v>0</v>
      </c>
      <c r="AA1531" s="163">
        <f t="shared" si="5676"/>
        <v>0</v>
      </c>
      <c r="AB1531" s="163">
        <f t="shared" si="5676"/>
        <v>0</v>
      </c>
      <c r="AC1531" s="163">
        <f t="shared" si="5676"/>
        <v>0</v>
      </c>
      <c r="AD1531" s="163">
        <f t="shared" si="5676"/>
        <v>-132.50433000000001</v>
      </c>
      <c r="AE1531" s="163">
        <f t="shared" si="5676"/>
        <v>-265.00866000000002</v>
      </c>
      <c r="AF1531" s="163">
        <f t="shared" si="5676"/>
        <v>-397.51299000000006</v>
      </c>
      <c r="AG1531" s="163">
        <f t="shared" si="5676"/>
        <v>-530.01732000000004</v>
      </c>
      <c r="AH1531" s="163">
        <f t="shared" si="5676"/>
        <v>-662.52165000000002</v>
      </c>
      <c r="AI1531" s="191"/>
      <c r="AJ1531" s="191">
        <f t="shared" si="5653"/>
        <v>-799.75827750000008</v>
      </c>
      <c r="AK1531" s="163">
        <f t="shared" ref="AK1531:AU1531" si="5677">AK1352+AJ1531</f>
        <v>-936.99490500000002</v>
      </c>
      <c r="AL1531" s="163">
        <f t="shared" si="5677"/>
        <v>-1074.2315325</v>
      </c>
      <c r="AM1531" s="163">
        <f t="shared" si="5677"/>
        <v>-1211.4681599999999</v>
      </c>
      <c r="AN1531" s="163">
        <f t="shared" si="5677"/>
        <v>-1348.7047874999998</v>
      </c>
      <c r="AO1531" s="163">
        <f t="shared" si="5677"/>
        <v>-1485.9414149999998</v>
      </c>
      <c r="AP1531" s="163">
        <f t="shared" si="5677"/>
        <v>-1623.1780424999997</v>
      </c>
      <c r="AQ1531" s="163">
        <f t="shared" si="5677"/>
        <v>-1760.4146699999997</v>
      </c>
      <c r="AR1531" s="163">
        <f t="shared" si="5677"/>
        <v>-1897.6512974999996</v>
      </c>
      <c r="AS1531" s="163">
        <f t="shared" si="5677"/>
        <v>-2034.8879249999995</v>
      </c>
      <c r="AT1531" s="163">
        <f t="shared" si="5677"/>
        <v>-2172.1245524999995</v>
      </c>
      <c r="AU1531" s="163">
        <f t="shared" si="5677"/>
        <v>-2309.3611799999994</v>
      </c>
      <c r="AV1531" s="191"/>
      <c r="AW1531" s="191">
        <f t="shared" si="5655"/>
        <v>-2446.5978074999994</v>
      </c>
      <c r="AX1531" s="163">
        <f t="shared" ref="AX1531:BH1531" si="5678">AX1352+AW1531</f>
        <v>-2583.8344349999993</v>
      </c>
      <c r="AY1531" s="163">
        <f t="shared" si="5678"/>
        <v>-2721.0710624999992</v>
      </c>
      <c r="AZ1531" s="163">
        <f t="shared" si="5678"/>
        <v>-2858.3076899999992</v>
      </c>
      <c r="BA1531" s="163">
        <f t="shared" si="5678"/>
        <v>-2995.5443174999991</v>
      </c>
      <c r="BB1531" s="163">
        <f t="shared" si="5678"/>
        <v>-3132.7809449999991</v>
      </c>
      <c r="BC1531" s="163">
        <f t="shared" si="5678"/>
        <v>-3270.017572499999</v>
      </c>
      <c r="BD1531" s="163">
        <f t="shared" si="5678"/>
        <v>-3407.2541999999989</v>
      </c>
      <c r="BE1531" s="163">
        <f t="shared" si="5678"/>
        <v>-3544.4908274999989</v>
      </c>
      <c r="BF1531" s="163">
        <f t="shared" si="5678"/>
        <v>-3681.7274549999988</v>
      </c>
      <c r="BG1531" s="163">
        <f t="shared" si="5678"/>
        <v>-3818.9640824999988</v>
      </c>
      <c r="BH1531" s="163">
        <f t="shared" si="5678"/>
        <v>-3956.2007099999987</v>
      </c>
      <c r="BI1531" s="191"/>
      <c r="BV1531" s="163"/>
      <c r="CI1531" s="163"/>
      <c r="CV1531" s="163"/>
      <c r="DI1531" s="163"/>
      <c r="DV1531" s="163"/>
      <c r="EI1531" s="163"/>
    </row>
    <row r="1532" spans="1:140" ht="15.75" outlineLevel="1" x14ac:dyDescent="0.25">
      <c r="A1532" s="2">
        <f t="shared" ref="A1532:E1532" si="5679">A1353</f>
        <v>2</v>
      </c>
      <c r="B1532" s="1" t="str">
        <f t="shared" si="5679"/>
        <v>PRE-09621</v>
      </c>
      <c r="C1532" s="1" t="str">
        <f t="shared" si="5679"/>
        <v>SPP TAU - Circuit 66840</v>
      </c>
      <c r="D1532" s="2" t="str">
        <f t="shared" si="5679"/>
        <v>PRE-09621.1</v>
      </c>
      <c r="E1532" s="162" t="str">
        <f t="shared" si="5679"/>
        <v>SPP TAU - Circuit 66840</v>
      </c>
      <c r="F1532" s="84"/>
      <c r="G1532" s="221"/>
      <c r="H1532" s="221"/>
      <c r="J1532" s="163">
        <f t="shared" ref="J1532:U1532" si="5680">J1353+I1532</f>
        <v>0</v>
      </c>
      <c r="K1532" s="163">
        <f t="shared" si="5680"/>
        <v>0</v>
      </c>
      <c r="L1532" s="163">
        <f t="shared" si="5680"/>
        <v>0</v>
      </c>
      <c r="M1532" s="163">
        <f t="shared" si="5680"/>
        <v>0</v>
      </c>
      <c r="N1532" s="163">
        <f t="shared" si="5680"/>
        <v>0</v>
      </c>
      <c r="O1532" s="163">
        <f t="shared" si="5680"/>
        <v>0</v>
      </c>
      <c r="P1532" s="163">
        <f t="shared" si="5680"/>
        <v>0</v>
      </c>
      <c r="Q1532" s="163">
        <f t="shared" si="5680"/>
        <v>0</v>
      </c>
      <c r="R1532" s="163">
        <f t="shared" si="5680"/>
        <v>0</v>
      </c>
      <c r="S1532" s="163">
        <f t="shared" si="5680"/>
        <v>0</v>
      </c>
      <c r="T1532" s="163">
        <f t="shared" si="5680"/>
        <v>0</v>
      </c>
      <c r="U1532" s="163">
        <f t="shared" si="5680"/>
        <v>0</v>
      </c>
      <c r="V1532" s="116"/>
      <c r="W1532" s="191">
        <f t="shared" si="5651"/>
        <v>0</v>
      </c>
      <c r="X1532" s="163">
        <f t="shared" ref="X1532:AH1532" si="5681">X1353+W1532</f>
        <v>0</v>
      </c>
      <c r="Y1532" s="163">
        <f t="shared" si="5681"/>
        <v>0</v>
      </c>
      <c r="Z1532" s="163">
        <f t="shared" si="5681"/>
        <v>0</v>
      </c>
      <c r="AA1532" s="163">
        <f t="shared" si="5681"/>
        <v>0</v>
      </c>
      <c r="AB1532" s="163">
        <f t="shared" si="5681"/>
        <v>0</v>
      </c>
      <c r="AC1532" s="163">
        <f t="shared" si="5681"/>
        <v>0</v>
      </c>
      <c r="AD1532" s="163">
        <f t="shared" si="5681"/>
        <v>-23.323521666666664</v>
      </c>
      <c r="AE1532" s="163">
        <f t="shared" si="5681"/>
        <v>-46.647043333333329</v>
      </c>
      <c r="AF1532" s="163">
        <f t="shared" si="5681"/>
        <v>-69.970564999999993</v>
      </c>
      <c r="AG1532" s="163">
        <f t="shared" si="5681"/>
        <v>-93.294086666666658</v>
      </c>
      <c r="AH1532" s="163">
        <f t="shared" si="5681"/>
        <v>-116.61760833333332</v>
      </c>
      <c r="AI1532" s="191"/>
      <c r="AJ1532" s="191">
        <f t="shared" si="5653"/>
        <v>-133.16978499999999</v>
      </c>
      <c r="AK1532" s="163">
        <f t="shared" ref="AK1532:AU1532" si="5682">AK1353+AJ1532</f>
        <v>-149.72196166666666</v>
      </c>
      <c r="AL1532" s="163">
        <f t="shared" si="5682"/>
        <v>-166.27413833333333</v>
      </c>
      <c r="AM1532" s="163">
        <f t="shared" si="5682"/>
        <v>-182.82631499999999</v>
      </c>
      <c r="AN1532" s="163">
        <f t="shared" si="5682"/>
        <v>-199.37849166666666</v>
      </c>
      <c r="AO1532" s="163">
        <f t="shared" si="5682"/>
        <v>-215.93066833333333</v>
      </c>
      <c r="AP1532" s="163">
        <f t="shared" si="5682"/>
        <v>-232.482845</v>
      </c>
      <c r="AQ1532" s="163">
        <f t="shared" si="5682"/>
        <v>-249.03502166666667</v>
      </c>
      <c r="AR1532" s="163">
        <f t="shared" si="5682"/>
        <v>-265.58719833333333</v>
      </c>
      <c r="AS1532" s="163">
        <f t="shared" si="5682"/>
        <v>-282.13937499999997</v>
      </c>
      <c r="AT1532" s="163">
        <f t="shared" si="5682"/>
        <v>-298.69155166666661</v>
      </c>
      <c r="AU1532" s="163">
        <f t="shared" si="5682"/>
        <v>-315.24372833333325</v>
      </c>
      <c r="AV1532" s="191"/>
      <c r="AW1532" s="191">
        <f t="shared" si="5655"/>
        <v>-331.79590499999989</v>
      </c>
      <c r="AX1532" s="163">
        <f t="shared" ref="AX1532:BH1532" si="5683">AX1353+AW1532</f>
        <v>-348.34808166666653</v>
      </c>
      <c r="AY1532" s="163">
        <f t="shared" si="5683"/>
        <v>-364.90025833333317</v>
      </c>
      <c r="AZ1532" s="163">
        <f t="shared" si="5683"/>
        <v>-381.45243499999981</v>
      </c>
      <c r="BA1532" s="163">
        <f t="shared" si="5683"/>
        <v>-398.00461166666645</v>
      </c>
      <c r="BB1532" s="163">
        <f t="shared" si="5683"/>
        <v>-414.55678833333309</v>
      </c>
      <c r="BC1532" s="163">
        <f t="shared" si="5683"/>
        <v>-431.10896499999973</v>
      </c>
      <c r="BD1532" s="163">
        <f t="shared" si="5683"/>
        <v>-447.66114166666637</v>
      </c>
      <c r="BE1532" s="163">
        <f t="shared" si="5683"/>
        <v>-464.21331833333301</v>
      </c>
      <c r="BF1532" s="163">
        <f t="shared" si="5683"/>
        <v>-480.76549499999965</v>
      </c>
      <c r="BG1532" s="163">
        <f t="shared" si="5683"/>
        <v>-497.31767166666629</v>
      </c>
      <c r="BH1532" s="163">
        <f t="shared" si="5683"/>
        <v>-513.86984833333292</v>
      </c>
      <c r="BI1532" s="191"/>
      <c r="BV1532" s="163"/>
      <c r="CI1532" s="163"/>
      <c r="CV1532" s="163"/>
      <c r="DI1532" s="163"/>
      <c r="DV1532" s="163"/>
      <c r="EI1532" s="163"/>
    </row>
    <row r="1533" spans="1:140" ht="15.75" outlineLevel="1" x14ac:dyDescent="0.25">
      <c r="A1533" s="2">
        <f t="shared" ref="A1533:E1533" si="5684">A1354</f>
        <v>2</v>
      </c>
      <c r="B1533" s="1" t="str">
        <f t="shared" si="5684"/>
        <v>PRE-09621</v>
      </c>
      <c r="C1533" s="1" t="str">
        <f t="shared" si="5684"/>
        <v>SPP TAU - Circuit 66840</v>
      </c>
      <c r="D1533" s="2" t="str">
        <f t="shared" si="5684"/>
        <v>PRE-09621.1</v>
      </c>
      <c r="E1533" s="162" t="str">
        <f t="shared" si="5684"/>
        <v>SPP TAU - Circuit 66840</v>
      </c>
      <c r="F1533" s="84"/>
      <c r="G1533" s="221"/>
      <c r="H1533" s="221"/>
      <c r="J1533" s="163">
        <f t="shared" ref="J1533" si="5685">J1354+I1533</f>
        <v>0</v>
      </c>
      <c r="K1533" s="163">
        <f t="shared" ref="K1533" si="5686">K1354+J1533</f>
        <v>0</v>
      </c>
      <c r="L1533" s="163">
        <f t="shared" ref="L1533" si="5687">L1354+K1533</f>
        <v>0</v>
      </c>
      <c r="M1533" s="163">
        <f t="shared" ref="M1533" si="5688">M1354+L1533</f>
        <v>0</v>
      </c>
      <c r="N1533" s="163">
        <f t="shared" ref="N1533" si="5689">N1354+M1533</f>
        <v>0</v>
      </c>
      <c r="O1533" s="163">
        <f t="shared" ref="O1533" si="5690">O1354+N1533</f>
        <v>0</v>
      </c>
      <c r="P1533" s="163">
        <f t="shared" ref="P1533" si="5691">P1354+O1533</f>
        <v>0</v>
      </c>
      <c r="Q1533" s="163">
        <f t="shared" ref="Q1533" si="5692">Q1354+P1533</f>
        <v>0</v>
      </c>
      <c r="R1533" s="163">
        <f t="shared" ref="R1533" si="5693">R1354+Q1533</f>
        <v>0</v>
      </c>
      <c r="S1533" s="163">
        <f t="shared" ref="S1533" si="5694">S1354+R1533</f>
        <v>0</v>
      </c>
      <c r="T1533" s="163">
        <f t="shared" ref="T1533" si="5695">T1354+S1533</f>
        <v>0</v>
      </c>
      <c r="U1533" s="163">
        <f t="shared" ref="U1533" si="5696">U1354+T1533</f>
        <v>0</v>
      </c>
      <c r="V1533" s="116"/>
      <c r="W1533" s="191">
        <f t="shared" si="5651"/>
        <v>0</v>
      </c>
      <c r="X1533" s="163">
        <f t="shared" ref="X1533" si="5697">X1354+W1533</f>
        <v>0</v>
      </c>
      <c r="Y1533" s="163">
        <f t="shared" ref="Y1533" si="5698">Y1354+X1533</f>
        <v>0</v>
      </c>
      <c r="Z1533" s="163">
        <f t="shared" ref="Z1533" si="5699">Z1354+Y1533</f>
        <v>0</v>
      </c>
      <c r="AA1533" s="163">
        <f t="shared" ref="AA1533" si="5700">AA1354+Z1533</f>
        <v>0</v>
      </c>
      <c r="AB1533" s="163">
        <f t="shared" ref="AB1533" si="5701">AB1354+AA1533</f>
        <v>0</v>
      </c>
      <c r="AC1533" s="163">
        <f t="shared" ref="AC1533" si="5702">AC1354+AB1533</f>
        <v>0</v>
      </c>
      <c r="AD1533" s="163">
        <f t="shared" ref="AD1533" si="5703">AD1354+AC1533</f>
        <v>-85.967309999999998</v>
      </c>
      <c r="AE1533" s="163">
        <f t="shared" ref="AE1533" si="5704">AE1354+AD1533</f>
        <v>-171.93462</v>
      </c>
      <c r="AF1533" s="163">
        <f t="shared" ref="AF1533" si="5705">AF1354+AE1533</f>
        <v>-257.90192999999999</v>
      </c>
      <c r="AG1533" s="163">
        <f t="shared" ref="AG1533" si="5706">AG1354+AF1533</f>
        <v>-343.86923999999999</v>
      </c>
      <c r="AH1533" s="163">
        <f t="shared" ref="AH1533" si="5707">AH1354+AG1533</f>
        <v>-429.83654999999999</v>
      </c>
      <c r="AI1533" s="191"/>
      <c r="AJ1533" s="191">
        <f t="shared" si="5653"/>
        <v>-517.75766250000004</v>
      </c>
      <c r="AK1533" s="163">
        <f t="shared" ref="AK1533" si="5708">AK1354+AJ1533</f>
        <v>-605.67877500000009</v>
      </c>
      <c r="AL1533" s="163">
        <f t="shared" ref="AL1533" si="5709">AL1354+AK1533</f>
        <v>-693.59988750000014</v>
      </c>
      <c r="AM1533" s="163">
        <f t="shared" ref="AM1533" si="5710">AM1354+AL1533</f>
        <v>-781.52100000000019</v>
      </c>
      <c r="AN1533" s="163">
        <f t="shared" ref="AN1533" si="5711">AN1354+AM1533</f>
        <v>-869.44211250000023</v>
      </c>
      <c r="AO1533" s="163">
        <f t="shared" ref="AO1533" si="5712">AO1354+AN1533</f>
        <v>-957.36322500000028</v>
      </c>
      <c r="AP1533" s="163">
        <f t="shared" ref="AP1533" si="5713">AP1354+AO1533</f>
        <v>-1045.2843375000002</v>
      </c>
      <c r="AQ1533" s="163">
        <f t="shared" ref="AQ1533" si="5714">AQ1354+AP1533</f>
        <v>-1133.2054500000002</v>
      </c>
      <c r="AR1533" s="163">
        <f t="shared" ref="AR1533" si="5715">AR1354+AQ1533</f>
        <v>-1221.1265625000001</v>
      </c>
      <c r="AS1533" s="163">
        <f t="shared" ref="AS1533" si="5716">AS1354+AR1533</f>
        <v>-1309.047675</v>
      </c>
      <c r="AT1533" s="163">
        <f t="shared" ref="AT1533" si="5717">AT1354+AS1533</f>
        <v>-1396.9687875</v>
      </c>
      <c r="AU1533" s="163">
        <f t="shared" ref="AU1533" si="5718">AU1354+AT1533</f>
        <v>-1484.8898999999999</v>
      </c>
      <c r="AV1533" s="191"/>
      <c r="AW1533" s="191">
        <f t="shared" si="5655"/>
        <v>-1572.8110124999998</v>
      </c>
      <c r="AX1533" s="163">
        <f t="shared" ref="AX1533:BH1533" si="5719">AX1354+AW1533</f>
        <v>-1660.7321249999998</v>
      </c>
      <c r="AY1533" s="163">
        <f t="shared" si="5719"/>
        <v>-1748.6532374999997</v>
      </c>
      <c r="AZ1533" s="163">
        <f t="shared" si="5719"/>
        <v>-1836.5743499999996</v>
      </c>
      <c r="BA1533" s="163">
        <f t="shared" si="5719"/>
        <v>-1924.4954624999996</v>
      </c>
      <c r="BB1533" s="163">
        <f t="shared" si="5719"/>
        <v>-2012.4165749999995</v>
      </c>
      <c r="BC1533" s="163">
        <f t="shared" si="5719"/>
        <v>-2100.3376874999994</v>
      </c>
      <c r="BD1533" s="163">
        <f t="shared" si="5719"/>
        <v>-2188.2587999999996</v>
      </c>
      <c r="BE1533" s="163">
        <f t="shared" si="5719"/>
        <v>-2276.1799124999998</v>
      </c>
      <c r="BF1533" s="163">
        <f t="shared" si="5719"/>
        <v>-2364.1010249999999</v>
      </c>
      <c r="BG1533" s="163">
        <f t="shared" si="5719"/>
        <v>-2452.0221375000001</v>
      </c>
      <c r="BH1533" s="163">
        <f t="shared" si="5719"/>
        <v>-2539.9432500000003</v>
      </c>
      <c r="BI1533" s="191"/>
      <c r="BV1533" s="163"/>
      <c r="CI1533" s="163"/>
      <c r="CV1533" s="163"/>
      <c r="DI1533" s="163"/>
      <c r="DV1533" s="163"/>
      <c r="EI1533" s="163"/>
    </row>
    <row r="1534" spans="1:140" ht="15.75" outlineLevel="1" x14ac:dyDescent="0.25">
      <c r="A1534" s="2">
        <f t="shared" ref="A1534:E1534" si="5720">A1355</f>
        <v>3</v>
      </c>
      <c r="B1534" s="1" t="str">
        <f t="shared" si="5720"/>
        <v>PRE-09622</v>
      </c>
      <c r="C1534" s="1" t="str">
        <f t="shared" si="5720"/>
        <v>SPP TAU - Circuit 66007</v>
      </c>
      <c r="D1534" s="2" t="str">
        <f t="shared" si="5720"/>
        <v>PRE-09622.1</v>
      </c>
      <c r="E1534" s="162" t="str">
        <f t="shared" si="5720"/>
        <v>SPP TAU - Circuit 66007</v>
      </c>
      <c r="F1534" s="84"/>
      <c r="G1534" s="221"/>
      <c r="H1534" s="221"/>
      <c r="J1534" s="163">
        <f t="shared" ref="J1534:U1534" si="5721">J1355+I1534</f>
        <v>0</v>
      </c>
      <c r="K1534" s="163">
        <f t="shared" si="5721"/>
        <v>0</v>
      </c>
      <c r="L1534" s="163">
        <f t="shared" si="5721"/>
        <v>0</v>
      </c>
      <c r="M1534" s="163">
        <f t="shared" si="5721"/>
        <v>0</v>
      </c>
      <c r="N1534" s="163">
        <f t="shared" si="5721"/>
        <v>0</v>
      </c>
      <c r="O1534" s="163">
        <f t="shared" si="5721"/>
        <v>0</v>
      </c>
      <c r="P1534" s="163">
        <f t="shared" si="5721"/>
        <v>0</v>
      </c>
      <c r="Q1534" s="163">
        <f t="shared" si="5721"/>
        <v>0</v>
      </c>
      <c r="R1534" s="163">
        <f t="shared" si="5721"/>
        <v>0</v>
      </c>
      <c r="S1534" s="163">
        <f t="shared" si="5721"/>
        <v>0</v>
      </c>
      <c r="T1534" s="163">
        <f t="shared" si="5721"/>
        <v>0</v>
      </c>
      <c r="U1534" s="163">
        <f t="shared" si="5721"/>
        <v>0</v>
      </c>
      <c r="V1534" s="116"/>
      <c r="W1534" s="191">
        <f t="shared" si="5651"/>
        <v>0</v>
      </c>
      <c r="X1534" s="163">
        <f t="shared" ref="X1534:AH1534" si="5722">X1355+W1534</f>
        <v>0</v>
      </c>
      <c r="Y1534" s="163">
        <f t="shared" si="5722"/>
        <v>0</v>
      </c>
      <c r="Z1534" s="163">
        <f t="shared" si="5722"/>
        <v>0</v>
      </c>
      <c r="AA1534" s="163">
        <f t="shared" si="5722"/>
        <v>0</v>
      </c>
      <c r="AB1534" s="163">
        <f t="shared" si="5722"/>
        <v>0</v>
      </c>
      <c r="AC1534" s="163">
        <f t="shared" si="5722"/>
        <v>0</v>
      </c>
      <c r="AD1534" s="163">
        <f t="shared" si="5722"/>
        <v>0</v>
      </c>
      <c r="AE1534" s="163">
        <f t="shared" si="5722"/>
        <v>0</v>
      </c>
      <c r="AF1534" s="163">
        <f t="shared" si="5722"/>
        <v>0</v>
      </c>
      <c r="AG1534" s="163">
        <f t="shared" si="5722"/>
        <v>0</v>
      </c>
      <c r="AH1534" s="163">
        <f t="shared" si="5722"/>
        <v>0</v>
      </c>
      <c r="AI1534" s="191"/>
      <c r="AJ1534" s="191">
        <f t="shared" si="5653"/>
        <v>-136.89895333333334</v>
      </c>
      <c r="AK1534" s="163">
        <f t="shared" ref="AK1534:AU1534" si="5723">AK1355+AJ1534</f>
        <v>-273.79790666666668</v>
      </c>
      <c r="AL1534" s="163">
        <f t="shared" si="5723"/>
        <v>-410.69686000000002</v>
      </c>
      <c r="AM1534" s="163">
        <f t="shared" si="5723"/>
        <v>-547.59581333333335</v>
      </c>
      <c r="AN1534" s="163">
        <f t="shared" si="5723"/>
        <v>-684.49476666666669</v>
      </c>
      <c r="AO1534" s="163">
        <f t="shared" si="5723"/>
        <v>-821.39372000000003</v>
      </c>
      <c r="AP1534" s="163">
        <f t="shared" si="5723"/>
        <v>-958.29267333333337</v>
      </c>
      <c r="AQ1534" s="163">
        <f t="shared" si="5723"/>
        <v>-1095.1916266666667</v>
      </c>
      <c r="AR1534" s="163">
        <f t="shared" si="5723"/>
        <v>-1232.09058</v>
      </c>
      <c r="AS1534" s="163">
        <f t="shared" si="5723"/>
        <v>-1368.9895333333334</v>
      </c>
      <c r="AT1534" s="163">
        <f t="shared" si="5723"/>
        <v>-1505.8884866666667</v>
      </c>
      <c r="AU1534" s="163">
        <f t="shared" si="5723"/>
        <v>-1642.7874400000001</v>
      </c>
      <c r="AV1534" s="191"/>
      <c r="AW1534" s="191">
        <f t="shared" si="5655"/>
        <v>-1779.6863933333334</v>
      </c>
      <c r="AX1534" s="163">
        <f t="shared" ref="AX1534:BH1534" si="5724">AX1355+AW1534</f>
        <v>-1916.5853466666667</v>
      </c>
      <c r="AY1534" s="163">
        <f t="shared" si="5724"/>
        <v>-2053.4843000000001</v>
      </c>
      <c r="AZ1534" s="163">
        <f t="shared" si="5724"/>
        <v>-2190.3832533333334</v>
      </c>
      <c r="BA1534" s="163">
        <f t="shared" si="5724"/>
        <v>-2327.2822066666668</v>
      </c>
      <c r="BB1534" s="163">
        <f t="shared" si="5724"/>
        <v>-2464.1811600000001</v>
      </c>
      <c r="BC1534" s="163">
        <f t="shared" si="5724"/>
        <v>-2601.0801133333334</v>
      </c>
      <c r="BD1534" s="163">
        <f t="shared" si="5724"/>
        <v>-2737.9790666666668</v>
      </c>
      <c r="BE1534" s="163">
        <f t="shared" si="5724"/>
        <v>-2874.8780200000001</v>
      </c>
      <c r="BF1534" s="163">
        <f t="shared" si="5724"/>
        <v>-3011.7769733333334</v>
      </c>
      <c r="BG1534" s="163">
        <f t="shared" si="5724"/>
        <v>-3148.6759266666668</v>
      </c>
      <c r="BH1534" s="163">
        <f t="shared" si="5724"/>
        <v>-3285.5748800000001</v>
      </c>
      <c r="BI1534" s="191"/>
      <c r="BV1534" s="163"/>
      <c r="CI1534" s="163"/>
      <c r="CV1534" s="163"/>
      <c r="DI1534" s="163"/>
      <c r="DV1534" s="163"/>
      <c r="EI1534" s="163"/>
    </row>
    <row r="1535" spans="1:140" ht="15.75" outlineLevel="1" x14ac:dyDescent="0.25">
      <c r="A1535" s="2">
        <f t="shared" ref="A1535:E1535" si="5725">A1356</f>
        <v>3</v>
      </c>
      <c r="B1535" s="1" t="str">
        <f t="shared" si="5725"/>
        <v>PRE-09622</v>
      </c>
      <c r="C1535" s="1" t="str">
        <f t="shared" si="5725"/>
        <v>SPP TAU - Circuit 66007</v>
      </c>
      <c r="D1535" s="2" t="str">
        <f t="shared" si="5725"/>
        <v>PRE-09622.1</v>
      </c>
      <c r="E1535" s="162" t="str">
        <f t="shared" si="5725"/>
        <v>SPP TAU - Circuit 66007</v>
      </c>
      <c r="F1535" s="84"/>
      <c r="G1535" s="221"/>
      <c r="H1535" s="221"/>
      <c r="J1535" s="163">
        <f t="shared" ref="J1535:J1539" si="5726">J1356+I1535</f>
        <v>0</v>
      </c>
      <c r="K1535" s="163">
        <f t="shared" ref="K1535:K1539" si="5727">K1356+J1535</f>
        <v>0</v>
      </c>
      <c r="L1535" s="163">
        <f t="shared" ref="L1535:L1539" si="5728">L1356+K1535</f>
        <v>0</v>
      </c>
      <c r="M1535" s="163">
        <f t="shared" ref="M1535:M1539" si="5729">M1356+L1535</f>
        <v>0</v>
      </c>
      <c r="N1535" s="163">
        <f t="shared" ref="N1535:N1539" si="5730">N1356+M1535</f>
        <v>0</v>
      </c>
      <c r="O1535" s="163">
        <f t="shared" ref="O1535:O1539" si="5731">O1356+N1535</f>
        <v>0</v>
      </c>
      <c r="P1535" s="163">
        <f t="shared" ref="P1535:P1539" si="5732">P1356+O1535</f>
        <v>0</v>
      </c>
      <c r="Q1535" s="163">
        <f t="shared" ref="Q1535:Q1539" si="5733">Q1356+P1535</f>
        <v>0</v>
      </c>
      <c r="R1535" s="163">
        <f t="shared" ref="R1535:R1539" si="5734">R1356+Q1535</f>
        <v>0</v>
      </c>
      <c r="S1535" s="163">
        <f t="shared" ref="S1535:S1539" si="5735">S1356+R1535</f>
        <v>0</v>
      </c>
      <c r="T1535" s="163">
        <f t="shared" ref="T1535:T1539" si="5736">T1356+S1535</f>
        <v>0</v>
      </c>
      <c r="U1535" s="163">
        <f t="shared" ref="U1535:U1539" si="5737">U1356+T1535</f>
        <v>0</v>
      </c>
      <c r="V1535" s="116"/>
      <c r="W1535" s="191">
        <f t="shared" ref="W1535:W1539" si="5738">W1356+U1535</f>
        <v>0</v>
      </c>
      <c r="X1535" s="163">
        <f t="shared" ref="X1535:X1539" si="5739">X1356+W1535</f>
        <v>0</v>
      </c>
      <c r="Y1535" s="163">
        <f t="shared" ref="Y1535:Y1539" si="5740">Y1356+X1535</f>
        <v>0</v>
      </c>
      <c r="Z1535" s="163">
        <f t="shared" ref="Z1535:Z1539" si="5741">Z1356+Y1535</f>
        <v>0</v>
      </c>
      <c r="AA1535" s="163">
        <f t="shared" ref="AA1535:AA1539" si="5742">AA1356+Z1535</f>
        <v>0</v>
      </c>
      <c r="AB1535" s="163">
        <f t="shared" ref="AB1535:AB1539" si="5743">AB1356+AA1535</f>
        <v>0</v>
      </c>
      <c r="AC1535" s="163">
        <f t="shared" ref="AC1535:AC1539" si="5744">AC1356+AB1535</f>
        <v>0</v>
      </c>
      <c r="AD1535" s="163">
        <f t="shared" ref="AD1535:AD1539" si="5745">AD1356+AC1535</f>
        <v>0</v>
      </c>
      <c r="AE1535" s="163">
        <f t="shared" ref="AE1535:AE1539" si="5746">AE1356+AD1535</f>
        <v>0</v>
      </c>
      <c r="AF1535" s="163">
        <f t="shared" ref="AF1535:AF1539" si="5747">AF1356+AE1535</f>
        <v>0</v>
      </c>
      <c r="AG1535" s="163">
        <f t="shared" ref="AG1535:AG1539" si="5748">AG1356+AF1535</f>
        <v>0</v>
      </c>
      <c r="AH1535" s="163">
        <f t="shared" ref="AH1535:AH1539" si="5749">AH1356+AG1535</f>
        <v>0</v>
      </c>
      <c r="AI1535" s="191"/>
      <c r="AJ1535" s="191">
        <f t="shared" si="5653"/>
        <v>-510.63613250000003</v>
      </c>
      <c r="AK1535" s="163">
        <f t="shared" ref="AK1535:AK1539" si="5750">AK1356+AJ1535</f>
        <v>-1021.2722650000001</v>
      </c>
      <c r="AL1535" s="163">
        <f t="shared" ref="AL1535:AL1539" si="5751">AL1356+AK1535</f>
        <v>-1531.9083975000001</v>
      </c>
      <c r="AM1535" s="163">
        <f t="shared" ref="AM1535:AM1539" si="5752">AM1356+AL1535</f>
        <v>-2042.5445300000001</v>
      </c>
      <c r="AN1535" s="163">
        <f t="shared" ref="AN1535:AN1539" si="5753">AN1356+AM1535</f>
        <v>-2553.1806624999999</v>
      </c>
      <c r="AO1535" s="163">
        <f t="shared" ref="AO1535:AO1539" si="5754">AO1356+AN1535</f>
        <v>-3063.8167949999997</v>
      </c>
      <c r="AP1535" s="163">
        <f t="shared" ref="AP1535:AP1539" si="5755">AP1356+AO1535</f>
        <v>-3574.4529274999995</v>
      </c>
      <c r="AQ1535" s="163">
        <f t="shared" ref="AQ1535:AQ1539" si="5756">AQ1356+AP1535</f>
        <v>-4085.0890599999993</v>
      </c>
      <c r="AR1535" s="163">
        <f t="shared" ref="AR1535:AR1539" si="5757">AR1356+AQ1535</f>
        <v>-4595.7251924999991</v>
      </c>
      <c r="AS1535" s="163">
        <f t="shared" ref="AS1535:AS1539" si="5758">AS1356+AR1535</f>
        <v>-5106.3613249999989</v>
      </c>
      <c r="AT1535" s="163">
        <f t="shared" ref="AT1535:AT1539" si="5759">AT1356+AS1535</f>
        <v>-5616.9974574999987</v>
      </c>
      <c r="AU1535" s="163">
        <f t="shared" ref="AU1535:AU1539" si="5760">AU1356+AT1535</f>
        <v>-6127.6335899999985</v>
      </c>
      <c r="AV1535" s="191"/>
      <c r="AW1535" s="191">
        <f t="shared" ref="AW1535:AW1539" si="5761">AW1356+AU1535</f>
        <v>-6638.2697224999984</v>
      </c>
      <c r="AX1535" s="163">
        <f t="shared" ref="AX1535:AX1539" si="5762">AX1356+AW1535</f>
        <v>-7148.9058549999982</v>
      </c>
      <c r="AY1535" s="163">
        <f t="shared" ref="AY1535:AY1539" si="5763">AY1356+AX1535</f>
        <v>-7659.541987499998</v>
      </c>
      <c r="AZ1535" s="163">
        <f t="shared" ref="AZ1535:AZ1539" si="5764">AZ1356+AY1535</f>
        <v>-8170.1781199999978</v>
      </c>
      <c r="BA1535" s="163">
        <f t="shared" ref="BA1535:BA1539" si="5765">BA1356+AZ1535</f>
        <v>-8680.8142524999985</v>
      </c>
      <c r="BB1535" s="163">
        <f t="shared" ref="BB1535:BB1539" si="5766">BB1356+BA1535</f>
        <v>-9191.4503849999983</v>
      </c>
      <c r="BC1535" s="163">
        <f t="shared" ref="BC1535:BC1539" si="5767">BC1356+BB1535</f>
        <v>-9702.0865174999981</v>
      </c>
      <c r="BD1535" s="163">
        <f t="shared" ref="BD1535:BD1539" si="5768">BD1356+BC1535</f>
        <v>-10212.722649999998</v>
      </c>
      <c r="BE1535" s="163">
        <f t="shared" ref="BE1535:BE1539" si="5769">BE1356+BD1535</f>
        <v>-10723.358782499998</v>
      </c>
      <c r="BF1535" s="163">
        <f t="shared" ref="BF1535:BF1539" si="5770">BF1356+BE1535</f>
        <v>-11233.994914999997</v>
      </c>
      <c r="BG1535" s="163">
        <f t="shared" ref="BG1535:BG1539" si="5771">BG1356+BF1535</f>
        <v>-11744.631047499997</v>
      </c>
      <c r="BH1535" s="163">
        <f t="shared" ref="BH1535:BH1539" si="5772">BH1356+BG1535</f>
        <v>-12255.267179999997</v>
      </c>
      <c r="BI1535" s="191"/>
      <c r="BV1535" s="163"/>
      <c r="CI1535" s="163"/>
      <c r="CV1535" s="163"/>
      <c r="DI1535" s="163"/>
      <c r="DV1535" s="163"/>
      <c r="EI1535" s="163"/>
    </row>
    <row r="1536" spans="1:140" ht="15.75" outlineLevel="1" x14ac:dyDescent="0.25">
      <c r="A1536" s="2">
        <f t="shared" ref="A1536:E1536" si="5773">A1357</f>
        <v>3</v>
      </c>
      <c r="B1536" s="1" t="str">
        <f t="shared" si="5773"/>
        <v>PRE-09622</v>
      </c>
      <c r="C1536" s="1" t="str">
        <f t="shared" si="5773"/>
        <v>SPP TAU - Circuit 66007</v>
      </c>
      <c r="D1536" s="2" t="str">
        <f t="shared" si="5773"/>
        <v>PRE-09622.1</v>
      </c>
      <c r="E1536" s="162" t="str">
        <f t="shared" si="5773"/>
        <v>SPP TAU - Circuit 66007</v>
      </c>
      <c r="F1536" s="84"/>
      <c r="G1536" s="221"/>
      <c r="H1536" s="221"/>
      <c r="J1536" s="163">
        <f t="shared" si="5726"/>
        <v>0</v>
      </c>
      <c r="K1536" s="163">
        <f t="shared" si="5727"/>
        <v>0</v>
      </c>
      <c r="L1536" s="163">
        <f t="shared" si="5728"/>
        <v>0</v>
      </c>
      <c r="M1536" s="163">
        <f t="shared" si="5729"/>
        <v>0</v>
      </c>
      <c r="N1536" s="163">
        <f t="shared" si="5730"/>
        <v>0</v>
      </c>
      <c r="O1536" s="163">
        <f t="shared" si="5731"/>
        <v>0</v>
      </c>
      <c r="P1536" s="163">
        <f t="shared" si="5732"/>
        <v>0</v>
      </c>
      <c r="Q1536" s="163">
        <f t="shared" si="5733"/>
        <v>0</v>
      </c>
      <c r="R1536" s="163">
        <f t="shared" si="5734"/>
        <v>0</v>
      </c>
      <c r="S1536" s="163">
        <f t="shared" si="5735"/>
        <v>0</v>
      </c>
      <c r="T1536" s="163">
        <f t="shared" si="5736"/>
        <v>0</v>
      </c>
      <c r="U1536" s="163">
        <f t="shared" si="5737"/>
        <v>0</v>
      </c>
      <c r="V1536" s="116"/>
      <c r="W1536" s="191">
        <f t="shared" si="5738"/>
        <v>0</v>
      </c>
      <c r="X1536" s="163">
        <f t="shared" si="5739"/>
        <v>0</v>
      </c>
      <c r="Y1536" s="163">
        <f t="shared" si="5740"/>
        <v>0</v>
      </c>
      <c r="Z1536" s="163">
        <f t="shared" si="5741"/>
        <v>0</v>
      </c>
      <c r="AA1536" s="163">
        <f t="shared" si="5742"/>
        <v>0</v>
      </c>
      <c r="AB1536" s="163">
        <f t="shared" si="5743"/>
        <v>0</v>
      </c>
      <c r="AC1536" s="163">
        <f t="shared" si="5744"/>
        <v>0</v>
      </c>
      <c r="AD1536" s="163">
        <f t="shared" si="5745"/>
        <v>0</v>
      </c>
      <c r="AE1536" s="163">
        <f t="shared" si="5746"/>
        <v>0</v>
      </c>
      <c r="AF1536" s="163">
        <f t="shared" si="5747"/>
        <v>0</v>
      </c>
      <c r="AG1536" s="163">
        <f t="shared" si="5748"/>
        <v>0</v>
      </c>
      <c r="AH1536" s="163">
        <f t="shared" si="5749"/>
        <v>0</v>
      </c>
      <c r="AI1536" s="191"/>
      <c r="AJ1536" s="191">
        <f t="shared" si="5653"/>
        <v>-16.552176666666664</v>
      </c>
      <c r="AK1536" s="163">
        <f t="shared" si="5750"/>
        <v>-33.104353333333329</v>
      </c>
      <c r="AL1536" s="163">
        <f t="shared" si="5751"/>
        <v>-49.656529999999989</v>
      </c>
      <c r="AM1536" s="163">
        <f t="shared" si="5752"/>
        <v>-66.208706666666657</v>
      </c>
      <c r="AN1536" s="163">
        <f t="shared" si="5753"/>
        <v>-82.760883333333325</v>
      </c>
      <c r="AO1536" s="163">
        <f t="shared" si="5754"/>
        <v>-99.313059999999993</v>
      </c>
      <c r="AP1536" s="163">
        <f t="shared" si="5755"/>
        <v>-115.86523666666666</v>
      </c>
      <c r="AQ1536" s="163">
        <f t="shared" si="5756"/>
        <v>-132.41741333333331</v>
      </c>
      <c r="AR1536" s="163">
        <f t="shared" si="5757"/>
        <v>-148.96958999999998</v>
      </c>
      <c r="AS1536" s="163">
        <f t="shared" si="5758"/>
        <v>-165.52176666666665</v>
      </c>
      <c r="AT1536" s="163">
        <f t="shared" si="5759"/>
        <v>-182.07394333333332</v>
      </c>
      <c r="AU1536" s="163">
        <f t="shared" si="5760"/>
        <v>-198.62611999999999</v>
      </c>
      <c r="AV1536" s="191"/>
      <c r="AW1536" s="191">
        <f t="shared" si="5761"/>
        <v>-215.17829666666665</v>
      </c>
      <c r="AX1536" s="163">
        <f t="shared" si="5762"/>
        <v>-231.73047333333332</v>
      </c>
      <c r="AY1536" s="163">
        <f t="shared" si="5763"/>
        <v>-248.28264999999999</v>
      </c>
      <c r="AZ1536" s="163">
        <f t="shared" si="5764"/>
        <v>-264.83482666666663</v>
      </c>
      <c r="BA1536" s="163">
        <f t="shared" si="5765"/>
        <v>-281.38700333333327</v>
      </c>
      <c r="BB1536" s="163">
        <f t="shared" si="5766"/>
        <v>-297.93917999999991</v>
      </c>
      <c r="BC1536" s="163">
        <f t="shared" si="5767"/>
        <v>-314.49135666666655</v>
      </c>
      <c r="BD1536" s="163">
        <f t="shared" si="5768"/>
        <v>-331.04353333333319</v>
      </c>
      <c r="BE1536" s="163">
        <f t="shared" si="5769"/>
        <v>-347.59570999999983</v>
      </c>
      <c r="BF1536" s="163">
        <f t="shared" si="5770"/>
        <v>-364.14788666666647</v>
      </c>
      <c r="BG1536" s="163">
        <f t="shared" si="5771"/>
        <v>-380.70006333333311</v>
      </c>
      <c r="BH1536" s="163">
        <f t="shared" si="5772"/>
        <v>-397.25223999999974</v>
      </c>
      <c r="BI1536" s="191"/>
      <c r="BV1536" s="163"/>
      <c r="CI1536" s="163"/>
      <c r="CV1536" s="163"/>
      <c r="DI1536" s="163"/>
      <c r="DV1536" s="163"/>
      <c r="EI1536" s="163"/>
    </row>
    <row r="1537" spans="1:139" ht="15.75" outlineLevel="1" x14ac:dyDescent="0.25">
      <c r="A1537" s="2">
        <f t="shared" ref="A1537:E1537" si="5774">A1358</f>
        <v>3</v>
      </c>
      <c r="B1537" s="1" t="str">
        <f t="shared" si="5774"/>
        <v>PRE-09622</v>
      </c>
      <c r="C1537" s="1" t="str">
        <f t="shared" si="5774"/>
        <v>SPP TAU - Circuit 66007</v>
      </c>
      <c r="D1537" s="2" t="str">
        <f t="shared" si="5774"/>
        <v>PRE-09622.1</v>
      </c>
      <c r="E1537" s="162" t="str">
        <f t="shared" si="5774"/>
        <v>SPP TAU - Circuit 66007</v>
      </c>
      <c r="F1537" s="84"/>
      <c r="G1537" s="221"/>
      <c r="H1537" s="221"/>
      <c r="J1537" s="163">
        <f t="shared" si="5726"/>
        <v>0</v>
      </c>
      <c r="K1537" s="163">
        <f t="shared" si="5727"/>
        <v>0</v>
      </c>
      <c r="L1537" s="163">
        <f t="shared" si="5728"/>
        <v>0</v>
      </c>
      <c r="M1537" s="163">
        <f t="shared" si="5729"/>
        <v>0</v>
      </c>
      <c r="N1537" s="163">
        <f t="shared" si="5730"/>
        <v>0</v>
      </c>
      <c r="O1537" s="163">
        <f t="shared" si="5731"/>
        <v>0</v>
      </c>
      <c r="P1537" s="163">
        <f t="shared" si="5732"/>
        <v>0</v>
      </c>
      <c r="Q1537" s="163">
        <f t="shared" si="5733"/>
        <v>0</v>
      </c>
      <c r="R1537" s="163">
        <f t="shared" si="5734"/>
        <v>0</v>
      </c>
      <c r="S1537" s="163">
        <f t="shared" si="5735"/>
        <v>0</v>
      </c>
      <c r="T1537" s="163">
        <f t="shared" si="5736"/>
        <v>0</v>
      </c>
      <c r="U1537" s="163">
        <f t="shared" si="5737"/>
        <v>0</v>
      </c>
      <c r="V1537" s="116"/>
      <c r="W1537" s="191">
        <f t="shared" si="5738"/>
        <v>0</v>
      </c>
      <c r="X1537" s="163">
        <f t="shared" si="5739"/>
        <v>0</v>
      </c>
      <c r="Y1537" s="163">
        <f t="shared" si="5740"/>
        <v>0</v>
      </c>
      <c r="Z1537" s="163">
        <f t="shared" si="5741"/>
        <v>0</v>
      </c>
      <c r="AA1537" s="163">
        <f t="shared" si="5742"/>
        <v>0</v>
      </c>
      <c r="AB1537" s="163">
        <f t="shared" si="5743"/>
        <v>0</v>
      </c>
      <c r="AC1537" s="163">
        <f t="shared" si="5744"/>
        <v>0</v>
      </c>
      <c r="AD1537" s="163">
        <f t="shared" si="5745"/>
        <v>0</v>
      </c>
      <c r="AE1537" s="163">
        <f t="shared" si="5746"/>
        <v>0</v>
      </c>
      <c r="AF1537" s="163">
        <f t="shared" si="5747"/>
        <v>0</v>
      </c>
      <c r="AG1537" s="163">
        <f t="shared" si="5748"/>
        <v>0</v>
      </c>
      <c r="AH1537" s="163">
        <f t="shared" si="5749"/>
        <v>0</v>
      </c>
      <c r="AI1537" s="191"/>
      <c r="AJ1537" s="191">
        <f t="shared" si="5653"/>
        <v>-2.8859249999999999</v>
      </c>
      <c r="AK1537" s="163">
        <f t="shared" si="5750"/>
        <v>-5.7718499999999997</v>
      </c>
      <c r="AL1537" s="163">
        <f t="shared" si="5751"/>
        <v>-8.6577749999999991</v>
      </c>
      <c r="AM1537" s="163">
        <f t="shared" si="5752"/>
        <v>-11.543699999999999</v>
      </c>
      <c r="AN1537" s="163">
        <f t="shared" si="5753"/>
        <v>-14.429625</v>
      </c>
      <c r="AO1537" s="163">
        <f t="shared" si="5754"/>
        <v>-17.315549999999998</v>
      </c>
      <c r="AP1537" s="163">
        <f t="shared" si="5755"/>
        <v>-20.201474999999999</v>
      </c>
      <c r="AQ1537" s="163">
        <f t="shared" si="5756"/>
        <v>-23.087399999999999</v>
      </c>
      <c r="AR1537" s="163">
        <f t="shared" si="5757"/>
        <v>-25.973324999999999</v>
      </c>
      <c r="AS1537" s="163">
        <f t="shared" si="5758"/>
        <v>-28.859249999999999</v>
      </c>
      <c r="AT1537" s="163">
        <f t="shared" si="5759"/>
        <v>-31.745175</v>
      </c>
      <c r="AU1537" s="163">
        <f t="shared" si="5760"/>
        <v>-34.631099999999996</v>
      </c>
      <c r="AV1537" s="191"/>
      <c r="AW1537" s="191">
        <f t="shared" si="5761"/>
        <v>-37.517024999999997</v>
      </c>
      <c r="AX1537" s="163">
        <f t="shared" si="5762"/>
        <v>-40.402949999999997</v>
      </c>
      <c r="AY1537" s="163">
        <f t="shared" si="5763"/>
        <v>-43.288874999999997</v>
      </c>
      <c r="AZ1537" s="163">
        <f t="shared" si="5764"/>
        <v>-46.174799999999998</v>
      </c>
      <c r="BA1537" s="163">
        <f t="shared" si="5765"/>
        <v>-49.060724999999998</v>
      </c>
      <c r="BB1537" s="163">
        <f t="shared" si="5766"/>
        <v>-51.946649999999998</v>
      </c>
      <c r="BC1537" s="163">
        <f t="shared" si="5767"/>
        <v>-54.832574999999999</v>
      </c>
      <c r="BD1537" s="163">
        <f t="shared" si="5768"/>
        <v>-57.718499999999999</v>
      </c>
      <c r="BE1537" s="163">
        <f t="shared" si="5769"/>
        <v>-60.604424999999999</v>
      </c>
      <c r="BF1537" s="163">
        <f t="shared" si="5770"/>
        <v>-63.490349999999999</v>
      </c>
      <c r="BG1537" s="163">
        <f t="shared" si="5771"/>
        <v>-66.376274999999993</v>
      </c>
      <c r="BH1537" s="163">
        <f t="shared" si="5772"/>
        <v>-69.262199999999993</v>
      </c>
      <c r="BI1537" s="191"/>
      <c r="BV1537" s="163"/>
      <c r="CI1537" s="163"/>
      <c r="CV1537" s="163"/>
      <c r="DI1537" s="163"/>
      <c r="DV1537" s="163"/>
      <c r="EI1537" s="163"/>
    </row>
    <row r="1538" spans="1:139" ht="15.75" outlineLevel="1" x14ac:dyDescent="0.25">
      <c r="A1538" s="2">
        <f t="shared" ref="A1538:E1538" si="5775">A1359</f>
        <v>3</v>
      </c>
      <c r="B1538" s="1" t="str">
        <f t="shared" si="5775"/>
        <v>PRE-09622</v>
      </c>
      <c r="C1538" s="1" t="str">
        <f t="shared" si="5775"/>
        <v>SPP TAU - Circuit 66007</v>
      </c>
      <c r="D1538" s="2" t="str">
        <f t="shared" si="5775"/>
        <v>PRE-09622.1</v>
      </c>
      <c r="E1538" s="162" t="str">
        <f t="shared" si="5775"/>
        <v>SPP TAU - Circuit 66007</v>
      </c>
      <c r="F1538" s="84"/>
      <c r="G1538" s="221"/>
      <c r="H1538" s="221"/>
      <c r="J1538" s="163">
        <f t="shared" si="5726"/>
        <v>0</v>
      </c>
      <c r="K1538" s="163">
        <f t="shared" si="5727"/>
        <v>0</v>
      </c>
      <c r="L1538" s="163">
        <f t="shared" si="5728"/>
        <v>0</v>
      </c>
      <c r="M1538" s="163">
        <f t="shared" si="5729"/>
        <v>0</v>
      </c>
      <c r="N1538" s="163">
        <f t="shared" si="5730"/>
        <v>0</v>
      </c>
      <c r="O1538" s="163">
        <f t="shared" si="5731"/>
        <v>0</v>
      </c>
      <c r="P1538" s="163">
        <f t="shared" si="5732"/>
        <v>0</v>
      </c>
      <c r="Q1538" s="163">
        <f t="shared" si="5733"/>
        <v>0</v>
      </c>
      <c r="R1538" s="163">
        <f t="shared" si="5734"/>
        <v>0</v>
      </c>
      <c r="S1538" s="163">
        <f t="shared" si="5735"/>
        <v>0</v>
      </c>
      <c r="T1538" s="163">
        <f t="shared" si="5736"/>
        <v>0</v>
      </c>
      <c r="U1538" s="163">
        <f t="shared" si="5737"/>
        <v>0</v>
      </c>
      <c r="V1538" s="116"/>
      <c r="W1538" s="191">
        <f t="shared" si="5738"/>
        <v>0</v>
      </c>
      <c r="X1538" s="163">
        <f t="shared" si="5739"/>
        <v>0</v>
      </c>
      <c r="Y1538" s="163">
        <f t="shared" si="5740"/>
        <v>0</v>
      </c>
      <c r="Z1538" s="163">
        <f t="shared" si="5741"/>
        <v>0</v>
      </c>
      <c r="AA1538" s="163">
        <f t="shared" si="5742"/>
        <v>0</v>
      </c>
      <c r="AB1538" s="163">
        <f t="shared" si="5743"/>
        <v>0</v>
      </c>
      <c r="AC1538" s="163">
        <f t="shared" si="5744"/>
        <v>0</v>
      </c>
      <c r="AD1538" s="163">
        <f t="shared" si="5745"/>
        <v>0</v>
      </c>
      <c r="AE1538" s="163">
        <f t="shared" si="5746"/>
        <v>0</v>
      </c>
      <c r="AF1538" s="163">
        <f t="shared" si="5747"/>
        <v>0</v>
      </c>
      <c r="AG1538" s="163">
        <f t="shared" si="5748"/>
        <v>0</v>
      </c>
      <c r="AH1538" s="163">
        <f t="shared" si="5749"/>
        <v>0</v>
      </c>
      <c r="AI1538" s="191"/>
      <c r="AJ1538" s="191">
        <f t="shared" si="5653"/>
        <v>-63.103200000000001</v>
      </c>
      <c r="AK1538" s="163">
        <f t="shared" si="5750"/>
        <v>-126.2064</v>
      </c>
      <c r="AL1538" s="163">
        <f t="shared" si="5751"/>
        <v>-189.30959999999999</v>
      </c>
      <c r="AM1538" s="163">
        <f t="shared" si="5752"/>
        <v>-252.4128</v>
      </c>
      <c r="AN1538" s="163">
        <f t="shared" si="5753"/>
        <v>-315.51600000000002</v>
      </c>
      <c r="AO1538" s="163">
        <f t="shared" si="5754"/>
        <v>-378.61920000000003</v>
      </c>
      <c r="AP1538" s="163">
        <f t="shared" si="5755"/>
        <v>-441.72240000000005</v>
      </c>
      <c r="AQ1538" s="163">
        <f t="shared" si="5756"/>
        <v>-504.82560000000007</v>
      </c>
      <c r="AR1538" s="163">
        <f t="shared" si="5757"/>
        <v>-567.92880000000002</v>
      </c>
      <c r="AS1538" s="163">
        <f t="shared" si="5758"/>
        <v>-631.03200000000004</v>
      </c>
      <c r="AT1538" s="163">
        <f t="shared" si="5759"/>
        <v>-694.13520000000005</v>
      </c>
      <c r="AU1538" s="163">
        <f t="shared" si="5760"/>
        <v>-757.23840000000007</v>
      </c>
      <c r="AV1538" s="191"/>
      <c r="AW1538" s="191">
        <f t="shared" si="5761"/>
        <v>-820.34160000000008</v>
      </c>
      <c r="AX1538" s="163">
        <f t="shared" si="5762"/>
        <v>-883.4448000000001</v>
      </c>
      <c r="AY1538" s="163">
        <f t="shared" si="5763"/>
        <v>-946.54800000000012</v>
      </c>
      <c r="AZ1538" s="163">
        <f t="shared" si="5764"/>
        <v>-1009.6512000000001</v>
      </c>
      <c r="BA1538" s="163">
        <f t="shared" si="5765"/>
        <v>-1072.7544</v>
      </c>
      <c r="BB1538" s="163">
        <f t="shared" si="5766"/>
        <v>-1135.8576</v>
      </c>
      <c r="BC1538" s="163">
        <f t="shared" si="5767"/>
        <v>-1198.9608000000001</v>
      </c>
      <c r="BD1538" s="163">
        <f t="shared" si="5768"/>
        <v>-1262.0640000000001</v>
      </c>
      <c r="BE1538" s="163">
        <f t="shared" si="5769"/>
        <v>-1325.1672000000001</v>
      </c>
      <c r="BF1538" s="163">
        <f t="shared" si="5770"/>
        <v>-1388.2704000000001</v>
      </c>
      <c r="BG1538" s="163">
        <f t="shared" si="5771"/>
        <v>-1451.3736000000001</v>
      </c>
      <c r="BH1538" s="163">
        <f t="shared" si="5772"/>
        <v>-1514.4768000000001</v>
      </c>
      <c r="BI1538" s="191"/>
      <c r="BV1538" s="163"/>
      <c r="CI1538" s="163"/>
      <c r="CV1538" s="163"/>
      <c r="DI1538" s="163"/>
      <c r="DV1538" s="163"/>
      <c r="EI1538" s="163"/>
    </row>
    <row r="1539" spans="1:139" ht="15.75" outlineLevel="1" x14ac:dyDescent="0.25">
      <c r="A1539" s="2">
        <f t="shared" ref="A1539:E1539" si="5776">A1360</f>
        <v>3</v>
      </c>
      <c r="B1539" s="1" t="str">
        <f t="shared" si="5776"/>
        <v>PRE-09622</v>
      </c>
      <c r="C1539" s="1" t="str">
        <f t="shared" si="5776"/>
        <v>SPP TAU - Circuit 66007</v>
      </c>
      <c r="D1539" s="2" t="str">
        <f t="shared" si="5776"/>
        <v>PRE-09622.1</v>
      </c>
      <c r="E1539" s="162" t="str">
        <f t="shared" si="5776"/>
        <v>SPP TAU - Circuit 66007</v>
      </c>
      <c r="F1539" s="84"/>
      <c r="G1539" s="221"/>
      <c r="H1539" s="221"/>
      <c r="J1539" s="163">
        <f t="shared" si="5726"/>
        <v>0</v>
      </c>
      <c r="K1539" s="163">
        <f t="shared" si="5727"/>
        <v>0</v>
      </c>
      <c r="L1539" s="163">
        <f t="shared" si="5728"/>
        <v>0</v>
      </c>
      <c r="M1539" s="163">
        <f t="shared" si="5729"/>
        <v>0</v>
      </c>
      <c r="N1539" s="163">
        <f t="shared" si="5730"/>
        <v>0</v>
      </c>
      <c r="O1539" s="163">
        <f t="shared" si="5731"/>
        <v>0</v>
      </c>
      <c r="P1539" s="163">
        <f t="shared" si="5732"/>
        <v>0</v>
      </c>
      <c r="Q1539" s="163">
        <f t="shared" si="5733"/>
        <v>0</v>
      </c>
      <c r="R1539" s="163">
        <f t="shared" si="5734"/>
        <v>0</v>
      </c>
      <c r="S1539" s="163">
        <f t="shared" si="5735"/>
        <v>0</v>
      </c>
      <c r="T1539" s="163">
        <f t="shared" si="5736"/>
        <v>0</v>
      </c>
      <c r="U1539" s="163">
        <f t="shared" si="5737"/>
        <v>0</v>
      </c>
      <c r="V1539" s="116"/>
      <c r="W1539" s="191">
        <f t="shared" si="5738"/>
        <v>0</v>
      </c>
      <c r="X1539" s="163">
        <f t="shared" si="5739"/>
        <v>0</v>
      </c>
      <c r="Y1539" s="163">
        <f t="shared" si="5740"/>
        <v>0</v>
      </c>
      <c r="Z1539" s="163">
        <f t="shared" si="5741"/>
        <v>0</v>
      </c>
      <c r="AA1539" s="163">
        <f t="shared" si="5742"/>
        <v>0</v>
      </c>
      <c r="AB1539" s="163">
        <f t="shared" si="5743"/>
        <v>0</v>
      </c>
      <c r="AC1539" s="163">
        <f t="shared" si="5744"/>
        <v>0</v>
      </c>
      <c r="AD1539" s="163">
        <f t="shared" si="5745"/>
        <v>0</v>
      </c>
      <c r="AE1539" s="163">
        <f t="shared" si="5746"/>
        <v>0</v>
      </c>
      <c r="AF1539" s="163">
        <f t="shared" si="5747"/>
        <v>0</v>
      </c>
      <c r="AG1539" s="163">
        <f t="shared" si="5748"/>
        <v>0</v>
      </c>
      <c r="AH1539" s="163">
        <f t="shared" si="5749"/>
        <v>0</v>
      </c>
      <c r="AI1539" s="191"/>
      <c r="AJ1539" s="191">
        <f t="shared" si="5653"/>
        <v>-0.64621249999999997</v>
      </c>
      <c r="AK1539" s="163">
        <f t="shared" si="5750"/>
        <v>-1.2924249999999999</v>
      </c>
      <c r="AL1539" s="163">
        <f t="shared" si="5751"/>
        <v>-1.9386375</v>
      </c>
      <c r="AM1539" s="163">
        <f t="shared" si="5752"/>
        <v>-2.5848499999999999</v>
      </c>
      <c r="AN1539" s="163">
        <f t="shared" si="5753"/>
        <v>-3.2310624999999997</v>
      </c>
      <c r="AO1539" s="163">
        <f t="shared" si="5754"/>
        <v>-3.8772749999999996</v>
      </c>
      <c r="AP1539" s="163">
        <f t="shared" si="5755"/>
        <v>-4.5234874999999999</v>
      </c>
      <c r="AQ1539" s="163">
        <f t="shared" si="5756"/>
        <v>-5.1696999999999997</v>
      </c>
      <c r="AR1539" s="163">
        <f t="shared" si="5757"/>
        <v>-5.8159124999999996</v>
      </c>
      <c r="AS1539" s="163">
        <f t="shared" si="5758"/>
        <v>-6.4621249999999995</v>
      </c>
      <c r="AT1539" s="163">
        <f t="shared" si="5759"/>
        <v>-7.1083374999999993</v>
      </c>
      <c r="AU1539" s="163">
        <f t="shared" si="5760"/>
        <v>-7.7545499999999992</v>
      </c>
      <c r="AV1539" s="191"/>
      <c r="AW1539" s="191">
        <f t="shared" si="5761"/>
        <v>-8.400762499999999</v>
      </c>
      <c r="AX1539" s="163">
        <f t="shared" si="5762"/>
        <v>-9.0469749999999998</v>
      </c>
      <c r="AY1539" s="163">
        <f t="shared" si="5763"/>
        <v>-9.6931875000000005</v>
      </c>
      <c r="AZ1539" s="163">
        <f t="shared" si="5764"/>
        <v>-10.339400000000001</v>
      </c>
      <c r="BA1539" s="163">
        <f t="shared" si="5765"/>
        <v>-10.985612500000002</v>
      </c>
      <c r="BB1539" s="163">
        <f t="shared" si="5766"/>
        <v>-11.631825000000003</v>
      </c>
      <c r="BC1539" s="163">
        <f t="shared" si="5767"/>
        <v>-12.278037500000003</v>
      </c>
      <c r="BD1539" s="163">
        <f t="shared" si="5768"/>
        <v>-12.924250000000004</v>
      </c>
      <c r="BE1539" s="163">
        <f t="shared" si="5769"/>
        <v>-13.570462500000005</v>
      </c>
      <c r="BF1539" s="163">
        <f t="shared" si="5770"/>
        <v>-14.216675000000006</v>
      </c>
      <c r="BG1539" s="163">
        <f t="shared" si="5771"/>
        <v>-14.862887500000006</v>
      </c>
      <c r="BH1539" s="163">
        <f t="shared" si="5772"/>
        <v>-15.509100000000007</v>
      </c>
      <c r="BI1539" s="191"/>
      <c r="BV1539" s="163"/>
      <c r="CI1539" s="163"/>
      <c r="CV1539" s="163"/>
      <c r="DI1539" s="163"/>
      <c r="DV1539" s="163"/>
      <c r="EI1539" s="163"/>
    </row>
    <row r="1540" spans="1:139" ht="15.75" outlineLevel="1" x14ac:dyDescent="0.25">
      <c r="A1540" s="2">
        <f t="shared" ref="A1540:E1541" si="5777">A1361</f>
        <v>4</v>
      </c>
      <c r="B1540" s="1" t="str">
        <f t="shared" si="5777"/>
        <v>PRE-09623</v>
      </c>
      <c r="C1540" s="1" t="str">
        <f t="shared" si="5777"/>
        <v>SPP TAU - Circuit 66019</v>
      </c>
      <c r="D1540" s="2" t="str">
        <f t="shared" si="5777"/>
        <v>PRE-09623.1</v>
      </c>
      <c r="E1540" s="162" t="str">
        <f t="shared" si="5777"/>
        <v>SPP TAU - Circuit 66019</v>
      </c>
      <c r="F1540" s="84"/>
      <c r="G1540" s="221"/>
      <c r="H1540" s="221"/>
      <c r="J1540" s="191">
        <f t="shared" ref="J1540:U1540" si="5778">J1361+I1540</f>
        <v>0</v>
      </c>
      <c r="K1540" s="191">
        <f t="shared" si="5778"/>
        <v>0</v>
      </c>
      <c r="L1540" s="191">
        <f t="shared" si="5778"/>
        <v>0</v>
      </c>
      <c r="M1540" s="191">
        <f t="shared" si="5778"/>
        <v>0</v>
      </c>
      <c r="N1540" s="191">
        <f t="shared" si="5778"/>
        <v>0</v>
      </c>
      <c r="O1540" s="191">
        <f t="shared" si="5778"/>
        <v>0</v>
      </c>
      <c r="P1540" s="191">
        <f t="shared" si="5778"/>
        <v>0</v>
      </c>
      <c r="Q1540" s="191">
        <f t="shared" si="5778"/>
        <v>0</v>
      </c>
      <c r="R1540" s="191">
        <f t="shared" si="5778"/>
        <v>0</v>
      </c>
      <c r="S1540" s="191">
        <f t="shared" si="5778"/>
        <v>0</v>
      </c>
      <c r="T1540" s="191">
        <f t="shared" si="5778"/>
        <v>0</v>
      </c>
      <c r="U1540" s="191">
        <f t="shared" si="5778"/>
        <v>0</v>
      </c>
      <c r="V1540" s="163"/>
      <c r="W1540" s="191">
        <f t="shared" ref="W1540:W1571" si="5779">W1361+U1540</f>
        <v>0</v>
      </c>
      <c r="X1540" s="191">
        <f t="shared" ref="X1540:AH1540" si="5780">X1361+W1540</f>
        <v>0</v>
      </c>
      <c r="Y1540" s="191">
        <f t="shared" si="5780"/>
        <v>0</v>
      </c>
      <c r="Z1540" s="191">
        <f t="shared" si="5780"/>
        <v>0</v>
      </c>
      <c r="AA1540" s="191">
        <f t="shared" si="5780"/>
        <v>0</v>
      </c>
      <c r="AB1540" s="191">
        <f t="shared" si="5780"/>
        <v>0</v>
      </c>
      <c r="AC1540" s="191">
        <f t="shared" si="5780"/>
        <v>0</v>
      </c>
      <c r="AD1540" s="191">
        <f t="shared" si="5780"/>
        <v>-55.880729999999993</v>
      </c>
      <c r="AE1540" s="191">
        <f t="shared" si="5780"/>
        <v>-111.76145999999999</v>
      </c>
      <c r="AF1540" s="191">
        <f t="shared" si="5780"/>
        <v>-167.64218999999997</v>
      </c>
      <c r="AG1540" s="191">
        <f t="shared" si="5780"/>
        <v>-223.52291999999997</v>
      </c>
      <c r="AH1540" s="191">
        <f t="shared" si="5780"/>
        <v>-279.40364999999997</v>
      </c>
      <c r="AI1540" s="191"/>
      <c r="AJ1540" s="191">
        <f t="shared" si="5653"/>
        <v>-322.86643999999995</v>
      </c>
      <c r="AK1540" s="191">
        <f t="shared" ref="AK1540:AU1540" si="5781">AK1361+AJ1540</f>
        <v>-366.32922999999994</v>
      </c>
      <c r="AL1540" s="191">
        <f t="shared" si="5781"/>
        <v>-409.79201999999992</v>
      </c>
      <c r="AM1540" s="191">
        <f t="shared" si="5781"/>
        <v>-453.25480999999991</v>
      </c>
      <c r="AN1540" s="191">
        <f t="shared" si="5781"/>
        <v>-496.71759999999989</v>
      </c>
      <c r="AO1540" s="191">
        <f t="shared" si="5781"/>
        <v>-540.18038999999987</v>
      </c>
      <c r="AP1540" s="191">
        <f t="shared" si="5781"/>
        <v>-583.64317999999992</v>
      </c>
      <c r="AQ1540" s="191">
        <f t="shared" si="5781"/>
        <v>-627.10596999999996</v>
      </c>
      <c r="AR1540" s="191">
        <f t="shared" si="5781"/>
        <v>-670.56876</v>
      </c>
      <c r="AS1540" s="191">
        <f t="shared" si="5781"/>
        <v>-714.03155000000004</v>
      </c>
      <c r="AT1540" s="191">
        <f t="shared" si="5781"/>
        <v>-757.49434000000008</v>
      </c>
      <c r="AU1540" s="191">
        <f t="shared" si="5781"/>
        <v>-800.95713000000012</v>
      </c>
      <c r="AV1540" s="191"/>
      <c r="AW1540" s="191">
        <f t="shared" ref="AW1540:AW1571" si="5782">AW1361+AU1540</f>
        <v>-844.41992000000016</v>
      </c>
      <c r="AX1540" s="191">
        <f t="shared" ref="AX1540:BH1540" si="5783">AX1361+AW1540</f>
        <v>-887.8827100000002</v>
      </c>
      <c r="AY1540" s="191">
        <f t="shared" si="5783"/>
        <v>-931.34550000000024</v>
      </c>
      <c r="AZ1540" s="191">
        <f t="shared" si="5783"/>
        <v>-974.80829000000028</v>
      </c>
      <c r="BA1540" s="191">
        <f t="shared" si="5783"/>
        <v>-1018.2710800000003</v>
      </c>
      <c r="BB1540" s="191">
        <f t="shared" si="5783"/>
        <v>-1061.7338700000003</v>
      </c>
      <c r="BC1540" s="191">
        <f t="shared" si="5783"/>
        <v>-1105.1966600000003</v>
      </c>
      <c r="BD1540" s="191">
        <f t="shared" si="5783"/>
        <v>-1148.6594500000003</v>
      </c>
      <c r="BE1540" s="191">
        <f t="shared" si="5783"/>
        <v>-1192.1222400000004</v>
      </c>
      <c r="BF1540" s="191">
        <f t="shared" si="5783"/>
        <v>-1235.5850300000004</v>
      </c>
      <c r="BG1540" s="191">
        <f t="shared" si="5783"/>
        <v>-1279.0478200000005</v>
      </c>
      <c r="BH1540" s="191">
        <f t="shared" si="5783"/>
        <v>-1322.5106100000005</v>
      </c>
      <c r="BI1540" s="191"/>
      <c r="BV1540" s="163"/>
      <c r="CI1540" s="163"/>
      <c r="CV1540" s="163"/>
      <c r="DI1540" s="163"/>
      <c r="DV1540" s="163"/>
      <c r="EI1540" s="163"/>
    </row>
    <row r="1541" spans="1:139" ht="15.75" outlineLevel="1" x14ac:dyDescent="0.25">
      <c r="A1541" s="2">
        <f t="shared" si="5777"/>
        <v>4</v>
      </c>
      <c r="B1541" s="1" t="str">
        <f t="shared" si="5777"/>
        <v>PRE-09623</v>
      </c>
      <c r="C1541" s="1" t="str">
        <f t="shared" si="5777"/>
        <v>SPP TAU - Circuit 66019</v>
      </c>
      <c r="D1541" s="2" t="str">
        <f t="shared" si="5777"/>
        <v>PRE-09623.1</v>
      </c>
      <c r="E1541" s="162" t="str">
        <f t="shared" si="5777"/>
        <v>SPP TAU - Circuit 66019</v>
      </c>
      <c r="F1541" s="84"/>
      <c r="G1541" s="221"/>
      <c r="H1541" s="221"/>
      <c r="J1541" s="191">
        <f t="shared" ref="J1541:U1541" si="5784">J1362+I1541</f>
        <v>0</v>
      </c>
      <c r="K1541" s="191">
        <f t="shared" si="5784"/>
        <v>0</v>
      </c>
      <c r="L1541" s="191">
        <f t="shared" si="5784"/>
        <v>0</v>
      </c>
      <c r="M1541" s="191">
        <f t="shared" si="5784"/>
        <v>0</v>
      </c>
      <c r="N1541" s="191">
        <f t="shared" si="5784"/>
        <v>0</v>
      </c>
      <c r="O1541" s="191">
        <f t="shared" si="5784"/>
        <v>0</v>
      </c>
      <c r="P1541" s="191">
        <f t="shared" si="5784"/>
        <v>0</v>
      </c>
      <c r="Q1541" s="191">
        <f t="shared" si="5784"/>
        <v>0</v>
      </c>
      <c r="R1541" s="191">
        <f t="shared" si="5784"/>
        <v>0</v>
      </c>
      <c r="S1541" s="191">
        <f t="shared" si="5784"/>
        <v>0</v>
      </c>
      <c r="T1541" s="191">
        <f t="shared" si="5784"/>
        <v>0</v>
      </c>
      <c r="U1541" s="191">
        <f t="shared" si="5784"/>
        <v>0</v>
      </c>
      <c r="V1541" s="163"/>
      <c r="W1541" s="191">
        <f t="shared" si="5779"/>
        <v>0</v>
      </c>
      <c r="X1541" s="191">
        <f t="shared" ref="X1541:AH1541" si="5785">X1362+W1541</f>
        <v>0</v>
      </c>
      <c r="Y1541" s="191">
        <f t="shared" si="5785"/>
        <v>0</v>
      </c>
      <c r="Z1541" s="191">
        <f t="shared" si="5785"/>
        <v>0</v>
      </c>
      <c r="AA1541" s="191">
        <f t="shared" si="5785"/>
        <v>0</v>
      </c>
      <c r="AB1541" s="191">
        <f t="shared" si="5785"/>
        <v>0</v>
      </c>
      <c r="AC1541" s="191">
        <f t="shared" si="5785"/>
        <v>0</v>
      </c>
      <c r="AD1541" s="191">
        <f t="shared" si="5785"/>
        <v>-156.73795666666669</v>
      </c>
      <c r="AE1541" s="191">
        <f t="shared" si="5785"/>
        <v>-313.47591333333338</v>
      </c>
      <c r="AF1541" s="191">
        <f t="shared" si="5785"/>
        <v>-470.21387000000004</v>
      </c>
      <c r="AG1541" s="191">
        <f t="shared" si="5785"/>
        <v>-626.95182666666676</v>
      </c>
      <c r="AH1541" s="191">
        <f t="shared" si="5785"/>
        <v>-783.68978333333348</v>
      </c>
      <c r="AI1541" s="191"/>
      <c r="AJ1541" s="191">
        <f t="shared" si="5653"/>
        <v>-946.02552416666686</v>
      </c>
      <c r="AK1541" s="191">
        <f t="shared" ref="AK1541:AU1541" si="5786">AK1362+AJ1541</f>
        <v>-1108.3612650000002</v>
      </c>
      <c r="AL1541" s="191">
        <f t="shared" si="5786"/>
        <v>-1270.6970058333336</v>
      </c>
      <c r="AM1541" s="191">
        <f t="shared" si="5786"/>
        <v>-1433.032746666667</v>
      </c>
      <c r="AN1541" s="191">
        <f t="shared" si="5786"/>
        <v>-1595.3684875000004</v>
      </c>
      <c r="AO1541" s="191">
        <f t="shared" si="5786"/>
        <v>-1757.7042283333337</v>
      </c>
      <c r="AP1541" s="191">
        <f t="shared" si="5786"/>
        <v>-1920.0399691666671</v>
      </c>
      <c r="AQ1541" s="191">
        <f t="shared" si="5786"/>
        <v>-2082.3757100000003</v>
      </c>
      <c r="AR1541" s="191">
        <f t="shared" si="5786"/>
        <v>-2244.7114508333334</v>
      </c>
      <c r="AS1541" s="191">
        <f t="shared" si="5786"/>
        <v>-2407.0471916666665</v>
      </c>
      <c r="AT1541" s="191">
        <f t="shared" si="5786"/>
        <v>-2569.3829324999997</v>
      </c>
      <c r="AU1541" s="191">
        <f t="shared" si="5786"/>
        <v>-2731.7186733333328</v>
      </c>
      <c r="AV1541" s="191"/>
      <c r="AW1541" s="191">
        <f t="shared" si="5782"/>
        <v>-2894.054414166666</v>
      </c>
      <c r="AX1541" s="191">
        <f t="shared" ref="AX1541:BH1541" si="5787">AX1362+AW1541</f>
        <v>-3056.3901549999991</v>
      </c>
      <c r="AY1541" s="191">
        <f t="shared" si="5787"/>
        <v>-3218.7258958333323</v>
      </c>
      <c r="AZ1541" s="191">
        <f t="shared" si="5787"/>
        <v>-3381.0616366666654</v>
      </c>
      <c r="BA1541" s="191">
        <f t="shared" si="5787"/>
        <v>-3543.3973774999986</v>
      </c>
      <c r="BB1541" s="191">
        <f t="shared" si="5787"/>
        <v>-3705.7331183333317</v>
      </c>
      <c r="BC1541" s="191">
        <f t="shared" si="5787"/>
        <v>-3868.0688591666649</v>
      </c>
      <c r="BD1541" s="191">
        <f t="shared" si="5787"/>
        <v>-4030.404599999998</v>
      </c>
      <c r="BE1541" s="191">
        <f t="shared" si="5787"/>
        <v>-4192.7403408333312</v>
      </c>
      <c r="BF1541" s="191">
        <f t="shared" si="5787"/>
        <v>-4355.0760816666643</v>
      </c>
      <c r="BG1541" s="191">
        <f t="shared" si="5787"/>
        <v>-4517.4118224999975</v>
      </c>
      <c r="BH1541" s="191">
        <f t="shared" si="5787"/>
        <v>-4679.7475633333306</v>
      </c>
      <c r="BI1541" s="191"/>
      <c r="BV1541" s="163"/>
      <c r="CI1541" s="163"/>
      <c r="CV1541" s="163"/>
      <c r="DI1541" s="163"/>
      <c r="DV1541" s="163"/>
      <c r="EI1541" s="163"/>
    </row>
    <row r="1542" spans="1:139" ht="15.75" outlineLevel="1" x14ac:dyDescent="0.25">
      <c r="A1542" s="2">
        <f t="shared" ref="A1542:E1542" si="5788">A1363</f>
        <v>4</v>
      </c>
      <c r="B1542" s="1" t="str">
        <f t="shared" si="5788"/>
        <v>PRE-09623</v>
      </c>
      <c r="C1542" s="1" t="str">
        <f t="shared" si="5788"/>
        <v>SPP TAU - Circuit 66019</v>
      </c>
      <c r="D1542" s="2" t="str">
        <f t="shared" si="5788"/>
        <v>PRE-09623.1</v>
      </c>
      <c r="E1542" s="162" t="str">
        <f t="shared" si="5788"/>
        <v>SPP TAU - Circuit 66019</v>
      </c>
      <c r="F1542" s="84"/>
      <c r="G1542" s="221"/>
      <c r="H1542" s="221"/>
      <c r="J1542" s="191">
        <f t="shared" ref="J1542:U1542" si="5789">J1363+I1542</f>
        <v>0</v>
      </c>
      <c r="K1542" s="191">
        <f t="shared" si="5789"/>
        <v>0</v>
      </c>
      <c r="L1542" s="191">
        <f t="shared" si="5789"/>
        <v>0</v>
      </c>
      <c r="M1542" s="191">
        <f t="shared" si="5789"/>
        <v>0</v>
      </c>
      <c r="N1542" s="191">
        <f t="shared" si="5789"/>
        <v>0</v>
      </c>
      <c r="O1542" s="191">
        <f t="shared" si="5789"/>
        <v>0</v>
      </c>
      <c r="P1542" s="191">
        <f t="shared" si="5789"/>
        <v>0</v>
      </c>
      <c r="Q1542" s="191">
        <f t="shared" si="5789"/>
        <v>0</v>
      </c>
      <c r="R1542" s="191">
        <f t="shared" si="5789"/>
        <v>0</v>
      </c>
      <c r="S1542" s="191">
        <f t="shared" si="5789"/>
        <v>0</v>
      </c>
      <c r="T1542" s="191">
        <f t="shared" si="5789"/>
        <v>0</v>
      </c>
      <c r="U1542" s="191">
        <f t="shared" si="5789"/>
        <v>0</v>
      </c>
      <c r="V1542" s="163"/>
      <c r="W1542" s="191">
        <f t="shared" si="5779"/>
        <v>0</v>
      </c>
      <c r="X1542" s="191">
        <f t="shared" ref="X1542:AH1542" si="5790">X1363+W1542</f>
        <v>0</v>
      </c>
      <c r="Y1542" s="191">
        <f t="shared" si="5790"/>
        <v>0</v>
      </c>
      <c r="Z1542" s="191">
        <f t="shared" si="5790"/>
        <v>0</v>
      </c>
      <c r="AA1542" s="191">
        <f t="shared" si="5790"/>
        <v>0</v>
      </c>
      <c r="AB1542" s="191">
        <f t="shared" si="5790"/>
        <v>0</v>
      </c>
      <c r="AC1542" s="191">
        <f t="shared" si="5790"/>
        <v>0</v>
      </c>
      <c r="AD1542" s="191">
        <f t="shared" si="5790"/>
        <v>-11.661760833333332</v>
      </c>
      <c r="AE1542" s="191">
        <f t="shared" si="5790"/>
        <v>-23.323521666666664</v>
      </c>
      <c r="AF1542" s="191">
        <f t="shared" si="5790"/>
        <v>-34.985282499999997</v>
      </c>
      <c r="AG1542" s="191">
        <f t="shared" si="5790"/>
        <v>-46.647043333333329</v>
      </c>
      <c r="AH1542" s="191">
        <f t="shared" si="5790"/>
        <v>-58.308804166666661</v>
      </c>
      <c r="AI1542" s="191"/>
      <c r="AJ1542" s="191">
        <f t="shared" si="5653"/>
        <v>-66.584892499999995</v>
      </c>
      <c r="AK1542" s="191">
        <f t="shared" ref="AK1542:AU1542" si="5791">AK1363+AJ1542</f>
        <v>-74.860980833333329</v>
      </c>
      <c r="AL1542" s="191">
        <f t="shared" si="5791"/>
        <v>-83.137069166666663</v>
      </c>
      <c r="AM1542" s="191">
        <f t="shared" si="5791"/>
        <v>-91.413157499999997</v>
      </c>
      <c r="AN1542" s="191">
        <f t="shared" si="5791"/>
        <v>-99.689245833333331</v>
      </c>
      <c r="AO1542" s="191">
        <f t="shared" si="5791"/>
        <v>-107.96533416666666</v>
      </c>
      <c r="AP1542" s="191">
        <f t="shared" si="5791"/>
        <v>-116.2414225</v>
      </c>
      <c r="AQ1542" s="191">
        <f t="shared" si="5791"/>
        <v>-124.51751083333333</v>
      </c>
      <c r="AR1542" s="191">
        <f t="shared" si="5791"/>
        <v>-132.79359916666667</v>
      </c>
      <c r="AS1542" s="191">
        <f t="shared" si="5791"/>
        <v>-141.06968749999999</v>
      </c>
      <c r="AT1542" s="191">
        <f t="shared" si="5791"/>
        <v>-149.34577583333331</v>
      </c>
      <c r="AU1542" s="191">
        <f t="shared" si="5791"/>
        <v>-157.62186416666663</v>
      </c>
      <c r="AV1542" s="191"/>
      <c r="AW1542" s="191">
        <f t="shared" si="5782"/>
        <v>-165.89795249999995</v>
      </c>
      <c r="AX1542" s="191">
        <f t="shared" ref="AX1542:BH1542" si="5792">AX1363+AW1542</f>
        <v>-174.17404083333327</v>
      </c>
      <c r="AY1542" s="191">
        <f t="shared" si="5792"/>
        <v>-182.45012916666658</v>
      </c>
      <c r="AZ1542" s="191">
        <f t="shared" si="5792"/>
        <v>-190.7262174999999</v>
      </c>
      <c r="BA1542" s="191">
        <f t="shared" si="5792"/>
        <v>-199.00230583333322</v>
      </c>
      <c r="BB1542" s="191">
        <f t="shared" si="5792"/>
        <v>-207.27839416666654</v>
      </c>
      <c r="BC1542" s="191">
        <f t="shared" si="5792"/>
        <v>-215.55448249999986</v>
      </c>
      <c r="BD1542" s="191">
        <f t="shared" si="5792"/>
        <v>-223.83057083333318</v>
      </c>
      <c r="BE1542" s="191">
        <f t="shared" si="5792"/>
        <v>-232.1066591666665</v>
      </c>
      <c r="BF1542" s="191">
        <f t="shared" si="5792"/>
        <v>-240.38274749999982</v>
      </c>
      <c r="BG1542" s="191">
        <f t="shared" si="5792"/>
        <v>-248.65883583333314</v>
      </c>
      <c r="BH1542" s="191">
        <f t="shared" si="5792"/>
        <v>-256.93492416666646</v>
      </c>
      <c r="BI1542" s="191"/>
      <c r="BV1542" s="163"/>
      <c r="CI1542" s="163"/>
      <c r="CV1542" s="163"/>
      <c r="DI1542" s="163"/>
      <c r="DV1542" s="163"/>
      <c r="EI1542" s="163"/>
    </row>
    <row r="1543" spans="1:139" ht="15.75" outlineLevel="1" x14ac:dyDescent="0.25">
      <c r="A1543" s="2">
        <f t="shared" ref="A1543:E1552" si="5793">A1364</f>
        <v>4</v>
      </c>
      <c r="B1543" s="1" t="str">
        <f t="shared" si="5793"/>
        <v>PRE-09623</v>
      </c>
      <c r="C1543" s="1" t="str">
        <f t="shared" si="5793"/>
        <v>SPP TAU - Circuit 66019</v>
      </c>
      <c r="D1543" s="2" t="str">
        <f t="shared" si="5793"/>
        <v>PRE-09623.1</v>
      </c>
      <c r="E1543" s="162" t="str">
        <f t="shared" si="5793"/>
        <v>SPP TAU - Circuit 66019</v>
      </c>
      <c r="F1543" s="84"/>
      <c r="G1543" s="221"/>
      <c r="H1543" s="221"/>
      <c r="J1543" s="191">
        <f t="shared" ref="J1543" si="5794">J1364+I1543</f>
        <v>0</v>
      </c>
      <c r="K1543" s="191">
        <f t="shared" ref="K1543" si="5795">K1364+J1543</f>
        <v>0</v>
      </c>
      <c r="L1543" s="191">
        <f t="shared" ref="L1543" si="5796">L1364+K1543</f>
        <v>0</v>
      </c>
      <c r="M1543" s="191">
        <f t="shared" ref="M1543" si="5797">M1364+L1543</f>
        <v>0</v>
      </c>
      <c r="N1543" s="191">
        <f t="shared" ref="N1543" si="5798">N1364+M1543</f>
        <v>0</v>
      </c>
      <c r="O1543" s="191">
        <f t="shared" ref="O1543" si="5799">O1364+N1543</f>
        <v>0</v>
      </c>
      <c r="P1543" s="191">
        <f t="shared" ref="P1543" si="5800">P1364+O1543</f>
        <v>0</v>
      </c>
      <c r="Q1543" s="191">
        <f t="shared" ref="Q1543" si="5801">Q1364+P1543</f>
        <v>0</v>
      </c>
      <c r="R1543" s="191">
        <f t="shared" ref="R1543" si="5802">R1364+Q1543</f>
        <v>0</v>
      </c>
      <c r="S1543" s="191">
        <f t="shared" ref="S1543" si="5803">S1364+R1543</f>
        <v>0</v>
      </c>
      <c r="T1543" s="191">
        <f t="shared" ref="T1543" si="5804">T1364+S1543</f>
        <v>0</v>
      </c>
      <c r="U1543" s="191">
        <f t="shared" ref="U1543" si="5805">U1364+T1543</f>
        <v>0</v>
      </c>
      <c r="V1543" s="163"/>
      <c r="W1543" s="191">
        <f t="shared" si="5779"/>
        <v>0</v>
      </c>
      <c r="X1543" s="191">
        <f t="shared" ref="X1543" si="5806">X1364+W1543</f>
        <v>0</v>
      </c>
      <c r="Y1543" s="191">
        <f t="shared" ref="Y1543" si="5807">Y1364+X1543</f>
        <v>0</v>
      </c>
      <c r="Z1543" s="191">
        <f t="shared" ref="Z1543" si="5808">Z1364+Y1543</f>
        <v>0</v>
      </c>
      <c r="AA1543" s="191">
        <f t="shared" ref="AA1543" si="5809">AA1364+Z1543</f>
        <v>0</v>
      </c>
      <c r="AB1543" s="191">
        <f t="shared" ref="AB1543" si="5810">AB1364+AA1543</f>
        <v>0</v>
      </c>
      <c r="AC1543" s="191">
        <f t="shared" ref="AC1543" si="5811">AC1364+AB1543</f>
        <v>0</v>
      </c>
      <c r="AD1543" s="191">
        <f t="shared" ref="AD1543" si="5812">AD1364+AC1543</f>
        <v>-0.49237499999999995</v>
      </c>
      <c r="AE1543" s="191">
        <f t="shared" ref="AE1543" si="5813">AE1364+AD1543</f>
        <v>-0.9847499999999999</v>
      </c>
      <c r="AF1543" s="191">
        <f t="shared" ref="AF1543" si="5814">AF1364+AE1543</f>
        <v>-1.4771249999999998</v>
      </c>
      <c r="AG1543" s="191">
        <f t="shared" ref="AG1543" si="5815">AG1364+AF1543</f>
        <v>-1.9694999999999998</v>
      </c>
      <c r="AH1543" s="191">
        <f t="shared" ref="AH1543" si="5816">AH1364+AG1543</f>
        <v>-2.4618749999999996</v>
      </c>
      <c r="AI1543" s="191"/>
      <c r="AJ1543" s="191">
        <f t="shared" si="5653"/>
        <v>-3.032763333333333</v>
      </c>
      <c r="AK1543" s="191">
        <f t="shared" ref="AK1543" si="5817">AK1364+AJ1543</f>
        <v>-3.6036516666666665</v>
      </c>
      <c r="AL1543" s="191">
        <f t="shared" ref="AL1543" si="5818">AL1364+AK1543</f>
        <v>-4.1745400000000004</v>
      </c>
      <c r="AM1543" s="191">
        <f t="shared" ref="AM1543" si="5819">AM1364+AL1543</f>
        <v>-4.7454283333333338</v>
      </c>
      <c r="AN1543" s="191">
        <f t="shared" ref="AN1543" si="5820">AN1364+AM1543</f>
        <v>-5.3163166666666672</v>
      </c>
      <c r="AO1543" s="191">
        <f t="shared" ref="AO1543" si="5821">AO1364+AN1543</f>
        <v>-5.8872050000000007</v>
      </c>
      <c r="AP1543" s="191">
        <f t="shared" ref="AP1543" si="5822">AP1364+AO1543</f>
        <v>-6.4580933333333341</v>
      </c>
      <c r="AQ1543" s="191">
        <f t="shared" ref="AQ1543" si="5823">AQ1364+AP1543</f>
        <v>-7.0289816666666676</v>
      </c>
      <c r="AR1543" s="191">
        <f t="shared" ref="AR1543" si="5824">AR1364+AQ1543</f>
        <v>-7.599870000000001</v>
      </c>
      <c r="AS1543" s="191">
        <f t="shared" ref="AS1543" si="5825">AS1364+AR1543</f>
        <v>-8.1707583333333353</v>
      </c>
      <c r="AT1543" s="191">
        <f t="shared" ref="AT1543" si="5826">AT1364+AS1543</f>
        <v>-8.7416466666666679</v>
      </c>
      <c r="AU1543" s="191">
        <f t="shared" ref="AU1543" si="5827">AU1364+AT1543</f>
        <v>-9.3125350000000005</v>
      </c>
      <c r="AV1543" s="191"/>
      <c r="AW1543" s="191">
        <f t="shared" si="5782"/>
        <v>-9.883423333333333</v>
      </c>
      <c r="AX1543" s="191">
        <f t="shared" ref="AX1543:BH1543" si="5828">AX1364+AW1543</f>
        <v>-10.454311666666666</v>
      </c>
      <c r="AY1543" s="191">
        <f t="shared" si="5828"/>
        <v>-11.025199999999998</v>
      </c>
      <c r="AZ1543" s="191">
        <f t="shared" si="5828"/>
        <v>-11.596088333333331</v>
      </c>
      <c r="BA1543" s="191">
        <f t="shared" si="5828"/>
        <v>-12.166976666666663</v>
      </c>
      <c r="BB1543" s="191">
        <f t="shared" si="5828"/>
        <v>-12.737864999999996</v>
      </c>
      <c r="BC1543" s="191">
        <f t="shared" si="5828"/>
        <v>-13.308753333333328</v>
      </c>
      <c r="BD1543" s="191">
        <f t="shared" si="5828"/>
        <v>-13.879641666666661</v>
      </c>
      <c r="BE1543" s="191">
        <f t="shared" si="5828"/>
        <v>-14.450529999999993</v>
      </c>
      <c r="BF1543" s="191">
        <f t="shared" si="5828"/>
        <v>-15.021418333333326</v>
      </c>
      <c r="BG1543" s="191">
        <f t="shared" si="5828"/>
        <v>-15.592306666666659</v>
      </c>
      <c r="BH1543" s="191">
        <f t="shared" si="5828"/>
        <v>-16.163194999999991</v>
      </c>
      <c r="BI1543" s="191"/>
      <c r="BV1543" s="163"/>
      <c r="CI1543" s="163"/>
      <c r="CV1543" s="163"/>
      <c r="DI1543" s="163"/>
      <c r="DV1543" s="163"/>
      <c r="EI1543" s="163"/>
    </row>
    <row r="1544" spans="1:139" ht="15.75" outlineLevel="1" x14ac:dyDescent="0.25">
      <c r="A1544" s="2">
        <f t="shared" si="5793"/>
        <v>4</v>
      </c>
      <c r="B1544" s="1" t="str">
        <f t="shared" si="5793"/>
        <v>PRE-09623</v>
      </c>
      <c r="C1544" s="1" t="str">
        <f t="shared" si="5793"/>
        <v>SPP TAU - Circuit 66019</v>
      </c>
      <c r="D1544" s="2" t="str">
        <f t="shared" si="5793"/>
        <v>PRE-09623.1</v>
      </c>
      <c r="E1544" s="162" t="str">
        <f t="shared" si="5793"/>
        <v>SPP TAU - Circuit 66019</v>
      </c>
      <c r="F1544" s="84"/>
      <c r="G1544" s="221"/>
      <c r="H1544" s="221"/>
      <c r="J1544" s="191">
        <f t="shared" ref="J1544" si="5829">J1365+I1544</f>
        <v>0</v>
      </c>
      <c r="K1544" s="191">
        <f t="shared" ref="K1544" si="5830">K1365+J1544</f>
        <v>0</v>
      </c>
      <c r="L1544" s="191">
        <f t="shared" ref="L1544" si="5831">L1365+K1544</f>
        <v>0</v>
      </c>
      <c r="M1544" s="191">
        <f t="shared" ref="M1544" si="5832">M1365+L1544</f>
        <v>0</v>
      </c>
      <c r="N1544" s="191">
        <f t="shared" ref="N1544" si="5833">N1365+M1544</f>
        <v>0</v>
      </c>
      <c r="O1544" s="191">
        <f t="shared" ref="O1544" si="5834">O1365+N1544</f>
        <v>0</v>
      </c>
      <c r="P1544" s="191">
        <f t="shared" ref="P1544" si="5835">P1365+O1544</f>
        <v>0</v>
      </c>
      <c r="Q1544" s="191">
        <f t="shared" ref="Q1544" si="5836">Q1365+P1544</f>
        <v>0</v>
      </c>
      <c r="R1544" s="191">
        <f t="shared" ref="R1544" si="5837">R1365+Q1544</f>
        <v>0</v>
      </c>
      <c r="S1544" s="191">
        <f t="shared" ref="S1544" si="5838">S1365+R1544</f>
        <v>0</v>
      </c>
      <c r="T1544" s="191">
        <f t="shared" ref="T1544" si="5839">T1365+S1544</f>
        <v>0</v>
      </c>
      <c r="U1544" s="191">
        <f t="shared" ref="U1544" si="5840">U1365+T1544</f>
        <v>0</v>
      </c>
      <c r="V1544" s="163"/>
      <c r="W1544" s="191">
        <f t="shared" si="5779"/>
        <v>0</v>
      </c>
      <c r="X1544" s="191">
        <f t="shared" ref="X1544" si="5841">X1365+W1544</f>
        <v>0</v>
      </c>
      <c r="Y1544" s="191">
        <f t="shared" ref="Y1544" si="5842">Y1365+X1544</f>
        <v>0</v>
      </c>
      <c r="Z1544" s="191">
        <f t="shared" ref="Z1544" si="5843">Z1365+Y1544</f>
        <v>0</v>
      </c>
      <c r="AA1544" s="191">
        <f t="shared" ref="AA1544" si="5844">AA1365+Z1544</f>
        <v>0</v>
      </c>
      <c r="AB1544" s="191">
        <f t="shared" ref="AB1544" si="5845">AB1365+AA1544</f>
        <v>0</v>
      </c>
      <c r="AC1544" s="191">
        <f t="shared" ref="AC1544" si="5846">AC1365+AB1544</f>
        <v>0</v>
      </c>
      <c r="AD1544" s="191">
        <f t="shared" ref="AD1544" si="5847">AD1365+AC1544</f>
        <v>0</v>
      </c>
      <c r="AE1544" s="191">
        <f t="shared" ref="AE1544" si="5848">AE1365+AD1544</f>
        <v>0</v>
      </c>
      <c r="AF1544" s="191">
        <f t="shared" ref="AF1544" si="5849">AF1365+AE1544</f>
        <v>0</v>
      </c>
      <c r="AG1544" s="191">
        <f t="shared" ref="AG1544" si="5850">AG1365+AF1544</f>
        <v>0</v>
      </c>
      <c r="AH1544" s="191">
        <f t="shared" ref="AH1544" si="5851">AH1365+AG1544</f>
        <v>0</v>
      </c>
      <c r="AI1544" s="191"/>
      <c r="AJ1544" s="191">
        <f t="shared" si="5653"/>
        <v>-2.6379849999999996</v>
      </c>
      <c r="AK1544" s="191">
        <f t="shared" ref="AK1544" si="5852">AK1365+AJ1544</f>
        <v>-5.2759699999999992</v>
      </c>
      <c r="AL1544" s="191">
        <f t="shared" ref="AL1544" si="5853">AL1365+AK1544</f>
        <v>-7.9139549999999987</v>
      </c>
      <c r="AM1544" s="191">
        <f t="shared" ref="AM1544" si="5854">AM1365+AL1544</f>
        <v>-10.551939999999998</v>
      </c>
      <c r="AN1544" s="191">
        <f t="shared" ref="AN1544" si="5855">AN1365+AM1544</f>
        <v>-13.189924999999999</v>
      </c>
      <c r="AO1544" s="191">
        <f t="shared" ref="AO1544" si="5856">AO1365+AN1544</f>
        <v>-15.827909999999999</v>
      </c>
      <c r="AP1544" s="191">
        <f t="shared" ref="AP1544" si="5857">AP1365+AO1544</f>
        <v>-18.465895</v>
      </c>
      <c r="AQ1544" s="191">
        <f t="shared" ref="AQ1544" si="5858">AQ1365+AP1544</f>
        <v>-21.10388</v>
      </c>
      <c r="AR1544" s="191">
        <f t="shared" ref="AR1544" si="5859">AR1365+AQ1544</f>
        <v>-23.741865000000001</v>
      </c>
      <c r="AS1544" s="191">
        <f t="shared" ref="AS1544" si="5860">AS1365+AR1544</f>
        <v>-26.379850000000001</v>
      </c>
      <c r="AT1544" s="191">
        <f t="shared" ref="AT1544" si="5861">AT1365+AS1544</f>
        <v>-29.017835000000002</v>
      </c>
      <c r="AU1544" s="191">
        <f t="shared" ref="AU1544" si="5862">AU1365+AT1544</f>
        <v>-31.655820000000002</v>
      </c>
      <c r="AV1544" s="191"/>
      <c r="AW1544" s="191">
        <f t="shared" si="5782"/>
        <v>-34.293804999999999</v>
      </c>
      <c r="AX1544" s="191">
        <f t="shared" ref="AX1544" si="5863">AX1365+AW1544</f>
        <v>-36.931789999999999</v>
      </c>
      <c r="AY1544" s="191">
        <f t="shared" ref="AY1544" si="5864">AY1365+AX1544</f>
        <v>-39.569775</v>
      </c>
      <c r="AZ1544" s="191">
        <f t="shared" ref="AZ1544" si="5865">AZ1365+AY1544</f>
        <v>-42.20776</v>
      </c>
      <c r="BA1544" s="191">
        <f t="shared" ref="BA1544" si="5866">BA1365+AZ1544</f>
        <v>-44.845745000000001</v>
      </c>
      <c r="BB1544" s="191">
        <f t="shared" ref="BB1544" si="5867">BB1365+BA1544</f>
        <v>-47.483730000000001</v>
      </c>
      <c r="BC1544" s="191">
        <f t="shared" ref="BC1544" si="5868">BC1365+BB1544</f>
        <v>-50.121715000000002</v>
      </c>
      <c r="BD1544" s="191">
        <f t="shared" ref="BD1544" si="5869">BD1365+BC1544</f>
        <v>-52.759700000000002</v>
      </c>
      <c r="BE1544" s="191">
        <f t="shared" ref="BE1544" si="5870">BE1365+BD1544</f>
        <v>-55.397685000000003</v>
      </c>
      <c r="BF1544" s="191">
        <f t="shared" ref="BF1544" si="5871">BF1365+BE1544</f>
        <v>-58.035670000000003</v>
      </c>
      <c r="BG1544" s="191">
        <f t="shared" ref="BG1544" si="5872">BG1365+BF1544</f>
        <v>-60.673655000000004</v>
      </c>
      <c r="BH1544" s="191">
        <f t="shared" ref="BH1544" si="5873">BH1365+BG1544</f>
        <v>-63.311640000000004</v>
      </c>
      <c r="BI1544" s="191"/>
      <c r="BV1544" s="163"/>
      <c r="CI1544" s="163"/>
      <c r="CV1544" s="163"/>
      <c r="DI1544" s="163"/>
      <c r="DV1544" s="163"/>
      <c r="EI1544" s="163"/>
    </row>
    <row r="1545" spans="1:139" ht="15.75" outlineLevel="1" x14ac:dyDescent="0.25">
      <c r="A1545" s="2">
        <f t="shared" si="5793"/>
        <v>4</v>
      </c>
      <c r="B1545" s="1" t="str">
        <f t="shared" si="5793"/>
        <v>PRE-09623</v>
      </c>
      <c r="C1545" s="1" t="str">
        <f t="shared" si="5793"/>
        <v>SPP TAU - Circuit 66019</v>
      </c>
      <c r="D1545" s="2" t="str">
        <f t="shared" si="5793"/>
        <v>PRE-09623.1</v>
      </c>
      <c r="E1545" s="162" t="str">
        <f t="shared" si="5793"/>
        <v>SPP TAU - Circuit 66019</v>
      </c>
      <c r="F1545" s="84"/>
      <c r="G1545" s="221"/>
      <c r="H1545" s="221"/>
      <c r="J1545" s="191">
        <f t="shared" ref="J1545" si="5874">J1366+I1545</f>
        <v>0</v>
      </c>
      <c r="K1545" s="191">
        <f t="shared" ref="K1545" si="5875">K1366+J1545</f>
        <v>0</v>
      </c>
      <c r="L1545" s="191">
        <f t="shared" ref="L1545" si="5876">L1366+K1545</f>
        <v>0</v>
      </c>
      <c r="M1545" s="191">
        <f t="shared" ref="M1545" si="5877">M1366+L1545</f>
        <v>0</v>
      </c>
      <c r="N1545" s="191">
        <f t="shared" ref="N1545" si="5878">N1366+M1545</f>
        <v>0</v>
      </c>
      <c r="O1545" s="191">
        <f t="shared" ref="O1545" si="5879">O1366+N1545</f>
        <v>0</v>
      </c>
      <c r="P1545" s="191">
        <f t="shared" ref="P1545" si="5880">P1366+O1545</f>
        <v>0</v>
      </c>
      <c r="Q1545" s="191">
        <f t="shared" ref="Q1545" si="5881">Q1366+P1545</f>
        <v>0</v>
      </c>
      <c r="R1545" s="191">
        <f t="shared" ref="R1545" si="5882">R1366+Q1545</f>
        <v>0</v>
      </c>
      <c r="S1545" s="191">
        <f t="shared" ref="S1545" si="5883">S1366+R1545</f>
        <v>0</v>
      </c>
      <c r="T1545" s="191">
        <f t="shared" ref="T1545" si="5884">T1366+S1545</f>
        <v>0</v>
      </c>
      <c r="U1545" s="191">
        <f t="shared" ref="U1545" si="5885">U1366+T1545</f>
        <v>0</v>
      </c>
      <c r="V1545" s="163"/>
      <c r="W1545" s="191">
        <f t="shared" si="5779"/>
        <v>0</v>
      </c>
      <c r="X1545" s="191">
        <f t="shared" ref="X1545" si="5886">X1366+W1545</f>
        <v>0</v>
      </c>
      <c r="Y1545" s="191">
        <f t="shared" ref="Y1545" si="5887">Y1366+X1545</f>
        <v>0</v>
      </c>
      <c r="Z1545" s="191">
        <f t="shared" ref="Z1545" si="5888">Z1366+Y1545</f>
        <v>0</v>
      </c>
      <c r="AA1545" s="191">
        <f t="shared" ref="AA1545" si="5889">AA1366+Z1545</f>
        <v>0</v>
      </c>
      <c r="AB1545" s="191">
        <f t="shared" ref="AB1545" si="5890">AB1366+AA1545</f>
        <v>0</v>
      </c>
      <c r="AC1545" s="191">
        <f t="shared" ref="AC1545" si="5891">AC1366+AB1545</f>
        <v>0</v>
      </c>
      <c r="AD1545" s="191">
        <f t="shared" ref="AD1545" si="5892">AD1366+AC1545</f>
        <v>-70.64306333333333</v>
      </c>
      <c r="AE1545" s="191">
        <f t="shared" ref="AE1545" si="5893">AE1366+AD1545</f>
        <v>-141.28612666666666</v>
      </c>
      <c r="AF1545" s="191">
        <f t="shared" ref="AF1545" si="5894">AF1366+AE1545</f>
        <v>-211.92919000000001</v>
      </c>
      <c r="AG1545" s="191">
        <f t="shared" ref="AG1545" si="5895">AG1366+AF1545</f>
        <v>-282.57225333333332</v>
      </c>
      <c r="AH1545" s="191">
        <f t="shared" ref="AH1545" si="5896">AH1366+AG1545</f>
        <v>-353.21531666666664</v>
      </c>
      <c r="AI1545" s="191"/>
      <c r="AJ1545" s="191">
        <f t="shared" si="5653"/>
        <v>-425.46390416666662</v>
      </c>
      <c r="AK1545" s="191">
        <f t="shared" ref="AK1545" si="5897">AK1366+AJ1545</f>
        <v>-497.71249166666661</v>
      </c>
      <c r="AL1545" s="191">
        <f t="shared" ref="AL1545" si="5898">AL1366+AK1545</f>
        <v>-569.96107916666665</v>
      </c>
      <c r="AM1545" s="191">
        <f t="shared" ref="AM1545" si="5899">AM1366+AL1545</f>
        <v>-642.20966666666664</v>
      </c>
      <c r="AN1545" s="191">
        <f t="shared" ref="AN1545" si="5900">AN1366+AM1545</f>
        <v>-714.45825416666662</v>
      </c>
      <c r="AO1545" s="191">
        <f t="shared" ref="AO1545" si="5901">AO1366+AN1545</f>
        <v>-786.70684166666661</v>
      </c>
      <c r="AP1545" s="191">
        <f t="shared" ref="AP1545" si="5902">AP1366+AO1545</f>
        <v>-858.95542916666659</v>
      </c>
      <c r="AQ1545" s="191">
        <f t="shared" ref="AQ1545" si="5903">AQ1366+AP1545</f>
        <v>-931.20401666666658</v>
      </c>
      <c r="AR1545" s="191">
        <f t="shared" ref="AR1545" si="5904">AR1366+AQ1545</f>
        <v>-1003.4526041666666</v>
      </c>
      <c r="AS1545" s="191">
        <f t="shared" ref="AS1545" si="5905">AS1366+AR1545</f>
        <v>-1075.7011916666665</v>
      </c>
      <c r="AT1545" s="191">
        <f t="shared" ref="AT1545" si="5906">AT1366+AS1545</f>
        <v>-1147.9497791666665</v>
      </c>
      <c r="AU1545" s="191">
        <f t="shared" ref="AU1545" si="5907">AU1366+AT1545</f>
        <v>-1220.1983666666665</v>
      </c>
      <c r="AV1545" s="191"/>
      <c r="AW1545" s="191">
        <f t="shared" si="5782"/>
        <v>-1292.4469541666665</v>
      </c>
      <c r="AX1545" s="191">
        <f t="shared" ref="AX1545:BH1545" si="5908">AX1366+AW1545</f>
        <v>-1364.6955416666665</v>
      </c>
      <c r="AY1545" s="191">
        <f t="shared" si="5908"/>
        <v>-1436.9441291666665</v>
      </c>
      <c r="AZ1545" s="191">
        <f t="shared" si="5908"/>
        <v>-1509.1927166666665</v>
      </c>
      <c r="BA1545" s="191">
        <f t="shared" si="5908"/>
        <v>-1581.4413041666664</v>
      </c>
      <c r="BB1545" s="191">
        <f t="shared" si="5908"/>
        <v>-1653.6898916666664</v>
      </c>
      <c r="BC1545" s="191">
        <f t="shared" si="5908"/>
        <v>-1725.9384791666664</v>
      </c>
      <c r="BD1545" s="191">
        <f t="shared" si="5908"/>
        <v>-1798.1870666666664</v>
      </c>
      <c r="BE1545" s="191">
        <f t="shared" si="5908"/>
        <v>-1870.4356541666664</v>
      </c>
      <c r="BF1545" s="191">
        <f t="shared" si="5908"/>
        <v>-1942.6842416666664</v>
      </c>
      <c r="BG1545" s="191">
        <f t="shared" si="5908"/>
        <v>-2014.9328291666664</v>
      </c>
      <c r="BH1545" s="191">
        <f t="shared" si="5908"/>
        <v>-2087.1814166666663</v>
      </c>
      <c r="BI1545" s="191"/>
      <c r="BV1545" s="163"/>
      <c r="CI1545" s="163"/>
      <c r="CV1545" s="163"/>
      <c r="DI1545" s="163"/>
      <c r="DV1545" s="163"/>
      <c r="EI1545" s="163"/>
    </row>
    <row r="1546" spans="1:139" ht="15.75" outlineLevel="1" x14ac:dyDescent="0.25">
      <c r="A1546" s="2">
        <f t="shared" si="5793"/>
        <v>5</v>
      </c>
      <c r="B1546" s="1" t="str">
        <f t="shared" si="5793"/>
        <v>PRE-09702</v>
      </c>
      <c r="C1546" s="1" t="str">
        <f t="shared" si="5793"/>
        <v>SPP TAU - Circuit 66425</v>
      </c>
      <c r="D1546" s="2" t="str">
        <f t="shared" si="5793"/>
        <v>PRE-09702.1</v>
      </c>
      <c r="E1546" s="162" t="str">
        <f t="shared" si="5793"/>
        <v>SPP TAU - Circuit 66425</v>
      </c>
      <c r="F1546" s="84"/>
      <c r="G1546" s="221"/>
      <c r="H1546" s="221"/>
      <c r="J1546" s="191">
        <f t="shared" ref="J1546:U1546" si="5909">J1367+I1546</f>
        <v>0</v>
      </c>
      <c r="K1546" s="191">
        <f t="shared" si="5909"/>
        <v>0</v>
      </c>
      <c r="L1546" s="191">
        <f t="shared" si="5909"/>
        <v>0</v>
      </c>
      <c r="M1546" s="191">
        <f t="shared" si="5909"/>
        <v>0</v>
      </c>
      <c r="N1546" s="191">
        <f t="shared" si="5909"/>
        <v>0</v>
      </c>
      <c r="O1546" s="191">
        <f t="shared" si="5909"/>
        <v>0</v>
      </c>
      <c r="P1546" s="191">
        <f t="shared" si="5909"/>
        <v>0</v>
      </c>
      <c r="Q1546" s="191">
        <f t="shared" si="5909"/>
        <v>0</v>
      </c>
      <c r="R1546" s="191">
        <f t="shared" si="5909"/>
        <v>0</v>
      </c>
      <c r="S1546" s="191">
        <f t="shared" si="5909"/>
        <v>0</v>
      </c>
      <c r="T1546" s="191">
        <f t="shared" si="5909"/>
        <v>0</v>
      </c>
      <c r="U1546" s="191">
        <f t="shared" si="5909"/>
        <v>0</v>
      </c>
      <c r="V1546" s="163"/>
      <c r="W1546" s="191">
        <f t="shared" si="5779"/>
        <v>0</v>
      </c>
      <c r="X1546" s="191">
        <f t="shared" ref="X1546:AH1546" si="5910">X1367+W1546</f>
        <v>0</v>
      </c>
      <c r="Y1546" s="191">
        <f t="shared" si="5910"/>
        <v>-5.9505299999999997</v>
      </c>
      <c r="Z1546" s="191">
        <f t="shared" si="5910"/>
        <v>-11.901059999999999</v>
      </c>
      <c r="AA1546" s="191">
        <f t="shared" si="5910"/>
        <v>-17.851589999999998</v>
      </c>
      <c r="AB1546" s="191">
        <f t="shared" si="5910"/>
        <v>-23.802119999999999</v>
      </c>
      <c r="AC1546" s="191">
        <f t="shared" si="5910"/>
        <v>-29.752649999999999</v>
      </c>
      <c r="AD1546" s="191">
        <f t="shared" si="5910"/>
        <v>-35.703179999999996</v>
      </c>
      <c r="AE1546" s="191">
        <f t="shared" si="5910"/>
        <v>-41.653709999999997</v>
      </c>
      <c r="AF1546" s="191">
        <f t="shared" si="5910"/>
        <v>-47.604239999999997</v>
      </c>
      <c r="AG1546" s="191">
        <f t="shared" si="5910"/>
        <v>-53.554769999999998</v>
      </c>
      <c r="AH1546" s="191">
        <f t="shared" si="5910"/>
        <v>-59.505299999999998</v>
      </c>
      <c r="AI1546" s="191"/>
      <c r="AJ1546" s="191">
        <f t="shared" si="5653"/>
        <v>-64.133489999999995</v>
      </c>
      <c r="AK1546" s="191">
        <f t="shared" ref="AK1546:AU1546" si="5911">AK1367+AJ1546</f>
        <v>-68.761679999999998</v>
      </c>
      <c r="AL1546" s="191">
        <f t="shared" si="5911"/>
        <v>-73.389870000000002</v>
      </c>
      <c r="AM1546" s="191">
        <f t="shared" si="5911"/>
        <v>-78.018060000000006</v>
      </c>
      <c r="AN1546" s="191">
        <f t="shared" si="5911"/>
        <v>-82.646250000000009</v>
      </c>
      <c r="AO1546" s="191">
        <f t="shared" si="5911"/>
        <v>-87.274440000000013</v>
      </c>
      <c r="AP1546" s="191">
        <f t="shared" si="5911"/>
        <v>-91.902630000000016</v>
      </c>
      <c r="AQ1546" s="191">
        <f t="shared" si="5911"/>
        <v>-96.53082000000002</v>
      </c>
      <c r="AR1546" s="191">
        <f t="shared" si="5911"/>
        <v>-101.15901000000002</v>
      </c>
      <c r="AS1546" s="191">
        <f t="shared" si="5911"/>
        <v>-105.78720000000003</v>
      </c>
      <c r="AT1546" s="191">
        <f t="shared" si="5911"/>
        <v>-110.41539000000003</v>
      </c>
      <c r="AU1546" s="191">
        <f t="shared" si="5911"/>
        <v>-115.04358000000003</v>
      </c>
      <c r="AV1546" s="191"/>
      <c r="AW1546" s="191">
        <f t="shared" si="5782"/>
        <v>-119.67177000000004</v>
      </c>
      <c r="AX1546" s="191">
        <f t="shared" ref="AX1546:BH1546" si="5912">AX1367+AW1546</f>
        <v>-124.29996000000004</v>
      </c>
      <c r="AY1546" s="191">
        <f t="shared" si="5912"/>
        <v>-128.92815000000004</v>
      </c>
      <c r="AZ1546" s="191">
        <f t="shared" si="5912"/>
        <v>-133.55634000000003</v>
      </c>
      <c r="BA1546" s="191">
        <f t="shared" si="5912"/>
        <v>-138.18453000000002</v>
      </c>
      <c r="BB1546" s="191">
        <f t="shared" si="5912"/>
        <v>-142.81272000000001</v>
      </c>
      <c r="BC1546" s="191">
        <f t="shared" si="5912"/>
        <v>-147.44091</v>
      </c>
      <c r="BD1546" s="191">
        <f t="shared" si="5912"/>
        <v>-152.06909999999999</v>
      </c>
      <c r="BE1546" s="191">
        <f t="shared" si="5912"/>
        <v>-156.69728999999998</v>
      </c>
      <c r="BF1546" s="191">
        <f t="shared" si="5912"/>
        <v>-161.32547999999997</v>
      </c>
      <c r="BG1546" s="191">
        <f t="shared" si="5912"/>
        <v>-165.95366999999996</v>
      </c>
      <c r="BH1546" s="191">
        <f t="shared" si="5912"/>
        <v>-170.58185999999995</v>
      </c>
      <c r="BI1546" s="191"/>
      <c r="BV1546" s="163"/>
      <c r="CI1546" s="163"/>
      <c r="CV1546" s="163"/>
      <c r="DI1546" s="163"/>
      <c r="DV1546" s="163"/>
      <c r="EI1546" s="163"/>
    </row>
    <row r="1547" spans="1:139" ht="15.75" outlineLevel="1" x14ac:dyDescent="0.25">
      <c r="A1547" s="2">
        <f t="shared" si="5793"/>
        <v>5</v>
      </c>
      <c r="B1547" s="1" t="str">
        <f t="shared" si="5793"/>
        <v>PRE-09702</v>
      </c>
      <c r="C1547" s="1" t="str">
        <f t="shared" si="5793"/>
        <v>SPP TAU - Circuit 66425</v>
      </c>
      <c r="D1547" s="2" t="str">
        <f t="shared" si="5793"/>
        <v>PRE-09702.1</v>
      </c>
      <c r="E1547" s="162" t="str">
        <f t="shared" si="5793"/>
        <v>SPP TAU - Circuit 66425</v>
      </c>
      <c r="F1547" s="84"/>
      <c r="G1547" s="221"/>
      <c r="H1547" s="221"/>
      <c r="J1547" s="191">
        <f t="shared" ref="J1547" si="5913">J1368+I1547</f>
        <v>0</v>
      </c>
      <c r="K1547" s="191">
        <f t="shared" ref="K1547" si="5914">K1368+J1547</f>
        <v>0</v>
      </c>
      <c r="L1547" s="191">
        <f t="shared" ref="L1547" si="5915">L1368+K1547</f>
        <v>0</v>
      </c>
      <c r="M1547" s="191">
        <f t="shared" ref="M1547" si="5916">M1368+L1547</f>
        <v>0</v>
      </c>
      <c r="N1547" s="191">
        <f t="shared" ref="N1547" si="5917">N1368+M1547</f>
        <v>0</v>
      </c>
      <c r="O1547" s="191">
        <f t="shared" ref="O1547" si="5918">O1368+N1547</f>
        <v>0</v>
      </c>
      <c r="P1547" s="191">
        <f t="shared" ref="P1547" si="5919">P1368+O1547</f>
        <v>0</v>
      </c>
      <c r="Q1547" s="191">
        <f t="shared" ref="Q1547" si="5920">Q1368+P1547</f>
        <v>0</v>
      </c>
      <c r="R1547" s="191">
        <f t="shared" ref="R1547" si="5921">R1368+Q1547</f>
        <v>0</v>
      </c>
      <c r="S1547" s="191">
        <f t="shared" ref="S1547" si="5922">S1368+R1547</f>
        <v>0</v>
      </c>
      <c r="T1547" s="191">
        <f t="shared" ref="T1547" si="5923">T1368+S1547</f>
        <v>0</v>
      </c>
      <c r="U1547" s="191">
        <f t="shared" ref="U1547" si="5924">U1368+T1547</f>
        <v>0</v>
      </c>
      <c r="V1547" s="163"/>
      <c r="W1547" s="191">
        <f t="shared" si="5779"/>
        <v>0</v>
      </c>
      <c r="X1547" s="191">
        <f t="shared" ref="X1547" si="5925">X1368+W1547</f>
        <v>0</v>
      </c>
      <c r="Y1547" s="191">
        <f t="shared" ref="Y1547" si="5926">Y1368+X1547</f>
        <v>-15.888763333333335</v>
      </c>
      <c r="Z1547" s="191">
        <f t="shared" ref="Z1547" si="5927">Z1368+Y1547</f>
        <v>-31.77752666666667</v>
      </c>
      <c r="AA1547" s="191">
        <f t="shared" ref="AA1547" si="5928">AA1368+Z1547</f>
        <v>-47.666290000000004</v>
      </c>
      <c r="AB1547" s="191">
        <f t="shared" ref="AB1547" si="5929">AB1368+AA1547</f>
        <v>-63.555053333333341</v>
      </c>
      <c r="AC1547" s="191">
        <f t="shared" ref="AC1547" si="5930">AC1368+AB1547</f>
        <v>-79.443816666666677</v>
      </c>
      <c r="AD1547" s="191">
        <f t="shared" ref="AD1547" si="5931">AD1368+AC1547</f>
        <v>-95.332580000000007</v>
      </c>
      <c r="AE1547" s="191">
        <f t="shared" ref="AE1547" si="5932">AE1368+AD1547</f>
        <v>-111.22134333333334</v>
      </c>
      <c r="AF1547" s="191">
        <f t="shared" ref="AF1547" si="5933">AF1368+AE1547</f>
        <v>-127.11010666666667</v>
      </c>
      <c r="AG1547" s="191">
        <f t="shared" ref="AG1547" si="5934">AG1368+AF1547</f>
        <v>-142.99887000000001</v>
      </c>
      <c r="AH1547" s="191">
        <f t="shared" ref="AH1547" si="5935">AH1368+AG1547</f>
        <v>-158.88763333333335</v>
      </c>
      <c r="AI1547" s="191"/>
      <c r="AJ1547" s="191">
        <f t="shared" si="5653"/>
        <v>-175.34385250000003</v>
      </c>
      <c r="AK1547" s="191">
        <f t="shared" ref="AK1547" si="5936">AK1368+AJ1547</f>
        <v>-191.8000716666667</v>
      </c>
      <c r="AL1547" s="191">
        <f t="shared" ref="AL1547" si="5937">AL1368+AK1547</f>
        <v>-208.25629083333337</v>
      </c>
      <c r="AM1547" s="191">
        <f t="shared" ref="AM1547" si="5938">AM1368+AL1547</f>
        <v>-224.71251000000004</v>
      </c>
      <c r="AN1547" s="191">
        <f t="shared" ref="AN1547" si="5939">AN1368+AM1547</f>
        <v>-241.16872916666671</v>
      </c>
      <c r="AO1547" s="191">
        <f t="shared" ref="AO1547" si="5940">AO1368+AN1547</f>
        <v>-257.62494833333335</v>
      </c>
      <c r="AP1547" s="191">
        <f t="shared" ref="AP1547" si="5941">AP1368+AO1547</f>
        <v>-274.08116749999999</v>
      </c>
      <c r="AQ1547" s="191">
        <f t="shared" ref="AQ1547" si="5942">AQ1368+AP1547</f>
        <v>-290.53738666666663</v>
      </c>
      <c r="AR1547" s="191">
        <f t="shared" ref="AR1547" si="5943">AR1368+AQ1547</f>
        <v>-306.99360583333328</v>
      </c>
      <c r="AS1547" s="191">
        <f t="shared" ref="AS1547" si="5944">AS1368+AR1547</f>
        <v>-323.44982499999992</v>
      </c>
      <c r="AT1547" s="191">
        <f t="shared" ref="AT1547" si="5945">AT1368+AS1547</f>
        <v>-339.90604416666656</v>
      </c>
      <c r="AU1547" s="191">
        <f t="shared" ref="AU1547" si="5946">AU1368+AT1547</f>
        <v>-356.3622633333332</v>
      </c>
      <c r="AV1547" s="191"/>
      <c r="AW1547" s="191">
        <f t="shared" si="5782"/>
        <v>-372.81848249999985</v>
      </c>
      <c r="AX1547" s="191">
        <f t="shared" ref="AX1547:BH1547" si="5947">AX1368+AW1547</f>
        <v>-389.27470166666649</v>
      </c>
      <c r="AY1547" s="191">
        <f t="shared" si="5947"/>
        <v>-405.73092083333313</v>
      </c>
      <c r="AZ1547" s="191">
        <f t="shared" si="5947"/>
        <v>-422.18713999999977</v>
      </c>
      <c r="BA1547" s="191">
        <f t="shared" si="5947"/>
        <v>-438.64335916666641</v>
      </c>
      <c r="BB1547" s="191">
        <f t="shared" si="5947"/>
        <v>-455.09957833333306</v>
      </c>
      <c r="BC1547" s="191">
        <f t="shared" si="5947"/>
        <v>-471.5557974999997</v>
      </c>
      <c r="BD1547" s="191">
        <f t="shared" si="5947"/>
        <v>-488.01201666666634</v>
      </c>
      <c r="BE1547" s="191">
        <f t="shared" si="5947"/>
        <v>-504.46823583333298</v>
      </c>
      <c r="BF1547" s="191">
        <f t="shared" si="5947"/>
        <v>-520.92445499999963</v>
      </c>
      <c r="BG1547" s="191">
        <f t="shared" si="5947"/>
        <v>-537.38067416666627</v>
      </c>
      <c r="BH1547" s="191">
        <f t="shared" si="5947"/>
        <v>-553.83689333333291</v>
      </c>
      <c r="BI1547" s="191"/>
      <c r="BV1547" s="163"/>
      <c r="CI1547" s="163"/>
      <c r="CV1547" s="163"/>
      <c r="DI1547" s="163"/>
      <c r="DV1547" s="163"/>
      <c r="EI1547" s="163"/>
    </row>
    <row r="1548" spans="1:139" ht="15.75" outlineLevel="1" x14ac:dyDescent="0.25">
      <c r="A1548" s="2">
        <f t="shared" si="5793"/>
        <v>5</v>
      </c>
      <c r="B1548" s="1" t="str">
        <f t="shared" si="5793"/>
        <v>PRE-09702</v>
      </c>
      <c r="C1548" s="1" t="str">
        <f t="shared" si="5793"/>
        <v>SPP TAU - Circuit 66425</v>
      </c>
      <c r="D1548" s="2" t="str">
        <f t="shared" si="5793"/>
        <v>PRE-09702.1</v>
      </c>
      <c r="E1548" s="162" t="str">
        <f t="shared" si="5793"/>
        <v>SPP TAU - Circuit 66425</v>
      </c>
      <c r="F1548" s="84"/>
      <c r="G1548" s="221"/>
      <c r="H1548" s="221"/>
      <c r="J1548" s="191">
        <f t="shared" ref="J1548" si="5948">J1369+I1548</f>
        <v>0</v>
      </c>
      <c r="K1548" s="191">
        <f t="shared" ref="K1548" si="5949">K1369+J1548</f>
        <v>0</v>
      </c>
      <c r="L1548" s="191">
        <f t="shared" ref="L1548" si="5950">L1369+K1548</f>
        <v>0</v>
      </c>
      <c r="M1548" s="191">
        <f t="shared" ref="M1548" si="5951">M1369+L1548</f>
        <v>0</v>
      </c>
      <c r="N1548" s="191">
        <f t="shared" ref="N1548" si="5952">N1369+M1548</f>
        <v>0</v>
      </c>
      <c r="O1548" s="191">
        <f t="shared" ref="O1548" si="5953">O1369+N1548</f>
        <v>0</v>
      </c>
      <c r="P1548" s="191">
        <f t="shared" ref="P1548" si="5954">P1369+O1548</f>
        <v>0</v>
      </c>
      <c r="Q1548" s="191">
        <f t="shared" ref="Q1548" si="5955">Q1369+P1548</f>
        <v>0</v>
      </c>
      <c r="R1548" s="191">
        <f t="shared" ref="R1548" si="5956">R1369+Q1548</f>
        <v>0</v>
      </c>
      <c r="S1548" s="191">
        <f t="shared" ref="S1548" si="5957">S1369+R1548</f>
        <v>0</v>
      </c>
      <c r="T1548" s="191">
        <f t="shared" ref="T1548" si="5958">T1369+S1548</f>
        <v>0</v>
      </c>
      <c r="U1548" s="191">
        <f t="shared" ref="U1548" si="5959">U1369+T1548</f>
        <v>0</v>
      </c>
      <c r="V1548" s="163"/>
      <c r="W1548" s="191">
        <f t="shared" si="5779"/>
        <v>0</v>
      </c>
      <c r="X1548" s="191">
        <f t="shared" ref="X1548" si="5960">X1369+W1548</f>
        <v>0</v>
      </c>
      <c r="Y1548" s="191">
        <f t="shared" ref="Y1548" si="5961">Y1369+X1548</f>
        <v>-3.7155433333333332</v>
      </c>
      <c r="Z1548" s="191">
        <f t="shared" ref="Z1548" si="5962">Z1369+Y1548</f>
        <v>-7.4310866666666664</v>
      </c>
      <c r="AA1548" s="191">
        <f t="shared" ref="AA1548" si="5963">AA1369+Z1548</f>
        <v>-11.14663</v>
      </c>
      <c r="AB1548" s="191">
        <f t="shared" ref="AB1548" si="5964">AB1369+AA1548</f>
        <v>-14.862173333333333</v>
      </c>
      <c r="AC1548" s="191">
        <f t="shared" ref="AC1548" si="5965">AC1369+AB1548</f>
        <v>-18.577716666666667</v>
      </c>
      <c r="AD1548" s="191">
        <f t="shared" ref="AD1548" si="5966">AD1369+AC1548</f>
        <v>-22.29326</v>
      </c>
      <c r="AE1548" s="191">
        <f t="shared" ref="AE1548" si="5967">AE1369+AD1548</f>
        <v>-26.008803333333333</v>
      </c>
      <c r="AF1548" s="191">
        <f t="shared" ref="AF1548" si="5968">AF1369+AE1548</f>
        <v>-29.724346666666666</v>
      </c>
      <c r="AG1548" s="191">
        <f t="shared" ref="AG1548" si="5969">AG1369+AF1548</f>
        <v>-33.439889999999998</v>
      </c>
      <c r="AH1548" s="191">
        <f t="shared" ref="AH1548" si="5970">AH1369+AG1548</f>
        <v>-37.155433333333335</v>
      </c>
      <c r="AI1548" s="191"/>
      <c r="AJ1548" s="191">
        <f t="shared" si="5653"/>
        <v>-40.955420833333335</v>
      </c>
      <c r="AK1548" s="191">
        <f t="shared" ref="AK1548" si="5971">AK1369+AJ1548</f>
        <v>-44.755408333333335</v>
      </c>
      <c r="AL1548" s="191">
        <f t="shared" ref="AL1548" si="5972">AL1369+AK1548</f>
        <v>-48.555395833333336</v>
      </c>
      <c r="AM1548" s="191">
        <f t="shared" ref="AM1548" si="5973">AM1369+AL1548</f>
        <v>-52.355383333333336</v>
      </c>
      <c r="AN1548" s="191">
        <f t="shared" ref="AN1548" si="5974">AN1369+AM1548</f>
        <v>-56.155370833333336</v>
      </c>
      <c r="AO1548" s="191">
        <f t="shared" ref="AO1548" si="5975">AO1369+AN1548</f>
        <v>-59.955358333333336</v>
      </c>
      <c r="AP1548" s="191">
        <f t="shared" ref="AP1548" si="5976">AP1369+AO1548</f>
        <v>-63.755345833333337</v>
      </c>
      <c r="AQ1548" s="191">
        <f t="shared" ref="AQ1548" si="5977">AQ1369+AP1548</f>
        <v>-67.555333333333337</v>
      </c>
      <c r="AR1548" s="191">
        <f t="shared" ref="AR1548" si="5978">AR1369+AQ1548</f>
        <v>-71.355320833333337</v>
      </c>
      <c r="AS1548" s="191">
        <f t="shared" ref="AS1548" si="5979">AS1369+AR1548</f>
        <v>-75.155308333333338</v>
      </c>
      <c r="AT1548" s="191">
        <f t="shared" ref="AT1548" si="5980">AT1369+AS1548</f>
        <v>-78.955295833333338</v>
      </c>
      <c r="AU1548" s="191">
        <f t="shared" ref="AU1548" si="5981">AU1369+AT1548</f>
        <v>-82.755283333333338</v>
      </c>
      <c r="AV1548" s="191"/>
      <c r="AW1548" s="191">
        <f t="shared" si="5782"/>
        <v>-86.555270833333338</v>
      </c>
      <c r="AX1548" s="191">
        <f t="shared" ref="AX1548:BH1548" si="5982">AX1369+AW1548</f>
        <v>-90.355258333333339</v>
      </c>
      <c r="AY1548" s="191">
        <f t="shared" si="5982"/>
        <v>-94.155245833333339</v>
      </c>
      <c r="AZ1548" s="191">
        <f t="shared" si="5982"/>
        <v>-97.955233333333339</v>
      </c>
      <c r="BA1548" s="191">
        <f t="shared" si="5982"/>
        <v>-101.75522083333334</v>
      </c>
      <c r="BB1548" s="191">
        <f t="shared" si="5982"/>
        <v>-105.55520833333334</v>
      </c>
      <c r="BC1548" s="191">
        <f t="shared" si="5982"/>
        <v>-109.35519583333334</v>
      </c>
      <c r="BD1548" s="191">
        <f t="shared" si="5982"/>
        <v>-113.15518333333334</v>
      </c>
      <c r="BE1548" s="191">
        <f t="shared" si="5982"/>
        <v>-116.95517083333334</v>
      </c>
      <c r="BF1548" s="191">
        <f t="shared" si="5982"/>
        <v>-120.75515833333334</v>
      </c>
      <c r="BG1548" s="191">
        <f t="shared" si="5982"/>
        <v>-124.55514583333334</v>
      </c>
      <c r="BH1548" s="191">
        <f t="shared" si="5982"/>
        <v>-128.35513333333333</v>
      </c>
      <c r="BI1548" s="191"/>
      <c r="BV1548" s="163"/>
      <c r="CI1548" s="163"/>
      <c r="CV1548" s="163"/>
      <c r="DI1548" s="163"/>
      <c r="DV1548" s="163"/>
      <c r="EI1548" s="163"/>
    </row>
    <row r="1549" spans="1:139" ht="15.75" outlineLevel="1" x14ac:dyDescent="0.25">
      <c r="A1549" s="2">
        <f t="shared" si="5793"/>
        <v>6</v>
      </c>
      <c r="B1549" s="1" t="str">
        <f t="shared" si="5793"/>
        <v>PRE-09703</v>
      </c>
      <c r="C1549" s="1" t="str">
        <f t="shared" si="5793"/>
        <v>SPP TAU - Circuit 230403</v>
      </c>
      <c r="D1549" s="2" t="str">
        <f t="shared" si="5793"/>
        <v>PRE-09703.1</v>
      </c>
      <c r="E1549" s="162" t="str">
        <f t="shared" si="5793"/>
        <v>SPP TAU - Circuit 230403</v>
      </c>
      <c r="F1549" s="84"/>
      <c r="G1549" s="221"/>
      <c r="H1549" s="221"/>
      <c r="J1549" s="191">
        <f t="shared" ref="J1549:U1549" si="5983">J1370+I1549</f>
        <v>0</v>
      </c>
      <c r="K1549" s="191">
        <f t="shared" si="5983"/>
        <v>0</v>
      </c>
      <c r="L1549" s="191">
        <f t="shared" si="5983"/>
        <v>0</v>
      </c>
      <c r="M1549" s="191">
        <f t="shared" si="5983"/>
        <v>0</v>
      </c>
      <c r="N1549" s="191">
        <f t="shared" si="5983"/>
        <v>0</v>
      </c>
      <c r="O1549" s="191">
        <f t="shared" si="5983"/>
        <v>0</v>
      </c>
      <c r="P1549" s="191">
        <f t="shared" si="5983"/>
        <v>0</v>
      </c>
      <c r="Q1549" s="191">
        <f t="shared" si="5983"/>
        <v>0</v>
      </c>
      <c r="R1549" s="191">
        <f t="shared" si="5983"/>
        <v>0</v>
      </c>
      <c r="S1549" s="191">
        <f t="shared" si="5983"/>
        <v>0</v>
      </c>
      <c r="T1549" s="191">
        <f t="shared" si="5983"/>
        <v>0</v>
      </c>
      <c r="U1549" s="191">
        <f t="shared" si="5983"/>
        <v>0</v>
      </c>
      <c r="V1549" s="163"/>
      <c r="W1549" s="191">
        <f t="shared" si="5779"/>
        <v>0</v>
      </c>
      <c r="X1549" s="191">
        <f t="shared" ref="X1549:AH1549" si="5984">X1370+W1549</f>
        <v>-10.555079999999998</v>
      </c>
      <c r="Y1549" s="191">
        <f t="shared" si="5984"/>
        <v>-21.110159999999997</v>
      </c>
      <c r="Z1549" s="191">
        <f t="shared" si="5984"/>
        <v>-31.665239999999997</v>
      </c>
      <c r="AA1549" s="191">
        <f t="shared" si="5984"/>
        <v>-42.220319999999994</v>
      </c>
      <c r="AB1549" s="191">
        <f t="shared" si="5984"/>
        <v>-52.775399999999991</v>
      </c>
      <c r="AC1549" s="191">
        <f t="shared" si="5984"/>
        <v>-63.330479999999987</v>
      </c>
      <c r="AD1549" s="191">
        <f t="shared" si="5984"/>
        <v>-73.885559999999984</v>
      </c>
      <c r="AE1549" s="191">
        <f t="shared" si="5984"/>
        <v>-84.440639999999988</v>
      </c>
      <c r="AF1549" s="191">
        <f t="shared" si="5984"/>
        <v>-94.995719999999992</v>
      </c>
      <c r="AG1549" s="191">
        <f t="shared" si="5984"/>
        <v>-105.5508</v>
      </c>
      <c r="AH1549" s="191">
        <f t="shared" si="5984"/>
        <v>-116.10588</v>
      </c>
      <c r="AI1549" s="191"/>
      <c r="AJ1549" s="191">
        <f t="shared" si="5653"/>
        <v>-124.31538666666667</v>
      </c>
      <c r="AK1549" s="191">
        <f t="shared" ref="AK1549:AU1549" si="5985">AK1370+AJ1549</f>
        <v>-132.52489333333332</v>
      </c>
      <c r="AL1549" s="191">
        <f t="shared" si="5985"/>
        <v>-140.73439999999999</v>
      </c>
      <c r="AM1549" s="191">
        <f t="shared" si="5985"/>
        <v>-148.94390666666666</v>
      </c>
      <c r="AN1549" s="191">
        <f t="shared" si="5985"/>
        <v>-157.15341333333333</v>
      </c>
      <c r="AO1549" s="191">
        <f t="shared" si="5985"/>
        <v>-165.36292</v>
      </c>
      <c r="AP1549" s="191">
        <f t="shared" si="5985"/>
        <v>-173.57242666666667</v>
      </c>
      <c r="AQ1549" s="191">
        <f t="shared" si="5985"/>
        <v>-181.78193333333334</v>
      </c>
      <c r="AR1549" s="191">
        <f t="shared" si="5985"/>
        <v>-189.99144000000001</v>
      </c>
      <c r="AS1549" s="191">
        <f t="shared" si="5985"/>
        <v>-198.20094666666668</v>
      </c>
      <c r="AT1549" s="191">
        <f t="shared" si="5985"/>
        <v>-206.41045333333335</v>
      </c>
      <c r="AU1549" s="191">
        <f t="shared" si="5985"/>
        <v>-214.61996000000002</v>
      </c>
      <c r="AV1549" s="191"/>
      <c r="AW1549" s="191">
        <f t="shared" si="5782"/>
        <v>-222.82946666666669</v>
      </c>
      <c r="AX1549" s="191">
        <f t="shared" ref="AX1549:BH1549" si="5986">AX1370+AW1549</f>
        <v>-231.03897333333336</v>
      </c>
      <c r="AY1549" s="191">
        <f t="shared" si="5986"/>
        <v>-239.24848000000003</v>
      </c>
      <c r="AZ1549" s="191">
        <f t="shared" si="5986"/>
        <v>-247.4579866666667</v>
      </c>
      <c r="BA1549" s="191">
        <f t="shared" si="5986"/>
        <v>-255.66749333333337</v>
      </c>
      <c r="BB1549" s="191">
        <f t="shared" si="5986"/>
        <v>-263.87700000000001</v>
      </c>
      <c r="BC1549" s="191">
        <f t="shared" si="5986"/>
        <v>-272.08650666666665</v>
      </c>
      <c r="BD1549" s="191">
        <f t="shared" si="5986"/>
        <v>-280.29601333333329</v>
      </c>
      <c r="BE1549" s="191">
        <f t="shared" si="5986"/>
        <v>-288.50551999999993</v>
      </c>
      <c r="BF1549" s="191">
        <f t="shared" si="5986"/>
        <v>-296.71502666666657</v>
      </c>
      <c r="BG1549" s="191">
        <f t="shared" si="5986"/>
        <v>-304.92453333333322</v>
      </c>
      <c r="BH1549" s="191">
        <f t="shared" si="5986"/>
        <v>-313.13403999999986</v>
      </c>
      <c r="BI1549" s="191"/>
      <c r="BV1549" s="163"/>
      <c r="CI1549" s="163"/>
      <c r="CV1549" s="163"/>
      <c r="DI1549" s="163"/>
      <c r="DV1549" s="163"/>
      <c r="EI1549" s="163"/>
    </row>
    <row r="1550" spans="1:139" ht="15.75" outlineLevel="1" x14ac:dyDescent="0.25">
      <c r="A1550" s="2">
        <f t="shared" si="5793"/>
        <v>6</v>
      </c>
      <c r="B1550" s="1" t="str">
        <f t="shared" si="5793"/>
        <v>PRE-09703</v>
      </c>
      <c r="C1550" s="1" t="str">
        <f t="shared" si="5793"/>
        <v>SPP TAU - Circuit 230403</v>
      </c>
      <c r="D1550" s="2" t="str">
        <f t="shared" si="5793"/>
        <v>PRE-09703.1</v>
      </c>
      <c r="E1550" s="162" t="str">
        <f t="shared" si="5793"/>
        <v>SPP TAU - Circuit 230403</v>
      </c>
      <c r="F1550" s="84"/>
      <c r="G1550" s="221"/>
      <c r="H1550" s="221"/>
      <c r="J1550" s="191">
        <f t="shared" ref="J1550" si="5987">J1371+I1550</f>
        <v>0</v>
      </c>
      <c r="K1550" s="191">
        <f t="shared" ref="K1550" si="5988">K1371+J1550</f>
        <v>0</v>
      </c>
      <c r="L1550" s="191">
        <f t="shared" ref="L1550" si="5989">L1371+K1550</f>
        <v>0</v>
      </c>
      <c r="M1550" s="191">
        <f t="shared" ref="M1550" si="5990">M1371+L1550</f>
        <v>0</v>
      </c>
      <c r="N1550" s="191">
        <f t="shared" ref="N1550" si="5991">N1371+M1550</f>
        <v>0</v>
      </c>
      <c r="O1550" s="191">
        <f t="shared" ref="O1550" si="5992">O1371+N1550</f>
        <v>0</v>
      </c>
      <c r="P1550" s="191">
        <f t="shared" ref="P1550" si="5993">P1371+O1550</f>
        <v>0</v>
      </c>
      <c r="Q1550" s="191">
        <f t="shared" ref="Q1550" si="5994">Q1371+P1550</f>
        <v>0</v>
      </c>
      <c r="R1550" s="191">
        <f t="shared" ref="R1550" si="5995">R1371+Q1550</f>
        <v>0</v>
      </c>
      <c r="S1550" s="191">
        <f t="shared" ref="S1550" si="5996">S1371+R1550</f>
        <v>0</v>
      </c>
      <c r="T1550" s="191">
        <f t="shared" ref="T1550" si="5997">T1371+S1550</f>
        <v>0</v>
      </c>
      <c r="U1550" s="191">
        <f t="shared" ref="U1550" si="5998">U1371+T1550</f>
        <v>0</v>
      </c>
      <c r="V1550" s="163"/>
      <c r="W1550" s="191">
        <f t="shared" si="5779"/>
        <v>0</v>
      </c>
      <c r="X1550" s="191">
        <f t="shared" ref="X1550:AH1550" si="5999">X1371+W1550</f>
        <v>-2.9874133333333335</v>
      </c>
      <c r="Y1550" s="191">
        <f t="shared" si="5999"/>
        <v>-5.974826666666667</v>
      </c>
      <c r="Z1550" s="191">
        <f t="shared" si="5999"/>
        <v>-8.9622400000000013</v>
      </c>
      <c r="AA1550" s="191">
        <f t="shared" si="5999"/>
        <v>-11.949653333333334</v>
      </c>
      <c r="AB1550" s="191">
        <f t="shared" si="5999"/>
        <v>-14.937066666666666</v>
      </c>
      <c r="AC1550" s="191">
        <f t="shared" si="5999"/>
        <v>-17.924479999999999</v>
      </c>
      <c r="AD1550" s="191">
        <f t="shared" si="5999"/>
        <v>-20.911893333333332</v>
      </c>
      <c r="AE1550" s="191">
        <f t="shared" si="5999"/>
        <v>-23.899306666666664</v>
      </c>
      <c r="AF1550" s="191">
        <f t="shared" si="5999"/>
        <v>-26.886719999999997</v>
      </c>
      <c r="AG1550" s="191">
        <f t="shared" si="5999"/>
        <v>-29.874133333333329</v>
      </c>
      <c r="AH1550" s="191">
        <f t="shared" si="5999"/>
        <v>-32.861546666666662</v>
      </c>
      <c r="AI1550" s="191"/>
      <c r="AJ1550" s="191">
        <f t="shared" si="5653"/>
        <v>-35.955653333333331</v>
      </c>
      <c r="AK1550" s="191">
        <f t="shared" ref="AK1550:AU1550" si="6000">AK1371+AJ1550</f>
        <v>-39.049759999999999</v>
      </c>
      <c r="AL1550" s="191">
        <f t="shared" si="6000"/>
        <v>-42.143866666666668</v>
      </c>
      <c r="AM1550" s="191">
        <f t="shared" si="6000"/>
        <v>-45.237973333333336</v>
      </c>
      <c r="AN1550" s="191">
        <f t="shared" si="6000"/>
        <v>-48.332080000000005</v>
      </c>
      <c r="AO1550" s="191">
        <f t="shared" si="6000"/>
        <v>-51.426186666666673</v>
      </c>
      <c r="AP1550" s="191">
        <f t="shared" si="6000"/>
        <v>-54.520293333333342</v>
      </c>
      <c r="AQ1550" s="191">
        <f t="shared" si="6000"/>
        <v>-57.61440000000001</v>
      </c>
      <c r="AR1550" s="191">
        <f t="shared" si="6000"/>
        <v>-60.708506666666679</v>
      </c>
      <c r="AS1550" s="191">
        <f t="shared" si="6000"/>
        <v>-63.802613333333348</v>
      </c>
      <c r="AT1550" s="191">
        <f t="shared" si="6000"/>
        <v>-66.896720000000016</v>
      </c>
      <c r="AU1550" s="191">
        <f t="shared" si="6000"/>
        <v>-69.990826666666678</v>
      </c>
      <c r="AV1550" s="191"/>
      <c r="AW1550" s="191">
        <f t="shared" si="5782"/>
        <v>-73.084933333333339</v>
      </c>
      <c r="AX1550" s="191">
        <f t="shared" ref="AX1550:BH1550" si="6001">AX1371+AW1550</f>
        <v>-76.179040000000001</v>
      </c>
      <c r="AY1550" s="191">
        <f t="shared" si="6001"/>
        <v>-79.273146666666662</v>
      </c>
      <c r="AZ1550" s="191">
        <f t="shared" si="6001"/>
        <v>-82.367253333333323</v>
      </c>
      <c r="BA1550" s="191">
        <f t="shared" si="6001"/>
        <v>-85.461359999999985</v>
      </c>
      <c r="BB1550" s="191">
        <f t="shared" si="6001"/>
        <v>-88.555466666666646</v>
      </c>
      <c r="BC1550" s="191">
        <f t="shared" si="6001"/>
        <v>-91.649573333333308</v>
      </c>
      <c r="BD1550" s="191">
        <f t="shared" si="6001"/>
        <v>-94.743679999999969</v>
      </c>
      <c r="BE1550" s="191">
        <f t="shared" si="6001"/>
        <v>-97.837786666666631</v>
      </c>
      <c r="BF1550" s="191">
        <f t="shared" si="6001"/>
        <v>-100.93189333333329</v>
      </c>
      <c r="BG1550" s="191">
        <f t="shared" si="6001"/>
        <v>-104.02599999999995</v>
      </c>
      <c r="BH1550" s="191">
        <f t="shared" si="6001"/>
        <v>-107.12010666666662</v>
      </c>
      <c r="BI1550" s="191"/>
      <c r="BV1550" s="163"/>
      <c r="CI1550" s="163"/>
      <c r="CV1550" s="163"/>
      <c r="DI1550" s="163"/>
      <c r="DV1550" s="163"/>
      <c r="EI1550" s="163"/>
    </row>
    <row r="1551" spans="1:139" ht="15.75" outlineLevel="1" x14ac:dyDescent="0.25">
      <c r="A1551" s="2">
        <f t="shared" si="5793"/>
        <v>7</v>
      </c>
      <c r="B1551" s="1" t="str">
        <f t="shared" si="5793"/>
        <v>PRE-09704</v>
      </c>
      <c r="C1551" s="1" t="str">
        <f t="shared" si="5793"/>
        <v>SPP TAU - Circuit 66413</v>
      </c>
      <c r="D1551" s="2" t="str">
        <f t="shared" si="5793"/>
        <v>PRE-09704.1</v>
      </c>
      <c r="E1551" s="162" t="str">
        <f t="shared" si="5793"/>
        <v>SPP TAU - Circuit 66413</v>
      </c>
      <c r="F1551" s="84"/>
      <c r="G1551" s="221"/>
      <c r="H1551" s="221"/>
      <c r="J1551" s="191">
        <f t="shared" ref="J1551:U1551" si="6002">J1372+I1551</f>
        <v>0</v>
      </c>
      <c r="K1551" s="191">
        <f t="shared" si="6002"/>
        <v>0</v>
      </c>
      <c r="L1551" s="191">
        <f t="shared" si="6002"/>
        <v>0</v>
      </c>
      <c r="M1551" s="191">
        <f t="shared" si="6002"/>
        <v>0</v>
      </c>
      <c r="N1551" s="191">
        <f t="shared" si="6002"/>
        <v>0</v>
      </c>
      <c r="O1551" s="191">
        <f t="shared" si="6002"/>
        <v>0</v>
      </c>
      <c r="P1551" s="191">
        <f t="shared" si="6002"/>
        <v>0</v>
      </c>
      <c r="Q1551" s="191">
        <f t="shared" si="6002"/>
        <v>0</v>
      </c>
      <c r="R1551" s="191">
        <f t="shared" si="6002"/>
        <v>0</v>
      </c>
      <c r="S1551" s="191">
        <f t="shared" si="6002"/>
        <v>0</v>
      </c>
      <c r="T1551" s="191">
        <f t="shared" si="6002"/>
        <v>0</v>
      </c>
      <c r="U1551" s="191">
        <f t="shared" si="6002"/>
        <v>0</v>
      </c>
      <c r="V1551" s="163"/>
      <c r="W1551" s="191">
        <f t="shared" si="5779"/>
        <v>0</v>
      </c>
      <c r="X1551" s="191">
        <f t="shared" ref="X1551:AH1551" si="6003">X1372+W1551</f>
        <v>0</v>
      </c>
      <c r="Y1551" s="191">
        <f t="shared" si="6003"/>
        <v>0</v>
      </c>
      <c r="Z1551" s="191">
        <f t="shared" si="6003"/>
        <v>0</v>
      </c>
      <c r="AA1551" s="191">
        <f t="shared" si="6003"/>
        <v>0</v>
      </c>
      <c r="AB1551" s="191">
        <f t="shared" si="6003"/>
        <v>0</v>
      </c>
      <c r="AC1551" s="191">
        <f t="shared" si="6003"/>
        <v>0</v>
      </c>
      <c r="AD1551" s="191">
        <f t="shared" si="6003"/>
        <v>-22.648799999999998</v>
      </c>
      <c r="AE1551" s="191">
        <f t="shared" si="6003"/>
        <v>-45.297599999999996</v>
      </c>
      <c r="AF1551" s="191">
        <f t="shared" si="6003"/>
        <v>-67.946399999999997</v>
      </c>
      <c r="AG1551" s="191">
        <f t="shared" si="6003"/>
        <v>-90.595199999999991</v>
      </c>
      <c r="AH1551" s="191">
        <f t="shared" si="6003"/>
        <v>-113.24399999999999</v>
      </c>
      <c r="AI1551" s="191"/>
      <c r="AJ1551" s="191">
        <f t="shared" si="5653"/>
        <v>-130.85973333333331</v>
      </c>
      <c r="AK1551" s="191">
        <f t="shared" ref="AK1551:AU1551" si="6004">AK1372+AJ1551</f>
        <v>-148.47546666666665</v>
      </c>
      <c r="AL1551" s="191">
        <f t="shared" si="6004"/>
        <v>-166.09119999999999</v>
      </c>
      <c r="AM1551" s="191">
        <f t="shared" si="6004"/>
        <v>-183.70693333333332</v>
      </c>
      <c r="AN1551" s="191">
        <f t="shared" si="6004"/>
        <v>-201.32266666666666</v>
      </c>
      <c r="AO1551" s="191">
        <f t="shared" si="6004"/>
        <v>-218.9384</v>
      </c>
      <c r="AP1551" s="191">
        <f t="shared" si="6004"/>
        <v>-236.55413333333334</v>
      </c>
      <c r="AQ1551" s="191">
        <f t="shared" si="6004"/>
        <v>-254.16986666666668</v>
      </c>
      <c r="AR1551" s="191">
        <f t="shared" si="6004"/>
        <v>-271.78559999999999</v>
      </c>
      <c r="AS1551" s="191">
        <f t="shared" si="6004"/>
        <v>-289.4013333333333</v>
      </c>
      <c r="AT1551" s="191">
        <f t="shared" si="6004"/>
        <v>-307.01706666666661</v>
      </c>
      <c r="AU1551" s="191">
        <f t="shared" si="6004"/>
        <v>-324.63279999999992</v>
      </c>
      <c r="AV1551" s="191"/>
      <c r="AW1551" s="191">
        <f t="shared" si="5782"/>
        <v>-342.24853333333323</v>
      </c>
      <c r="AX1551" s="191">
        <f t="shared" ref="AX1551:BH1551" si="6005">AX1372+AW1551</f>
        <v>-359.86426666666654</v>
      </c>
      <c r="AY1551" s="191">
        <f t="shared" si="6005"/>
        <v>-377.47999999999985</v>
      </c>
      <c r="AZ1551" s="191">
        <f t="shared" si="6005"/>
        <v>-395.09573333333316</v>
      </c>
      <c r="BA1551" s="191">
        <f t="shared" si="6005"/>
        <v>-412.71146666666647</v>
      </c>
      <c r="BB1551" s="191">
        <f t="shared" si="6005"/>
        <v>-430.32719999999978</v>
      </c>
      <c r="BC1551" s="191">
        <f t="shared" si="6005"/>
        <v>-447.94293333333309</v>
      </c>
      <c r="BD1551" s="191">
        <f t="shared" si="6005"/>
        <v>-465.5586666666664</v>
      </c>
      <c r="BE1551" s="191">
        <f t="shared" si="6005"/>
        <v>-483.17439999999971</v>
      </c>
      <c r="BF1551" s="191">
        <f t="shared" si="6005"/>
        <v>-500.79013333333302</v>
      </c>
      <c r="BG1551" s="191">
        <f t="shared" si="6005"/>
        <v>-518.40586666666638</v>
      </c>
      <c r="BH1551" s="191">
        <f t="shared" si="6005"/>
        <v>-536.02159999999969</v>
      </c>
      <c r="BI1551" s="191"/>
      <c r="BV1551" s="163"/>
      <c r="CI1551" s="163"/>
      <c r="CV1551" s="163"/>
      <c r="DI1551" s="163"/>
      <c r="DV1551" s="163"/>
      <c r="EI1551" s="163"/>
    </row>
    <row r="1552" spans="1:139" ht="15.75" outlineLevel="1" x14ac:dyDescent="0.25">
      <c r="A1552" s="2">
        <f t="shared" si="5793"/>
        <v>7</v>
      </c>
      <c r="B1552" s="1" t="str">
        <f t="shared" si="5793"/>
        <v>PRE-09704</v>
      </c>
      <c r="C1552" s="1" t="str">
        <f t="shared" si="5793"/>
        <v>SPP TAU - Circuit 66413</v>
      </c>
      <c r="D1552" s="2" t="str">
        <f t="shared" si="5793"/>
        <v>PRE-09704.1</v>
      </c>
      <c r="E1552" s="162" t="str">
        <f t="shared" si="5793"/>
        <v>SPP TAU - Circuit 66413</v>
      </c>
      <c r="F1552" s="84"/>
      <c r="G1552" s="221"/>
      <c r="H1552" s="221"/>
      <c r="J1552" s="191">
        <f t="shared" ref="J1552:U1552" si="6006">J1373+I1552</f>
        <v>0</v>
      </c>
      <c r="K1552" s="191">
        <f t="shared" si="6006"/>
        <v>0</v>
      </c>
      <c r="L1552" s="191">
        <f t="shared" si="6006"/>
        <v>0</v>
      </c>
      <c r="M1552" s="191">
        <f t="shared" si="6006"/>
        <v>0</v>
      </c>
      <c r="N1552" s="191">
        <f t="shared" si="6006"/>
        <v>0</v>
      </c>
      <c r="O1552" s="191">
        <f t="shared" si="6006"/>
        <v>0</v>
      </c>
      <c r="P1552" s="191">
        <f t="shared" si="6006"/>
        <v>0</v>
      </c>
      <c r="Q1552" s="191">
        <f t="shared" si="6006"/>
        <v>0</v>
      </c>
      <c r="R1552" s="191">
        <f t="shared" si="6006"/>
        <v>0</v>
      </c>
      <c r="S1552" s="191">
        <f t="shared" si="6006"/>
        <v>0</v>
      </c>
      <c r="T1552" s="191">
        <f t="shared" si="6006"/>
        <v>0</v>
      </c>
      <c r="U1552" s="191">
        <f t="shared" si="6006"/>
        <v>0</v>
      </c>
      <c r="V1552" s="163"/>
      <c r="W1552" s="191">
        <f t="shared" si="5779"/>
        <v>0</v>
      </c>
      <c r="X1552" s="191">
        <f t="shared" ref="X1552:AH1552" si="6007">X1373+W1552</f>
        <v>0</v>
      </c>
      <c r="Y1552" s="191">
        <f t="shared" si="6007"/>
        <v>0</v>
      </c>
      <c r="Z1552" s="191">
        <f t="shared" si="6007"/>
        <v>0</v>
      </c>
      <c r="AA1552" s="191">
        <f t="shared" si="6007"/>
        <v>0</v>
      </c>
      <c r="AB1552" s="191">
        <f t="shared" si="6007"/>
        <v>0</v>
      </c>
      <c r="AC1552" s="191">
        <f t="shared" si="6007"/>
        <v>0</v>
      </c>
      <c r="AD1552" s="191">
        <f t="shared" si="6007"/>
        <v>-46.176970000000004</v>
      </c>
      <c r="AE1552" s="191">
        <f t="shared" si="6007"/>
        <v>-92.353940000000009</v>
      </c>
      <c r="AF1552" s="191">
        <f t="shared" si="6007"/>
        <v>-138.53091000000001</v>
      </c>
      <c r="AG1552" s="191">
        <f t="shared" si="6007"/>
        <v>-184.70788000000002</v>
      </c>
      <c r="AH1552" s="191">
        <f t="shared" si="6007"/>
        <v>-230.88485000000003</v>
      </c>
      <c r="AI1552" s="191"/>
      <c r="AJ1552" s="191">
        <f t="shared" si="5653"/>
        <v>-278.71099750000002</v>
      </c>
      <c r="AK1552" s="191">
        <f t="shared" ref="AK1552:AU1552" si="6008">AK1373+AJ1552</f>
        <v>-326.53714500000001</v>
      </c>
      <c r="AL1552" s="191">
        <f t="shared" si="6008"/>
        <v>-374.3632925</v>
      </c>
      <c r="AM1552" s="191">
        <f t="shared" si="6008"/>
        <v>-422.18943999999999</v>
      </c>
      <c r="AN1552" s="191">
        <f t="shared" si="6008"/>
        <v>-470.01558749999998</v>
      </c>
      <c r="AO1552" s="191">
        <f t="shared" si="6008"/>
        <v>-517.84173499999997</v>
      </c>
      <c r="AP1552" s="191">
        <f t="shared" si="6008"/>
        <v>-565.66788250000002</v>
      </c>
      <c r="AQ1552" s="191">
        <f t="shared" si="6008"/>
        <v>-613.49403000000007</v>
      </c>
      <c r="AR1552" s="191">
        <f t="shared" si="6008"/>
        <v>-661.32017750000011</v>
      </c>
      <c r="AS1552" s="191">
        <f t="shared" si="6008"/>
        <v>-709.14632500000016</v>
      </c>
      <c r="AT1552" s="191">
        <f t="shared" si="6008"/>
        <v>-756.97247250000021</v>
      </c>
      <c r="AU1552" s="191">
        <f t="shared" si="6008"/>
        <v>-804.79862000000026</v>
      </c>
      <c r="AV1552" s="191"/>
      <c r="AW1552" s="191">
        <f t="shared" si="5782"/>
        <v>-852.6247675000003</v>
      </c>
      <c r="AX1552" s="191">
        <f t="shared" ref="AX1552:BH1552" si="6009">AX1373+AW1552</f>
        <v>-900.45091500000035</v>
      </c>
      <c r="AY1552" s="191">
        <f t="shared" si="6009"/>
        <v>-948.2770625000004</v>
      </c>
      <c r="AZ1552" s="191">
        <f t="shared" si="6009"/>
        <v>-996.10321000000044</v>
      </c>
      <c r="BA1552" s="191">
        <f t="shared" si="6009"/>
        <v>-1043.9293575000004</v>
      </c>
      <c r="BB1552" s="191">
        <f t="shared" si="6009"/>
        <v>-1091.7555050000003</v>
      </c>
      <c r="BC1552" s="191">
        <f t="shared" si="6009"/>
        <v>-1139.5816525000002</v>
      </c>
      <c r="BD1552" s="191">
        <f t="shared" si="6009"/>
        <v>-1187.4078000000002</v>
      </c>
      <c r="BE1552" s="191">
        <f t="shared" si="6009"/>
        <v>-1235.2339475000001</v>
      </c>
      <c r="BF1552" s="191">
        <f t="shared" si="6009"/>
        <v>-1283.060095</v>
      </c>
      <c r="BG1552" s="191">
        <f t="shared" si="6009"/>
        <v>-1330.8862425</v>
      </c>
      <c r="BH1552" s="191">
        <f t="shared" si="6009"/>
        <v>-1378.7123899999999</v>
      </c>
      <c r="BI1552" s="191"/>
      <c r="BV1552" s="163"/>
      <c r="CI1552" s="163"/>
      <c r="CV1552" s="163"/>
      <c r="DI1552" s="163"/>
      <c r="DV1552" s="163"/>
      <c r="EI1552" s="163"/>
    </row>
    <row r="1553" spans="1:139" ht="15.75" outlineLevel="1" x14ac:dyDescent="0.25">
      <c r="A1553" s="2">
        <f t="shared" ref="A1553:E1553" si="6010">A1374</f>
        <v>7</v>
      </c>
      <c r="B1553" s="1" t="str">
        <f t="shared" si="6010"/>
        <v>PRE-09704</v>
      </c>
      <c r="C1553" s="1" t="str">
        <f t="shared" si="6010"/>
        <v>SPP TAU - Circuit 66413</v>
      </c>
      <c r="D1553" s="2" t="str">
        <f t="shared" si="6010"/>
        <v>PRE-09704.1</v>
      </c>
      <c r="E1553" s="162" t="str">
        <f t="shared" si="6010"/>
        <v>SPP TAU - Circuit 66413</v>
      </c>
      <c r="F1553" s="84"/>
      <c r="G1553" s="221"/>
      <c r="H1553" s="221"/>
      <c r="J1553" s="191">
        <f t="shared" ref="J1553:U1553" si="6011">J1374+I1553</f>
        <v>0</v>
      </c>
      <c r="K1553" s="191">
        <f t="shared" si="6011"/>
        <v>0</v>
      </c>
      <c r="L1553" s="191">
        <f t="shared" si="6011"/>
        <v>0</v>
      </c>
      <c r="M1553" s="191">
        <f t="shared" si="6011"/>
        <v>0</v>
      </c>
      <c r="N1553" s="191">
        <f t="shared" si="6011"/>
        <v>0</v>
      </c>
      <c r="O1553" s="191">
        <f t="shared" si="6011"/>
        <v>0</v>
      </c>
      <c r="P1553" s="191">
        <f t="shared" si="6011"/>
        <v>0</v>
      </c>
      <c r="Q1553" s="191">
        <f t="shared" si="6011"/>
        <v>0</v>
      </c>
      <c r="R1553" s="191">
        <f t="shared" si="6011"/>
        <v>0</v>
      </c>
      <c r="S1553" s="191">
        <f t="shared" si="6011"/>
        <v>0</v>
      </c>
      <c r="T1553" s="191">
        <f t="shared" si="6011"/>
        <v>0</v>
      </c>
      <c r="U1553" s="191">
        <f t="shared" si="6011"/>
        <v>0</v>
      </c>
      <c r="V1553" s="163"/>
      <c r="W1553" s="191">
        <f t="shared" si="5779"/>
        <v>0</v>
      </c>
      <c r="X1553" s="191">
        <f t="shared" ref="X1553:AH1553" si="6012">X1374+W1553</f>
        <v>0</v>
      </c>
      <c r="Y1553" s="191">
        <f t="shared" si="6012"/>
        <v>0</v>
      </c>
      <c r="Z1553" s="191">
        <f t="shared" si="6012"/>
        <v>0</v>
      </c>
      <c r="AA1553" s="191">
        <f t="shared" si="6012"/>
        <v>0</v>
      </c>
      <c r="AB1553" s="191">
        <f t="shared" si="6012"/>
        <v>0</v>
      </c>
      <c r="AC1553" s="191">
        <f t="shared" si="6012"/>
        <v>0</v>
      </c>
      <c r="AD1553" s="191">
        <f t="shared" si="6012"/>
        <v>-7.9754999999999993E-2</v>
      </c>
      <c r="AE1553" s="191">
        <f t="shared" si="6012"/>
        <v>-0.15950999999999999</v>
      </c>
      <c r="AF1553" s="191">
        <f t="shared" si="6012"/>
        <v>-0.23926499999999998</v>
      </c>
      <c r="AG1553" s="191">
        <f t="shared" si="6012"/>
        <v>-0.31901999999999997</v>
      </c>
      <c r="AH1553" s="191">
        <f t="shared" si="6012"/>
        <v>-0.39877499999999999</v>
      </c>
      <c r="AI1553" s="191"/>
      <c r="AJ1553" s="191">
        <f t="shared" si="5653"/>
        <v>-0.47409916666666668</v>
      </c>
      <c r="AK1553" s="191">
        <f t="shared" ref="AK1553:AU1553" si="6013">AK1374+AJ1553</f>
        <v>-0.54942333333333337</v>
      </c>
      <c r="AL1553" s="191">
        <f t="shared" si="6013"/>
        <v>-0.62474750000000001</v>
      </c>
      <c r="AM1553" s="191">
        <f t="shared" si="6013"/>
        <v>-0.70007166666666665</v>
      </c>
      <c r="AN1553" s="191">
        <f t="shared" si="6013"/>
        <v>-0.77539583333333328</v>
      </c>
      <c r="AO1553" s="191">
        <f t="shared" si="6013"/>
        <v>-0.85071999999999992</v>
      </c>
      <c r="AP1553" s="191">
        <f t="shared" si="6013"/>
        <v>-0.92604416666666656</v>
      </c>
      <c r="AQ1553" s="191">
        <f t="shared" si="6013"/>
        <v>-1.0013683333333332</v>
      </c>
      <c r="AR1553" s="191">
        <f t="shared" si="6013"/>
        <v>-1.0766924999999998</v>
      </c>
      <c r="AS1553" s="191">
        <f t="shared" si="6013"/>
        <v>-1.1520166666666665</v>
      </c>
      <c r="AT1553" s="191">
        <f t="shared" si="6013"/>
        <v>-1.2273408333333331</v>
      </c>
      <c r="AU1553" s="191">
        <f t="shared" si="6013"/>
        <v>-1.3026649999999997</v>
      </c>
      <c r="AV1553" s="191"/>
      <c r="AW1553" s="191">
        <f t="shared" si="5782"/>
        <v>-1.3779891666666664</v>
      </c>
      <c r="AX1553" s="191">
        <f t="shared" ref="AX1553:BH1553" si="6014">AX1374+AW1553</f>
        <v>-1.453313333333333</v>
      </c>
      <c r="AY1553" s="191">
        <f t="shared" si="6014"/>
        <v>-1.5286374999999996</v>
      </c>
      <c r="AZ1553" s="191">
        <f t="shared" si="6014"/>
        <v>-1.6039616666666663</v>
      </c>
      <c r="BA1553" s="191">
        <f t="shared" si="6014"/>
        <v>-1.6792858333333329</v>
      </c>
      <c r="BB1553" s="191">
        <f t="shared" si="6014"/>
        <v>-1.7546099999999996</v>
      </c>
      <c r="BC1553" s="191">
        <f t="shared" si="6014"/>
        <v>-1.8299341666666662</v>
      </c>
      <c r="BD1553" s="191">
        <f t="shared" si="6014"/>
        <v>-1.9052583333333328</v>
      </c>
      <c r="BE1553" s="191">
        <f t="shared" si="6014"/>
        <v>-1.9805824999999995</v>
      </c>
      <c r="BF1553" s="191">
        <f t="shared" si="6014"/>
        <v>-2.0559066666666661</v>
      </c>
      <c r="BG1553" s="191">
        <f t="shared" si="6014"/>
        <v>-2.131230833333333</v>
      </c>
      <c r="BH1553" s="191">
        <f t="shared" si="6014"/>
        <v>-2.2065549999999998</v>
      </c>
      <c r="BI1553" s="191"/>
      <c r="BV1553" s="163"/>
      <c r="CI1553" s="163"/>
      <c r="CV1553" s="163"/>
      <c r="DI1553" s="163"/>
      <c r="DV1553" s="163"/>
      <c r="EI1553" s="163"/>
    </row>
    <row r="1554" spans="1:139" ht="15.75" outlineLevel="1" x14ac:dyDescent="0.25">
      <c r="A1554" s="2">
        <f t="shared" ref="A1554:E1554" si="6015">A1375</f>
        <v>7</v>
      </c>
      <c r="B1554" s="1" t="str">
        <f t="shared" si="6015"/>
        <v>PRE-09704</v>
      </c>
      <c r="C1554" s="1" t="str">
        <f t="shared" si="6015"/>
        <v>SPP TAU - Circuit 66413</v>
      </c>
      <c r="D1554" s="2" t="str">
        <f t="shared" si="6015"/>
        <v>PRE-09704.1</v>
      </c>
      <c r="E1554" s="162" t="str">
        <f t="shared" si="6015"/>
        <v>SPP TAU - Circuit 66413</v>
      </c>
      <c r="F1554" s="84"/>
      <c r="G1554" s="221"/>
      <c r="H1554" s="221"/>
      <c r="J1554" s="191">
        <f t="shared" ref="J1554" si="6016">J1375+I1554</f>
        <v>0</v>
      </c>
      <c r="K1554" s="191">
        <f t="shared" ref="K1554" si="6017">K1375+J1554</f>
        <v>0</v>
      </c>
      <c r="L1554" s="191">
        <f t="shared" ref="L1554" si="6018">L1375+K1554</f>
        <v>0</v>
      </c>
      <c r="M1554" s="191">
        <f t="shared" ref="M1554" si="6019">M1375+L1554</f>
        <v>0</v>
      </c>
      <c r="N1554" s="191">
        <f t="shared" ref="N1554" si="6020">N1375+M1554</f>
        <v>0</v>
      </c>
      <c r="O1554" s="191">
        <f t="shared" ref="O1554" si="6021">O1375+N1554</f>
        <v>0</v>
      </c>
      <c r="P1554" s="191">
        <f t="shared" ref="P1554" si="6022">P1375+O1554</f>
        <v>0</v>
      </c>
      <c r="Q1554" s="191">
        <f t="shared" ref="Q1554" si="6023">Q1375+P1554</f>
        <v>0</v>
      </c>
      <c r="R1554" s="191">
        <f t="shared" ref="R1554" si="6024">R1375+Q1554</f>
        <v>0</v>
      </c>
      <c r="S1554" s="191">
        <f t="shared" ref="S1554" si="6025">S1375+R1554</f>
        <v>0</v>
      </c>
      <c r="T1554" s="191">
        <f t="shared" ref="T1554" si="6026">T1375+S1554</f>
        <v>0</v>
      </c>
      <c r="U1554" s="191">
        <f t="shared" ref="U1554" si="6027">U1375+T1554</f>
        <v>0</v>
      </c>
      <c r="V1554" s="163"/>
      <c r="W1554" s="191">
        <f t="shared" si="5779"/>
        <v>0</v>
      </c>
      <c r="X1554" s="191">
        <f t="shared" ref="X1554" si="6028">X1375+W1554</f>
        <v>0</v>
      </c>
      <c r="Y1554" s="191">
        <f t="shared" ref="Y1554" si="6029">Y1375+X1554</f>
        <v>0</v>
      </c>
      <c r="Z1554" s="191">
        <f t="shared" ref="Z1554" si="6030">Z1375+Y1554</f>
        <v>0</v>
      </c>
      <c r="AA1554" s="191">
        <f t="shared" ref="AA1554" si="6031">AA1375+Z1554</f>
        <v>0</v>
      </c>
      <c r="AB1554" s="191">
        <f t="shared" ref="AB1554" si="6032">AB1375+AA1554</f>
        <v>0</v>
      </c>
      <c r="AC1554" s="191">
        <f t="shared" ref="AC1554" si="6033">AC1375+AB1554</f>
        <v>0</v>
      </c>
      <c r="AD1554" s="191">
        <f t="shared" ref="AD1554" si="6034">AD1375+AC1554</f>
        <v>-18.375756666666664</v>
      </c>
      <c r="AE1554" s="191">
        <f t="shared" ref="AE1554" si="6035">AE1375+AD1554</f>
        <v>-36.751513333333328</v>
      </c>
      <c r="AF1554" s="191">
        <f t="shared" ref="AF1554" si="6036">AF1375+AE1554</f>
        <v>-55.127269999999996</v>
      </c>
      <c r="AG1554" s="191">
        <f t="shared" ref="AG1554" si="6037">AG1375+AF1554</f>
        <v>-73.503026666666656</v>
      </c>
      <c r="AH1554" s="191">
        <f t="shared" ref="AH1554" si="6038">AH1375+AG1554</f>
        <v>-91.878783333333317</v>
      </c>
      <c r="AI1554" s="191"/>
      <c r="AJ1554" s="191">
        <f t="shared" si="5653"/>
        <v>-110.67217083333331</v>
      </c>
      <c r="AK1554" s="191">
        <f t="shared" ref="AK1554" si="6039">AK1375+AJ1554</f>
        <v>-129.46555833333332</v>
      </c>
      <c r="AL1554" s="191">
        <f t="shared" ref="AL1554" si="6040">AL1375+AK1554</f>
        <v>-148.25894583333331</v>
      </c>
      <c r="AM1554" s="191">
        <f t="shared" ref="AM1554" si="6041">AM1375+AL1554</f>
        <v>-167.05233333333331</v>
      </c>
      <c r="AN1554" s="191">
        <f t="shared" ref="AN1554" si="6042">AN1375+AM1554</f>
        <v>-185.8457208333333</v>
      </c>
      <c r="AO1554" s="191">
        <f t="shared" ref="AO1554" si="6043">AO1375+AN1554</f>
        <v>-204.6391083333333</v>
      </c>
      <c r="AP1554" s="191">
        <f t="shared" ref="AP1554" si="6044">AP1375+AO1554</f>
        <v>-223.43249583333329</v>
      </c>
      <c r="AQ1554" s="191">
        <f t="shared" ref="AQ1554" si="6045">AQ1375+AP1554</f>
        <v>-242.22588333333329</v>
      </c>
      <c r="AR1554" s="191">
        <f t="shared" ref="AR1554" si="6046">AR1375+AQ1554</f>
        <v>-261.01927083333328</v>
      </c>
      <c r="AS1554" s="191">
        <f t="shared" ref="AS1554" si="6047">AS1375+AR1554</f>
        <v>-279.81265833333327</v>
      </c>
      <c r="AT1554" s="191">
        <f t="shared" ref="AT1554" si="6048">AT1375+AS1554</f>
        <v>-298.60604583333327</v>
      </c>
      <c r="AU1554" s="191">
        <f t="shared" ref="AU1554" si="6049">AU1375+AT1554</f>
        <v>-317.39943333333326</v>
      </c>
      <c r="AV1554" s="191"/>
      <c r="AW1554" s="191">
        <f t="shared" si="5782"/>
        <v>-336.19282083333326</v>
      </c>
      <c r="AX1554" s="191">
        <f t="shared" ref="AX1554:BH1554" si="6050">AX1375+AW1554</f>
        <v>-354.98620833333325</v>
      </c>
      <c r="AY1554" s="191">
        <f t="shared" si="6050"/>
        <v>-373.77959583333325</v>
      </c>
      <c r="AZ1554" s="191">
        <f t="shared" si="6050"/>
        <v>-392.57298333333324</v>
      </c>
      <c r="BA1554" s="191">
        <f t="shared" si="6050"/>
        <v>-411.36637083333324</v>
      </c>
      <c r="BB1554" s="191">
        <f t="shared" si="6050"/>
        <v>-430.15975833333323</v>
      </c>
      <c r="BC1554" s="191">
        <f t="shared" si="6050"/>
        <v>-448.95314583333322</v>
      </c>
      <c r="BD1554" s="191">
        <f t="shared" si="6050"/>
        <v>-467.74653333333322</v>
      </c>
      <c r="BE1554" s="191">
        <f t="shared" si="6050"/>
        <v>-486.53992083333321</v>
      </c>
      <c r="BF1554" s="191">
        <f t="shared" si="6050"/>
        <v>-505.33330833333321</v>
      </c>
      <c r="BG1554" s="191">
        <f t="shared" si="6050"/>
        <v>-524.1266958333332</v>
      </c>
      <c r="BH1554" s="191">
        <f t="shared" si="6050"/>
        <v>-542.9200833333332</v>
      </c>
      <c r="BI1554" s="191"/>
      <c r="BV1554" s="163"/>
      <c r="CI1554" s="163"/>
      <c r="CV1554" s="163"/>
      <c r="DI1554" s="163"/>
      <c r="DV1554" s="163"/>
      <c r="EI1554" s="163"/>
    </row>
    <row r="1555" spans="1:139" ht="15.75" outlineLevel="1" x14ac:dyDescent="0.25">
      <c r="A1555" s="2">
        <f t="shared" ref="A1555:E1555" si="6051">A1376</f>
        <v>8</v>
      </c>
      <c r="B1555" s="1" t="str">
        <f t="shared" si="6051"/>
        <v>PRE-09705</v>
      </c>
      <c r="C1555" s="1" t="str">
        <f t="shared" si="6051"/>
        <v>SPP TAU - Circuit 66046</v>
      </c>
      <c r="D1555" s="2" t="str">
        <f t="shared" si="6051"/>
        <v>PRE-09705.1</v>
      </c>
      <c r="E1555" s="162" t="str">
        <f t="shared" si="6051"/>
        <v>SPP TAU - Circuit 66046</v>
      </c>
      <c r="F1555" s="84"/>
      <c r="G1555" s="221"/>
      <c r="H1555" s="221"/>
      <c r="J1555" s="191">
        <f t="shared" ref="J1555:U1555" si="6052">J1376+I1555</f>
        <v>0</v>
      </c>
      <c r="K1555" s="191">
        <f t="shared" si="6052"/>
        <v>0</v>
      </c>
      <c r="L1555" s="191">
        <f t="shared" si="6052"/>
        <v>0</v>
      </c>
      <c r="M1555" s="191">
        <f t="shared" si="6052"/>
        <v>0</v>
      </c>
      <c r="N1555" s="191">
        <f t="shared" si="6052"/>
        <v>0</v>
      </c>
      <c r="O1555" s="191">
        <f t="shared" si="6052"/>
        <v>0</v>
      </c>
      <c r="P1555" s="191">
        <f t="shared" si="6052"/>
        <v>0</v>
      </c>
      <c r="Q1555" s="191">
        <f t="shared" si="6052"/>
        <v>0</v>
      </c>
      <c r="R1555" s="191">
        <f t="shared" si="6052"/>
        <v>0</v>
      </c>
      <c r="S1555" s="191">
        <f t="shared" si="6052"/>
        <v>0</v>
      </c>
      <c r="T1555" s="191">
        <f t="shared" si="6052"/>
        <v>0</v>
      </c>
      <c r="U1555" s="191">
        <f t="shared" si="6052"/>
        <v>0</v>
      </c>
      <c r="V1555" s="163"/>
      <c r="W1555" s="191">
        <f t="shared" si="5779"/>
        <v>0</v>
      </c>
      <c r="X1555" s="191">
        <f t="shared" ref="X1555:AH1555" si="6053">X1376+W1555</f>
        <v>0</v>
      </c>
      <c r="Y1555" s="191">
        <f t="shared" si="6053"/>
        <v>0</v>
      </c>
      <c r="Z1555" s="191">
        <f t="shared" si="6053"/>
        <v>0</v>
      </c>
      <c r="AA1555" s="191">
        <f t="shared" si="6053"/>
        <v>0</v>
      </c>
      <c r="AB1555" s="191">
        <f t="shared" si="6053"/>
        <v>0</v>
      </c>
      <c r="AC1555" s="191">
        <f t="shared" si="6053"/>
        <v>0</v>
      </c>
      <c r="AD1555" s="191">
        <f t="shared" si="6053"/>
        <v>0</v>
      </c>
      <c r="AE1555" s="191">
        <f t="shared" si="6053"/>
        <v>0</v>
      </c>
      <c r="AF1555" s="191">
        <f t="shared" si="6053"/>
        <v>0</v>
      </c>
      <c r="AG1555" s="191">
        <f t="shared" si="6053"/>
        <v>0</v>
      </c>
      <c r="AH1555" s="191">
        <f t="shared" si="6053"/>
        <v>0</v>
      </c>
      <c r="AI1555" s="191"/>
      <c r="AJ1555" s="191">
        <f t="shared" si="5653"/>
        <v>0</v>
      </c>
      <c r="AK1555" s="191">
        <f t="shared" ref="AK1555:AU1555" si="6054">AK1376+AJ1555</f>
        <v>0</v>
      </c>
      <c r="AL1555" s="191">
        <f t="shared" si="6054"/>
        <v>-173.50563066666675</v>
      </c>
      <c r="AM1555" s="191">
        <f t="shared" si="6054"/>
        <v>-347.01126133333349</v>
      </c>
      <c r="AN1555" s="191">
        <f t="shared" si="6054"/>
        <v>-520.51689200000021</v>
      </c>
      <c r="AO1555" s="191">
        <f t="shared" si="6054"/>
        <v>-694.02252266666699</v>
      </c>
      <c r="AP1555" s="191">
        <f t="shared" si="6054"/>
        <v>-867.52815333333376</v>
      </c>
      <c r="AQ1555" s="191">
        <f t="shared" si="6054"/>
        <v>-1041.0337840000004</v>
      </c>
      <c r="AR1555" s="191">
        <f t="shared" si="6054"/>
        <v>-1214.5394146666672</v>
      </c>
      <c r="AS1555" s="191">
        <f t="shared" si="6054"/>
        <v>-1388.045045333334</v>
      </c>
      <c r="AT1555" s="191">
        <f t="shared" si="6054"/>
        <v>-1561.5506760000007</v>
      </c>
      <c r="AU1555" s="191">
        <f t="shared" si="6054"/>
        <v>-1735.0563066666675</v>
      </c>
      <c r="AV1555" s="191"/>
      <c r="AW1555" s="191">
        <f t="shared" si="5782"/>
        <v>-1908.5619373333343</v>
      </c>
      <c r="AX1555" s="191">
        <f t="shared" ref="AX1555:BH1555" si="6055">AX1376+AW1555</f>
        <v>-2082.0675680000008</v>
      </c>
      <c r="AY1555" s="191">
        <f t="shared" si="6055"/>
        <v>-2255.5731986666674</v>
      </c>
      <c r="AZ1555" s="191">
        <f t="shared" si="6055"/>
        <v>-2429.0788293333339</v>
      </c>
      <c r="BA1555" s="191">
        <f t="shared" si="6055"/>
        <v>-2602.5844600000005</v>
      </c>
      <c r="BB1555" s="191">
        <f t="shared" si="6055"/>
        <v>-2776.090090666667</v>
      </c>
      <c r="BC1555" s="191">
        <f t="shared" si="6055"/>
        <v>-2949.5957213333336</v>
      </c>
      <c r="BD1555" s="191">
        <f t="shared" si="6055"/>
        <v>-3123.1013520000001</v>
      </c>
      <c r="BE1555" s="191">
        <f t="shared" si="6055"/>
        <v>-3296.6069826666667</v>
      </c>
      <c r="BF1555" s="191">
        <f t="shared" si="6055"/>
        <v>-3470.1126133333332</v>
      </c>
      <c r="BG1555" s="191">
        <f t="shared" si="6055"/>
        <v>-3643.6182439999998</v>
      </c>
      <c r="BH1555" s="191">
        <f t="shared" si="6055"/>
        <v>-3817.1238746666663</v>
      </c>
      <c r="BI1555" s="191"/>
      <c r="BV1555" s="163"/>
      <c r="CI1555" s="163"/>
      <c r="CV1555" s="163"/>
      <c r="DI1555" s="163"/>
      <c r="DV1555" s="163"/>
      <c r="EI1555" s="163"/>
    </row>
    <row r="1556" spans="1:139" ht="15.75" outlineLevel="1" x14ac:dyDescent="0.25">
      <c r="A1556" s="2">
        <f t="shared" ref="A1556:E1560" si="6056">A1377</f>
        <v>9</v>
      </c>
      <c r="B1556" s="1" t="str">
        <f t="shared" si="6056"/>
        <v>PRE-09711</v>
      </c>
      <c r="C1556" s="1" t="str">
        <f t="shared" si="6056"/>
        <v>SPP TAU - Circuit 66059</v>
      </c>
      <c r="D1556" s="2" t="str">
        <f t="shared" si="6056"/>
        <v>PRE-09711.1</v>
      </c>
      <c r="E1556" s="162" t="str">
        <f t="shared" si="6056"/>
        <v>SPP TAU - Circuit 66059</v>
      </c>
      <c r="F1556" s="84"/>
      <c r="G1556" s="221"/>
      <c r="H1556" s="221"/>
      <c r="J1556" s="191">
        <f t="shared" ref="J1556:U1556" si="6057">J1377+I1556</f>
        <v>0</v>
      </c>
      <c r="K1556" s="191">
        <f t="shared" si="6057"/>
        <v>0</v>
      </c>
      <c r="L1556" s="191">
        <f t="shared" si="6057"/>
        <v>0</v>
      </c>
      <c r="M1556" s="191">
        <f t="shared" si="6057"/>
        <v>0</v>
      </c>
      <c r="N1556" s="191">
        <f t="shared" si="6057"/>
        <v>0</v>
      </c>
      <c r="O1556" s="191">
        <f t="shared" si="6057"/>
        <v>0</v>
      </c>
      <c r="P1556" s="191">
        <f t="shared" si="6057"/>
        <v>0</v>
      </c>
      <c r="Q1556" s="191">
        <f t="shared" si="6057"/>
        <v>0</v>
      </c>
      <c r="R1556" s="191">
        <f t="shared" si="6057"/>
        <v>0</v>
      </c>
      <c r="S1556" s="191">
        <f t="shared" si="6057"/>
        <v>0</v>
      </c>
      <c r="T1556" s="191">
        <f t="shared" si="6057"/>
        <v>0</v>
      </c>
      <c r="U1556" s="191">
        <f t="shared" si="6057"/>
        <v>0</v>
      </c>
      <c r="V1556" s="163"/>
      <c r="W1556" s="191">
        <f t="shared" si="5779"/>
        <v>0</v>
      </c>
      <c r="X1556" s="191">
        <f t="shared" ref="X1556:AH1556" si="6058">X1377+W1556</f>
        <v>0</v>
      </c>
      <c r="Y1556" s="191">
        <f t="shared" si="6058"/>
        <v>-3.7620599999999995</v>
      </c>
      <c r="Z1556" s="191">
        <f t="shared" si="6058"/>
        <v>-7.524119999999999</v>
      </c>
      <c r="AA1556" s="191">
        <f t="shared" si="6058"/>
        <v>-11.286179999999998</v>
      </c>
      <c r="AB1556" s="191">
        <f t="shared" si="6058"/>
        <v>-15.048239999999998</v>
      </c>
      <c r="AC1556" s="191">
        <f t="shared" si="6058"/>
        <v>-18.810299999999998</v>
      </c>
      <c r="AD1556" s="191">
        <f t="shared" si="6058"/>
        <v>-22.572359999999996</v>
      </c>
      <c r="AE1556" s="191">
        <f t="shared" si="6058"/>
        <v>-26.334419999999994</v>
      </c>
      <c r="AF1556" s="191">
        <f t="shared" si="6058"/>
        <v>-30.096479999999993</v>
      </c>
      <c r="AG1556" s="191">
        <f t="shared" si="6058"/>
        <v>-33.858539999999991</v>
      </c>
      <c r="AH1556" s="191">
        <f t="shared" si="6058"/>
        <v>-37.620599999999989</v>
      </c>
      <c r="AI1556" s="191"/>
      <c r="AJ1556" s="191">
        <f t="shared" si="5653"/>
        <v>-40.546646666666653</v>
      </c>
      <c r="AK1556" s="191">
        <f t="shared" ref="AK1556:AU1556" si="6059">AK1377+AJ1556</f>
        <v>-43.472693333333318</v>
      </c>
      <c r="AL1556" s="191">
        <f t="shared" si="6059"/>
        <v>-46.398739999999982</v>
      </c>
      <c r="AM1556" s="191">
        <f t="shared" si="6059"/>
        <v>-49.324786666666647</v>
      </c>
      <c r="AN1556" s="191">
        <f t="shared" si="6059"/>
        <v>-52.250833333333311</v>
      </c>
      <c r="AO1556" s="191">
        <f t="shared" si="6059"/>
        <v>-55.176879999999976</v>
      </c>
      <c r="AP1556" s="191">
        <f t="shared" si="6059"/>
        <v>-58.10292666666664</v>
      </c>
      <c r="AQ1556" s="191">
        <f t="shared" si="6059"/>
        <v>-61.028973333333305</v>
      </c>
      <c r="AR1556" s="191">
        <f t="shared" si="6059"/>
        <v>-63.955019999999969</v>
      </c>
      <c r="AS1556" s="191">
        <f t="shared" si="6059"/>
        <v>-66.881066666666641</v>
      </c>
      <c r="AT1556" s="191">
        <f t="shared" si="6059"/>
        <v>-69.807113333333305</v>
      </c>
      <c r="AU1556" s="191">
        <f t="shared" si="6059"/>
        <v>-72.73315999999997</v>
      </c>
      <c r="AV1556" s="191"/>
      <c r="AW1556" s="191">
        <f t="shared" si="5782"/>
        <v>-75.659206666666634</v>
      </c>
      <c r="AX1556" s="191">
        <f t="shared" ref="AX1556:BH1556" si="6060">AX1377+AW1556</f>
        <v>-78.585253333333299</v>
      </c>
      <c r="AY1556" s="191">
        <f t="shared" si="6060"/>
        <v>-81.511299999999963</v>
      </c>
      <c r="AZ1556" s="191">
        <f t="shared" si="6060"/>
        <v>-84.437346666666627</v>
      </c>
      <c r="BA1556" s="191">
        <f t="shared" si="6060"/>
        <v>-87.363393333333292</v>
      </c>
      <c r="BB1556" s="191">
        <f t="shared" si="6060"/>
        <v>-90.289439999999956</v>
      </c>
      <c r="BC1556" s="191">
        <f t="shared" si="6060"/>
        <v>-93.215486666666621</v>
      </c>
      <c r="BD1556" s="191">
        <f t="shared" si="6060"/>
        <v>-96.141533333333285</v>
      </c>
      <c r="BE1556" s="191">
        <f t="shared" si="6060"/>
        <v>-99.06757999999995</v>
      </c>
      <c r="BF1556" s="191">
        <f t="shared" si="6060"/>
        <v>-101.99362666666661</v>
      </c>
      <c r="BG1556" s="191">
        <f t="shared" si="6060"/>
        <v>-104.91967333333328</v>
      </c>
      <c r="BH1556" s="191">
        <f t="shared" si="6060"/>
        <v>-107.84571999999994</v>
      </c>
      <c r="BI1556" s="191"/>
      <c r="BV1556" s="163"/>
      <c r="CI1556" s="163"/>
      <c r="CV1556" s="163"/>
      <c r="DI1556" s="163"/>
      <c r="DV1556" s="163"/>
      <c r="EI1556" s="163"/>
    </row>
    <row r="1557" spans="1:139" ht="15.75" outlineLevel="1" x14ac:dyDescent="0.25">
      <c r="A1557" s="2">
        <f t="shared" si="6056"/>
        <v>9</v>
      </c>
      <c r="B1557" s="1" t="str">
        <f t="shared" si="6056"/>
        <v>PRE-09711</v>
      </c>
      <c r="C1557" s="1" t="str">
        <f t="shared" si="6056"/>
        <v>SPP TAU - Circuit 66059</v>
      </c>
      <c r="D1557" s="2" t="str">
        <f t="shared" si="6056"/>
        <v>PRE-09711.1</v>
      </c>
      <c r="E1557" s="162" t="str">
        <f t="shared" si="6056"/>
        <v>SPP TAU - Circuit 66059</v>
      </c>
      <c r="F1557" s="84"/>
      <c r="G1557" s="221"/>
      <c r="H1557" s="221"/>
      <c r="J1557" s="191">
        <f t="shared" ref="J1557" si="6061">J1378+I1557</f>
        <v>0</v>
      </c>
      <c r="K1557" s="191">
        <f t="shared" ref="K1557" si="6062">K1378+J1557</f>
        <v>0</v>
      </c>
      <c r="L1557" s="191">
        <f t="shared" ref="L1557" si="6063">L1378+K1557</f>
        <v>0</v>
      </c>
      <c r="M1557" s="191">
        <f t="shared" ref="M1557" si="6064">M1378+L1557</f>
        <v>0</v>
      </c>
      <c r="N1557" s="191">
        <f t="shared" ref="N1557" si="6065">N1378+M1557</f>
        <v>0</v>
      </c>
      <c r="O1557" s="191">
        <f t="shared" ref="O1557" si="6066">O1378+N1557</f>
        <v>0</v>
      </c>
      <c r="P1557" s="191">
        <f t="shared" ref="P1557" si="6067">P1378+O1557</f>
        <v>0</v>
      </c>
      <c r="Q1557" s="191">
        <f t="shared" ref="Q1557" si="6068">Q1378+P1557</f>
        <v>0</v>
      </c>
      <c r="R1557" s="191">
        <f t="shared" ref="R1557" si="6069">R1378+Q1557</f>
        <v>0</v>
      </c>
      <c r="S1557" s="191">
        <f t="shared" ref="S1557" si="6070">S1378+R1557</f>
        <v>0</v>
      </c>
      <c r="T1557" s="191">
        <f t="shared" ref="T1557" si="6071">T1378+S1557</f>
        <v>0</v>
      </c>
      <c r="U1557" s="191">
        <f t="shared" ref="U1557" si="6072">U1378+T1557</f>
        <v>0</v>
      </c>
      <c r="V1557" s="163"/>
      <c r="W1557" s="191">
        <f t="shared" si="5779"/>
        <v>0</v>
      </c>
      <c r="X1557" s="191">
        <f t="shared" ref="X1557" si="6073">X1378+W1557</f>
        <v>0</v>
      </c>
      <c r="Y1557" s="191">
        <f t="shared" ref="Y1557" si="6074">Y1378+X1557</f>
        <v>-95.332510000000013</v>
      </c>
      <c r="Z1557" s="191">
        <f t="shared" ref="Z1557" si="6075">Z1378+Y1557</f>
        <v>-190.66502000000003</v>
      </c>
      <c r="AA1557" s="191">
        <f t="shared" ref="AA1557" si="6076">AA1378+Z1557</f>
        <v>-285.99753000000004</v>
      </c>
      <c r="AB1557" s="191">
        <f t="shared" ref="AB1557" si="6077">AB1378+AA1557</f>
        <v>-381.33004000000005</v>
      </c>
      <c r="AC1557" s="191">
        <f t="shared" ref="AC1557" si="6078">AC1378+AB1557</f>
        <v>-476.66255000000007</v>
      </c>
      <c r="AD1557" s="191">
        <f t="shared" ref="AD1557" si="6079">AD1378+AC1557</f>
        <v>-571.99506000000008</v>
      </c>
      <c r="AE1557" s="191">
        <f t="shared" ref="AE1557" si="6080">AE1378+AD1557</f>
        <v>-667.32757000000015</v>
      </c>
      <c r="AF1557" s="191">
        <f t="shared" ref="AF1557" si="6081">AF1378+AE1557</f>
        <v>-762.66008000000011</v>
      </c>
      <c r="AG1557" s="191">
        <f t="shared" ref="AG1557" si="6082">AG1378+AF1557</f>
        <v>-857.99259000000006</v>
      </c>
      <c r="AH1557" s="191">
        <f t="shared" ref="AH1557" si="6083">AH1378+AG1557</f>
        <v>-953.32510000000002</v>
      </c>
      <c r="AI1557" s="191"/>
      <c r="AJ1557" s="191">
        <f t="shared" si="5653"/>
        <v>-1052.0623425000001</v>
      </c>
      <c r="AK1557" s="191">
        <f t="shared" ref="AK1557" si="6084">AK1378+AJ1557</f>
        <v>-1150.7995850000002</v>
      </c>
      <c r="AL1557" s="191">
        <f t="shared" ref="AL1557" si="6085">AL1378+AK1557</f>
        <v>-1249.5368275000003</v>
      </c>
      <c r="AM1557" s="191">
        <f t="shared" ref="AM1557" si="6086">AM1378+AL1557</f>
        <v>-1348.2740700000004</v>
      </c>
      <c r="AN1557" s="191">
        <f t="shared" ref="AN1557" si="6087">AN1378+AM1557</f>
        <v>-1447.0113125000005</v>
      </c>
      <c r="AO1557" s="191">
        <f t="shared" ref="AO1557" si="6088">AO1378+AN1557</f>
        <v>-1545.7485550000006</v>
      </c>
      <c r="AP1557" s="191">
        <f t="shared" ref="AP1557" si="6089">AP1378+AO1557</f>
        <v>-1644.4857975000007</v>
      </c>
      <c r="AQ1557" s="191">
        <f t="shared" ref="AQ1557" si="6090">AQ1378+AP1557</f>
        <v>-1743.2230400000008</v>
      </c>
      <c r="AR1557" s="191">
        <f t="shared" ref="AR1557" si="6091">AR1378+AQ1557</f>
        <v>-1841.9602825000009</v>
      </c>
      <c r="AS1557" s="191">
        <f t="shared" ref="AS1557" si="6092">AS1378+AR1557</f>
        <v>-1940.697525000001</v>
      </c>
      <c r="AT1557" s="191">
        <f t="shared" ref="AT1557" si="6093">AT1378+AS1557</f>
        <v>-2039.434767500001</v>
      </c>
      <c r="AU1557" s="191">
        <f t="shared" ref="AU1557" si="6094">AU1378+AT1557</f>
        <v>-2138.1720100000011</v>
      </c>
      <c r="AV1557" s="191"/>
      <c r="AW1557" s="191">
        <f t="shared" si="5782"/>
        <v>-2236.909252500001</v>
      </c>
      <c r="AX1557" s="191">
        <f t="shared" ref="AX1557:BH1557" si="6095">AX1378+AW1557</f>
        <v>-2335.6464950000009</v>
      </c>
      <c r="AY1557" s="191">
        <f t="shared" si="6095"/>
        <v>-2434.3837375000007</v>
      </c>
      <c r="AZ1557" s="191">
        <f t="shared" si="6095"/>
        <v>-2533.1209800000006</v>
      </c>
      <c r="BA1557" s="191">
        <f t="shared" si="6095"/>
        <v>-2631.8582225000005</v>
      </c>
      <c r="BB1557" s="191">
        <f t="shared" si="6095"/>
        <v>-2730.5954650000003</v>
      </c>
      <c r="BC1557" s="191">
        <f t="shared" si="6095"/>
        <v>-2829.3327075000002</v>
      </c>
      <c r="BD1557" s="191">
        <f t="shared" si="6095"/>
        <v>-2928.0699500000001</v>
      </c>
      <c r="BE1557" s="191">
        <f t="shared" si="6095"/>
        <v>-3026.8071924999999</v>
      </c>
      <c r="BF1557" s="191">
        <f t="shared" si="6095"/>
        <v>-3125.5444349999998</v>
      </c>
      <c r="BG1557" s="191">
        <f t="shared" si="6095"/>
        <v>-3224.2816774999997</v>
      </c>
      <c r="BH1557" s="191">
        <f t="shared" si="6095"/>
        <v>-3323.0189199999995</v>
      </c>
      <c r="BI1557" s="191"/>
      <c r="BV1557" s="163"/>
      <c r="CI1557" s="163"/>
      <c r="CV1557" s="163"/>
      <c r="DI1557" s="163"/>
      <c r="DV1557" s="163"/>
      <c r="EI1557" s="163"/>
    </row>
    <row r="1558" spans="1:139" ht="15.75" outlineLevel="1" x14ac:dyDescent="0.25">
      <c r="A1558" s="2">
        <f t="shared" si="6056"/>
        <v>10</v>
      </c>
      <c r="B1558" s="1" t="str">
        <f t="shared" si="6056"/>
        <v>PRE-09712</v>
      </c>
      <c r="C1558" s="1" t="str">
        <f t="shared" si="6056"/>
        <v>SPP TAU - Circuit 230008</v>
      </c>
      <c r="D1558" s="2" t="str">
        <f t="shared" si="6056"/>
        <v>PRE-09712.1</v>
      </c>
      <c r="E1558" s="162" t="str">
        <f t="shared" si="6056"/>
        <v>SPP TAU - Circuit 230008</v>
      </c>
      <c r="F1558" s="84"/>
      <c r="G1558" s="221"/>
      <c r="H1558" s="221"/>
      <c r="J1558" s="191">
        <f t="shared" ref="J1558:U1558" si="6096">J1379+I1558</f>
        <v>0</v>
      </c>
      <c r="K1558" s="191">
        <f t="shared" si="6096"/>
        <v>0</v>
      </c>
      <c r="L1558" s="191">
        <f t="shared" si="6096"/>
        <v>0</v>
      </c>
      <c r="M1558" s="191">
        <f t="shared" si="6096"/>
        <v>0</v>
      </c>
      <c r="N1558" s="191">
        <f t="shared" si="6096"/>
        <v>0</v>
      </c>
      <c r="O1558" s="191">
        <f t="shared" si="6096"/>
        <v>0</v>
      </c>
      <c r="P1558" s="191">
        <f t="shared" si="6096"/>
        <v>0</v>
      </c>
      <c r="Q1558" s="191">
        <f t="shared" si="6096"/>
        <v>0</v>
      </c>
      <c r="R1558" s="191">
        <f t="shared" si="6096"/>
        <v>0</v>
      </c>
      <c r="S1558" s="191">
        <f t="shared" si="6096"/>
        <v>0</v>
      </c>
      <c r="T1558" s="191">
        <f t="shared" si="6096"/>
        <v>0</v>
      </c>
      <c r="U1558" s="191">
        <f t="shared" si="6096"/>
        <v>0</v>
      </c>
      <c r="V1558" s="163"/>
      <c r="W1558" s="191">
        <f t="shared" si="5779"/>
        <v>0</v>
      </c>
      <c r="X1558" s="191">
        <f t="shared" ref="X1558:AH1558" si="6097">X1379+W1558</f>
        <v>0</v>
      </c>
      <c r="Y1558" s="191">
        <f t="shared" si="6097"/>
        <v>0</v>
      </c>
      <c r="Z1558" s="191">
        <f t="shared" si="6097"/>
        <v>0</v>
      </c>
      <c r="AA1558" s="191">
        <f t="shared" si="6097"/>
        <v>0</v>
      </c>
      <c r="AB1558" s="191">
        <f t="shared" si="6097"/>
        <v>0</v>
      </c>
      <c r="AC1558" s="191">
        <f t="shared" si="6097"/>
        <v>0</v>
      </c>
      <c r="AD1558" s="191">
        <f t="shared" si="6097"/>
        <v>-312.17582999999996</v>
      </c>
      <c r="AE1558" s="191">
        <f t="shared" si="6097"/>
        <v>-624.35165999999992</v>
      </c>
      <c r="AF1558" s="191">
        <f t="shared" si="6097"/>
        <v>-936.52748999999994</v>
      </c>
      <c r="AG1558" s="191">
        <f t="shared" si="6097"/>
        <v>-1248.7033199999998</v>
      </c>
      <c r="AH1558" s="191">
        <f t="shared" si="6097"/>
        <v>-1560.8791499999998</v>
      </c>
      <c r="AI1558" s="191"/>
      <c r="AJ1558" s="191">
        <f t="shared" si="5653"/>
        <v>-1803.682573333333</v>
      </c>
      <c r="AK1558" s="191">
        <f t="shared" ref="AK1558:AU1558" si="6098">AK1379+AJ1558</f>
        <v>-2046.4859966666663</v>
      </c>
      <c r="AL1558" s="191">
        <f t="shared" si="6098"/>
        <v>-2289.2894199999996</v>
      </c>
      <c r="AM1558" s="191">
        <f t="shared" si="6098"/>
        <v>-2532.0928433333329</v>
      </c>
      <c r="AN1558" s="191">
        <f t="shared" si="6098"/>
        <v>-2774.8962666666662</v>
      </c>
      <c r="AO1558" s="191">
        <f t="shared" si="6098"/>
        <v>-3017.6996899999995</v>
      </c>
      <c r="AP1558" s="191">
        <f t="shared" si="6098"/>
        <v>-3260.5031133333327</v>
      </c>
      <c r="AQ1558" s="191">
        <f t="shared" si="6098"/>
        <v>-3503.306536666666</v>
      </c>
      <c r="AR1558" s="191">
        <f t="shared" si="6098"/>
        <v>-3746.1099599999993</v>
      </c>
      <c r="AS1558" s="191">
        <f t="shared" si="6098"/>
        <v>-3988.9133833333326</v>
      </c>
      <c r="AT1558" s="191">
        <f t="shared" si="6098"/>
        <v>-4231.7168066666663</v>
      </c>
      <c r="AU1558" s="191">
        <f t="shared" si="6098"/>
        <v>-4474.5202300000001</v>
      </c>
      <c r="AV1558" s="191"/>
      <c r="AW1558" s="191">
        <f t="shared" si="5782"/>
        <v>-4717.3236533333338</v>
      </c>
      <c r="AX1558" s="191">
        <f t="shared" ref="AX1558:BH1558" si="6099">AX1379+AW1558</f>
        <v>-4960.1270766666676</v>
      </c>
      <c r="AY1558" s="191">
        <f t="shared" si="6099"/>
        <v>-5202.9305000000013</v>
      </c>
      <c r="AZ1558" s="191">
        <f t="shared" si="6099"/>
        <v>-5445.733923333335</v>
      </c>
      <c r="BA1558" s="191">
        <f t="shared" si="6099"/>
        <v>-5688.5373466666688</v>
      </c>
      <c r="BB1558" s="191">
        <f t="shared" si="6099"/>
        <v>-5931.3407700000025</v>
      </c>
      <c r="BC1558" s="191">
        <f t="shared" si="6099"/>
        <v>-6174.1441933333363</v>
      </c>
      <c r="BD1558" s="191">
        <f t="shared" si="6099"/>
        <v>-6416.94761666667</v>
      </c>
      <c r="BE1558" s="191">
        <f t="shared" si="6099"/>
        <v>-6659.7510400000037</v>
      </c>
      <c r="BF1558" s="191">
        <f t="shared" si="6099"/>
        <v>-6902.5544633333375</v>
      </c>
      <c r="BG1558" s="191">
        <f t="shared" si="6099"/>
        <v>-7145.3578866666712</v>
      </c>
      <c r="BH1558" s="191">
        <f t="shared" si="6099"/>
        <v>-7388.161310000005</v>
      </c>
      <c r="BI1558" s="191"/>
      <c r="BV1558" s="163"/>
      <c r="CI1558" s="163"/>
      <c r="CV1558" s="163"/>
      <c r="DI1558" s="163"/>
      <c r="DV1558" s="163"/>
      <c r="EI1558" s="163"/>
    </row>
    <row r="1559" spans="1:139" ht="15.75" outlineLevel="1" x14ac:dyDescent="0.25">
      <c r="A1559" s="2">
        <f t="shared" si="6056"/>
        <v>10</v>
      </c>
      <c r="B1559" s="1" t="str">
        <f t="shared" si="6056"/>
        <v>PRE-09712</v>
      </c>
      <c r="C1559" s="1" t="str">
        <f t="shared" si="6056"/>
        <v>SPP TAU - Circuit 230008</v>
      </c>
      <c r="D1559" s="2" t="str">
        <f t="shared" si="6056"/>
        <v>PRE-09712.1</v>
      </c>
      <c r="E1559" s="162" t="str">
        <f t="shared" si="6056"/>
        <v>SPP TAU - Circuit 230008</v>
      </c>
      <c r="F1559" s="84"/>
      <c r="G1559" s="221"/>
      <c r="H1559" s="221"/>
      <c r="J1559" s="191">
        <f t="shared" ref="J1559" si="6100">J1380+I1559</f>
        <v>0</v>
      </c>
      <c r="K1559" s="191">
        <f t="shared" ref="K1559" si="6101">K1380+J1559</f>
        <v>0</v>
      </c>
      <c r="L1559" s="191">
        <f t="shared" ref="L1559" si="6102">L1380+K1559</f>
        <v>0</v>
      </c>
      <c r="M1559" s="191">
        <f t="shared" ref="M1559" si="6103">M1380+L1559</f>
        <v>0</v>
      </c>
      <c r="N1559" s="191">
        <f t="shared" ref="N1559" si="6104">N1380+M1559</f>
        <v>0</v>
      </c>
      <c r="O1559" s="191">
        <f t="shared" ref="O1559" si="6105">O1380+N1559</f>
        <v>0</v>
      </c>
      <c r="P1559" s="191">
        <f t="shared" ref="P1559" si="6106">P1380+O1559</f>
        <v>0</v>
      </c>
      <c r="Q1559" s="191">
        <f t="shared" ref="Q1559" si="6107">Q1380+P1559</f>
        <v>0</v>
      </c>
      <c r="R1559" s="191">
        <f t="shared" ref="R1559" si="6108">R1380+Q1559</f>
        <v>0</v>
      </c>
      <c r="S1559" s="191">
        <f t="shared" ref="S1559" si="6109">S1380+R1559</f>
        <v>0</v>
      </c>
      <c r="T1559" s="191">
        <f t="shared" ref="T1559" si="6110">T1380+S1559</f>
        <v>0</v>
      </c>
      <c r="U1559" s="191">
        <f t="shared" ref="U1559" si="6111">U1380+T1559</f>
        <v>0</v>
      </c>
      <c r="V1559" s="163"/>
      <c r="W1559" s="191">
        <f t="shared" si="5779"/>
        <v>0</v>
      </c>
      <c r="X1559" s="191">
        <f t="shared" ref="X1559" si="6112">X1380+W1559</f>
        <v>0</v>
      </c>
      <c r="Y1559" s="191">
        <f t="shared" ref="Y1559" si="6113">Y1380+X1559</f>
        <v>0</v>
      </c>
      <c r="Z1559" s="191">
        <f t="shared" ref="Z1559" si="6114">Z1380+Y1559</f>
        <v>0</v>
      </c>
      <c r="AA1559" s="191">
        <f t="shared" ref="AA1559" si="6115">AA1380+Z1559</f>
        <v>0</v>
      </c>
      <c r="AB1559" s="191">
        <f t="shared" ref="AB1559" si="6116">AB1380+AA1559</f>
        <v>0</v>
      </c>
      <c r="AC1559" s="191">
        <f t="shared" ref="AC1559" si="6117">AC1380+AB1559</f>
        <v>0</v>
      </c>
      <c r="AD1559" s="191">
        <f t="shared" ref="AD1559" si="6118">AD1380+AC1559</f>
        <v>-240.67617000000001</v>
      </c>
      <c r="AE1559" s="191">
        <f t="shared" ref="AE1559" si="6119">AE1380+AD1559</f>
        <v>-481.35234000000003</v>
      </c>
      <c r="AF1559" s="191">
        <f t="shared" ref="AF1559" si="6120">AF1380+AE1559</f>
        <v>-722.0285100000001</v>
      </c>
      <c r="AG1559" s="191">
        <f t="shared" ref="AG1559" si="6121">AG1380+AF1559</f>
        <v>-962.70468000000005</v>
      </c>
      <c r="AH1559" s="191">
        <f t="shared" ref="AH1559" si="6122">AH1380+AG1559</f>
        <v>-1203.38085</v>
      </c>
      <c r="AI1559" s="191"/>
      <c r="AJ1559" s="191">
        <f t="shared" si="5653"/>
        <v>-1452.6525975</v>
      </c>
      <c r="AK1559" s="191">
        <f t="shared" ref="AK1559" si="6123">AK1380+AJ1559</f>
        <v>-1701.9243449999999</v>
      </c>
      <c r="AL1559" s="191">
        <f t="shared" ref="AL1559" si="6124">AL1380+AK1559</f>
        <v>-1951.1960924999998</v>
      </c>
      <c r="AM1559" s="191">
        <f t="shared" ref="AM1559" si="6125">AM1380+AL1559</f>
        <v>-2200.4678399999998</v>
      </c>
      <c r="AN1559" s="191">
        <f t="shared" ref="AN1559" si="6126">AN1380+AM1559</f>
        <v>-2449.7395874999997</v>
      </c>
      <c r="AO1559" s="191">
        <f t="shared" ref="AO1559" si="6127">AO1380+AN1559</f>
        <v>-2699.0113349999997</v>
      </c>
      <c r="AP1559" s="191">
        <f t="shared" ref="AP1559" si="6128">AP1380+AO1559</f>
        <v>-2948.2830824999996</v>
      </c>
      <c r="AQ1559" s="191">
        <f t="shared" ref="AQ1559" si="6129">AQ1380+AP1559</f>
        <v>-3197.5548299999996</v>
      </c>
      <c r="AR1559" s="191">
        <f t="shared" ref="AR1559" si="6130">AR1380+AQ1559</f>
        <v>-3446.8265774999995</v>
      </c>
      <c r="AS1559" s="191">
        <f t="shared" ref="AS1559" si="6131">AS1380+AR1559</f>
        <v>-3696.0983249999995</v>
      </c>
      <c r="AT1559" s="191">
        <f t="shared" ref="AT1559" si="6132">AT1380+AS1559</f>
        <v>-3945.3700724999994</v>
      </c>
      <c r="AU1559" s="191">
        <f t="shared" ref="AU1559" si="6133">AU1380+AT1559</f>
        <v>-4194.6418199999998</v>
      </c>
      <c r="AV1559" s="191"/>
      <c r="AW1559" s="191">
        <f t="shared" si="5782"/>
        <v>-4443.9135674999998</v>
      </c>
      <c r="AX1559" s="191">
        <f t="shared" ref="AX1559:BH1559" si="6134">AX1380+AW1559</f>
        <v>-4693.1853149999997</v>
      </c>
      <c r="AY1559" s="191">
        <f t="shared" si="6134"/>
        <v>-4942.4570624999997</v>
      </c>
      <c r="AZ1559" s="191">
        <f t="shared" si="6134"/>
        <v>-5191.7288099999996</v>
      </c>
      <c r="BA1559" s="191">
        <f t="shared" si="6134"/>
        <v>-5441.0005574999996</v>
      </c>
      <c r="BB1559" s="191">
        <f t="shared" si="6134"/>
        <v>-5690.2723049999995</v>
      </c>
      <c r="BC1559" s="191">
        <f t="shared" si="6134"/>
        <v>-5939.5440524999995</v>
      </c>
      <c r="BD1559" s="191">
        <f t="shared" si="6134"/>
        <v>-6188.8157999999994</v>
      </c>
      <c r="BE1559" s="191">
        <f t="shared" si="6134"/>
        <v>-6438.0875474999993</v>
      </c>
      <c r="BF1559" s="191">
        <f t="shared" si="6134"/>
        <v>-6687.3592949999993</v>
      </c>
      <c r="BG1559" s="191">
        <f t="shared" si="6134"/>
        <v>-6936.6310424999992</v>
      </c>
      <c r="BH1559" s="191">
        <f t="shared" si="6134"/>
        <v>-7185.9027899999992</v>
      </c>
      <c r="BI1559" s="191"/>
      <c r="BV1559" s="163"/>
      <c r="CI1559" s="163"/>
      <c r="CV1559" s="163"/>
      <c r="DI1559" s="163"/>
      <c r="DV1559" s="163"/>
      <c r="EI1559" s="163"/>
    </row>
    <row r="1560" spans="1:139" ht="15.75" outlineLevel="1" x14ac:dyDescent="0.25">
      <c r="A1560" s="2">
        <f t="shared" si="6056"/>
        <v>10</v>
      </c>
      <c r="B1560" s="1" t="str">
        <f t="shared" si="6056"/>
        <v>PRE-09712</v>
      </c>
      <c r="C1560" s="1" t="str">
        <f t="shared" si="6056"/>
        <v>SPP TAU - Circuit 230008</v>
      </c>
      <c r="D1560" s="2" t="str">
        <f t="shared" si="6056"/>
        <v>PRE-09712.1</v>
      </c>
      <c r="E1560" s="162" t="str">
        <f t="shared" si="6056"/>
        <v>SPP TAU - Circuit 230008</v>
      </c>
      <c r="F1560" s="84"/>
      <c r="G1560" s="221"/>
      <c r="H1560" s="221"/>
      <c r="J1560" s="191">
        <f t="shared" ref="J1560" si="6135">J1381+I1560</f>
        <v>0</v>
      </c>
      <c r="K1560" s="191">
        <f t="shared" ref="K1560" si="6136">K1381+J1560</f>
        <v>0</v>
      </c>
      <c r="L1560" s="191">
        <f t="shared" ref="L1560" si="6137">L1381+K1560</f>
        <v>0</v>
      </c>
      <c r="M1560" s="191">
        <f t="shared" ref="M1560" si="6138">M1381+L1560</f>
        <v>0</v>
      </c>
      <c r="N1560" s="191">
        <f t="shared" ref="N1560" si="6139">N1381+M1560</f>
        <v>0</v>
      </c>
      <c r="O1560" s="191">
        <f t="shared" ref="O1560" si="6140">O1381+N1560</f>
        <v>0</v>
      </c>
      <c r="P1560" s="191">
        <f t="shared" ref="P1560" si="6141">P1381+O1560</f>
        <v>0</v>
      </c>
      <c r="Q1560" s="191">
        <f t="shared" ref="Q1560" si="6142">Q1381+P1560</f>
        <v>0</v>
      </c>
      <c r="R1560" s="191">
        <f t="shared" ref="R1560" si="6143">R1381+Q1560</f>
        <v>0</v>
      </c>
      <c r="S1560" s="191">
        <f t="shared" ref="S1560" si="6144">S1381+R1560</f>
        <v>0</v>
      </c>
      <c r="T1560" s="191">
        <f t="shared" ref="T1560" si="6145">T1381+S1560</f>
        <v>0</v>
      </c>
      <c r="U1560" s="191">
        <f t="shared" ref="U1560" si="6146">U1381+T1560</f>
        <v>0</v>
      </c>
      <c r="V1560" s="163"/>
      <c r="W1560" s="191">
        <f t="shared" si="5779"/>
        <v>0</v>
      </c>
      <c r="X1560" s="191">
        <f t="shared" ref="X1560" si="6147">X1381+W1560</f>
        <v>0</v>
      </c>
      <c r="Y1560" s="191">
        <f t="shared" ref="Y1560" si="6148">Y1381+X1560</f>
        <v>0</v>
      </c>
      <c r="Z1560" s="191">
        <f t="shared" ref="Z1560" si="6149">Z1381+Y1560</f>
        <v>0</v>
      </c>
      <c r="AA1560" s="191">
        <f t="shared" ref="AA1560" si="6150">AA1381+Z1560</f>
        <v>0</v>
      </c>
      <c r="AB1560" s="191">
        <f t="shared" ref="AB1560" si="6151">AB1381+AA1560</f>
        <v>0</v>
      </c>
      <c r="AC1560" s="191">
        <f t="shared" ref="AC1560" si="6152">AC1381+AB1560</f>
        <v>0</v>
      </c>
      <c r="AD1560" s="191">
        <f t="shared" ref="AD1560" si="6153">AD1381+AC1560</f>
        <v>-4.4160966666666672</v>
      </c>
      <c r="AE1560" s="191">
        <f t="shared" ref="AE1560" si="6154">AE1381+AD1560</f>
        <v>-8.8321933333333345</v>
      </c>
      <c r="AF1560" s="191">
        <f t="shared" ref="AF1560" si="6155">AF1381+AE1560</f>
        <v>-13.248290000000001</v>
      </c>
      <c r="AG1560" s="191">
        <f t="shared" ref="AG1560" si="6156">AG1381+AF1560</f>
        <v>-17.664386666666669</v>
      </c>
      <c r="AH1560" s="191">
        <f t="shared" ref="AH1560" si="6157">AH1381+AG1560</f>
        <v>-22.080483333333337</v>
      </c>
      <c r="AI1560" s="191"/>
      <c r="AJ1560" s="191">
        <f t="shared" ref="AJ1560:AJ1591" si="6158">AJ1381+AH1560</f>
        <v>-26.596945833333336</v>
      </c>
      <c r="AK1560" s="191">
        <f t="shared" ref="AK1560" si="6159">AK1381+AJ1560</f>
        <v>-31.113408333333336</v>
      </c>
      <c r="AL1560" s="191">
        <f t="shared" ref="AL1560" si="6160">AL1381+AK1560</f>
        <v>-35.629870833333335</v>
      </c>
      <c r="AM1560" s="191">
        <f t="shared" ref="AM1560" si="6161">AM1381+AL1560</f>
        <v>-40.146333333333338</v>
      </c>
      <c r="AN1560" s="191">
        <f t="shared" ref="AN1560" si="6162">AN1381+AM1560</f>
        <v>-44.662795833333341</v>
      </c>
      <c r="AO1560" s="191">
        <f t="shared" ref="AO1560" si="6163">AO1381+AN1560</f>
        <v>-49.179258333333344</v>
      </c>
      <c r="AP1560" s="191">
        <f t="shared" ref="AP1560" si="6164">AP1381+AO1560</f>
        <v>-53.695720833333347</v>
      </c>
      <c r="AQ1560" s="191">
        <f t="shared" ref="AQ1560" si="6165">AQ1381+AP1560</f>
        <v>-58.21218333333335</v>
      </c>
      <c r="AR1560" s="191">
        <f t="shared" ref="AR1560" si="6166">AR1381+AQ1560</f>
        <v>-62.728645833333353</v>
      </c>
      <c r="AS1560" s="191">
        <f t="shared" ref="AS1560" si="6167">AS1381+AR1560</f>
        <v>-67.245108333333349</v>
      </c>
      <c r="AT1560" s="191">
        <f t="shared" ref="AT1560" si="6168">AT1381+AS1560</f>
        <v>-71.761570833333352</v>
      </c>
      <c r="AU1560" s="191">
        <f t="shared" ref="AU1560" si="6169">AU1381+AT1560</f>
        <v>-76.278033333333354</v>
      </c>
      <c r="AV1560" s="191"/>
      <c r="AW1560" s="191">
        <f t="shared" si="5782"/>
        <v>-80.794495833333357</v>
      </c>
      <c r="AX1560" s="191">
        <f t="shared" ref="AX1560:BH1560" si="6170">AX1381+AW1560</f>
        <v>-85.31095833333336</v>
      </c>
      <c r="AY1560" s="191">
        <f t="shared" si="6170"/>
        <v>-89.827420833333363</v>
      </c>
      <c r="AZ1560" s="191">
        <f t="shared" si="6170"/>
        <v>-94.343883333333366</v>
      </c>
      <c r="BA1560" s="191">
        <f t="shared" si="6170"/>
        <v>-98.860345833333369</v>
      </c>
      <c r="BB1560" s="191">
        <f t="shared" si="6170"/>
        <v>-103.37680833333337</v>
      </c>
      <c r="BC1560" s="191">
        <f t="shared" si="6170"/>
        <v>-107.89327083333337</v>
      </c>
      <c r="BD1560" s="191">
        <f t="shared" si="6170"/>
        <v>-112.40973333333338</v>
      </c>
      <c r="BE1560" s="191">
        <f t="shared" si="6170"/>
        <v>-116.92619583333338</v>
      </c>
      <c r="BF1560" s="191">
        <f t="shared" si="6170"/>
        <v>-121.44265833333338</v>
      </c>
      <c r="BG1560" s="191">
        <f t="shared" si="6170"/>
        <v>-125.95912083333339</v>
      </c>
      <c r="BH1560" s="191">
        <f t="shared" si="6170"/>
        <v>-130.47558333333339</v>
      </c>
      <c r="BI1560" s="191"/>
      <c r="BV1560" s="163"/>
      <c r="CI1560" s="163"/>
      <c r="CV1560" s="163"/>
      <c r="DI1560" s="163"/>
      <c r="DV1560" s="163"/>
      <c r="EI1560" s="163"/>
    </row>
    <row r="1561" spans="1:139" ht="15.75" outlineLevel="1" x14ac:dyDescent="0.25">
      <c r="A1561" s="2">
        <f t="shared" ref="A1561:E1561" si="6171">A1382</f>
        <v>11</v>
      </c>
      <c r="B1561" s="1" t="str">
        <f t="shared" si="6171"/>
        <v>PRE-09722</v>
      </c>
      <c r="C1561" s="1" t="str">
        <f t="shared" si="6171"/>
        <v>SPP TAU - Circuit 230010</v>
      </c>
      <c r="D1561" s="2" t="str">
        <f t="shared" si="6171"/>
        <v>PRE-09722.1</v>
      </c>
      <c r="E1561" s="162" t="str">
        <f t="shared" si="6171"/>
        <v>SPP TAU - Circuit 230010</v>
      </c>
      <c r="F1561" s="84"/>
      <c r="G1561" s="221"/>
      <c r="H1561" s="221"/>
      <c r="J1561" s="191">
        <f t="shared" ref="J1561:U1561" si="6172">J1382+I1561</f>
        <v>0</v>
      </c>
      <c r="K1561" s="191">
        <f t="shared" si="6172"/>
        <v>0</v>
      </c>
      <c r="L1561" s="191">
        <f t="shared" si="6172"/>
        <v>0</v>
      </c>
      <c r="M1561" s="191">
        <f t="shared" si="6172"/>
        <v>0</v>
      </c>
      <c r="N1561" s="191">
        <f t="shared" si="6172"/>
        <v>0</v>
      </c>
      <c r="O1561" s="191">
        <f t="shared" si="6172"/>
        <v>0</v>
      </c>
      <c r="P1561" s="191">
        <f t="shared" si="6172"/>
        <v>0</v>
      </c>
      <c r="Q1561" s="191">
        <f t="shared" si="6172"/>
        <v>0</v>
      </c>
      <c r="R1561" s="191">
        <f t="shared" si="6172"/>
        <v>0</v>
      </c>
      <c r="S1561" s="191">
        <f t="shared" si="6172"/>
        <v>0</v>
      </c>
      <c r="T1561" s="191">
        <f t="shared" si="6172"/>
        <v>0</v>
      </c>
      <c r="U1561" s="191">
        <f t="shared" si="6172"/>
        <v>0</v>
      </c>
      <c r="V1561" s="163"/>
      <c r="W1561" s="191">
        <f t="shared" si="5779"/>
        <v>0</v>
      </c>
      <c r="X1561" s="191">
        <f t="shared" ref="X1561:AH1561" si="6173">X1382+W1561</f>
        <v>0</v>
      </c>
      <c r="Y1561" s="191">
        <f t="shared" si="6173"/>
        <v>0</v>
      </c>
      <c r="Z1561" s="191">
        <f t="shared" si="6173"/>
        <v>0</v>
      </c>
      <c r="AA1561" s="191">
        <f t="shared" si="6173"/>
        <v>0</v>
      </c>
      <c r="AB1561" s="191">
        <f t="shared" si="6173"/>
        <v>0</v>
      </c>
      <c r="AC1561" s="191">
        <f t="shared" si="6173"/>
        <v>0</v>
      </c>
      <c r="AD1561" s="191">
        <f t="shared" si="6173"/>
        <v>0</v>
      </c>
      <c r="AE1561" s="191">
        <f t="shared" si="6173"/>
        <v>0</v>
      </c>
      <c r="AF1561" s="191">
        <f t="shared" si="6173"/>
        <v>0</v>
      </c>
      <c r="AG1561" s="191">
        <f t="shared" si="6173"/>
        <v>0</v>
      </c>
      <c r="AH1561" s="191">
        <f t="shared" si="6173"/>
        <v>0</v>
      </c>
      <c r="AI1561" s="191"/>
      <c r="AJ1561" s="191">
        <f t="shared" si="6158"/>
        <v>0</v>
      </c>
      <c r="AK1561" s="191">
        <f t="shared" ref="AK1561:AU1561" si="6174">AK1382+AJ1561</f>
        <v>0</v>
      </c>
      <c r="AL1561" s="191">
        <f t="shared" si="6174"/>
        <v>0</v>
      </c>
      <c r="AM1561" s="191">
        <f t="shared" si="6174"/>
        <v>0</v>
      </c>
      <c r="AN1561" s="191">
        <f t="shared" si="6174"/>
        <v>0</v>
      </c>
      <c r="AO1561" s="191">
        <f t="shared" si="6174"/>
        <v>0</v>
      </c>
      <c r="AP1561" s="191">
        <f t="shared" si="6174"/>
        <v>0</v>
      </c>
      <c r="AQ1561" s="191">
        <f t="shared" si="6174"/>
        <v>0</v>
      </c>
      <c r="AR1561" s="191">
        <f t="shared" si="6174"/>
        <v>0</v>
      </c>
      <c r="AS1561" s="191">
        <f t="shared" si="6174"/>
        <v>0</v>
      </c>
      <c r="AT1561" s="191">
        <f t="shared" si="6174"/>
        <v>0</v>
      </c>
      <c r="AU1561" s="191">
        <f t="shared" si="6174"/>
        <v>0</v>
      </c>
      <c r="AV1561" s="191"/>
      <c r="AW1561" s="191">
        <f t="shared" si="5782"/>
        <v>0</v>
      </c>
      <c r="AX1561" s="191">
        <f t="shared" ref="AX1561:BH1561" si="6175">AX1382+AW1561</f>
        <v>0</v>
      </c>
      <c r="AY1561" s="191">
        <f t="shared" si="6175"/>
        <v>0</v>
      </c>
      <c r="AZ1561" s="191">
        <f t="shared" si="6175"/>
        <v>0</v>
      </c>
      <c r="BA1561" s="191">
        <f t="shared" si="6175"/>
        <v>0</v>
      </c>
      <c r="BB1561" s="191">
        <f t="shared" si="6175"/>
        <v>0</v>
      </c>
      <c r="BC1561" s="191">
        <f t="shared" si="6175"/>
        <v>0</v>
      </c>
      <c r="BD1561" s="191">
        <f t="shared" si="6175"/>
        <v>0</v>
      </c>
      <c r="BE1561" s="191">
        <f t="shared" si="6175"/>
        <v>0</v>
      </c>
      <c r="BF1561" s="191">
        <f t="shared" si="6175"/>
        <v>0</v>
      </c>
      <c r="BG1561" s="191">
        <f t="shared" si="6175"/>
        <v>0</v>
      </c>
      <c r="BH1561" s="191">
        <f t="shared" si="6175"/>
        <v>0</v>
      </c>
      <c r="BI1561" s="191"/>
      <c r="BV1561" s="163"/>
      <c r="CI1561" s="163"/>
      <c r="CV1561" s="163"/>
      <c r="DI1561" s="163"/>
      <c r="DV1561" s="163"/>
      <c r="EI1561" s="163"/>
    </row>
    <row r="1562" spans="1:139" ht="15.75" outlineLevel="1" x14ac:dyDescent="0.25">
      <c r="A1562" s="2">
        <f t="shared" ref="A1562:E1562" si="6176">A1383</f>
        <v>12</v>
      </c>
      <c r="B1562" s="1" t="str">
        <f t="shared" si="6176"/>
        <v>PRE-09723</v>
      </c>
      <c r="C1562" s="1" t="str">
        <f t="shared" si="6176"/>
        <v>SPP TAU - Circuit 230038</v>
      </c>
      <c r="D1562" s="2" t="str">
        <f t="shared" si="6176"/>
        <v>PRE-09723.1</v>
      </c>
      <c r="E1562" s="162" t="str">
        <f t="shared" si="6176"/>
        <v>SPP TAU - Circuit 230038</v>
      </c>
      <c r="F1562" s="84"/>
      <c r="G1562" s="221"/>
      <c r="H1562" s="221"/>
      <c r="J1562" s="191">
        <f t="shared" ref="J1562:U1562" si="6177">J1383+I1562</f>
        <v>0</v>
      </c>
      <c r="K1562" s="191">
        <f t="shared" si="6177"/>
        <v>0</v>
      </c>
      <c r="L1562" s="191">
        <f t="shared" si="6177"/>
        <v>0</v>
      </c>
      <c r="M1562" s="191">
        <f t="shared" si="6177"/>
        <v>0</v>
      </c>
      <c r="N1562" s="191">
        <f t="shared" si="6177"/>
        <v>0</v>
      </c>
      <c r="O1562" s="191">
        <f t="shared" si="6177"/>
        <v>0</v>
      </c>
      <c r="P1562" s="191">
        <f t="shared" si="6177"/>
        <v>0</v>
      </c>
      <c r="Q1562" s="191">
        <f t="shared" si="6177"/>
        <v>0</v>
      </c>
      <c r="R1562" s="191">
        <f t="shared" si="6177"/>
        <v>0</v>
      </c>
      <c r="S1562" s="191">
        <f t="shared" si="6177"/>
        <v>0</v>
      </c>
      <c r="T1562" s="191">
        <f t="shared" si="6177"/>
        <v>0</v>
      </c>
      <c r="U1562" s="191">
        <f t="shared" si="6177"/>
        <v>0</v>
      </c>
      <c r="V1562" s="163"/>
      <c r="W1562" s="191">
        <f t="shared" si="5779"/>
        <v>0</v>
      </c>
      <c r="X1562" s="191">
        <f t="shared" ref="X1562:AH1562" si="6178">X1383+W1562</f>
        <v>0</v>
      </c>
      <c r="Y1562" s="191">
        <f t="shared" si="6178"/>
        <v>0</v>
      </c>
      <c r="Z1562" s="191">
        <f t="shared" si="6178"/>
        <v>0</v>
      </c>
      <c r="AA1562" s="191">
        <f t="shared" si="6178"/>
        <v>0</v>
      </c>
      <c r="AB1562" s="191">
        <f t="shared" si="6178"/>
        <v>0</v>
      </c>
      <c r="AC1562" s="191">
        <f t="shared" si="6178"/>
        <v>0</v>
      </c>
      <c r="AD1562" s="191">
        <f t="shared" si="6178"/>
        <v>0</v>
      </c>
      <c r="AE1562" s="191">
        <f t="shared" si="6178"/>
        <v>0</v>
      </c>
      <c r="AF1562" s="191">
        <f t="shared" si="6178"/>
        <v>0</v>
      </c>
      <c r="AG1562" s="191">
        <f t="shared" si="6178"/>
        <v>0</v>
      </c>
      <c r="AH1562" s="191">
        <f t="shared" si="6178"/>
        <v>0</v>
      </c>
      <c r="AI1562" s="191"/>
      <c r="AJ1562" s="191">
        <f t="shared" si="6158"/>
        <v>0</v>
      </c>
      <c r="AK1562" s="191">
        <f t="shared" ref="AK1562:AU1562" si="6179">AK1383+AJ1562</f>
        <v>0</v>
      </c>
      <c r="AL1562" s="191">
        <f t="shared" si="6179"/>
        <v>0</v>
      </c>
      <c r="AM1562" s="191">
        <f t="shared" si="6179"/>
        <v>0</v>
      </c>
      <c r="AN1562" s="191">
        <f t="shared" si="6179"/>
        <v>0</v>
      </c>
      <c r="AO1562" s="191">
        <f t="shared" si="6179"/>
        <v>0</v>
      </c>
      <c r="AP1562" s="191">
        <f t="shared" si="6179"/>
        <v>0</v>
      </c>
      <c r="AQ1562" s="191">
        <f t="shared" si="6179"/>
        <v>0</v>
      </c>
      <c r="AR1562" s="191">
        <f t="shared" si="6179"/>
        <v>0</v>
      </c>
      <c r="AS1562" s="191">
        <f t="shared" si="6179"/>
        <v>0</v>
      </c>
      <c r="AT1562" s="191">
        <f t="shared" si="6179"/>
        <v>0</v>
      </c>
      <c r="AU1562" s="191">
        <f t="shared" si="6179"/>
        <v>0</v>
      </c>
      <c r="AV1562" s="191"/>
      <c r="AW1562" s="191">
        <f t="shared" si="5782"/>
        <v>0</v>
      </c>
      <c r="AX1562" s="191">
        <f t="shared" ref="AX1562:BH1562" si="6180">AX1383+AW1562</f>
        <v>0</v>
      </c>
      <c r="AY1562" s="191">
        <f t="shared" si="6180"/>
        <v>0</v>
      </c>
      <c r="AZ1562" s="191">
        <f t="shared" si="6180"/>
        <v>0</v>
      </c>
      <c r="BA1562" s="191">
        <f t="shared" si="6180"/>
        <v>0</v>
      </c>
      <c r="BB1562" s="191">
        <f t="shared" si="6180"/>
        <v>0</v>
      </c>
      <c r="BC1562" s="191">
        <f t="shared" si="6180"/>
        <v>0</v>
      </c>
      <c r="BD1562" s="191">
        <f t="shared" si="6180"/>
        <v>0</v>
      </c>
      <c r="BE1562" s="191">
        <f t="shared" si="6180"/>
        <v>0</v>
      </c>
      <c r="BF1562" s="191">
        <f t="shared" si="6180"/>
        <v>0</v>
      </c>
      <c r="BG1562" s="191">
        <f t="shared" si="6180"/>
        <v>0</v>
      </c>
      <c r="BH1562" s="191">
        <f t="shared" si="6180"/>
        <v>0</v>
      </c>
      <c r="BI1562" s="191"/>
      <c r="BV1562" s="163"/>
      <c r="CI1562" s="163"/>
      <c r="CV1562" s="163"/>
      <c r="DI1562" s="163"/>
      <c r="DV1562" s="163"/>
      <c r="EI1562" s="163"/>
    </row>
    <row r="1563" spans="1:139" ht="15.75" outlineLevel="1" x14ac:dyDescent="0.25">
      <c r="A1563" s="2">
        <f t="shared" ref="A1563:E1563" si="6181">A1384</f>
        <v>13</v>
      </c>
      <c r="B1563" s="1" t="str">
        <f t="shared" si="6181"/>
        <v>PRE-09724</v>
      </c>
      <c r="C1563" s="1" t="str">
        <f t="shared" si="6181"/>
        <v>SPP TAU - Circuit 230003</v>
      </c>
      <c r="D1563" s="2" t="str">
        <f t="shared" si="6181"/>
        <v>PRE-09724.1</v>
      </c>
      <c r="E1563" s="162" t="str">
        <f t="shared" si="6181"/>
        <v>SPP TAU - Circuit 230003</v>
      </c>
      <c r="F1563" s="84"/>
      <c r="G1563" s="221"/>
      <c r="H1563" s="221"/>
      <c r="J1563" s="191">
        <f t="shared" ref="J1563:U1563" si="6182">J1384+I1563</f>
        <v>0</v>
      </c>
      <c r="K1563" s="191">
        <f t="shared" si="6182"/>
        <v>0</v>
      </c>
      <c r="L1563" s="191">
        <f t="shared" si="6182"/>
        <v>0</v>
      </c>
      <c r="M1563" s="191">
        <f t="shared" si="6182"/>
        <v>0</v>
      </c>
      <c r="N1563" s="191">
        <f t="shared" si="6182"/>
        <v>0</v>
      </c>
      <c r="O1563" s="191">
        <f t="shared" si="6182"/>
        <v>0</v>
      </c>
      <c r="P1563" s="191">
        <f t="shared" si="6182"/>
        <v>0</v>
      </c>
      <c r="Q1563" s="191">
        <f t="shared" si="6182"/>
        <v>0</v>
      </c>
      <c r="R1563" s="191">
        <f t="shared" si="6182"/>
        <v>0</v>
      </c>
      <c r="S1563" s="191">
        <f t="shared" si="6182"/>
        <v>0</v>
      </c>
      <c r="T1563" s="191">
        <f t="shared" si="6182"/>
        <v>0</v>
      </c>
      <c r="U1563" s="191">
        <f t="shared" si="6182"/>
        <v>0</v>
      </c>
      <c r="V1563" s="163"/>
      <c r="W1563" s="191">
        <f t="shared" si="5779"/>
        <v>0</v>
      </c>
      <c r="X1563" s="191">
        <f t="shared" ref="X1563:AH1563" si="6183">X1384+W1563</f>
        <v>0</v>
      </c>
      <c r="Y1563" s="191">
        <f t="shared" si="6183"/>
        <v>0</v>
      </c>
      <c r="Z1563" s="191">
        <f t="shared" si="6183"/>
        <v>0</v>
      </c>
      <c r="AA1563" s="191">
        <f t="shared" si="6183"/>
        <v>0</v>
      </c>
      <c r="AB1563" s="191">
        <f t="shared" si="6183"/>
        <v>0</v>
      </c>
      <c r="AC1563" s="191">
        <f t="shared" si="6183"/>
        <v>0</v>
      </c>
      <c r="AD1563" s="191">
        <f t="shared" si="6183"/>
        <v>0</v>
      </c>
      <c r="AE1563" s="191">
        <f t="shared" si="6183"/>
        <v>0</v>
      </c>
      <c r="AF1563" s="191">
        <f t="shared" si="6183"/>
        <v>0</v>
      </c>
      <c r="AG1563" s="191">
        <f t="shared" si="6183"/>
        <v>0</v>
      </c>
      <c r="AH1563" s="191">
        <f t="shared" si="6183"/>
        <v>-168.47465999999997</v>
      </c>
      <c r="AI1563" s="191"/>
      <c r="AJ1563" s="191">
        <f t="shared" si="6158"/>
        <v>-299.51050666666663</v>
      </c>
      <c r="AK1563" s="191">
        <f t="shared" ref="AK1563:AU1563" si="6184">AK1384+AJ1563</f>
        <v>-430.54635333333329</v>
      </c>
      <c r="AL1563" s="191">
        <f t="shared" si="6184"/>
        <v>-561.58219999999994</v>
      </c>
      <c r="AM1563" s="191">
        <f t="shared" si="6184"/>
        <v>-692.6180466666666</v>
      </c>
      <c r="AN1563" s="191">
        <f t="shared" si="6184"/>
        <v>-823.65389333333326</v>
      </c>
      <c r="AO1563" s="191">
        <f t="shared" si="6184"/>
        <v>-954.68973999999992</v>
      </c>
      <c r="AP1563" s="191">
        <f t="shared" si="6184"/>
        <v>-1085.7255866666667</v>
      </c>
      <c r="AQ1563" s="191">
        <f t="shared" si="6184"/>
        <v>-1216.7614333333333</v>
      </c>
      <c r="AR1563" s="191">
        <f t="shared" si="6184"/>
        <v>-1347.79728</v>
      </c>
      <c r="AS1563" s="191">
        <f t="shared" si="6184"/>
        <v>-1478.8331266666667</v>
      </c>
      <c r="AT1563" s="191">
        <f t="shared" si="6184"/>
        <v>-1609.8689733333333</v>
      </c>
      <c r="AU1563" s="191">
        <f t="shared" si="6184"/>
        <v>-1740.90482</v>
      </c>
      <c r="AV1563" s="191"/>
      <c r="AW1563" s="191">
        <f t="shared" si="5782"/>
        <v>-1871.9406666666666</v>
      </c>
      <c r="AX1563" s="191">
        <f t="shared" ref="AX1563:BH1563" si="6185">AX1384+AW1563</f>
        <v>-2002.9765133333333</v>
      </c>
      <c r="AY1563" s="191">
        <f t="shared" si="6185"/>
        <v>-2134.0123600000002</v>
      </c>
      <c r="AZ1563" s="191">
        <f t="shared" si="6185"/>
        <v>-2265.0482066666668</v>
      </c>
      <c r="BA1563" s="191">
        <f t="shared" si="6185"/>
        <v>-2396.0840533333335</v>
      </c>
      <c r="BB1563" s="191">
        <f t="shared" si="6185"/>
        <v>-2527.1199000000001</v>
      </c>
      <c r="BC1563" s="191">
        <f t="shared" si="6185"/>
        <v>-2658.1557466666668</v>
      </c>
      <c r="BD1563" s="191">
        <f t="shared" si="6185"/>
        <v>-2789.1915933333335</v>
      </c>
      <c r="BE1563" s="191">
        <f t="shared" si="6185"/>
        <v>-2920.2274400000001</v>
      </c>
      <c r="BF1563" s="191">
        <f t="shared" si="6185"/>
        <v>-3051.2632866666668</v>
      </c>
      <c r="BG1563" s="191">
        <f t="shared" si="6185"/>
        <v>-3182.2991333333334</v>
      </c>
      <c r="BH1563" s="191">
        <f t="shared" si="6185"/>
        <v>-3313.3349800000001</v>
      </c>
      <c r="BI1563" s="191"/>
      <c r="BV1563" s="163"/>
      <c r="CI1563" s="163"/>
      <c r="CV1563" s="163"/>
      <c r="DI1563" s="163"/>
      <c r="DV1563" s="163"/>
      <c r="EI1563" s="163"/>
    </row>
    <row r="1564" spans="1:139" ht="15.75" outlineLevel="1" x14ac:dyDescent="0.25">
      <c r="A1564" s="2">
        <f t="shared" ref="A1564:E1564" si="6186">A1385</f>
        <v>13</v>
      </c>
      <c r="B1564" s="1" t="str">
        <f t="shared" si="6186"/>
        <v>PRE-09724</v>
      </c>
      <c r="C1564" s="1" t="str">
        <f t="shared" si="6186"/>
        <v>SPP TAU - Circuit 230003</v>
      </c>
      <c r="D1564" s="2" t="str">
        <f t="shared" si="6186"/>
        <v>PRE-09724.1</v>
      </c>
      <c r="E1564" s="162" t="str">
        <f t="shared" si="6186"/>
        <v>SPP TAU - Circuit 230003</v>
      </c>
      <c r="F1564" s="84"/>
      <c r="G1564" s="221"/>
      <c r="H1564" s="221"/>
      <c r="J1564" s="191"/>
      <c r="K1564" s="191"/>
      <c r="L1564" s="191"/>
      <c r="M1564" s="191"/>
      <c r="N1564" s="191"/>
      <c r="O1564" s="191"/>
      <c r="P1564" s="191"/>
      <c r="Q1564" s="191"/>
      <c r="R1564" s="191"/>
      <c r="S1564" s="191"/>
      <c r="T1564" s="191"/>
      <c r="U1564" s="191"/>
      <c r="V1564" s="163"/>
      <c r="W1564" s="191">
        <f t="shared" si="5779"/>
        <v>0</v>
      </c>
      <c r="X1564" s="191">
        <f t="shared" ref="X1564:AH1564" si="6187">X1385+W1564</f>
        <v>0</v>
      </c>
      <c r="Y1564" s="191">
        <f t="shared" si="6187"/>
        <v>0</v>
      </c>
      <c r="Z1564" s="191">
        <f t="shared" si="6187"/>
        <v>0</v>
      </c>
      <c r="AA1564" s="191">
        <f t="shared" si="6187"/>
        <v>0</v>
      </c>
      <c r="AB1564" s="191">
        <f t="shared" si="6187"/>
        <v>0</v>
      </c>
      <c r="AC1564" s="191">
        <f t="shared" si="6187"/>
        <v>0</v>
      </c>
      <c r="AD1564" s="191">
        <f t="shared" si="6187"/>
        <v>0</v>
      </c>
      <c r="AE1564" s="191">
        <f t="shared" si="6187"/>
        <v>0</v>
      </c>
      <c r="AF1564" s="191">
        <f t="shared" si="6187"/>
        <v>0</v>
      </c>
      <c r="AG1564" s="191">
        <f t="shared" si="6187"/>
        <v>0</v>
      </c>
      <c r="AH1564" s="191">
        <f t="shared" si="6187"/>
        <v>-140.71185333333335</v>
      </c>
      <c r="AI1564" s="191"/>
      <c r="AJ1564" s="191">
        <f t="shared" si="6158"/>
        <v>-286.44913000000003</v>
      </c>
      <c r="AK1564" s="191">
        <f t="shared" ref="AK1564:AU1564" si="6188">AK1385+AJ1564</f>
        <v>-432.1864066666667</v>
      </c>
      <c r="AL1564" s="191">
        <f t="shared" si="6188"/>
        <v>-577.92368333333343</v>
      </c>
      <c r="AM1564" s="191">
        <f t="shared" si="6188"/>
        <v>-723.66096000000016</v>
      </c>
      <c r="AN1564" s="191">
        <f t="shared" si="6188"/>
        <v>-869.39823666666689</v>
      </c>
      <c r="AO1564" s="191">
        <f t="shared" si="6188"/>
        <v>-1015.1355133333336</v>
      </c>
      <c r="AP1564" s="191">
        <f t="shared" si="6188"/>
        <v>-1160.8727900000004</v>
      </c>
      <c r="AQ1564" s="191">
        <f t="shared" si="6188"/>
        <v>-1306.6100666666671</v>
      </c>
      <c r="AR1564" s="191">
        <f t="shared" si="6188"/>
        <v>-1452.3473433333338</v>
      </c>
      <c r="AS1564" s="191">
        <f t="shared" si="6188"/>
        <v>-1598.0846200000005</v>
      </c>
      <c r="AT1564" s="191">
        <f t="shared" si="6188"/>
        <v>-1743.8218966666673</v>
      </c>
      <c r="AU1564" s="191">
        <f t="shared" si="6188"/>
        <v>-1889.559173333334</v>
      </c>
      <c r="AV1564" s="191"/>
      <c r="AW1564" s="191">
        <f t="shared" si="5782"/>
        <v>-2035.2964500000007</v>
      </c>
      <c r="AX1564" s="191">
        <f t="shared" ref="AX1564:BH1564" si="6189">AX1385+AW1564</f>
        <v>-2181.0337266666675</v>
      </c>
      <c r="AY1564" s="191">
        <f t="shared" si="6189"/>
        <v>-2326.7710033333342</v>
      </c>
      <c r="AZ1564" s="191">
        <f t="shared" si="6189"/>
        <v>-2472.5082800000009</v>
      </c>
      <c r="BA1564" s="191">
        <f t="shared" si="6189"/>
        <v>-2618.2455566666677</v>
      </c>
      <c r="BB1564" s="191">
        <f t="shared" si="6189"/>
        <v>-2763.9828333333344</v>
      </c>
      <c r="BC1564" s="191">
        <f t="shared" si="6189"/>
        <v>-2909.7201100000011</v>
      </c>
      <c r="BD1564" s="191">
        <f t="shared" si="6189"/>
        <v>-3055.4573866666678</v>
      </c>
      <c r="BE1564" s="191">
        <f t="shared" si="6189"/>
        <v>-3201.1946633333346</v>
      </c>
      <c r="BF1564" s="191">
        <f t="shared" si="6189"/>
        <v>-3346.9319400000013</v>
      </c>
      <c r="BG1564" s="191">
        <f t="shared" si="6189"/>
        <v>-3492.669216666668</v>
      </c>
      <c r="BH1564" s="191">
        <f t="shared" si="6189"/>
        <v>-3638.4064933333348</v>
      </c>
      <c r="BI1564" s="191"/>
      <c r="BV1564" s="163"/>
      <c r="CI1564" s="163"/>
      <c r="CV1564" s="163"/>
      <c r="DI1564" s="163"/>
      <c r="DV1564" s="163"/>
      <c r="EI1564" s="163"/>
    </row>
    <row r="1565" spans="1:139" ht="15.75" outlineLevel="1" x14ac:dyDescent="0.25">
      <c r="A1565" s="2">
        <f t="shared" ref="A1565:E1565" si="6190">A1386</f>
        <v>14</v>
      </c>
      <c r="B1565" s="1" t="str">
        <f t="shared" si="6190"/>
        <v>PRE-09725</v>
      </c>
      <c r="C1565" s="1" t="str">
        <f t="shared" si="6190"/>
        <v>SPP TAU - Circuit 230005</v>
      </c>
      <c r="D1565" s="2" t="str">
        <f t="shared" si="6190"/>
        <v>PRE-09725.1 / A2764953</v>
      </c>
      <c r="E1565" s="162" t="str">
        <f t="shared" si="6190"/>
        <v>SPP TAU - Circuit 230005</v>
      </c>
      <c r="F1565" s="84"/>
      <c r="G1565" s="221"/>
      <c r="H1565" s="221"/>
      <c r="J1565" s="191">
        <f t="shared" ref="J1565:U1565" si="6191">J1386+I1565</f>
        <v>0</v>
      </c>
      <c r="K1565" s="191">
        <f t="shared" si="6191"/>
        <v>0</v>
      </c>
      <c r="L1565" s="191">
        <f t="shared" si="6191"/>
        <v>0</v>
      </c>
      <c r="M1565" s="191">
        <f t="shared" si="6191"/>
        <v>0</v>
      </c>
      <c r="N1565" s="191">
        <f t="shared" si="6191"/>
        <v>0</v>
      </c>
      <c r="O1565" s="191">
        <f t="shared" si="6191"/>
        <v>0</v>
      </c>
      <c r="P1565" s="191">
        <f t="shared" si="6191"/>
        <v>0</v>
      </c>
      <c r="Q1565" s="191">
        <f t="shared" si="6191"/>
        <v>0</v>
      </c>
      <c r="R1565" s="191">
        <f t="shared" si="6191"/>
        <v>0</v>
      </c>
      <c r="S1565" s="191">
        <f t="shared" si="6191"/>
        <v>0</v>
      </c>
      <c r="T1565" s="191">
        <f t="shared" si="6191"/>
        <v>0</v>
      </c>
      <c r="U1565" s="191">
        <f t="shared" si="6191"/>
        <v>0</v>
      </c>
      <c r="V1565" s="163"/>
      <c r="W1565" s="191">
        <f t="shared" si="5779"/>
        <v>0</v>
      </c>
      <c r="X1565" s="191">
        <f t="shared" ref="X1565:AH1565" si="6192">X1386+W1565</f>
        <v>0</v>
      </c>
      <c r="Y1565" s="191">
        <f t="shared" si="6192"/>
        <v>0</v>
      </c>
      <c r="Z1565" s="191">
        <f t="shared" si="6192"/>
        <v>0</v>
      </c>
      <c r="AA1565" s="191">
        <f t="shared" si="6192"/>
        <v>0</v>
      </c>
      <c r="AB1565" s="191">
        <f t="shared" si="6192"/>
        <v>0</v>
      </c>
      <c r="AC1565" s="191">
        <f t="shared" si="6192"/>
        <v>0</v>
      </c>
      <c r="AD1565" s="191">
        <f t="shared" si="6192"/>
        <v>0</v>
      </c>
      <c r="AE1565" s="191">
        <f t="shared" si="6192"/>
        <v>0</v>
      </c>
      <c r="AF1565" s="191">
        <f t="shared" si="6192"/>
        <v>0</v>
      </c>
      <c r="AG1565" s="191">
        <f t="shared" si="6192"/>
        <v>0</v>
      </c>
      <c r="AH1565" s="191">
        <f t="shared" si="6192"/>
        <v>-107.10356999999999</v>
      </c>
      <c r="AI1565" s="191"/>
      <c r="AJ1565" s="191">
        <f t="shared" si="6158"/>
        <v>-190.40634666666665</v>
      </c>
      <c r="AK1565" s="191">
        <f t="shared" ref="AK1565:AU1565" si="6193">AK1386+AJ1565</f>
        <v>-273.70912333333331</v>
      </c>
      <c r="AL1565" s="191">
        <f t="shared" si="6193"/>
        <v>-357.01189999999997</v>
      </c>
      <c r="AM1565" s="191">
        <f t="shared" si="6193"/>
        <v>-440.31467666666663</v>
      </c>
      <c r="AN1565" s="191">
        <f t="shared" si="6193"/>
        <v>-523.61745333333329</v>
      </c>
      <c r="AO1565" s="191">
        <f t="shared" si="6193"/>
        <v>-606.92022999999995</v>
      </c>
      <c r="AP1565" s="191">
        <f t="shared" si="6193"/>
        <v>-690.22300666666661</v>
      </c>
      <c r="AQ1565" s="191">
        <f t="shared" si="6193"/>
        <v>-773.52578333333327</v>
      </c>
      <c r="AR1565" s="191">
        <f t="shared" si="6193"/>
        <v>-856.82855999999992</v>
      </c>
      <c r="AS1565" s="191">
        <f t="shared" si="6193"/>
        <v>-940.13133666666658</v>
      </c>
      <c r="AT1565" s="191">
        <f t="shared" si="6193"/>
        <v>-1023.4341133333332</v>
      </c>
      <c r="AU1565" s="191">
        <f t="shared" si="6193"/>
        <v>-1106.7368899999999</v>
      </c>
      <c r="AV1565" s="191"/>
      <c r="AW1565" s="191">
        <f t="shared" si="5782"/>
        <v>-1190.0396666666666</v>
      </c>
      <c r="AX1565" s="191">
        <f t="shared" ref="AX1565:BH1565" si="6194">AX1386+AW1565</f>
        <v>-1273.3424433333332</v>
      </c>
      <c r="AY1565" s="191">
        <f t="shared" si="6194"/>
        <v>-1356.6452199999999</v>
      </c>
      <c r="AZ1565" s="191">
        <f t="shared" si="6194"/>
        <v>-1439.9479966666665</v>
      </c>
      <c r="BA1565" s="191">
        <f t="shared" si="6194"/>
        <v>-1523.2507733333332</v>
      </c>
      <c r="BB1565" s="191">
        <f t="shared" si="6194"/>
        <v>-1606.5535499999999</v>
      </c>
      <c r="BC1565" s="191">
        <f t="shared" si="6194"/>
        <v>-1689.8563266666665</v>
      </c>
      <c r="BD1565" s="191">
        <f t="shared" si="6194"/>
        <v>-1773.1591033333332</v>
      </c>
      <c r="BE1565" s="191">
        <f t="shared" si="6194"/>
        <v>-1856.4618799999998</v>
      </c>
      <c r="BF1565" s="191">
        <f t="shared" si="6194"/>
        <v>-1939.7646566666665</v>
      </c>
      <c r="BG1565" s="191">
        <f t="shared" si="6194"/>
        <v>-2023.0674333333332</v>
      </c>
      <c r="BH1565" s="191">
        <f t="shared" si="6194"/>
        <v>-2106.37021</v>
      </c>
      <c r="BI1565" s="191"/>
      <c r="BV1565" s="163"/>
      <c r="CI1565" s="163"/>
      <c r="CV1565" s="163"/>
      <c r="DI1565" s="163"/>
      <c r="DV1565" s="163"/>
      <c r="EI1565" s="163"/>
    </row>
    <row r="1566" spans="1:139" ht="15.75" outlineLevel="1" x14ac:dyDescent="0.25">
      <c r="A1566" s="2">
        <f t="shared" ref="A1566:E1566" si="6195">A1387</f>
        <v>14</v>
      </c>
      <c r="B1566" s="1" t="str">
        <f t="shared" si="6195"/>
        <v>PRE-09725</v>
      </c>
      <c r="C1566" s="1" t="str">
        <f t="shared" si="6195"/>
        <v>SPP TAU - Circuit 230005</v>
      </c>
      <c r="D1566" s="2" t="str">
        <f t="shared" si="6195"/>
        <v>PRE-09725.1 / A2764953</v>
      </c>
      <c r="E1566" s="162" t="str">
        <f t="shared" si="6195"/>
        <v>SPP TAU - Circuit 230005</v>
      </c>
      <c r="F1566" s="84"/>
      <c r="G1566" s="221"/>
      <c r="H1566" s="221"/>
      <c r="J1566" s="191"/>
      <c r="K1566" s="191"/>
      <c r="L1566" s="191"/>
      <c r="M1566" s="191"/>
      <c r="N1566" s="191"/>
      <c r="O1566" s="191"/>
      <c r="P1566" s="191"/>
      <c r="Q1566" s="191"/>
      <c r="R1566" s="191"/>
      <c r="S1566" s="191"/>
      <c r="T1566" s="191"/>
      <c r="U1566" s="191"/>
      <c r="V1566" s="163"/>
      <c r="W1566" s="191">
        <f t="shared" si="5779"/>
        <v>0</v>
      </c>
      <c r="X1566" s="191">
        <f t="shared" ref="X1566:AH1566" si="6196">X1387+W1566</f>
        <v>0</v>
      </c>
      <c r="Y1566" s="191">
        <f t="shared" si="6196"/>
        <v>0</v>
      </c>
      <c r="Z1566" s="191">
        <f t="shared" si="6196"/>
        <v>0</v>
      </c>
      <c r="AA1566" s="191">
        <f t="shared" si="6196"/>
        <v>0</v>
      </c>
      <c r="AB1566" s="191">
        <f t="shared" si="6196"/>
        <v>0</v>
      </c>
      <c r="AC1566" s="191">
        <f t="shared" si="6196"/>
        <v>0</v>
      </c>
      <c r="AD1566" s="191">
        <f t="shared" si="6196"/>
        <v>0</v>
      </c>
      <c r="AE1566" s="191">
        <f t="shared" si="6196"/>
        <v>0</v>
      </c>
      <c r="AF1566" s="191">
        <f t="shared" si="6196"/>
        <v>0</v>
      </c>
      <c r="AG1566" s="191">
        <f t="shared" si="6196"/>
        <v>0</v>
      </c>
      <c r="AH1566" s="191">
        <f t="shared" si="6196"/>
        <v>-81.347536666666684</v>
      </c>
      <c r="AI1566" s="191"/>
      <c r="AJ1566" s="191">
        <f t="shared" si="6158"/>
        <v>-165.60034250000001</v>
      </c>
      <c r="AK1566" s="191">
        <f t="shared" ref="AK1566:AU1566" si="6197">AK1387+AJ1566</f>
        <v>-249.85314833333337</v>
      </c>
      <c r="AL1566" s="191">
        <f t="shared" si="6197"/>
        <v>-334.10595416666672</v>
      </c>
      <c r="AM1566" s="191">
        <f t="shared" si="6197"/>
        <v>-418.35876000000007</v>
      </c>
      <c r="AN1566" s="191">
        <f t="shared" si="6197"/>
        <v>-502.61156583333343</v>
      </c>
      <c r="AO1566" s="191">
        <f t="shared" si="6197"/>
        <v>-586.86437166666678</v>
      </c>
      <c r="AP1566" s="191">
        <f t="shared" si="6197"/>
        <v>-671.11717750000014</v>
      </c>
      <c r="AQ1566" s="191">
        <f t="shared" si="6197"/>
        <v>-755.36998333333349</v>
      </c>
      <c r="AR1566" s="191">
        <f t="shared" si="6197"/>
        <v>-839.62278916666685</v>
      </c>
      <c r="AS1566" s="191">
        <f t="shared" si="6197"/>
        <v>-923.8755950000002</v>
      </c>
      <c r="AT1566" s="191">
        <f t="shared" si="6197"/>
        <v>-1008.1284008333336</v>
      </c>
      <c r="AU1566" s="191">
        <f t="shared" si="6197"/>
        <v>-1092.3812066666669</v>
      </c>
      <c r="AV1566" s="191"/>
      <c r="AW1566" s="191">
        <f t="shared" si="5782"/>
        <v>-1176.6340125000002</v>
      </c>
      <c r="AX1566" s="191">
        <f t="shared" ref="AX1566:BH1566" si="6198">AX1387+AW1566</f>
        <v>-1260.8868183333334</v>
      </c>
      <c r="AY1566" s="191">
        <f t="shared" si="6198"/>
        <v>-1345.1396241666666</v>
      </c>
      <c r="AZ1566" s="191">
        <f t="shared" si="6198"/>
        <v>-1429.3924299999999</v>
      </c>
      <c r="BA1566" s="191">
        <f t="shared" si="6198"/>
        <v>-1513.6452358333331</v>
      </c>
      <c r="BB1566" s="191">
        <f t="shared" si="6198"/>
        <v>-1597.8980416666664</v>
      </c>
      <c r="BC1566" s="191">
        <f t="shared" si="6198"/>
        <v>-1682.1508474999996</v>
      </c>
      <c r="BD1566" s="191">
        <f t="shared" si="6198"/>
        <v>-1766.4036533333328</v>
      </c>
      <c r="BE1566" s="191">
        <f t="shared" si="6198"/>
        <v>-1850.6564591666661</v>
      </c>
      <c r="BF1566" s="191">
        <f t="shared" si="6198"/>
        <v>-1934.9092649999993</v>
      </c>
      <c r="BG1566" s="191">
        <f t="shared" si="6198"/>
        <v>-2019.1620708333326</v>
      </c>
      <c r="BH1566" s="191">
        <f t="shared" si="6198"/>
        <v>-2103.4148766666658</v>
      </c>
      <c r="BI1566" s="191"/>
      <c r="BV1566" s="163"/>
      <c r="CI1566" s="163"/>
      <c r="CV1566" s="163"/>
      <c r="DI1566" s="163"/>
      <c r="DV1566" s="163"/>
      <c r="EI1566" s="163"/>
    </row>
    <row r="1567" spans="1:139" ht="15.75" outlineLevel="1" x14ac:dyDescent="0.25">
      <c r="A1567" s="2">
        <f t="shared" ref="A1567:E1568" si="6199">A1388</f>
        <v>15</v>
      </c>
      <c r="B1567" s="1" t="str">
        <f t="shared" si="6199"/>
        <v>PRE-09726</v>
      </c>
      <c r="C1567" s="1" t="str">
        <f t="shared" si="6199"/>
        <v>SPP TAU - Circuit 230004</v>
      </c>
      <c r="D1567" s="2" t="str">
        <f t="shared" si="6199"/>
        <v>PRE-09726.1</v>
      </c>
      <c r="E1567" s="162" t="str">
        <f t="shared" si="6199"/>
        <v>SPP TAU - Circuit 230004</v>
      </c>
      <c r="F1567" s="84"/>
      <c r="G1567" s="221"/>
      <c r="H1567" s="221"/>
      <c r="J1567" s="191">
        <f t="shared" ref="J1567:U1567" si="6200">J1388+I1567</f>
        <v>0</v>
      </c>
      <c r="K1567" s="191">
        <f t="shared" si="6200"/>
        <v>0</v>
      </c>
      <c r="L1567" s="191">
        <f t="shared" si="6200"/>
        <v>0</v>
      </c>
      <c r="M1567" s="191">
        <f t="shared" si="6200"/>
        <v>0</v>
      </c>
      <c r="N1567" s="191">
        <f t="shared" si="6200"/>
        <v>0</v>
      </c>
      <c r="O1567" s="191">
        <f t="shared" si="6200"/>
        <v>0</v>
      </c>
      <c r="P1567" s="191">
        <f t="shared" si="6200"/>
        <v>0</v>
      </c>
      <c r="Q1567" s="191">
        <f t="shared" si="6200"/>
        <v>0</v>
      </c>
      <c r="R1567" s="191">
        <f t="shared" si="6200"/>
        <v>0</v>
      </c>
      <c r="S1567" s="191">
        <f t="shared" si="6200"/>
        <v>0</v>
      </c>
      <c r="T1567" s="191">
        <f t="shared" si="6200"/>
        <v>0</v>
      </c>
      <c r="U1567" s="191">
        <f t="shared" si="6200"/>
        <v>0</v>
      </c>
      <c r="V1567" s="163"/>
      <c r="W1567" s="191">
        <f t="shared" si="5779"/>
        <v>0</v>
      </c>
      <c r="X1567" s="191">
        <f t="shared" ref="X1567:AH1567" si="6201">X1388+W1567</f>
        <v>0</v>
      </c>
      <c r="Y1567" s="191">
        <f t="shared" si="6201"/>
        <v>0</v>
      </c>
      <c r="Z1567" s="191">
        <f t="shared" si="6201"/>
        <v>0</v>
      </c>
      <c r="AA1567" s="191">
        <f t="shared" si="6201"/>
        <v>0</v>
      </c>
      <c r="AB1567" s="191">
        <f t="shared" si="6201"/>
        <v>0</v>
      </c>
      <c r="AC1567" s="191">
        <f t="shared" si="6201"/>
        <v>0</v>
      </c>
      <c r="AD1567" s="191">
        <f t="shared" si="6201"/>
        <v>0</v>
      </c>
      <c r="AE1567" s="191">
        <f t="shared" si="6201"/>
        <v>0</v>
      </c>
      <c r="AF1567" s="191">
        <f t="shared" si="6201"/>
        <v>0</v>
      </c>
      <c r="AG1567" s="191">
        <f t="shared" si="6201"/>
        <v>0</v>
      </c>
      <c r="AH1567" s="191">
        <f t="shared" si="6201"/>
        <v>0</v>
      </c>
      <c r="AI1567" s="191"/>
      <c r="AJ1567" s="191">
        <f t="shared" si="6158"/>
        <v>-157.87566666666669</v>
      </c>
      <c r="AK1567" s="191">
        <f t="shared" ref="AK1567:AU1567" si="6202">AK1388+AJ1567</f>
        <v>-315.75133333333338</v>
      </c>
      <c r="AL1567" s="191">
        <f t="shared" si="6202"/>
        <v>-473.62700000000007</v>
      </c>
      <c r="AM1567" s="191">
        <f t="shared" si="6202"/>
        <v>-631.50266666666676</v>
      </c>
      <c r="AN1567" s="191">
        <f t="shared" si="6202"/>
        <v>-789.37833333333344</v>
      </c>
      <c r="AO1567" s="191">
        <f t="shared" si="6202"/>
        <v>-947.25400000000013</v>
      </c>
      <c r="AP1567" s="191">
        <f t="shared" si="6202"/>
        <v>-1105.1296666666667</v>
      </c>
      <c r="AQ1567" s="191">
        <f t="shared" si="6202"/>
        <v>-1263.0053333333335</v>
      </c>
      <c r="AR1567" s="191">
        <f t="shared" si="6202"/>
        <v>-1420.8810000000003</v>
      </c>
      <c r="AS1567" s="191">
        <f t="shared" si="6202"/>
        <v>-1578.7566666666671</v>
      </c>
      <c r="AT1567" s="191">
        <f t="shared" si="6202"/>
        <v>-1736.6323333333339</v>
      </c>
      <c r="AU1567" s="191">
        <f t="shared" si="6202"/>
        <v>-1894.5080000000007</v>
      </c>
      <c r="AV1567" s="191"/>
      <c r="AW1567" s="191">
        <f t="shared" si="5782"/>
        <v>-2052.3836666666675</v>
      </c>
      <c r="AX1567" s="191">
        <f t="shared" ref="AX1567:BH1567" si="6203">AX1388+AW1567</f>
        <v>-2210.2593333333343</v>
      </c>
      <c r="AY1567" s="191">
        <f t="shared" si="6203"/>
        <v>-2368.1350000000011</v>
      </c>
      <c r="AZ1567" s="191">
        <f t="shared" si="6203"/>
        <v>-2526.0106666666679</v>
      </c>
      <c r="BA1567" s="191">
        <f t="shared" si="6203"/>
        <v>-2683.8863333333347</v>
      </c>
      <c r="BB1567" s="191">
        <f t="shared" si="6203"/>
        <v>-2841.7620000000015</v>
      </c>
      <c r="BC1567" s="191">
        <f t="shared" si="6203"/>
        <v>-2999.6376666666683</v>
      </c>
      <c r="BD1567" s="191">
        <f t="shared" si="6203"/>
        <v>-3157.5133333333351</v>
      </c>
      <c r="BE1567" s="191">
        <f t="shared" si="6203"/>
        <v>-3315.3890000000019</v>
      </c>
      <c r="BF1567" s="191">
        <f t="shared" si="6203"/>
        <v>-3473.2646666666687</v>
      </c>
      <c r="BG1567" s="191">
        <f t="shared" si="6203"/>
        <v>-3631.1403333333355</v>
      </c>
      <c r="BH1567" s="191">
        <f t="shared" si="6203"/>
        <v>-3789.0160000000024</v>
      </c>
      <c r="BI1567" s="191"/>
      <c r="BV1567" s="163"/>
      <c r="CI1567" s="163"/>
      <c r="CV1567" s="163"/>
      <c r="DI1567" s="163"/>
      <c r="DV1567" s="163"/>
      <c r="EI1567" s="163"/>
    </row>
    <row r="1568" spans="1:139" ht="15.75" outlineLevel="1" x14ac:dyDescent="0.25">
      <c r="A1568" s="2">
        <f t="shared" si="6199"/>
        <v>15</v>
      </c>
      <c r="B1568" s="1" t="str">
        <f t="shared" si="6199"/>
        <v>PRE-09726</v>
      </c>
      <c r="C1568" s="1" t="str">
        <f t="shared" si="6199"/>
        <v>SPP TAU - Circuit 230004</v>
      </c>
      <c r="D1568" s="2" t="str">
        <f t="shared" si="6199"/>
        <v>PRE-09726.1</v>
      </c>
      <c r="E1568" s="162" t="str">
        <f t="shared" si="6199"/>
        <v>SPP TAU - Circuit 230004</v>
      </c>
      <c r="F1568" s="84"/>
      <c r="G1568" s="221"/>
      <c r="H1568" s="221"/>
      <c r="J1568" s="191">
        <f t="shared" ref="J1568" si="6204">J1389+I1568</f>
        <v>0</v>
      </c>
      <c r="K1568" s="191">
        <f t="shared" ref="K1568" si="6205">K1389+J1568</f>
        <v>0</v>
      </c>
      <c r="L1568" s="191">
        <f t="shared" ref="L1568" si="6206">L1389+K1568</f>
        <v>0</v>
      </c>
      <c r="M1568" s="191">
        <f t="shared" ref="M1568" si="6207">M1389+L1568</f>
        <v>0</v>
      </c>
      <c r="N1568" s="191">
        <f t="shared" ref="N1568" si="6208">N1389+M1568</f>
        <v>0</v>
      </c>
      <c r="O1568" s="191">
        <f t="shared" ref="O1568" si="6209">O1389+N1568</f>
        <v>0</v>
      </c>
      <c r="P1568" s="191">
        <f t="shared" ref="P1568" si="6210">P1389+O1568</f>
        <v>0</v>
      </c>
      <c r="Q1568" s="191">
        <f t="shared" ref="Q1568" si="6211">Q1389+P1568</f>
        <v>0</v>
      </c>
      <c r="R1568" s="191">
        <f t="shared" ref="R1568" si="6212">R1389+Q1568</f>
        <v>0</v>
      </c>
      <c r="S1568" s="191">
        <f t="shared" ref="S1568" si="6213">S1389+R1568</f>
        <v>0</v>
      </c>
      <c r="T1568" s="191">
        <f t="shared" ref="T1568" si="6214">T1389+S1568</f>
        <v>0</v>
      </c>
      <c r="U1568" s="191">
        <f t="shared" ref="U1568" si="6215">U1389+T1568</f>
        <v>0</v>
      </c>
      <c r="V1568" s="163"/>
      <c r="W1568" s="191">
        <f t="shared" si="5779"/>
        <v>0</v>
      </c>
      <c r="X1568" s="191">
        <f t="shared" ref="X1568:AH1568" si="6216">X1389+W1568</f>
        <v>0</v>
      </c>
      <c r="Y1568" s="191">
        <f t="shared" si="6216"/>
        <v>0</v>
      </c>
      <c r="Z1568" s="191">
        <f t="shared" si="6216"/>
        <v>0</v>
      </c>
      <c r="AA1568" s="191">
        <f t="shared" si="6216"/>
        <v>0</v>
      </c>
      <c r="AB1568" s="191">
        <f t="shared" si="6216"/>
        <v>0</v>
      </c>
      <c r="AC1568" s="191">
        <f t="shared" si="6216"/>
        <v>0</v>
      </c>
      <c r="AD1568" s="191">
        <f t="shared" si="6216"/>
        <v>0</v>
      </c>
      <c r="AE1568" s="191">
        <f t="shared" si="6216"/>
        <v>0</v>
      </c>
      <c r="AF1568" s="191">
        <f t="shared" si="6216"/>
        <v>0</v>
      </c>
      <c r="AG1568" s="191">
        <f t="shared" si="6216"/>
        <v>0</v>
      </c>
      <c r="AH1568" s="191">
        <f t="shared" si="6216"/>
        <v>0</v>
      </c>
      <c r="AI1568" s="191"/>
      <c r="AJ1568" s="191">
        <f t="shared" si="6158"/>
        <v>-174.91207416666668</v>
      </c>
      <c r="AK1568" s="191">
        <f t="shared" ref="AK1568:AU1568" si="6217">AK1389+AJ1568</f>
        <v>-349.82414833333337</v>
      </c>
      <c r="AL1568" s="191">
        <f t="shared" si="6217"/>
        <v>-524.73622250000005</v>
      </c>
      <c r="AM1568" s="191">
        <f t="shared" si="6217"/>
        <v>-699.64829666666674</v>
      </c>
      <c r="AN1568" s="191">
        <f t="shared" si="6217"/>
        <v>-874.56037083333342</v>
      </c>
      <c r="AO1568" s="191">
        <f t="shared" si="6217"/>
        <v>-1049.4724450000001</v>
      </c>
      <c r="AP1568" s="191">
        <f t="shared" si="6217"/>
        <v>-1224.3845191666669</v>
      </c>
      <c r="AQ1568" s="191">
        <f t="shared" si="6217"/>
        <v>-1399.2965933333335</v>
      </c>
      <c r="AR1568" s="191">
        <f t="shared" si="6217"/>
        <v>-1574.2086675</v>
      </c>
      <c r="AS1568" s="191">
        <f t="shared" si="6217"/>
        <v>-1749.1207416666666</v>
      </c>
      <c r="AT1568" s="191">
        <f t="shared" si="6217"/>
        <v>-1924.0328158333332</v>
      </c>
      <c r="AU1568" s="191">
        <f t="shared" si="6217"/>
        <v>-2098.9448899999998</v>
      </c>
      <c r="AV1568" s="191"/>
      <c r="AW1568" s="191">
        <f t="shared" si="5782"/>
        <v>-2273.8569641666663</v>
      </c>
      <c r="AX1568" s="191">
        <f t="shared" ref="AX1568:BH1568" si="6218">AX1389+AW1568</f>
        <v>-2448.7690383333329</v>
      </c>
      <c r="AY1568" s="191">
        <f t="shared" si="6218"/>
        <v>-2623.6811124999995</v>
      </c>
      <c r="AZ1568" s="191">
        <f t="shared" si="6218"/>
        <v>-2798.593186666666</v>
      </c>
      <c r="BA1568" s="191">
        <f t="shared" si="6218"/>
        <v>-2973.5052608333326</v>
      </c>
      <c r="BB1568" s="191">
        <f t="shared" si="6218"/>
        <v>-3148.4173349999992</v>
      </c>
      <c r="BC1568" s="191">
        <f t="shared" si="6218"/>
        <v>-3323.3294091666658</v>
      </c>
      <c r="BD1568" s="191">
        <f t="shared" si="6218"/>
        <v>-3498.2414833333323</v>
      </c>
      <c r="BE1568" s="191">
        <f t="shared" si="6218"/>
        <v>-3673.1535574999989</v>
      </c>
      <c r="BF1568" s="191">
        <f t="shared" si="6218"/>
        <v>-3848.0656316666655</v>
      </c>
      <c r="BG1568" s="191">
        <f t="shared" si="6218"/>
        <v>-4022.977705833332</v>
      </c>
      <c r="BH1568" s="191">
        <f t="shared" si="6218"/>
        <v>-4197.8897799999986</v>
      </c>
      <c r="BI1568" s="191"/>
      <c r="BV1568" s="163"/>
      <c r="CI1568" s="163"/>
      <c r="CV1568" s="163"/>
      <c r="DI1568" s="163"/>
      <c r="DV1568" s="163"/>
      <c r="EI1568" s="163"/>
    </row>
    <row r="1569" spans="1:139" ht="15.75" outlineLevel="1" x14ac:dyDescent="0.25">
      <c r="A1569" s="2">
        <f t="shared" ref="A1569:E1569" si="6219">A1390</f>
        <v>16</v>
      </c>
      <c r="B1569" s="1" t="str">
        <f t="shared" si="6219"/>
        <v>PRE-09727</v>
      </c>
      <c r="C1569" s="1" t="str">
        <f t="shared" si="6219"/>
        <v>SPP TAU - Circuit 230625</v>
      </c>
      <c r="D1569" s="2" t="str">
        <f t="shared" si="6219"/>
        <v>PRE-09727.1</v>
      </c>
      <c r="E1569" s="162" t="str">
        <f t="shared" si="6219"/>
        <v>SPP TAU - Circuit 230625</v>
      </c>
      <c r="F1569" s="84"/>
      <c r="G1569" s="221"/>
      <c r="H1569" s="221"/>
      <c r="J1569" s="191">
        <f t="shared" ref="J1569:U1569" si="6220">J1390+I1569</f>
        <v>0</v>
      </c>
      <c r="K1569" s="191">
        <f t="shared" si="6220"/>
        <v>0</v>
      </c>
      <c r="L1569" s="191">
        <f t="shared" si="6220"/>
        <v>0</v>
      </c>
      <c r="M1569" s="191">
        <f t="shared" si="6220"/>
        <v>0</v>
      </c>
      <c r="N1569" s="191">
        <f t="shared" si="6220"/>
        <v>0</v>
      </c>
      <c r="O1569" s="191">
        <f t="shared" si="6220"/>
        <v>0</v>
      </c>
      <c r="P1569" s="191">
        <f t="shared" si="6220"/>
        <v>0</v>
      </c>
      <c r="Q1569" s="191">
        <f t="shared" si="6220"/>
        <v>0</v>
      </c>
      <c r="R1569" s="191">
        <f t="shared" si="6220"/>
        <v>0</v>
      </c>
      <c r="S1569" s="191">
        <f t="shared" si="6220"/>
        <v>0</v>
      </c>
      <c r="T1569" s="191">
        <f t="shared" si="6220"/>
        <v>0</v>
      </c>
      <c r="U1569" s="191">
        <f t="shared" si="6220"/>
        <v>0</v>
      </c>
      <c r="V1569" s="163"/>
      <c r="W1569" s="191">
        <f t="shared" si="5779"/>
        <v>0</v>
      </c>
      <c r="X1569" s="191">
        <f t="shared" ref="X1569:AH1569" si="6221">X1390+W1569</f>
        <v>0</v>
      </c>
      <c r="Y1569" s="191">
        <f t="shared" si="6221"/>
        <v>0</v>
      </c>
      <c r="Z1569" s="191">
        <f t="shared" si="6221"/>
        <v>0</v>
      </c>
      <c r="AA1569" s="191">
        <f t="shared" si="6221"/>
        <v>0</v>
      </c>
      <c r="AB1569" s="191">
        <f t="shared" si="6221"/>
        <v>0</v>
      </c>
      <c r="AC1569" s="191">
        <f t="shared" si="6221"/>
        <v>0</v>
      </c>
      <c r="AD1569" s="191">
        <f t="shared" si="6221"/>
        <v>0</v>
      </c>
      <c r="AE1569" s="191">
        <f t="shared" si="6221"/>
        <v>0</v>
      </c>
      <c r="AF1569" s="191">
        <f t="shared" si="6221"/>
        <v>0</v>
      </c>
      <c r="AG1569" s="191">
        <f t="shared" si="6221"/>
        <v>0</v>
      </c>
      <c r="AH1569" s="191">
        <f t="shared" si="6221"/>
        <v>-45.32018999999999</v>
      </c>
      <c r="AI1569" s="191"/>
      <c r="AJ1569" s="191">
        <f t="shared" si="6158"/>
        <v>-80.569226666666651</v>
      </c>
      <c r="AK1569" s="191">
        <f t="shared" ref="AK1569:AU1569" si="6222">AK1390+AJ1569</f>
        <v>-115.81826333333332</v>
      </c>
      <c r="AL1569" s="191">
        <f t="shared" si="6222"/>
        <v>-151.06729999999999</v>
      </c>
      <c r="AM1569" s="191">
        <f t="shared" si="6222"/>
        <v>-186.31633666666664</v>
      </c>
      <c r="AN1569" s="191">
        <f t="shared" si="6222"/>
        <v>-221.5653733333333</v>
      </c>
      <c r="AO1569" s="191">
        <f t="shared" si="6222"/>
        <v>-256.81440999999995</v>
      </c>
      <c r="AP1569" s="191">
        <f t="shared" si="6222"/>
        <v>-292.06344666666661</v>
      </c>
      <c r="AQ1569" s="191">
        <f t="shared" si="6222"/>
        <v>-327.31248333333326</v>
      </c>
      <c r="AR1569" s="191">
        <f t="shared" si="6222"/>
        <v>-362.56151999999992</v>
      </c>
      <c r="AS1569" s="191">
        <f t="shared" si="6222"/>
        <v>-397.81055666666657</v>
      </c>
      <c r="AT1569" s="191">
        <f t="shared" si="6222"/>
        <v>-433.05959333333323</v>
      </c>
      <c r="AU1569" s="191">
        <f t="shared" si="6222"/>
        <v>-468.30862999999988</v>
      </c>
      <c r="AV1569" s="191"/>
      <c r="AW1569" s="191">
        <f t="shared" si="5782"/>
        <v>-503.55766666666653</v>
      </c>
      <c r="AX1569" s="191">
        <f t="shared" ref="AX1569:BH1569" si="6223">AX1390+AW1569</f>
        <v>-538.80670333333319</v>
      </c>
      <c r="AY1569" s="191">
        <f t="shared" si="6223"/>
        <v>-574.0557399999999</v>
      </c>
      <c r="AZ1569" s="191">
        <f t="shared" si="6223"/>
        <v>-609.30477666666661</v>
      </c>
      <c r="BA1569" s="191">
        <f t="shared" si="6223"/>
        <v>-644.55381333333332</v>
      </c>
      <c r="BB1569" s="191">
        <f t="shared" si="6223"/>
        <v>-679.80285000000003</v>
      </c>
      <c r="BC1569" s="191">
        <f t="shared" si="6223"/>
        <v>-715.05188666666675</v>
      </c>
      <c r="BD1569" s="191">
        <f t="shared" si="6223"/>
        <v>-750.30092333333346</v>
      </c>
      <c r="BE1569" s="191">
        <f t="shared" si="6223"/>
        <v>-785.54996000000017</v>
      </c>
      <c r="BF1569" s="191">
        <f t="shared" si="6223"/>
        <v>-820.79899666666688</v>
      </c>
      <c r="BG1569" s="191">
        <f t="shared" si="6223"/>
        <v>-856.04803333333359</v>
      </c>
      <c r="BH1569" s="191">
        <f t="shared" si="6223"/>
        <v>-891.2970700000003</v>
      </c>
      <c r="BI1569" s="191"/>
      <c r="BV1569" s="163"/>
      <c r="CI1569" s="163"/>
      <c r="CV1569" s="163"/>
      <c r="DI1569" s="163"/>
      <c r="DV1569" s="163"/>
      <c r="EI1569" s="163"/>
    </row>
    <row r="1570" spans="1:139" ht="15.75" outlineLevel="1" x14ac:dyDescent="0.25">
      <c r="A1570" s="2">
        <f t="shared" ref="A1570:E1570" si="6224">A1391</f>
        <v>16</v>
      </c>
      <c r="B1570" s="1" t="str">
        <f t="shared" si="6224"/>
        <v>PRE-09727</v>
      </c>
      <c r="C1570" s="1" t="str">
        <f t="shared" si="6224"/>
        <v>SPP TAU - Circuit 230625</v>
      </c>
      <c r="D1570" s="2" t="str">
        <f t="shared" si="6224"/>
        <v>PRE-09727.1</v>
      </c>
      <c r="E1570" s="162" t="str">
        <f t="shared" si="6224"/>
        <v>SPP TAU - Circuit 230625</v>
      </c>
      <c r="F1570" s="84"/>
      <c r="G1570" s="221"/>
      <c r="H1570" s="221"/>
      <c r="J1570" s="191"/>
      <c r="K1570" s="191"/>
      <c r="L1570" s="191"/>
      <c r="M1570" s="191"/>
      <c r="N1570" s="191"/>
      <c r="O1570" s="191"/>
      <c r="P1570" s="191"/>
      <c r="Q1570" s="191"/>
      <c r="R1570" s="191"/>
      <c r="S1570" s="191"/>
      <c r="T1570" s="191"/>
      <c r="U1570" s="191"/>
      <c r="V1570" s="163"/>
      <c r="W1570" s="191">
        <f t="shared" si="5779"/>
        <v>0</v>
      </c>
      <c r="X1570" s="191">
        <f t="shared" ref="X1570:AH1570" si="6225">X1391+W1570</f>
        <v>0</v>
      </c>
      <c r="Y1570" s="191">
        <f t="shared" si="6225"/>
        <v>0</v>
      </c>
      <c r="Z1570" s="191">
        <f t="shared" si="6225"/>
        <v>0</v>
      </c>
      <c r="AA1570" s="191">
        <f t="shared" si="6225"/>
        <v>0</v>
      </c>
      <c r="AB1570" s="191">
        <f t="shared" si="6225"/>
        <v>0</v>
      </c>
      <c r="AC1570" s="191">
        <f t="shared" si="6225"/>
        <v>0</v>
      </c>
      <c r="AD1570" s="191">
        <f t="shared" si="6225"/>
        <v>0</v>
      </c>
      <c r="AE1570" s="191">
        <f t="shared" si="6225"/>
        <v>0</v>
      </c>
      <c r="AF1570" s="191">
        <f t="shared" si="6225"/>
        <v>0</v>
      </c>
      <c r="AG1570" s="191">
        <f t="shared" si="6225"/>
        <v>0</v>
      </c>
      <c r="AH1570" s="191">
        <f t="shared" si="6225"/>
        <v>-41.357866666666666</v>
      </c>
      <c r="AI1570" s="191"/>
      <c r="AJ1570" s="191">
        <f t="shared" si="6158"/>
        <v>-84.192800000000005</v>
      </c>
      <c r="AK1570" s="191">
        <f t="shared" ref="AK1570:AU1570" si="6226">AK1391+AJ1570</f>
        <v>-127.02773333333334</v>
      </c>
      <c r="AL1570" s="191">
        <f t="shared" si="6226"/>
        <v>-169.86266666666668</v>
      </c>
      <c r="AM1570" s="191">
        <f t="shared" si="6226"/>
        <v>-212.69760000000002</v>
      </c>
      <c r="AN1570" s="191">
        <f t="shared" si="6226"/>
        <v>-255.53253333333336</v>
      </c>
      <c r="AO1570" s="191">
        <f t="shared" si="6226"/>
        <v>-298.3674666666667</v>
      </c>
      <c r="AP1570" s="191">
        <f t="shared" si="6226"/>
        <v>-341.20240000000001</v>
      </c>
      <c r="AQ1570" s="191">
        <f t="shared" si="6226"/>
        <v>-384.03733333333332</v>
      </c>
      <c r="AR1570" s="191">
        <f t="shared" si="6226"/>
        <v>-426.87226666666663</v>
      </c>
      <c r="AS1570" s="191">
        <f t="shared" si="6226"/>
        <v>-469.70719999999994</v>
      </c>
      <c r="AT1570" s="191">
        <f t="shared" si="6226"/>
        <v>-512.54213333333325</v>
      </c>
      <c r="AU1570" s="191">
        <f t="shared" si="6226"/>
        <v>-555.37706666666656</v>
      </c>
      <c r="AV1570" s="191"/>
      <c r="AW1570" s="191">
        <f t="shared" si="5782"/>
        <v>-598.21199999999988</v>
      </c>
      <c r="AX1570" s="191">
        <f t="shared" ref="AX1570:BH1570" si="6227">AX1391+AW1570</f>
        <v>-641.04693333333319</v>
      </c>
      <c r="AY1570" s="191">
        <f t="shared" si="6227"/>
        <v>-683.8818666666665</v>
      </c>
      <c r="AZ1570" s="191">
        <f t="shared" si="6227"/>
        <v>-726.71679999999981</v>
      </c>
      <c r="BA1570" s="191">
        <f t="shared" si="6227"/>
        <v>-769.55173333333312</v>
      </c>
      <c r="BB1570" s="191">
        <f t="shared" si="6227"/>
        <v>-812.38666666666643</v>
      </c>
      <c r="BC1570" s="191">
        <f t="shared" si="6227"/>
        <v>-855.22159999999974</v>
      </c>
      <c r="BD1570" s="191">
        <f t="shared" si="6227"/>
        <v>-898.05653333333305</v>
      </c>
      <c r="BE1570" s="191">
        <f t="shared" si="6227"/>
        <v>-940.89146666666636</v>
      </c>
      <c r="BF1570" s="191">
        <f t="shared" si="6227"/>
        <v>-983.72639999999967</v>
      </c>
      <c r="BG1570" s="191">
        <f t="shared" si="6227"/>
        <v>-1026.5613333333331</v>
      </c>
      <c r="BH1570" s="191">
        <f t="shared" si="6227"/>
        <v>-1069.3962666666664</v>
      </c>
      <c r="BI1570" s="191"/>
      <c r="BV1570" s="163"/>
      <c r="CI1570" s="163"/>
      <c r="CV1570" s="163"/>
      <c r="DI1570" s="163"/>
      <c r="DV1570" s="163"/>
      <c r="EI1570" s="163"/>
    </row>
    <row r="1571" spans="1:139" ht="15.75" outlineLevel="1" x14ac:dyDescent="0.25">
      <c r="A1571" s="2">
        <f t="shared" ref="A1571:E1574" si="6228">A1392</f>
        <v>17</v>
      </c>
      <c r="B1571" s="1" t="str">
        <f t="shared" si="6228"/>
        <v>PRE-09728</v>
      </c>
      <c r="C1571" s="1" t="str">
        <f t="shared" si="6228"/>
        <v>SPP TAU - Circuit 230021</v>
      </c>
      <c r="D1571" s="2" t="str">
        <f t="shared" si="6228"/>
        <v>PRE-09728.1</v>
      </c>
      <c r="E1571" s="162" t="str">
        <f t="shared" si="6228"/>
        <v>SPP TAU - Circuit 230021</v>
      </c>
      <c r="F1571" s="84"/>
      <c r="G1571" s="221"/>
      <c r="H1571" s="221"/>
      <c r="J1571" s="191">
        <f t="shared" ref="J1571:U1571" si="6229">J1392+I1571</f>
        <v>0</v>
      </c>
      <c r="K1571" s="191">
        <f t="shared" si="6229"/>
        <v>0</v>
      </c>
      <c r="L1571" s="191">
        <f t="shared" si="6229"/>
        <v>0</v>
      </c>
      <c r="M1571" s="191">
        <f t="shared" si="6229"/>
        <v>0</v>
      </c>
      <c r="N1571" s="191">
        <f t="shared" si="6229"/>
        <v>0</v>
      </c>
      <c r="O1571" s="191">
        <f t="shared" si="6229"/>
        <v>0</v>
      </c>
      <c r="P1571" s="191">
        <f t="shared" si="6229"/>
        <v>0</v>
      </c>
      <c r="Q1571" s="191">
        <f t="shared" si="6229"/>
        <v>0</v>
      </c>
      <c r="R1571" s="191">
        <f t="shared" si="6229"/>
        <v>0</v>
      </c>
      <c r="S1571" s="191">
        <f t="shared" si="6229"/>
        <v>0</v>
      </c>
      <c r="T1571" s="191">
        <f t="shared" si="6229"/>
        <v>0</v>
      </c>
      <c r="U1571" s="191">
        <f t="shared" si="6229"/>
        <v>0</v>
      </c>
      <c r="V1571" s="163"/>
      <c r="W1571" s="191">
        <f t="shared" si="5779"/>
        <v>0</v>
      </c>
      <c r="X1571" s="191">
        <f t="shared" ref="X1571:AH1571" si="6230">X1392+W1571</f>
        <v>0</v>
      </c>
      <c r="Y1571" s="191">
        <f t="shared" si="6230"/>
        <v>0</v>
      </c>
      <c r="Z1571" s="191">
        <f t="shared" si="6230"/>
        <v>0</v>
      </c>
      <c r="AA1571" s="191">
        <f t="shared" si="6230"/>
        <v>0</v>
      </c>
      <c r="AB1571" s="191">
        <f t="shared" si="6230"/>
        <v>0</v>
      </c>
      <c r="AC1571" s="191">
        <f t="shared" si="6230"/>
        <v>0</v>
      </c>
      <c r="AD1571" s="191">
        <f t="shared" si="6230"/>
        <v>0</v>
      </c>
      <c r="AE1571" s="191">
        <f t="shared" si="6230"/>
        <v>0</v>
      </c>
      <c r="AF1571" s="191">
        <f t="shared" si="6230"/>
        <v>0</v>
      </c>
      <c r="AG1571" s="191">
        <f t="shared" si="6230"/>
        <v>-85.945289999999986</v>
      </c>
      <c r="AH1571" s="191">
        <f t="shared" si="6230"/>
        <v>-171.89057999999997</v>
      </c>
      <c r="AI1571" s="191"/>
      <c r="AJ1571" s="191">
        <f t="shared" si="6158"/>
        <v>-238.73691666666664</v>
      </c>
      <c r="AK1571" s="191">
        <f t="shared" ref="AK1571:AU1571" si="6231">AK1392+AJ1571</f>
        <v>-305.58325333333335</v>
      </c>
      <c r="AL1571" s="191">
        <f t="shared" si="6231"/>
        <v>-372.42959000000002</v>
      </c>
      <c r="AM1571" s="191">
        <f t="shared" si="6231"/>
        <v>-439.27592666666669</v>
      </c>
      <c r="AN1571" s="191">
        <f t="shared" si="6231"/>
        <v>-506.12226333333336</v>
      </c>
      <c r="AO1571" s="191">
        <f t="shared" si="6231"/>
        <v>-572.96860000000004</v>
      </c>
      <c r="AP1571" s="191">
        <f t="shared" si="6231"/>
        <v>-639.81493666666665</v>
      </c>
      <c r="AQ1571" s="191">
        <f t="shared" si="6231"/>
        <v>-706.66127333333338</v>
      </c>
      <c r="AR1571" s="191">
        <f t="shared" si="6231"/>
        <v>-773.50761000000011</v>
      </c>
      <c r="AS1571" s="191">
        <f t="shared" si="6231"/>
        <v>-840.35394666666684</v>
      </c>
      <c r="AT1571" s="191">
        <f t="shared" si="6231"/>
        <v>-907.20028333333357</v>
      </c>
      <c r="AU1571" s="191">
        <f t="shared" si="6231"/>
        <v>-974.0466200000003</v>
      </c>
      <c r="AV1571" s="191"/>
      <c r="AW1571" s="191">
        <f t="shared" si="5782"/>
        <v>-1040.892956666667</v>
      </c>
      <c r="AX1571" s="191">
        <f t="shared" ref="AX1571:BH1571" si="6232">AX1392+AW1571</f>
        <v>-1107.7392933333338</v>
      </c>
      <c r="AY1571" s="191">
        <f t="shared" si="6232"/>
        <v>-1174.5856300000005</v>
      </c>
      <c r="AZ1571" s="191">
        <f t="shared" si="6232"/>
        <v>-1241.4319666666672</v>
      </c>
      <c r="BA1571" s="191">
        <f t="shared" si="6232"/>
        <v>-1308.278303333334</v>
      </c>
      <c r="BB1571" s="191">
        <f t="shared" si="6232"/>
        <v>-1375.1246400000007</v>
      </c>
      <c r="BC1571" s="191">
        <f t="shared" si="6232"/>
        <v>-1441.9709766666674</v>
      </c>
      <c r="BD1571" s="191">
        <f t="shared" si="6232"/>
        <v>-1508.8173133333341</v>
      </c>
      <c r="BE1571" s="191">
        <f t="shared" si="6232"/>
        <v>-1575.6636500000009</v>
      </c>
      <c r="BF1571" s="191">
        <f t="shared" si="6232"/>
        <v>-1642.5099866666676</v>
      </c>
      <c r="BG1571" s="191">
        <f t="shared" si="6232"/>
        <v>-1709.3563233333343</v>
      </c>
      <c r="BH1571" s="191">
        <f t="shared" si="6232"/>
        <v>-1776.2026600000011</v>
      </c>
      <c r="BI1571" s="191"/>
      <c r="BV1571" s="163"/>
      <c r="CI1571" s="163"/>
      <c r="CV1571" s="163"/>
      <c r="DI1571" s="163"/>
      <c r="DV1571" s="163"/>
      <c r="EI1571" s="163"/>
    </row>
    <row r="1572" spans="1:139" ht="15.75" outlineLevel="1" x14ac:dyDescent="0.25">
      <c r="A1572" s="2">
        <f t="shared" si="6228"/>
        <v>17</v>
      </c>
      <c r="B1572" s="1" t="str">
        <f t="shared" si="6228"/>
        <v>PRE-09728</v>
      </c>
      <c r="C1572" s="1" t="str">
        <f t="shared" si="6228"/>
        <v>SPP TAU - Circuit 230021</v>
      </c>
      <c r="D1572" s="2" t="str">
        <f t="shared" si="6228"/>
        <v>PRE-09728.1</v>
      </c>
      <c r="E1572" s="162" t="str">
        <f t="shared" si="6228"/>
        <v>SPP TAU - Circuit 230021</v>
      </c>
      <c r="F1572" s="84"/>
      <c r="G1572" s="221"/>
      <c r="H1572" s="221"/>
      <c r="J1572" s="191">
        <f t="shared" ref="J1572" si="6233">J1393+I1572</f>
        <v>0</v>
      </c>
      <c r="K1572" s="191">
        <f t="shared" ref="K1572" si="6234">K1393+J1572</f>
        <v>0</v>
      </c>
      <c r="L1572" s="191">
        <f t="shared" ref="L1572" si="6235">L1393+K1572</f>
        <v>0</v>
      </c>
      <c r="M1572" s="191">
        <f t="shared" ref="M1572" si="6236">M1393+L1572</f>
        <v>0</v>
      </c>
      <c r="N1572" s="191">
        <f t="shared" ref="N1572" si="6237">N1393+M1572</f>
        <v>0</v>
      </c>
      <c r="O1572" s="191">
        <f t="shared" ref="O1572" si="6238">O1393+N1572</f>
        <v>0</v>
      </c>
      <c r="P1572" s="191">
        <f t="shared" ref="P1572" si="6239">P1393+O1572</f>
        <v>0</v>
      </c>
      <c r="Q1572" s="191">
        <f t="shared" ref="Q1572" si="6240">Q1393+P1572</f>
        <v>0</v>
      </c>
      <c r="R1572" s="191">
        <f t="shared" ref="R1572" si="6241">R1393+Q1572</f>
        <v>0</v>
      </c>
      <c r="S1572" s="191">
        <f t="shared" ref="S1572" si="6242">S1393+R1572</f>
        <v>0</v>
      </c>
      <c r="T1572" s="191">
        <f t="shared" ref="T1572" si="6243">T1393+S1572</f>
        <v>0</v>
      </c>
      <c r="U1572" s="191">
        <f t="shared" ref="U1572" si="6244">U1393+T1572</f>
        <v>0</v>
      </c>
      <c r="V1572" s="163"/>
      <c r="W1572" s="191">
        <f t="shared" ref="W1572:W1603" si="6245">W1393+U1572</f>
        <v>0</v>
      </c>
      <c r="X1572" s="191">
        <f t="shared" ref="X1572" si="6246">X1393+W1572</f>
        <v>0</v>
      </c>
      <c r="Y1572" s="191">
        <f t="shared" ref="Y1572" si="6247">Y1393+X1572</f>
        <v>0</v>
      </c>
      <c r="Z1572" s="191">
        <f t="shared" ref="Z1572" si="6248">Z1393+Y1572</f>
        <v>0</v>
      </c>
      <c r="AA1572" s="191">
        <f t="shared" ref="AA1572" si="6249">AA1393+Z1572</f>
        <v>0</v>
      </c>
      <c r="AB1572" s="191">
        <f t="shared" ref="AB1572" si="6250">AB1393+AA1572</f>
        <v>0</v>
      </c>
      <c r="AC1572" s="191">
        <f t="shared" ref="AC1572" si="6251">AC1393+AB1572</f>
        <v>0</v>
      </c>
      <c r="AD1572" s="191">
        <f t="shared" ref="AD1572" si="6252">AD1393+AC1572</f>
        <v>0</v>
      </c>
      <c r="AE1572" s="191">
        <f t="shared" ref="AE1572" si="6253">AE1393+AD1572</f>
        <v>0</v>
      </c>
      <c r="AF1572" s="191">
        <f t="shared" ref="AF1572" si="6254">AF1393+AE1572</f>
        <v>0</v>
      </c>
      <c r="AG1572" s="191">
        <f t="shared" ref="AG1572" si="6255">AG1393+AF1572</f>
        <v>-75.971303333333339</v>
      </c>
      <c r="AH1572" s="191">
        <f t="shared" ref="AH1572" si="6256">AH1393+AG1572</f>
        <v>-151.94260666666668</v>
      </c>
      <c r="AI1572" s="191"/>
      <c r="AJ1572" s="191">
        <f t="shared" si="6158"/>
        <v>-230.62717083333337</v>
      </c>
      <c r="AK1572" s="191">
        <f t="shared" ref="AK1572" si="6257">AK1393+AJ1572</f>
        <v>-309.31173500000006</v>
      </c>
      <c r="AL1572" s="191">
        <f t="shared" ref="AL1572" si="6258">AL1393+AK1572</f>
        <v>-387.99629916666674</v>
      </c>
      <c r="AM1572" s="191">
        <f t="shared" ref="AM1572" si="6259">AM1393+AL1572</f>
        <v>-466.68086333333343</v>
      </c>
      <c r="AN1572" s="191">
        <f t="shared" ref="AN1572" si="6260">AN1393+AM1572</f>
        <v>-545.36542750000012</v>
      </c>
      <c r="AO1572" s="191">
        <f t="shared" ref="AO1572" si="6261">AO1393+AN1572</f>
        <v>-624.04999166666676</v>
      </c>
      <c r="AP1572" s="191">
        <f t="shared" ref="AP1572" si="6262">AP1393+AO1572</f>
        <v>-702.73455583333339</v>
      </c>
      <c r="AQ1572" s="191">
        <f t="shared" ref="AQ1572" si="6263">AQ1393+AP1572</f>
        <v>-781.41912000000002</v>
      </c>
      <c r="AR1572" s="191">
        <f t="shared" ref="AR1572" si="6264">AR1393+AQ1572</f>
        <v>-860.10368416666665</v>
      </c>
      <c r="AS1572" s="191">
        <f t="shared" ref="AS1572" si="6265">AS1393+AR1572</f>
        <v>-938.78824833333329</v>
      </c>
      <c r="AT1572" s="191">
        <f t="shared" ref="AT1572" si="6266">AT1393+AS1572</f>
        <v>-1017.4728124999999</v>
      </c>
      <c r="AU1572" s="191">
        <f t="shared" ref="AU1572" si="6267">AU1393+AT1572</f>
        <v>-1096.1573766666666</v>
      </c>
      <c r="AV1572" s="191"/>
      <c r="AW1572" s="191">
        <f t="shared" ref="AW1572:AW1603" si="6268">AW1393+AU1572</f>
        <v>-1174.8419408333332</v>
      </c>
      <c r="AX1572" s="191">
        <f t="shared" ref="AX1572:BH1572" si="6269">AX1393+AW1572</f>
        <v>-1253.5265049999998</v>
      </c>
      <c r="AY1572" s="191">
        <f t="shared" si="6269"/>
        <v>-1332.2110691666664</v>
      </c>
      <c r="AZ1572" s="191">
        <f t="shared" si="6269"/>
        <v>-1410.8956333333331</v>
      </c>
      <c r="BA1572" s="191">
        <f t="shared" si="6269"/>
        <v>-1489.5801974999997</v>
      </c>
      <c r="BB1572" s="191">
        <f t="shared" si="6269"/>
        <v>-1568.2647616666663</v>
      </c>
      <c r="BC1572" s="191">
        <f t="shared" si="6269"/>
        <v>-1646.949325833333</v>
      </c>
      <c r="BD1572" s="191">
        <f t="shared" si="6269"/>
        <v>-1725.6338899999996</v>
      </c>
      <c r="BE1572" s="191">
        <f t="shared" si="6269"/>
        <v>-1804.3184541666662</v>
      </c>
      <c r="BF1572" s="191">
        <f t="shared" si="6269"/>
        <v>-1883.0030183333329</v>
      </c>
      <c r="BG1572" s="191">
        <f t="shared" si="6269"/>
        <v>-1961.6875824999995</v>
      </c>
      <c r="BH1572" s="191">
        <f t="shared" si="6269"/>
        <v>-2040.3721466666661</v>
      </c>
      <c r="BI1572" s="191"/>
      <c r="BV1572" s="163"/>
      <c r="CI1572" s="163"/>
      <c r="CV1572" s="163"/>
      <c r="DI1572" s="163"/>
      <c r="DV1572" s="163"/>
      <c r="EI1572" s="163"/>
    </row>
    <row r="1573" spans="1:139" ht="15.75" outlineLevel="1" x14ac:dyDescent="0.25">
      <c r="A1573" s="2">
        <f t="shared" si="6228"/>
        <v>18</v>
      </c>
      <c r="B1573" s="1" t="str">
        <f t="shared" si="6228"/>
        <v>PRE-09729</v>
      </c>
      <c r="C1573" s="1" t="str">
        <f t="shared" si="6228"/>
        <v>SPP TAU - Circuit 230052</v>
      </c>
      <c r="D1573" s="2" t="str">
        <f t="shared" si="6228"/>
        <v>PRE-09729.1</v>
      </c>
      <c r="E1573" s="162" t="str">
        <f t="shared" si="6228"/>
        <v>SPP TAU - Circuit 230052</v>
      </c>
      <c r="F1573" s="84"/>
      <c r="G1573" s="221"/>
      <c r="H1573" s="221"/>
      <c r="J1573" s="191">
        <f t="shared" ref="J1573:U1573" si="6270">J1394+I1573</f>
        <v>0</v>
      </c>
      <c r="K1573" s="191">
        <f t="shared" si="6270"/>
        <v>0</v>
      </c>
      <c r="L1573" s="191">
        <f t="shared" si="6270"/>
        <v>0</v>
      </c>
      <c r="M1573" s="191">
        <f t="shared" si="6270"/>
        <v>0</v>
      </c>
      <c r="N1573" s="191">
        <f t="shared" si="6270"/>
        <v>0</v>
      </c>
      <c r="O1573" s="191">
        <f t="shared" si="6270"/>
        <v>0</v>
      </c>
      <c r="P1573" s="191">
        <f t="shared" si="6270"/>
        <v>0</v>
      </c>
      <c r="Q1573" s="191">
        <f t="shared" si="6270"/>
        <v>0</v>
      </c>
      <c r="R1573" s="191">
        <f t="shared" si="6270"/>
        <v>0</v>
      </c>
      <c r="S1573" s="191">
        <f t="shared" si="6270"/>
        <v>0</v>
      </c>
      <c r="T1573" s="191">
        <f t="shared" si="6270"/>
        <v>0</v>
      </c>
      <c r="U1573" s="191">
        <f t="shared" si="6270"/>
        <v>0</v>
      </c>
      <c r="V1573" s="163"/>
      <c r="W1573" s="191">
        <f t="shared" si="6245"/>
        <v>0</v>
      </c>
      <c r="X1573" s="191">
        <f t="shared" ref="X1573:AH1573" si="6271">X1394+W1573</f>
        <v>0</v>
      </c>
      <c r="Y1573" s="191">
        <f t="shared" si="6271"/>
        <v>0</v>
      </c>
      <c r="Z1573" s="191">
        <f t="shared" si="6271"/>
        <v>0</v>
      </c>
      <c r="AA1573" s="191">
        <f t="shared" si="6271"/>
        <v>0</v>
      </c>
      <c r="AB1573" s="191">
        <f t="shared" si="6271"/>
        <v>0</v>
      </c>
      <c r="AC1573" s="191">
        <f t="shared" si="6271"/>
        <v>-43.084679999999992</v>
      </c>
      <c r="AD1573" s="191">
        <f t="shared" si="6271"/>
        <v>-86.169359999999983</v>
      </c>
      <c r="AE1573" s="191">
        <f t="shared" si="6271"/>
        <v>-129.25403999999997</v>
      </c>
      <c r="AF1573" s="191">
        <f t="shared" si="6271"/>
        <v>-172.33871999999997</v>
      </c>
      <c r="AG1573" s="191">
        <f t="shared" si="6271"/>
        <v>-215.42339999999996</v>
      </c>
      <c r="AH1573" s="191">
        <f t="shared" si="6271"/>
        <v>-258.50807999999995</v>
      </c>
      <c r="AI1573" s="191"/>
      <c r="AJ1573" s="191">
        <f t="shared" si="6158"/>
        <v>-292.01838666666663</v>
      </c>
      <c r="AK1573" s="191">
        <f t="shared" ref="AK1573:AU1573" si="6272">AK1394+AJ1573</f>
        <v>-325.52869333333331</v>
      </c>
      <c r="AL1573" s="191">
        <f t="shared" si="6272"/>
        <v>-359.03899999999999</v>
      </c>
      <c r="AM1573" s="191">
        <f t="shared" si="6272"/>
        <v>-392.54930666666667</v>
      </c>
      <c r="AN1573" s="191">
        <f t="shared" si="6272"/>
        <v>-426.05961333333335</v>
      </c>
      <c r="AO1573" s="191">
        <f t="shared" si="6272"/>
        <v>-459.56992000000002</v>
      </c>
      <c r="AP1573" s="191">
        <f t="shared" si="6272"/>
        <v>-493.0802266666667</v>
      </c>
      <c r="AQ1573" s="191">
        <f t="shared" si="6272"/>
        <v>-526.59053333333338</v>
      </c>
      <c r="AR1573" s="191">
        <f t="shared" si="6272"/>
        <v>-560.10084000000006</v>
      </c>
      <c r="AS1573" s="191">
        <f t="shared" si="6272"/>
        <v>-593.61114666666674</v>
      </c>
      <c r="AT1573" s="191">
        <f t="shared" si="6272"/>
        <v>-627.12145333333342</v>
      </c>
      <c r="AU1573" s="191">
        <f t="shared" si="6272"/>
        <v>-660.6317600000001</v>
      </c>
      <c r="AV1573" s="191"/>
      <c r="AW1573" s="191">
        <f t="shared" si="6268"/>
        <v>-694.14206666666678</v>
      </c>
      <c r="AX1573" s="191">
        <f t="shared" ref="AX1573:BH1573" si="6273">AX1394+AW1573</f>
        <v>-727.65237333333346</v>
      </c>
      <c r="AY1573" s="191">
        <f t="shared" si="6273"/>
        <v>-761.16268000000014</v>
      </c>
      <c r="AZ1573" s="191">
        <f t="shared" si="6273"/>
        <v>-794.67298666666682</v>
      </c>
      <c r="BA1573" s="191">
        <f t="shared" si="6273"/>
        <v>-828.18329333333349</v>
      </c>
      <c r="BB1573" s="191">
        <f t="shared" si="6273"/>
        <v>-861.69360000000017</v>
      </c>
      <c r="BC1573" s="191">
        <f t="shared" si="6273"/>
        <v>-895.20390666666685</v>
      </c>
      <c r="BD1573" s="191">
        <f t="shared" si="6273"/>
        <v>-928.71421333333353</v>
      </c>
      <c r="BE1573" s="191">
        <f t="shared" si="6273"/>
        <v>-962.22452000000021</v>
      </c>
      <c r="BF1573" s="191">
        <f t="shared" si="6273"/>
        <v>-995.73482666666689</v>
      </c>
      <c r="BG1573" s="191">
        <f t="shared" si="6273"/>
        <v>-1029.2451333333336</v>
      </c>
      <c r="BH1573" s="191">
        <f t="shared" si="6273"/>
        <v>-1062.7554400000001</v>
      </c>
      <c r="BI1573" s="191"/>
      <c r="BV1573" s="163"/>
      <c r="CI1573" s="163"/>
      <c r="CV1573" s="163"/>
      <c r="DI1573" s="163"/>
      <c r="DV1573" s="163"/>
      <c r="EI1573" s="163"/>
    </row>
    <row r="1574" spans="1:139" ht="15.75" outlineLevel="1" x14ac:dyDescent="0.25">
      <c r="A1574" s="2">
        <f t="shared" si="6228"/>
        <v>18</v>
      </c>
      <c r="B1574" s="1" t="str">
        <f t="shared" si="6228"/>
        <v>PRE-09729</v>
      </c>
      <c r="C1574" s="1" t="str">
        <f t="shared" si="6228"/>
        <v>SPP TAU - Circuit 230052</v>
      </c>
      <c r="D1574" s="2" t="str">
        <f t="shared" si="6228"/>
        <v>PRE-09729.1</v>
      </c>
      <c r="E1574" s="162" t="str">
        <f t="shared" si="6228"/>
        <v>SPP TAU - Circuit 230052</v>
      </c>
      <c r="F1574" s="84"/>
      <c r="G1574" s="221"/>
      <c r="H1574" s="221"/>
      <c r="J1574" s="191">
        <f t="shared" ref="J1574" si="6274">J1395+I1574</f>
        <v>0</v>
      </c>
      <c r="K1574" s="191">
        <f t="shared" ref="K1574" si="6275">K1395+J1574</f>
        <v>0</v>
      </c>
      <c r="L1574" s="191">
        <f t="shared" ref="L1574" si="6276">L1395+K1574</f>
        <v>0</v>
      </c>
      <c r="M1574" s="191">
        <f t="shared" ref="M1574" si="6277">M1395+L1574</f>
        <v>0</v>
      </c>
      <c r="N1574" s="191">
        <f t="shared" ref="N1574" si="6278">N1395+M1574</f>
        <v>0</v>
      </c>
      <c r="O1574" s="191">
        <f t="shared" ref="O1574" si="6279">O1395+N1574</f>
        <v>0</v>
      </c>
      <c r="P1574" s="191">
        <f t="shared" ref="P1574" si="6280">P1395+O1574</f>
        <v>0</v>
      </c>
      <c r="Q1574" s="191">
        <f t="shared" ref="Q1574" si="6281">Q1395+P1574</f>
        <v>0</v>
      </c>
      <c r="R1574" s="191">
        <f t="shared" ref="R1574" si="6282">R1395+Q1574</f>
        <v>0</v>
      </c>
      <c r="S1574" s="191">
        <f t="shared" ref="S1574" si="6283">S1395+R1574</f>
        <v>0</v>
      </c>
      <c r="T1574" s="191">
        <f t="shared" ref="T1574" si="6284">T1395+S1574</f>
        <v>0</v>
      </c>
      <c r="U1574" s="191">
        <f t="shared" ref="U1574" si="6285">U1395+T1574</f>
        <v>0</v>
      </c>
      <c r="V1574" s="163"/>
      <c r="W1574" s="191">
        <f t="shared" si="6245"/>
        <v>0</v>
      </c>
      <c r="X1574" s="191">
        <f t="shared" ref="X1574" si="6286">X1395+W1574</f>
        <v>0</v>
      </c>
      <c r="Y1574" s="191">
        <f t="shared" ref="Y1574" si="6287">Y1395+X1574</f>
        <v>0</v>
      </c>
      <c r="Z1574" s="191">
        <f t="shared" ref="Z1574" si="6288">Z1395+Y1574</f>
        <v>0</v>
      </c>
      <c r="AA1574" s="191">
        <f t="shared" ref="AA1574" si="6289">AA1395+Z1574</f>
        <v>0</v>
      </c>
      <c r="AB1574" s="191">
        <f t="shared" ref="AB1574" si="6290">AB1395+AA1574</f>
        <v>0</v>
      </c>
      <c r="AC1574" s="191">
        <f t="shared" ref="AC1574" si="6291">AC1395+AB1574</f>
        <v>-35.267213333333338</v>
      </c>
      <c r="AD1574" s="191">
        <f t="shared" ref="AD1574" si="6292">AD1395+AC1574</f>
        <v>-70.534426666666675</v>
      </c>
      <c r="AE1574" s="191">
        <f t="shared" ref="AE1574" si="6293">AE1395+AD1574</f>
        <v>-105.80164000000002</v>
      </c>
      <c r="AF1574" s="191">
        <f t="shared" ref="AF1574" si="6294">AF1395+AE1574</f>
        <v>-141.06885333333335</v>
      </c>
      <c r="AG1574" s="191">
        <f t="shared" ref="AG1574" si="6295">AG1395+AF1574</f>
        <v>-176.33606666666668</v>
      </c>
      <c r="AH1574" s="191">
        <f t="shared" ref="AH1574" si="6296">AH1395+AG1574</f>
        <v>-211.60328000000001</v>
      </c>
      <c r="AI1574" s="191"/>
      <c r="AJ1574" s="191">
        <f t="shared" si="6158"/>
        <v>-248.13003666666668</v>
      </c>
      <c r="AK1574" s="191">
        <f t="shared" ref="AK1574" si="6297">AK1395+AJ1574</f>
        <v>-284.65679333333333</v>
      </c>
      <c r="AL1574" s="191">
        <f t="shared" ref="AL1574" si="6298">AL1395+AK1574</f>
        <v>-321.18354999999997</v>
      </c>
      <c r="AM1574" s="191">
        <f t="shared" ref="AM1574" si="6299">AM1395+AL1574</f>
        <v>-357.71030666666661</v>
      </c>
      <c r="AN1574" s="191">
        <f t="shared" ref="AN1574" si="6300">AN1395+AM1574</f>
        <v>-394.23706333333325</v>
      </c>
      <c r="AO1574" s="191">
        <f t="shared" ref="AO1574" si="6301">AO1395+AN1574</f>
        <v>-430.7638199999999</v>
      </c>
      <c r="AP1574" s="191">
        <f t="shared" ref="AP1574" si="6302">AP1395+AO1574</f>
        <v>-467.29057666666654</v>
      </c>
      <c r="AQ1574" s="191">
        <f t="shared" ref="AQ1574" si="6303">AQ1395+AP1574</f>
        <v>-503.81733333333318</v>
      </c>
      <c r="AR1574" s="191">
        <f t="shared" ref="AR1574" si="6304">AR1395+AQ1574</f>
        <v>-540.34408999999982</v>
      </c>
      <c r="AS1574" s="191">
        <f t="shared" ref="AS1574" si="6305">AS1395+AR1574</f>
        <v>-576.87084666666647</v>
      </c>
      <c r="AT1574" s="191">
        <f t="shared" ref="AT1574" si="6306">AT1395+AS1574</f>
        <v>-613.39760333333311</v>
      </c>
      <c r="AU1574" s="191">
        <f t="shared" ref="AU1574" si="6307">AU1395+AT1574</f>
        <v>-649.92435999999975</v>
      </c>
      <c r="AV1574" s="191"/>
      <c r="AW1574" s="191">
        <f t="shared" si="6268"/>
        <v>-686.45111666666639</v>
      </c>
      <c r="AX1574" s="191">
        <f t="shared" ref="AX1574:BH1574" si="6308">AX1395+AW1574</f>
        <v>-722.97787333333304</v>
      </c>
      <c r="AY1574" s="191">
        <f t="shared" si="6308"/>
        <v>-759.50462999999968</v>
      </c>
      <c r="AZ1574" s="191">
        <f t="shared" si="6308"/>
        <v>-796.03138666666632</v>
      </c>
      <c r="BA1574" s="191">
        <f t="shared" si="6308"/>
        <v>-832.55814333333296</v>
      </c>
      <c r="BB1574" s="191">
        <f t="shared" si="6308"/>
        <v>-869.08489999999961</v>
      </c>
      <c r="BC1574" s="191">
        <f t="shared" si="6308"/>
        <v>-905.61165666666625</v>
      </c>
      <c r="BD1574" s="191">
        <f t="shared" si="6308"/>
        <v>-942.13841333333289</v>
      </c>
      <c r="BE1574" s="191">
        <f t="shared" si="6308"/>
        <v>-978.66516999999953</v>
      </c>
      <c r="BF1574" s="191">
        <f t="shared" si="6308"/>
        <v>-1015.1919266666662</v>
      </c>
      <c r="BG1574" s="191">
        <f t="shared" si="6308"/>
        <v>-1051.7186833333328</v>
      </c>
      <c r="BH1574" s="191">
        <f t="shared" si="6308"/>
        <v>-1088.2454399999995</v>
      </c>
      <c r="BI1574" s="191"/>
      <c r="BV1574" s="163"/>
      <c r="CI1574" s="163"/>
      <c r="CV1574" s="163"/>
      <c r="DI1574" s="163"/>
      <c r="DV1574" s="163"/>
      <c r="EI1574" s="163"/>
    </row>
    <row r="1575" spans="1:139" ht="15.75" outlineLevel="1" x14ac:dyDescent="0.25">
      <c r="A1575" s="2">
        <f t="shared" ref="A1575:E1575" si="6309">A1396</f>
        <v>19</v>
      </c>
      <c r="B1575" s="1" t="str">
        <f t="shared" si="6309"/>
        <v>PRE-09730</v>
      </c>
      <c r="C1575" s="1" t="str">
        <f t="shared" si="6309"/>
        <v>SPP TAU - Circuit 66024</v>
      </c>
      <c r="D1575" s="2" t="str">
        <f t="shared" si="6309"/>
        <v>PRE-09730.1</v>
      </c>
      <c r="E1575" s="162" t="str">
        <f t="shared" si="6309"/>
        <v>SPP TAU - Circuit 66024</v>
      </c>
      <c r="F1575" s="84"/>
      <c r="G1575" s="221"/>
      <c r="H1575" s="221"/>
      <c r="J1575" s="191">
        <f t="shared" ref="J1575:U1575" si="6310">J1396+I1575</f>
        <v>0</v>
      </c>
      <c r="K1575" s="191">
        <f t="shared" si="6310"/>
        <v>0</v>
      </c>
      <c r="L1575" s="191">
        <f t="shared" si="6310"/>
        <v>0</v>
      </c>
      <c r="M1575" s="191">
        <f t="shared" si="6310"/>
        <v>0</v>
      </c>
      <c r="N1575" s="191">
        <f t="shared" si="6310"/>
        <v>0</v>
      </c>
      <c r="O1575" s="191">
        <f t="shared" si="6310"/>
        <v>0</v>
      </c>
      <c r="P1575" s="191">
        <f t="shared" si="6310"/>
        <v>0</v>
      </c>
      <c r="Q1575" s="191">
        <f t="shared" si="6310"/>
        <v>0</v>
      </c>
      <c r="R1575" s="191">
        <f t="shared" si="6310"/>
        <v>0</v>
      </c>
      <c r="S1575" s="191">
        <f t="shared" si="6310"/>
        <v>0</v>
      </c>
      <c r="T1575" s="191">
        <f t="shared" si="6310"/>
        <v>0</v>
      </c>
      <c r="U1575" s="191">
        <f t="shared" si="6310"/>
        <v>0</v>
      </c>
      <c r="V1575" s="163"/>
      <c r="W1575" s="191">
        <f t="shared" si="6245"/>
        <v>0</v>
      </c>
      <c r="X1575" s="191">
        <f t="shared" ref="X1575:AH1575" si="6311">X1396+W1575</f>
        <v>0</v>
      </c>
      <c r="Y1575" s="191">
        <f t="shared" si="6311"/>
        <v>0</v>
      </c>
      <c r="Z1575" s="191">
        <f t="shared" si="6311"/>
        <v>0</v>
      </c>
      <c r="AA1575" s="191">
        <f t="shared" si="6311"/>
        <v>0</v>
      </c>
      <c r="AB1575" s="191">
        <f t="shared" si="6311"/>
        <v>0</v>
      </c>
      <c r="AC1575" s="191">
        <f t="shared" si="6311"/>
        <v>0</v>
      </c>
      <c r="AD1575" s="191">
        <f t="shared" si="6311"/>
        <v>0</v>
      </c>
      <c r="AE1575" s="191">
        <f t="shared" si="6311"/>
        <v>0</v>
      </c>
      <c r="AF1575" s="191">
        <f t="shared" si="6311"/>
        <v>0</v>
      </c>
      <c r="AG1575" s="191">
        <f t="shared" si="6311"/>
        <v>0</v>
      </c>
      <c r="AH1575" s="191">
        <f t="shared" si="6311"/>
        <v>0</v>
      </c>
      <c r="AI1575" s="191"/>
      <c r="AJ1575" s="191">
        <f t="shared" si="6158"/>
        <v>0</v>
      </c>
      <c r="AK1575" s="191">
        <f t="shared" ref="AK1575:AU1575" si="6312">AK1396+AJ1575</f>
        <v>0</v>
      </c>
      <c r="AL1575" s="191">
        <f t="shared" si="6312"/>
        <v>-166.34329133333335</v>
      </c>
      <c r="AM1575" s="191">
        <f t="shared" si="6312"/>
        <v>-332.68658266666671</v>
      </c>
      <c r="AN1575" s="191">
        <f t="shared" si="6312"/>
        <v>-499.02987400000006</v>
      </c>
      <c r="AO1575" s="191">
        <f t="shared" si="6312"/>
        <v>-665.37316533333342</v>
      </c>
      <c r="AP1575" s="191">
        <f t="shared" si="6312"/>
        <v>-831.71645666666677</v>
      </c>
      <c r="AQ1575" s="191">
        <f t="shared" si="6312"/>
        <v>-998.05974800000013</v>
      </c>
      <c r="AR1575" s="191">
        <f t="shared" si="6312"/>
        <v>-1164.4030393333335</v>
      </c>
      <c r="AS1575" s="191">
        <f t="shared" si="6312"/>
        <v>-1330.7463306666668</v>
      </c>
      <c r="AT1575" s="191">
        <f t="shared" si="6312"/>
        <v>-1497.0896220000002</v>
      </c>
      <c r="AU1575" s="191">
        <f t="shared" si="6312"/>
        <v>-1663.4329133333335</v>
      </c>
      <c r="AV1575" s="191"/>
      <c r="AW1575" s="191">
        <f t="shared" si="6268"/>
        <v>-1829.7762046666669</v>
      </c>
      <c r="AX1575" s="191">
        <f t="shared" ref="AX1575:BH1575" si="6313">AX1396+AW1575</f>
        <v>-1996.1194960000003</v>
      </c>
      <c r="AY1575" s="191">
        <f t="shared" si="6313"/>
        <v>-2162.4627873333338</v>
      </c>
      <c r="AZ1575" s="191">
        <f t="shared" si="6313"/>
        <v>-2328.8060786666674</v>
      </c>
      <c r="BA1575" s="191">
        <f t="shared" si="6313"/>
        <v>-2495.149370000001</v>
      </c>
      <c r="BB1575" s="191">
        <f t="shared" si="6313"/>
        <v>-2661.4926613333346</v>
      </c>
      <c r="BC1575" s="191">
        <f t="shared" si="6313"/>
        <v>-2827.8359526666682</v>
      </c>
      <c r="BD1575" s="191">
        <f t="shared" si="6313"/>
        <v>-2994.1792440000017</v>
      </c>
      <c r="BE1575" s="191">
        <f t="shared" si="6313"/>
        <v>-3160.5225353333353</v>
      </c>
      <c r="BF1575" s="191">
        <f t="shared" si="6313"/>
        <v>-3326.8658266666689</v>
      </c>
      <c r="BG1575" s="191">
        <f t="shared" si="6313"/>
        <v>-3493.2091180000025</v>
      </c>
      <c r="BH1575" s="191">
        <f t="shared" si="6313"/>
        <v>-3659.5524093333361</v>
      </c>
      <c r="BI1575" s="191"/>
      <c r="BV1575" s="163"/>
      <c r="CI1575" s="163"/>
      <c r="CV1575" s="163"/>
      <c r="DI1575" s="163"/>
      <c r="DV1575" s="163"/>
      <c r="EI1575" s="163"/>
    </row>
    <row r="1576" spans="1:139" ht="16.149999999999999" customHeight="1" outlineLevel="1" x14ac:dyDescent="0.25">
      <c r="A1576" s="2">
        <f t="shared" ref="A1576:E1579" si="6314">A1397</f>
        <v>20</v>
      </c>
      <c r="B1576" s="1" t="str">
        <f t="shared" si="6314"/>
        <v>PRE-09731</v>
      </c>
      <c r="C1576" s="1" t="str">
        <f t="shared" si="6314"/>
        <v>SPP TAU - Circuit 230608</v>
      </c>
      <c r="D1576" s="2" t="str">
        <f t="shared" si="6314"/>
        <v>PRE-09731.1</v>
      </c>
      <c r="E1576" s="162" t="str">
        <f t="shared" si="6314"/>
        <v>SPP TAU - Circuit 230608</v>
      </c>
      <c r="F1576" s="84"/>
      <c r="G1576" s="221"/>
      <c r="H1576" s="221"/>
      <c r="J1576" s="191">
        <f t="shared" ref="J1576:U1576" si="6315">J1397+I1576</f>
        <v>0</v>
      </c>
      <c r="K1576" s="191">
        <f t="shared" si="6315"/>
        <v>0</v>
      </c>
      <c r="L1576" s="191">
        <f t="shared" si="6315"/>
        <v>0</v>
      </c>
      <c r="M1576" s="191">
        <f t="shared" si="6315"/>
        <v>0</v>
      </c>
      <c r="N1576" s="191">
        <f t="shared" si="6315"/>
        <v>0</v>
      </c>
      <c r="O1576" s="191">
        <f t="shared" si="6315"/>
        <v>0</v>
      </c>
      <c r="P1576" s="191">
        <f t="shared" si="6315"/>
        <v>0</v>
      </c>
      <c r="Q1576" s="191">
        <f t="shared" si="6315"/>
        <v>0</v>
      </c>
      <c r="R1576" s="191">
        <f t="shared" si="6315"/>
        <v>0</v>
      </c>
      <c r="S1576" s="191">
        <f t="shared" si="6315"/>
        <v>0</v>
      </c>
      <c r="T1576" s="191">
        <f t="shared" si="6315"/>
        <v>0</v>
      </c>
      <c r="U1576" s="191">
        <f t="shared" si="6315"/>
        <v>0</v>
      </c>
      <c r="V1576" s="163"/>
      <c r="W1576" s="191">
        <f t="shared" si="6245"/>
        <v>0</v>
      </c>
      <c r="X1576" s="191">
        <f t="shared" ref="X1576:AH1576" si="6316">X1397+W1576</f>
        <v>0</v>
      </c>
      <c r="Y1576" s="191">
        <f t="shared" si="6316"/>
        <v>0</v>
      </c>
      <c r="Z1576" s="191">
        <f t="shared" si="6316"/>
        <v>0</v>
      </c>
      <c r="AA1576" s="191">
        <f t="shared" si="6316"/>
        <v>0</v>
      </c>
      <c r="AB1576" s="191">
        <f t="shared" si="6316"/>
        <v>0</v>
      </c>
      <c r="AC1576" s="191">
        <f t="shared" si="6316"/>
        <v>0</v>
      </c>
      <c r="AD1576" s="191">
        <f t="shared" si="6316"/>
        <v>0</v>
      </c>
      <c r="AE1576" s="191">
        <f t="shared" si="6316"/>
        <v>0</v>
      </c>
      <c r="AF1576" s="191">
        <f t="shared" si="6316"/>
        <v>-115.49328</v>
      </c>
      <c r="AG1576" s="191">
        <f t="shared" si="6316"/>
        <v>-230.98656</v>
      </c>
      <c r="AH1576" s="191">
        <f t="shared" si="6316"/>
        <v>-346.47983999999997</v>
      </c>
      <c r="AI1576" s="191"/>
      <c r="AJ1576" s="191">
        <f t="shared" si="6158"/>
        <v>-436.30794666666668</v>
      </c>
      <c r="AK1576" s="191">
        <f t="shared" ref="AK1576:AU1576" si="6317">AK1397+AJ1576</f>
        <v>-526.13605333333339</v>
      </c>
      <c r="AL1576" s="191">
        <f t="shared" si="6317"/>
        <v>-615.96416000000011</v>
      </c>
      <c r="AM1576" s="191">
        <f t="shared" si="6317"/>
        <v>-705.79226666666682</v>
      </c>
      <c r="AN1576" s="191">
        <f t="shared" si="6317"/>
        <v>-795.62037333333353</v>
      </c>
      <c r="AO1576" s="191">
        <f t="shared" si="6317"/>
        <v>-885.44848000000025</v>
      </c>
      <c r="AP1576" s="191">
        <f t="shared" si="6317"/>
        <v>-975.27658666666696</v>
      </c>
      <c r="AQ1576" s="191">
        <f t="shared" si="6317"/>
        <v>-1065.1046933333337</v>
      </c>
      <c r="AR1576" s="191">
        <f t="shared" si="6317"/>
        <v>-1154.9328000000003</v>
      </c>
      <c r="AS1576" s="191">
        <f t="shared" si="6317"/>
        <v>-1244.7609066666669</v>
      </c>
      <c r="AT1576" s="191">
        <f t="shared" si="6317"/>
        <v>-1334.5890133333335</v>
      </c>
      <c r="AU1576" s="191">
        <f t="shared" si="6317"/>
        <v>-1424.4171200000001</v>
      </c>
      <c r="AV1576" s="191"/>
      <c r="AW1576" s="191">
        <f t="shared" si="6268"/>
        <v>-1514.2452266666667</v>
      </c>
      <c r="AX1576" s="191">
        <f t="shared" ref="AX1576:BH1576" si="6318">AX1397+AW1576</f>
        <v>-1604.0733333333333</v>
      </c>
      <c r="AY1576" s="191">
        <f t="shared" si="6318"/>
        <v>-1693.9014399999999</v>
      </c>
      <c r="AZ1576" s="191">
        <f t="shared" si="6318"/>
        <v>-1783.7295466666665</v>
      </c>
      <c r="BA1576" s="191">
        <f t="shared" si="6318"/>
        <v>-1873.5576533333331</v>
      </c>
      <c r="BB1576" s="191">
        <f t="shared" si="6318"/>
        <v>-1963.3857599999997</v>
      </c>
      <c r="BC1576" s="191">
        <f t="shared" si="6318"/>
        <v>-2053.2138666666665</v>
      </c>
      <c r="BD1576" s="191">
        <f t="shared" si="6318"/>
        <v>-2143.0419733333333</v>
      </c>
      <c r="BE1576" s="191">
        <f t="shared" si="6318"/>
        <v>-2232.8700800000001</v>
      </c>
      <c r="BF1576" s="191">
        <f t="shared" si="6318"/>
        <v>-2322.698186666667</v>
      </c>
      <c r="BG1576" s="191">
        <f t="shared" si="6318"/>
        <v>-2412.5262933333338</v>
      </c>
      <c r="BH1576" s="191">
        <f t="shared" si="6318"/>
        <v>-2502.3544000000006</v>
      </c>
      <c r="BI1576" s="191"/>
      <c r="BV1576" s="163"/>
      <c r="CI1576" s="163"/>
      <c r="CV1576" s="163"/>
      <c r="DI1576" s="163"/>
      <c r="DV1576" s="163"/>
      <c r="EI1576" s="163"/>
    </row>
    <row r="1577" spans="1:139" ht="16.149999999999999" customHeight="1" outlineLevel="1" x14ac:dyDescent="0.25">
      <c r="A1577" s="2">
        <f t="shared" si="6314"/>
        <v>20</v>
      </c>
      <c r="B1577" s="1" t="str">
        <f t="shared" si="6314"/>
        <v>PRE-09731</v>
      </c>
      <c r="C1577" s="1" t="str">
        <f t="shared" si="6314"/>
        <v>SPP TAU - Circuit 230608</v>
      </c>
      <c r="D1577" s="2" t="str">
        <f t="shared" si="6314"/>
        <v>PRE-09731.1</v>
      </c>
      <c r="E1577" s="162" t="str">
        <f t="shared" si="6314"/>
        <v>SPP TAU - Circuit 230608</v>
      </c>
      <c r="F1577" s="84"/>
      <c r="G1577" s="221"/>
      <c r="H1577" s="221"/>
      <c r="J1577" s="191">
        <f t="shared" ref="J1577" si="6319">J1398+I1577</f>
        <v>0</v>
      </c>
      <c r="K1577" s="191">
        <f t="shared" ref="K1577" si="6320">K1398+J1577</f>
        <v>0</v>
      </c>
      <c r="L1577" s="191">
        <f t="shared" ref="L1577" si="6321">L1398+K1577</f>
        <v>0</v>
      </c>
      <c r="M1577" s="191">
        <f t="shared" ref="M1577" si="6322">M1398+L1577</f>
        <v>0</v>
      </c>
      <c r="N1577" s="191">
        <f t="shared" ref="N1577" si="6323">N1398+M1577</f>
        <v>0</v>
      </c>
      <c r="O1577" s="191">
        <f t="shared" ref="O1577" si="6324">O1398+N1577</f>
        <v>0</v>
      </c>
      <c r="P1577" s="191">
        <f t="shared" ref="P1577" si="6325">P1398+O1577</f>
        <v>0</v>
      </c>
      <c r="Q1577" s="191">
        <f t="shared" ref="Q1577" si="6326">Q1398+P1577</f>
        <v>0</v>
      </c>
      <c r="R1577" s="191">
        <f t="shared" ref="R1577" si="6327">R1398+Q1577</f>
        <v>0</v>
      </c>
      <c r="S1577" s="191">
        <f t="shared" ref="S1577" si="6328">S1398+R1577</f>
        <v>0</v>
      </c>
      <c r="T1577" s="191">
        <f t="shared" ref="T1577" si="6329">T1398+S1577</f>
        <v>0</v>
      </c>
      <c r="U1577" s="191">
        <f t="shared" ref="U1577" si="6330">U1398+T1577</f>
        <v>0</v>
      </c>
      <c r="V1577" s="163"/>
      <c r="W1577" s="191">
        <f t="shared" si="6245"/>
        <v>0</v>
      </c>
      <c r="X1577" s="191">
        <f t="shared" ref="X1577" si="6331">X1398+W1577</f>
        <v>0</v>
      </c>
      <c r="Y1577" s="191">
        <f t="shared" ref="Y1577" si="6332">Y1398+X1577</f>
        <v>0</v>
      </c>
      <c r="Z1577" s="191">
        <f t="shared" ref="Z1577" si="6333">Z1398+Y1577</f>
        <v>0</v>
      </c>
      <c r="AA1577" s="191">
        <f t="shared" ref="AA1577" si="6334">AA1398+Z1577</f>
        <v>0</v>
      </c>
      <c r="AB1577" s="191">
        <f t="shared" ref="AB1577" si="6335">AB1398+AA1577</f>
        <v>0</v>
      </c>
      <c r="AC1577" s="191">
        <f t="shared" ref="AC1577" si="6336">AC1398+AB1577</f>
        <v>0</v>
      </c>
      <c r="AD1577" s="191">
        <f t="shared" ref="AD1577" si="6337">AD1398+AC1577</f>
        <v>0</v>
      </c>
      <c r="AE1577" s="191">
        <f t="shared" ref="AE1577" si="6338">AE1398+AD1577</f>
        <v>0</v>
      </c>
      <c r="AF1577" s="191">
        <f t="shared" ref="AF1577" si="6339">AF1398+AE1577</f>
        <v>-80.31361333333335</v>
      </c>
      <c r="AG1577" s="191">
        <f t="shared" ref="AG1577" si="6340">AG1398+AF1577</f>
        <v>-160.6272266666667</v>
      </c>
      <c r="AH1577" s="191">
        <f t="shared" ref="AH1577" si="6341">AH1398+AG1577</f>
        <v>-240.94084000000004</v>
      </c>
      <c r="AI1577" s="191"/>
      <c r="AJ1577" s="191">
        <f t="shared" si="6158"/>
        <v>-324.12279666666672</v>
      </c>
      <c r="AK1577" s="191">
        <f t="shared" ref="AK1577" si="6342">AK1398+AJ1577</f>
        <v>-407.30475333333339</v>
      </c>
      <c r="AL1577" s="191">
        <f t="shared" ref="AL1577" si="6343">AL1398+AK1577</f>
        <v>-490.48671000000007</v>
      </c>
      <c r="AM1577" s="191">
        <f t="shared" ref="AM1577" si="6344">AM1398+AL1577</f>
        <v>-573.6686666666667</v>
      </c>
      <c r="AN1577" s="191">
        <f t="shared" ref="AN1577" si="6345">AN1398+AM1577</f>
        <v>-656.85062333333337</v>
      </c>
      <c r="AO1577" s="191">
        <f t="shared" ref="AO1577" si="6346">AO1398+AN1577</f>
        <v>-740.03258000000005</v>
      </c>
      <c r="AP1577" s="191">
        <f t="shared" ref="AP1577" si="6347">AP1398+AO1577</f>
        <v>-823.21453666666673</v>
      </c>
      <c r="AQ1577" s="191">
        <f t="shared" ref="AQ1577" si="6348">AQ1398+AP1577</f>
        <v>-906.39649333333341</v>
      </c>
      <c r="AR1577" s="191">
        <f t="shared" ref="AR1577" si="6349">AR1398+AQ1577</f>
        <v>-989.57845000000009</v>
      </c>
      <c r="AS1577" s="191">
        <f t="shared" ref="AS1577" si="6350">AS1398+AR1577</f>
        <v>-1072.7604066666668</v>
      </c>
      <c r="AT1577" s="191">
        <f t="shared" ref="AT1577" si="6351">AT1398+AS1577</f>
        <v>-1155.9423633333336</v>
      </c>
      <c r="AU1577" s="191">
        <f t="shared" ref="AU1577" si="6352">AU1398+AT1577</f>
        <v>-1239.1243200000004</v>
      </c>
      <c r="AV1577" s="191"/>
      <c r="AW1577" s="191">
        <f t="shared" si="6268"/>
        <v>-1322.3062766666671</v>
      </c>
      <c r="AX1577" s="191">
        <f t="shared" ref="AX1577:BH1577" si="6353">AX1398+AW1577</f>
        <v>-1405.4882333333339</v>
      </c>
      <c r="AY1577" s="191">
        <f t="shared" si="6353"/>
        <v>-1488.6701900000007</v>
      </c>
      <c r="AZ1577" s="191">
        <f t="shared" si="6353"/>
        <v>-1571.8521466666675</v>
      </c>
      <c r="BA1577" s="191">
        <f t="shared" si="6353"/>
        <v>-1655.0341033333343</v>
      </c>
      <c r="BB1577" s="191">
        <f t="shared" si="6353"/>
        <v>-1738.2160600000011</v>
      </c>
      <c r="BC1577" s="191">
        <f t="shared" si="6353"/>
        <v>-1821.3980166666679</v>
      </c>
      <c r="BD1577" s="191">
        <f t="shared" si="6353"/>
        <v>-1904.5799733333347</v>
      </c>
      <c r="BE1577" s="191">
        <f t="shared" si="6353"/>
        <v>-1987.7619300000015</v>
      </c>
      <c r="BF1577" s="191">
        <f t="shared" si="6353"/>
        <v>-2070.9438866666683</v>
      </c>
      <c r="BG1577" s="191">
        <f t="shared" si="6353"/>
        <v>-2154.1258433333351</v>
      </c>
      <c r="BH1577" s="191">
        <f t="shared" si="6353"/>
        <v>-2237.3078000000019</v>
      </c>
      <c r="BI1577" s="191"/>
      <c r="BV1577" s="163"/>
      <c r="CI1577" s="163"/>
      <c r="CV1577" s="163"/>
      <c r="DI1577" s="163"/>
      <c r="DV1577" s="163"/>
      <c r="EI1577" s="163"/>
    </row>
    <row r="1578" spans="1:139" ht="15.75" outlineLevel="1" x14ac:dyDescent="0.25">
      <c r="A1578" s="2">
        <f t="shared" si="6314"/>
        <v>21</v>
      </c>
      <c r="B1578" s="1" t="str">
        <f t="shared" si="6314"/>
        <v>PRE-09732</v>
      </c>
      <c r="C1578" s="1" t="str">
        <f t="shared" si="6314"/>
        <v>SPP TAU - Circuit 230603</v>
      </c>
      <c r="D1578" s="2" t="str">
        <f t="shared" si="6314"/>
        <v>PRE-09732.1</v>
      </c>
      <c r="E1578" s="162" t="str">
        <f t="shared" si="6314"/>
        <v>SPP TAU - Circuit 230603</v>
      </c>
      <c r="F1578" s="84"/>
      <c r="G1578" s="221"/>
      <c r="H1578" s="221"/>
      <c r="J1578" s="191">
        <f t="shared" ref="J1578:U1578" si="6354">J1399+I1578</f>
        <v>0</v>
      </c>
      <c r="K1578" s="191">
        <f t="shared" si="6354"/>
        <v>0</v>
      </c>
      <c r="L1578" s="191">
        <f t="shared" si="6354"/>
        <v>0</v>
      </c>
      <c r="M1578" s="191">
        <f t="shared" si="6354"/>
        <v>0</v>
      </c>
      <c r="N1578" s="191">
        <f t="shared" si="6354"/>
        <v>0</v>
      </c>
      <c r="O1578" s="191">
        <f t="shared" si="6354"/>
        <v>0</v>
      </c>
      <c r="P1578" s="191">
        <f t="shared" si="6354"/>
        <v>0</v>
      </c>
      <c r="Q1578" s="191">
        <f t="shared" si="6354"/>
        <v>0</v>
      </c>
      <c r="R1578" s="191">
        <f t="shared" si="6354"/>
        <v>0</v>
      </c>
      <c r="S1578" s="191">
        <f t="shared" si="6354"/>
        <v>0</v>
      </c>
      <c r="T1578" s="191">
        <f t="shared" si="6354"/>
        <v>0</v>
      </c>
      <c r="U1578" s="191">
        <f t="shared" si="6354"/>
        <v>0</v>
      </c>
      <c r="V1578" s="163"/>
      <c r="W1578" s="191">
        <f t="shared" si="6245"/>
        <v>0</v>
      </c>
      <c r="X1578" s="191">
        <f t="shared" ref="X1578:AH1578" si="6355">X1399+W1578</f>
        <v>0</v>
      </c>
      <c r="Y1578" s="191">
        <f t="shared" si="6355"/>
        <v>0</v>
      </c>
      <c r="Z1578" s="191">
        <f t="shared" si="6355"/>
        <v>0</v>
      </c>
      <c r="AA1578" s="191">
        <f t="shared" si="6355"/>
        <v>0</v>
      </c>
      <c r="AB1578" s="191">
        <f t="shared" si="6355"/>
        <v>0</v>
      </c>
      <c r="AC1578" s="191">
        <f t="shared" si="6355"/>
        <v>0</v>
      </c>
      <c r="AD1578" s="191">
        <f t="shared" si="6355"/>
        <v>0</v>
      </c>
      <c r="AE1578" s="191">
        <f t="shared" si="6355"/>
        <v>0</v>
      </c>
      <c r="AF1578" s="191">
        <f t="shared" si="6355"/>
        <v>-77.09456999999999</v>
      </c>
      <c r="AG1578" s="191">
        <f t="shared" si="6355"/>
        <v>-154.18913999999998</v>
      </c>
      <c r="AH1578" s="191">
        <f t="shared" si="6355"/>
        <v>-231.28370999999999</v>
      </c>
      <c r="AI1578" s="191"/>
      <c r="AJ1578" s="191">
        <f t="shared" si="6158"/>
        <v>-291.24615333333333</v>
      </c>
      <c r="AK1578" s="191">
        <f t="shared" ref="AK1578:AU1578" si="6356">AK1399+AJ1578</f>
        <v>-351.20859666666666</v>
      </c>
      <c r="AL1578" s="191">
        <f t="shared" si="6356"/>
        <v>-411.17104</v>
      </c>
      <c r="AM1578" s="191">
        <f t="shared" si="6356"/>
        <v>-471.13348333333334</v>
      </c>
      <c r="AN1578" s="191">
        <f t="shared" si="6356"/>
        <v>-531.09592666666663</v>
      </c>
      <c r="AO1578" s="191">
        <f t="shared" si="6356"/>
        <v>-591.05836999999997</v>
      </c>
      <c r="AP1578" s="191">
        <f t="shared" si="6356"/>
        <v>-651.02081333333331</v>
      </c>
      <c r="AQ1578" s="191">
        <f t="shared" si="6356"/>
        <v>-710.98325666666665</v>
      </c>
      <c r="AR1578" s="191">
        <f t="shared" si="6356"/>
        <v>-770.94569999999999</v>
      </c>
      <c r="AS1578" s="191">
        <f t="shared" si="6356"/>
        <v>-830.90814333333333</v>
      </c>
      <c r="AT1578" s="191">
        <f t="shared" si="6356"/>
        <v>-890.87058666666667</v>
      </c>
      <c r="AU1578" s="191">
        <f t="shared" si="6356"/>
        <v>-950.83303000000001</v>
      </c>
      <c r="AV1578" s="191"/>
      <c r="AW1578" s="191">
        <f t="shared" si="6268"/>
        <v>-1010.7954733333333</v>
      </c>
      <c r="AX1578" s="191">
        <f t="shared" ref="AX1578:BH1578" si="6357">AX1399+AW1578</f>
        <v>-1070.7579166666667</v>
      </c>
      <c r="AY1578" s="191">
        <f t="shared" si="6357"/>
        <v>-1130.72036</v>
      </c>
      <c r="AZ1578" s="191">
        <f t="shared" si="6357"/>
        <v>-1190.6828033333334</v>
      </c>
      <c r="BA1578" s="191">
        <f t="shared" si="6357"/>
        <v>-1250.6452466666667</v>
      </c>
      <c r="BB1578" s="191">
        <f t="shared" si="6357"/>
        <v>-1310.60769</v>
      </c>
      <c r="BC1578" s="191">
        <f t="shared" si="6357"/>
        <v>-1370.5701333333334</v>
      </c>
      <c r="BD1578" s="191">
        <f t="shared" si="6357"/>
        <v>-1430.5325766666667</v>
      </c>
      <c r="BE1578" s="191">
        <f t="shared" si="6357"/>
        <v>-1490.4950200000001</v>
      </c>
      <c r="BF1578" s="191">
        <f t="shared" si="6357"/>
        <v>-1550.4574633333334</v>
      </c>
      <c r="BG1578" s="191">
        <f t="shared" si="6357"/>
        <v>-1610.4199066666667</v>
      </c>
      <c r="BH1578" s="191">
        <f t="shared" si="6357"/>
        <v>-1670.3823500000001</v>
      </c>
      <c r="BI1578" s="191"/>
      <c r="BV1578" s="163"/>
      <c r="CI1578" s="163"/>
      <c r="CV1578" s="163"/>
      <c r="DI1578" s="163"/>
      <c r="DV1578" s="163"/>
      <c r="EI1578" s="163"/>
    </row>
    <row r="1579" spans="1:139" ht="15.75" outlineLevel="1" x14ac:dyDescent="0.25">
      <c r="A1579" s="2">
        <f t="shared" si="6314"/>
        <v>21</v>
      </c>
      <c r="B1579" s="1" t="str">
        <f t="shared" si="6314"/>
        <v>PRE-09732</v>
      </c>
      <c r="C1579" s="1" t="str">
        <f t="shared" si="6314"/>
        <v>SPP TAU - Circuit 230603</v>
      </c>
      <c r="D1579" s="2" t="str">
        <f t="shared" si="6314"/>
        <v>PRE-09732.1</v>
      </c>
      <c r="E1579" s="162" t="str">
        <f t="shared" si="6314"/>
        <v>SPP TAU - Circuit 230603</v>
      </c>
      <c r="F1579" s="84"/>
      <c r="G1579" s="221"/>
      <c r="H1579" s="221"/>
      <c r="J1579" s="191">
        <f t="shared" ref="J1579" si="6358">J1400+I1579</f>
        <v>0</v>
      </c>
      <c r="K1579" s="191">
        <f t="shared" ref="K1579" si="6359">K1400+J1579</f>
        <v>0</v>
      </c>
      <c r="L1579" s="191">
        <f t="shared" ref="L1579" si="6360">L1400+K1579</f>
        <v>0</v>
      </c>
      <c r="M1579" s="191">
        <f t="shared" ref="M1579" si="6361">M1400+L1579</f>
        <v>0</v>
      </c>
      <c r="N1579" s="191">
        <f t="shared" ref="N1579" si="6362">N1400+M1579</f>
        <v>0</v>
      </c>
      <c r="O1579" s="191">
        <f t="shared" ref="O1579" si="6363">O1400+N1579</f>
        <v>0</v>
      </c>
      <c r="P1579" s="191">
        <f t="shared" ref="P1579" si="6364">P1400+O1579</f>
        <v>0</v>
      </c>
      <c r="Q1579" s="191">
        <f t="shared" ref="Q1579" si="6365">Q1400+P1579</f>
        <v>0</v>
      </c>
      <c r="R1579" s="191">
        <f t="shared" ref="R1579" si="6366">R1400+Q1579</f>
        <v>0</v>
      </c>
      <c r="S1579" s="191">
        <f t="shared" ref="S1579" si="6367">S1400+R1579</f>
        <v>0</v>
      </c>
      <c r="T1579" s="191">
        <f t="shared" ref="T1579" si="6368">T1400+S1579</f>
        <v>0</v>
      </c>
      <c r="U1579" s="191">
        <f t="shared" ref="U1579" si="6369">U1400+T1579</f>
        <v>0</v>
      </c>
      <c r="V1579" s="163"/>
      <c r="W1579" s="191">
        <f t="shared" si="6245"/>
        <v>0</v>
      </c>
      <c r="X1579" s="191">
        <f t="shared" ref="X1579" si="6370">X1400+W1579</f>
        <v>0</v>
      </c>
      <c r="Y1579" s="191">
        <f t="shared" ref="Y1579" si="6371">Y1400+X1579</f>
        <v>0</v>
      </c>
      <c r="Z1579" s="191">
        <f t="shared" ref="Z1579" si="6372">Z1400+Y1579</f>
        <v>0</v>
      </c>
      <c r="AA1579" s="191">
        <f t="shared" ref="AA1579" si="6373">AA1400+Z1579</f>
        <v>0</v>
      </c>
      <c r="AB1579" s="191">
        <f t="shared" ref="AB1579" si="6374">AB1400+AA1579</f>
        <v>0</v>
      </c>
      <c r="AC1579" s="191">
        <f t="shared" ref="AC1579" si="6375">AC1400+AB1579</f>
        <v>0</v>
      </c>
      <c r="AD1579" s="191">
        <f t="shared" ref="AD1579" si="6376">AD1400+AC1579</f>
        <v>0</v>
      </c>
      <c r="AE1579" s="191">
        <f t="shared" ref="AE1579" si="6377">AE1400+AD1579</f>
        <v>0</v>
      </c>
      <c r="AF1579" s="191">
        <f t="shared" ref="AF1579" si="6378">AF1400+AE1579</f>
        <v>-49.257086666666673</v>
      </c>
      <c r="AG1579" s="191">
        <f t="shared" ref="AG1579" si="6379">AG1400+AF1579</f>
        <v>-98.514173333333346</v>
      </c>
      <c r="AH1579" s="191">
        <f t="shared" ref="AH1579" si="6380">AH1400+AG1579</f>
        <v>-147.77126000000001</v>
      </c>
      <c r="AI1579" s="191"/>
      <c r="AJ1579" s="191">
        <f t="shared" si="6158"/>
        <v>-198.78752833333334</v>
      </c>
      <c r="AK1579" s="191">
        <f t="shared" ref="AK1579" si="6381">AK1400+AJ1579</f>
        <v>-249.80379666666667</v>
      </c>
      <c r="AL1579" s="191">
        <f t="shared" ref="AL1579" si="6382">AL1400+AK1579</f>
        <v>-300.820065</v>
      </c>
      <c r="AM1579" s="191">
        <f t="shared" ref="AM1579" si="6383">AM1400+AL1579</f>
        <v>-351.83633333333336</v>
      </c>
      <c r="AN1579" s="191">
        <f t="shared" ref="AN1579" si="6384">AN1400+AM1579</f>
        <v>-402.85260166666671</v>
      </c>
      <c r="AO1579" s="191">
        <f t="shared" ref="AO1579" si="6385">AO1400+AN1579</f>
        <v>-453.86887000000007</v>
      </c>
      <c r="AP1579" s="191">
        <f t="shared" ref="AP1579" si="6386">AP1400+AO1579</f>
        <v>-504.88513833333343</v>
      </c>
      <c r="AQ1579" s="191">
        <f t="shared" ref="AQ1579" si="6387">AQ1400+AP1579</f>
        <v>-555.90140666666673</v>
      </c>
      <c r="AR1579" s="191">
        <f t="shared" ref="AR1579" si="6388">AR1400+AQ1579</f>
        <v>-606.91767500000003</v>
      </c>
      <c r="AS1579" s="191">
        <f t="shared" ref="AS1579" si="6389">AS1400+AR1579</f>
        <v>-657.93394333333333</v>
      </c>
      <c r="AT1579" s="191">
        <f t="shared" ref="AT1579" si="6390">AT1400+AS1579</f>
        <v>-708.95021166666663</v>
      </c>
      <c r="AU1579" s="191">
        <f t="shared" ref="AU1579" si="6391">AU1400+AT1579</f>
        <v>-759.96647999999993</v>
      </c>
      <c r="AV1579" s="191"/>
      <c r="AW1579" s="191">
        <f t="shared" si="6268"/>
        <v>-810.98274833333323</v>
      </c>
      <c r="AX1579" s="191">
        <f t="shared" ref="AX1579:BH1579" si="6392">AX1400+AW1579</f>
        <v>-861.99901666666653</v>
      </c>
      <c r="AY1579" s="191">
        <f t="shared" si="6392"/>
        <v>-913.01528499999984</v>
      </c>
      <c r="AZ1579" s="191">
        <f t="shared" si="6392"/>
        <v>-964.03155333333314</v>
      </c>
      <c r="BA1579" s="191">
        <f t="shared" si="6392"/>
        <v>-1015.0478216666664</v>
      </c>
      <c r="BB1579" s="191">
        <f t="shared" si="6392"/>
        <v>-1066.0640899999999</v>
      </c>
      <c r="BC1579" s="191">
        <f t="shared" si="6392"/>
        <v>-1117.0803583333332</v>
      </c>
      <c r="BD1579" s="191">
        <f t="shared" si="6392"/>
        <v>-1168.0966266666665</v>
      </c>
      <c r="BE1579" s="191">
        <f t="shared" si="6392"/>
        <v>-1219.1128949999998</v>
      </c>
      <c r="BF1579" s="191">
        <f t="shared" si="6392"/>
        <v>-1270.1291633333331</v>
      </c>
      <c r="BG1579" s="191">
        <f t="shared" si="6392"/>
        <v>-1321.1454316666664</v>
      </c>
      <c r="BH1579" s="191">
        <f t="shared" si="6392"/>
        <v>-1372.1616999999997</v>
      </c>
      <c r="BI1579" s="191"/>
      <c r="BV1579" s="163"/>
      <c r="CI1579" s="163"/>
      <c r="CV1579" s="163"/>
      <c r="DI1579" s="163"/>
      <c r="DV1579" s="163"/>
      <c r="EI1579" s="163"/>
    </row>
    <row r="1580" spans="1:139" ht="15.75" outlineLevel="1" x14ac:dyDescent="0.25">
      <c r="A1580" s="2">
        <f t="shared" ref="A1580:E1580" si="6393">A1401</f>
        <v>22</v>
      </c>
      <c r="B1580" s="1" t="str">
        <f t="shared" si="6393"/>
        <v>PRE-09752</v>
      </c>
      <c r="C1580" s="1" t="str">
        <f t="shared" si="6393"/>
        <v>SPP TAU - Circuit 66407</v>
      </c>
      <c r="D1580" s="2" t="str">
        <f t="shared" si="6393"/>
        <v>PRE-09752.1</v>
      </c>
      <c r="E1580" s="162" t="str">
        <f t="shared" si="6393"/>
        <v>SPP TAU - Circuit 66407</v>
      </c>
      <c r="F1580" s="84"/>
      <c r="G1580" s="221"/>
      <c r="H1580" s="221"/>
      <c r="J1580" s="191">
        <f t="shared" ref="J1580:U1580" si="6394">J1401+I1580</f>
        <v>0</v>
      </c>
      <c r="K1580" s="191">
        <f t="shared" si="6394"/>
        <v>0</v>
      </c>
      <c r="L1580" s="191">
        <f t="shared" si="6394"/>
        <v>0</v>
      </c>
      <c r="M1580" s="191">
        <f t="shared" si="6394"/>
        <v>0</v>
      </c>
      <c r="N1580" s="191">
        <f t="shared" si="6394"/>
        <v>0</v>
      </c>
      <c r="O1580" s="191">
        <f t="shared" si="6394"/>
        <v>0</v>
      </c>
      <c r="P1580" s="191">
        <f t="shared" si="6394"/>
        <v>0</v>
      </c>
      <c r="Q1580" s="191">
        <f t="shared" si="6394"/>
        <v>0</v>
      </c>
      <c r="R1580" s="191">
        <f t="shared" si="6394"/>
        <v>0</v>
      </c>
      <c r="S1580" s="191">
        <f t="shared" si="6394"/>
        <v>0</v>
      </c>
      <c r="T1580" s="191">
        <f t="shared" si="6394"/>
        <v>0</v>
      </c>
      <c r="U1580" s="191">
        <f t="shared" si="6394"/>
        <v>0</v>
      </c>
      <c r="V1580" s="163"/>
      <c r="W1580" s="191">
        <f t="shared" si="6245"/>
        <v>0</v>
      </c>
      <c r="X1580" s="191">
        <f t="shared" ref="X1580:AH1580" si="6395">X1401+W1580</f>
        <v>0</v>
      </c>
      <c r="Y1580" s="191">
        <f t="shared" si="6395"/>
        <v>0</v>
      </c>
      <c r="Z1580" s="191">
        <f t="shared" si="6395"/>
        <v>0</v>
      </c>
      <c r="AA1580" s="191">
        <f t="shared" si="6395"/>
        <v>0</v>
      </c>
      <c r="AB1580" s="191">
        <f t="shared" si="6395"/>
        <v>0</v>
      </c>
      <c r="AC1580" s="191">
        <f t="shared" si="6395"/>
        <v>0</v>
      </c>
      <c r="AD1580" s="191">
        <f t="shared" si="6395"/>
        <v>0</v>
      </c>
      <c r="AE1580" s="191">
        <f t="shared" si="6395"/>
        <v>0</v>
      </c>
      <c r="AF1580" s="191">
        <f t="shared" si="6395"/>
        <v>0</v>
      </c>
      <c r="AG1580" s="191">
        <f t="shared" si="6395"/>
        <v>0</v>
      </c>
      <c r="AH1580" s="191">
        <f t="shared" si="6395"/>
        <v>0</v>
      </c>
      <c r="AI1580" s="191"/>
      <c r="AJ1580" s="191">
        <f t="shared" si="6158"/>
        <v>0</v>
      </c>
      <c r="AK1580" s="191">
        <f t="shared" ref="AK1580:AU1580" si="6396">AK1401+AJ1580</f>
        <v>0</v>
      </c>
      <c r="AL1580" s="191">
        <f t="shared" si="6396"/>
        <v>0</v>
      </c>
      <c r="AM1580" s="191">
        <f t="shared" si="6396"/>
        <v>-198.52259000000001</v>
      </c>
      <c r="AN1580" s="191">
        <f t="shared" si="6396"/>
        <v>-397.04518000000002</v>
      </c>
      <c r="AO1580" s="191">
        <f t="shared" si="6396"/>
        <v>-595.56777</v>
      </c>
      <c r="AP1580" s="191">
        <f t="shared" si="6396"/>
        <v>-794.09036000000003</v>
      </c>
      <c r="AQ1580" s="191">
        <f t="shared" si="6396"/>
        <v>-992.61295000000007</v>
      </c>
      <c r="AR1580" s="191">
        <f t="shared" si="6396"/>
        <v>-1191.13554</v>
      </c>
      <c r="AS1580" s="191">
        <f t="shared" si="6396"/>
        <v>-1389.65813</v>
      </c>
      <c r="AT1580" s="191">
        <f t="shared" si="6396"/>
        <v>-1588.1807200000001</v>
      </c>
      <c r="AU1580" s="191">
        <f t="shared" si="6396"/>
        <v>-1786.7033100000001</v>
      </c>
      <c r="AV1580" s="191"/>
      <c r="AW1580" s="191">
        <f t="shared" si="6268"/>
        <v>-1985.2259000000001</v>
      </c>
      <c r="AX1580" s="191">
        <f t="shared" ref="AX1580:BH1580" si="6397">AX1401+AW1580</f>
        <v>-2183.7484899999999</v>
      </c>
      <c r="AY1580" s="191">
        <f t="shared" si="6397"/>
        <v>-2382.27108</v>
      </c>
      <c r="AZ1580" s="191">
        <f t="shared" si="6397"/>
        <v>-2580.79367</v>
      </c>
      <c r="BA1580" s="191">
        <f t="shared" si="6397"/>
        <v>-2779.3162600000001</v>
      </c>
      <c r="BB1580" s="191">
        <f t="shared" si="6397"/>
        <v>-2977.8388500000001</v>
      </c>
      <c r="BC1580" s="191">
        <f t="shared" si="6397"/>
        <v>-3176.3614400000001</v>
      </c>
      <c r="BD1580" s="191">
        <f t="shared" si="6397"/>
        <v>-3374.8840300000002</v>
      </c>
      <c r="BE1580" s="191">
        <f t="shared" si="6397"/>
        <v>-3573.4066200000002</v>
      </c>
      <c r="BF1580" s="191">
        <f t="shared" si="6397"/>
        <v>-3771.9292100000002</v>
      </c>
      <c r="BG1580" s="191">
        <f t="shared" si="6397"/>
        <v>-3970.4518000000003</v>
      </c>
      <c r="BH1580" s="191">
        <f t="shared" si="6397"/>
        <v>-4168.9743900000003</v>
      </c>
      <c r="BI1580" s="191"/>
      <c r="BV1580" s="163"/>
      <c r="CI1580" s="163"/>
      <c r="CV1580" s="163"/>
      <c r="DI1580" s="163"/>
      <c r="DV1580" s="163"/>
      <c r="EI1580" s="163"/>
    </row>
    <row r="1581" spans="1:139" ht="15.75" outlineLevel="1" x14ac:dyDescent="0.25">
      <c r="A1581" s="2">
        <f t="shared" ref="A1581:E1581" si="6398">A1402</f>
        <v>23</v>
      </c>
      <c r="B1581" s="1" t="str">
        <f t="shared" si="6398"/>
        <v>PRE-09753</v>
      </c>
      <c r="C1581" s="1" t="str">
        <f t="shared" si="6398"/>
        <v>SPP TAU - Circuit 66033</v>
      </c>
      <c r="D1581" s="2" t="str">
        <f t="shared" si="6398"/>
        <v>PRE-09753.1</v>
      </c>
      <c r="E1581" s="162" t="str">
        <f t="shared" si="6398"/>
        <v>SPP TAU - Circuit 66033</v>
      </c>
      <c r="F1581" s="84"/>
      <c r="G1581" s="221"/>
      <c r="H1581" s="221"/>
      <c r="J1581" s="191">
        <f t="shared" ref="J1581:U1581" si="6399">J1402+I1581</f>
        <v>0</v>
      </c>
      <c r="K1581" s="191">
        <f t="shared" si="6399"/>
        <v>0</v>
      </c>
      <c r="L1581" s="191">
        <f t="shared" si="6399"/>
        <v>0</v>
      </c>
      <c r="M1581" s="191">
        <f t="shared" si="6399"/>
        <v>0</v>
      </c>
      <c r="N1581" s="191">
        <f t="shared" si="6399"/>
        <v>0</v>
      </c>
      <c r="O1581" s="191">
        <f t="shared" si="6399"/>
        <v>0</v>
      </c>
      <c r="P1581" s="191">
        <f t="shared" si="6399"/>
        <v>0</v>
      </c>
      <c r="Q1581" s="191">
        <f t="shared" si="6399"/>
        <v>0</v>
      </c>
      <c r="R1581" s="191">
        <f t="shared" si="6399"/>
        <v>0</v>
      </c>
      <c r="S1581" s="191">
        <f t="shared" si="6399"/>
        <v>0</v>
      </c>
      <c r="T1581" s="191">
        <f t="shared" si="6399"/>
        <v>0</v>
      </c>
      <c r="U1581" s="191">
        <f t="shared" si="6399"/>
        <v>0</v>
      </c>
      <c r="V1581" s="163"/>
      <c r="W1581" s="191">
        <f t="shared" si="6245"/>
        <v>0</v>
      </c>
      <c r="X1581" s="191">
        <f t="shared" ref="X1581:AH1581" si="6400">X1402+W1581</f>
        <v>0</v>
      </c>
      <c r="Y1581" s="191">
        <f t="shared" si="6400"/>
        <v>0</v>
      </c>
      <c r="Z1581" s="191">
        <f t="shared" si="6400"/>
        <v>0</v>
      </c>
      <c r="AA1581" s="191">
        <f t="shared" si="6400"/>
        <v>0</v>
      </c>
      <c r="AB1581" s="191">
        <f t="shared" si="6400"/>
        <v>0</v>
      </c>
      <c r="AC1581" s="191">
        <f t="shared" si="6400"/>
        <v>0</v>
      </c>
      <c r="AD1581" s="191">
        <f t="shared" si="6400"/>
        <v>0</v>
      </c>
      <c r="AE1581" s="191">
        <f t="shared" si="6400"/>
        <v>0</v>
      </c>
      <c r="AF1581" s="191">
        <f t="shared" si="6400"/>
        <v>0</v>
      </c>
      <c r="AG1581" s="191">
        <f t="shared" si="6400"/>
        <v>0</v>
      </c>
      <c r="AH1581" s="191">
        <f t="shared" si="6400"/>
        <v>0</v>
      </c>
      <c r="AI1581" s="191"/>
      <c r="AJ1581" s="191">
        <f t="shared" si="6158"/>
        <v>0</v>
      </c>
      <c r="AK1581" s="191">
        <f t="shared" ref="AK1581:AU1581" si="6401">AK1402+AJ1581</f>
        <v>0</v>
      </c>
      <c r="AL1581" s="191">
        <f t="shared" si="6401"/>
        <v>0</v>
      </c>
      <c r="AM1581" s="191">
        <f t="shared" si="6401"/>
        <v>0</v>
      </c>
      <c r="AN1581" s="191">
        <f t="shared" si="6401"/>
        <v>0</v>
      </c>
      <c r="AO1581" s="191">
        <f t="shared" si="6401"/>
        <v>-146.58513800000003</v>
      </c>
      <c r="AP1581" s="191">
        <f t="shared" si="6401"/>
        <v>-293.17027600000006</v>
      </c>
      <c r="AQ1581" s="191">
        <f t="shared" si="6401"/>
        <v>-439.75541400000009</v>
      </c>
      <c r="AR1581" s="191">
        <f t="shared" si="6401"/>
        <v>-586.34055200000012</v>
      </c>
      <c r="AS1581" s="191">
        <f t="shared" si="6401"/>
        <v>-732.92569000000015</v>
      </c>
      <c r="AT1581" s="191">
        <f t="shared" si="6401"/>
        <v>-879.51082800000017</v>
      </c>
      <c r="AU1581" s="191">
        <f t="shared" si="6401"/>
        <v>-1026.0959660000003</v>
      </c>
      <c r="AV1581" s="191"/>
      <c r="AW1581" s="191">
        <f t="shared" si="6268"/>
        <v>-1172.6811040000002</v>
      </c>
      <c r="AX1581" s="191">
        <f t="shared" ref="AX1581:BH1581" si="6402">AX1402+AW1581</f>
        <v>-1319.2662420000001</v>
      </c>
      <c r="AY1581" s="191">
        <f t="shared" si="6402"/>
        <v>-1465.8513800000001</v>
      </c>
      <c r="AZ1581" s="191">
        <f t="shared" si="6402"/>
        <v>-1612.436518</v>
      </c>
      <c r="BA1581" s="191">
        <f t="shared" si="6402"/>
        <v>-1759.0216559999999</v>
      </c>
      <c r="BB1581" s="191">
        <f t="shared" si="6402"/>
        <v>-1905.6067939999998</v>
      </c>
      <c r="BC1581" s="191">
        <f t="shared" si="6402"/>
        <v>-2052.1919319999997</v>
      </c>
      <c r="BD1581" s="191">
        <f t="shared" si="6402"/>
        <v>-2198.7770699999996</v>
      </c>
      <c r="BE1581" s="191">
        <f t="shared" si="6402"/>
        <v>-2345.3622079999996</v>
      </c>
      <c r="BF1581" s="191">
        <f t="shared" si="6402"/>
        <v>-2491.9473459999995</v>
      </c>
      <c r="BG1581" s="191">
        <f t="shared" si="6402"/>
        <v>-2638.5324839999994</v>
      </c>
      <c r="BH1581" s="191">
        <f t="shared" si="6402"/>
        <v>-2785.1176219999993</v>
      </c>
      <c r="BI1581" s="191"/>
      <c r="BV1581" s="163"/>
      <c r="CI1581" s="163"/>
      <c r="CV1581" s="163"/>
      <c r="DI1581" s="163"/>
      <c r="DV1581" s="163"/>
      <c r="EI1581" s="163"/>
    </row>
    <row r="1582" spans="1:139" ht="15.75" outlineLevel="1" x14ac:dyDescent="0.25">
      <c r="A1582" s="2">
        <f t="shared" ref="A1582:E1582" si="6403">A1403</f>
        <v>24</v>
      </c>
      <c r="B1582" s="1" t="str">
        <f t="shared" si="6403"/>
        <v>PRE-09754</v>
      </c>
      <c r="C1582" s="1" t="str">
        <f t="shared" si="6403"/>
        <v>SPP TAU - Circuit 66016</v>
      </c>
      <c r="D1582" s="2" t="str">
        <f t="shared" si="6403"/>
        <v>PRE-09754.1</v>
      </c>
      <c r="E1582" s="162" t="str">
        <f t="shared" si="6403"/>
        <v>SPP TAU - Circuit 66016</v>
      </c>
      <c r="F1582" s="84"/>
      <c r="G1582" s="221"/>
      <c r="H1582" s="221"/>
      <c r="J1582" s="191">
        <f t="shared" ref="J1582:U1582" si="6404">J1403+I1582</f>
        <v>0</v>
      </c>
      <c r="K1582" s="191">
        <f t="shared" si="6404"/>
        <v>0</v>
      </c>
      <c r="L1582" s="191">
        <f t="shared" si="6404"/>
        <v>0</v>
      </c>
      <c r="M1582" s="191">
        <f t="shared" si="6404"/>
        <v>0</v>
      </c>
      <c r="N1582" s="191">
        <f t="shared" si="6404"/>
        <v>0</v>
      </c>
      <c r="O1582" s="191">
        <f t="shared" si="6404"/>
        <v>0</v>
      </c>
      <c r="P1582" s="191">
        <f t="shared" si="6404"/>
        <v>0</v>
      </c>
      <c r="Q1582" s="191">
        <f t="shared" si="6404"/>
        <v>0</v>
      </c>
      <c r="R1582" s="191">
        <f t="shared" si="6404"/>
        <v>0</v>
      </c>
      <c r="S1582" s="191">
        <f t="shared" si="6404"/>
        <v>0</v>
      </c>
      <c r="T1582" s="191">
        <f t="shared" si="6404"/>
        <v>0</v>
      </c>
      <c r="U1582" s="191">
        <f t="shared" si="6404"/>
        <v>0</v>
      </c>
      <c r="V1582" s="163"/>
      <c r="W1582" s="191">
        <f t="shared" si="6245"/>
        <v>0</v>
      </c>
      <c r="X1582" s="191">
        <f t="shared" ref="X1582:AH1582" si="6405">X1403+W1582</f>
        <v>0</v>
      </c>
      <c r="Y1582" s="191">
        <f t="shared" si="6405"/>
        <v>0</v>
      </c>
      <c r="Z1582" s="191">
        <f t="shared" si="6405"/>
        <v>0</v>
      </c>
      <c r="AA1582" s="191">
        <f t="shared" si="6405"/>
        <v>0</v>
      </c>
      <c r="AB1582" s="191">
        <f t="shared" si="6405"/>
        <v>0</v>
      </c>
      <c r="AC1582" s="191">
        <f t="shared" si="6405"/>
        <v>0</v>
      </c>
      <c r="AD1582" s="191">
        <f t="shared" si="6405"/>
        <v>0</v>
      </c>
      <c r="AE1582" s="191">
        <f t="shared" si="6405"/>
        <v>0</v>
      </c>
      <c r="AF1582" s="191">
        <f t="shared" si="6405"/>
        <v>0</v>
      </c>
      <c r="AG1582" s="191">
        <f t="shared" si="6405"/>
        <v>0</v>
      </c>
      <c r="AH1582" s="191">
        <f t="shared" si="6405"/>
        <v>0</v>
      </c>
      <c r="AI1582" s="191"/>
      <c r="AJ1582" s="191">
        <f t="shared" si="6158"/>
        <v>0</v>
      </c>
      <c r="AK1582" s="191">
        <f t="shared" ref="AK1582:AU1582" si="6406">AK1403+AJ1582</f>
        <v>0</v>
      </c>
      <c r="AL1582" s="191">
        <f t="shared" si="6406"/>
        <v>0</v>
      </c>
      <c r="AM1582" s="191">
        <f t="shared" si="6406"/>
        <v>0</v>
      </c>
      <c r="AN1582" s="191">
        <f t="shared" si="6406"/>
        <v>0</v>
      </c>
      <c r="AO1582" s="191">
        <f t="shared" si="6406"/>
        <v>0</v>
      </c>
      <c r="AP1582" s="191">
        <f t="shared" si="6406"/>
        <v>-438.07845433333341</v>
      </c>
      <c r="AQ1582" s="191">
        <f t="shared" si="6406"/>
        <v>-876.15690866666682</v>
      </c>
      <c r="AR1582" s="191">
        <f t="shared" si="6406"/>
        <v>-1314.2353630000002</v>
      </c>
      <c r="AS1582" s="191">
        <f t="shared" si="6406"/>
        <v>-1752.3138173333336</v>
      </c>
      <c r="AT1582" s="191">
        <f t="shared" si="6406"/>
        <v>-2190.3922716666671</v>
      </c>
      <c r="AU1582" s="191">
        <f t="shared" si="6406"/>
        <v>-2628.4707260000005</v>
      </c>
      <c r="AV1582" s="191"/>
      <c r="AW1582" s="191">
        <f t="shared" si="6268"/>
        <v>-3066.5491803333339</v>
      </c>
      <c r="AX1582" s="191">
        <f t="shared" ref="AX1582:BH1582" si="6407">AX1403+AW1582</f>
        <v>-3504.6276346666673</v>
      </c>
      <c r="AY1582" s="191">
        <f t="shared" si="6407"/>
        <v>-3942.7060890000007</v>
      </c>
      <c r="AZ1582" s="191">
        <f t="shared" si="6407"/>
        <v>-4380.7845433333341</v>
      </c>
      <c r="BA1582" s="191">
        <f t="shared" si="6407"/>
        <v>-4818.8629976666671</v>
      </c>
      <c r="BB1582" s="191">
        <f t="shared" si="6407"/>
        <v>-5256.9414520000009</v>
      </c>
      <c r="BC1582" s="191">
        <f t="shared" si="6407"/>
        <v>-5695.0199063333348</v>
      </c>
      <c r="BD1582" s="191">
        <f t="shared" si="6407"/>
        <v>-6133.0983606666687</v>
      </c>
      <c r="BE1582" s="191">
        <f t="shared" si="6407"/>
        <v>-6571.1768150000025</v>
      </c>
      <c r="BF1582" s="191">
        <f t="shared" si="6407"/>
        <v>-7009.2552693333364</v>
      </c>
      <c r="BG1582" s="191">
        <f t="shared" si="6407"/>
        <v>-7447.3337236666703</v>
      </c>
      <c r="BH1582" s="191">
        <f t="shared" si="6407"/>
        <v>-7885.4121780000041</v>
      </c>
      <c r="BI1582" s="191"/>
      <c r="BV1582" s="163"/>
      <c r="CI1582" s="163"/>
      <c r="CV1582" s="163"/>
      <c r="DI1582" s="163"/>
      <c r="DV1582" s="163"/>
      <c r="EI1582" s="163"/>
    </row>
    <row r="1583" spans="1:139" ht="15.75" outlineLevel="1" x14ac:dyDescent="0.25">
      <c r="A1583" s="2">
        <f t="shared" ref="A1583:E1583" si="6408">A1404</f>
        <v>25</v>
      </c>
      <c r="B1583" s="1" t="str">
        <f t="shared" si="6408"/>
        <v>PRE-09755</v>
      </c>
      <c r="C1583" s="1" t="str">
        <f t="shared" si="6408"/>
        <v>SPP TAU - Circuit 66427</v>
      </c>
      <c r="D1583" s="2" t="str">
        <f t="shared" si="6408"/>
        <v>PRE-09755.1</v>
      </c>
      <c r="E1583" s="162" t="str">
        <f t="shared" si="6408"/>
        <v>SPP TAU - Circuit 66427</v>
      </c>
      <c r="F1583" s="84"/>
      <c r="G1583" s="221"/>
      <c r="H1583" s="221"/>
      <c r="J1583" s="191">
        <f t="shared" ref="J1583:U1583" si="6409">J1404+I1583</f>
        <v>0</v>
      </c>
      <c r="K1583" s="191">
        <f t="shared" si="6409"/>
        <v>0</v>
      </c>
      <c r="L1583" s="191">
        <f t="shared" si="6409"/>
        <v>0</v>
      </c>
      <c r="M1583" s="191">
        <f t="shared" si="6409"/>
        <v>0</v>
      </c>
      <c r="N1583" s="191">
        <f t="shared" si="6409"/>
        <v>0</v>
      </c>
      <c r="O1583" s="191">
        <f t="shared" si="6409"/>
        <v>0</v>
      </c>
      <c r="P1583" s="191">
        <f t="shared" si="6409"/>
        <v>0</v>
      </c>
      <c r="Q1583" s="191">
        <f t="shared" si="6409"/>
        <v>0</v>
      </c>
      <c r="R1583" s="191">
        <f t="shared" si="6409"/>
        <v>0</v>
      </c>
      <c r="S1583" s="191">
        <f t="shared" si="6409"/>
        <v>0</v>
      </c>
      <c r="T1583" s="191">
        <f t="shared" si="6409"/>
        <v>0</v>
      </c>
      <c r="U1583" s="191">
        <f t="shared" si="6409"/>
        <v>0</v>
      </c>
      <c r="V1583" s="163"/>
      <c r="W1583" s="191">
        <f t="shared" si="6245"/>
        <v>0</v>
      </c>
      <c r="X1583" s="191">
        <f t="shared" ref="X1583:AH1583" si="6410">X1404+W1583</f>
        <v>0</v>
      </c>
      <c r="Y1583" s="191">
        <f t="shared" si="6410"/>
        <v>0</v>
      </c>
      <c r="Z1583" s="191">
        <f t="shared" si="6410"/>
        <v>0</v>
      </c>
      <c r="AA1583" s="191">
        <f t="shared" si="6410"/>
        <v>0</v>
      </c>
      <c r="AB1583" s="191">
        <f t="shared" si="6410"/>
        <v>0</v>
      </c>
      <c r="AC1583" s="191">
        <f t="shared" si="6410"/>
        <v>0</v>
      </c>
      <c r="AD1583" s="191">
        <f t="shared" si="6410"/>
        <v>0</v>
      </c>
      <c r="AE1583" s="191">
        <f t="shared" si="6410"/>
        <v>0</v>
      </c>
      <c r="AF1583" s="191">
        <f t="shared" si="6410"/>
        <v>0</v>
      </c>
      <c r="AG1583" s="191">
        <f t="shared" si="6410"/>
        <v>0</v>
      </c>
      <c r="AH1583" s="191">
        <f t="shared" si="6410"/>
        <v>0</v>
      </c>
      <c r="AI1583" s="191"/>
      <c r="AJ1583" s="191">
        <f t="shared" si="6158"/>
        <v>0</v>
      </c>
      <c r="AK1583" s="191">
        <f t="shared" ref="AK1583:AU1583" si="6411">AK1404+AJ1583</f>
        <v>0</v>
      </c>
      <c r="AL1583" s="191">
        <f t="shared" si="6411"/>
        <v>0</v>
      </c>
      <c r="AM1583" s="191">
        <f t="shared" si="6411"/>
        <v>-2.3333333333333335</v>
      </c>
      <c r="AN1583" s="191">
        <f t="shared" si="6411"/>
        <v>-4.666666666666667</v>
      </c>
      <c r="AO1583" s="191">
        <f t="shared" si="6411"/>
        <v>-7</v>
      </c>
      <c r="AP1583" s="191">
        <f t="shared" si="6411"/>
        <v>-9.3333333333333339</v>
      </c>
      <c r="AQ1583" s="191">
        <f t="shared" si="6411"/>
        <v>-11.666666666666668</v>
      </c>
      <c r="AR1583" s="191">
        <f t="shared" si="6411"/>
        <v>-14.000000000000002</v>
      </c>
      <c r="AS1583" s="191">
        <f t="shared" si="6411"/>
        <v>-16.333333333333336</v>
      </c>
      <c r="AT1583" s="191">
        <f t="shared" si="6411"/>
        <v>-18.666666666666668</v>
      </c>
      <c r="AU1583" s="191">
        <f t="shared" si="6411"/>
        <v>-21</v>
      </c>
      <c r="AV1583" s="191"/>
      <c r="AW1583" s="191">
        <f t="shared" si="6268"/>
        <v>-23.333333333333332</v>
      </c>
      <c r="AX1583" s="191">
        <f t="shared" ref="AX1583:BH1583" si="6412">AX1404+AW1583</f>
        <v>-25.666666666666664</v>
      </c>
      <c r="AY1583" s="191">
        <f t="shared" si="6412"/>
        <v>-27.999999999999996</v>
      </c>
      <c r="AZ1583" s="191">
        <f t="shared" si="6412"/>
        <v>-30.333333333333329</v>
      </c>
      <c r="BA1583" s="191">
        <f t="shared" si="6412"/>
        <v>-32.666666666666664</v>
      </c>
      <c r="BB1583" s="191">
        <f t="shared" si="6412"/>
        <v>-35</v>
      </c>
      <c r="BC1583" s="191">
        <f t="shared" si="6412"/>
        <v>-37.333333333333336</v>
      </c>
      <c r="BD1583" s="191">
        <f t="shared" si="6412"/>
        <v>-39.666666666666671</v>
      </c>
      <c r="BE1583" s="191">
        <f t="shared" si="6412"/>
        <v>-42.000000000000007</v>
      </c>
      <c r="BF1583" s="191">
        <f t="shared" si="6412"/>
        <v>-44.333333333333343</v>
      </c>
      <c r="BG1583" s="191">
        <f t="shared" si="6412"/>
        <v>-46.666666666666679</v>
      </c>
      <c r="BH1583" s="191">
        <f t="shared" si="6412"/>
        <v>-49.000000000000014</v>
      </c>
      <c r="BI1583" s="191"/>
      <c r="BV1583" s="163"/>
      <c r="CI1583" s="163"/>
      <c r="CV1583" s="163"/>
      <c r="DI1583" s="163"/>
      <c r="DV1583" s="163"/>
      <c r="EI1583" s="163"/>
    </row>
    <row r="1584" spans="1:139" ht="15.75" outlineLevel="1" x14ac:dyDescent="0.25">
      <c r="A1584" s="2">
        <f t="shared" ref="A1584:E1584" si="6413">A1405</f>
        <v>26</v>
      </c>
      <c r="B1584" s="1" t="str">
        <f t="shared" si="6413"/>
        <v>PRE-09756</v>
      </c>
      <c r="C1584" s="1" t="str">
        <f t="shared" si="6413"/>
        <v>SPP TAU - Circuit 66415</v>
      </c>
      <c r="D1584" s="2" t="str">
        <f t="shared" si="6413"/>
        <v>PRE-09756.1</v>
      </c>
      <c r="E1584" s="162" t="str">
        <f t="shared" si="6413"/>
        <v>SPP TAU - Circuit 66415</v>
      </c>
      <c r="F1584" s="84"/>
      <c r="G1584" s="221"/>
      <c r="H1584" s="221"/>
      <c r="J1584" s="191">
        <f t="shared" ref="J1584:U1584" si="6414">J1405+I1584</f>
        <v>0</v>
      </c>
      <c r="K1584" s="191">
        <f t="shared" si="6414"/>
        <v>0</v>
      </c>
      <c r="L1584" s="191">
        <f t="shared" si="6414"/>
        <v>0</v>
      </c>
      <c r="M1584" s="191">
        <f t="shared" si="6414"/>
        <v>0</v>
      </c>
      <c r="N1584" s="191">
        <f t="shared" si="6414"/>
        <v>0</v>
      </c>
      <c r="O1584" s="191">
        <f t="shared" si="6414"/>
        <v>0</v>
      </c>
      <c r="P1584" s="191">
        <f t="shared" si="6414"/>
        <v>0</v>
      </c>
      <c r="Q1584" s="191">
        <f t="shared" si="6414"/>
        <v>0</v>
      </c>
      <c r="R1584" s="191">
        <f t="shared" si="6414"/>
        <v>0</v>
      </c>
      <c r="S1584" s="191">
        <f t="shared" si="6414"/>
        <v>0</v>
      </c>
      <c r="T1584" s="191">
        <f t="shared" si="6414"/>
        <v>0</v>
      </c>
      <c r="U1584" s="191">
        <f t="shared" si="6414"/>
        <v>0</v>
      </c>
      <c r="V1584" s="163"/>
      <c r="W1584" s="191">
        <f t="shared" si="6245"/>
        <v>0</v>
      </c>
      <c r="X1584" s="191">
        <f t="shared" ref="X1584:AH1584" si="6415">X1405+W1584</f>
        <v>0</v>
      </c>
      <c r="Y1584" s="191">
        <f t="shared" si="6415"/>
        <v>0</v>
      </c>
      <c r="Z1584" s="191">
        <f t="shared" si="6415"/>
        <v>0</v>
      </c>
      <c r="AA1584" s="191">
        <f t="shared" si="6415"/>
        <v>0</v>
      </c>
      <c r="AB1584" s="191">
        <f t="shared" si="6415"/>
        <v>0</v>
      </c>
      <c r="AC1584" s="191">
        <f t="shared" si="6415"/>
        <v>0</v>
      </c>
      <c r="AD1584" s="191">
        <f t="shared" si="6415"/>
        <v>0</v>
      </c>
      <c r="AE1584" s="191">
        <f t="shared" si="6415"/>
        <v>0</v>
      </c>
      <c r="AF1584" s="191">
        <f t="shared" si="6415"/>
        <v>0</v>
      </c>
      <c r="AG1584" s="191">
        <f t="shared" si="6415"/>
        <v>0</v>
      </c>
      <c r="AH1584" s="191">
        <f t="shared" si="6415"/>
        <v>0</v>
      </c>
      <c r="AI1584" s="191"/>
      <c r="AJ1584" s="191">
        <f t="shared" si="6158"/>
        <v>0</v>
      </c>
      <c r="AK1584" s="191">
        <f t="shared" ref="AK1584:AU1584" si="6416">AK1405+AJ1584</f>
        <v>0</v>
      </c>
      <c r="AL1584" s="191">
        <f t="shared" si="6416"/>
        <v>0</v>
      </c>
      <c r="AM1584" s="191">
        <f t="shared" si="6416"/>
        <v>0</v>
      </c>
      <c r="AN1584" s="191">
        <f t="shared" si="6416"/>
        <v>0</v>
      </c>
      <c r="AO1584" s="191">
        <f t="shared" si="6416"/>
        <v>-157.62678166666669</v>
      </c>
      <c r="AP1584" s="191">
        <f t="shared" si="6416"/>
        <v>-315.25356333333337</v>
      </c>
      <c r="AQ1584" s="191">
        <f t="shared" si="6416"/>
        <v>-472.88034500000003</v>
      </c>
      <c r="AR1584" s="191">
        <f t="shared" si="6416"/>
        <v>-630.50712666666675</v>
      </c>
      <c r="AS1584" s="191">
        <f t="shared" si="6416"/>
        <v>-788.13390833333347</v>
      </c>
      <c r="AT1584" s="191">
        <f t="shared" si="6416"/>
        <v>-945.76069000000018</v>
      </c>
      <c r="AU1584" s="191">
        <f t="shared" si="6416"/>
        <v>-1103.3874716666669</v>
      </c>
      <c r="AV1584" s="191"/>
      <c r="AW1584" s="191">
        <f t="shared" si="6268"/>
        <v>-1261.0142533333335</v>
      </c>
      <c r="AX1584" s="191">
        <f t="shared" ref="AX1584:BH1584" si="6417">AX1405+AW1584</f>
        <v>-1418.6410350000001</v>
      </c>
      <c r="AY1584" s="191">
        <f t="shared" si="6417"/>
        <v>-1576.2678166666667</v>
      </c>
      <c r="AZ1584" s="191">
        <f t="shared" si="6417"/>
        <v>-1733.8945983333333</v>
      </c>
      <c r="BA1584" s="191">
        <f t="shared" si="6417"/>
        <v>-1891.5213799999999</v>
      </c>
      <c r="BB1584" s="191">
        <f t="shared" si="6417"/>
        <v>-2049.1481616666665</v>
      </c>
      <c r="BC1584" s="191">
        <f t="shared" si="6417"/>
        <v>-2206.7749433333333</v>
      </c>
      <c r="BD1584" s="191">
        <f t="shared" si="6417"/>
        <v>-2364.4017250000002</v>
      </c>
      <c r="BE1584" s="191">
        <f t="shared" si="6417"/>
        <v>-2522.028506666667</v>
      </c>
      <c r="BF1584" s="191">
        <f t="shared" si="6417"/>
        <v>-2679.6552883333338</v>
      </c>
      <c r="BG1584" s="191">
        <f t="shared" si="6417"/>
        <v>-2837.2820700000007</v>
      </c>
      <c r="BH1584" s="191">
        <f t="shared" si="6417"/>
        <v>-2994.9088516666675</v>
      </c>
      <c r="BI1584" s="191"/>
      <c r="BV1584" s="163"/>
      <c r="CI1584" s="163"/>
      <c r="CV1584" s="163"/>
      <c r="DI1584" s="163"/>
      <c r="DV1584" s="163"/>
      <c r="EI1584" s="163"/>
    </row>
    <row r="1585" spans="1:139" ht="15.75" outlineLevel="1" x14ac:dyDescent="0.25">
      <c r="A1585" s="2">
        <f t="shared" ref="A1585:E1585" si="6418">A1406</f>
        <v>27</v>
      </c>
      <c r="B1585" s="1" t="str">
        <f t="shared" si="6418"/>
        <v>PRE-09757</v>
      </c>
      <c r="C1585" s="1" t="str">
        <f t="shared" si="6418"/>
        <v>SPP TAU - Circuit 66834</v>
      </c>
      <c r="D1585" s="2" t="str">
        <f t="shared" si="6418"/>
        <v>PRE-09757.1</v>
      </c>
      <c r="E1585" s="162" t="str">
        <f t="shared" si="6418"/>
        <v>SPP TAU - Circuit 66834</v>
      </c>
      <c r="F1585" s="84"/>
      <c r="G1585" s="221"/>
      <c r="H1585" s="221"/>
      <c r="J1585" s="191">
        <f t="shared" ref="J1585:U1585" si="6419">J1406+I1585</f>
        <v>0</v>
      </c>
      <c r="K1585" s="191">
        <f t="shared" si="6419"/>
        <v>0</v>
      </c>
      <c r="L1585" s="191">
        <f t="shared" si="6419"/>
        <v>0</v>
      </c>
      <c r="M1585" s="191">
        <f t="shared" si="6419"/>
        <v>0</v>
      </c>
      <c r="N1585" s="191">
        <f t="shared" si="6419"/>
        <v>0</v>
      </c>
      <c r="O1585" s="191">
        <f t="shared" si="6419"/>
        <v>0</v>
      </c>
      <c r="P1585" s="191">
        <f t="shared" si="6419"/>
        <v>0</v>
      </c>
      <c r="Q1585" s="191">
        <f t="shared" si="6419"/>
        <v>0</v>
      </c>
      <c r="R1585" s="191">
        <f t="shared" si="6419"/>
        <v>0</v>
      </c>
      <c r="S1585" s="191">
        <f t="shared" si="6419"/>
        <v>0</v>
      </c>
      <c r="T1585" s="191">
        <f t="shared" si="6419"/>
        <v>0</v>
      </c>
      <c r="U1585" s="191">
        <f t="shared" si="6419"/>
        <v>0</v>
      </c>
      <c r="V1585" s="163"/>
      <c r="W1585" s="191">
        <f t="shared" si="6245"/>
        <v>0</v>
      </c>
      <c r="X1585" s="191">
        <f t="shared" ref="X1585:AH1585" si="6420">X1406+W1585</f>
        <v>0</v>
      </c>
      <c r="Y1585" s="191">
        <f t="shared" si="6420"/>
        <v>0</v>
      </c>
      <c r="Z1585" s="191">
        <f t="shared" si="6420"/>
        <v>0</v>
      </c>
      <c r="AA1585" s="191">
        <f t="shared" si="6420"/>
        <v>0</v>
      </c>
      <c r="AB1585" s="191">
        <f t="shared" si="6420"/>
        <v>0</v>
      </c>
      <c r="AC1585" s="191">
        <f t="shared" si="6420"/>
        <v>0</v>
      </c>
      <c r="AD1585" s="191">
        <f t="shared" si="6420"/>
        <v>0</v>
      </c>
      <c r="AE1585" s="191">
        <f t="shared" si="6420"/>
        <v>0</v>
      </c>
      <c r="AF1585" s="191">
        <f t="shared" si="6420"/>
        <v>0</v>
      </c>
      <c r="AG1585" s="191">
        <f t="shared" si="6420"/>
        <v>0</v>
      </c>
      <c r="AH1585" s="191">
        <f t="shared" si="6420"/>
        <v>0</v>
      </c>
      <c r="AI1585" s="191"/>
      <c r="AJ1585" s="191">
        <f t="shared" si="6158"/>
        <v>-52.812760000000004</v>
      </c>
      <c r="AK1585" s="191">
        <f t="shared" ref="AK1585:AU1585" si="6421">AK1406+AJ1585</f>
        <v>-105.62552000000001</v>
      </c>
      <c r="AL1585" s="191">
        <f t="shared" si="6421"/>
        <v>-158.43828000000002</v>
      </c>
      <c r="AM1585" s="191">
        <f t="shared" si="6421"/>
        <v>-211.25104000000002</v>
      </c>
      <c r="AN1585" s="191">
        <f t="shared" si="6421"/>
        <v>-264.06380000000001</v>
      </c>
      <c r="AO1585" s="191">
        <f t="shared" si="6421"/>
        <v>-316.87656000000004</v>
      </c>
      <c r="AP1585" s="191">
        <f t="shared" si="6421"/>
        <v>-369.68932000000007</v>
      </c>
      <c r="AQ1585" s="191">
        <f t="shared" si="6421"/>
        <v>-422.50208000000009</v>
      </c>
      <c r="AR1585" s="191">
        <f t="shared" si="6421"/>
        <v>-475.31484000000012</v>
      </c>
      <c r="AS1585" s="191">
        <f t="shared" si="6421"/>
        <v>-528.12760000000014</v>
      </c>
      <c r="AT1585" s="191">
        <f t="shared" si="6421"/>
        <v>-580.94036000000017</v>
      </c>
      <c r="AU1585" s="191">
        <f t="shared" si="6421"/>
        <v>-633.75312000000019</v>
      </c>
      <c r="AV1585" s="191"/>
      <c r="AW1585" s="191">
        <f t="shared" si="6268"/>
        <v>-686.56588000000022</v>
      </c>
      <c r="AX1585" s="191">
        <f t="shared" ref="AX1585:BH1585" si="6422">AX1406+AW1585</f>
        <v>-739.37864000000025</v>
      </c>
      <c r="AY1585" s="191">
        <f t="shared" si="6422"/>
        <v>-792.19140000000027</v>
      </c>
      <c r="AZ1585" s="191">
        <f t="shared" si="6422"/>
        <v>-845.0041600000003</v>
      </c>
      <c r="BA1585" s="191">
        <f t="shared" si="6422"/>
        <v>-897.81692000000032</v>
      </c>
      <c r="BB1585" s="191">
        <f t="shared" si="6422"/>
        <v>-950.62968000000035</v>
      </c>
      <c r="BC1585" s="191">
        <f t="shared" si="6422"/>
        <v>-1003.4424400000004</v>
      </c>
      <c r="BD1585" s="191">
        <f t="shared" si="6422"/>
        <v>-1056.2552000000003</v>
      </c>
      <c r="BE1585" s="191">
        <f t="shared" si="6422"/>
        <v>-1109.0679600000003</v>
      </c>
      <c r="BF1585" s="191">
        <f t="shared" si="6422"/>
        <v>-1161.8807200000003</v>
      </c>
      <c r="BG1585" s="191">
        <f t="shared" si="6422"/>
        <v>-1214.6934800000004</v>
      </c>
      <c r="BH1585" s="191">
        <f t="shared" si="6422"/>
        <v>-1267.5062400000004</v>
      </c>
      <c r="BI1585" s="191"/>
      <c r="BV1585" s="163"/>
      <c r="CI1585" s="163"/>
      <c r="CV1585" s="163"/>
      <c r="DI1585" s="163"/>
      <c r="DV1585" s="163"/>
      <c r="EI1585" s="163"/>
    </row>
    <row r="1586" spans="1:139" ht="15.75" outlineLevel="1" x14ac:dyDescent="0.25">
      <c r="A1586" s="2">
        <f t="shared" ref="A1586:E1586" si="6423">A1407</f>
        <v>27</v>
      </c>
      <c r="B1586" s="1" t="str">
        <f t="shared" si="6423"/>
        <v>PRE-09757</v>
      </c>
      <c r="C1586" s="1" t="str">
        <f t="shared" si="6423"/>
        <v>SPP TAU - Circuit 66834</v>
      </c>
      <c r="D1586" s="2" t="str">
        <f t="shared" si="6423"/>
        <v>PRE-09757.1</v>
      </c>
      <c r="E1586" s="162" t="str">
        <f t="shared" si="6423"/>
        <v>SPP TAU - Circuit 66834</v>
      </c>
      <c r="F1586" s="84"/>
      <c r="G1586" s="221"/>
      <c r="H1586" s="221"/>
      <c r="J1586" s="191">
        <f t="shared" ref="J1586:U1586" si="6424">J1407+I1586</f>
        <v>0</v>
      </c>
      <c r="K1586" s="191">
        <f t="shared" si="6424"/>
        <v>0</v>
      </c>
      <c r="L1586" s="191">
        <f t="shared" si="6424"/>
        <v>0</v>
      </c>
      <c r="M1586" s="191">
        <f t="shared" si="6424"/>
        <v>0</v>
      </c>
      <c r="N1586" s="191">
        <f t="shared" si="6424"/>
        <v>0</v>
      </c>
      <c r="O1586" s="191">
        <f t="shared" si="6424"/>
        <v>0</v>
      </c>
      <c r="P1586" s="191">
        <f t="shared" si="6424"/>
        <v>0</v>
      </c>
      <c r="Q1586" s="191">
        <f t="shared" si="6424"/>
        <v>0</v>
      </c>
      <c r="R1586" s="191">
        <f t="shared" si="6424"/>
        <v>0</v>
      </c>
      <c r="S1586" s="191">
        <f t="shared" si="6424"/>
        <v>0</v>
      </c>
      <c r="T1586" s="191">
        <f t="shared" si="6424"/>
        <v>0</v>
      </c>
      <c r="U1586" s="191">
        <f t="shared" si="6424"/>
        <v>0</v>
      </c>
      <c r="V1586" s="163"/>
      <c r="W1586" s="191">
        <f t="shared" si="6245"/>
        <v>0</v>
      </c>
      <c r="X1586" s="191">
        <f t="shared" ref="X1586:AH1586" si="6425">X1407+W1586</f>
        <v>0</v>
      </c>
      <c r="Y1586" s="191">
        <f t="shared" si="6425"/>
        <v>0</v>
      </c>
      <c r="Z1586" s="191">
        <f t="shared" si="6425"/>
        <v>0</v>
      </c>
      <c r="AA1586" s="191">
        <f t="shared" si="6425"/>
        <v>0</v>
      </c>
      <c r="AB1586" s="191">
        <f t="shared" si="6425"/>
        <v>0</v>
      </c>
      <c r="AC1586" s="191">
        <f t="shared" si="6425"/>
        <v>0</v>
      </c>
      <c r="AD1586" s="191">
        <f t="shared" si="6425"/>
        <v>0</v>
      </c>
      <c r="AE1586" s="191">
        <f t="shared" si="6425"/>
        <v>0</v>
      </c>
      <c r="AF1586" s="191">
        <f t="shared" si="6425"/>
        <v>0</v>
      </c>
      <c r="AG1586" s="191">
        <f t="shared" si="6425"/>
        <v>0</v>
      </c>
      <c r="AH1586" s="191">
        <f t="shared" si="6425"/>
        <v>0</v>
      </c>
      <c r="AI1586" s="191"/>
      <c r="AJ1586" s="191">
        <f t="shared" si="6158"/>
        <v>-406.88996166666669</v>
      </c>
      <c r="AK1586" s="191">
        <f t="shared" ref="AK1586:AU1586" si="6426">AK1407+AJ1586</f>
        <v>-813.77992333333339</v>
      </c>
      <c r="AL1586" s="191">
        <f t="shared" si="6426"/>
        <v>-1220.669885</v>
      </c>
      <c r="AM1586" s="191">
        <f t="shared" si="6426"/>
        <v>-1627.5598466666668</v>
      </c>
      <c r="AN1586" s="191">
        <f t="shared" si="6426"/>
        <v>-2034.4498083333335</v>
      </c>
      <c r="AO1586" s="191">
        <f t="shared" si="6426"/>
        <v>-2441.33977</v>
      </c>
      <c r="AP1586" s="191">
        <f t="shared" si="6426"/>
        <v>-2848.2297316666668</v>
      </c>
      <c r="AQ1586" s="191">
        <f t="shared" si="6426"/>
        <v>-3255.1196933333335</v>
      </c>
      <c r="AR1586" s="191">
        <f t="shared" si="6426"/>
        <v>-3662.0096550000003</v>
      </c>
      <c r="AS1586" s="191">
        <f t="shared" si="6426"/>
        <v>-4068.899616666667</v>
      </c>
      <c r="AT1586" s="191">
        <f t="shared" si="6426"/>
        <v>-4475.7895783333333</v>
      </c>
      <c r="AU1586" s="191">
        <f t="shared" si="6426"/>
        <v>-4882.6795400000001</v>
      </c>
      <c r="AV1586" s="191"/>
      <c r="AW1586" s="191">
        <f t="shared" si="6268"/>
        <v>-5289.5695016666668</v>
      </c>
      <c r="AX1586" s="191">
        <f t="shared" ref="AX1586:BH1586" si="6427">AX1407+AW1586</f>
        <v>-5696.4594633333336</v>
      </c>
      <c r="AY1586" s="191">
        <f t="shared" si="6427"/>
        <v>-6103.3494250000003</v>
      </c>
      <c r="AZ1586" s="191">
        <f t="shared" si="6427"/>
        <v>-6510.2393866666671</v>
      </c>
      <c r="BA1586" s="191">
        <f t="shared" si="6427"/>
        <v>-6917.1293483333338</v>
      </c>
      <c r="BB1586" s="191">
        <f t="shared" si="6427"/>
        <v>-7324.0193100000006</v>
      </c>
      <c r="BC1586" s="191">
        <f t="shared" si="6427"/>
        <v>-7730.9092716666673</v>
      </c>
      <c r="BD1586" s="191">
        <f t="shared" si="6427"/>
        <v>-8137.7992333333341</v>
      </c>
      <c r="BE1586" s="191">
        <f t="shared" si="6427"/>
        <v>-8544.6891950000008</v>
      </c>
      <c r="BF1586" s="191">
        <f t="shared" si="6427"/>
        <v>-8951.5791566666667</v>
      </c>
      <c r="BG1586" s="191">
        <f t="shared" si="6427"/>
        <v>-9358.4691183333325</v>
      </c>
      <c r="BH1586" s="191">
        <f t="shared" si="6427"/>
        <v>-9765.3590799999984</v>
      </c>
      <c r="BI1586" s="191"/>
      <c r="BV1586" s="163"/>
      <c r="CI1586" s="163"/>
      <c r="CV1586" s="163"/>
      <c r="DI1586" s="163"/>
      <c r="DV1586" s="163"/>
      <c r="EI1586" s="163"/>
    </row>
    <row r="1587" spans="1:139" ht="15.75" outlineLevel="1" x14ac:dyDescent="0.25">
      <c r="A1587" s="2">
        <f t="shared" ref="A1587:E1587" si="6428">A1408</f>
        <v>27</v>
      </c>
      <c r="B1587" s="1" t="str">
        <f t="shared" si="6428"/>
        <v>PRE-09757</v>
      </c>
      <c r="C1587" s="1" t="str">
        <f t="shared" si="6428"/>
        <v>SPP TAU - Circuit 66834</v>
      </c>
      <c r="D1587" s="2" t="str">
        <f t="shared" si="6428"/>
        <v>PRE-09757.1</v>
      </c>
      <c r="E1587" s="162" t="str">
        <f t="shared" si="6428"/>
        <v>SPP TAU - Circuit 66834</v>
      </c>
      <c r="F1587" s="84"/>
      <c r="G1587" s="221"/>
      <c r="H1587" s="221"/>
      <c r="J1587" s="191">
        <f t="shared" ref="J1587:U1587" si="6429">J1408+I1587</f>
        <v>0</v>
      </c>
      <c r="K1587" s="191">
        <f t="shared" si="6429"/>
        <v>0</v>
      </c>
      <c r="L1587" s="191">
        <f t="shared" si="6429"/>
        <v>0</v>
      </c>
      <c r="M1587" s="191">
        <f t="shared" si="6429"/>
        <v>0</v>
      </c>
      <c r="N1587" s="191">
        <f t="shared" si="6429"/>
        <v>0</v>
      </c>
      <c r="O1587" s="191">
        <f t="shared" si="6429"/>
        <v>0</v>
      </c>
      <c r="P1587" s="191">
        <f t="shared" si="6429"/>
        <v>0</v>
      </c>
      <c r="Q1587" s="191">
        <f t="shared" si="6429"/>
        <v>0</v>
      </c>
      <c r="R1587" s="191">
        <f t="shared" si="6429"/>
        <v>0</v>
      </c>
      <c r="S1587" s="191">
        <f t="shared" si="6429"/>
        <v>0</v>
      </c>
      <c r="T1587" s="191">
        <f t="shared" si="6429"/>
        <v>0</v>
      </c>
      <c r="U1587" s="191">
        <f t="shared" si="6429"/>
        <v>0</v>
      </c>
      <c r="V1587" s="163"/>
      <c r="W1587" s="191">
        <f t="shared" si="6245"/>
        <v>0</v>
      </c>
      <c r="X1587" s="191">
        <f t="shared" ref="X1587:AH1587" si="6430">X1408+W1587</f>
        <v>0</v>
      </c>
      <c r="Y1587" s="191">
        <f t="shared" si="6430"/>
        <v>0</v>
      </c>
      <c r="Z1587" s="191">
        <f t="shared" si="6430"/>
        <v>0</v>
      </c>
      <c r="AA1587" s="191">
        <f t="shared" si="6430"/>
        <v>0</v>
      </c>
      <c r="AB1587" s="191">
        <f t="shared" si="6430"/>
        <v>0</v>
      </c>
      <c r="AC1587" s="191">
        <f t="shared" si="6430"/>
        <v>0</v>
      </c>
      <c r="AD1587" s="191">
        <f t="shared" si="6430"/>
        <v>0</v>
      </c>
      <c r="AE1587" s="191">
        <f t="shared" si="6430"/>
        <v>0</v>
      </c>
      <c r="AF1587" s="191">
        <f t="shared" si="6430"/>
        <v>0</v>
      </c>
      <c r="AG1587" s="191">
        <f t="shared" si="6430"/>
        <v>0</v>
      </c>
      <c r="AH1587" s="191">
        <f t="shared" si="6430"/>
        <v>0</v>
      </c>
      <c r="AI1587" s="191"/>
      <c r="AJ1587" s="191">
        <f t="shared" si="6158"/>
        <v>-8.3818349999999988</v>
      </c>
      <c r="AK1587" s="191">
        <f t="shared" ref="AK1587:AU1587" si="6431">AK1408+AJ1587</f>
        <v>-16.763669999999998</v>
      </c>
      <c r="AL1587" s="191">
        <f t="shared" si="6431"/>
        <v>-25.145504999999996</v>
      </c>
      <c r="AM1587" s="191">
        <f t="shared" si="6431"/>
        <v>-33.527339999999995</v>
      </c>
      <c r="AN1587" s="191">
        <f t="shared" si="6431"/>
        <v>-41.909174999999991</v>
      </c>
      <c r="AO1587" s="191">
        <f t="shared" si="6431"/>
        <v>-50.291009999999986</v>
      </c>
      <c r="AP1587" s="191">
        <f t="shared" si="6431"/>
        <v>-58.672844999999981</v>
      </c>
      <c r="AQ1587" s="191">
        <f t="shared" si="6431"/>
        <v>-67.054679999999976</v>
      </c>
      <c r="AR1587" s="191">
        <f t="shared" si="6431"/>
        <v>-75.436514999999972</v>
      </c>
      <c r="AS1587" s="191">
        <f t="shared" si="6431"/>
        <v>-83.818349999999967</v>
      </c>
      <c r="AT1587" s="191">
        <f t="shared" si="6431"/>
        <v>-92.200184999999962</v>
      </c>
      <c r="AU1587" s="191">
        <f t="shared" si="6431"/>
        <v>-100.58201999999996</v>
      </c>
      <c r="AV1587" s="191"/>
      <c r="AW1587" s="191">
        <f t="shared" si="6268"/>
        <v>-108.96385499999995</v>
      </c>
      <c r="AX1587" s="191">
        <f t="shared" ref="AX1587:BH1587" si="6432">AX1408+AW1587</f>
        <v>-117.34568999999995</v>
      </c>
      <c r="AY1587" s="191">
        <f t="shared" si="6432"/>
        <v>-125.72752499999994</v>
      </c>
      <c r="AZ1587" s="191">
        <f t="shared" si="6432"/>
        <v>-134.10935999999995</v>
      </c>
      <c r="BA1587" s="191">
        <f t="shared" si="6432"/>
        <v>-142.49119499999995</v>
      </c>
      <c r="BB1587" s="191">
        <f t="shared" si="6432"/>
        <v>-150.87302999999994</v>
      </c>
      <c r="BC1587" s="191">
        <f t="shared" si="6432"/>
        <v>-159.25486499999994</v>
      </c>
      <c r="BD1587" s="191">
        <f t="shared" si="6432"/>
        <v>-167.63669999999993</v>
      </c>
      <c r="BE1587" s="191">
        <f t="shared" si="6432"/>
        <v>-176.01853499999993</v>
      </c>
      <c r="BF1587" s="191">
        <f t="shared" si="6432"/>
        <v>-184.40036999999992</v>
      </c>
      <c r="BG1587" s="191">
        <f t="shared" si="6432"/>
        <v>-192.78220499999992</v>
      </c>
      <c r="BH1587" s="191">
        <f t="shared" si="6432"/>
        <v>-201.16403999999991</v>
      </c>
      <c r="BI1587" s="191"/>
      <c r="BV1587" s="163"/>
      <c r="CI1587" s="163"/>
      <c r="CV1587" s="163"/>
      <c r="DI1587" s="163"/>
      <c r="DV1587" s="163"/>
      <c r="EI1587" s="163"/>
    </row>
    <row r="1588" spans="1:139" ht="15.75" outlineLevel="1" x14ac:dyDescent="0.25">
      <c r="A1588" s="2">
        <f t="shared" ref="A1588:E1588" si="6433">A1409</f>
        <v>27</v>
      </c>
      <c r="B1588" s="1" t="str">
        <f t="shared" si="6433"/>
        <v>PRE-09757</v>
      </c>
      <c r="C1588" s="1" t="str">
        <f t="shared" si="6433"/>
        <v>SPP TAU - Circuit 66834</v>
      </c>
      <c r="D1588" s="2" t="str">
        <f t="shared" si="6433"/>
        <v>PRE-09757.1</v>
      </c>
      <c r="E1588" s="162" t="str">
        <f t="shared" si="6433"/>
        <v>SPP TAU - Circuit 66834</v>
      </c>
      <c r="F1588" s="84"/>
      <c r="G1588" s="221"/>
      <c r="H1588" s="221"/>
      <c r="J1588" s="191">
        <f t="shared" ref="J1588:U1588" si="6434">J1409+I1588</f>
        <v>0</v>
      </c>
      <c r="K1588" s="191">
        <f t="shared" si="6434"/>
        <v>0</v>
      </c>
      <c r="L1588" s="191">
        <f t="shared" si="6434"/>
        <v>0</v>
      </c>
      <c r="M1588" s="191">
        <f t="shared" si="6434"/>
        <v>0</v>
      </c>
      <c r="N1588" s="191">
        <f t="shared" si="6434"/>
        <v>0</v>
      </c>
      <c r="O1588" s="191">
        <f t="shared" si="6434"/>
        <v>0</v>
      </c>
      <c r="P1588" s="191">
        <f t="shared" si="6434"/>
        <v>0</v>
      </c>
      <c r="Q1588" s="191">
        <f t="shared" si="6434"/>
        <v>0</v>
      </c>
      <c r="R1588" s="191">
        <f t="shared" si="6434"/>
        <v>0</v>
      </c>
      <c r="S1588" s="191">
        <f t="shared" si="6434"/>
        <v>0</v>
      </c>
      <c r="T1588" s="191">
        <f t="shared" si="6434"/>
        <v>0</v>
      </c>
      <c r="U1588" s="191">
        <f t="shared" si="6434"/>
        <v>0</v>
      </c>
      <c r="V1588" s="163"/>
      <c r="W1588" s="191">
        <f t="shared" si="6245"/>
        <v>0</v>
      </c>
      <c r="X1588" s="191">
        <f t="shared" ref="X1588:AH1588" si="6435">X1409+W1588</f>
        <v>0</v>
      </c>
      <c r="Y1588" s="191">
        <f t="shared" si="6435"/>
        <v>0</v>
      </c>
      <c r="Z1588" s="191">
        <f t="shared" si="6435"/>
        <v>0</v>
      </c>
      <c r="AA1588" s="191">
        <f t="shared" si="6435"/>
        <v>0</v>
      </c>
      <c r="AB1588" s="191">
        <f t="shared" si="6435"/>
        <v>0</v>
      </c>
      <c r="AC1588" s="191">
        <f t="shared" si="6435"/>
        <v>0</v>
      </c>
      <c r="AD1588" s="191">
        <f t="shared" si="6435"/>
        <v>0</v>
      </c>
      <c r="AE1588" s="191">
        <f t="shared" si="6435"/>
        <v>0</v>
      </c>
      <c r="AF1588" s="191">
        <f t="shared" si="6435"/>
        <v>0</v>
      </c>
      <c r="AG1588" s="191">
        <f t="shared" si="6435"/>
        <v>0</v>
      </c>
      <c r="AH1588" s="191">
        <f t="shared" si="6435"/>
        <v>0</v>
      </c>
      <c r="AI1588" s="191"/>
      <c r="AJ1588" s="191">
        <f t="shared" si="6158"/>
        <v>-23.250487499999998</v>
      </c>
      <c r="AK1588" s="191">
        <f t="shared" ref="AK1588:AU1588" si="6436">AK1409+AJ1588</f>
        <v>-46.500974999999997</v>
      </c>
      <c r="AL1588" s="191">
        <f t="shared" si="6436"/>
        <v>-69.751462500000002</v>
      </c>
      <c r="AM1588" s="191">
        <f t="shared" si="6436"/>
        <v>-93.001949999999994</v>
      </c>
      <c r="AN1588" s="191">
        <f t="shared" si="6436"/>
        <v>-116.25243749999998</v>
      </c>
      <c r="AO1588" s="191">
        <f t="shared" si="6436"/>
        <v>-139.50292499999998</v>
      </c>
      <c r="AP1588" s="191">
        <f t="shared" si="6436"/>
        <v>-162.75341249999997</v>
      </c>
      <c r="AQ1588" s="191">
        <f t="shared" si="6436"/>
        <v>-186.00389999999996</v>
      </c>
      <c r="AR1588" s="191">
        <f t="shared" si="6436"/>
        <v>-209.25438749999995</v>
      </c>
      <c r="AS1588" s="191">
        <f t="shared" si="6436"/>
        <v>-232.50487499999994</v>
      </c>
      <c r="AT1588" s="191">
        <f t="shared" si="6436"/>
        <v>-255.75536249999993</v>
      </c>
      <c r="AU1588" s="191">
        <f t="shared" si="6436"/>
        <v>-279.00584999999995</v>
      </c>
      <c r="AV1588" s="191"/>
      <c r="AW1588" s="191">
        <f t="shared" si="6268"/>
        <v>-302.25633749999997</v>
      </c>
      <c r="AX1588" s="191">
        <f t="shared" ref="AX1588:BH1588" si="6437">AX1409+AW1588</f>
        <v>-325.50682499999999</v>
      </c>
      <c r="AY1588" s="191">
        <f t="shared" si="6437"/>
        <v>-348.75731250000001</v>
      </c>
      <c r="AZ1588" s="191">
        <f t="shared" si="6437"/>
        <v>-372.00780000000003</v>
      </c>
      <c r="BA1588" s="191">
        <f t="shared" si="6437"/>
        <v>-395.25828750000005</v>
      </c>
      <c r="BB1588" s="191">
        <f t="shared" si="6437"/>
        <v>-418.50877500000007</v>
      </c>
      <c r="BC1588" s="191">
        <f t="shared" si="6437"/>
        <v>-441.75926250000009</v>
      </c>
      <c r="BD1588" s="191">
        <f t="shared" si="6437"/>
        <v>-465.00975000000011</v>
      </c>
      <c r="BE1588" s="191">
        <f t="shared" si="6437"/>
        <v>-488.26023750000013</v>
      </c>
      <c r="BF1588" s="191">
        <f t="shared" si="6437"/>
        <v>-511.51072500000015</v>
      </c>
      <c r="BG1588" s="191">
        <f t="shared" si="6437"/>
        <v>-534.76121250000017</v>
      </c>
      <c r="BH1588" s="191">
        <f t="shared" si="6437"/>
        <v>-558.01170000000013</v>
      </c>
      <c r="BI1588" s="191"/>
      <c r="BV1588" s="163"/>
      <c r="CI1588" s="163"/>
      <c r="CV1588" s="163"/>
      <c r="DI1588" s="163"/>
      <c r="DV1588" s="163"/>
      <c r="EI1588" s="163"/>
    </row>
    <row r="1589" spans="1:139" ht="15.75" outlineLevel="1" x14ac:dyDescent="0.25">
      <c r="A1589" s="2">
        <f t="shared" ref="A1589:E1589" si="6438">A1410</f>
        <v>27</v>
      </c>
      <c r="B1589" s="1" t="str">
        <f t="shared" si="6438"/>
        <v>PRE-09757</v>
      </c>
      <c r="C1589" s="1" t="str">
        <f t="shared" si="6438"/>
        <v>SPP TAU - Circuit 66834</v>
      </c>
      <c r="D1589" s="2" t="str">
        <f t="shared" si="6438"/>
        <v>PRE-09757.1</v>
      </c>
      <c r="E1589" s="162" t="str">
        <f t="shared" si="6438"/>
        <v>SPP TAU - Circuit 66834</v>
      </c>
      <c r="F1589" s="84"/>
      <c r="G1589" s="221"/>
      <c r="H1589" s="221"/>
      <c r="J1589" s="191">
        <f t="shared" ref="J1589:U1589" si="6439">J1410+I1589</f>
        <v>0</v>
      </c>
      <c r="K1589" s="191">
        <f t="shared" si="6439"/>
        <v>0</v>
      </c>
      <c r="L1589" s="191">
        <f t="shared" si="6439"/>
        <v>0</v>
      </c>
      <c r="M1589" s="191">
        <f t="shared" si="6439"/>
        <v>0</v>
      </c>
      <c r="N1589" s="191">
        <f t="shared" si="6439"/>
        <v>0</v>
      </c>
      <c r="O1589" s="191">
        <f t="shared" si="6439"/>
        <v>0</v>
      </c>
      <c r="P1589" s="191">
        <f t="shared" si="6439"/>
        <v>0</v>
      </c>
      <c r="Q1589" s="191">
        <f t="shared" si="6439"/>
        <v>0</v>
      </c>
      <c r="R1589" s="191">
        <f t="shared" si="6439"/>
        <v>0</v>
      </c>
      <c r="S1589" s="191">
        <f t="shared" si="6439"/>
        <v>0</v>
      </c>
      <c r="T1589" s="191">
        <f t="shared" si="6439"/>
        <v>0</v>
      </c>
      <c r="U1589" s="191">
        <f t="shared" si="6439"/>
        <v>0</v>
      </c>
      <c r="V1589" s="163"/>
      <c r="W1589" s="191">
        <f t="shared" si="6245"/>
        <v>0</v>
      </c>
      <c r="X1589" s="191">
        <f t="shared" ref="X1589:AH1589" si="6440">X1410+W1589</f>
        <v>0</v>
      </c>
      <c r="Y1589" s="191">
        <f t="shared" si="6440"/>
        <v>0</v>
      </c>
      <c r="Z1589" s="191">
        <f t="shared" si="6440"/>
        <v>0</v>
      </c>
      <c r="AA1589" s="191">
        <f t="shared" si="6440"/>
        <v>0</v>
      </c>
      <c r="AB1589" s="191">
        <f t="shared" si="6440"/>
        <v>0</v>
      </c>
      <c r="AC1589" s="191">
        <f t="shared" si="6440"/>
        <v>0</v>
      </c>
      <c r="AD1589" s="191">
        <f t="shared" si="6440"/>
        <v>0</v>
      </c>
      <c r="AE1589" s="191">
        <f t="shared" si="6440"/>
        <v>0</v>
      </c>
      <c r="AF1589" s="191">
        <f t="shared" si="6440"/>
        <v>0</v>
      </c>
      <c r="AG1589" s="191">
        <f t="shared" si="6440"/>
        <v>0</v>
      </c>
      <c r="AH1589" s="191">
        <f t="shared" si="6440"/>
        <v>0</v>
      </c>
      <c r="AI1589" s="191"/>
      <c r="AJ1589" s="191">
        <f t="shared" si="6158"/>
        <v>-7.5324166666666678E-2</v>
      </c>
      <c r="AK1589" s="191">
        <f t="shared" ref="AK1589:AU1589" si="6441">AK1410+AJ1589</f>
        <v>-0.15064833333333336</v>
      </c>
      <c r="AL1589" s="191">
        <f t="shared" si="6441"/>
        <v>-0.22597250000000002</v>
      </c>
      <c r="AM1589" s="191">
        <f t="shared" si="6441"/>
        <v>-0.30129666666666671</v>
      </c>
      <c r="AN1589" s="191">
        <f t="shared" si="6441"/>
        <v>-0.3766208333333334</v>
      </c>
      <c r="AO1589" s="191">
        <f t="shared" si="6441"/>
        <v>-0.4519450000000001</v>
      </c>
      <c r="AP1589" s="191">
        <f t="shared" si="6441"/>
        <v>-0.52726916666666679</v>
      </c>
      <c r="AQ1589" s="191">
        <f t="shared" si="6441"/>
        <v>-0.60259333333333343</v>
      </c>
      <c r="AR1589" s="191">
        <f t="shared" si="6441"/>
        <v>-0.67791750000000006</v>
      </c>
      <c r="AS1589" s="191">
        <f t="shared" si="6441"/>
        <v>-0.7532416666666667</v>
      </c>
      <c r="AT1589" s="191">
        <f t="shared" si="6441"/>
        <v>-0.82856583333333333</v>
      </c>
      <c r="AU1589" s="191">
        <f t="shared" si="6441"/>
        <v>-0.90388999999999997</v>
      </c>
      <c r="AV1589" s="191"/>
      <c r="AW1589" s="191">
        <f t="shared" si="6268"/>
        <v>-0.97921416666666661</v>
      </c>
      <c r="AX1589" s="191">
        <f t="shared" ref="AX1589:BH1589" si="6442">AX1410+AW1589</f>
        <v>-1.0545383333333334</v>
      </c>
      <c r="AY1589" s="191">
        <f t="shared" si="6442"/>
        <v>-1.1298625</v>
      </c>
      <c r="AZ1589" s="191">
        <f t="shared" si="6442"/>
        <v>-1.2051866666666666</v>
      </c>
      <c r="BA1589" s="191">
        <f t="shared" si="6442"/>
        <v>-1.2805108333333333</v>
      </c>
      <c r="BB1589" s="191">
        <f t="shared" si="6442"/>
        <v>-1.3558349999999999</v>
      </c>
      <c r="BC1589" s="191">
        <f t="shared" si="6442"/>
        <v>-1.4311591666666665</v>
      </c>
      <c r="BD1589" s="191">
        <f t="shared" si="6442"/>
        <v>-1.5064833333333332</v>
      </c>
      <c r="BE1589" s="191">
        <f t="shared" si="6442"/>
        <v>-1.5818074999999998</v>
      </c>
      <c r="BF1589" s="191">
        <f t="shared" si="6442"/>
        <v>-1.6571316666666664</v>
      </c>
      <c r="BG1589" s="191">
        <f t="shared" si="6442"/>
        <v>-1.7324558333333331</v>
      </c>
      <c r="BH1589" s="191">
        <f t="shared" si="6442"/>
        <v>-1.8077799999999997</v>
      </c>
      <c r="BI1589" s="191"/>
      <c r="BV1589" s="163"/>
      <c r="CI1589" s="163"/>
      <c r="CV1589" s="163"/>
      <c r="DI1589" s="163"/>
      <c r="DV1589" s="163"/>
      <c r="EI1589" s="163"/>
    </row>
    <row r="1590" spans="1:139" ht="15.75" outlineLevel="1" x14ac:dyDescent="0.25">
      <c r="A1590" s="2">
        <f t="shared" ref="A1590:E1590" si="6443">A1411</f>
        <v>27</v>
      </c>
      <c r="B1590" s="1" t="str">
        <f t="shared" si="6443"/>
        <v>PRE-09757</v>
      </c>
      <c r="C1590" s="1" t="str">
        <f t="shared" si="6443"/>
        <v>SPP TAU - Circuit 66834</v>
      </c>
      <c r="D1590" s="2" t="str">
        <f t="shared" si="6443"/>
        <v>PRE-09757.1</v>
      </c>
      <c r="E1590" s="162" t="str">
        <f t="shared" si="6443"/>
        <v>SPP TAU - Circuit 66834</v>
      </c>
      <c r="F1590" s="84"/>
      <c r="G1590" s="221"/>
      <c r="H1590" s="221"/>
      <c r="J1590" s="191">
        <f t="shared" ref="J1590:U1590" si="6444">J1411+I1590</f>
        <v>0</v>
      </c>
      <c r="K1590" s="191">
        <f t="shared" si="6444"/>
        <v>0</v>
      </c>
      <c r="L1590" s="191">
        <f t="shared" si="6444"/>
        <v>0</v>
      </c>
      <c r="M1590" s="191">
        <f t="shared" si="6444"/>
        <v>0</v>
      </c>
      <c r="N1590" s="191">
        <f t="shared" si="6444"/>
        <v>0</v>
      </c>
      <c r="O1590" s="191">
        <f t="shared" si="6444"/>
        <v>0</v>
      </c>
      <c r="P1590" s="191">
        <f t="shared" si="6444"/>
        <v>0</v>
      </c>
      <c r="Q1590" s="191">
        <f t="shared" si="6444"/>
        <v>0</v>
      </c>
      <c r="R1590" s="191">
        <f t="shared" si="6444"/>
        <v>0</v>
      </c>
      <c r="S1590" s="191">
        <f t="shared" si="6444"/>
        <v>0</v>
      </c>
      <c r="T1590" s="191">
        <f t="shared" si="6444"/>
        <v>0</v>
      </c>
      <c r="U1590" s="191">
        <f t="shared" si="6444"/>
        <v>0</v>
      </c>
      <c r="V1590" s="163"/>
      <c r="W1590" s="191">
        <f t="shared" si="6245"/>
        <v>0</v>
      </c>
      <c r="X1590" s="191">
        <f t="shared" ref="X1590:AH1590" si="6445">X1411+W1590</f>
        <v>0</v>
      </c>
      <c r="Y1590" s="191">
        <f t="shared" si="6445"/>
        <v>0</v>
      </c>
      <c r="Z1590" s="191">
        <f t="shared" si="6445"/>
        <v>0</v>
      </c>
      <c r="AA1590" s="191">
        <f t="shared" si="6445"/>
        <v>0</v>
      </c>
      <c r="AB1590" s="191">
        <f t="shared" si="6445"/>
        <v>0</v>
      </c>
      <c r="AC1590" s="191">
        <f t="shared" si="6445"/>
        <v>0</v>
      </c>
      <c r="AD1590" s="191">
        <f t="shared" si="6445"/>
        <v>0</v>
      </c>
      <c r="AE1590" s="191">
        <f t="shared" si="6445"/>
        <v>0</v>
      </c>
      <c r="AF1590" s="191">
        <f t="shared" si="6445"/>
        <v>0</v>
      </c>
      <c r="AG1590" s="191">
        <f t="shared" si="6445"/>
        <v>0</v>
      </c>
      <c r="AH1590" s="191">
        <f t="shared" si="6445"/>
        <v>0</v>
      </c>
      <c r="AI1590" s="191"/>
      <c r="AJ1590" s="191">
        <f t="shared" si="6158"/>
        <v>-0.77349000000000001</v>
      </c>
      <c r="AK1590" s="191">
        <f t="shared" ref="AK1590:AU1590" si="6446">AK1411+AJ1590</f>
        <v>-1.54698</v>
      </c>
      <c r="AL1590" s="191">
        <f t="shared" si="6446"/>
        <v>-2.3204700000000003</v>
      </c>
      <c r="AM1590" s="191">
        <f t="shared" si="6446"/>
        <v>-3.09396</v>
      </c>
      <c r="AN1590" s="191">
        <f t="shared" si="6446"/>
        <v>-3.8674499999999998</v>
      </c>
      <c r="AO1590" s="191">
        <f t="shared" si="6446"/>
        <v>-4.6409399999999996</v>
      </c>
      <c r="AP1590" s="191">
        <f t="shared" si="6446"/>
        <v>-5.4144299999999994</v>
      </c>
      <c r="AQ1590" s="191">
        <f t="shared" si="6446"/>
        <v>-6.1879199999999992</v>
      </c>
      <c r="AR1590" s="191">
        <f t="shared" si="6446"/>
        <v>-6.961409999999999</v>
      </c>
      <c r="AS1590" s="191">
        <f t="shared" si="6446"/>
        <v>-7.7348999999999988</v>
      </c>
      <c r="AT1590" s="191">
        <f t="shared" si="6446"/>
        <v>-8.5083899999999986</v>
      </c>
      <c r="AU1590" s="191">
        <f t="shared" si="6446"/>
        <v>-9.2818799999999992</v>
      </c>
      <c r="AV1590" s="191"/>
      <c r="AW1590" s="191">
        <f t="shared" si="6268"/>
        <v>-10.05537</v>
      </c>
      <c r="AX1590" s="191">
        <f t="shared" ref="AX1590:BH1590" si="6447">AX1411+AW1590</f>
        <v>-10.828860000000001</v>
      </c>
      <c r="AY1590" s="191">
        <f t="shared" si="6447"/>
        <v>-11.602350000000001</v>
      </c>
      <c r="AZ1590" s="191">
        <f t="shared" si="6447"/>
        <v>-12.375840000000002</v>
      </c>
      <c r="BA1590" s="191">
        <f t="shared" si="6447"/>
        <v>-13.149330000000003</v>
      </c>
      <c r="BB1590" s="191">
        <f t="shared" si="6447"/>
        <v>-13.922820000000003</v>
      </c>
      <c r="BC1590" s="191">
        <f t="shared" si="6447"/>
        <v>-14.696310000000004</v>
      </c>
      <c r="BD1590" s="191">
        <f t="shared" si="6447"/>
        <v>-15.469800000000005</v>
      </c>
      <c r="BE1590" s="191">
        <f t="shared" si="6447"/>
        <v>-16.243290000000005</v>
      </c>
      <c r="BF1590" s="191">
        <f t="shared" si="6447"/>
        <v>-17.016780000000004</v>
      </c>
      <c r="BG1590" s="191">
        <f t="shared" si="6447"/>
        <v>-17.790270000000003</v>
      </c>
      <c r="BH1590" s="191">
        <f t="shared" si="6447"/>
        <v>-18.563760000000002</v>
      </c>
      <c r="BI1590" s="191"/>
      <c r="BV1590" s="163"/>
      <c r="CI1590" s="163"/>
      <c r="CV1590" s="163"/>
      <c r="DI1590" s="163"/>
      <c r="DV1590" s="163"/>
      <c r="EI1590" s="163"/>
    </row>
    <row r="1591" spans="1:139" ht="15.75" outlineLevel="1" x14ac:dyDescent="0.25">
      <c r="A1591" s="2">
        <f t="shared" ref="A1591:E1591" si="6448">A1412</f>
        <v>28</v>
      </c>
      <c r="B1591" s="1" t="str">
        <f t="shared" si="6448"/>
        <v>PRE-09758</v>
      </c>
      <c r="C1591" s="1" t="str">
        <f t="shared" si="6448"/>
        <v>SPP TAU - Circuit 66022</v>
      </c>
      <c r="D1591" s="2" t="str">
        <f t="shared" si="6448"/>
        <v>PRE-09758.1</v>
      </c>
      <c r="E1591" s="162" t="str">
        <f t="shared" si="6448"/>
        <v>SPP TAU - Circuit 66022</v>
      </c>
      <c r="F1591" s="84"/>
      <c r="G1591" s="221"/>
      <c r="H1591" s="221"/>
      <c r="J1591" s="191">
        <f t="shared" ref="J1591:U1591" si="6449">J1412+I1591</f>
        <v>0</v>
      </c>
      <c r="K1591" s="191">
        <f t="shared" si="6449"/>
        <v>0</v>
      </c>
      <c r="L1591" s="191">
        <f t="shared" si="6449"/>
        <v>0</v>
      </c>
      <c r="M1591" s="191">
        <f t="shared" si="6449"/>
        <v>0</v>
      </c>
      <c r="N1591" s="191">
        <f t="shared" si="6449"/>
        <v>0</v>
      </c>
      <c r="O1591" s="191">
        <f t="shared" si="6449"/>
        <v>0</v>
      </c>
      <c r="P1591" s="191">
        <f t="shared" si="6449"/>
        <v>0</v>
      </c>
      <c r="Q1591" s="191">
        <f t="shared" si="6449"/>
        <v>0</v>
      </c>
      <c r="R1591" s="191">
        <f t="shared" si="6449"/>
        <v>0</v>
      </c>
      <c r="S1591" s="191">
        <f t="shared" si="6449"/>
        <v>0</v>
      </c>
      <c r="T1591" s="191">
        <f t="shared" si="6449"/>
        <v>0</v>
      </c>
      <c r="U1591" s="191">
        <f t="shared" si="6449"/>
        <v>0</v>
      </c>
      <c r="V1591" s="163"/>
      <c r="W1591" s="191">
        <f t="shared" si="6245"/>
        <v>0</v>
      </c>
      <c r="X1591" s="191">
        <f t="shared" ref="X1591:AH1591" si="6450">X1412+W1591</f>
        <v>0</v>
      </c>
      <c r="Y1591" s="191">
        <f t="shared" si="6450"/>
        <v>0</v>
      </c>
      <c r="Z1591" s="191">
        <f t="shared" si="6450"/>
        <v>0</v>
      </c>
      <c r="AA1591" s="191">
        <f t="shared" si="6450"/>
        <v>0</v>
      </c>
      <c r="AB1591" s="191">
        <f t="shared" si="6450"/>
        <v>0</v>
      </c>
      <c r="AC1591" s="191">
        <f t="shared" si="6450"/>
        <v>0</v>
      </c>
      <c r="AD1591" s="191">
        <f t="shared" si="6450"/>
        <v>0</v>
      </c>
      <c r="AE1591" s="191">
        <f t="shared" si="6450"/>
        <v>0</v>
      </c>
      <c r="AF1591" s="191">
        <f t="shared" si="6450"/>
        <v>0</v>
      </c>
      <c r="AG1591" s="191">
        <f t="shared" si="6450"/>
        <v>0</v>
      </c>
      <c r="AH1591" s="191">
        <f t="shared" si="6450"/>
        <v>0</v>
      </c>
      <c r="AI1591" s="191"/>
      <c r="AJ1591" s="191">
        <f t="shared" si="6158"/>
        <v>0</v>
      </c>
      <c r="AK1591" s="191">
        <f t="shared" ref="AK1591:AU1591" si="6451">AK1412+AJ1591</f>
        <v>0</v>
      </c>
      <c r="AL1591" s="191">
        <f t="shared" si="6451"/>
        <v>0</v>
      </c>
      <c r="AM1591" s="191">
        <f t="shared" si="6451"/>
        <v>-510.3453366666667</v>
      </c>
      <c r="AN1591" s="191">
        <f t="shared" si="6451"/>
        <v>-1020.6906733333334</v>
      </c>
      <c r="AO1591" s="191">
        <f t="shared" si="6451"/>
        <v>-1531.03601</v>
      </c>
      <c r="AP1591" s="191">
        <f t="shared" si="6451"/>
        <v>-2041.3813466666668</v>
      </c>
      <c r="AQ1591" s="191">
        <f t="shared" si="6451"/>
        <v>-2551.7266833333333</v>
      </c>
      <c r="AR1591" s="191">
        <f t="shared" si="6451"/>
        <v>-3062.0720200000001</v>
      </c>
      <c r="AS1591" s="191">
        <f t="shared" si="6451"/>
        <v>-3572.4173566666668</v>
      </c>
      <c r="AT1591" s="191">
        <f t="shared" si="6451"/>
        <v>-4082.7626933333336</v>
      </c>
      <c r="AU1591" s="191">
        <f t="shared" si="6451"/>
        <v>-4593.1080300000003</v>
      </c>
      <c r="AV1591" s="191"/>
      <c r="AW1591" s="191">
        <f t="shared" si="6268"/>
        <v>-5103.4533666666666</v>
      </c>
      <c r="AX1591" s="191">
        <f t="shared" ref="AX1591:BH1591" si="6452">AX1412+AW1591</f>
        <v>-5613.7987033333329</v>
      </c>
      <c r="AY1591" s="191">
        <f t="shared" si="6452"/>
        <v>-6124.1440399999992</v>
      </c>
      <c r="AZ1591" s="191">
        <f t="shared" si="6452"/>
        <v>-6634.4893766666655</v>
      </c>
      <c r="BA1591" s="191">
        <f t="shared" si="6452"/>
        <v>-7144.8347133333318</v>
      </c>
      <c r="BB1591" s="191">
        <f t="shared" si="6452"/>
        <v>-7655.1800499999981</v>
      </c>
      <c r="BC1591" s="191">
        <f t="shared" si="6452"/>
        <v>-8165.5253866666644</v>
      </c>
      <c r="BD1591" s="191">
        <f t="shared" si="6452"/>
        <v>-8675.8707233333316</v>
      </c>
      <c r="BE1591" s="191">
        <f t="shared" si="6452"/>
        <v>-9186.2160599999988</v>
      </c>
      <c r="BF1591" s="191">
        <f t="shared" si="6452"/>
        <v>-9696.561396666666</v>
      </c>
      <c r="BG1591" s="191">
        <f t="shared" si="6452"/>
        <v>-10206.906733333333</v>
      </c>
      <c r="BH1591" s="191">
        <f t="shared" si="6452"/>
        <v>-10717.25207</v>
      </c>
      <c r="BI1591" s="191"/>
      <c r="BV1591" s="163"/>
      <c r="CI1591" s="163"/>
      <c r="CV1591" s="163"/>
      <c r="DI1591" s="163"/>
      <c r="DV1591" s="163"/>
      <c r="EI1591" s="163"/>
    </row>
    <row r="1592" spans="1:139" ht="15.75" outlineLevel="1" x14ac:dyDescent="0.25">
      <c r="A1592" s="2">
        <f t="shared" ref="A1592:E1592" si="6453">A1413</f>
        <v>29</v>
      </c>
      <c r="B1592" s="1" t="str">
        <f t="shared" si="6453"/>
        <v>PRE-09759</v>
      </c>
      <c r="C1592" s="1" t="str">
        <f t="shared" si="6453"/>
        <v>SPP TAU - Circuit 66060</v>
      </c>
      <c r="D1592" s="2" t="str">
        <f t="shared" si="6453"/>
        <v>PRE-09759.1</v>
      </c>
      <c r="E1592" s="162" t="str">
        <f t="shared" si="6453"/>
        <v>SPP TAU - Circuit 66060</v>
      </c>
      <c r="F1592" s="84"/>
      <c r="G1592" s="221"/>
      <c r="H1592" s="221"/>
      <c r="J1592" s="191">
        <f t="shared" ref="J1592:U1592" si="6454">J1413+I1592</f>
        <v>0</v>
      </c>
      <c r="K1592" s="191">
        <f t="shared" si="6454"/>
        <v>0</v>
      </c>
      <c r="L1592" s="191">
        <f t="shared" si="6454"/>
        <v>0</v>
      </c>
      <c r="M1592" s="191">
        <f t="shared" si="6454"/>
        <v>0</v>
      </c>
      <c r="N1592" s="191">
        <f t="shared" si="6454"/>
        <v>0</v>
      </c>
      <c r="O1592" s="191">
        <f t="shared" si="6454"/>
        <v>0</v>
      </c>
      <c r="P1592" s="191">
        <f t="shared" si="6454"/>
        <v>0</v>
      </c>
      <c r="Q1592" s="191">
        <f t="shared" si="6454"/>
        <v>0</v>
      </c>
      <c r="R1592" s="191">
        <f t="shared" si="6454"/>
        <v>0</v>
      </c>
      <c r="S1592" s="191">
        <f t="shared" si="6454"/>
        <v>0</v>
      </c>
      <c r="T1592" s="191">
        <f t="shared" si="6454"/>
        <v>0</v>
      </c>
      <c r="U1592" s="191">
        <f t="shared" si="6454"/>
        <v>0</v>
      </c>
      <c r="V1592" s="163"/>
      <c r="W1592" s="191">
        <f t="shared" si="6245"/>
        <v>0</v>
      </c>
      <c r="X1592" s="191">
        <f t="shared" ref="X1592:AH1592" si="6455">X1413+W1592</f>
        <v>0</v>
      </c>
      <c r="Y1592" s="191">
        <f t="shared" si="6455"/>
        <v>0</v>
      </c>
      <c r="Z1592" s="191">
        <f t="shared" si="6455"/>
        <v>0</v>
      </c>
      <c r="AA1592" s="191">
        <f t="shared" si="6455"/>
        <v>0</v>
      </c>
      <c r="AB1592" s="191">
        <f t="shared" si="6455"/>
        <v>0</v>
      </c>
      <c r="AC1592" s="191">
        <f t="shared" si="6455"/>
        <v>0</v>
      </c>
      <c r="AD1592" s="191">
        <f t="shared" si="6455"/>
        <v>0</v>
      </c>
      <c r="AE1592" s="191">
        <f t="shared" si="6455"/>
        <v>0</v>
      </c>
      <c r="AF1592" s="191">
        <f t="shared" si="6455"/>
        <v>0</v>
      </c>
      <c r="AG1592" s="191">
        <f t="shared" si="6455"/>
        <v>0</v>
      </c>
      <c r="AH1592" s="191">
        <f t="shared" si="6455"/>
        <v>0</v>
      </c>
      <c r="AI1592" s="191"/>
      <c r="AJ1592" s="191">
        <f t="shared" ref="AJ1592:AJ1623" si="6456">AJ1413+AH1592</f>
        <v>-13.267123333333334</v>
      </c>
      <c r="AK1592" s="191">
        <f t="shared" ref="AK1592:AU1592" si="6457">AK1413+AJ1592</f>
        <v>-28.867580000000004</v>
      </c>
      <c r="AL1592" s="191">
        <f t="shared" si="6457"/>
        <v>-44.46803666666667</v>
      </c>
      <c r="AM1592" s="191">
        <f t="shared" si="6457"/>
        <v>-60.068493333333336</v>
      </c>
      <c r="AN1592" s="191">
        <f t="shared" si="6457"/>
        <v>-75.668950000000009</v>
      </c>
      <c r="AO1592" s="191">
        <f t="shared" si="6457"/>
        <v>-91.269406666666683</v>
      </c>
      <c r="AP1592" s="191">
        <f t="shared" si="6457"/>
        <v>-106.86986333333336</v>
      </c>
      <c r="AQ1592" s="191">
        <f t="shared" si="6457"/>
        <v>-122.47032000000003</v>
      </c>
      <c r="AR1592" s="191">
        <f t="shared" si="6457"/>
        <v>-138.07077666666669</v>
      </c>
      <c r="AS1592" s="191">
        <f t="shared" si="6457"/>
        <v>-153.67123333333336</v>
      </c>
      <c r="AT1592" s="191">
        <f t="shared" si="6457"/>
        <v>-169.27169000000004</v>
      </c>
      <c r="AU1592" s="191">
        <f t="shared" si="6457"/>
        <v>-184.87214666666671</v>
      </c>
      <c r="AV1592" s="191"/>
      <c r="AW1592" s="191">
        <f t="shared" si="6268"/>
        <v>-200.47260333333338</v>
      </c>
      <c r="AX1592" s="191">
        <f t="shared" ref="AX1592:BH1592" si="6458">AX1413+AW1592</f>
        <v>-216.07306000000005</v>
      </c>
      <c r="AY1592" s="191">
        <f t="shared" si="6458"/>
        <v>-231.67351666666673</v>
      </c>
      <c r="AZ1592" s="191">
        <f t="shared" si="6458"/>
        <v>-247.2739733333334</v>
      </c>
      <c r="BA1592" s="191">
        <f t="shared" si="6458"/>
        <v>-262.87443000000007</v>
      </c>
      <c r="BB1592" s="191">
        <f t="shared" si="6458"/>
        <v>-278.47488666666675</v>
      </c>
      <c r="BC1592" s="191">
        <f t="shared" si="6458"/>
        <v>-294.07534333333342</v>
      </c>
      <c r="BD1592" s="191">
        <f t="shared" si="6458"/>
        <v>-309.67580000000009</v>
      </c>
      <c r="BE1592" s="191">
        <f t="shared" si="6458"/>
        <v>-325.27625666666677</v>
      </c>
      <c r="BF1592" s="191">
        <f t="shared" si="6458"/>
        <v>-340.87671333333344</v>
      </c>
      <c r="BG1592" s="191">
        <f t="shared" si="6458"/>
        <v>-356.47717000000011</v>
      </c>
      <c r="BH1592" s="191">
        <f t="shared" si="6458"/>
        <v>-372.07762666666679</v>
      </c>
      <c r="BI1592" s="191"/>
      <c r="BV1592" s="163"/>
      <c r="CI1592" s="163"/>
      <c r="CV1592" s="163"/>
      <c r="DI1592" s="163"/>
      <c r="DV1592" s="163"/>
      <c r="EI1592" s="163"/>
    </row>
    <row r="1593" spans="1:139" ht="15.75" outlineLevel="1" x14ac:dyDescent="0.25">
      <c r="A1593" s="2">
        <f t="shared" ref="A1593:E1593" si="6459">A1414</f>
        <v>29</v>
      </c>
      <c r="B1593" s="1" t="str">
        <f t="shared" si="6459"/>
        <v>PRE-09759</v>
      </c>
      <c r="C1593" s="1" t="str">
        <f t="shared" si="6459"/>
        <v>SPP TAU - Circuit 66060</v>
      </c>
      <c r="D1593" s="2" t="str">
        <f t="shared" si="6459"/>
        <v>PRE-09759.1</v>
      </c>
      <c r="E1593" s="162" t="str">
        <f t="shared" si="6459"/>
        <v>SPP TAU - Circuit 66060</v>
      </c>
      <c r="F1593" s="84"/>
      <c r="G1593" s="221"/>
      <c r="H1593" s="221"/>
      <c r="J1593" s="191">
        <f t="shared" ref="J1593:U1593" si="6460">J1414+I1593</f>
        <v>0</v>
      </c>
      <c r="K1593" s="191">
        <f t="shared" si="6460"/>
        <v>0</v>
      </c>
      <c r="L1593" s="191">
        <f t="shared" si="6460"/>
        <v>0</v>
      </c>
      <c r="M1593" s="191">
        <f t="shared" si="6460"/>
        <v>0</v>
      </c>
      <c r="N1593" s="191">
        <f t="shared" si="6460"/>
        <v>0</v>
      </c>
      <c r="O1593" s="191">
        <f t="shared" si="6460"/>
        <v>0</v>
      </c>
      <c r="P1593" s="191">
        <f t="shared" si="6460"/>
        <v>0</v>
      </c>
      <c r="Q1593" s="191">
        <f t="shared" si="6460"/>
        <v>0</v>
      </c>
      <c r="R1593" s="191">
        <f t="shared" si="6460"/>
        <v>0</v>
      </c>
      <c r="S1593" s="191">
        <f t="shared" si="6460"/>
        <v>0</v>
      </c>
      <c r="T1593" s="191">
        <f t="shared" si="6460"/>
        <v>0</v>
      </c>
      <c r="U1593" s="191">
        <f t="shared" si="6460"/>
        <v>0</v>
      </c>
      <c r="V1593" s="163"/>
      <c r="W1593" s="191">
        <f t="shared" si="6245"/>
        <v>0</v>
      </c>
      <c r="X1593" s="191">
        <f t="shared" ref="X1593:AH1593" si="6461">X1414+W1593</f>
        <v>0</v>
      </c>
      <c r="Y1593" s="191">
        <f t="shared" si="6461"/>
        <v>0</v>
      </c>
      <c r="Z1593" s="191">
        <f t="shared" si="6461"/>
        <v>0</v>
      </c>
      <c r="AA1593" s="191">
        <f t="shared" si="6461"/>
        <v>0</v>
      </c>
      <c r="AB1593" s="191">
        <f t="shared" si="6461"/>
        <v>0</v>
      </c>
      <c r="AC1593" s="191">
        <f t="shared" si="6461"/>
        <v>0</v>
      </c>
      <c r="AD1593" s="191">
        <f t="shared" si="6461"/>
        <v>0</v>
      </c>
      <c r="AE1593" s="191">
        <f t="shared" si="6461"/>
        <v>0</v>
      </c>
      <c r="AF1593" s="191">
        <f t="shared" si="6461"/>
        <v>0</v>
      </c>
      <c r="AG1593" s="191">
        <f t="shared" si="6461"/>
        <v>0</v>
      </c>
      <c r="AH1593" s="191">
        <f t="shared" si="6461"/>
        <v>0</v>
      </c>
      <c r="AI1593" s="191"/>
      <c r="AJ1593" s="191">
        <f t="shared" si="6456"/>
        <v>-108.1850075</v>
      </c>
      <c r="AK1593" s="191">
        <f t="shared" ref="AK1593:AU1593" si="6462">AK1414+AJ1593</f>
        <v>-216.370015</v>
      </c>
      <c r="AL1593" s="191">
        <f t="shared" si="6462"/>
        <v>-324.55502250000001</v>
      </c>
      <c r="AM1593" s="191">
        <f t="shared" si="6462"/>
        <v>-432.74002999999999</v>
      </c>
      <c r="AN1593" s="191">
        <f t="shared" si="6462"/>
        <v>-540.92503750000003</v>
      </c>
      <c r="AO1593" s="191">
        <f t="shared" si="6462"/>
        <v>-649.11004500000001</v>
      </c>
      <c r="AP1593" s="191">
        <f t="shared" si="6462"/>
        <v>-757.2950525</v>
      </c>
      <c r="AQ1593" s="191">
        <f t="shared" si="6462"/>
        <v>-865.48005999999998</v>
      </c>
      <c r="AR1593" s="191">
        <f t="shared" si="6462"/>
        <v>-973.66506749999996</v>
      </c>
      <c r="AS1593" s="191">
        <f t="shared" si="6462"/>
        <v>-1081.8500750000001</v>
      </c>
      <c r="AT1593" s="191">
        <f t="shared" si="6462"/>
        <v>-1190.0350825</v>
      </c>
      <c r="AU1593" s="191">
        <f t="shared" si="6462"/>
        <v>-1298.22009</v>
      </c>
      <c r="AV1593" s="191"/>
      <c r="AW1593" s="191">
        <f t="shared" si="6268"/>
        <v>-1406.4050975</v>
      </c>
      <c r="AX1593" s="191">
        <f t="shared" ref="AX1593:BH1593" si="6463">AX1414+AW1593</f>
        <v>-1514.590105</v>
      </c>
      <c r="AY1593" s="191">
        <f t="shared" si="6463"/>
        <v>-1622.7751125</v>
      </c>
      <c r="AZ1593" s="191">
        <f t="shared" si="6463"/>
        <v>-1730.96012</v>
      </c>
      <c r="BA1593" s="191">
        <f t="shared" si="6463"/>
        <v>-1839.1451274999999</v>
      </c>
      <c r="BB1593" s="191">
        <f t="shared" si="6463"/>
        <v>-1947.3301349999999</v>
      </c>
      <c r="BC1593" s="191">
        <f t="shared" si="6463"/>
        <v>-2055.5151424999999</v>
      </c>
      <c r="BD1593" s="191">
        <f t="shared" si="6463"/>
        <v>-2163.7001500000001</v>
      </c>
      <c r="BE1593" s="191">
        <f t="shared" si="6463"/>
        <v>-2271.8851575000003</v>
      </c>
      <c r="BF1593" s="191">
        <f t="shared" si="6463"/>
        <v>-2380.0701650000005</v>
      </c>
      <c r="BG1593" s="191">
        <f t="shared" si="6463"/>
        <v>-2488.2551725000008</v>
      </c>
      <c r="BH1593" s="191">
        <f t="shared" si="6463"/>
        <v>-2596.440180000001</v>
      </c>
      <c r="BI1593" s="191"/>
      <c r="BV1593" s="163"/>
      <c r="CI1593" s="163"/>
      <c r="CV1593" s="163"/>
      <c r="DI1593" s="163"/>
      <c r="DV1593" s="163"/>
      <c r="EI1593" s="163"/>
    </row>
    <row r="1594" spans="1:139" ht="15.75" outlineLevel="1" x14ac:dyDescent="0.25">
      <c r="A1594" s="2">
        <f t="shared" ref="A1594:E1594" si="6464">A1415</f>
        <v>29</v>
      </c>
      <c r="B1594" s="1" t="str">
        <f t="shared" si="6464"/>
        <v>PRE-09759</v>
      </c>
      <c r="C1594" s="1" t="str">
        <f t="shared" si="6464"/>
        <v>SPP TAU - Circuit 66060</v>
      </c>
      <c r="D1594" s="2" t="str">
        <f t="shared" si="6464"/>
        <v>PRE-09759.1</v>
      </c>
      <c r="E1594" s="162" t="str">
        <f t="shared" si="6464"/>
        <v>SPP TAU - Circuit 66060</v>
      </c>
      <c r="F1594" s="84"/>
      <c r="G1594" s="221"/>
      <c r="H1594" s="221"/>
      <c r="J1594" s="191">
        <f t="shared" ref="J1594:U1594" si="6465">J1415+I1594</f>
        <v>0</v>
      </c>
      <c r="K1594" s="191">
        <f t="shared" si="6465"/>
        <v>0</v>
      </c>
      <c r="L1594" s="191">
        <f t="shared" si="6465"/>
        <v>0</v>
      </c>
      <c r="M1594" s="191">
        <f t="shared" si="6465"/>
        <v>0</v>
      </c>
      <c r="N1594" s="191">
        <f t="shared" si="6465"/>
        <v>0</v>
      </c>
      <c r="O1594" s="191">
        <f t="shared" si="6465"/>
        <v>0</v>
      </c>
      <c r="P1594" s="191">
        <f t="shared" si="6465"/>
        <v>0</v>
      </c>
      <c r="Q1594" s="191">
        <f t="shared" si="6465"/>
        <v>0</v>
      </c>
      <c r="R1594" s="191">
        <f t="shared" si="6465"/>
        <v>0</v>
      </c>
      <c r="S1594" s="191">
        <f t="shared" si="6465"/>
        <v>0</v>
      </c>
      <c r="T1594" s="191">
        <f t="shared" si="6465"/>
        <v>0</v>
      </c>
      <c r="U1594" s="191">
        <f t="shared" si="6465"/>
        <v>0</v>
      </c>
      <c r="V1594" s="163"/>
      <c r="W1594" s="191">
        <f t="shared" si="6245"/>
        <v>0</v>
      </c>
      <c r="X1594" s="191">
        <f t="shared" ref="X1594:AH1594" si="6466">X1415+W1594</f>
        <v>0</v>
      </c>
      <c r="Y1594" s="191">
        <f t="shared" si="6466"/>
        <v>0</v>
      </c>
      <c r="Z1594" s="191">
        <f t="shared" si="6466"/>
        <v>0</v>
      </c>
      <c r="AA1594" s="191">
        <f t="shared" si="6466"/>
        <v>0</v>
      </c>
      <c r="AB1594" s="191">
        <f t="shared" si="6466"/>
        <v>0</v>
      </c>
      <c r="AC1594" s="191">
        <f t="shared" si="6466"/>
        <v>0</v>
      </c>
      <c r="AD1594" s="191">
        <f t="shared" si="6466"/>
        <v>0</v>
      </c>
      <c r="AE1594" s="191">
        <f t="shared" si="6466"/>
        <v>0</v>
      </c>
      <c r="AF1594" s="191">
        <f t="shared" si="6466"/>
        <v>0</v>
      </c>
      <c r="AG1594" s="191">
        <f t="shared" si="6466"/>
        <v>0</v>
      </c>
      <c r="AH1594" s="191">
        <f t="shared" si="6466"/>
        <v>0</v>
      </c>
      <c r="AI1594" s="191"/>
      <c r="AJ1594" s="191">
        <f t="shared" si="6456"/>
        <v>-6.0475874999999997</v>
      </c>
      <c r="AK1594" s="191">
        <f t="shared" ref="AK1594:AU1594" si="6467">AK1415+AJ1594</f>
        <v>-12.095174999999999</v>
      </c>
      <c r="AL1594" s="191">
        <f t="shared" si="6467"/>
        <v>-18.1427625</v>
      </c>
      <c r="AM1594" s="191">
        <f t="shared" si="6467"/>
        <v>-24.190349999999999</v>
      </c>
      <c r="AN1594" s="191">
        <f t="shared" si="6467"/>
        <v>-30.237937499999997</v>
      </c>
      <c r="AO1594" s="191">
        <f t="shared" si="6467"/>
        <v>-36.285525</v>
      </c>
      <c r="AP1594" s="191">
        <f t="shared" si="6467"/>
        <v>-42.333112499999999</v>
      </c>
      <c r="AQ1594" s="191">
        <f t="shared" si="6467"/>
        <v>-48.380699999999997</v>
      </c>
      <c r="AR1594" s="191">
        <f t="shared" si="6467"/>
        <v>-54.428287499999996</v>
      </c>
      <c r="AS1594" s="191">
        <f t="shared" si="6467"/>
        <v>-60.475874999999995</v>
      </c>
      <c r="AT1594" s="191">
        <f t="shared" si="6467"/>
        <v>-66.523462499999994</v>
      </c>
      <c r="AU1594" s="191">
        <f t="shared" si="6467"/>
        <v>-72.57105</v>
      </c>
      <c r="AV1594" s="191"/>
      <c r="AW1594" s="191">
        <f t="shared" si="6268"/>
        <v>-78.618637500000006</v>
      </c>
      <c r="AX1594" s="191">
        <f t="shared" ref="AX1594:BH1594" si="6468">AX1415+AW1594</f>
        <v>-84.666225000000011</v>
      </c>
      <c r="AY1594" s="191">
        <f t="shared" si="6468"/>
        <v>-90.713812500000017</v>
      </c>
      <c r="AZ1594" s="191">
        <f t="shared" si="6468"/>
        <v>-96.761400000000023</v>
      </c>
      <c r="BA1594" s="191">
        <f t="shared" si="6468"/>
        <v>-102.80898750000003</v>
      </c>
      <c r="BB1594" s="191">
        <f t="shared" si="6468"/>
        <v>-108.85657500000003</v>
      </c>
      <c r="BC1594" s="191">
        <f t="shared" si="6468"/>
        <v>-114.90416250000004</v>
      </c>
      <c r="BD1594" s="191">
        <f t="shared" si="6468"/>
        <v>-120.95175000000005</v>
      </c>
      <c r="BE1594" s="191">
        <f t="shared" si="6468"/>
        <v>-126.99933750000005</v>
      </c>
      <c r="BF1594" s="191">
        <f t="shared" si="6468"/>
        <v>-133.04692500000004</v>
      </c>
      <c r="BG1594" s="191">
        <f t="shared" si="6468"/>
        <v>-139.09451250000004</v>
      </c>
      <c r="BH1594" s="191">
        <f t="shared" si="6468"/>
        <v>-145.14210000000003</v>
      </c>
      <c r="BI1594" s="191"/>
      <c r="BV1594" s="163"/>
      <c r="CI1594" s="163"/>
      <c r="CV1594" s="163"/>
      <c r="DI1594" s="163"/>
      <c r="DV1594" s="163"/>
      <c r="EI1594" s="163"/>
    </row>
    <row r="1595" spans="1:139" ht="15.75" outlineLevel="1" x14ac:dyDescent="0.25">
      <c r="A1595" s="2">
        <f t="shared" ref="A1595:E1595" si="6469">A1416</f>
        <v>30</v>
      </c>
      <c r="B1595" s="1" t="str">
        <f t="shared" si="6469"/>
        <v>PRE-09760</v>
      </c>
      <c r="C1595" s="1" t="str">
        <f t="shared" si="6469"/>
        <v>SPP TAU - Circuit 66048</v>
      </c>
      <c r="D1595" s="2" t="str">
        <f t="shared" si="6469"/>
        <v>PRE-09760.1</v>
      </c>
      <c r="E1595" s="162" t="str">
        <f t="shared" si="6469"/>
        <v>SPP TAU - Circuit 66048</v>
      </c>
      <c r="F1595" s="84"/>
      <c r="G1595" s="221"/>
      <c r="H1595" s="221"/>
      <c r="J1595" s="191">
        <f t="shared" ref="J1595:U1595" si="6470">J1416+I1595</f>
        <v>0</v>
      </c>
      <c r="K1595" s="191">
        <f t="shared" si="6470"/>
        <v>0</v>
      </c>
      <c r="L1595" s="191">
        <f t="shared" si="6470"/>
        <v>0</v>
      </c>
      <c r="M1595" s="191">
        <f t="shared" si="6470"/>
        <v>0</v>
      </c>
      <c r="N1595" s="191">
        <f t="shared" si="6470"/>
        <v>0</v>
      </c>
      <c r="O1595" s="191">
        <f t="shared" si="6470"/>
        <v>0</v>
      </c>
      <c r="P1595" s="191">
        <f t="shared" si="6470"/>
        <v>0</v>
      </c>
      <c r="Q1595" s="191">
        <f t="shared" si="6470"/>
        <v>0</v>
      </c>
      <c r="R1595" s="191">
        <f t="shared" si="6470"/>
        <v>0</v>
      </c>
      <c r="S1595" s="191">
        <f t="shared" si="6470"/>
        <v>0</v>
      </c>
      <c r="T1595" s="191">
        <f t="shared" si="6470"/>
        <v>0</v>
      </c>
      <c r="U1595" s="191">
        <f t="shared" si="6470"/>
        <v>0</v>
      </c>
      <c r="V1595" s="163"/>
      <c r="W1595" s="191">
        <f t="shared" si="6245"/>
        <v>0</v>
      </c>
      <c r="X1595" s="191">
        <f t="shared" ref="X1595:AH1595" si="6471">X1416+W1595</f>
        <v>0</v>
      </c>
      <c r="Y1595" s="191">
        <f t="shared" si="6471"/>
        <v>0</v>
      </c>
      <c r="Z1595" s="191">
        <f t="shared" si="6471"/>
        <v>0</v>
      </c>
      <c r="AA1595" s="191">
        <f t="shared" si="6471"/>
        <v>0</v>
      </c>
      <c r="AB1595" s="191">
        <f t="shared" si="6471"/>
        <v>0</v>
      </c>
      <c r="AC1595" s="191">
        <f t="shared" si="6471"/>
        <v>0</v>
      </c>
      <c r="AD1595" s="191">
        <f t="shared" si="6471"/>
        <v>0</v>
      </c>
      <c r="AE1595" s="191">
        <f t="shared" si="6471"/>
        <v>0</v>
      </c>
      <c r="AF1595" s="191">
        <f t="shared" si="6471"/>
        <v>0</v>
      </c>
      <c r="AG1595" s="191">
        <f t="shared" si="6471"/>
        <v>0</v>
      </c>
      <c r="AH1595" s="191">
        <f t="shared" si="6471"/>
        <v>0</v>
      </c>
      <c r="AI1595" s="191"/>
      <c r="AJ1595" s="191">
        <f t="shared" si="6456"/>
        <v>0</v>
      </c>
      <c r="AK1595" s="191">
        <f t="shared" ref="AK1595:AU1595" si="6472">AK1416+AJ1595</f>
        <v>0</v>
      </c>
      <c r="AL1595" s="191">
        <f t="shared" si="6472"/>
        <v>0</v>
      </c>
      <c r="AM1595" s="191">
        <f t="shared" si="6472"/>
        <v>-18.672490666666665</v>
      </c>
      <c r="AN1595" s="191">
        <f t="shared" si="6472"/>
        <v>-37.34498133333333</v>
      </c>
      <c r="AO1595" s="191">
        <f t="shared" si="6472"/>
        <v>-56.017471999999998</v>
      </c>
      <c r="AP1595" s="191">
        <f t="shared" si="6472"/>
        <v>-74.689962666666659</v>
      </c>
      <c r="AQ1595" s="191">
        <f t="shared" si="6472"/>
        <v>-93.36245333333332</v>
      </c>
      <c r="AR1595" s="191">
        <f t="shared" si="6472"/>
        <v>-112.03494399999998</v>
      </c>
      <c r="AS1595" s="191">
        <f t="shared" si="6472"/>
        <v>-130.70743466666664</v>
      </c>
      <c r="AT1595" s="191">
        <f t="shared" si="6472"/>
        <v>-149.37992533333332</v>
      </c>
      <c r="AU1595" s="191">
        <f t="shared" si="6472"/>
        <v>-168.05241599999999</v>
      </c>
      <c r="AV1595" s="191"/>
      <c r="AW1595" s="191">
        <f t="shared" si="6268"/>
        <v>-186.72490666666667</v>
      </c>
      <c r="AX1595" s="191">
        <f t="shared" ref="AX1595:BH1595" si="6473">AX1416+AW1595</f>
        <v>-205.39739733333334</v>
      </c>
      <c r="AY1595" s="191">
        <f t="shared" si="6473"/>
        <v>-224.06988800000002</v>
      </c>
      <c r="AZ1595" s="191">
        <f t="shared" si="6473"/>
        <v>-242.7423786666667</v>
      </c>
      <c r="BA1595" s="191">
        <f t="shared" si="6473"/>
        <v>-261.41486933333334</v>
      </c>
      <c r="BB1595" s="191">
        <f t="shared" si="6473"/>
        <v>-280.08735999999999</v>
      </c>
      <c r="BC1595" s="191">
        <f t="shared" si="6473"/>
        <v>-298.75985066666664</v>
      </c>
      <c r="BD1595" s="191">
        <f t="shared" si="6473"/>
        <v>-317.43234133333328</v>
      </c>
      <c r="BE1595" s="191">
        <f t="shared" si="6473"/>
        <v>-336.10483199999993</v>
      </c>
      <c r="BF1595" s="191">
        <f t="shared" si="6473"/>
        <v>-354.77732266666658</v>
      </c>
      <c r="BG1595" s="191">
        <f t="shared" si="6473"/>
        <v>-373.44981333333322</v>
      </c>
      <c r="BH1595" s="191">
        <f t="shared" si="6473"/>
        <v>-392.12230399999987</v>
      </c>
      <c r="BI1595" s="191"/>
      <c r="BV1595" s="163"/>
      <c r="CI1595" s="163"/>
      <c r="CV1595" s="163"/>
      <c r="DI1595" s="163"/>
      <c r="DV1595" s="163"/>
      <c r="EI1595" s="163"/>
    </row>
    <row r="1596" spans="1:139" ht="15.75" outlineLevel="1" x14ac:dyDescent="0.25">
      <c r="A1596" s="2">
        <f t="shared" ref="A1596:E1599" si="6474">A1417</f>
        <v>31</v>
      </c>
      <c r="B1596" s="1" t="str">
        <f t="shared" si="6474"/>
        <v>PRE-09761</v>
      </c>
      <c r="C1596" s="1" t="str">
        <f t="shared" si="6474"/>
        <v>SPP TAU - Circuit 66031</v>
      </c>
      <c r="D1596" s="2" t="str">
        <f t="shared" si="6474"/>
        <v>PRE-09761.1</v>
      </c>
      <c r="E1596" s="162" t="str">
        <f t="shared" si="6474"/>
        <v>SPP TAU - Circuit 66031</v>
      </c>
      <c r="F1596" s="84"/>
      <c r="G1596" s="221"/>
      <c r="H1596" s="221"/>
      <c r="J1596" s="191">
        <f t="shared" ref="J1596:U1596" si="6475">J1417+I1596</f>
        <v>0</v>
      </c>
      <c r="K1596" s="191">
        <f t="shared" si="6475"/>
        <v>0</v>
      </c>
      <c r="L1596" s="191">
        <f t="shared" si="6475"/>
        <v>0</v>
      </c>
      <c r="M1596" s="191">
        <f t="shared" si="6475"/>
        <v>0</v>
      </c>
      <c r="N1596" s="191">
        <f t="shared" si="6475"/>
        <v>0</v>
      </c>
      <c r="O1596" s="191">
        <f t="shared" si="6475"/>
        <v>0</v>
      </c>
      <c r="P1596" s="191">
        <f t="shared" si="6475"/>
        <v>0</v>
      </c>
      <c r="Q1596" s="191">
        <f t="shared" si="6475"/>
        <v>0</v>
      </c>
      <c r="R1596" s="191">
        <f t="shared" si="6475"/>
        <v>0</v>
      </c>
      <c r="S1596" s="191">
        <f t="shared" si="6475"/>
        <v>0</v>
      </c>
      <c r="T1596" s="191">
        <f t="shared" si="6475"/>
        <v>0</v>
      </c>
      <c r="U1596" s="191">
        <f t="shared" si="6475"/>
        <v>0</v>
      </c>
      <c r="V1596" s="163"/>
      <c r="W1596" s="191">
        <f t="shared" si="6245"/>
        <v>0</v>
      </c>
      <c r="X1596" s="191">
        <f t="shared" ref="X1596:AH1596" si="6476">X1417+W1596</f>
        <v>0</v>
      </c>
      <c r="Y1596" s="191">
        <f t="shared" si="6476"/>
        <v>0</v>
      </c>
      <c r="Z1596" s="191">
        <f t="shared" si="6476"/>
        <v>0</v>
      </c>
      <c r="AA1596" s="191">
        <f t="shared" si="6476"/>
        <v>0</v>
      </c>
      <c r="AB1596" s="191">
        <f t="shared" si="6476"/>
        <v>0</v>
      </c>
      <c r="AC1596" s="191">
        <f t="shared" si="6476"/>
        <v>0</v>
      </c>
      <c r="AD1596" s="191">
        <f t="shared" si="6476"/>
        <v>0</v>
      </c>
      <c r="AE1596" s="191">
        <f t="shared" si="6476"/>
        <v>0</v>
      </c>
      <c r="AF1596" s="191">
        <f t="shared" si="6476"/>
        <v>0</v>
      </c>
      <c r="AG1596" s="191">
        <f t="shared" si="6476"/>
        <v>-7.8276899999999987</v>
      </c>
      <c r="AH1596" s="191">
        <f t="shared" si="6476"/>
        <v>-15.655379999999997</v>
      </c>
      <c r="AI1596" s="191"/>
      <c r="AJ1596" s="191">
        <f t="shared" si="6456"/>
        <v>-21.743583333333333</v>
      </c>
      <c r="AK1596" s="191">
        <f t="shared" ref="AK1596:AU1596" si="6477">AK1417+AJ1596</f>
        <v>-27.831786666666666</v>
      </c>
      <c r="AL1596" s="191">
        <f t="shared" si="6477"/>
        <v>-33.919989999999999</v>
      </c>
      <c r="AM1596" s="191">
        <f t="shared" si="6477"/>
        <v>-40.008193333333331</v>
      </c>
      <c r="AN1596" s="191">
        <f t="shared" si="6477"/>
        <v>-46.096396666666664</v>
      </c>
      <c r="AO1596" s="191">
        <f t="shared" si="6477"/>
        <v>-52.184599999999996</v>
      </c>
      <c r="AP1596" s="191">
        <f t="shared" si="6477"/>
        <v>-58.272803333333329</v>
      </c>
      <c r="AQ1596" s="191">
        <f t="shared" si="6477"/>
        <v>-64.361006666666668</v>
      </c>
      <c r="AR1596" s="191">
        <f t="shared" si="6477"/>
        <v>-70.449210000000008</v>
      </c>
      <c r="AS1596" s="191">
        <f t="shared" si="6477"/>
        <v>-76.537413333333348</v>
      </c>
      <c r="AT1596" s="191">
        <f t="shared" si="6477"/>
        <v>-82.625616666666687</v>
      </c>
      <c r="AU1596" s="191">
        <f t="shared" si="6477"/>
        <v>-88.713820000000027</v>
      </c>
      <c r="AV1596" s="191"/>
      <c r="AW1596" s="191">
        <f t="shared" si="6268"/>
        <v>-94.802023333333366</v>
      </c>
      <c r="AX1596" s="191">
        <f t="shared" ref="AX1596:BH1596" si="6478">AX1417+AW1596</f>
        <v>-100.89022666666671</v>
      </c>
      <c r="AY1596" s="191">
        <f t="shared" si="6478"/>
        <v>-106.97843000000005</v>
      </c>
      <c r="AZ1596" s="191">
        <f t="shared" si="6478"/>
        <v>-113.06663333333339</v>
      </c>
      <c r="BA1596" s="191">
        <f t="shared" si="6478"/>
        <v>-119.15483666666672</v>
      </c>
      <c r="BB1596" s="191">
        <f t="shared" si="6478"/>
        <v>-125.24304000000006</v>
      </c>
      <c r="BC1596" s="191">
        <f t="shared" si="6478"/>
        <v>-131.33124333333339</v>
      </c>
      <c r="BD1596" s="191">
        <f t="shared" si="6478"/>
        <v>-137.41944666666672</v>
      </c>
      <c r="BE1596" s="191">
        <f t="shared" si="6478"/>
        <v>-143.50765000000004</v>
      </c>
      <c r="BF1596" s="191">
        <f t="shared" si="6478"/>
        <v>-149.59585333333337</v>
      </c>
      <c r="BG1596" s="191">
        <f t="shared" si="6478"/>
        <v>-155.68405666666669</v>
      </c>
      <c r="BH1596" s="191">
        <f t="shared" si="6478"/>
        <v>-161.77226000000002</v>
      </c>
      <c r="BI1596" s="191"/>
      <c r="BV1596" s="163"/>
      <c r="CI1596" s="163"/>
      <c r="CV1596" s="163"/>
      <c r="DI1596" s="163"/>
      <c r="DV1596" s="163"/>
      <c r="EI1596" s="163"/>
    </row>
    <row r="1597" spans="1:139" ht="15.75" outlineLevel="1" x14ac:dyDescent="0.25">
      <c r="A1597" s="2">
        <f t="shared" si="6474"/>
        <v>31</v>
      </c>
      <c r="B1597" s="1" t="str">
        <f t="shared" si="6474"/>
        <v>PRE-09761</v>
      </c>
      <c r="C1597" s="1" t="str">
        <f t="shared" si="6474"/>
        <v>SPP TAU - Circuit 66031</v>
      </c>
      <c r="D1597" s="2" t="str">
        <f t="shared" si="6474"/>
        <v>PRE-09761.1</v>
      </c>
      <c r="E1597" s="162" t="str">
        <f t="shared" si="6474"/>
        <v>SPP TAU - Circuit 66031</v>
      </c>
      <c r="F1597" s="84"/>
      <c r="G1597" s="221"/>
      <c r="H1597" s="221"/>
      <c r="J1597" s="191">
        <f t="shared" ref="J1597" si="6479">J1418+I1597</f>
        <v>0</v>
      </c>
      <c r="K1597" s="191">
        <f t="shared" ref="K1597" si="6480">K1418+J1597</f>
        <v>0</v>
      </c>
      <c r="L1597" s="191">
        <f t="shared" ref="L1597" si="6481">L1418+K1597</f>
        <v>0</v>
      </c>
      <c r="M1597" s="191">
        <f t="shared" ref="M1597" si="6482">M1418+L1597</f>
        <v>0</v>
      </c>
      <c r="N1597" s="191">
        <f t="shared" ref="N1597" si="6483">N1418+M1597</f>
        <v>0</v>
      </c>
      <c r="O1597" s="191">
        <f t="shared" ref="O1597" si="6484">O1418+N1597</f>
        <v>0</v>
      </c>
      <c r="P1597" s="191">
        <f t="shared" ref="P1597" si="6485">P1418+O1597</f>
        <v>0</v>
      </c>
      <c r="Q1597" s="191">
        <f t="shared" ref="Q1597" si="6486">Q1418+P1597</f>
        <v>0</v>
      </c>
      <c r="R1597" s="191">
        <f t="shared" ref="R1597" si="6487">R1418+Q1597</f>
        <v>0</v>
      </c>
      <c r="S1597" s="191">
        <f t="shared" ref="S1597" si="6488">S1418+R1597</f>
        <v>0</v>
      </c>
      <c r="T1597" s="191">
        <f t="shared" ref="T1597" si="6489">T1418+S1597</f>
        <v>0</v>
      </c>
      <c r="U1597" s="191">
        <f t="shared" ref="U1597" si="6490">U1418+T1597</f>
        <v>0</v>
      </c>
      <c r="V1597" s="163"/>
      <c r="W1597" s="191">
        <f t="shared" si="6245"/>
        <v>0</v>
      </c>
      <c r="X1597" s="191">
        <f t="shared" ref="X1597" si="6491">X1418+W1597</f>
        <v>0</v>
      </c>
      <c r="Y1597" s="191">
        <f t="shared" ref="Y1597" si="6492">Y1418+X1597</f>
        <v>0</v>
      </c>
      <c r="Z1597" s="191">
        <f t="shared" ref="Z1597" si="6493">Z1418+Y1597</f>
        <v>0</v>
      </c>
      <c r="AA1597" s="191">
        <f t="shared" ref="AA1597" si="6494">AA1418+Z1597</f>
        <v>0</v>
      </c>
      <c r="AB1597" s="191">
        <f t="shared" ref="AB1597" si="6495">AB1418+AA1597</f>
        <v>0</v>
      </c>
      <c r="AC1597" s="191">
        <f t="shared" ref="AC1597" si="6496">AC1418+AB1597</f>
        <v>0</v>
      </c>
      <c r="AD1597" s="191">
        <f t="shared" ref="AD1597" si="6497">AD1418+AC1597</f>
        <v>0</v>
      </c>
      <c r="AE1597" s="191">
        <f t="shared" ref="AE1597" si="6498">AE1418+AD1597</f>
        <v>0</v>
      </c>
      <c r="AF1597" s="191">
        <f t="shared" ref="AF1597" si="6499">AF1418+AE1597</f>
        <v>0</v>
      </c>
      <c r="AG1597" s="191">
        <f t="shared" ref="AG1597" si="6500">AG1418+AF1597</f>
        <v>-76.488696666666684</v>
      </c>
      <c r="AH1597" s="191">
        <f t="shared" ref="AH1597" si="6501">AH1418+AG1597</f>
        <v>-152.97739333333337</v>
      </c>
      <c r="AI1597" s="191"/>
      <c r="AJ1597" s="191">
        <f t="shared" si="6456"/>
        <v>-232.19782916666671</v>
      </c>
      <c r="AK1597" s="191">
        <f t="shared" ref="AK1597" si="6502">AK1418+AJ1597</f>
        <v>-311.41826500000002</v>
      </c>
      <c r="AL1597" s="191">
        <f t="shared" ref="AL1597" si="6503">AL1418+AK1597</f>
        <v>-390.63870083333336</v>
      </c>
      <c r="AM1597" s="191">
        <f t="shared" ref="AM1597" si="6504">AM1418+AL1597</f>
        <v>-469.8591366666667</v>
      </c>
      <c r="AN1597" s="191">
        <f t="shared" ref="AN1597" si="6505">AN1418+AM1597</f>
        <v>-549.07957250000004</v>
      </c>
      <c r="AO1597" s="191">
        <f t="shared" ref="AO1597" si="6506">AO1418+AN1597</f>
        <v>-628.30000833333338</v>
      </c>
      <c r="AP1597" s="191">
        <f t="shared" ref="AP1597" si="6507">AP1418+AO1597</f>
        <v>-707.52044416666672</v>
      </c>
      <c r="AQ1597" s="191">
        <f t="shared" ref="AQ1597" si="6508">AQ1418+AP1597</f>
        <v>-786.74088000000006</v>
      </c>
      <c r="AR1597" s="191">
        <f t="shared" ref="AR1597" si="6509">AR1418+AQ1597</f>
        <v>-865.9613158333334</v>
      </c>
      <c r="AS1597" s="191">
        <f t="shared" ref="AS1597" si="6510">AS1418+AR1597</f>
        <v>-945.18175166666674</v>
      </c>
      <c r="AT1597" s="191">
        <f t="shared" ref="AT1597" si="6511">AT1418+AS1597</f>
        <v>-1024.4021875000001</v>
      </c>
      <c r="AU1597" s="191">
        <f t="shared" ref="AU1597" si="6512">AU1418+AT1597</f>
        <v>-1103.6226233333334</v>
      </c>
      <c r="AV1597" s="191"/>
      <c r="AW1597" s="191">
        <f t="shared" si="6268"/>
        <v>-1182.8430591666668</v>
      </c>
      <c r="AX1597" s="191">
        <f t="shared" ref="AX1597:BH1597" si="6513">AX1418+AW1597</f>
        <v>-1262.0634950000001</v>
      </c>
      <c r="AY1597" s="191">
        <f t="shared" si="6513"/>
        <v>-1341.2839308333334</v>
      </c>
      <c r="AZ1597" s="191">
        <f t="shared" si="6513"/>
        <v>-1420.5043666666668</v>
      </c>
      <c r="BA1597" s="191">
        <f t="shared" si="6513"/>
        <v>-1499.7248025000001</v>
      </c>
      <c r="BB1597" s="191">
        <f t="shared" si="6513"/>
        <v>-1578.9452383333335</v>
      </c>
      <c r="BC1597" s="191">
        <f t="shared" si="6513"/>
        <v>-1658.1656741666668</v>
      </c>
      <c r="BD1597" s="191">
        <f t="shared" si="6513"/>
        <v>-1737.3861100000001</v>
      </c>
      <c r="BE1597" s="191">
        <f t="shared" si="6513"/>
        <v>-1816.6065458333335</v>
      </c>
      <c r="BF1597" s="191">
        <f t="shared" si="6513"/>
        <v>-1895.8269816666668</v>
      </c>
      <c r="BG1597" s="191">
        <f t="shared" si="6513"/>
        <v>-1975.0474175000002</v>
      </c>
      <c r="BH1597" s="191">
        <f t="shared" si="6513"/>
        <v>-2054.2678533333337</v>
      </c>
      <c r="BI1597" s="191"/>
      <c r="BV1597" s="163"/>
      <c r="CI1597" s="163"/>
      <c r="CV1597" s="163"/>
      <c r="DI1597" s="163"/>
      <c r="DV1597" s="163"/>
      <c r="EI1597" s="163"/>
    </row>
    <row r="1598" spans="1:139" ht="15.75" outlineLevel="1" x14ac:dyDescent="0.25">
      <c r="A1598" s="2">
        <f t="shared" si="6474"/>
        <v>32</v>
      </c>
      <c r="B1598" s="1" t="str">
        <f t="shared" si="6474"/>
        <v>PRE-09762</v>
      </c>
      <c r="C1598" s="1" t="str">
        <f t="shared" si="6474"/>
        <v>SPP TAU - Circuit 66036</v>
      </c>
      <c r="D1598" s="2" t="str">
        <f t="shared" si="6474"/>
        <v>PRE-09762.1</v>
      </c>
      <c r="E1598" s="162" t="str">
        <f t="shared" si="6474"/>
        <v>SPP TAU - Circuit 66036</v>
      </c>
      <c r="F1598" s="84"/>
      <c r="G1598" s="221"/>
      <c r="H1598" s="221"/>
      <c r="J1598" s="191">
        <f t="shared" ref="J1598:U1598" si="6514">J1419+I1598</f>
        <v>0</v>
      </c>
      <c r="K1598" s="191">
        <f t="shared" si="6514"/>
        <v>0</v>
      </c>
      <c r="L1598" s="191">
        <f t="shared" si="6514"/>
        <v>0</v>
      </c>
      <c r="M1598" s="191">
        <f t="shared" si="6514"/>
        <v>0</v>
      </c>
      <c r="N1598" s="191">
        <f t="shared" si="6514"/>
        <v>0</v>
      </c>
      <c r="O1598" s="191">
        <f t="shared" si="6514"/>
        <v>0</v>
      </c>
      <c r="P1598" s="191">
        <f t="shared" si="6514"/>
        <v>0</v>
      </c>
      <c r="Q1598" s="191">
        <f t="shared" si="6514"/>
        <v>0</v>
      </c>
      <c r="R1598" s="191">
        <f t="shared" si="6514"/>
        <v>0</v>
      </c>
      <c r="S1598" s="191">
        <f t="shared" si="6514"/>
        <v>0</v>
      </c>
      <c r="T1598" s="191">
        <f t="shared" si="6514"/>
        <v>0</v>
      </c>
      <c r="U1598" s="191">
        <f t="shared" si="6514"/>
        <v>0</v>
      </c>
      <c r="V1598" s="163"/>
      <c r="W1598" s="191">
        <f t="shared" si="6245"/>
        <v>0</v>
      </c>
      <c r="X1598" s="191">
        <f t="shared" ref="X1598:AH1598" si="6515">X1419+W1598</f>
        <v>0</v>
      </c>
      <c r="Y1598" s="191">
        <f t="shared" si="6515"/>
        <v>0</v>
      </c>
      <c r="Z1598" s="191">
        <f t="shared" si="6515"/>
        <v>0</v>
      </c>
      <c r="AA1598" s="191">
        <f t="shared" si="6515"/>
        <v>0</v>
      </c>
      <c r="AB1598" s="191">
        <f t="shared" si="6515"/>
        <v>0</v>
      </c>
      <c r="AC1598" s="191">
        <f t="shared" si="6515"/>
        <v>0</v>
      </c>
      <c r="AD1598" s="191">
        <f t="shared" si="6515"/>
        <v>0</v>
      </c>
      <c r="AE1598" s="191">
        <f t="shared" si="6515"/>
        <v>0</v>
      </c>
      <c r="AF1598" s="191">
        <f t="shared" si="6515"/>
        <v>0</v>
      </c>
      <c r="AG1598" s="191">
        <f t="shared" si="6515"/>
        <v>0</v>
      </c>
      <c r="AH1598" s="191">
        <f t="shared" si="6515"/>
        <v>0</v>
      </c>
      <c r="AI1598" s="191"/>
      <c r="AJ1598" s="191">
        <f t="shared" si="6456"/>
        <v>0</v>
      </c>
      <c r="AK1598" s="191">
        <f t="shared" ref="AK1598:AU1598" si="6516">AK1419+AJ1598</f>
        <v>0</v>
      </c>
      <c r="AL1598" s="191">
        <f t="shared" si="6516"/>
        <v>0</v>
      </c>
      <c r="AM1598" s="191">
        <f t="shared" si="6516"/>
        <v>0</v>
      </c>
      <c r="AN1598" s="191">
        <f t="shared" si="6516"/>
        <v>0</v>
      </c>
      <c r="AO1598" s="191">
        <f t="shared" si="6516"/>
        <v>-207.98302700000005</v>
      </c>
      <c r="AP1598" s="191">
        <f t="shared" si="6516"/>
        <v>-415.9660540000001</v>
      </c>
      <c r="AQ1598" s="191">
        <f t="shared" si="6516"/>
        <v>-623.94908100000021</v>
      </c>
      <c r="AR1598" s="191">
        <f t="shared" si="6516"/>
        <v>-831.9321080000002</v>
      </c>
      <c r="AS1598" s="191">
        <f t="shared" si="6516"/>
        <v>-1039.9151350000002</v>
      </c>
      <c r="AT1598" s="191">
        <f t="shared" si="6516"/>
        <v>-1247.8981620000002</v>
      </c>
      <c r="AU1598" s="191">
        <f t="shared" si="6516"/>
        <v>-1455.8811890000002</v>
      </c>
      <c r="AV1598" s="191"/>
      <c r="AW1598" s="191">
        <f t="shared" si="6268"/>
        <v>-1663.8642160000002</v>
      </c>
      <c r="AX1598" s="191">
        <f t="shared" ref="AX1598:BH1598" si="6517">AX1419+AW1598</f>
        <v>-1871.8472430000002</v>
      </c>
      <c r="AY1598" s="191">
        <f t="shared" si="6517"/>
        <v>-2079.8302700000004</v>
      </c>
      <c r="AZ1598" s="191">
        <f t="shared" si="6517"/>
        <v>-2287.8132970000006</v>
      </c>
      <c r="BA1598" s="191">
        <f t="shared" si="6517"/>
        <v>-2495.7963240000008</v>
      </c>
      <c r="BB1598" s="191">
        <f t="shared" si="6517"/>
        <v>-2703.779351000001</v>
      </c>
      <c r="BC1598" s="191">
        <f t="shared" si="6517"/>
        <v>-2911.7623780000013</v>
      </c>
      <c r="BD1598" s="191">
        <f t="shared" si="6517"/>
        <v>-3119.7454050000015</v>
      </c>
      <c r="BE1598" s="191">
        <f t="shared" si="6517"/>
        <v>-3327.7284320000017</v>
      </c>
      <c r="BF1598" s="191">
        <f t="shared" si="6517"/>
        <v>-3535.7114590000019</v>
      </c>
      <c r="BG1598" s="191">
        <f t="shared" si="6517"/>
        <v>-3743.6944860000021</v>
      </c>
      <c r="BH1598" s="191">
        <f t="shared" si="6517"/>
        <v>-3951.6775130000024</v>
      </c>
      <c r="BI1598" s="191"/>
      <c r="BV1598" s="163"/>
      <c r="CI1598" s="163"/>
      <c r="CV1598" s="163"/>
      <c r="DI1598" s="163"/>
      <c r="DV1598" s="163"/>
      <c r="EI1598" s="163"/>
    </row>
    <row r="1599" spans="1:139" ht="15.75" outlineLevel="1" x14ac:dyDescent="0.25">
      <c r="A1599" s="2">
        <f t="shared" si="6474"/>
        <v>32</v>
      </c>
      <c r="B1599" s="1" t="str">
        <f t="shared" si="6474"/>
        <v>PRE-09762</v>
      </c>
      <c r="C1599" s="1" t="str">
        <f t="shared" si="6474"/>
        <v>SPP TAU - Circuit 66036</v>
      </c>
      <c r="D1599" s="2" t="str">
        <f t="shared" si="6474"/>
        <v>A2786432</v>
      </c>
      <c r="E1599" s="162" t="str">
        <f t="shared" si="6474"/>
        <v>SPP TAU - Circuit 66036 - EH&amp;S</v>
      </c>
      <c r="F1599" s="84"/>
      <c r="G1599" s="221"/>
      <c r="H1599" s="221"/>
      <c r="J1599" s="191">
        <f t="shared" ref="J1599" si="6518">J1420+I1599</f>
        <v>0</v>
      </c>
      <c r="K1599" s="191">
        <f t="shared" ref="K1599" si="6519">K1420+J1599</f>
        <v>0</v>
      </c>
      <c r="L1599" s="191">
        <f t="shared" ref="L1599" si="6520">L1420+K1599</f>
        <v>0</v>
      </c>
      <c r="M1599" s="191">
        <f t="shared" ref="M1599" si="6521">M1420+L1599</f>
        <v>0</v>
      </c>
      <c r="N1599" s="191">
        <f t="shared" ref="N1599" si="6522">N1420+M1599</f>
        <v>0</v>
      </c>
      <c r="O1599" s="191">
        <f t="shared" ref="O1599" si="6523">O1420+N1599</f>
        <v>0</v>
      </c>
      <c r="P1599" s="191">
        <f t="shared" ref="P1599" si="6524">P1420+O1599</f>
        <v>0</v>
      </c>
      <c r="Q1599" s="191">
        <f t="shared" ref="Q1599" si="6525">Q1420+P1599</f>
        <v>0</v>
      </c>
      <c r="R1599" s="191">
        <f t="shared" ref="R1599" si="6526">R1420+Q1599</f>
        <v>0</v>
      </c>
      <c r="S1599" s="191">
        <f t="shared" ref="S1599" si="6527">S1420+R1599</f>
        <v>0</v>
      </c>
      <c r="T1599" s="191">
        <f t="shared" ref="T1599" si="6528">T1420+S1599</f>
        <v>0</v>
      </c>
      <c r="U1599" s="191">
        <f t="shared" ref="U1599" si="6529">U1420+T1599</f>
        <v>0</v>
      </c>
      <c r="V1599" s="163"/>
      <c r="W1599" s="191">
        <f t="shared" si="6245"/>
        <v>0</v>
      </c>
      <c r="X1599" s="191">
        <f t="shared" ref="X1599" si="6530">X1420+W1599</f>
        <v>0</v>
      </c>
      <c r="Y1599" s="191">
        <f t="shared" ref="Y1599" si="6531">Y1420+X1599</f>
        <v>0</v>
      </c>
      <c r="Z1599" s="191">
        <f t="shared" ref="Z1599" si="6532">Z1420+Y1599</f>
        <v>0</v>
      </c>
      <c r="AA1599" s="191">
        <f t="shared" ref="AA1599" si="6533">AA1420+Z1599</f>
        <v>0</v>
      </c>
      <c r="AB1599" s="191">
        <f t="shared" ref="AB1599" si="6534">AB1420+AA1599</f>
        <v>0</v>
      </c>
      <c r="AC1599" s="191">
        <f t="shared" ref="AC1599" si="6535">AC1420+AB1599</f>
        <v>0</v>
      </c>
      <c r="AD1599" s="191">
        <f t="shared" ref="AD1599" si="6536">AD1420+AC1599</f>
        <v>0</v>
      </c>
      <c r="AE1599" s="191">
        <f t="shared" ref="AE1599" si="6537">AE1420+AD1599</f>
        <v>0</v>
      </c>
      <c r="AF1599" s="191">
        <f t="shared" ref="AF1599" si="6538">AF1420+AE1599</f>
        <v>0</v>
      </c>
      <c r="AG1599" s="191">
        <f t="shared" ref="AG1599" si="6539">AG1420+AF1599</f>
        <v>0</v>
      </c>
      <c r="AH1599" s="191">
        <f t="shared" ref="AH1599" si="6540">AH1420+AG1599</f>
        <v>0</v>
      </c>
      <c r="AI1599" s="191"/>
      <c r="AJ1599" s="191">
        <f t="shared" si="6456"/>
        <v>0</v>
      </c>
      <c r="AK1599" s="191">
        <f t="shared" ref="AK1599" si="6541">AK1420+AJ1599</f>
        <v>-1.9999676666666666</v>
      </c>
      <c r="AL1599" s="191">
        <f t="shared" ref="AL1599" si="6542">AL1420+AK1599</f>
        <v>-3.9999353333333332</v>
      </c>
      <c r="AM1599" s="191">
        <f t="shared" ref="AM1599" si="6543">AM1420+AL1599</f>
        <v>-5.9999029999999998</v>
      </c>
      <c r="AN1599" s="191">
        <f t="shared" ref="AN1599" si="6544">AN1420+AM1599</f>
        <v>-7.9998706666666664</v>
      </c>
      <c r="AO1599" s="191">
        <f t="shared" ref="AO1599" si="6545">AO1420+AN1599</f>
        <v>-9.9998383333333329</v>
      </c>
      <c r="AP1599" s="191">
        <f t="shared" ref="AP1599" si="6546">AP1420+AO1599</f>
        <v>-11.999806</v>
      </c>
      <c r="AQ1599" s="191">
        <f t="shared" ref="AQ1599" si="6547">AQ1420+AP1599</f>
        <v>-13.999773666666666</v>
      </c>
      <c r="AR1599" s="191">
        <f t="shared" ref="AR1599" si="6548">AR1420+AQ1599</f>
        <v>-15.999741333333333</v>
      </c>
      <c r="AS1599" s="191">
        <f t="shared" ref="AS1599" si="6549">AS1420+AR1599</f>
        <v>-17.999708999999999</v>
      </c>
      <c r="AT1599" s="191">
        <f t="shared" ref="AT1599" si="6550">AT1420+AS1599</f>
        <v>-19.999676666666666</v>
      </c>
      <c r="AU1599" s="191">
        <f t="shared" ref="AU1599" si="6551">AU1420+AT1599</f>
        <v>-21.999644333333332</v>
      </c>
      <c r="AV1599" s="191"/>
      <c r="AW1599" s="191">
        <f t="shared" si="6268"/>
        <v>-23.999611999999999</v>
      </c>
      <c r="AX1599" s="191">
        <f t="shared" ref="AX1599:BH1599" si="6552">AX1420+AW1599</f>
        <v>-25.999579666666666</v>
      </c>
      <c r="AY1599" s="191">
        <f t="shared" si="6552"/>
        <v>-27.999547333333332</v>
      </c>
      <c r="AZ1599" s="191">
        <f t="shared" si="6552"/>
        <v>-29.999514999999999</v>
      </c>
      <c r="BA1599" s="191">
        <f t="shared" si="6552"/>
        <v>-31.999482666666665</v>
      </c>
      <c r="BB1599" s="191">
        <f t="shared" si="6552"/>
        <v>-33.999450333333328</v>
      </c>
      <c r="BC1599" s="191">
        <f t="shared" si="6552"/>
        <v>-35.999417999999991</v>
      </c>
      <c r="BD1599" s="191">
        <f t="shared" si="6552"/>
        <v>-37.999385666666655</v>
      </c>
      <c r="BE1599" s="191">
        <f t="shared" si="6552"/>
        <v>-39.999353333333318</v>
      </c>
      <c r="BF1599" s="191">
        <f t="shared" si="6552"/>
        <v>-41.999320999999981</v>
      </c>
      <c r="BG1599" s="191">
        <f t="shared" si="6552"/>
        <v>-43.999288666666644</v>
      </c>
      <c r="BH1599" s="191">
        <f t="shared" si="6552"/>
        <v>-45.999256333333307</v>
      </c>
      <c r="BI1599" s="191"/>
      <c r="BV1599" s="163"/>
      <c r="CI1599" s="163"/>
      <c r="CV1599" s="163"/>
      <c r="DI1599" s="163"/>
      <c r="DV1599" s="163"/>
      <c r="EI1599" s="163"/>
    </row>
    <row r="1600" spans="1:139" ht="15.75" outlineLevel="1" x14ac:dyDescent="0.25">
      <c r="A1600" s="2">
        <f t="shared" ref="A1600:E1600" si="6553">A1421</f>
        <v>33</v>
      </c>
      <c r="B1600" s="1" t="str">
        <f t="shared" si="6553"/>
        <v>PRE-09763</v>
      </c>
      <c r="C1600" s="1" t="str">
        <f t="shared" si="6553"/>
        <v>SPP TAU - Circuit 230402</v>
      </c>
      <c r="D1600" s="2" t="str">
        <f t="shared" si="6553"/>
        <v>PRE-09763.1</v>
      </c>
      <c r="E1600" s="162" t="str">
        <f t="shared" si="6553"/>
        <v>SPP TAU - Circuit 230402</v>
      </c>
      <c r="F1600" s="84"/>
      <c r="G1600" s="221"/>
      <c r="H1600" s="221"/>
      <c r="J1600" s="191">
        <f t="shared" ref="J1600:U1600" si="6554">J1421+I1600</f>
        <v>0</v>
      </c>
      <c r="K1600" s="191">
        <f t="shared" si="6554"/>
        <v>0</v>
      </c>
      <c r="L1600" s="191">
        <f t="shared" si="6554"/>
        <v>0</v>
      </c>
      <c r="M1600" s="191">
        <f t="shared" si="6554"/>
        <v>0</v>
      </c>
      <c r="N1600" s="191">
        <f t="shared" si="6554"/>
        <v>0</v>
      </c>
      <c r="O1600" s="191">
        <f t="shared" si="6554"/>
        <v>0</v>
      </c>
      <c r="P1600" s="191">
        <f t="shared" si="6554"/>
        <v>0</v>
      </c>
      <c r="Q1600" s="191">
        <f t="shared" si="6554"/>
        <v>0</v>
      </c>
      <c r="R1600" s="191">
        <f t="shared" si="6554"/>
        <v>0</v>
      </c>
      <c r="S1600" s="191">
        <f t="shared" si="6554"/>
        <v>0</v>
      </c>
      <c r="T1600" s="191">
        <f t="shared" si="6554"/>
        <v>0</v>
      </c>
      <c r="U1600" s="191">
        <f t="shared" si="6554"/>
        <v>0</v>
      </c>
      <c r="V1600" s="163"/>
      <c r="W1600" s="191">
        <f t="shared" si="6245"/>
        <v>0</v>
      </c>
      <c r="X1600" s="191">
        <f t="shared" ref="X1600:AH1600" si="6555">X1421+W1600</f>
        <v>0</v>
      </c>
      <c r="Y1600" s="191">
        <f t="shared" si="6555"/>
        <v>0</v>
      </c>
      <c r="Z1600" s="191">
        <f t="shared" si="6555"/>
        <v>0</v>
      </c>
      <c r="AA1600" s="191">
        <f t="shared" si="6555"/>
        <v>0</v>
      </c>
      <c r="AB1600" s="191">
        <f t="shared" si="6555"/>
        <v>0</v>
      </c>
      <c r="AC1600" s="191">
        <f t="shared" si="6555"/>
        <v>0</v>
      </c>
      <c r="AD1600" s="191">
        <f t="shared" si="6555"/>
        <v>0</v>
      </c>
      <c r="AE1600" s="191">
        <f t="shared" si="6555"/>
        <v>0</v>
      </c>
      <c r="AF1600" s="191">
        <f t="shared" si="6555"/>
        <v>0</v>
      </c>
      <c r="AG1600" s="191">
        <f t="shared" si="6555"/>
        <v>0</v>
      </c>
      <c r="AH1600" s="191">
        <f t="shared" si="6555"/>
        <v>0</v>
      </c>
      <c r="AI1600" s="191"/>
      <c r="AJ1600" s="191">
        <f t="shared" si="6456"/>
        <v>0</v>
      </c>
      <c r="AK1600" s="191">
        <f t="shared" ref="AK1600:AU1600" si="6556">AK1421+AJ1600</f>
        <v>0</v>
      </c>
      <c r="AL1600" s="191">
        <f t="shared" si="6556"/>
        <v>0</v>
      </c>
      <c r="AM1600" s="191">
        <f t="shared" si="6556"/>
        <v>0</v>
      </c>
      <c r="AN1600" s="191">
        <f t="shared" si="6556"/>
        <v>0</v>
      </c>
      <c r="AO1600" s="191">
        <f t="shared" si="6556"/>
        <v>0</v>
      </c>
      <c r="AP1600" s="191">
        <f t="shared" si="6556"/>
        <v>0</v>
      </c>
      <c r="AQ1600" s="191">
        <f t="shared" si="6556"/>
        <v>0</v>
      </c>
      <c r="AR1600" s="191">
        <f t="shared" si="6556"/>
        <v>0</v>
      </c>
      <c r="AS1600" s="191">
        <f t="shared" si="6556"/>
        <v>0</v>
      </c>
      <c r="AT1600" s="191">
        <f t="shared" si="6556"/>
        <v>0</v>
      </c>
      <c r="AU1600" s="191">
        <f t="shared" si="6556"/>
        <v>0</v>
      </c>
      <c r="AV1600" s="191"/>
      <c r="AW1600" s="191">
        <f t="shared" si="6268"/>
        <v>-70.360915333333352</v>
      </c>
      <c r="AX1600" s="191">
        <f t="shared" ref="AX1600:BH1600" si="6557">AX1421+AW1600</f>
        <v>-140.7218306666667</v>
      </c>
      <c r="AY1600" s="191">
        <f t="shared" si="6557"/>
        <v>-211.08274600000004</v>
      </c>
      <c r="AZ1600" s="191">
        <f t="shared" si="6557"/>
        <v>-281.44366133333341</v>
      </c>
      <c r="BA1600" s="191">
        <f t="shared" si="6557"/>
        <v>-351.80457666666678</v>
      </c>
      <c r="BB1600" s="191">
        <f t="shared" si="6557"/>
        <v>-422.16549200000014</v>
      </c>
      <c r="BC1600" s="191">
        <f t="shared" si="6557"/>
        <v>-492.52640733333351</v>
      </c>
      <c r="BD1600" s="191">
        <f t="shared" si="6557"/>
        <v>-562.88732266666682</v>
      </c>
      <c r="BE1600" s="191">
        <f t="shared" si="6557"/>
        <v>-633.24823800000013</v>
      </c>
      <c r="BF1600" s="191">
        <f t="shared" si="6557"/>
        <v>-703.60915333333344</v>
      </c>
      <c r="BG1600" s="191">
        <f t="shared" si="6557"/>
        <v>-773.97006866666675</v>
      </c>
      <c r="BH1600" s="191">
        <f t="shared" si="6557"/>
        <v>-844.33098400000006</v>
      </c>
      <c r="BI1600" s="191"/>
      <c r="BV1600" s="163"/>
      <c r="CI1600" s="163"/>
      <c r="CV1600" s="163"/>
      <c r="DI1600" s="163"/>
      <c r="DV1600" s="163"/>
      <c r="EI1600" s="163"/>
    </row>
    <row r="1601" spans="1:139" ht="15.75" outlineLevel="1" x14ac:dyDescent="0.25">
      <c r="A1601" s="2">
        <f t="shared" ref="A1601:E1601" si="6558">A1422</f>
        <v>34</v>
      </c>
      <c r="B1601" s="1" t="str">
        <f t="shared" si="6558"/>
        <v>PRE-09764</v>
      </c>
      <c r="C1601" s="1" t="str">
        <f t="shared" si="6558"/>
        <v>SPP TAU - Circuit 230401</v>
      </c>
      <c r="D1601" s="2" t="str">
        <f t="shared" si="6558"/>
        <v>PRE-09764.1</v>
      </c>
      <c r="E1601" s="162" t="str">
        <f t="shared" si="6558"/>
        <v>SPP TAU - Circuit 230412</v>
      </c>
      <c r="F1601" s="84"/>
      <c r="G1601" s="221"/>
      <c r="H1601" s="221"/>
      <c r="J1601" s="191">
        <f t="shared" ref="J1601:U1601" si="6559">J1422+I1601</f>
        <v>0</v>
      </c>
      <c r="K1601" s="191">
        <f t="shared" si="6559"/>
        <v>0</v>
      </c>
      <c r="L1601" s="191">
        <f t="shared" si="6559"/>
        <v>0</v>
      </c>
      <c r="M1601" s="191">
        <f t="shared" si="6559"/>
        <v>0</v>
      </c>
      <c r="N1601" s="191">
        <f t="shared" si="6559"/>
        <v>0</v>
      </c>
      <c r="O1601" s="191">
        <f t="shared" si="6559"/>
        <v>0</v>
      </c>
      <c r="P1601" s="191">
        <f t="shared" si="6559"/>
        <v>0</v>
      </c>
      <c r="Q1601" s="191">
        <f t="shared" si="6559"/>
        <v>0</v>
      </c>
      <c r="R1601" s="191">
        <f t="shared" si="6559"/>
        <v>0</v>
      </c>
      <c r="S1601" s="191">
        <f t="shared" si="6559"/>
        <v>0</v>
      </c>
      <c r="T1601" s="191">
        <f t="shared" si="6559"/>
        <v>0</v>
      </c>
      <c r="U1601" s="191">
        <f t="shared" si="6559"/>
        <v>0</v>
      </c>
      <c r="V1601" s="163"/>
      <c r="W1601" s="191">
        <f t="shared" si="6245"/>
        <v>0</v>
      </c>
      <c r="X1601" s="191">
        <f t="shared" ref="X1601:AH1601" si="6560">X1422+W1601</f>
        <v>0</v>
      </c>
      <c r="Y1601" s="191">
        <f t="shared" si="6560"/>
        <v>0</v>
      </c>
      <c r="Z1601" s="191">
        <f t="shared" si="6560"/>
        <v>0</v>
      </c>
      <c r="AA1601" s="191">
        <f t="shared" si="6560"/>
        <v>0</v>
      </c>
      <c r="AB1601" s="191">
        <f t="shared" si="6560"/>
        <v>0</v>
      </c>
      <c r="AC1601" s="191">
        <f t="shared" si="6560"/>
        <v>0</v>
      </c>
      <c r="AD1601" s="191">
        <f t="shared" si="6560"/>
        <v>0</v>
      </c>
      <c r="AE1601" s="191">
        <f t="shared" si="6560"/>
        <v>0</v>
      </c>
      <c r="AF1601" s="191">
        <f t="shared" si="6560"/>
        <v>0</v>
      </c>
      <c r="AG1601" s="191">
        <f t="shared" si="6560"/>
        <v>0</v>
      </c>
      <c r="AH1601" s="191">
        <f t="shared" si="6560"/>
        <v>0</v>
      </c>
      <c r="AI1601" s="191"/>
      <c r="AJ1601" s="191">
        <f t="shared" si="6456"/>
        <v>0</v>
      </c>
      <c r="AK1601" s="191">
        <f t="shared" ref="AK1601:AU1601" si="6561">AK1422+AJ1601</f>
        <v>-408.66035700000009</v>
      </c>
      <c r="AL1601" s="191">
        <f t="shared" si="6561"/>
        <v>-817.32071400000018</v>
      </c>
      <c r="AM1601" s="191">
        <f t="shared" si="6561"/>
        <v>-1225.9810710000002</v>
      </c>
      <c r="AN1601" s="191">
        <f t="shared" si="6561"/>
        <v>-1634.6414280000004</v>
      </c>
      <c r="AO1601" s="191">
        <f t="shared" si="6561"/>
        <v>-2043.3017850000006</v>
      </c>
      <c r="AP1601" s="191">
        <f t="shared" si="6561"/>
        <v>-2451.9621420000008</v>
      </c>
      <c r="AQ1601" s="191">
        <f t="shared" si="6561"/>
        <v>-2860.622499000001</v>
      </c>
      <c r="AR1601" s="191">
        <f t="shared" si="6561"/>
        <v>-3269.2828560000012</v>
      </c>
      <c r="AS1601" s="191">
        <f t="shared" si="6561"/>
        <v>-3677.9432130000014</v>
      </c>
      <c r="AT1601" s="191">
        <f t="shared" si="6561"/>
        <v>-4086.6035700000016</v>
      </c>
      <c r="AU1601" s="191">
        <f t="shared" si="6561"/>
        <v>-4495.2639270000018</v>
      </c>
      <c r="AV1601" s="191"/>
      <c r="AW1601" s="191">
        <f t="shared" si="6268"/>
        <v>-4903.9242840000015</v>
      </c>
      <c r="AX1601" s="191">
        <f t="shared" ref="AX1601:BH1601" si="6562">AX1422+AW1601</f>
        <v>-5312.5846410000013</v>
      </c>
      <c r="AY1601" s="191">
        <f t="shared" si="6562"/>
        <v>-5721.244998000001</v>
      </c>
      <c r="AZ1601" s="191">
        <f t="shared" si="6562"/>
        <v>-6129.9053550000008</v>
      </c>
      <c r="BA1601" s="191">
        <f t="shared" si="6562"/>
        <v>-6538.5657120000005</v>
      </c>
      <c r="BB1601" s="191">
        <f t="shared" si="6562"/>
        <v>-6947.2260690000003</v>
      </c>
      <c r="BC1601" s="191">
        <f t="shared" si="6562"/>
        <v>-7355.886426</v>
      </c>
      <c r="BD1601" s="191">
        <f t="shared" si="6562"/>
        <v>-7764.5467829999998</v>
      </c>
      <c r="BE1601" s="191">
        <f t="shared" si="6562"/>
        <v>-8173.2071399999995</v>
      </c>
      <c r="BF1601" s="191">
        <f t="shared" si="6562"/>
        <v>-8581.8674969999993</v>
      </c>
      <c r="BG1601" s="191">
        <f t="shared" si="6562"/>
        <v>-8990.5278539999999</v>
      </c>
      <c r="BH1601" s="191">
        <f t="shared" si="6562"/>
        <v>-9399.1882110000006</v>
      </c>
      <c r="BI1601" s="191"/>
      <c r="BV1601" s="163"/>
      <c r="CI1601" s="163"/>
      <c r="CV1601" s="163"/>
      <c r="DI1601" s="163"/>
      <c r="DV1601" s="163"/>
      <c r="EI1601" s="163"/>
    </row>
    <row r="1602" spans="1:139" ht="15.75" outlineLevel="1" x14ac:dyDescent="0.25">
      <c r="A1602" s="2">
        <f t="shared" ref="A1602:E1602" si="6563">A1423</f>
        <v>35</v>
      </c>
      <c r="B1602" s="1" t="str">
        <f t="shared" si="6563"/>
        <v>PRE-09824</v>
      </c>
      <c r="C1602" s="1" t="str">
        <f t="shared" si="6563"/>
        <v>SPP TAU - Circuit 230602</v>
      </c>
      <c r="D1602" s="2" t="str">
        <f t="shared" si="6563"/>
        <v>PRE-09824.1</v>
      </c>
      <c r="E1602" s="162" t="str">
        <f t="shared" si="6563"/>
        <v>SPP TAU - Circuit 230602</v>
      </c>
      <c r="F1602" s="84"/>
      <c r="G1602" s="221"/>
      <c r="H1602" s="221"/>
      <c r="J1602" s="191">
        <f t="shared" ref="J1602:U1602" si="6564">J1423+I1602</f>
        <v>0</v>
      </c>
      <c r="K1602" s="191">
        <f t="shared" si="6564"/>
        <v>0</v>
      </c>
      <c r="L1602" s="191">
        <f t="shared" si="6564"/>
        <v>0</v>
      </c>
      <c r="M1602" s="191">
        <f t="shared" si="6564"/>
        <v>0</v>
      </c>
      <c r="N1602" s="191">
        <f t="shared" si="6564"/>
        <v>0</v>
      </c>
      <c r="O1602" s="191">
        <f t="shared" si="6564"/>
        <v>0</v>
      </c>
      <c r="P1602" s="191">
        <f t="shared" si="6564"/>
        <v>0</v>
      </c>
      <c r="Q1602" s="191">
        <f t="shared" si="6564"/>
        <v>0</v>
      </c>
      <c r="R1602" s="191">
        <f t="shared" si="6564"/>
        <v>0</v>
      </c>
      <c r="S1602" s="191">
        <f t="shared" si="6564"/>
        <v>0</v>
      </c>
      <c r="T1602" s="191">
        <f t="shared" si="6564"/>
        <v>0</v>
      </c>
      <c r="U1602" s="191">
        <f t="shared" si="6564"/>
        <v>0</v>
      </c>
      <c r="V1602" s="163"/>
      <c r="W1602" s="191">
        <f t="shared" si="6245"/>
        <v>0</v>
      </c>
      <c r="X1602" s="191">
        <f t="shared" ref="X1602:AH1602" si="6565">X1423+W1602</f>
        <v>0</v>
      </c>
      <c r="Y1602" s="191">
        <f t="shared" si="6565"/>
        <v>0</v>
      </c>
      <c r="Z1602" s="191">
        <f t="shared" si="6565"/>
        <v>0</v>
      </c>
      <c r="AA1602" s="191">
        <f t="shared" si="6565"/>
        <v>0</v>
      </c>
      <c r="AB1602" s="191">
        <f t="shared" si="6565"/>
        <v>0</v>
      </c>
      <c r="AC1602" s="191">
        <f t="shared" si="6565"/>
        <v>0</v>
      </c>
      <c r="AD1602" s="191">
        <f t="shared" si="6565"/>
        <v>0</v>
      </c>
      <c r="AE1602" s="191">
        <f t="shared" si="6565"/>
        <v>0</v>
      </c>
      <c r="AF1602" s="191">
        <f t="shared" si="6565"/>
        <v>0</v>
      </c>
      <c r="AG1602" s="191">
        <f t="shared" si="6565"/>
        <v>0</v>
      </c>
      <c r="AH1602" s="191">
        <f t="shared" si="6565"/>
        <v>0</v>
      </c>
      <c r="AI1602" s="191"/>
      <c r="AJ1602" s="191">
        <f t="shared" si="6456"/>
        <v>0</v>
      </c>
      <c r="AK1602" s="191">
        <f t="shared" ref="AK1602:AU1602" si="6566">AK1423+AJ1602</f>
        <v>0</v>
      </c>
      <c r="AL1602" s="191">
        <f t="shared" si="6566"/>
        <v>0</v>
      </c>
      <c r="AM1602" s="191">
        <f t="shared" si="6566"/>
        <v>-468.29648833333334</v>
      </c>
      <c r="AN1602" s="191">
        <f t="shared" si="6566"/>
        <v>-936.59297666666669</v>
      </c>
      <c r="AO1602" s="191">
        <f t="shared" si="6566"/>
        <v>-1404.889465</v>
      </c>
      <c r="AP1602" s="191">
        <f t="shared" si="6566"/>
        <v>-1873.1859533333334</v>
      </c>
      <c r="AQ1602" s="191">
        <f t="shared" si="6566"/>
        <v>-2341.4824416666665</v>
      </c>
      <c r="AR1602" s="191">
        <f t="shared" si="6566"/>
        <v>-2809.7789299999999</v>
      </c>
      <c r="AS1602" s="191">
        <f t="shared" si="6566"/>
        <v>-3278.0754183333333</v>
      </c>
      <c r="AT1602" s="191">
        <f t="shared" si="6566"/>
        <v>-3746.3719066666667</v>
      </c>
      <c r="AU1602" s="191">
        <f t="shared" si="6566"/>
        <v>-4214.6683949999997</v>
      </c>
      <c r="AV1602" s="191"/>
      <c r="AW1602" s="191">
        <f t="shared" si="6268"/>
        <v>-4682.9648833333331</v>
      </c>
      <c r="AX1602" s="191">
        <f t="shared" ref="AX1602:BH1602" si="6567">AX1423+AW1602</f>
        <v>-5151.2613716666665</v>
      </c>
      <c r="AY1602" s="191">
        <f t="shared" si="6567"/>
        <v>-5619.5578599999999</v>
      </c>
      <c r="AZ1602" s="191">
        <f t="shared" si="6567"/>
        <v>-6087.8543483333333</v>
      </c>
      <c r="BA1602" s="191">
        <f t="shared" si="6567"/>
        <v>-6556.1508366666667</v>
      </c>
      <c r="BB1602" s="191">
        <f t="shared" si="6567"/>
        <v>-7024.4473250000001</v>
      </c>
      <c r="BC1602" s="191">
        <f t="shared" si="6567"/>
        <v>-7492.7438133333335</v>
      </c>
      <c r="BD1602" s="191">
        <f t="shared" si="6567"/>
        <v>-7961.0403016666669</v>
      </c>
      <c r="BE1602" s="191">
        <f t="shared" si="6567"/>
        <v>-8429.3367899999994</v>
      </c>
      <c r="BF1602" s="191">
        <f t="shared" si="6567"/>
        <v>-8897.6332783333328</v>
      </c>
      <c r="BG1602" s="191">
        <f t="shared" si="6567"/>
        <v>-9365.9297666666662</v>
      </c>
      <c r="BH1602" s="191">
        <f t="shared" si="6567"/>
        <v>-9834.2262549999996</v>
      </c>
      <c r="BI1602" s="191"/>
      <c r="BV1602" s="163"/>
      <c r="CI1602" s="163"/>
      <c r="CV1602" s="163"/>
      <c r="DI1602" s="163"/>
      <c r="DV1602" s="163"/>
      <c r="EI1602" s="163"/>
    </row>
    <row r="1603" spans="1:139" ht="15.75" outlineLevel="1" x14ac:dyDescent="0.25">
      <c r="A1603" s="2">
        <f t="shared" ref="A1603:E1603" si="6568">A1424</f>
        <v>36</v>
      </c>
      <c r="B1603" s="1" t="str">
        <f t="shared" si="6568"/>
        <v>PRE-09825</v>
      </c>
      <c r="C1603" s="1" t="str">
        <f t="shared" si="6568"/>
        <v>SPP TAU - Circuit 230012</v>
      </c>
      <c r="D1603" s="2" t="str">
        <f t="shared" si="6568"/>
        <v>PRE-09825.1</v>
      </c>
      <c r="E1603" s="162" t="str">
        <f t="shared" si="6568"/>
        <v>SPP TAU - Circuit 230012</v>
      </c>
      <c r="F1603" s="84"/>
      <c r="G1603" s="221"/>
      <c r="H1603" s="221"/>
      <c r="J1603" s="191">
        <f t="shared" ref="J1603:U1603" si="6569">J1424+I1603</f>
        <v>0</v>
      </c>
      <c r="K1603" s="191">
        <f t="shared" si="6569"/>
        <v>0</v>
      </c>
      <c r="L1603" s="191">
        <f t="shared" si="6569"/>
        <v>0</v>
      </c>
      <c r="M1603" s="191">
        <f t="shared" si="6569"/>
        <v>0</v>
      </c>
      <c r="N1603" s="191">
        <f t="shared" si="6569"/>
        <v>0</v>
      </c>
      <c r="O1603" s="191">
        <f t="shared" si="6569"/>
        <v>0</v>
      </c>
      <c r="P1603" s="191">
        <f t="shared" si="6569"/>
        <v>0</v>
      </c>
      <c r="Q1603" s="191">
        <f t="shared" si="6569"/>
        <v>0</v>
      </c>
      <c r="R1603" s="191">
        <f t="shared" si="6569"/>
        <v>0</v>
      </c>
      <c r="S1603" s="191">
        <f t="shared" si="6569"/>
        <v>0</v>
      </c>
      <c r="T1603" s="191">
        <f t="shared" si="6569"/>
        <v>0</v>
      </c>
      <c r="U1603" s="191">
        <f t="shared" si="6569"/>
        <v>0</v>
      </c>
      <c r="V1603" s="163"/>
      <c r="W1603" s="191">
        <f t="shared" si="6245"/>
        <v>0</v>
      </c>
      <c r="X1603" s="191">
        <f t="shared" ref="X1603:AH1603" si="6570">X1424+W1603</f>
        <v>0</v>
      </c>
      <c r="Y1603" s="191">
        <f t="shared" si="6570"/>
        <v>0</v>
      </c>
      <c r="Z1603" s="191">
        <f t="shared" si="6570"/>
        <v>0</v>
      </c>
      <c r="AA1603" s="191">
        <f t="shared" si="6570"/>
        <v>0</v>
      </c>
      <c r="AB1603" s="191">
        <f t="shared" si="6570"/>
        <v>0</v>
      </c>
      <c r="AC1603" s="191">
        <f t="shared" si="6570"/>
        <v>0</v>
      </c>
      <c r="AD1603" s="191">
        <f t="shared" si="6570"/>
        <v>0</v>
      </c>
      <c r="AE1603" s="191">
        <f t="shared" si="6570"/>
        <v>0</v>
      </c>
      <c r="AF1603" s="191">
        <f t="shared" si="6570"/>
        <v>0</v>
      </c>
      <c r="AG1603" s="191">
        <f t="shared" si="6570"/>
        <v>0</v>
      </c>
      <c r="AH1603" s="191">
        <f t="shared" si="6570"/>
        <v>0</v>
      </c>
      <c r="AI1603" s="191"/>
      <c r="AJ1603" s="191">
        <f t="shared" si="6456"/>
        <v>0</v>
      </c>
      <c r="AK1603" s="191">
        <f t="shared" ref="AK1603:AU1603" si="6571">AK1424+AJ1603</f>
        <v>0</v>
      </c>
      <c r="AL1603" s="191">
        <f t="shared" si="6571"/>
        <v>0</v>
      </c>
      <c r="AM1603" s="191">
        <f t="shared" si="6571"/>
        <v>-71.843508333333361</v>
      </c>
      <c r="AN1603" s="191">
        <f t="shared" si="6571"/>
        <v>-143.68701666666672</v>
      </c>
      <c r="AO1603" s="191">
        <f t="shared" si="6571"/>
        <v>-215.53052500000007</v>
      </c>
      <c r="AP1603" s="191">
        <f t="shared" si="6571"/>
        <v>-287.37403333333344</v>
      </c>
      <c r="AQ1603" s="191">
        <f t="shared" si="6571"/>
        <v>-359.21754166666682</v>
      </c>
      <c r="AR1603" s="191">
        <f t="shared" si="6571"/>
        <v>-431.06105000000019</v>
      </c>
      <c r="AS1603" s="191">
        <f t="shared" si="6571"/>
        <v>-502.90455833333357</v>
      </c>
      <c r="AT1603" s="191">
        <f t="shared" si="6571"/>
        <v>-574.74806666666689</v>
      </c>
      <c r="AU1603" s="191">
        <f t="shared" si="6571"/>
        <v>-646.59157500000026</v>
      </c>
      <c r="AV1603" s="191"/>
      <c r="AW1603" s="191">
        <f t="shared" si="6268"/>
        <v>-718.43508333333364</v>
      </c>
      <c r="AX1603" s="191">
        <f t="shared" ref="AX1603:BH1603" si="6572">AX1424+AW1603</f>
        <v>-790.27859166666701</v>
      </c>
      <c r="AY1603" s="191">
        <f t="shared" si="6572"/>
        <v>-862.12210000000039</v>
      </c>
      <c r="AZ1603" s="191">
        <f t="shared" si="6572"/>
        <v>-933.96560833333376</v>
      </c>
      <c r="BA1603" s="191">
        <f t="shared" si="6572"/>
        <v>-1005.8091166666671</v>
      </c>
      <c r="BB1603" s="191">
        <f t="shared" si="6572"/>
        <v>-1077.6526250000004</v>
      </c>
      <c r="BC1603" s="191">
        <f t="shared" si="6572"/>
        <v>-1149.4961333333338</v>
      </c>
      <c r="BD1603" s="191">
        <f t="shared" si="6572"/>
        <v>-1221.3396416666671</v>
      </c>
      <c r="BE1603" s="191">
        <f t="shared" si="6572"/>
        <v>-1293.1831500000005</v>
      </c>
      <c r="BF1603" s="191">
        <f t="shared" si="6572"/>
        <v>-1365.0266583333339</v>
      </c>
      <c r="BG1603" s="191">
        <f t="shared" si="6572"/>
        <v>-1436.8701666666673</v>
      </c>
      <c r="BH1603" s="191">
        <f t="shared" si="6572"/>
        <v>-1508.7136750000006</v>
      </c>
      <c r="BI1603" s="191"/>
      <c r="BV1603" s="163"/>
      <c r="CI1603" s="163"/>
      <c r="CV1603" s="163"/>
      <c r="DI1603" s="163"/>
      <c r="DV1603" s="163"/>
      <c r="EI1603" s="163"/>
    </row>
    <row r="1604" spans="1:139" ht="15.75" outlineLevel="1" x14ac:dyDescent="0.25">
      <c r="A1604" s="2">
        <f t="shared" ref="A1604:E1604" si="6573">A1425</f>
        <v>37</v>
      </c>
      <c r="B1604" s="1" t="str">
        <f t="shared" si="6573"/>
        <v>PRE-09826</v>
      </c>
      <c r="C1604" s="1" t="str">
        <f t="shared" si="6573"/>
        <v>SPP TAU - Circuit 230606</v>
      </c>
      <c r="D1604" s="2" t="str">
        <f t="shared" si="6573"/>
        <v>PRE-09826.1</v>
      </c>
      <c r="E1604" s="162" t="str">
        <f t="shared" si="6573"/>
        <v>SPP TAU - Circuit 230606</v>
      </c>
      <c r="F1604" s="84"/>
      <c r="G1604" s="221"/>
      <c r="H1604" s="221"/>
      <c r="J1604" s="191">
        <f t="shared" ref="J1604:U1604" si="6574">J1425+I1604</f>
        <v>0</v>
      </c>
      <c r="K1604" s="191">
        <f t="shared" si="6574"/>
        <v>0</v>
      </c>
      <c r="L1604" s="191">
        <f t="shared" si="6574"/>
        <v>0</v>
      </c>
      <c r="M1604" s="191">
        <f t="shared" si="6574"/>
        <v>0</v>
      </c>
      <c r="N1604" s="191">
        <f t="shared" si="6574"/>
        <v>0</v>
      </c>
      <c r="O1604" s="191">
        <f t="shared" si="6574"/>
        <v>0</v>
      </c>
      <c r="P1604" s="191">
        <f t="shared" si="6574"/>
        <v>0</v>
      </c>
      <c r="Q1604" s="191">
        <f t="shared" si="6574"/>
        <v>0</v>
      </c>
      <c r="R1604" s="191">
        <f t="shared" si="6574"/>
        <v>0</v>
      </c>
      <c r="S1604" s="191">
        <f t="shared" si="6574"/>
        <v>0</v>
      </c>
      <c r="T1604" s="191">
        <f t="shared" si="6574"/>
        <v>0</v>
      </c>
      <c r="U1604" s="191">
        <f t="shared" si="6574"/>
        <v>0</v>
      </c>
      <c r="V1604" s="163"/>
      <c r="W1604" s="191">
        <f t="shared" ref="W1604:W1635" si="6575">W1425+U1604</f>
        <v>0</v>
      </c>
      <c r="X1604" s="191">
        <f t="shared" ref="X1604:AH1604" si="6576">X1425+W1604</f>
        <v>0</v>
      </c>
      <c r="Y1604" s="191">
        <f t="shared" si="6576"/>
        <v>0</v>
      </c>
      <c r="Z1604" s="191">
        <f t="shared" si="6576"/>
        <v>0</v>
      </c>
      <c r="AA1604" s="191">
        <f t="shared" si="6576"/>
        <v>0</v>
      </c>
      <c r="AB1604" s="191">
        <f t="shared" si="6576"/>
        <v>0</v>
      </c>
      <c r="AC1604" s="191">
        <f t="shared" si="6576"/>
        <v>0</v>
      </c>
      <c r="AD1604" s="191">
        <f t="shared" si="6576"/>
        <v>0</v>
      </c>
      <c r="AE1604" s="191">
        <f t="shared" si="6576"/>
        <v>0</v>
      </c>
      <c r="AF1604" s="191">
        <f t="shared" si="6576"/>
        <v>0</v>
      </c>
      <c r="AG1604" s="191">
        <f t="shared" si="6576"/>
        <v>0</v>
      </c>
      <c r="AH1604" s="191">
        <f t="shared" si="6576"/>
        <v>0</v>
      </c>
      <c r="AI1604" s="191"/>
      <c r="AJ1604" s="191">
        <f t="shared" si="6456"/>
        <v>0</v>
      </c>
      <c r="AK1604" s="191">
        <f t="shared" ref="AK1604:AU1604" si="6577">AK1425+AJ1604</f>
        <v>0</v>
      </c>
      <c r="AL1604" s="191">
        <f t="shared" si="6577"/>
        <v>0</v>
      </c>
      <c r="AM1604" s="191">
        <f t="shared" si="6577"/>
        <v>0</v>
      </c>
      <c r="AN1604" s="191">
        <f t="shared" si="6577"/>
        <v>-211.48910533333333</v>
      </c>
      <c r="AO1604" s="191">
        <f t="shared" si="6577"/>
        <v>-422.97821066666666</v>
      </c>
      <c r="AP1604" s="191">
        <f t="shared" si="6577"/>
        <v>-634.46731599999998</v>
      </c>
      <c r="AQ1604" s="191">
        <f t="shared" si="6577"/>
        <v>-845.95642133333331</v>
      </c>
      <c r="AR1604" s="191">
        <f t="shared" si="6577"/>
        <v>-1057.4455266666666</v>
      </c>
      <c r="AS1604" s="191">
        <f t="shared" si="6577"/>
        <v>-1268.934632</v>
      </c>
      <c r="AT1604" s="191">
        <f t="shared" si="6577"/>
        <v>-1480.4237373333333</v>
      </c>
      <c r="AU1604" s="191">
        <f t="shared" si="6577"/>
        <v>-1691.9128426666666</v>
      </c>
      <c r="AV1604" s="191"/>
      <c r="AW1604" s="191">
        <f t="shared" ref="AW1604:AW1635" si="6578">AW1425+AU1604</f>
        <v>-1903.4019479999999</v>
      </c>
      <c r="AX1604" s="191">
        <f t="shared" ref="AX1604:BH1604" si="6579">AX1425+AW1604</f>
        <v>-2114.8910533333333</v>
      </c>
      <c r="AY1604" s="191">
        <f t="shared" si="6579"/>
        <v>-2326.3801586666668</v>
      </c>
      <c r="AZ1604" s="191">
        <f t="shared" si="6579"/>
        <v>-2537.8692639999999</v>
      </c>
      <c r="BA1604" s="191">
        <f t="shared" si="6579"/>
        <v>-2749.358369333333</v>
      </c>
      <c r="BB1604" s="191">
        <f t="shared" si="6579"/>
        <v>-2960.8474746666661</v>
      </c>
      <c r="BC1604" s="191">
        <f t="shared" si="6579"/>
        <v>-3172.3365799999992</v>
      </c>
      <c r="BD1604" s="191">
        <f t="shared" si="6579"/>
        <v>-3383.8256853333323</v>
      </c>
      <c r="BE1604" s="191">
        <f t="shared" si="6579"/>
        <v>-3595.3147906666654</v>
      </c>
      <c r="BF1604" s="191">
        <f t="shared" si="6579"/>
        <v>-3806.8038959999985</v>
      </c>
      <c r="BG1604" s="191">
        <f t="shared" si="6579"/>
        <v>-4018.2930013333316</v>
      </c>
      <c r="BH1604" s="191">
        <f t="shared" si="6579"/>
        <v>-4229.7821066666647</v>
      </c>
      <c r="BI1604" s="191"/>
      <c r="BV1604" s="163"/>
      <c r="CI1604" s="163"/>
      <c r="CV1604" s="163"/>
      <c r="DI1604" s="163"/>
      <c r="DV1604" s="163"/>
      <c r="EI1604" s="163"/>
    </row>
    <row r="1605" spans="1:139" ht="15.75" outlineLevel="1" x14ac:dyDescent="0.25">
      <c r="A1605" s="2">
        <f t="shared" ref="A1605:E1605" si="6580">A1426</f>
        <v>38</v>
      </c>
      <c r="B1605" s="1" t="str">
        <f t="shared" si="6580"/>
        <v>PRE-09827</v>
      </c>
      <c r="C1605" s="1" t="str">
        <f t="shared" si="6580"/>
        <v>SPP TAU - Circuit 230033</v>
      </c>
      <c r="D1605" s="2" t="str">
        <f t="shared" si="6580"/>
        <v>PRE-09827.1</v>
      </c>
      <c r="E1605" s="162" t="str">
        <f t="shared" si="6580"/>
        <v>SPP TAU - Circuit 230033</v>
      </c>
      <c r="F1605" s="84"/>
      <c r="G1605" s="221"/>
      <c r="H1605" s="221"/>
      <c r="J1605" s="191">
        <f t="shared" ref="J1605:U1605" si="6581">J1426+I1605</f>
        <v>0</v>
      </c>
      <c r="K1605" s="191">
        <f t="shared" si="6581"/>
        <v>0</v>
      </c>
      <c r="L1605" s="191">
        <f t="shared" si="6581"/>
        <v>0</v>
      </c>
      <c r="M1605" s="191">
        <f t="shared" si="6581"/>
        <v>0</v>
      </c>
      <c r="N1605" s="191">
        <f t="shared" si="6581"/>
        <v>0</v>
      </c>
      <c r="O1605" s="191">
        <f t="shared" si="6581"/>
        <v>0</v>
      </c>
      <c r="P1605" s="191">
        <f t="shared" si="6581"/>
        <v>0</v>
      </c>
      <c r="Q1605" s="191">
        <f t="shared" si="6581"/>
        <v>0</v>
      </c>
      <c r="R1605" s="191">
        <f t="shared" si="6581"/>
        <v>0</v>
      </c>
      <c r="S1605" s="191">
        <f t="shared" si="6581"/>
        <v>0</v>
      </c>
      <c r="T1605" s="191">
        <f t="shared" si="6581"/>
        <v>0</v>
      </c>
      <c r="U1605" s="191">
        <f t="shared" si="6581"/>
        <v>0</v>
      </c>
      <c r="V1605" s="163"/>
      <c r="W1605" s="191">
        <f t="shared" si="6575"/>
        <v>0</v>
      </c>
      <c r="X1605" s="191">
        <f t="shared" ref="X1605:AH1605" si="6582">X1426+W1605</f>
        <v>0</v>
      </c>
      <c r="Y1605" s="191">
        <f t="shared" si="6582"/>
        <v>0</v>
      </c>
      <c r="Z1605" s="191">
        <f t="shared" si="6582"/>
        <v>0</v>
      </c>
      <c r="AA1605" s="191">
        <f t="shared" si="6582"/>
        <v>0</v>
      </c>
      <c r="AB1605" s="191">
        <f t="shared" si="6582"/>
        <v>0</v>
      </c>
      <c r="AC1605" s="191">
        <f t="shared" si="6582"/>
        <v>0</v>
      </c>
      <c r="AD1605" s="191">
        <f t="shared" si="6582"/>
        <v>0</v>
      </c>
      <c r="AE1605" s="191">
        <f t="shared" si="6582"/>
        <v>0</v>
      </c>
      <c r="AF1605" s="191">
        <f t="shared" si="6582"/>
        <v>0</v>
      </c>
      <c r="AG1605" s="191">
        <f t="shared" si="6582"/>
        <v>0</v>
      </c>
      <c r="AH1605" s="191">
        <f t="shared" si="6582"/>
        <v>0</v>
      </c>
      <c r="AI1605" s="191"/>
      <c r="AJ1605" s="191">
        <f t="shared" si="6456"/>
        <v>0</v>
      </c>
      <c r="AK1605" s="191">
        <f t="shared" ref="AK1605:AU1605" si="6583">AK1426+AJ1605</f>
        <v>0</v>
      </c>
      <c r="AL1605" s="191">
        <f t="shared" si="6583"/>
        <v>0</v>
      </c>
      <c r="AM1605" s="191">
        <f t="shared" si="6583"/>
        <v>0</v>
      </c>
      <c r="AN1605" s="191">
        <f t="shared" si="6583"/>
        <v>-70.52237966666668</v>
      </c>
      <c r="AO1605" s="191">
        <f t="shared" si="6583"/>
        <v>-141.04475933333336</v>
      </c>
      <c r="AP1605" s="191">
        <f t="shared" si="6583"/>
        <v>-211.56713900000005</v>
      </c>
      <c r="AQ1605" s="191">
        <f t="shared" si="6583"/>
        <v>-282.08951866666672</v>
      </c>
      <c r="AR1605" s="191">
        <f t="shared" si="6583"/>
        <v>-352.61189833333339</v>
      </c>
      <c r="AS1605" s="191">
        <f t="shared" si="6583"/>
        <v>-423.13427800000005</v>
      </c>
      <c r="AT1605" s="191">
        <f t="shared" si="6583"/>
        <v>-493.65665766666672</v>
      </c>
      <c r="AU1605" s="191">
        <f t="shared" si="6583"/>
        <v>-564.17903733333344</v>
      </c>
      <c r="AV1605" s="191"/>
      <c r="AW1605" s="191">
        <f t="shared" si="6578"/>
        <v>-634.70141700000011</v>
      </c>
      <c r="AX1605" s="191">
        <f t="shared" ref="AX1605:BH1605" si="6584">AX1426+AW1605</f>
        <v>-705.22379666666677</v>
      </c>
      <c r="AY1605" s="191">
        <f t="shared" si="6584"/>
        <v>-775.74617633333344</v>
      </c>
      <c r="AZ1605" s="191">
        <f t="shared" si="6584"/>
        <v>-846.2685560000001</v>
      </c>
      <c r="BA1605" s="191">
        <f t="shared" si="6584"/>
        <v>-916.79093566666677</v>
      </c>
      <c r="BB1605" s="191">
        <f t="shared" si="6584"/>
        <v>-987.31331533333343</v>
      </c>
      <c r="BC1605" s="191">
        <f t="shared" si="6584"/>
        <v>-1057.8356950000002</v>
      </c>
      <c r="BD1605" s="191">
        <f t="shared" si="6584"/>
        <v>-1128.3580746666669</v>
      </c>
      <c r="BE1605" s="191">
        <f t="shared" si="6584"/>
        <v>-1198.8804543333335</v>
      </c>
      <c r="BF1605" s="191">
        <f t="shared" si="6584"/>
        <v>-1269.4028340000002</v>
      </c>
      <c r="BG1605" s="191">
        <f t="shared" si="6584"/>
        <v>-1339.9252136666669</v>
      </c>
      <c r="BH1605" s="191">
        <f t="shared" si="6584"/>
        <v>-1410.4475933333335</v>
      </c>
      <c r="BI1605" s="191"/>
      <c r="BV1605" s="163"/>
      <c r="CI1605" s="163"/>
      <c r="CV1605" s="163"/>
      <c r="DI1605" s="163"/>
      <c r="DV1605" s="163"/>
      <c r="EI1605" s="163"/>
    </row>
    <row r="1606" spans="1:139" ht="15.75" outlineLevel="1" x14ac:dyDescent="0.25">
      <c r="A1606" s="2">
        <f t="shared" ref="A1606:E1606" si="6585">A1427</f>
        <v>39</v>
      </c>
      <c r="B1606" s="1" t="str">
        <f t="shared" si="6585"/>
        <v>PRE-09828</v>
      </c>
      <c r="C1606" s="1" t="str">
        <f t="shared" si="6585"/>
        <v>SPP TAU - Circuit 230609</v>
      </c>
      <c r="D1606" s="2" t="str">
        <f t="shared" si="6585"/>
        <v>PRE-09828.1</v>
      </c>
      <c r="E1606" s="162" t="str">
        <f t="shared" si="6585"/>
        <v>SPP TAU - Circuit 230609</v>
      </c>
      <c r="F1606" s="84"/>
      <c r="G1606" s="221"/>
      <c r="H1606" s="221"/>
      <c r="J1606" s="191">
        <f t="shared" ref="J1606:U1606" si="6586">J1427+I1606</f>
        <v>0</v>
      </c>
      <c r="K1606" s="191">
        <f t="shared" si="6586"/>
        <v>0</v>
      </c>
      <c r="L1606" s="191">
        <f t="shared" si="6586"/>
        <v>0</v>
      </c>
      <c r="M1606" s="191">
        <f t="shared" si="6586"/>
        <v>0</v>
      </c>
      <c r="N1606" s="191">
        <f t="shared" si="6586"/>
        <v>0</v>
      </c>
      <c r="O1606" s="191">
        <f t="shared" si="6586"/>
        <v>0</v>
      </c>
      <c r="P1606" s="191">
        <f t="shared" si="6586"/>
        <v>0</v>
      </c>
      <c r="Q1606" s="191">
        <f t="shared" si="6586"/>
        <v>0</v>
      </c>
      <c r="R1606" s="191">
        <f t="shared" si="6586"/>
        <v>0</v>
      </c>
      <c r="S1606" s="191">
        <f t="shared" si="6586"/>
        <v>0</v>
      </c>
      <c r="T1606" s="191">
        <f t="shared" si="6586"/>
        <v>0</v>
      </c>
      <c r="U1606" s="191">
        <f t="shared" si="6586"/>
        <v>0</v>
      </c>
      <c r="V1606" s="163"/>
      <c r="W1606" s="191">
        <f t="shared" si="6575"/>
        <v>0</v>
      </c>
      <c r="X1606" s="191">
        <f t="shared" ref="X1606:AH1606" si="6587">X1427+W1606</f>
        <v>0</v>
      </c>
      <c r="Y1606" s="191">
        <f t="shared" si="6587"/>
        <v>0</v>
      </c>
      <c r="Z1606" s="191">
        <f t="shared" si="6587"/>
        <v>0</v>
      </c>
      <c r="AA1606" s="191">
        <f t="shared" si="6587"/>
        <v>0</v>
      </c>
      <c r="AB1606" s="191">
        <f t="shared" si="6587"/>
        <v>0</v>
      </c>
      <c r="AC1606" s="191">
        <f t="shared" si="6587"/>
        <v>0</v>
      </c>
      <c r="AD1606" s="191">
        <f t="shared" si="6587"/>
        <v>0</v>
      </c>
      <c r="AE1606" s="191">
        <f t="shared" si="6587"/>
        <v>0</v>
      </c>
      <c r="AF1606" s="191">
        <f t="shared" si="6587"/>
        <v>0</v>
      </c>
      <c r="AG1606" s="191">
        <f t="shared" si="6587"/>
        <v>0</v>
      </c>
      <c r="AH1606" s="191">
        <f t="shared" si="6587"/>
        <v>0</v>
      </c>
      <c r="AI1606" s="191"/>
      <c r="AJ1606" s="191">
        <f t="shared" si="6456"/>
        <v>0</v>
      </c>
      <c r="AK1606" s="191">
        <f t="shared" ref="AK1606:AU1606" si="6588">AK1427+AJ1606</f>
        <v>0</v>
      </c>
      <c r="AL1606" s="191">
        <f t="shared" si="6588"/>
        <v>0</v>
      </c>
      <c r="AM1606" s="191">
        <f t="shared" si="6588"/>
        <v>0</v>
      </c>
      <c r="AN1606" s="191">
        <f t="shared" si="6588"/>
        <v>-66.338657000000012</v>
      </c>
      <c r="AO1606" s="191">
        <f t="shared" si="6588"/>
        <v>-132.67731400000002</v>
      </c>
      <c r="AP1606" s="191">
        <f t="shared" si="6588"/>
        <v>-199.01597100000004</v>
      </c>
      <c r="AQ1606" s="191">
        <f t="shared" si="6588"/>
        <v>-265.35462800000005</v>
      </c>
      <c r="AR1606" s="191">
        <f t="shared" si="6588"/>
        <v>-331.69328500000006</v>
      </c>
      <c r="AS1606" s="191">
        <f t="shared" si="6588"/>
        <v>-398.03194200000007</v>
      </c>
      <c r="AT1606" s="191">
        <f t="shared" si="6588"/>
        <v>-464.37059900000008</v>
      </c>
      <c r="AU1606" s="191">
        <f t="shared" si="6588"/>
        <v>-530.7092560000001</v>
      </c>
      <c r="AV1606" s="191"/>
      <c r="AW1606" s="191">
        <f t="shared" si="6578"/>
        <v>-597.04791300000011</v>
      </c>
      <c r="AX1606" s="191">
        <f t="shared" ref="AX1606:BH1606" si="6589">AX1427+AW1606</f>
        <v>-663.38657000000012</v>
      </c>
      <c r="AY1606" s="191">
        <f t="shared" si="6589"/>
        <v>-729.72522700000013</v>
      </c>
      <c r="AZ1606" s="191">
        <f t="shared" si="6589"/>
        <v>-796.06388400000014</v>
      </c>
      <c r="BA1606" s="191">
        <f t="shared" si="6589"/>
        <v>-862.40254100000016</v>
      </c>
      <c r="BB1606" s="191">
        <f t="shared" si="6589"/>
        <v>-928.74119800000017</v>
      </c>
      <c r="BC1606" s="191">
        <f t="shared" si="6589"/>
        <v>-995.07985500000018</v>
      </c>
      <c r="BD1606" s="191">
        <f t="shared" si="6589"/>
        <v>-1061.4185120000002</v>
      </c>
      <c r="BE1606" s="191">
        <f t="shared" si="6589"/>
        <v>-1127.7571690000002</v>
      </c>
      <c r="BF1606" s="191">
        <f t="shared" si="6589"/>
        <v>-1194.0958260000002</v>
      </c>
      <c r="BG1606" s="191">
        <f t="shared" si="6589"/>
        <v>-1260.4344830000002</v>
      </c>
      <c r="BH1606" s="191">
        <f t="shared" si="6589"/>
        <v>-1326.7731400000002</v>
      </c>
      <c r="BI1606" s="191"/>
      <c r="BV1606" s="163"/>
      <c r="CI1606" s="163"/>
      <c r="CV1606" s="163"/>
      <c r="DI1606" s="163"/>
      <c r="DV1606" s="163"/>
      <c r="EI1606" s="163"/>
    </row>
    <row r="1607" spans="1:139" ht="15.75" outlineLevel="1" x14ac:dyDescent="0.25">
      <c r="A1607" s="2">
        <f t="shared" ref="A1607:E1607" si="6590">A1428</f>
        <v>40</v>
      </c>
      <c r="B1607" s="1" t="str">
        <f t="shared" si="6590"/>
        <v>PRE-09829</v>
      </c>
      <c r="C1607" s="1" t="str">
        <f t="shared" si="6590"/>
        <v>SPP TAU - Circuit 230013</v>
      </c>
      <c r="D1607" s="2" t="str">
        <f t="shared" si="6590"/>
        <v>PRE-09829.1</v>
      </c>
      <c r="E1607" s="162" t="str">
        <f t="shared" si="6590"/>
        <v>SPP TAU - Circuit 230013</v>
      </c>
      <c r="F1607" s="84"/>
      <c r="G1607" s="221"/>
      <c r="H1607" s="221"/>
      <c r="J1607" s="191">
        <f t="shared" ref="J1607:U1607" si="6591">J1428+I1607</f>
        <v>0</v>
      </c>
      <c r="K1607" s="191">
        <f t="shared" si="6591"/>
        <v>0</v>
      </c>
      <c r="L1607" s="191">
        <f t="shared" si="6591"/>
        <v>0</v>
      </c>
      <c r="M1607" s="191">
        <f t="shared" si="6591"/>
        <v>0</v>
      </c>
      <c r="N1607" s="191">
        <f t="shared" si="6591"/>
        <v>0</v>
      </c>
      <c r="O1607" s="191">
        <f t="shared" si="6591"/>
        <v>0</v>
      </c>
      <c r="P1607" s="191">
        <f t="shared" si="6591"/>
        <v>0</v>
      </c>
      <c r="Q1607" s="191">
        <f t="shared" si="6591"/>
        <v>0</v>
      </c>
      <c r="R1607" s="191">
        <f t="shared" si="6591"/>
        <v>0</v>
      </c>
      <c r="S1607" s="191">
        <f t="shared" si="6591"/>
        <v>0</v>
      </c>
      <c r="T1607" s="191">
        <f t="shared" si="6591"/>
        <v>0</v>
      </c>
      <c r="U1607" s="191">
        <f t="shared" si="6591"/>
        <v>0</v>
      </c>
      <c r="V1607" s="163"/>
      <c r="W1607" s="191">
        <f t="shared" si="6575"/>
        <v>0</v>
      </c>
      <c r="X1607" s="191">
        <f t="shared" ref="X1607:AH1607" si="6592">X1428+W1607</f>
        <v>0</v>
      </c>
      <c r="Y1607" s="191">
        <f t="shared" si="6592"/>
        <v>0</v>
      </c>
      <c r="Z1607" s="191">
        <f t="shared" si="6592"/>
        <v>0</v>
      </c>
      <c r="AA1607" s="191">
        <f t="shared" si="6592"/>
        <v>0</v>
      </c>
      <c r="AB1607" s="191">
        <f t="shared" si="6592"/>
        <v>0</v>
      </c>
      <c r="AC1607" s="191">
        <f t="shared" si="6592"/>
        <v>0</v>
      </c>
      <c r="AD1607" s="191">
        <f t="shared" si="6592"/>
        <v>0</v>
      </c>
      <c r="AE1607" s="191">
        <f t="shared" si="6592"/>
        <v>0</v>
      </c>
      <c r="AF1607" s="191">
        <f t="shared" si="6592"/>
        <v>0</v>
      </c>
      <c r="AG1607" s="191">
        <f t="shared" si="6592"/>
        <v>0</v>
      </c>
      <c r="AH1607" s="191">
        <f t="shared" si="6592"/>
        <v>0</v>
      </c>
      <c r="AI1607" s="191"/>
      <c r="AJ1607" s="191">
        <f t="shared" si="6456"/>
        <v>0</v>
      </c>
      <c r="AK1607" s="191">
        <f t="shared" ref="AK1607:AU1607" si="6593">AK1428+AJ1607</f>
        <v>0</v>
      </c>
      <c r="AL1607" s="191">
        <f t="shared" si="6593"/>
        <v>0</v>
      </c>
      <c r="AM1607" s="191">
        <f t="shared" si="6593"/>
        <v>0</v>
      </c>
      <c r="AN1607" s="191">
        <f t="shared" si="6593"/>
        <v>0</v>
      </c>
      <c r="AO1607" s="191">
        <f t="shared" si="6593"/>
        <v>-100.02142033333335</v>
      </c>
      <c r="AP1607" s="191">
        <f t="shared" si="6593"/>
        <v>-200.04284066666671</v>
      </c>
      <c r="AQ1607" s="191">
        <f t="shared" si="6593"/>
        <v>-300.06426100000004</v>
      </c>
      <c r="AR1607" s="191">
        <f t="shared" si="6593"/>
        <v>-400.08568133333341</v>
      </c>
      <c r="AS1607" s="191">
        <f t="shared" si="6593"/>
        <v>-500.10710166666678</v>
      </c>
      <c r="AT1607" s="191">
        <f t="shared" si="6593"/>
        <v>-600.12852200000009</v>
      </c>
      <c r="AU1607" s="191">
        <f t="shared" si="6593"/>
        <v>-700.14994233333346</v>
      </c>
      <c r="AV1607" s="191"/>
      <c r="AW1607" s="191">
        <f t="shared" si="6578"/>
        <v>-800.17136266666682</v>
      </c>
      <c r="AX1607" s="191">
        <f t="shared" ref="AX1607:BH1607" si="6594">AX1428+AW1607</f>
        <v>-900.19278300000019</v>
      </c>
      <c r="AY1607" s="191">
        <f t="shared" si="6594"/>
        <v>-1000.2142033333336</v>
      </c>
      <c r="AZ1607" s="191">
        <f t="shared" si="6594"/>
        <v>-1100.2356236666669</v>
      </c>
      <c r="BA1607" s="191">
        <f t="shared" si="6594"/>
        <v>-1200.2570440000002</v>
      </c>
      <c r="BB1607" s="191">
        <f t="shared" si="6594"/>
        <v>-1300.2784643333334</v>
      </c>
      <c r="BC1607" s="191">
        <f t="shared" si="6594"/>
        <v>-1400.2998846666667</v>
      </c>
      <c r="BD1607" s="191">
        <f t="shared" si="6594"/>
        <v>-1500.3213049999999</v>
      </c>
      <c r="BE1607" s="191">
        <f t="shared" si="6594"/>
        <v>-1600.3427253333332</v>
      </c>
      <c r="BF1607" s="191">
        <f t="shared" si="6594"/>
        <v>-1700.3641456666664</v>
      </c>
      <c r="BG1607" s="191">
        <f t="shared" si="6594"/>
        <v>-1800.3855659999997</v>
      </c>
      <c r="BH1607" s="191">
        <f t="shared" si="6594"/>
        <v>-1900.406986333333</v>
      </c>
      <c r="BI1607" s="191"/>
      <c r="BV1607" s="163"/>
      <c r="CI1607" s="163"/>
      <c r="CV1607" s="163"/>
      <c r="DI1607" s="163"/>
      <c r="DV1607" s="163"/>
      <c r="EI1607" s="163"/>
    </row>
    <row r="1608" spans="1:139" ht="15.75" outlineLevel="1" x14ac:dyDescent="0.25">
      <c r="A1608" s="2">
        <f t="shared" ref="A1608:E1608" si="6595">A1429</f>
        <v>41</v>
      </c>
      <c r="B1608" s="1" t="str">
        <f t="shared" si="6595"/>
        <v>PRE-09830</v>
      </c>
      <c r="C1608" s="1" t="str">
        <f t="shared" si="6595"/>
        <v>SPP TAU - Circuit 66030</v>
      </c>
      <c r="D1608" s="2" t="str">
        <f t="shared" si="6595"/>
        <v>PRE-09830.1</v>
      </c>
      <c r="E1608" s="162" t="str">
        <f t="shared" si="6595"/>
        <v>SPP TAU - Circuit 66030</v>
      </c>
      <c r="F1608" s="84"/>
      <c r="G1608" s="221"/>
      <c r="H1608" s="221"/>
      <c r="J1608" s="191">
        <f t="shared" ref="J1608:U1608" si="6596">J1429+I1608</f>
        <v>0</v>
      </c>
      <c r="K1608" s="191">
        <f t="shared" si="6596"/>
        <v>0</v>
      </c>
      <c r="L1608" s="191">
        <f t="shared" si="6596"/>
        <v>0</v>
      </c>
      <c r="M1608" s="191">
        <f t="shared" si="6596"/>
        <v>0</v>
      </c>
      <c r="N1608" s="191">
        <f t="shared" si="6596"/>
        <v>0</v>
      </c>
      <c r="O1608" s="191">
        <f t="shared" si="6596"/>
        <v>0</v>
      </c>
      <c r="P1608" s="191">
        <f t="shared" si="6596"/>
        <v>0</v>
      </c>
      <c r="Q1608" s="191">
        <f t="shared" si="6596"/>
        <v>0</v>
      </c>
      <c r="R1608" s="191">
        <f t="shared" si="6596"/>
        <v>0</v>
      </c>
      <c r="S1608" s="191">
        <f t="shared" si="6596"/>
        <v>0</v>
      </c>
      <c r="T1608" s="191">
        <f t="shared" si="6596"/>
        <v>0</v>
      </c>
      <c r="U1608" s="191">
        <f t="shared" si="6596"/>
        <v>0</v>
      </c>
      <c r="V1608" s="163"/>
      <c r="W1608" s="191">
        <f t="shared" si="6575"/>
        <v>0</v>
      </c>
      <c r="X1608" s="191">
        <f t="shared" ref="X1608:AH1608" si="6597">X1429+W1608</f>
        <v>0</v>
      </c>
      <c r="Y1608" s="191">
        <f t="shared" si="6597"/>
        <v>0</v>
      </c>
      <c r="Z1608" s="191">
        <f t="shared" si="6597"/>
        <v>0</v>
      </c>
      <c r="AA1608" s="191">
        <f t="shared" si="6597"/>
        <v>0</v>
      </c>
      <c r="AB1608" s="191">
        <f t="shared" si="6597"/>
        <v>0</v>
      </c>
      <c r="AC1608" s="191">
        <f t="shared" si="6597"/>
        <v>0</v>
      </c>
      <c r="AD1608" s="191">
        <f t="shared" si="6597"/>
        <v>0</v>
      </c>
      <c r="AE1608" s="191">
        <f t="shared" si="6597"/>
        <v>0</v>
      </c>
      <c r="AF1608" s="191">
        <f t="shared" si="6597"/>
        <v>0</v>
      </c>
      <c r="AG1608" s="191">
        <f t="shared" si="6597"/>
        <v>0</v>
      </c>
      <c r="AH1608" s="191">
        <f t="shared" si="6597"/>
        <v>0</v>
      </c>
      <c r="AI1608" s="191"/>
      <c r="AJ1608" s="191">
        <f t="shared" si="6456"/>
        <v>0</v>
      </c>
      <c r="AK1608" s="191">
        <f t="shared" ref="AK1608:AU1608" si="6598">AK1429+AJ1608</f>
        <v>0</v>
      </c>
      <c r="AL1608" s="191">
        <f t="shared" si="6598"/>
        <v>0</v>
      </c>
      <c r="AM1608" s="191">
        <f t="shared" si="6598"/>
        <v>0</v>
      </c>
      <c r="AN1608" s="191">
        <f t="shared" si="6598"/>
        <v>0</v>
      </c>
      <c r="AO1608" s="191">
        <f t="shared" si="6598"/>
        <v>0</v>
      </c>
      <c r="AP1608" s="191">
        <f t="shared" si="6598"/>
        <v>-353.72419833333339</v>
      </c>
      <c r="AQ1608" s="191">
        <f t="shared" si="6598"/>
        <v>-707.44839666666678</v>
      </c>
      <c r="AR1608" s="191">
        <f t="shared" si="6598"/>
        <v>-1061.1725950000002</v>
      </c>
      <c r="AS1608" s="191">
        <f t="shared" si="6598"/>
        <v>-1414.8967933333336</v>
      </c>
      <c r="AT1608" s="191">
        <f t="shared" si="6598"/>
        <v>-1768.6209916666669</v>
      </c>
      <c r="AU1608" s="191">
        <f t="shared" si="6598"/>
        <v>-2122.3451900000005</v>
      </c>
      <c r="AV1608" s="191"/>
      <c r="AW1608" s="191">
        <f t="shared" si="6578"/>
        <v>-2476.0693883333338</v>
      </c>
      <c r="AX1608" s="191">
        <f t="shared" ref="AX1608:BH1608" si="6599">AX1429+AW1608</f>
        <v>-2829.7935866666671</v>
      </c>
      <c r="AY1608" s="191">
        <f t="shared" si="6599"/>
        <v>-3183.5177850000005</v>
      </c>
      <c r="AZ1608" s="191">
        <f t="shared" si="6599"/>
        <v>-3537.2419833333338</v>
      </c>
      <c r="BA1608" s="191">
        <f t="shared" si="6599"/>
        <v>-3890.9661816666671</v>
      </c>
      <c r="BB1608" s="191">
        <f t="shared" si="6599"/>
        <v>-4244.6903800000009</v>
      </c>
      <c r="BC1608" s="191">
        <f t="shared" si="6599"/>
        <v>-4598.4145783333342</v>
      </c>
      <c r="BD1608" s="191">
        <f t="shared" si="6599"/>
        <v>-4952.1387766666676</v>
      </c>
      <c r="BE1608" s="191">
        <f t="shared" si="6599"/>
        <v>-5305.8629750000009</v>
      </c>
      <c r="BF1608" s="191">
        <f t="shared" si="6599"/>
        <v>-5659.5871733333342</v>
      </c>
      <c r="BG1608" s="191">
        <f t="shared" si="6599"/>
        <v>-6013.3113716666676</v>
      </c>
      <c r="BH1608" s="191">
        <f t="shared" si="6599"/>
        <v>-6367.0355700000009</v>
      </c>
      <c r="BI1608" s="191"/>
      <c r="BV1608" s="163"/>
      <c r="CI1608" s="163"/>
      <c r="CV1608" s="163"/>
      <c r="DI1608" s="163"/>
      <c r="DV1608" s="163"/>
      <c r="EI1608" s="163"/>
    </row>
    <row r="1609" spans="1:139" ht="15.75" outlineLevel="1" x14ac:dyDescent="0.25">
      <c r="A1609" s="2">
        <f t="shared" ref="A1609:E1609" si="6600">A1430</f>
        <v>42</v>
      </c>
      <c r="B1609" s="1" t="str">
        <f t="shared" si="6600"/>
        <v>PRE-09831</v>
      </c>
      <c r="C1609" s="1" t="str">
        <f t="shared" si="6600"/>
        <v>SPP TAU - Circuit 66025</v>
      </c>
      <c r="D1609" s="2" t="str">
        <f t="shared" si="6600"/>
        <v>PRE-09831.1</v>
      </c>
      <c r="E1609" s="162" t="str">
        <f t="shared" si="6600"/>
        <v>SPP TAU - Circuit 66025</v>
      </c>
      <c r="F1609" s="84"/>
      <c r="G1609" s="221"/>
      <c r="H1609" s="221"/>
      <c r="J1609" s="191">
        <f t="shared" ref="J1609:U1609" si="6601">J1430+I1609</f>
        <v>0</v>
      </c>
      <c r="K1609" s="191">
        <f t="shared" si="6601"/>
        <v>0</v>
      </c>
      <c r="L1609" s="191">
        <f t="shared" si="6601"/>
        <v>0</v>
      </c>
      <c r="M1609" s="191">
        <f t="shared" si="6601"/>
        <v>0</v>
      </c>
      <c r="N1609" s="191">
        <f t="shared" si="6601"/>
        <v>0</v>
      </c>
      <c r="O1609" s="191">
        <f t="shared" si="6601"/>
        <v>0</v>
      </c>
      <c r="P1609" s="191">
        <f t="shared" si="6601"/>
        <v>0</v>
      </c>
      <c r="Q1609" s="191">
        <f t="shared" si="6601"/>
        <v>0</v>
      </c>
      <c r="R1609" s="191">
        <f t="shared" si="6601"/>
        <v>0</v>
      </c>
      <c r="S1609" s="191">
        <f t="shared" si="6601"/>
        <v>0</v>
      </c>
      <c r="T1609" s="191">
        <f t="shared" si="6601"/>
        <v>0</v>
      </c>
      <c r="U1609" s="191">
        <f t="shared" si="6601"/>
        <v>0</v>
      </c>
      <c r="V1609" s="163"/>
      <c r="W1609" s="191">
        <f t="shared" si="6575"/>
        <v>0</v>
      </c>
      <c r="X1609" s="191">
        <f t="shared" ref="X1609:AH1609" si="6602">X1430+W1609</f>
        <v>0</v>
      </c>
      <c r="Y1609" s="191">
        <f t="shared" si="6602"/>
        <v>0</v>
      </c>
      <c r="Z1609" s="191">
        <f t="shared" si="6602"/>
        <v>0</v>
      </c>
      <c r="AA1609" s="191">
        <f t="shared" si="6602"/>
        <v>0</v>
      </c>
      <c r="AB1609" s="191">
        <f t="shared" si="6602"/>
        <v>0</v>
      </c>
      <c r="AC1609" s="191">
        <f t="shared" si="6602"/>
        <v>0</v>
      </c>
      <c r="AD1609" s="191">
        <f t="shared" si="6602"/>
        <v>0</v>
      </c>
      <c r="AE1609" s="191">
        <f t="shared" si="6602"/>
        <v>0</v>
      </c>
      <c r="AF1609" s="191">
        <f t="shared" si="6602"/>
        <v>0</v>
      </c>
      <c r="AG1609" s="191">
        <f t="shared" si="6602"/>
        <v>0</v>
      </c>
      <c r="AH1609" s="191">
        <f t="shared" si="6602"/>
        <v>0</v>
      </c>
      <c r="AI1609" s="191"/>
      <c r="AJ1609" s="191">
        <f t="shared" si="6456"/>
        <v>0</v>
      </c>
      <c r="AK1609" s="191">
        <f t="shared" ref="AK1609:AU1609" si="6603">AK1430+AJ1609</f>
        <v>0</v>
      </c>
      <c r="AL1609" s="191">
        <f t="shared" si="6603"/>
        <v>0</v>
      </c>
      <c r="AM1609" s="191">
        <f t="shared" si="6603"/>
        <v>0</v>
      </c>
      <c r="AN1609" s="191">
        <f t="shared" si="6603"/>
        <v>0</v>
      </c>
      <c r="AO1609" s="191">
        <f t="shared" si="6603"/>
        <v>0</v>
      </c>
      <c r="AP1609" s="191">
        <f t="shared" si="6603"/>
        <v>0</v>
      </c>
      <c r="AQ1609" s="191">
        <f t="shared" si="6603"/>
        <v>0</v>
      </c>
      <c r="AR1609" s="191">
        <f t="shared" si="6603"/>
        <v>-954.39958366666701</v>
      </c>
      <c r="AS1609" s="191">
        <f t="shared" si="6603"/>
        <v>-1908.799167333334</v>
      </c>
      <c r="AT1609" s="191">
        <f t="shared" si="6603"/>
        <v>-2863.1987510000008</v>
      </c>
      <c r="AU1609" s="191">
        <f t="shared" si="6603"/>
        <v>-3817.5983346666681</v>
      </c>
      <c r="AV1609" s="191"/>
      <c r="AW1609" s="191">
        <f t="shared" si="6578"/>
        <v>-4771.9979183333353</v>
      </c>
      <c r="AX1609" s="191">
        <f t="shared" ref="AX1609:BH1609" si="6604">AX1430+AW1609</f>
        <v>-5726.3975020000025</v>
      </c>
      <c r="AY1609" s="191">
        <f t="shared" si="6604"/>
        <v>-6680.7970856666698</v>
      </c>
      <c r="AZ1609" s="191">
        <f t="shared" si="6604"/>
        <v>-7635.196669333337</v>
      </c>
      <c r="BA1609" s="191">
        <f t="shared" si="6604"/>
        <v>-8589.5962530000033</v>
      </c>
      <c r="BB1609" s="191">
        <f t="shared" si="6604"/>
        <v>-9543.9958366666706</v>
      </c>
      <c r="BC1609" s="191">
        <f t="shared" si="6604"/>
        <v>-10498.395420333338</v>
      </c>
      <c r="BD1609" s="191">
        <f t="shared" si="6604"/>
        <v>-11452.795004000005</v>
      </c>
      <c r="BE1609" s="191">
        <f t="shared" si="6604"/>
        <v>-12407.194587666672</v>
      </c>
      <c r="BF1609" s="191">
        <f t="shared" si="6604"/>
        <v>-13361.59417133334</v>
      </c>
      <c r="BG1609" s="191">
        <f t="shared" si="6604"/>
        <v>-14315.993755000007</v>
      </c>
      <c r="BH1609" s="191">
        <f t="shared" si="6604"/>
        <v>-15270.393338666674</v>
      </c>
      <c r="BI1609" s="191"/>
      <c r="BV1609" s="163"/>
      <c r="CI1609" s="163"/>
      <c r="CV1609" s="163"/>
      <c r="DI1609" s="163"/>
      <c r="DV1609" s="163"/>
      <c r="EI1609" s="163"/>
    </row>
    <row r="1610" spans="1:139" ht="15.75" outlineLevel="1" x14ac:dyDescent="0.25">
      <c r="A1610" s="2">
        <f t="shared" ref="A1610:E1610" si="6605">A1431</f>
        <v>43</v>
      </c>
      <c r="B1610" s="1" t="str">
        <f t="shared" si="6605"/>
        <v>PRE-09832</v>
      </c>
      <c r="C1610" s="1" t="str">
        <f t="shared" si="6605"/>
        <v>SPP TAU - Circuit 66020</v>
      </c>
      <c r="D1610" s="2" t="str">
        <f t="shared" si="6605"/>
        <v>PRE-09832.1</v>
      </c>
      <c r="E1610" s="162" t="str">
        <f t="shared" si="6605"/>
        <v>SPP TAU - Circuit 66020</v>
      </c>
      <c r="F1610" s="84"/>
      <c r="G1610" s="221"/>
      <c r="H1610" s="221"/>
      <c r="J1610" s="191">
        <f t="shared" ref="J1610:U1610" si="6606">J1431+I1610</f>
        <v>0</v>
      </c>
      <c r="K1610" s="191">
        <f t="shared" si="6606"/>
        <v>0</v>
      </c>
      <c r="L1610" s="191">
        <f t="shared" si="6606"/>
        <v>0</v>
      </c>
      <c r="M1610" s="191">
        <f t="shared" si="6606"/>
        <v>0</v>
      </c>
      <c r="N1610" s="191">
        <f t="shared" si="6606"/>
        <v>0</v>
      </c>
      <c r="O1610" s="191">
        <f t="shared" si="6606"/>
        <v>0</v>
      </c>
      <c r="P1610" s="191">
        <f t="shared" si="6606"/>
        <v>0</v>
      </c>
      <c r="Q1610" s="191">
        <f t="shared" si="6606"/>
        <v>0</v>
      </c>
      <c r="R1610" s="191">
        <f t="shared" si="6606"/>
        <v>0</v>
      </c>
      <c r="S1610" s="191">
        <f t="shared" si="6606"/>
        <v>0</v>
      </c>
      <c r="T1610" s="191">
        <f t="shared" si="6606"/>
        <v>0</v>
      </c>
      <c r="U1610" s="191">
        <f t="shared" si="6606"/>
        <v>0</v>
      </c>
      <c r="V1610" s="163"/>
      <c r="W1610" s="191">
        <f t="shared" si="6575"/>
        <v>0</v>
      </c>
      <c r="X1610" s="191">
        <f t="shared" ref="X1610:AH1610" si="6607">X1431+W1610</f>
        <v>0</v>
      </c>
      <c r="Y1610" s="191">
        <f t="shared" si="6607"/>
        <v>0</v>
      </c>
      <c r="Z1610" s="191">
        <f t="shared" si="6607"/>
        <v>0</v>
      </c>
      <c r="AA1610" s="191">
        <f t="shared" si="6607"/>
        <v>0</v>
      </c>
      <c r="AB1610" s="191">
        <f t="shared" si="6607"/>
        <v>0</v>
      </c>
      <c r="AC1610" s="191">
        <f t="shared" si="6607"/>
        <v>0</v>
      </c>
      <c r="AD1610" s="191">
        <f t="shared" si="6607"/>
        <v>0</v>
      </c>
      <c r="AE1610" s="191">
        <f t="shared" si="6607"/>
        <v>0</v>
      </c>
      <c r="AF1610" s="191">
        <f t="shared" si="6607"/>
        <v>0</v>
      </c>
      <c r="AG1610" s="191">
        <f t="shared" si="6607"/>
        <v>0</v>
      </c>
      <c r="AH1610" s="191">
        <f t="shared" si="6607"/>
        <v>0</v>
      </c>
      <c r="AI1610" s="191"/>
      <c r="AJ1610" s="191">
        <f t="shared" si="6456"/>
        <v>0</v>
      </c>
      <c r="AK1610" s="191">
        <f t="shared" ref="AK1610:AU1610" si="6608">AK1431+AJ1610</f>
        <v>0</v>
      </c>
      <c r="AL1610" s="191">
        <f t="shared" si="6608"/>
        <v>0</v>
      </c>
      <c r="AM1610" s="191">
        <f t="shared" si="6608"/>
        <v>0</v>
      </c>
      <c r="AN1610" s="191">
        <f t="shared" si="6608"/>
        <v>0</v>
      </c>
      <c r="AO1610" s="191">
        <f t="shared" si="6608"/>
        <v>0</v>
      </c>
      <c r="AP1610" s="191">
        <f t="shared" si="6608"/>
        <v>0</v>
      </c>
      <c r="AQ1610" s="191">
        <f t="shared" si="6608"/>
        <v>0</v>
      </c>
      <c r="AR1610" s="191">
        <f t="shared" si="6608"/>
        <v>-72.336576666666673</v>
      </c>
      <c r="AS1610" s="191">
        <f t="shared" si="6608"/>
        <v>-144.67315333333335</v>
      </c>
      <c r="AT1610" s="191">
        <f t="shared" si="6608"/>
        <v>-217.00973000000002</v>
      </c>
      <c r="AU1610" s="191">
        <f t="shared" si="6608"/>
        <v>-289.34630666666669</v>
      </c>
      <c r="AV1610" s="191"/>
      <c r="AW1610" s="191">
        <f t="shared" si="6578"/>
        <v>-361.68288333333339</v>
      </c>
      <c r="AX1610" s="191">
        <f t="shared" ref="AX1610:BH1610" si="6609">AX1431+AW1610</f>
        <v>-434.01946000000009</v>
      </c>
      <c r="AY1610" s="191">
        <f t="shared" si="6609"/>
        <v>-506.3560366666668</v>
      </c>
      <c r="AZ1610" s="191">
        <f t="shared" si="6609"/>
        <v>-578.6926133333335</v>
      </c>
      <c r="BA1610" s="191">
        <f t="shared" si="6609"/>
        <v>-651.0291900000002</v>
      </c>
      <c r="BB1610" s="191">
        <f t="shared" si="6609"/>
        <v>-723.3657666666669</v>
      </c>
      <c r="BC1610" s="191">
        <f t="shared" si="6609"/>
        <v>-795.7023433333336</v>
      </c>
      <c r="BD1610" s="191">
        <f t="shared" si="6609"/>
        <v>-868.0389200000003</v>
      </c>
      <c r="BE1610" s="191">
        <f t="shared" si="6609"/>
        <v>-940.375496666667</v>
      </c>
      <c r="BF1610" s="191">
        <f t="shared" si="6609"/>
        <v>-1012.7120733333337</v>
      </c>
      <c r="BG1610" s="191">
        <f t="shared" si="6609"/>
        <v>-1085.0486500000004</v>
      </c>
      <c r="BH1610" s="191">
        <f t="shared" si="6609"/>
        <v>-1157.385226666667</v>
      </c>
      <c r="BI1610" s="191"/>
      <c r="BV1610" s="163"/>
      <c r="CI1610" s="163"/>
      <c r="CV1610" s="163"/>
      <c r="DI1610" s="163"/>
      <c r="DV1610" s="163"/>
      <c r="EI1610" s="163"/>
    </row>
    <row r="1611" spans="1:139" ht="15.75" outlineLevel="1" x14ac:dyDescent="0.25">
      <c r="A1611" s="2">
        <f t="shared" ref="A1611:E1611" si="6610">A1432</f>
        <v>44</v>
      </c>
      <c r="B1611" s="1" t="str">
        <f t="shared" si="6610"/>
        <v>PRE-09833</v>
      </c>
      <c r="C1611" s="1" t="str">
        <f t="shared" si="6610"/>
        <v>SPP TAU - Circuit 66027</v>
      </c>
      <c r="D1611" s="2" t="str">
        <f t="shared" si="6610"/>
        <v>PRE-09833.1</v>
      </c>
      <c r="E1611" s="162" t="str">
        <f t="shared" si="6610"/>
        <v>SPP TAU - Circuit 66027</v>
      </c>
      <c r="F1611" s="84"/>
      <c r="G1611" s="221"/>
      <c r="H1611" s="221"/>
      <c r="J1611" s="191">
        <f t="shared" ref="J1611:U1611" si="6611">J1432+I1611</f>
        <v>0</v>
      </c>
      <c r="K1611" s="191">
        <f t="shared" si="6611"/>
        <v>0</v>
      </c>
      <c r="L1611" s="191">
        <f t="shared" si="6611"/>
        <v>0</v>
      </c>
      <c r="M1611" s="191">
        <f t="shared" si="6611"/>
        <v>0</v>
      </c>
      <c r="N1611" s="191">
        <f t="shared" si="6611"/>
        <v>0</v>
      </c>
      <c r="O1611" s="191">
        <f t="shared" si="6611"/>
        <v>0</v>
      </c>
      <c r="P1611" s="191">
        <f t="shared" si="6611"/>
        <v>0</v>
      </c>
      <c r="Q1611" s="191">
        <f t="shared" si="6611"/>
        <v>0</v>
      </c>
      <c r="R1611" s="191">
        <f t="shared" si="6611"/>
        <v>0</v>
      </c>
      <c r="S1611" s="191">
        <f t="shared" si="6611"/>
        <v>0</v>
      </c>
      <c r="T1611" s="191">
        <f t="shared" si="6611"/>
        <v>0</v>
      </c>
      <c r="U1611" s="191">
        <f t="shared" si="6611"/>
        <v>0</v>
      </c>
      <c r="V1611" s="163"/>
      <c r="W1611" s="191">
        <f t="shared" si="6575"/>
        <v>0</v>
      </c>
      <c r="X1611" s="191">
        <f t="shared" ref="X1611:AH1611" si="6612">X1432+W1611</f>
        <v>0</v>
      </c>
      <c r="Y1611" s="191">
        <f t="shared" si="6612"/>
        <v>0</v>
      </c>
      <c r="Z1611" s="191">
        <f t="shared" si="6612"/>
        <v>0</v>
      </c>
      <c r="AA1611" s="191">
        <f t="shared" si="6612"/>
        <v>0</v>
      </c>
      <c r="AB1611" s="191">
        <f t="shared" si="6612"/>
        <v>0</v>
      </c>
      <c r="AC1611" s="191">
        <f t="shared" si="6612"/>
        <v>0</v>
      </c>
      <c r="AD1611" s="191">
        <f t="shared" si="6612"/>
        <v>0</v>
      </c>
      <c r="AE1611" s="191">
        <f t="shared" si="6612"/>
        <v>0</v>
      </c>
      <c r="AF1611" s="191">
        <f t="shared" si="6612"/>
        <v>0</v>
      </c>
      <c r="AG1611" s="191">
        <f t="shared" si="6612"/>
        <v>0</v>
      </c>
      <c r="AH1611" s="191">
        <f t="shared" si="6612"/>
        <v>0</v>
      </c>
      <c r="AI1611" s="191"/>
      <c r="AJ1611" s="191">
        <f t="shared" si="6456"/>
        <v>0</v>
      </c>
      <c r="AK1611" s="191">
        <f t="shared" ref="AK1611:AU1611" si="6613">AK1432+AJ1611</f>
        <v>0</v>
      </c>
      <c r="AL1611" s="191">
        <f t="shared" si="6613"/>
        <v>0</v>
      </c>
      <c r="AM1611" s="191">
        <f t="shared" si="6613"/>
        <v>0</v>
      </c>
      <c r="AN1611" s="191">
        <f t="shared" si="6613"/>
        <v>0</v>
      </c>
      <c r="AO1611" s="191">
        <f t="shared" si="6613"/>
        <v>0</v>
      </c>
      <c r="AP1611" s="191">
        <f t="shared" si="6613"/>
        <v>0</v>
      </c>
      <c r="AQ1611" s="191">
        <f t="shared" si="6613"/>
        <v>0</v>
      </c>
      <c r="AR1611" s="191">
        <f t="shared" si="6613"/>
        <v>0</v>
      </c>
      <c r="AS1611" s="191">
        <f t="shared" si="6613"/>
        <v>-129.5732246666667</v>
      </c>
      <c r="AT1611" s="191">
        <f t="shared" si="6613"/>
        <v>-259.14644933333341</v>
      </c>
      <c r="AU1611" s="191">
        <f t="shared" si="6613"/>
        <v>-388.71967400000011</v>
      </c>
      <c r="AV1611" s="191"/>
      <c r="AW1611" s="191">
        <f t="shared" si="6578"/>
        <v>-518.29289866666682</v>
      </c>
      <c r="AX1611" s="191">
        <f t="shared" ref="AX1611:BH1611" si="6614">AX1432+AW1611</f>
        <v>-647.86612333333346</v>
      </c>
      <c r="AY1611" s="191">
        <f t="shared" si="6614"/>
        <v>-777.43934800000011</v>
      </c>
      <c r="AZ1611" s="191">
        <f t="shared" si="6614"/>
        <v>-907.01257266666676</v>
      </c>
      <c r="BA1611" s="191">
        <f t="shared" si="6614"/>
        <v>-1036.5857973333334</v>
      </c>
      <c r="BB1611" s="191">
        <f t="shared" si="6614"/>
        <v>-1166.159022</v>
      </c>
      <c r="BC1611" s="191">
        <f t="shared" si="6614"/>
        <v>-1295.7322466666667</v>
      </c>
      <c r="BD1611" s="191">
        <f t="shared" si="6614"/>
        <v>-1425.3054713333333</v>
      </c>
      <c r="BE1611" s="191">
        <f t="shared" si="6614"/>
        <v>-1554.878696</v>
      </c>
      <c r="BF1611" s="191">
        <f t="shared" si="6614"/>
        <v>-1684.4519206666666</v>
      </c>
      <c r="BG1611" s="191">
        <f t="shared" si="6614"/>
        <v>-1814.0251453333333</v>
      </c>
      <c r="BH1611" s="191">
        <f t="shared" si="6614"/>
        <v>-1943.5983699999999</v>
      </c>
      <c r="BI1611" s="191"/>
      <c r="BV1611" s="163"/>
      <c r="CI1611" s="163"/>
      <c r="CV1611" s="163"/>
      <c r="DI1611" s="163"/>
      <c r="DV1611" s="163"/>
      <c r="EI1611" s="163"/>
    </row>
    <row r="1612" spans="1:139" ht="15.75" outlineLevel="1" x14ac:dyDescent="0.25">
      <c r="A1612" s="2">
        <f t="shared" ref="A1612:E1612" si="6615">A1433</f>
        <v>45</v>
      </c>
      <c r="B1612" s="1" t="str">
        <f t="shared" si="6615"/>
        <v>PRE-09834</v>
      </c>
      <c r="C1612" s="1" t="str">
        <f t="shared" si="6615"/>
        <v>SPP TAU - Circuit 66008</v>
      </c>
      <c r="D1612" s="2" t="str">
        <f t="shared" si="6615"/>
        <v>PRE-09834.1</v>
      </c>
      <c r="E1612" s="162" t="str">
        <f t="shared" si="6615"/>
        <v>SPP TAU - Circuit 66008</v>
      </c>
      <c r="F1612" s="84"/>
      <c r="G1612" s="221"/>
      <c r="H1612" s="221"/>
      <c r="J1612" s="191">
        <f t="shared" ref="J1612:U1612" si="6616">J1433+I1612</f>
        <v>0</v>
      </c>
      <c r="K1612" s="191">
        <f t="shared" si="6616"/>
        <v>0</v>
      </c>
      <c r="L1612" s="191">
        <f t="shared" si="6616"/>
        <v>0</v>
      </c>
      <c r="M1612" s="191">
        <f t="shared" si="6616"/>
        <v>0</v>
      </c>
      <c r="N1612" s="191">
        <f t="shared" si="6616"/>
        <v>0</v>
      </c>
      <c r="O1612" s="191">
        <f t="shared" si="6616"/>
        <v>0</v>
      </c>
      <c r="P1612" s="191">
        <f t="shared" si="6616"/>
        <v>0</v>
      </c>
      <c r="Q1612" s="191">
        <f t="shared" si="6616"/>
        <v>0</v>
      </c>
      <c r="R1612" s="191">
        <f t="shared" si="6616"/>
        <v>0</v>
      </c>
      <c r="S1612" s="191">
        <f t="shared" si="6616"/>
        <v>0</v>
      </c>
      <c r="T1612" s="191">
        <f t="shared" si="6616"/>
        <v>0</v>
      </c>
      <c r="U1612" s="191">
        <f t="shared" si="6616"/>
        <v>0</v>
      </c>
      <c r="V1612" s="163"/>
      <c r="W1612" s="191">
        <f t="shared" si="6575"/>
        <v>0</v>
      </c>
      <c r="X1612" s="191">
        <f t="shared" ref="X1612:AH1612" si="6617">X1433+W1612</f>
        <v>0</v>
      </c>
      <c r="Y1612" s="191">
        <f t="shared" si="6617"/>
        <v>0</v>
      </c>
      <c r="Z1612" s="191">
        <f t="shared" si="6617"/>
        <v>0</v>
      </c>
      <c r="AA1612" s="191">
        <f t="shared" si="6617"/>
        <v>0</v>
      </c>
      <c r="AB1612" s="191">
        <f t="shared" si="6617"/>
        <v>0</v>
      </c>
      <c r="AC1612" s="191">
        <f t="shared" si="6617"/>
        <v>0</v>
      </c>
      <c r="AD1612" s="191">
        <f t="shared" si="6617"/>
        <v>0</v>
      </c>
      <c r="AE1612" s="191">
        <f t="shared" si="6617"/>
        <v>0</v>
      </c>
      <c r="AF1612" s="191">
        <f t="shared" si="6617"/>
        <v>0</v>
      </c>
      <c r="AG1612" s="191">
        <f t="shared" si="6617"/>
        <v>0</v>
      </c>
      <c r="AH1612" s="191">
        <f t="shared" si="6617"/>
        <v>0</v>
      </c>
      <c r="AI1612" s="191"/>
      <c r="AJ1612" s="191">
        <f t="shared" si="6456"/>
        <v>0</v>
      </c>
      <c r="AK1612" s="191">
        <f t="shared" ref="AK1612:AU1612" si="6618">AK1433+AJ1612</f>
        <v>0</v>
      </c>
      <c r="AL1612" s="191">
        <f t="shared" si="6618"/>
        <v>0</v>
      </c>
      <c r="AM1612" s="191">
        <f t="shared" si="6618"/>
        <v>0</v>
      </c>
      <c r="AN1612" s="191">
        <f t="shared" si="6618"/>
        <v>0</v>
      </c>
      <c r="AO1612" s="191">
        <f t="shared" si="6618"/>
        <v>0</v>
      </c>
      <c r="AP1612" s="191">
        <f t="shared" si="6618"/>
        <v>0</v>
      </c>
      <c r="AQ1612" s="191">
        <f t="shared" si="6618"/>
        <v>0</v>
      </c>
      <c r="AR1612" s="191">
        <f t="shared" si="6618"/>
        <v>0</v>
      </c>
      <c r="AS1612" s="191">
        <f t="shared" si="6618"/>
        <v>-66.326178333333345</v>
      </c>
      <c r="AT1612" s="191">
        <f t="shared" si="6618"/>
        <v>-132.65235666666669</v>
      </c>
      <c r="AU1612" s="191">
        <f t="shared" si="6618"/>
        <v>-198.97853500000002</v>
      </c>
      <c r="AV1612" s="191"/>
      <c r="AW1612" s="191">
        <f t="shared" si="6578"/>
        <v>-265.30471333333338</v>
      </c>
      <c r="AX1612" s="191">
        <f t="shared" ref="AX1612:BH1612" si="6619">AX1433+AW1612</f>
        <v>-331.63089166666674</v>
      </c>
      <c r="AY1612" s="191">
        <f t="shared" si="6619"/>
        <v>-397.9570700000001</v>
      </c>
      <c r="AZ1612" s="191">
        <f t="shared" si="6619"/>
        <v>-464.28324833333346</v>
      </c>
      <c r="BA1612" s="191">
        <f t="shared" si="6619"/>
        <v>-530.60942666666676</v>
      </c>
      <c r="BB1612" s="191">
        <f t="shared" si="6619"/>
        <v>-596.93560500000012</v>
      </c>
      <c r="BC1612" s="191">
        <f t="shared" si="6619"/>
        <v>-663.26178333333348</v>
      </c>
      <c r="BD1612" s="191">
        <f t="shared" si="6619"/>
        <v>-729.58796166666684</v>
      </c>
      <c r="BE1612" s="191">
        <f t="shared" si="6619"/>
        <v>-795.9141400000002</v>
      </c>
      <c r="BF1612" s="191">
        <f t="shared" si="6619"/>
        <v>-862.24031833333356</v>
      </c>
      <c r="BG1612" s="191">
        <f t="shared" si="6619"/>
        <v>-928.56649666666692</v>
      </c>
      <c r="BH1612" s="191">
        <f t="shared" si="6619"/>
        <v>-994.89267500000028</v>
      </c>
      <c r="BI1612" s="191"/>
      <c r="BV1612" s="163"/>
      <c r="CI1612" s="163"/>
      <c r="CV1612" s="163"/>
      <c r="DI1612" s="163"/>
      <c r="DV1612" s="163"/>
      <c r="EI1612" s="163"/>
    </row>
    <row r="1613" spans="1:139" ht="15.75" outlineLevel="1" x14ac:dyDescent="0.25">
      <c r="A1613" s="2">
        <f t="shared" ref="A1613:E1613" si="6620">A1434</f>
        <v>46</v>
      </c>
      <c r="B1613" s="1" t="str">
        <f t="shared" si="6620"/>
        <v>PRE-09835</v>
      </c>
      <c r="C1613" s="1" t="str">
        <f t="shared" si="6620"/>
        <v>SPP TAU - Circuit 66001</v>
      </c>
      <c r="D1613" s="2" t="str">
        <f t="shared" si="6620"/>
        <v>PRE-09835.1</v>
      </c>
      <c r="E1613" s="162" t="str">
        <f t="shared" si="6620"/>
        <v>SPP TAU - Circuit 66001</v>
      </c>
      <c r="F1613" s="84"/>
      <c r="G1613" s="221"/>
      <c r="H1613" s="221"/>
      <c r="J1613" s="191">
        <f t="shared" ref="J1613:U1613" si="6621">J1434+I1613</f>
        <v>0</v>
      </c>
      <c r="K1613" s="191">
        <f t="shared" si="6621"/>
        <v>0</v>
      </c>
      <c r="L1613" s="191">
        <f t="shared" si="6621"/>
        <v>0</v>
      </c>
      <c r="M1613" s="191">
        <f t="shared" si="6621"/>
        <v>0</v>
      </c>
      <c r="N1613" s="191">
        <f t="shared" si="6621"/>
        <v>0</v>
      </c>
      <c r="O1613" s="191">
        <f t="shared" si="6621"/>
        <v>0</v>
      </c>
      <c r="P1613" s="191">
        <f t="shared" si="6621"/>
        <v>0</v>
      </c>
      <c r="Q1613" s="191">
        <f t="shared" si="6621"/>
        <v>0</v>
      </c>
      <c r="R1613" s="191">
        <f t="shared" si="6621"/>
        <v>0</v>
      </c>
      <c r="S1613" s="191">
        <f t="shared" si="6621"/>
        <v>0</v>
      </c>
      <c r="T1613" s="191">
        <f t="shared" si="6621"/>
        <v>0</v>
      </c>
      <c r="U1613" s="191">
        <f t="shared" si="6621"/>
        <v>0</v>
      </c>
      <c r="V1613" s="163"/>
      <c r="W1613" s="191">
        <f t="shared" si="6575"/>
        <v>0</v>
      </c>
      <c r="X1613" s="191">
        <f t="shared" ref="X1613:AH1613" si="6622">X1434+W1613</f>
        <v>0</v>
      </c>
      <c r="Y1613" s="191">
        <f t="shared" si="6622"/>
        <v>0</v>
      </c>
      <c r="Z1613" s="191">
        <f t="shared" si="6622"/>
        <v>0</v>
      </c>
      <c r="AA1613" s="191">
        <f t="shared" si="6622"/>
        <v>0</v>
      </c>
      <c r="AB1613" s="191">
        <f t="shared" si="6622"/>
        <v>0</v>
      </c>
      <c r="AC1613" s="191">
        <f t="shared" si="6622"/>
        <v>0</v>
      </c>
      <c r="AD1613" s="191">
        <f t="shared" si="6622"/>
        <v>0</v>
      </c>
      <c r="AE1613" s="191">
        <f t="shared" si="6622"/>
        <v>0</v>
      </c>
      <c r="AF1613" s="191">
        <f t="shared" si="6622"/>
        <v>0</v>
      </c>
      <c r="AG1613" s="191">
        <f t="shared" si="6622"/>
        <v>0</v>
      </c>
      <c r="AH1613" s="191">
        <f t="shared" si="6622"/>
        <v>0</v>
      </c>
      <c r="AI1613" s="191"/>
      <c r="AJ1613" s="191">
        <f t="shared" si="6456"/>
        <v>0</v>
      </c>
      <c r="AK1613" s="191">
        <f t="shared" ref="AK1613:AU1613" si="6623">AK1434+AJ1613</f>
        <v>0</v>
      </c>
      <c r="AL1613" s="191">
        <f t="shared" si="6623"/>
        <v>0</v>
      </c>
      <c r="AM1613" s="191">
        <f t="shared" si="6623"/>
        <v>0</v>
      </c>
      <c r="AN1613" s="191">
        <f t="shared" si="6623"/>
        <v>0</v>
      </c>
      <c r="AO1613" s="191">
        <f t="shared" si="6623"/>
        <v>0</v>
      </c>
      <c r="AP1613" s="191">
        <f t="shared" si="6623"/>
        <v>0</v>
      </c>
      <c r="AQ1613" s="191">
        <f t="shared" si="6623"/>
        <v>0</v>
      </c>
      <c r="AR1613" s="191">
        <f t="shared" si="6623"/>
        <v>0</v>
      </c>
      <c r="AS1613" s="191">
        <f t="shared" si="6623"/>
        <v>0</v>
      </c>
      <c r="AT1613" s="191">
        <f t="shared" si="6623"/>
        <v>0</v>
      </c>
      <c r="AU1613" s="191">
        <f t="shared" si="6623"/>
        <v>-572.35719333333338</v>
      </c>
      <c r="AV1613" s="191"/>
      <c r="AW1613" s="191">
        <f t="shared" si="6578"/>
        <v>-1144.7143866666668</v>
      </c>
      <c r="AX1613" s="191">
        <f t="shared" ref="AX1613:BH1613" si="6624">AX1434+AW1613</f>
        <v>-1717.0715800000003</v>
      </c>
      <c r="AY1613" s="191">
        <f t="shared" si="6624"/>
        <v>-2289.4287733333335</v>
      </c>
      <c r="AZ1613" s="191">
        <f t="shared" si="6624"/>
        <v>-2861.7859666666668</v>
      </c>
      <c r="BA1613" s="191">
        <f t="shared" si="6624"/>
        <v>-3434.1431600000001</v>
      </c>
      <c r="BB1613" s="191">
        <f t="shared" si="6624"/>
        <v>-4006.5003533333334</v>
      </c>
      <c r="BC1613" s="191">
        <f t="shared" si="6624"/>
        <v>-4578.8575466666671</v>
      </c>
      <c r="BD1613" s="191">
        <f t="shared" si="6624"/>
        <v>-5151.2147400000003</v>
      </c>
      <c r="BE1613" s="191">
        <f t="shared" si="6624"/>
        <v>-5723.5719333333336</v>
      </c>
      <c r="BF1613" s="191">
        <f t="shared" si="6624"/>
        <v>-6295.9291266666669</v>
      </c>
      <c r="BG1613" s="191">
        <f t="shared" si="6624"/>
        <v>-6868.2863200000002</v>
      </c>
      <c r="BH1613" s="191">
        <f t="shared" si="6624"/>
        <v>-7440.6435133333334</v>
      </c>
      <c r="BI1613" s="191"/>
      <c r="BV1613" s="163"/>
      <c r="CI1613" s="163"/>
      <c r="CV1613" s="163"/>
      <c r="DI1613" s="163"/>
      <c r="DV1613" s="163"/>
      <c r="EI1613" s="163"/>
    </row>
    <row r="1614" spans="1:139" ht="15.75" customHeight="1" outlineLevel="1" x14ac:dyDescent="0.25">
      <c r="A1614" s="2">
        <f t="shared" ref="A1614:E1614" si="6625">A1435</f>
        <v>47</v>
      </c>
      <c r="B1614" s="1" t="str">
        <f t="shared" si="6625"/>
        <v>PRE-10042</v>
      </c>
      <c r="C1614" s="1" t="str">
        <f t="shared" si="6625"/>
        <v>SPP TAU - Circuit 66045</v>
      </c>
      <c r="D1614" s="2" t="str">
        <f t="shared" si="6625"/>
        <v>PRE-10042.1</v>
      </c>
      <c r="E1614" s="162" t="str">
        <f t="shared" si="6625"/>
        <v>SPP TAU - Circuit 66045</v>
      </c>
      <c r="F1614" s="84"/>
      <c r="G1614" s="221"/>
      <c r="H1614" s="221"/>
      <c r="J1614" s="191">
        <f t="shared" ref="J1614:U1614" si="6626">J1435+I1614</f>
        <v>0</v>
      </c>
      <c r="K1614" s="191">
        <f t="shared" si="6626"/>
        <v>0</v>
      </c>
      <c r="L1614" s="191">
        <f t="shared" si="6626"/>
        <v>0</v>
      </c>
      <c r="M1614" s="191">
        <f t="shared" si="6626"/>
        <v>0</v>
      </c>
      <c r="N1614" s="191">
        <f t="shared" si="6626"/>
        <v>0</v>
      </c>
      <c r="O1614" s="191">
        <f t="shared" si="6626"/>
        <v>0</v>
      </c>
      <c r="P1614" s="191">
        <f t="shared" si="6626"/>
        <v>0</v>
      </c>
      <c r="Q1614" s="191">
        <f t="shared" si="6626"/>
        <v>0</v>
      </c>
      <c r="R1614" s="191">
        <f t="shared" si="6626"/>
        <v>0</v>
      </c>
      <c r="S1614" s="191">
        <f t="shared" si="6626"/>
        <v>0</v>
      </c>
      <c r="T1614" s="191">
        <f t="shared" si="6626"/>
        <v>0</v>
      </c>
      <c r="U1614" s="191">
        <f t="shared" si="6626"/>
        <v>0</v>
      </c>
      <c r="V1614" s="163"/>
      <c r="W1614" s="191">
        <f t="shared" si="6575"/>
        <v>0</v>
      </c>
      <c r="X1614" s="191">
        <f t="shared" ref="X1614:AH1614" si="6627">X1435+W1614</f>
        <v>0</v>
      </c>
      <c r="Y1614" s="191">
        <f t="shared" si="6627"/>
        <v>0</v>
      </c>
      <c r="Z1614" s="191">
        <f t="shared" si="6627"/>
        <v>0</v>
      </c>
      <c r="AA1614" s="191">
        <f t="shared" si="6627"/>
        <v>0</v>
      </c>
      <c r="AB1614" s="191">
        <f t="shared" si="6627"/>
        <v>0</v>
      </c>
      <c r="AC1614" s="191">
        <f t="shared" si="6627"/>
        <v>0</v>
      </c>
      <c r="AD1614" s="191">
        <f t="shared" si="6627"/>
        <v>0</v>
      </c>
      <c r="AE1614" s="191">
        <f t="shared" si="6627"/>
        <v>0</v>
      </c>
      <c r="AF1614" s="191">
        <f t="shared" si="6627"/>
        <v>0</v>
      </c>
      <c r="AG1614" s="191">
        <f t="shared" si="6627"/>
        <v>0</v>
      </c>
      <c r="AH1614" s="191">
        <f t="shared" si="6627"/>
        <v>0</v>
      </c>
      <c r="AI1614" s="191"/>
      <c r="AJ1614" s="191">
        <f t="shared" si="6456"/>
        <v>0</v>
      </c>
      <c r="AK1614" s="191">
        <f t="shared" ref="AK1614:AU1614" si="6628">AK1435+AJ1614</f>
        <v>0</v>
      </c>
      <c r="AL1614" s="191">
        <f t="shared" si="6628"/>
        <v>0</v>
      </c>
      <c r="AM1614" s="191">
        <f t="shared" si="6628"/>
        <v>0</v>
      </c>
      <c r="AN1614" s="191">
        <f t="shared" si="6628"/>
        <v>0</v>
      </c>
      <c r="AO1614" s="191">
        <f t="shared" si="6628"/>
        <v>0</v>
      </c>
      <c r="AP1614" s="191">
        <f t="shared" si="6628"/>
        <v>0</v>
      </c>
      <c r="AQ1614" s="191">
        <f t="shared" si="6628"/>
        <v>0</v>
      </c>
      <c r="AR1614" s="191">
        <f t="shared" si="6628"/>
        <v>0</v>
      </c>
      <c r="AS1614" s="191">
        <f t="shared" si="6628"/>
        <v>0</v>
      </c>
      <c r="AT1614" s="191">
        <f t="shared" si="6628"/>
        <v>0</v>
      </c>
      <c r="AU1614" s="191">
        <f t="shared" si="6628"/>
        <v>0</v>
      </c>
      <c r="AV1614" s="191"/>
      <c r="AW1614" s="191">
        <f t="shared" si="6578"/>
        <v>-402.50287233333341</v>
      </c>
      <c r="AX1614" s="191">
        <f t="shared" ref="AX1614:BH1614" si="6629">AX1435+AW1614</f>
        <v>-805.00574466666683</v>
      </c>
      <c r="AY1614" s="191">
        <f t="shared" si="6629"/>
        <v>-1207.5086170000002</v>
      </c>
      <c r="AZ1614" s="191">
        <f t="shared" si="6629"/>
        <v>-1610.0114893333337</v>
      </c>
      <c r="BA1614" s="191">
        <f t="shared" si="6629"/>
        <v>-2012.5143616666671</v>
      </c>
      <c r="BB1614" s="191">
        <f t="shared" si="6629"/>
        <v>-2415.0172340000004</v>
      </c>
      <c r="BC1614" s="191">
        <f t="shared" si="6629"/>
        <v>-2817.5201063333338</v>
      </c>
      <c r="BD1614" s="191">
        <f t="shared" si="6629"/>
        <v>-3220.0229786666673</v>
      </c>
      <c r="BE1614" s="191">
        <f t="shared" si="6629"/>
        <v>-3622.5258510000008</v>
      </c>
      <c r="BF1614" s="191">
        <f t="shared" si="6629"/>
        <v>-4025.0287233333343</v>
      </c>
      <c r="BG1614" s="191">
        <f t="shared" si="6629"/>
        <v>-4427.5315956666673</v>
      </c>
      <c r="BH1614" s="191">
        <f t="shared" si="6629"/>
        <v>-4830.0344680000007</v>
      </c>
      <c r="BI1614" s="191"/>
      <c r="BV1614" s="163"/>
      <c r="CI1614" s="163"/>
      <c r="CV1614" s="163"/>
      <c r="DI1614" s="163"/>
      <c r="DV1614" s="163"/>
      <c r="EI1614" s="163"/>
    </row>
    <row r="1615" spans="1:139" ht="15.75" customHeight="1" outlineLevel="1" x14ac:dyDescent="0.25">
      <c r="A1615" s="2">
        <f t="shared" ref="A1615:E1615" si="6630">A1436</f>
        <v>48</v>
      </c>
      <c r="B1615" s="1" t="str">
        <f t="shared" si="6630"/>
        <v>PRE-10043</v>
      </c>
      <c r="C1615" s="1" t="str">
        <f t="shared" si="6630"/>
        <v>SPP TAU - Circuit 66026</v>
      </c>
      <c r="D1615" s="2" t="str">
        <f t="shared" si="6630"/>
        <v>PRE-10043.1</v>
      </c>
      <c r="E1615" s="162" t="str">
        <f t="shared" si="6630"/>
        <v>SPP TAU - Circuit 66026</v>
      </c>
      <c r="F1615" s="84"/>
      <c r="G1615" s="221"/>
      <c r="H1615" s="221"/>
      <c r="J1615" s="191">
        <f t="shared" ref="J1615:U1615" si="6631">J1436+I1615</f>
        <v>0</v>
      </c>
      <c r="K1615" s="191">
        <f t="shared" si="6631"/>
        <v>0</v>
      </c>
      <c r="L1615" s="191">
        <f t="shared" si="6631"/>
        <v>0</v>
      </c>
      <c r="M1615" s="191">
        <f t="shared" si="6631"/>
        <v>0</v>
      </c>
      <c r="N1615" s="191">
        <f t="shared" si="6631"/>
        <v>0</v>
      </c>
      <c r="O1615" s="191">
        <f t="shared" si="6631"/>
        <v>0</v>
      </c>
      <c r="P1615" s="191">
        <f t="shared" si="6631"/>
        <v>0</v>
      </c>
      <c r="Q1615" s="191">
        <f t="shared" si="6631"/>
        <v>0</v>
      </c>
      <c r="R1615" s="191">
        <f t="shared" si="6631"/>
        <v>0</v>
      </c>
      <c r="S1615" s="191">
        <f t="shared" si="6631"/>
        <v>0</v>
      </c>
      <c r="T1615" s="191">
        <f t="shared" si="6631"/>
        <v>0</v>
      </c>
      <c r="U1615" s="191">
        <f t="shared" si="6631"/>
        <v>0</v>
      </c>
      <c r="V1615" s="163"/>
      <c r="W1615" s="191">
        <f t="shared" si="6575"/>
        <v>0</v>
      </c>
      <c r="X1615" s="191">
        <f t="shared" ref="X1615:AH1615" si="6632">X1436+W1615</f>
        <v>0</v>
      </c>
      <c r="Y1615" s="191">
        <f t="shared" si="6632"/>
        <v>0</v>
      </c>
      <c r="Z1615" s="191">
        <f t="shared" si="6632"/>
        <v>0</v>
      </c>
      <c r="AA1615" s="191">
        <f t="shared" si="6632"/>
        <v>0</v>
      </c>
      <c r="AB1615" s="191">
        <f t="shared" si="6632"/>
        <v>0</v>
      </c>
      <c r="AC1615" s="191">
        <f t="shared" si="6632"/>
        <v>0</v>
      </c>
      <c r="AD1615" s="191">
        <f t="shared" si="6632"/>
        <v>0</v>
      </c>
      <c r="AE1615" s="191">
        <f t="shared" si="6632"/>
        <v>0</v>
      </c>
      <c r="AF1615" s="191">
        <f t="shared" si="6632"/>
        <v>0</v>
      </c>
      <c r="AG1615" s="191">
        <f t="shared" si="6632"/>
        <v>0</v>
      </c>
      <c r="AH1615" s="191">
        <f t="shared" si="6632"/>
        <v>0</v>
      </c>
      <c r="AI1615" s="191"/>
      <c r="AJ1615" s="191">
        <f t="shared" si="6456"/>
        <v>0</v>
      </c>
      <c r="AK1615" s="191">
        <f t="shared" ref="AK1615:AU1615" si="6633">AK1436+AJ1615</f>
        <v>0</v>
      </c>
      <c r="AL1615" s="191">
        <f t="shared" si="6633"/>
        <v>0</v>
      </c>
      <c r="AM1615" s="191">
        <f t="shared" si="6633"/>
        <v>0</v>
      </c>
      <c r="AN1615" s="191">
        <f t="shared" si="6633"/>
        <v>0</v>
      </c>
      <c r="AO1615" s="191">
        <f t="shared" si="6633"/>
        <v>0</v>
      </c>
      <c r="AP1615" s="191">
        <f t="shared" si="6633"/>
        <v>0</v>
      </c>
      <c r="AQ1615" s="191">
        <f t="shared" si="6633"/>
        <v>0</v>
      </c>
      <c r="AR1615" s="191">
        <f t="shared" si="6633"/>
        <v>0</v>
      </c>
      <c r="AS1615" s="191">
        <f t="shared" si="6633"/>
        <v>0</v>
      </c>
      <c r="AT1615" s="191">
        <f t="shared" si="6633"/>
        <v>0</v>
      </c>
      <c r="AU1615" s="191">
        <f t="shared" si="6633"/>
        <v>0</v>
      </c>
      <c r="AV1615" s="191"/>
      <c r="AW1615" s="191">
        <f t="shared" si="6578"/>
        <v>0</v>
      </c>
      <c r="AX1615" s="191">
        <f t="shared" ref="AX1615:BH1615" si="6634">AX1436+AW1615</f>
        <v>0</v>
      </c>
      <c r="AY1615" s="191">
        <f t="shared" si="6634"/>
        <v>-602.81790566666677</v>
      </c>
      <c r="AZ1615" s="191">
        <f t="shared" si="6634"/>
        <v>-1205.6358113333335</v>
      </c>
      <c r="BA1615" s="191">
        <f t="shared" si="6634"/>
        <v>-1808.4537170000003</v>
      </c>
      <c r="BB1615" s="191">
        <f t="shared" si="6634"/>
        <v>-2411.2716226666671</v>
      </c>
      <c r="BC1615" s="191">
        <f t="shared" si="6634"/>
        <v>-3014.0895283333339</v>
      </c>
      <c r="BD1615" s="191">
        <f t="shared" si="6634"/>
        <v>-3616.9074340000006</v>
      </c>
      <c r="BE1615" s="191">
        <f t="shared" si="6634"/>
        <v>-4219.7253396666674</v>
      </c>
      <c r="BF1615" s="191">
        <f t="shared" si="6634"/>
        <v>-4822.5432453333342</v>
      </c>
      <c r="BG1615" s="191">
        <f t="shared" si="6634"/>
        <v>-5425.361151000001</v>
      </c>
      <c r="BH1615" s="191">
        <f t="shared" si="6634"/>
        <v>-6028.1790566666677</v>
      </c>
      <c r="BI1615" s="191"/>
      <c r="BV1615" s="163"/>
      <c r="CI1615" s="163"/>
      <c r="CV1615" s="163"/>
      <c r="DI1615" s="163"/>
      <c r="DV1615" s="163"/>
      <c r="EI1615" s="163"/>
    </row>
    <row r="1616" spans="1:139" ht="15.75" customHeight="1" outlineLevel="1" x14ac:dyDescent="0.25">
      <c r="A1616" s="2">
        <f t="shared" ref="A1616:E1616" si="6635">A1437</f>
        <v>49</v>
      </c>
      <c r="B1616" s="1" t="str">
        <f t="shared" si="6635"/>
        <v xml:space="preserve">PRE-10044 </v>
      </c>
      <c r="C1616" s="1" t="str">
        <f t="shared" si="6635"/>
        <v>SPP TAU - Circuit 230006</v>
      </c>
      <c r="D1616" s="2" t="str">
        <f t="shared" si="6635"/>
        <v>PRE-10044.1</v>
      </c>
      <c r="E1616" s="162" t="str">
        <f t="shared" si="6635"/>
        <v>SPP TAU - Circuit 230006</v>
      </c>
      <c r="F1616" s="84"/>
      <c r="G1616" s="221"/>
      <c r="H1616" s="221"/>
      <c r="J1616" s="191">
        <f t="shared" ref="J1616:U1616" si="6636">J1437+I1616</f>
        <v>0</v>
      </c>
      <c r="K1616" s="191">
        <f t="shared" si="6636"/>
        <v>0</v>
      </c>
      <c r="L1616" s="191">
        <f t="shared" si="6636"/>
        <v>0</v>
      </c>
      <c r="M1616" s="191">
        <f t="shared" si="6636"/>
        <v>0</v>
      </c>
      <c r="N1616" s="191">
        <f t="shared" si="6636"/>
        <v>0</v>
      </c>
      <c r="O1616" s="191">
        <f t="shared" si="6636"/>
        <v>0</v>
      </c>
      <c r="P1616" s="191">
        <f t="shared" si="6636"/>
        <v>0</v>
      </c>
      <c r="Q1616" s="191">
        <f t="shared" si="6636"/>
        <v>0</v>
      </c>
      <c r="R1616" s="191">
        <f t="shared" si="6636"/>
        <v>0</v>
      </c>
      <c r="S1616" s="191">
        <f t="shared" si="6636"/>
        <v>0</v>
      </c>
      <c r="T1616" s="191">
        <f t="shared" si="6636"/>
        <v>0</v>
      </c>
      <c r="U1616" s="191">
        <f t="shared" si="6636"/>
        <v>0</v>
      </c>
      <c r="V1616" s="163"/>
      <c r="W1616" s="191">
        <f t="shared" si="6575"/>
        <v>0</v>
      </c>
      <c r="X1616" s="191">
        <f t="shared" ref="X1616:AH1616" si="6637">X1437+W1616</f>
        <v>0</v>
      </c>
      <c r="Y1616" s="191">
        <f t="shared" si="6637"/>
        <v>0</v>
      </c>
      <c r="Z1616" s="191">
        <f t="shared" si="6637"/>
        <v>0</v>
      </c>
      <c r="AA1616" s="191">
        <f t="shared" si="6637"/>
        <v>0</v>
      </c>
      <c r="AB1616" s="191">
        <f t="shared" si="6637"/>
        <v>0</v>
      </c>
      <c r="AC1616" s="191">
        <f t="shared" si="6637"/>
        <v>0</v>
      </c>
      <c r="AD1616" s="191">
        <f t="shared" si="6637"/>
        <v>0</v>
      </c>
      <c r="AE1616" s="191">
        <f t="shared" si="6637"/>
        <v>0</v>
      </c>
      <c r="AF1616" s="191">
        <f t="shared" si="6637"/>
        <v>0</v>
      </c>
      <c r="AG1616" s="191">
        <f t="shared" si="6637"/>
        <v>0</v>
      </c>
      <c r="AH1616" s="191">
        <f t="shared" si="6637"/>
        <v>0</v>
      </c>
      <c r="AI1616" s="191"/>
      <c r="AJ1616" s="191">
        <f t="shared" si="6456"/>
        <v>0</v>
      </c>
      <c r="AK1616" s="191">
        <f t="shared" ref="AK1616:AU1616" si="6638">AK1437+AJ1616</f>
        <v>0</v>
      </c>
      <c r="AL1616" s="191">
        <f t="shared" si="6638"/>
        <v>0</v>
      </c>
      <c r="AM1616" s="191">
        <f t="shared" si="6638"/>
        <v>0</v>
      </c>
      <c r="AN1616" s="191">
        <f t="shared" si="6638"/>
        <v>0</v>
      </c>
      <c r="AO1616" s="191">
        <f t="shared" si="6638"/>
        <v>0</v>
      </c>
      <c r="AP1616" s="191">
        <f t="shared" si="6638"/>
        <v>0</v>
      </c>
      <c r="AQ1616" s="191">
        <f t="shared" si="6638"/>
        <v>0</v>
      </c>
      <c r="AR1616" s="191">
        <f t="shared" si="6638"/>
        <v>0</v>
      </c>
      <c r="AS1616" s="191">
        <f t="shared" si="6638"/>
        <v>0</v>
      </c>
      <c r="AT1616" s="191">
        <f t="shared" si="6638"/>
        <v>0</v>
      </c>
      <c r="AU1616" s="191">
        <f t="shared" si="6638"/>
        <v>0</v>
      </c>
      <c r="AV1616" s="191"/>
      <c r="AW1616" s="191">
        <f t="shared" si="6578"/>
        <v>0</v>
      </c>
      <c r="AX1616" s="191">
        <f t="shared" ref="AX1616:BH1616" si="6639">AX1437+AW1616</f>
        <v>0</v>
      </c>
      <c r="AY1616" s="191">
        <f t="shared" si="6639"/>
        <v>0</v>
      </c>
      <c r="AZ1616" s="191">
        <f t="shared" si="6639"/>
        <v>0</v>
      </c>
      <c r="BA1616" s="191">
        <f t="shared" si="6639"/>
        <v>-492.58869333333354</v>
      </c>
      <c r="BB1616" s="191">
        <f t="shared" si="6639"/>
        <v>-985.17738666666708</v>
      </c>
      <c r="BC1616" s="191">
        <f t="shared" si="6639"/>
        <v>-1477.7660800000006</v>
      </c>
      <c r="BD1616" s="191">
        <f t="shared" si="6639"/>
        <v>-1970.3547733333342</v>
      </c>
      <c r="BE1616" s="191">
        <f t="shared" si="6639"/>
        <v>-2462.9434666666675</v>
      </c>
      <c r="BF1616" s="191">
        <f t="shared" si="6639"/>
        <v>-2955.5321600000011</v>
      </c>
      <c r="BG1616" s="191">
        <f t="shared" si="6639"/>
        <v>-3448.1208533333347</v>
      </c>
      <c r="BH1616" s="191">
        <f t="shared" si="6639"/>
        <v>-3940.7095466666683</v>
      </c>
      <c r="BI1616" s="191"/>
      <c r="BV1616" s="163"/>
      <c r="CI1616" s="163"/>
      <c r="CV1616" s="163"/>
      <c r="DI1616" s="163"/>
      <c r="DV1616" s="163"/>
      <c r="EI1616" s="163"/>
    </row>
    <row r="1617" spans="1:139" ht="15.75" customHeight="1" outlineLevel="1" x14ac:dyDescent="0.25">
      <c r="A1617" s="2">
        <f t="shared" ref="A1617:E1617" si="6640">A1438</f>
        <v>50</v>
      </c>
      <c r="B1617" s="1" t="str">
        <f t="shared" si="6640"/>
        <v>TAU-TBD42</v>
      </c>
      <c r="C1617" s="1" t="str">
        <f t="shared" si="6640"/>
        <v>SPP TAU - Circuit 66021</v>
      </c>
      <c r="D1617" s="2" t="str">
        <f t="shared" si="6640"/>
        <v>TAU-TBD42.1</v>
      </c>
      <c r="E1617" s="162" t="str">
        <f t="shared" si="6640"/>
        <v>SPP TAU - Circuit 66021</v>
      </c>
      <c r="F1617" s="84"/>
      <c r="G1617" s="221"/>
      <c r="H1617" s="221"/>
      <c r="J1617" s="191">
        <f t="shared" ref="J1617:U1617" si="6641">J1438+I1617</f>
        <v>0</v>
      </c>
      <c r="K1617" s="191">
        <f t="shared" si="6641"/>
        <v>0</v>
      </c>
      <c r="L1617" s="191">
        <f t="shared" si="6641"/>
        <v>0</v>
      </c>
      <c r="M1617" s="191">
        <f t="shared" si="6641"/>
        <v>0</v>
      </c>
      <c r="N1617" s="191">
        <f t="shared" si="6641"/>
        <v>0</v>
      </c>
      <c r="O1617" s="191">
        <f t="shared" si="6641"/>
        <v>0</v>
      </c>
      <c r="P1617" s="191">
        <f t="shared" si="6641"/>
        <v>0</v>
      </c>
      <c r="Q1617" s="191">
        <f t="shared" si="6641"/>
        <v>0</v>
      </c>
      <c r="R1617" s="191">
        <f t="shared" si="6641"/>
        <v>0</v>
      </c>
      <c r="S1617" s="191">
        <f t="shared" si="6641"/>
        <v>0</v>
      </c>
      <c r="T1617" s="191">
        <f t="shared" si="6641"/>
        <v>0</v>
      </c>
      <c r="U1617" s="191">
        <f t="shared" si="6641"/>
        <v>0</v>
      </c>
      <c r="V1617" s="163"/>
      <c r="W1617" s="191">
        <f t="shared" si="6575"/>
        <v>0</v>
      </c>
      <c r="X1617" s="191">
        <f t="shared" ref="X1617:AH1617" si="6642">X1438+W1617</f>
        <v>0</v>
      </c>
      <c r="Y1617" s="191">
        <f t="shared" si="6642"/>
        <v>0</v>
      </c>
      <c r="Z1617" s="191">
        <f t="shared" si="6642"/>
        <v>0</v>
      </c>
      <c r="AA1617" s="191">
        <f t="shared" si="6642"/>
        <v>0</v>
      </c>
      <c r="AB1617" s="191">
        <f t="shared" si="6642"/>
        <v>0</v>
      </c>
      <c r="AC1617" s="191">
        <f t="shared" si="6642"/>
        <v>0</v>
      </c>
      <c r="AD1617" s="191">
        <f t="shared" si="6642"/>
        <v>0</v>
      </c>
      <c r="AE1617" s="191">
        <f t="shared" si="6642"/>
        <v>0</v>
      </c>
      <c r="AF1617" s="191">
        <f t="shared" si="6642"/>
        <v>0</v>
      </c>
      <c r="AG1617" s="191">
        <f t="shared" si="6642"/>
        <v>0</v>
      </c>
      <c r="AH1617" s="191">
        <f t="shared" si="6642"/>
        <v>0</v>
      </c>
      <c r="AI1617" s="191"/>
      <c r="AJ1617" s="191">
        <f t="shared" si="6456"/>
        <v>0</v>
      </c>
      <c r="AK1617" s="191">
        <f t="shared" ref="AK1617:AU1617" si="6643">AK1438+AJ1617</f>
        <v>0</v>
      </c>
      <c r="AL1617" s="191">
        <f t="shared" si="6643"/>
        <v>0</v>
      </c>
      <c r="AM1617" s="191">
        <f t="shared" si="6643"/>
        <v>0</v>
      </c>
      <c r="AN1617" s="191">
        <f t="shared" si="6643"/>
        <v>0</v>
      </c>
      <c r="AO1617" s="191">
        <f t="shared" si="6643"/>
        <v>0</v>
      </c>
      <c r="AP1617" s="191">
        <f t="shared" si="6643"/>
        <v>0</v>
      </c>
      <c r="AQ1617" s="191">
        <f t="shared" si="6643"/>
        <v>0</v>
      </c>
      <c r="AR1617" s="191">
        <f t="shared" si="6643"/>
        <v>0</v>
      </c>
      <c r="AS1617" s="191">
        <f t="shared" si="6643"/>
        <v>0</v>
      </c>
      <c r="AT1617" s="191">
        <f t="shared" si="6643"/>
        <v>0</v>
      </c>
      <c r="AU1617" s="191">
        <f t="shared" si="6643"/>
        <v>0</v>
      </c>
      <c r="AV1617" s="191"/>
      <c r="AW1617" s="191">
        <f t="shared" si="6578"/>
        <v>0</v>
      </c>
      <c r="AX1617" s="191">
        <f t="shared" ref="AX1617:BH1617" si="6644">AX1438+AW1617</f>
        <v>0</v>
      </c>
      <c r="AY1617" s="191">
        <f t="shared" si="6644"/>
        <v>0</v>
      </c>
      <c r="AZ1617" s="191">
        <f t="shared" si="6644"/>
        <v>0</v>
      </c>
      <c r="BA1617" s="191">
        <f t="shared" si="6644"/>
        <v>0</v>
      </c>
      <c r="BB1617" s="191">
        <f t="shared" si="6644"/>
        <v>-333.51570000000009</v>
      </c>
      <c r="BC1617" s="191">
        <f t="shared" si="6644"/>
        <v>-667.03140000000019</v>
      </c>
      <c r="BD1617" s="191">
        <f t="shared" si="6644"/>
        <v>-1000.5471000000002</v>
      </c>
      <c r="BE1617" s="191">
        <f t="shared" si="6644"/>
        <v>-1334.0628000000004</v>
      </c>
      <c r="BF1617" s="191">
        <f t="shared" si="6644"/>
        <v>-1667.5785000000005</v>
      </c>
      <c r="BG1617" s="191">
        <f t="shared" si="6644"/>
        <v>-2001.0942000000007</v>
      </c>
      <c r="BH1617" s="191">
        <f t="shared" si="6644"/>
        <v>-2334.6099000000008</v>
      </c>
      <c r="BI1617" s="191"/>
      <c r="BV1617" s="163"/>
      <c r="CI1617" s="163"/>
      <c r="CV1617" s="163"/>
      <c r="DI1617" s="163"/>
      <c r="DV1617" s="163"/>
      <c r="EI1617" s="163"/>
    </row>
    <row r="1618" spans="1:139" ht="15.75" customHeight="1" outlineLevel="1" x14ac:dyDescent="0.25">
      <c r="A1618" s="2">
        <f t="shared" ref="A1618:E1618" si="6645">A1439</f>
        <v>51</v>
      </c>
      <c r="B1618" s="1" t="str">
        <f t="shared" si="6645"/>
        <v>TAU-TBD43</v>
      </c>
      <c r="C1618" s="1" t="str">
        <f t="shared" si="6645"/>
        <v>SPP TAU - Circuit 66028</v>
      </c>
      <c r="D1618" s="2" t="str">
        <f t="shared" si="6645"/>
        <v>TAU-TBD43.1</v>
      </c>
      <c r="E1618" s="162" t="str">
        <f t="shared" si="6645"/>
        <v>SPP TAU - Circuit 66028</v>
      </c>
      <c r="F1618" s="84"/>
      <c r="G1618" s="221"/>
      <c r="H1618" s="221"/>
      <c r="J1618" s="191">
        <f t="shared" ref="J1618:U1618" si="6646">J1439+I1618</f>
        <v>0</v>
      </c>
      <c r="K1618" s="191">
        <f t="shared" si="6646"/>
        <v>0</v>
      </c>
      <c r="L1618" s="191">
        <f t="shared" si="6646"/>
        <v>0</v>
      </c>
      <c r="M1618" s="191">
        <f t="shared" si="6646"/>
        <v>0</v>
      </c>
      <c r="N1618" s="191">
        <f t="shared" si="6646"/>
        <v>0</v>
      </c>
      <c r="O1618" s="191">
        <f t="shared" si="6646"/>
        <v>0</v>
      </c>
      <c r="P1618" s="191">
        <f t="shared" si="6646"/>
        <v>0</v>
      </c>
      <c r="Q1618" s="191">
        <f t="shared" si="6646"/>
        <v>0</v>
      </c>
      <c r="R1618" s="191">
        <f t="shared" si="6646"/>
        <v>0</v>
      </c>
      <c r="S1618" s="191">
        <f t="shared" si="6646"/>
        <v>0</v>
      </c>
      <c r="T1618" s="191">
        <f t="shared" si="6646"/>
        <v>0</v>
      </c>
      <c r="U1618" s="191">
        <f t="shared" si="6646"/>
        <v>0</v>
      </c>
      <c r="V1618" s="163"/>
      <c r="W1618" s="191">
        <f t="shared" si="6575"/>
        <v>0</v>
      </c>
      <c r="X1618" s="191">
        <f t="shared" ref="X1618:AH1618" si="6647">X1439+W1618</f>
        <v>0</v>
      </c>
      <c r="Y1618" s="191">
        <f t="shared" si="6647"/>
        <v>0</v>
      </c>
      <c r="Z1618" s="191">
        <f t="shared" si="6647"/>
        <v>0</v>
      </c>
      <c r="AA1618" s="191">
        <f t="shared" si="6647"/>
        <v>0</v>
      </c>
      <c r="AB1618" s="191">
        <f t="shared" si="6647"/>
        <v>0</v>
      </c>
      <c r="AC1618" s="191">
        <f t="shared" si="6647"/>
        <v>0</v>
      </c>
      <c r="AD1618" s="191">
        <f t="shared" si="6647"/>
        <v>0</v>
      </c>
      <c r="AE1618" s="191">
        <f t="shared" si="6647"/>
        <v>0</v>
      </c>
      <c r="AF1618" s="191">
        <f t="shared" si="6647"/>
        <v>0</v>
      </c>
      <c r="AG1618" s="191">
        <f t="shared" si="6647"/>
        <v>0</v>
      </c>
      <c r="AH1618" s="191">
        <f t="shared" si="6647"/>
        <v>0</v>
      </c>
      <c r="AI1618" s="191"/>
      <c r="AJ1618" s="191">
        <f t="shared" si="6456"/>
        <v>0</v>
      </c>
      <c r="AK1618" s="191">
        <f t="shared" ref="AK1618:AU1618" si="6648">AK1439+AJ1618</f>
        <v>0</v>
      </c>
      <c r="AL1618" s="191">
        <f t="shared" si="6648"/>
        <v>0</v>
      </c>
      <c r="AM1618" s="191">
        <f t="shared" si="6648"/>
        <v>0</v>
      </c>
      <c r="AN1618" s="191">
        <f t="shared" si="6648"/>
        <v>0</v>
      </c>
      <c r="AO1618" s="191">
        <f t="shared" si="6648"/>
        <v>0</v>
      </c>
      <c r="AP1618" s="191">
        <f t="shared" si="6648"/>
        <v>0</v>
      </c>
      <c r="AQ1618" s="191">
        <f t="shared" si="6648"/>
        <v>0</v>
      </c>
      <c r="AR1618" s="191">
        <f t="shared" si="6648"/>
        <v>0</v>
      </c>
      <c r="AS1618" s="191">
        <f t="shared" si="6648"/>
        <v>0</v>
      </c>
      <c r="AT1618" s="191">
        <f t="shared" si="6648"/>
        <v>0</v>
      </c>
      <c r="AU1618" s="191">
        <f t="shared" si="6648"/>
        <v>0</v>
      </c>
      <c r="AV1618" s="191"/>
      <c r="AW1618" s="191">
        <f t="shared" si="6578"/>
        <v>0</v>
      </c>
      <c r="AX1618" s="191">
        <f t="shared" ref="AX1618:BH1618" si="6649">AX1439+AW1618</f>
        <v>0</v>
      </c>
      <c r="AY1618" s="191">
        <f t="shared" si="6649"/>
        <v>0</v>
      </c>
      <c r="AZ1618" s="191">
        <f t="shared" si="6649"/>
        <v>0</v>
      </c>
      <c r="BA1618" s="191">
        <f t="shared" si="6649"/>
        <v>0</v>
      </c>
      <c r="BB1618" s="191">
        <f t="shared" si="6649"/>
        <v>0</v>
      </c>
      <c r="BC1618" s="191">
        <f t="shared" si="6649"/>
        <v>-359.78780600000005</v>
      </c>
      <c r="BD1618" s="191">
        <f t="shared" si="6649"/>
        <v>-719.57561200000009</v>
      </c>
      <c r="BE1618" s="191">
        <f t="shared" si="6649"/>
        <v>-1079.3634180000001</v>
      </c>
      <c r="BF1618" s="191">
        <f t="shared" si="6649"/>
        <v>-1439.1512240000002</v>
      </c>
      <c r="BG1618" s="191">
        <f t="shared" si="6649"/>
        <v>-1798.9390300000002</v>
      </c>
      <c r="BH1618" s="191">
        <f t="shared" si="6649"/>
        <v>-2158.7268360000003</v>
      </c>
      <c r="BI1618" s="191"/>
      <c r="BV1618" s="163"/>
      <c r="CI1618" s="163"/>
      <c r="CV1618" s="163"/>
      <c r="DI1618" s="163"/>
      <c r="DV1618" s="163"/>
      <c r="EI1618" s="163"/>
    </row>
    <row r="1619" spans="1:139" ht="15.75" customHeight="1" outlineLevel="1" x14ac:dyDescent="0.25">
      <c r="A1619" s="2">
        <f t="shared" ref="A1619:E1619" si="6650">A1440</f>
        <v>52</v>
      </c>
      <c r="B1619" s="1" t="str">
        <f t="shared" si="6650"/>
        <v>TAU-TBD44</v>
      </c>
      <c r="C1619" s="1" t="str">
        <f t="shared" si="6650"/>
        <v>SPP TAU - Circuit 66032</v>
      </c>
      <c r="D1619" s="2" t="str">
        <f t="shared" si="6650"/>
        <v>TAU-TBD44.1</v>
      </c>
      <c r="E1619" s="162" t="str">
        <f t="shared" si="6650"/>
        <v>SPP TAU - Circuit 66032</v>
      </c>
      <c r="F1619" s="84"/>
      <c r="G1619" s="221"/>
      <c r="H1619" s="221"/>
      <c r="J1619" s="191">
        <f t="shared" ref="J1619:U1619" si="6651">J1440+I1619</f>
        <v>0</v>
      </c>
      <c r="K1619" s="191">
        <f t="shared" si="6651"/>
        <v>0</v>
      </c>
      <c r="L1619" s="191">
        <f t="shared" si="6651"/>
        <v>0</v>
      </c>
      <c r="M1619" s="191">
        <f t="shared" si="6651"/>
        <v>0</v>
      </c>
      <c r="N1619" s="191">
        <f t="shared" si="6651"/>
        <v>0</v>
      </c>
      <c r="O1619" s="191">
        <f t="shared" si="6651"/>
        <v>0</v>
      </c>
      <c r="P1619" s="191">
        <f t="shared" si="6651"/>
        <v>0</v>
      </c>
      <c r="Q1619" s="191">
        <f t="shared" si="6651"/>
        <v>0</v>
      </c>
      <c r="R1619" s="191">
        <f t="shared" si="6651"/>
        <v>0</v>
      </c>
      <c r="S1619" s="191">
        <f t="shared" si="6651"/>
        <v>0</v>
      </c>
      <c r="T1619" s="191">
        <f t="shared" si="6651"/>
        <v>0</v>
      </c>
      <c r="U1619" s="191">
        <f t="shared" si="6651"/>
        <v>0</v>
      </c>
      <c r="V1619" s="163"/>
      <c r="W1619" s="191">
        <f t="shared" si="6575"/>
        <v>0</v>
      </c>
      <c r="X1619" s="191">
        <f t="shared" ref="X1619:AH1619" si="6652">X1440+W1619</f>
        <v>0</v>
      </c>
      <c r="Y1619" s="191">
        <f t="shared" si="6652"/>
        <v>0</v>
      </c>
      <c r="Z1619" s="191">
        <f t="shared" si="6652"/>
        <v>0</v>
      </c>
      <c r="AA1619" s="191">
        <f t="shared" si="6652"/>
        <v>0</v>
      </c>
      <c r="AB1619" s="191">
        <f t="shared" si="6652"/>
        <v>0</v>
      </c>
      <c r="AC1619" s="191">
        <f t="shared" si="6652"/>
        <v>0</v>
      </c>
      <c r="AD1619" s="191">
        <f t="shared" si="6652"/>
        <v>0</v>
      </c>
      <c r="AE1619" s="191">
        <f t="shared" si="6652"/>
        <v>0</v>
      </c>
      <c r="AF1619" s="191">
        <f t="shared" si="6652"/>
        <v>0</v>
      </c>
      <c r="AG1619" s="191">
        <f t="shared" si="6652"/>
        <v>0</v>
      </c>
      <c r="AH1619" s="191">
        <f t="shared" si="6652"/>
        <v>0</v>
      </c>
      <c r="AI1619" s="191"/>
      <c r="AJ1619" s="191">
        <f t="shared" si="6456"/>
        <v>0</v>
      </c>
      <c r="AK1619" s="191">
        <f t="shared" ref="AK1619:AU1619" si="6653">AK1440+AJ1619</f>
        <v>0</v>
      </c>
      <c r="AL1619" s="191">
        <f t="shared" si="6653"/>
        <v>0</v>
      </c>
      <c r="AM1619" s="191">
        <f t="shared" si="6653"/>
        <v>0</v>
      </c>
      <c r="AN1619" s="191">
        <f t="shared" si="6653"/>
        <v>0</v>
      </c>
      <c r="AO1619" s="191">
        <f t="shared" si="6653"/>
        <v>0</v>
      </c>
      <c r="AP1619" s="191">
        <f t="shared" si="6653"/>
        <v>0</v>
      </c>
      <c r="AQ1619" s="191">
        <f t="shared" si="6653"/>
        <v>0</v>
      </c>
      <c r="AR1619" s="191">
        <f t="shared" si="6653"/>
        <v>0</v>
      </c>
      <c r="AS1619" s="191">
        <f t="shared" si="6653"/>
        <v>0</v>
      </c>
      <c r="AT1619" s="191">
        <f t="shared" si="6653"/>
        <v>0</v>
      </c>
      <c r="AU1619" s="191">
        <f t="shared" si="6653"/>
        <v>0</v>
      </c>
      <c r="AV1619" s="191"/>
      <c r="AW1619" s="191">
        <f t="shared" si="6578"/>
        <v>0</v>
      </c>
      <c r="AX1619" s="191">
        <f t="shared" ref="AX1619:BH1619" si="6654">AX1440+AW1619</f>
        <v>0</v>
      </c>
      <c r="AY1619" s="191">
        <f t="shared" si="6654"/>
        <v>0</v>
      </c>
      <c r="AZ1619" s="191">
        <f t="shared" si="6654"/>
        <v>0</v>
      </c>
      <c r="BA1619" s="191">
        <f t="shared" si="6654"/>
        <v>0</v>
      </c>
      <c r="BB1619" s="191">
        <f t="shared" si="6654"/>
        <v>0</v>
      </c>
      <c r="BC1619" s="191">
        <f t="shared" si="6654"/>
        <v>0</v>
      </c>
      <c r="BD1619" s="191">
        <f t="shared" si="6654"/>
        <v>-296.45840000000004</v>
      </c>
      <c r="BE1619" s="191">
        <f t="shared" si="6654"/>
        <v>-592.91680000000008</v>
      </c>
      <c r="BF1619" s="191">
        <f t="shared" si="6654"/>
        <v>-889.37520000000018</v>
      </c>
      <c r="BG1619" s="191">
        <f t="shared" si="6654"/>
        <v>-1185.8336000000002</v>
      </c>
      <c r="BH1619" s="191">
        <f t="shared" si="6654"/>
        <v>-1482.2920000000001</v>
      </c>
      <c r="BI1619" s="191"/>
      <c r="BV1619" s="163"/>
      <c r="CI1619" s="163"/>
      <c r="CV1619" s="163"/>
      <c r="DI1619" s="163"/>
      <c r="DV1619" s="163"/>
      <c r="EI1619" s="163"/>
    </row>
    <row r="1620" spans="1:139" ht="15.75" customHeight="1" outlineLevel="1" x14ac:dyDescent="0.25">
      <c r="A1620" s="2">
        <f t="shared" ref="A1620:E1620" si="6655">A1441</f>
        <v>53</v>
      </c>
      <c r="B1620" s="1" t="str">
        <f t="shared" si="6655"/>
        <v>TAU-TBD45</v>
      </c>
      <c r="C1620" s="1" t="str">
        <f t="shared" si="6655"/>
        <v>SPP TAU - Circuit 66017</v>
      </c>
      <c r="D1620" s="2" t="str">
        <f t="shared" si="6655"/>
        <v>TAU-TBD45.1</v>
      </c>
      <c r="E1620" s="162" t="str">
        <f t="shared" si="6655"/>
        <v>SPP TAU - Circuit 66017</v>
      </c>
      <c r="F1620" s="84"/>
      <c r="G1620" s="221"/>
      <c r="H1620" s="221"/>
      <c r="J1620" s="191">
        <f t="shared" ref="J1620:U1620" si="6656">J1441+I1620</f>
        <v>0</v>
      </c>
      <c r="K1620" s="191">
        <f t="shared" si="6656"/>
        <v>0</v>
      </c>
      <c r="L1620" s="191">
        <f t="shared" si="6656"/>
        <v>0</v>
      </c>
      <c r="M1620" s="191">
        <f t="shared" si="6656"/>
        <v>0</v>
      </c>
      <c r="N1620" s="191">
        <f t="shared" si="6656"/>
        <v>0</v>
      </c>
      <c r="O1620" s="191">
        <f t="shared" si="6656"/>
        <v>0</v>
      </c>
      <c r="P1620" s="191">
        <f t="shared" si="6656"/>
        <v>0</v>
      </c>
      <c r="Q1620" s="191">
        <f t="shared" si="6656"/>
        <v>0</v>
      </c>
      <c r="R1620" s="191">
        <f t="shared" si="6656"/>
        <v>0</v>
      </c>
      <c r="S1620" s="191">
        <f t="shared" si="6656"/>
        <v>0</v>
      </c>
      <c r="T1620" s="191">
        <f t="shared" si="6656"/>
        <v>0</v>
      </c>
      <c r="U1620" s="191">
        <f t="shared" si="6656"/>
        <v>0</v>
      </c>
      <c r="V1620" s="163"/>
      <c r="W1620" s="191">
        <f t="shared" si="6575"/>
        <v>0</v>
      </c>
      <c r="X1620" s="191">
        <f t="shared" ref="X1620:AH1620" si="6657">X1441+W1620</f>
        <v>0</v>
      </c>
      <c r="Y1620" s="191">
        <f t="shared" si="6657"/>
        <v>0</v>
      </c>
      <c r="Z1620" s="191">
        <f t="shared" si="6657"/>
        <v>0</v>
      </c>
      <c r="AA1620" s="191">
        <f t="shared" si="6657"/>
        <v>0</v>
      </c>
      <c r="AB1620" s="191">
        <f t="shared" si="6657"/>
        <v>0</v>
      </c>
      <c r="AC1620" s="191">
        <f t="shared" si="6657"/>
        <v>0</v>
      </c>
      <c r="AD1620" s="191">
        <f t="shared" si="6657"/>
        <v>0</v>
      </c>
      <c r="AE1620" s="191">
        <f t="shared" si="6657"/>
        <v>0</v>
      </c>
      <c r="AF1620" s="191">
        <f t="shared" si="6657"/>
        <v>0</v>
      </c>
      <c r="AG1620" s="191">
        <f t="shared" si="6657"/>
        <v>0</v>
      </c>
      <c r="AH1620" s="191">
        <f t="shared" si="6657"/>
        <v>0</v>
      </c>
      <c r="AI1620" s="191"/>
      <c r="AJ1620" s="191">
        <f t="shared" si="6456"/>
        <v>0</v>
      </c>
      <c r="AK1620" s="191">
        <f t="shared" ref="AK1620:AU1620" si="6658">AK1441+AJ1620</f>
        <v>0</v>
      </c>
      <c r="AL1620" s="191">
        <f t="shared" si="6658"/>
        <v>0</v>
      </c>
      <c r="AM1620" s="191">
        <f t="shared" si="6658"/>
        <v>0</v>
      </c>
      <c r="AN1620" s="191">
        <f t="shared" si="6658"/>
        <v>0</v>
      </c>
      <c r="AO1620" s="191">
        <f t="shared" si="6658"/>
        <v>0</v>
      </c>
      <c r="AP1620" s="191">
        <f t="shared" si="6658"/>
        <v>0</v>
      </c>
      <c r="AQ1620" s="191">
        <f t="shared" si="6658"/>
        <v>0</v>
      </c>
      <c r="AR1620" s="191">
        <f t="shared" si="6658"/>
        <v>0</v>
      </c>
      <c r="AS1620" s="191">
        <f t="shared" si="6658"/>
        <v>0</v>
      </c>
      <c r="AT1620" s="191">
        <f t="shared" si="6658"/>
        <v>0</v>
      </c>
      <c r="AU1620" s="191">
        <f t="shared" si="6658"/>
        <v>0</v>
      </c>
      <c r="AV1620" s="191"/>
      <c r="AW1620" s="191">
        <f t="shared" si="6578"/>
        <v>0</v>
      </c>
      <c r="AX1620" s="191">
        <f t="shared" ref="AX1620:BH1620" si="6659">AX1441+AW1620</f>
        <v>0</v>
      </c>
      <c r="AY1620" s="191">
        <f t="shared" si="6659"/>
        <v>0</v>
      </c>
      <c r="AZ1620" s="191">
        <f t="shared" si="6659"/>
        <v>0</v>
      </c>
      <c r="BA1620" s="191">
        <f t="shared" si="6659"/>
        <v>0</v>
      </c>
      <c r="BB1620" s="191">
        <f t="shared" si="6659"/>
        <v>0</v>
      </c>
      <c r="BC1620" s="191">
        <f t="shared" si="6659"/>
        <v>0</v>
      </c>
      <c r="BD1620" s="191">
        <f t="shared" si="6659"/>
        <v>0</v>
      </c>
      <c r="BE1620" s="191">
        <f t="shared" si="6659"/>
        <v>0</v>
      </c>
      <c r="BF1620" s="191">
        <f t="shared" si="6659"/>
        <v>-709.9015536666667</v>
      </c>
      <c r="BG1620" s="191">
        <f t="shared" si="6659"/>
        <v>-1419.8031073333334</v>
      </c>
      <c r="BH1620" s="191">
        <f t="shared" si="6659"/>
        <v>-2129.7046610000002</v>
      </c>
      <c r="BI1620" s="191"/>
      <c r="BV1620" s="163"/>
      <c r="CI1620" s="163"/>
      <c r="CV1620" s="163"/>
      <c r="DI1620" s="163"/>
      <c r="DV1620" s="163"/>
      <c r="EI1620" s="163"/>
    </row>
    <row r="1621" spans="1:139" ht="15.75" customHeight="1" outlineLevel="1" x14ac:dyDescent="0.25">
      <c r="A1621" s="2">
        <f t="shared" ref="A1621:E1621" si="6660">A1442</f>
        <v>54</v>
      </c>
      <c r="B1621" s="1" t="str">
        <f t="shared" si="6660"/>
        <v>PRE-10049</v>
      </c>
      <c r="C1621" s="1" t="str">
        <f t="shared" si="6660"/>
        <v>SPP TAU - Circuit 66011</v>
      </c>
      <c r="D1621" s="2" t="str">
        <f t="shared" si="6660"/>
        <v>PRE-10049.1</v>
      </c>
      <c r="E1621" s="162" t="str">
        <f t="shared" si="6660"/>
        <v>SPP TAU - Circuit 66011</v>
      </c>
      <c r="F1621" s="84"/>
      <c r="G1621" s="221"/>
      <c r="H1621" s="221"/>
      <c r="J1621" s="191">
        <f t="shared" ref="J1621:U1621" si="6661">J1442+I1621</f>
        <v>0</v>
      </c>
      <c r="K1621" s="191">
        <f t="shared" si="6661"/>
        <v>0</v>
      </c>
      <c r="L1621" s="191">
        <f t="shared" si="6661"/>
        <v>0</v>
      </c>
      <c r="M1621" s="191">
        <f t="shared" si="6661"/>
        <v>0</v>
      </c>
      <c r="N1621" s="191">
        <f t="shared" si="6661"/>
        <v>0</v>
      </c>
      <c r="O1621" s="191">
        <f t="shared" si="6661"/>
        <v>0</v>
      </c>
      <c r="P1621" s="191">
        <f t="shared" si="6661"/>
        <v>0</v>
      </c>
      <c r="Q1621" s="191">
        <f t="shared" si="6661"/>
        <v>0</v>
      </c>
      <c r="R1621" s="191">
        <f t="shared" si="6661"/>
        <v>0</v>
      </c>
      <c r="S1621" s="191">
        <f t="shared" si="6661"/>
        <v>0</v>
      </c>
      <c r="T1621" s="191">
        <f t="shared" si="6661"/>
        <v>0</v>
      </c>
      <c r="U1621" s="191">
        <f t="shared" si="6661"/>
        <v>0</v>
      </c>
      <c r="V1621" s="163"/>
      <c r="W1621" s="191">
        <f t="shared" si="6575"/>
        <v>0</v>
      </c>
      <c r="X1621" s="191">
        <f t="shared" ref="X1621:AH1621" si="6662">X1442+W1621</f>
        <v>0</v>
      </c>
      <c r="Y1621" s="191">
        <f t="shared" si="6662"/>
        <v>0</v>
      </c>
      <c r="Z1621" s="191">
        <f t="shared" si="6662"/>
        <v>0</v>
      </c>
      <c r="AA1621" s="191">
        <f t="shared" si="6662"/>
        <v>0</v>
      </c>
      <c r="AB1621" s="191">
        <f t="shared" si="6662"/>
        <v>0</v>
      </c>
      <c r="AC1621" s="191">
        <f t="shared" si="6662"/>
        <v>0</v>
      </c>
      <c r="AD1621" s="191">
        <f t="shared" si="6662"/>
        <v>0</v>
      </c>
      <c r="AE1621" s="191">
        <f t="shared" si="6662"/>
        <v>0</v>
      </c>
      <c r="AF1621" s="191">
        <f t="shared" si="6662"/>
        <v>0</v>
      </c>
      <c r="AG1621" s="191">
        <f t="shared" si="6662"/>
        <v>0</v>
      </c>
      <c r="AH1621" s="191">
        <f t="shared" si="6662"/>
        <v>0</v>
      </c>
      <c r="AI1621" s="191"/>
      <c r="AJ1621" s="191">
        <f t="shared" si="6456"/>
        <v>0</v>
      </c>
      <c r="AK1621" s="191">
        <f t="shared" ref="AK1621:AU1621" si="6663">AK1442+AJ1621</f>
        <v>0</v>
      </c>
      <c r="AL1621" s="191">
        <f t="shared" si="6663"/>
        <v>0</v>
      </c>
      <c r="AM1621" s="191">
        <f t="shared" si="6663"/>
        <v>0</v>
      </c>
      <c r="AN1621" s="191">
        <f t="shared" si="6663"/>
        <v>0</v>
      </c>
      <c r="AO1621" s="191">
        <f t="shared" si="6663"/>
        <v>0</v>
      </c>
      <c r="AP1621" s="191">
        <f t="shared" si="6663"/>
        <v>0</v>
      </c>
      <c r="AQ1621" s="191">
        <f t="shared" si="6663"/>
        <v>0</v>
      </c>
      <c r="AR1621" s="191">
        <f t="shared" si="6663"/>
        <v>0</v>
      </c>
      <c r="AS1621" s="191">
        <f t="shared" si="6663"/>
        <v>0</v>
      </c>
      <c r="AT1621" s="191">
        <f t="shared" si="6663"/>
        <v>0</v>
      </c>
      <c r="AU1621" s="191">
        <f t="shared" si="6663"/>
        <v>0</v>
      </c>
      <c r="AV1621" s="191"/>
      <c r="AW1621" s="191">
        <f t="shared" si="6578"/>
        <v>0</v>
      </c>
      <c r="AX1621" s="191">
        <f t="shared" ref="AX1621:BH1621" si="6664">AX1442+AW1621</f>
        <v>0</v>
      </c>
      <c r="AY1621" s="191">
        <f t="shared" si="6664"/>
        <v>0</v>
      </c>
      <c r="AZ1621" s="191">
        <f t="shared" si="6664"/>
        <v>0</v>
      </c>
      <c r="BA1621" s="191">
        <f t="shared" si="6664"/>
        <v>0</v>
      </c>
      <c r="BB1621" s="191">
        <f t="shared" si="6664"/>
        <v>0</v>
      </c>
      <c r="BC1621" s="191">
        <f t="shared" si="6664"/>
        <v>0</v>
      </c>
      <c r="BD1621" s="191">
        <f t="shared" si="6664"/>
        <v>0</v>
      </c>
      <c r="BE1621" s="191">
        <f t="shared" si="6664"/>
        <v>0</v>
      </c>
      <c r="BF1621" s="191">
        <f t="shared" si="6664"/>
        <v>-176.39714866666668</v>
      </c>
      <c r="BG1621" s="191">
        <f t="shared" si="6664"/>
        <v>-352.79429733333336</v>
      </c>
      <c r="BH1621" s="191">
        <f t="shared" si="6664"/>
        <v>-529.19144600000004</v>
      </c>
      <c r="BI1621" s="191"/>
      <c r="BV1621" s="163"/>
      <c r="CI1621" s="163"/>
      <c r="CV1621" s="163"/>
      <c r="DI1621" s="163"/>
      <c r="DV1621" s="163"/>
      <c r="EI1621" s="163"/>
    </row>
    <row r="1622" spans="1:139" ht="15.75" customHeight="1" outlineLevel="1" x14ac:dyDescent="0.25">
      <c r="A1622" s="2">
        <f t="shared" ref="A1622:E1622" si="6665">A1443</f>
        <v>55</v>
      </c>
      <c r="B1622" s="1" t="str">
        <f t="shared" si="6665"/>
        <v>TAU-TBD47</v>
      </c>
      <c r="C1622" s="1" t="str">
        <f t="shared" si="6665"/>
        <v>SPP TAU - Circuit 66047</v>
      </c>
      <c r="D1622" s="2" t="str">
        <f t="shared" si="6665"/>
        <v>TAU-TBD47.1</v>
      </c>
      <c r="E1622" s="162" t="str">
        <f t="shared" si="6665"/>
        <v>SPP TAU - Circuit 66047</v>
      </c>
      <c r="F1622" s="84"/>
      <c r="G1622" s="221"/>
      <c r="H1622" s="221"/>
      <c r="J1622" s="191">
        <f t="shared" ref="J1622:U1622" si="6666">J1443+I1622</f>
        <v>0</v>
      </c>
      <c r="K1622" s="191">
        <f t="shared" si="6666"/>
        <v>0</v>
      </c>
      <c r="L1622" s="191">
        <f t="shared" si="6666"/>
        <v>0</v>
      </c>
      <c r="M1622" s="191">
        <f t="shared" si="6666"/>
        <v>0</v>
      </c>
      <c r="N1622" s="191">
        <f t="shared" si="6666"/>
        <v>0</v>
      </c>
      <c r="O1622" s="191">
        <f t="shared" si="6666"/>
        <v>0</v>
      </c>
      <c r="P1622" s="191">
        <f t="shared" si="6666"/>
        <v>0</v>
      </c>
      <c r="Q1622" s="191">
        <f t="shared" si="6666"/>
        <v>0</v>
      </c>
      <c r="R1622" s="191">
        <f t="shared" si="6666"/>
        <v>0</v>
      </c>
      <c r="S1622" s="191">
        <f t="shared" si="6666"/>
        <v>0</v>
      </c>
      <c r="T1622" s="191">
        <f t="shared" si="6666"/>
        <v>0</v>
      </c>
      <c r="U1622" s="191">
        <f t="shared" si="6666"/>
        <v>0</v>
      </c>
      <c r="V1622" s="163"/>
      <c r="W1622" s="191">
        <f t="shared" si="6575"/>
        <v>0</v>
      </c>
      <c r="X1622" s="191">
        <f t="shared" ref="X1622:AH1622" si="6667">X1443+W1622</f>
        <v>0</v>
      </c>
      <c r="Y1622" s="191">
        <f t="shared" si="6667"/>
        <v>0</v>
      </c>
      <c r="Z1622" s="191">
        <f t="shared" si="6667"/>
        <v>0</v>
      </c>
      <c r="AA1622" s="191">
        <f t="shared" si="6667"/>
        <v>0</v>
      </c>
      <c r="AB1622" s="191">
        <f t="shared" si="6667"/>
        <v>0</v>
      </c>
      <c r="AC1622" s="191">
        <f t="shared" si="6667"/>
        <v>0</v>
      </c>
      <c r="AD1622" s="191">
        <f t="shared" si="6667"/>
        <v>0</v>
      </c>
      <c r="AE1622" s="191">
        <f t="shared" si="6667"/>
        <v>0</v>
      </c>
      <c r="AF1622" s="191">
        <f t="shared" si="6667"/>
        <v>0</v>
      </c>
      <c r="AG1622" s="191">
        <f t="shared" si="6667"/>
        <v>0</v>
      </c>
      <c r="AH1622" s="191">
        <f t="shared" si="6667"/>
        <v>0</v>
      </c>
      <c r="AI1622" s="191"/>
      <c r="AJ1622" s="191">
        <f t="shared" si="6456"/>
        <v>0</v>
      </c>
      <c r="AK1622" s="191">
        <f t="shared" ref="AK1622:AU1622" si="6668">AK1443+AJ1622</f>
        <v>0</v>
      </c>
      <c r="AL1622" s="191">
        <f t="shared" si="6668"/>
        <v>0</v>
      </c>
      <c r="AM1622" s="191">
        <f t="shared" si="6668"/>
        <v>0</v>
      </c>
      <c r="AN1622" s="191">
        <f t="shared" si="6668"/>
        <v>0</v>
      </c>
      <c r="AO1622" s="191">
        <f t="shared" si="6668"/>
        <v>0</v>
      </c>
      <c r="AP1622" s="191">
        <f t="shared" si="6668"/>
        <v>0</v>
      </c>
      <c r="AQ1622" s="191">
        <f t="shared" si="6668"/>
        <v>0</v>
      </c>
      <c r="AR1622" s="191">
        <f t="shared" si="6668"/>
        <v>0</v>
      </c>
      <c r="AS1622" s="191">
        <f t="shared" si="6668"/>
        <v>0</v>
      </c>
      <c r="AT1622" s="191">
        <f t="shared" si="6668"/>
        <v>0</v>
      </c>
      <c r="AU1622" s="191">
        <f t="shared" si="6668"/>
        <v>0</v>
      </c>
      <c r="AV1622" s="191"/>
      <c r="AW1622" s="191">
        <f t="shared" si="6578"/>
        <v>0</v>
      </c>
      <c r="AX1622" s="191">
        <f t="shared" ref="AX1622:BH1622" si="6669">AX1443+AW1622</f>
        <v>0</v>
      </c>
      <c r="AY1622" s="191">
        <f t="shared" si="6669"/>
        <v>0</v>
      </c>
      <c r="AZ1622" s="191">
        <f t="shared" si="6669"/>
        <v>0</v>
      </c>
      <c r="BA1622" s="191">
        <f t="shared" si="6669"/>
        <v>0</v>
      </c>
      <c r="BB1622" s="191">
        <f t="shared" si="6669"/>
        <v>0</v>
      </c>
      <c r="BC1622" s="191">
        <f t="shared" si="6669"/>
        <v>0</v>
      </c>
      <c r="BD1622" s="191">
        <f t="shared" si="6669"/>
        <v>0</v>
      </c>
      <c r="BE1622" s="191">
        <f t="shared" si="6669"/>
        <v>0</v>
      </c>
      <c r="BF1622" s="191">
        <f t="shared" si="6669"/>
        <v>-7.4114600000000008</v>
      </c>
      <c r="BG1622" s="191">
        <f t="shared" si="6669"/>
        <v>-14.822920000000002</v>
      </c>
      <c r="BH1622" s="191">
        <f t="shared" si="6669"/>
        <v>-22.234380000000002</v>
      </c>
      <c r="BI1622" s="191"/>
      <c r="BV1622" s="163"/>
      <c r="CI1622" s="163"/>
      <c r="CV1622" s="163"/>
      <c r="DI1622" s="163"/>
      <c r="DV1622" s="163"/>
      <c r="EI1622" s="163"/>
    </row>
    <row r="1623" spans="1:139" ht="15.75" customHeight="1" outlineLevel="1" x14ac:dyDescent="0.25">
      <c r="A1623" s="2">
        <f t="shared" ref="A1623:E1623" si="6670">A1444</f>
        <v>56</v>
      </c>
      <c r="B1623" s="1" t="str">
        <f t="shared" si="6670"/>
        <v>TAU-TBD48</v>
      </c>
      <c r="C1623" s="1" t="str">
        <f t="shared" si="6670"/>
        <v>SPP TAU - Circuit 66436</v>
      </c>
      <c r="D1623" s="2" t="str">
        <f t="shared" si="6670"/>
        <v>TAU-TBD48.1</v>
      </c>
      <c r="E1623" s="162" t="str">
        <f t="shared" si="6670"/>
        <v>SPP TAU - Circuit 66436</v>
      </c>
      <c r="F1623" s="84"/>
      <c r="G1623" s="221"/>
      <c r="H1623" s="221"/>
      <c r="J1623" s="191">
        <f t="shared" ref="J1623:U1623" si="6671">J1444+I1623</f>
        <v>0</v>
      </c>
      <c r="K1623" s="191">
        <f t="shared" si="6671"/>
        <v>0</v>
      </c>
      <c r="L1623" s="191">
        <f t="shared" si="6671"/>
        <v>0</v>
      </c>
      <c r="M1623" s="191">
        <f t="shared" si="6671"/>
        <v>0</v>
      </c>
      <c r="N1623" s="191">
        <f t="shared" si="6671"/>
        <v>0</v>
      </c>
      <c r="O1623" s="191">
        <f t="shared" si="6671"/>
        <v>0</v>
      </c>
      <c r="P1623" s="191">
        <f t="shared" si="6671"/>
        <v>0</v>
      </c>
      <c r="Q1623" s="191">
        <f t="shared" si="6671"/>
        <v>0</v>
      </c>
      <c r="R1623" s="191">
        <f t="shared" si="6671"/>
        <v>0</v>
      </c>
      <c r="S1623" s="191">
        <f t="shared" si="6671"/>
        <v>0</v>
      </c>
      <c r="T1623" s="191">
        <f t="shared" si="6671"/>
        <v>0</v>
      </c>
      <c r="U1623" s="191">
        <f t="shared" si="6671"/>
        <v>0</v>
      </c>
      <c r="V1623" s="163"/>
      <c r="W1623" s="191">
        <f t="shared" si="6575"/>
        <v>0</v>
      </c>
      <c r="X1623" s="191">
        <f t="shared" ref="X1623:AH1623" si="6672">X1444+W1623</f>
        <v>0</v>
      </c>
      <c r="Y1623" s="191">
        <f t="shared" si="6672"/>
        <v>0</v>
      </c>
      <c r="Z1623" s="191">
        <f t="shared" si="6672"/>
        <v>0</v>
      </c>
      <c r="AA1623" s="191">
        <f t="shared" si="6672"/>
        <v>0</v>
      </c>
      <c r="AB1623" s="191">
        <f t="shared" si="6672"/>
        <v>0</v>
      </c>
      <c r="AC1623" s="191">
        <f t="shared" si="6672"/>
        <v>0</v>
      </c>
      <c r="AD1623" s="191">
        <f t="shared" si="6672"/>
        <v>0</v>
      </c>
      <c r="AE1623" s="191">
        <f t="shared" si="6672"/>
        <v>0</v>
      </c>
      <c r="AF1623" s="191">
        <f t="shared" si="6672"/>
        <v>0</v>
      </c>
      <c r="AG1623" s="191">
        <f t="shared" si="6672"/>
        <v>0</v>
      </c>
      <c r="AH1623" s="191">
        <f t="shared" si="6672"/>
        <v>0</v>
      </c>
      <c r="AI1623" s="191"/>
      <c r="AJ1623" s="191">
        <f t="shared" si="6456"/>
        <v>0</v>
      </c>
      <c r="AK1623" s="191">
        <f t="shared" ref="AK1623:AU1623" si="6673">AK1444+AJ1623</f>
        <v>0</v>
      </c>
      <c r="AL1623" s="191">
        <f t="shared" si="6673"/>
        <v>0</v>
      </c>
      <c r="AM1623" s="191">
        <f t="shared" si="6673"/>
        <v>0</v>
      </c>
      <c r="AN1623" s="191">
        <f t="shared" si="6673"/>
        <v>0</v>
      </c>
      <c r="AO1623" s="191">
        <f t="shared" si="6673"/>
        <v>0</v>
      </c>
      <c r="AP1623" s="191">
        <f t="shared" si="6673"/>
        <v>0</v>
      </c>
      <c r="AQ1623" s="191">
        <f t="shared" si="6673"/>
        <v>0</v>
      </c>
      <c r="AR1623" s="191">
        <f t="shared" si="6673"/>
        <v>0</v>
      </c>
      <c r="AS1623" s="191">
        <f t="shared" si="6673"/>
        <v>0</v>
      </c>
      <c r="AT1623" s="191">
        <f t="shared" si="6673"/>
        <v>0</v>
      </c>
      <c r="AU1623" s="191">
        <f t="shared" si="6673"/>
        <v>0</v>
      </c>
      <c r="AV1623" s="191"/>
      <c r="AW1623" s="191">
        <f t="shared" si="6578"/>
        <v>0</v>
      </c>
      <c r="AX1623" s="191">
        <f t="shared" ref="AX1623:BH1623" si="6674">AX1444+AW1623</f>
        <v>0</v>
      </c>
      <c r="AY1623" s="191">
        <f t="shared" si="6674"/>
        <v>0</v>
      </c>
      <c r="AZ1623" s="191">
        <f t="shared" si="6674"/>
        <v>0</v>
      </c>
      <c r="BA1623" s="191">
        <f t="shared" si="6674"/>
        <v>0</v>
      </c>
      <c r="BB1623" s="191">
        <f t="shared" si="6674"/>
        <v>0</v>
      </c>
      <c r="BC1623" s="191">
        <f t="shared" si="6674"/>
        <v>0</v>
      </c>
      <c r="BD1623" s="191">
        <f t="shared" si="6674"/>
        <v>0</v>
      </c>
      <c r="BE1623" s="191">
        <f t="shared" si="6674"/>
        <v>0</v>
      </c>
      <c r="BF1623" s="191">
        <f t="shared" si="6674"/>
        <v>0</v>
      </c>
      <c r="BG1623" s="191">
        <f t="shared" si="6674"/>
        <v>-251.98964000000004</v>
      </c>
      <c r="BH1623" s="191">
        <f t="shared" si="6674"/>
        <v>-503.97928000000007</v>
      </c>
      <c r="BI1623" s="191"/>
      <c r="BV1623" s="163"/>
      <c r="CI1623" s="163"/>
      <c r="CV1623" s="163"/>
      <c r="DI1623" s="163"/>
      <c r="DV1623" s="163"/>
      <c r="EI1623" s="163"/>
    </row>
    <row r="1624" spans="1:139" ht="15.75" customHeight="1" outlineLevel="1" x14ac:dyDescent="0.25">
      <c r="A1624" s="2">
        <f t="shared" ref="A1624:E1624" si="6675">A1445</f>
        <v>57</v>
      </c>
      <c r="B1624" s="1" t="str">
        <f t="shared" si="6675"/>
        <v>TAU-TBD49</v>
      </c>
      <c r="C1624" s="1" t="str">
        <f t="shared" si="6675"/>
        <v>SPP TAU - Circuit 66098</v>
      </c>
      <c r="D1624" s="2" t="str">
        <f t="shared" si="6675"/>
        <v>TAU-TBD49.1</v>
      </c>
      <c r="E1624" s="162" t="str">
        <f t="shared" si="6675"/>
        <v>SPP TAU - Circuit 66098</v>
      </c>
      <c r="F1624" s="84"/>
      <c r="G1624" s="221"/>
      <c r="H1624" s="221"/>
      <c r="J1624" s="191">
        <f t="shared" ref="J1624:U1624" si="6676">J1445+I1624</f>
        <v>0</v>
      </c>
      <c r="K1624" s="191">
        <f t="shared" si="6676"/>
        <v>0</v>
      </c>
      <c r="L1624" s="191">
        <f t="shared" si="6676"/>
        <v>0</v>
      </c>
      <c r="M1624" s="191">
        <f t="shared" si="6676"/>
        <v>0</v>
      </c>
      <c r="N1624" s="191">
        <f t="shared" si="6676"/>
        <v>0</v>
      </c>
      <c r="O1624" s="191">
        <f t="shared" si="6676"/>
        <v>0</v>
      </c>
      <c r="P1624" s="191">
        <f t="shared" si="6676"/>
        <v>0</v>
      </c>
      <c r="Q1624" s="191">
        <f t="shared" si="6676"/>
        <v>0</v>
      </c>
      <c r="R1624" s="191">
        <f t="shared" si="6676"/>
        <v>0</v>
      </c>
      <c r="S1624" s="191">
        <f t="shared" si="6676"/>
        <v>0</v>
      </c>
      <c r="T1624" s="191">
        <f t="shared" si="6676"/>
        <v>0</v>
      </c>
      <c r="U1624" s="191">
        <f t="shared" si="6676"/>
        <v>0</v>
      </c>
      <c r="V1624" s="163"/>
      <c r="W1624" s="191">
        <f t="shared" si="6575"/>
        <v>0</v>
      </c>
      <c r="X1624" s="191">
        <f t="shared" ref="X1624:AH1624" si="6677">X1445+W1624</f>
        <v>0</v>
      </c>
      <c r="Y1624" s="191">
        <f t="shared" si="6677"/>
        <v>0</v>
      </c>
      <c r="Z1624" s="191">
        <f t="shared" si="6677"/>
        <v>0</v>
      </c>
      <c r="AA1624" s="191">
        <f t="shared" si="6677"/>
        <v>0</v>
      </c>
      <c r="AB1624" s="191">
        <f t="shared" si="6677"/>
        <v>0</v>
      </c>
      <c r="AC1624" s="191">
        <f t="shared" si="6677"/>
        <v>0</v>
      </c>
      <c r="AD1624" s="191">
        <f t="shared" si="6677"/>
        <v>0</v>
      </c>
      <c r="AE1624" s="191">
        <f t="shared" si="6677"/>
        <v>0</v>
      </c>
      <c r="AF1624" s="191">
        <f t="shared" si="6677"/>
        <v>0</v>
      </c>
      <c r="AG1624" s="191">
        <f t="shared" si="6677"/>
        <v>0</v>
      </c>
      <c r="AH1624" s="191">
        <f t="shared" si="6677"/>
        <v>0</v>
      </c>
      <c r="AI1624" s="191"/>
      <c r="AJ1624" s="191">
        <f t="shared" ref="AJ1624:AJ1655" si="6678">AJ1445+AH1624</f>
        <v>0</v>
      </c>
      <c r="AK1624" s="191">
        <f t="shared" ref="AK1624:AU1624" si="6679">AK1445+AJ1624</f>
        <v>0</v>
      </c>
      <c r="AL1624" s="191">
        <f t="shared" si="6679"/>
        <v>0</v>
      </c>
      <c r="AM1624" s="191">
        <f t="shared" si="6679"/>
        <v>0</v>
      </c>
      <c r="AN1624" s="191">
        <f t="shared" si="6679"/>
        <v>0</v>
      </c>
      <c r="AO1624" s="191">
        <f t="shared" si="6679"/>
        <v>0</v>
      </c>
      <c r="AP1624" s="191">
        <f t="shared" si="6679"/>
        <v>0</v>
      </c>
      <c r="AQ1624" s="191">
        <f t="shared" si="6679"/>
        <v>0</v>
      </c>
      <c r="AR1624" s="191">
        <f t="shared" si="6679"/>
        <v>0</v>
      </c>
      <c r="AS1624" s="191">
        <f t="shared" si="6679"/>
        <v>0</v>
      </c>
      <c r="AT1624" s="191">
        <f t="shared" si="6679"/>
        <v>0</v>
      </c>
      <c r="AU1624" s="191">
        <f t="shared" si="6679"/>
        <v>0</v>
      </c>
      <c r="AV1624" s="191"/>
      <c r="AW1624" s="191">
        <f t="shared" si="6578"/>
        <v>0</v>
      </c>
      <c r="AX1624" s="191">
        <f t="shared" ref="AX1624:BH1624" si="6680">AX1445+AW1624</f>
        <v>0</v>
      </c>
      <c r="AY1624" s="191">
        <f t="shared" si="6680"/>
        <v>0</v>
      </c>
      <c r="AZ1624" s="191">
        <f t="shared" si="6680"/>
        <v>0</v>
      </c>
      <c r="BA1624" s="191">
        <f t="shared" si="6680"/>
        <v>0</v>
      </c>
      <c r="BB1624" s="191">
        <f t="shared" si="6680"/>
        <v>0</v>
      </c>
      <c r="BC1624" s="191">
        <f t="shared" si="6680"/>
        <v>0</v>
      </c>
      <c r="BD1624" s="191">
        <f t="shared" si="6680"/>
        <v>0</v>
      </c>
      <c r="BE1624" s="191">
        <f t="shared" si="6680"/>
        <v>0</v>
      </c>
      <c r="BF1624" s="191">
        <f t="shared" si="6680"/>
        <v>0</v>
      </c>
      <c r="BG1624" s="191">
        <f t="shared" si="6680"/>
        <v>-162.27356600000002</v>
      </c>
      <c r="BH1624" s="191">
        <f t="shared" si="6680"/>
        <v>-324.54713200000003</v>
      </c>
      <c r="BI1624" s="191"/>
      <c r="BV1624" s="163"/>
      <c r="CI1624" s="163"/>
      <c r="CV1624" s="163"/>
      <c r="DI1624" s="163"/>
      <c r="DV1624" s="163"/>
      <c r="EI1624" s="163"/>
    </row>
    <row r="1625" spans="1:139" ht="15.75" customHeight="1" outlineLevel="1" x14ac:dyDescent="0.25">
      <c r="A1625" s="2">
        <f t="shared" ref="A1625:E1625" si="6681">A1446</f>
        <v>58</v>
      </c>
      <c r="B1625" s="1" t="str">
        <f t="shared" si="6681"/>
        <v>TAU-TBD50</v>
      </c>
      <c r="C1625" s="1" t="str">
        <f t="shared" si="6681"/>
        <v>SPP TAU - Circuit 230020</v>
      </c>
      <c r="D1625" s="2" t="str">
        <f t="shared" si="6681"/>
        <v>TAU-TBD50.1</v>
      </c>
      <c r="E1625" s="162" t="str">
        <f t="shared" si="6681"/>
        <v>SPP TAU - Circuit 230020</v>
      </c>
      <c r="F1625" s="84"/>
      <c r="G1625" s="221"/>
      <c r="H1625" s="221"/>
      <c r="J1625" s="191">
        <f t="shared" ref="J1625:U1625" si="6682">J1446+I1625</f>
        <v>0</v>
      </c>
      <c r="K1625" s="191">
        <f t="shared" si="6682"/>
        <v>0</v>
      </c>
      <c r="L1625" s="191">
        <f t="shared" si="6682"/>
        <v>0</v>
      </c>
      <c r="M1625" s="191">
        <f t="shared" si="6682"/>
        <v>0</v>
      </c>
      <c r="N1625" s="191">
        <f t="shared" si="6682"/>
        <v>0</v>
      </c>
      <c r="O1625" s="191">
        <f t="shared" si="6682"/>
        <v>0</v>
      </c>
      <c r="P1625" s="191">
        <f t="shared" si="6682"/>
        <v>0</v>
      </c>
      <c r="Q1625" s="191">
        <f t="shared" si="6682"/>
        <v>0</v>
      </c>
      <c r="R1625" s="191">
        <f t="shared" si="6682"/>
        <v>0</v>
      </c>
      <c r="S1625" s="191">
        <f t="shared" si="6682"/>
        <v>0</v>
      </c>
      <c r="T1625" s="191">
        <f t="shared" si="6682"/>
        <v>0</v>
      </c>
      <c r="U1625" s="191">
        <f t="shared" si="6682"/>
        <v>0</v>
      </c>
      <c r="V1625" s="163"/>
      <c r="W1625" s="191">
        <f t="shared" si="6575"/>
        <v>0</v>
      </c>
      <c r="X1625" s="191">
        <f t="shared" ref="X1625:AH1625" si="6683">X1446+W1625</f>
        <v>0</v>
      </c>
      <c r="Y1625" s="191">
        <f t="shared" si="6683"/>
        <v>0</v>
      </c>
      <c r="Z1625" s="191">
        <f t="shared" si="6683"/>
        <v>0</v>
      </c>
      <c r="AA1625" s="191">
        <f t="shared" si="6683"/>
        <v>0</v>
      </c>
      <c r="AB1625" s="191">
        <f t="shared" si="6683"/>
        <v>0</v>
      </c>
      <c r="AC1625" s="191">
        <f t="shared" si="6683"/>
        <v>0</v>
      </c>
      <c r="AD1625" s="191">
        <f t="shared" si="6683"/>
        <v>0</v>
      </c>
      <c r="AE1625" s="191">
        <f t="shared" si="6683"/>
        <v>0</v>
      </c>
      <c r="AF1625" s="191">
        <f t="shared" si="6683"/>
        <v>0</v>
      </c>
      <c r="AG1625" s="191">
        <f t="shared" si="6683"/>
        <v>0</v>
      </c>
      <c r="AH1625" s="191">
        <f t="shared" si="6683"/>
        <v>0</v>
      </c>
      <c r="AI1625" s="191"/>
      <c r="AJ1625" s="191">
        <f t="shared" si="6678"/>
        <v>0</v>
      </c>
      <c r="AK1625" s="191">
        <f t="shared" ref="AK1625:AU1625" si="6684">AK1446+AJ1625</f>
        <v>0</v>
      </c>
      <c r="AL1625" s="191">
        <f t="shared" si="6684"/>
        <v>0</v>
      </c>
      <c r="AM1625" s="191">
        <f t="shared" si="6684"/>
        <v>0</v>
      </c>
      <c r="AN1625" s="191">
        <f t="shared" si="6684"/>
        <v>0</v>
      </c>
      <c r="AO1625" s="191">
        <f t="shared" si="6684"/>
        <v>0</v>
      </c>
      <c r="AP1625" s="191">
        <f t="shared" si="6684"/>
        <v>0</v>
      </c>
      <c r="AQ1625" s="191">
        <f t="shared" si="6684"/>
        <v>0</v>
      </c>
      <c r="AR1625" s="191">
        <f t="shared" si="6684"/>
        <v>0</v>
      </c>
      <c r="AS1625" s="191">
        <f t="shared" si="6684"/>
        <v>0</v>
      </c>
      <c r="AT1625" s="191">
        <f t="shared" si="6684"/>
        <v>0</v>
      </c>
      <c r="AU1625" s="191">
        <f t="shared" si="6684"/>
        <v>0</v>
      </c>
      <c r="AV1625" s="191"/>
      <c r="AW1625" s="191">
        <f t="shared" si="6578"/>
        <v>0</v>
      </c>
      <c r="AX1625" s="191">
        <f t="shared" ref="AX1625:BH1625" si="6685">AX1446+AW1625</f>
        <v>0</v>
      </c>
      <c r="AY1625" s="191">
        <f t="shared" si="6685"/>
        <v>0</v>
      </c>
      <c r="AZ1625" s="191">
        <f t="shared" si="6685"/>
        <v>0</v>
      </c>
      <c r="BA1625" s="191">
        <f t="shared" si="6685"/>
        <v>0</v>
      </c>
      <c r="BB1625" s="191">
        <f t="shared" si="6685"/>
        <v>0</v>
      </c>
      <c r="BC1625" s="191">
        <f t="shared" si="6685"/>
        <v>0</v>
      </c>
      <c r="BD1625" s="191">
        <f t="shared" si="6685"/>
        <v>0</v>
      </c>
      <c r="BE1625" s="191">
        <f t="shared" si="6685"/>
        <v>0</v>
      </c>
      <c r="BF1625" s="191">
        <f t="shared" si="6685"/>
        <v>0</v>
      </c>
      <c r="BG1625" s="191">
        <f t="shared" si="6685"/>
        <v>0</v>
      </c>
      <c r="BH1625" s="191">
        <f t="shared" si="6685"/>
        <v>0</v>
      </c>
      <c r="BI1625" s="191"/>
      <c r="BV1625" s="163"/>
      <c r="CI1625" s="163"/>
      <c r="CV1625" s="163"/>
      <c r="DI1625" s="163"/>
      <c r="DV1625" s="163"/>
      <c r="EI1625" s="163"/>
    </row>
    <row r="1626" spans="1:139" ht="15.75" customHeight="1" outlineLevel="1" x14ac:dyDescent="0.25">
      <c r="A1626" s="2">
        <f t="shared" ref="A1626:E1626" si="6686">A1447</f>
        <v>59</v>
      </c>
      <c r="B1626" s="1" t="str">
        <f t="shared" si="6686"/>
        <v>TAU-TBD51</v>
      </c>
      <c r="C1626" s="1" t="str">
        <f t="shared" si="6686"/>
        <v>SPP TAU - Circuit 230623</v>
      </c>
      <c r="D1626" s="2" t="str">
        <f t="shared" si="6686"/>
        <v>TAU-TBD51.1</v>
      </c>
      <c r="E1626" s="162" t="str">
        <f t="shared" si="6686"/>
        <v>SPP TAU - Circuit 230623</v>
      </c>
      <c r="F1626" s="84"/>
      <c r="G1626" s="221"/>
      <c r="H1626" s="221"/>
      <c r="J1626" s="191">
        <f t="shared" ref="J1626:U1626" si="6687">J1447+I1626</f>
        <v>0</v>
      </c>
      <c r="K1626" s="191">
        <f t="shared" si="6687"/>
        <v>0</v>
      </c>
      <c r="L1626" s="191">
        <f t="shared" si="6687"/>
        <v>0</v>
      </c>
      <c r="M1626" s="191">
        <f t="shared" si="6687"/>
        <v>0</v>
      </c>
      <c r="N1626" s="191">
        <f t="shared" si="6687"/>
        <v>0</v>
      </c>
      <c r="O1626" s="191">
        <f t="shared" si="6687"/>
        <v>0</v>
      </c>
      <c r="P1626" s="191">
        <f t="shared" si="6687"/>
        <v>0</v>
      </c>
      <c r="Q1626" s="191">
        <f t="shared" si="6687"/>
        <v>0</v>
      </c>
      <c r="R1626" s="191">
        <f t="shared" si="6687"/>
        <v>0</v>
      </c>
      <c r="S1626" s="191">
        <f t="shared" si="6687"/>
        <v>0</v>
      </c>
      <c r="T1626" s="191">
        <f t="shared" si="6687"/>
        <v>0</v>
      </c>
      <c r="U1626" s="191">
        <f t="shared" si="6687"/>
        <v>0</v>
      </c>
      <c r="V1626" s="163"/>
      <c r="W1626" s="191">
        <f t="shared" si="6575"/>
        <v>0</v>
      </c>
      <c r="X1626" s="191">
        <f t="shared" ref="X1626:AH1626" si="6688">X1447+W1626</f>
        <v>0</v>
      </c>
      <c r="Y1626" s="191">
        <f t="shared" si="6688"/>
        <v>0</v>
      </c>
      <c r="Z1626" s="191">
        <f t="shared" si="6688"/>
        <v>0</v>
      </c>
      <c r="AA1626" s="191">
        <f t="shared" si="6688"/>
        <v>0</v>
      </c>
      <c r="AB1626" s="191">
        <f t="shared" si="6688"/>
        <v>0</v>
      </c>
      <c r="AC1626" s="191">
        <f t="shared" si="6688"/>
        <v>0</v>
      </c>
      <c r="AD1626" s="191">
        <f t="shared" si="6688"/>
        <v>0</v>
      </c>
      <c r="AE1626" s="191">
        <f t="shared" si="6688"/>
        <v>0</v>
      </c>
      <c r="AF1626" s="191">
        <f t="shared" si="6688"/>
        <v>0</v>
      </c>
      <c r="AG1626" s="191">
        <f t="shared" si="6688"/>
        <v>0</v>
      </c>
      <c r="AH1626" s="191">
        <f t="shared" si="6688"/>
        <v>0</v>
      </c>
      <c r="AI1626" s="191"/>
      <c r="AJ1626" s="191">
        <f t="shared" si="6678"/>
        <v>0</v>
      </c>
      <c r="AK1626" s="191">
        <f t="shared" ref="AK1626:AU1626" si="6689">AK1447+AJ1626</f>
        <v>0</v>
      </c>
      <c r="AL1626" s="191">
        <f t="shared" si="6689"/>
        <v>0</v>
      </c>
      <c r="AM1626" s="191">
        <f t="shared" si="6689"/>
        <v>0</v>
      </c>
      <c r="AN1626" s="191">
        <f t="shared" si="6689"/>
        <v>0</v>
      </c>
      <c r="AO1626" s="191">
        <f t="shared" si="6689"/>
        <v>0</v>
      </c>
      <c r="AP1626" s="191">
        <f t="shared" si="6689"/>
        <v>0</v>
      </c>
      <c r="AQ1626" s="191">
        <f t="shared" si="6689"/>
        <v>0</v>
      </c>
      <c r="AR1626" s="191">
        <f t="shared" si="6689"/>
        <v>0</v>
      </c>
      <c r="AS1626" s="191">
        <f t="shared" si="6689"/>
        <v>0</v>
      </c>
      <c r="AT1626" s="191">
        <f t="shared" si="6689"/>
        <v>0</v>
      </c>
      <c r="AU1626" s="191">
        <f t="shared" si="6689"/>
        <v>0</v>
      </c>
      <c r="AV1626" s="191"/>
      <c r="AW1626" s="191">
        <f t="shared" si="6578"/>
        <v>0</v>
      </c>
      <c r="AX1626" s="191">
        <f t="shared" ref="AX1626:BH1626" si="6690">AX1447+AW1626</f>
        <v>0</v>
      </c>
      <c r="AY1626" s="191">
        <f t="shared" si="6690"/>
        <v>0</v>
      </c>
      <c r="AZ1626" s="191">
        <f t="shared" si="6690"/>
        <v>0</v>
      </c>
      <c r="BA1626" s="191">
        <f t="shared" si="6690"/>
        <v>0</v>
      </c>
      <c r="BB1626" s="191">
        <f t="shared" si="6690"/>
        <v>0</v>
      </c>
      <c r="BC1626" s="191">
        <f t="shared" si="6690"/>
        <v>0</v>
      </c>
      <c r="BD1626" s="191">
        <f t="shared" si="6690"/>
        <v>0</v>
      </c>
      <c r="BE1626" s="191">
        <f t="shared" si="6690"/>
        <v>0</v>
      </c>
      <c r="BF1626" s="191">
        <f t="shared" si="6690"/>
        <v>0</v>
      </c>
      <c r="BG1626" s="191">
        <f t="shared" si="6690"/>
        <v>0</v>
      </c>
      <c r="BH1626" s="191">
        <f t="shared" si="6690"/>
        <v>0</v>
      </c>
      <c r="BI1626" s="191"/>
      <c r="BV1626" s="163"/>
      <c r="CI1626" s="163"/>
      <c r="CV1626" s="163"/>
      <c r="DI1626" s="163"/>
      <c r="DV1626" s="163"/>
      <c r="EI1626" s="163"/>
    </row>
    <row r="1627" spans="1:139" ht="15.75" customHeight="1" outlineLevel="1" x14ac:dyDescent="0.25">
      <c r="A1627" s="2">
        <f t="shared" ref="A1627:E1627" si="6691">A1448</f>
        <v>60</v>
      </c>
      <c r="B1627" s="1" t="str">
        <f t="shared" si="6691"/>
        <v>TAU-TBD52</v>
      </c>
      <c r="C1627" s="1" t="str">
        <f t="shared" si="6691"/>
        <v>SPP TAU - Circuit 230604</v>
      </c>
      <c r="D1627" s="2" t="str">
        <f t="shared" si="6691"/>
        <v>TAU-TBD52.1</v>
      </c>
      <c r="E1627" s="162" t="str">
        <f t="shared" si="6691"/>
        <v>SPP TAU - Circuit 230604</v>
      </c>
      <c r="F1627" s="84"/>
      <c r="G1627" s="221"/>
      <c r="H1627" s="221"/>
      <c r="J1627" s="191">
        <f t="shared" ref="J1627:U1627" si="6692">J1448+I1627</f>
        <v>0</v>
      </c>
      <c r="K1627" s="191">
        <f t="shared" si="6692"/>
        <v>0</v>
      </c>
      <c r="L1627" s="191">
        <f t="shared" si="6692"/>
        <v>0</v>
      </c>
      <c r="M1627" s="191">
        <f t="shared" si="6692"/>
        <v>0</v>
      </c>
      <c r="N1627" s="191">
        <f t="shared" si="6692"/>
        <v>0</v>
      </c>
      <c r="O1627" s="191">
        <f t="shared" si="6692"/>
        <v>0</v>
      </c>
      <c r="P1627" s="191">
        <f t="shared" si="6692"/>
        <v>0</v>
      </c>
      <c r="Q1627" s="191">
        <f t="shared" si="6692"/>
        <v>0</v>
      </c>
      <c r="R1627" s="191">
        <f t="shared" si="6692"/>
        <v>0</v>
      </c>
      <c r="S1627" s="191">
        <f t="shared" si="6692"/>
        <v>0</v>
      </c>
      <c r="T1627" s="191">
        <f t="shared" si="6692"/>
        <v>0</v>
      </c>
      <c r="U1627" s="191">
        <f t="shared" si="6692"/>
        <v>0</v>
      </c>
      <c r="V1627" s="163"/>
      <c r="W1627" s="191">
        <f t="shared" si="6575"/>
        <v>0</v>
      </c>
      <c r="X1627" s="191">
        <f t="shared" ref="X1627:AH1627" si="6693">X1448+W1627</f>
        <v>0</v>
      </c>
      <c r="Y1627" s="191">
        <f t="shared" si="6693"/>
        <v>0</v>
      </c>
      <c r="Z1627" s="191">
        <f t="shared" si="6693"/>
        <v>0</v>
      </c>
      <c r="AA1627" s="191">
        <f t="shared" si="6693"/>
        <v>0</v>
      </c>
      <c r="AB1627" s="191">
        <f t="shared" si="6693"/>
        <v>0</v>
      </c>
      <c r="AC1627" s="191">
        <f t="shared" si="6693"/>
        <v>0</v>
      </c>
      <c r="AD1627" s="191">
        <f t="shared" si="6693"/>
        <v>0</v>
      </c>
      <c r="AE1627" s="191">
        <f t="shared" si="6693"/>
        <v>0</v>
      </c>
      <c r="AF1627" s="191">
        <f t="shared" si="6693"/>
        <v>0</v>
      </c>
      <c r="AG1627" s="191">
        <f t="shared" si="6693"/>
        <v>0</v>
      </c>
      <c r="AH1627" s="191">
        <f t="shared" si="6693"/>
        <v>0</v>
      </c>
      <c r="AI1627" s="191"/>
      <c r="AJ1627" s="191">
        <f t="shared" si="6678"/>
        <v>0</v>
      </c>
      <c r="AK1627" s="191">
        <f t="shared" ref="AK1627:AU1627" si="6694">AK1448+AJ1627</f>
        <v>0</v>
      </c>
      <c r="AL1627" s="191">
        <f t="shared" si="6694"/>
        <v>0</v>
      </c>
      <c r="AM1627" s="191">
        <f t="shared" si="6694"/>
        <v>0</v>
      </c>
      <c r="AN1627" s="191">
        <f t="shared" si="6694"/>
        <v>0</v>
      </c>
      <c r="AO1627" s="191">
        <f t="shared" si="6694"/>
        <v>0</v>
      </c>
      <c r="AP1627" s="191">
        <f t="shared" si="6694"/>
        <v>0</v>
      </c>
      <c r="AQ1627" s="191">
        <f t="shared" si="6694"/>
        <v>0</v>
      </c>
      <c r="AR1627" s="191">
        <f t="shared" si="6694"/>
        <v>0</v>
      </c>
      <c r="AS1627" s="191">
        <f t="shared" si="6694"/>
        <v>0</v>
      </c>
      <c r="AT1627" s="191">
        <f t="shared" si="6694"/>
        <v>0</v>
      </c>
      <c r="AU1627" s="191">
        <f t="shared" si="6694"/>
        <v>0</v>
      </c>
      <c r="AV1627" s="191"/>
      <c r="AW1627" s="191">
        <f t="shared" si="6578"/>
        <v>0</v>
      </c>
      <c r="AX1627" s="191">
        <f t="shared" ref="AX1627:BH1627" si="6695">AX1448+AW1627</f>
        <v>0</v>
      </c>
      <c r="AY1627" s="191">
        <f t="shared" si="6695"/>
        <v>0</v>
      </c>
      <c r="AZ1627" s="191">
        <f t="shared" si="6695"/>
        <v>0</v>
      </c>
      <c r="BA1627" s="191">
        <f t="shared" si="6695"/>
        <v>0</v>
      </c>
      <c r="BB1627" s="191">
        <f t="shared" si="6695"/>
        <v>0</v>
      </c>
      <c r="BC1627" s="191">
        <f t="shared" si="6695"/>
        <v>0</v>
      </c>
      <c r="BD1627" s="191">
        <f t="shared" si="6695"/>
        <v>0</v>
      </c>
      <c r="BE1627" s="191">
        <f t="shared" si="6695"/>
        <v>0</v>
      </c>
      <c r="BF1627" s="191">
        <f t="shared" si="6695"/>
        <v>0</v>
      </c>
      <c r="BG1627" s="191">
        <f t="shared" si="6695"/>
        <v>0</v>
      </c>
      <c r="BH1627" s="191">
        <f t="shared" si="6695"/>
        <v>0</v>
      </c>
      <c r="BI1627" s="191"/>
      <c r="BV1627" s="163"/>
      <c r="CI1627" s="163"/>
      <c r="CV1627" s="163"/>
      <c r="DI1627" s="163"/>
      <c r="DV1627" s="163"/>
      <c r="EI1627" s="163"/>
    </row>
    <row r="1628" spans="1:139" ht="15.75" customHeight="1" outlineLevel="1" x14ac:dyDescent="0.25">
      <c r="A1628" s="2">
        <f t="shared" ref="A1628:E1628" si="6696">A1449</f>
        <v>61</v>
      </c>
      <c r="B1628" s="1" t="str">
        <f t="shared" si="6696"/>
        <v>TAU-TBD53</v>
      </c>
      <c r="C1628" s="1" t="str">
        <f t="shared" si="6696"/>
        <v>SPP TAU - Circuit 66035</v>
      </c>
      <c r="D1628" s="2" t="str">
        <f t="shared" si="6696"/>
        <v>TAU-TBD53.1</v>
      </c>
      <c r="E1628" s="162" t="str">
        <f t="shared" si="6696"/>
        <v>SPP TAU - Circuit 66035</v>
      </c>
      <c r="F1628" s="84"/>
      <c r="G1628" s="221"/>
      <c r="H1628" s="221"/>
      <c r="J1628" s="191">
        <f t="shared" ref="J1628:U1628" si="6697">J1449+I1628</f>
        <v>0</v>
      </c>
      <c r="K1628" s="191">
        <f t="shared" si="6697"/>
        <v>0</v>
      </c>
      <c r="L1628" s="191">
        <f t="shared" si="6697"/>
        <v>0</v>
      </c>
      <c r="M1628" s="191">
        <f t="shared" si="6697"/>
        <v>0</v>
      </c>
      <c r="N1628" s="191">
        <f t="shared" si="6697"/>
        <v>0</v>
      </c>
      <c r="O1628" s="191">
        <f t="shared" si="6697"/>
        <v>0</v>
      </c>
      <c r="P1628" s="191">
        <f t="shared" si="6697"/>
        <v>0</v>
      </c>
      <c r="Q1628" s="191">
        <f t="shared" si="6697"/>
        <v>0</v>
      </c>
      <c r="R1628" s="191">
        <f t="shared" si="6697"/>
        <v>0</v>
      </c>
      <c r="S1628" s="191">
        <f t="shared" si="6697"/>
        <v>0</v>
      </c>
      <c r="T1628" s="191">
        <f t="shared" si="6697"/>
        <v>0</v>
      </c>
      <c r="U1628" s="191">
        <f t="shared" si="6697"/>
        <v>0</v>
      </c>
      <c r="V1628" s="163"/>
      <c r="W1628" s="191">
        <f t="shared" si="6575"/>
        <v>0</v>
      </c>
      <c r="X1628" s="191">
        <f t="shared" ref="X1628:AH1628" si="6698">X1449+W1628</f>
        <v>0</v>
      </c>
      <c r="Y1628" s="191">
        <f t="shared" si="6698"/>
        <v>0</v>
      </c>
      <c r="Z1628" s="191">
        <f t="shared" si="6698"/>
        <v>0</v>
      </c>
      <c r="AA1628" s="191">
        <f t="shared" si="6698"/>
        <v>0</v>
      </c>
      <c r="AB1628" s="191">
        <f t="shared" si="6698"/>
        <v>0</v>
      </c>
      <c r="AC1628" s="191">
        <f t="shared" si="6698"/>
        <v>0</v>
      </c>
      <c r="AD1628" s="191">
        <f t="shared" si="6698"/>
        <v>0</v>
      </c>
      <c r="AE1628" s="191">
        <f t="shared" si="6698"/>
        <v>0</v>
      </c>
      <c r="AF1628" s="191">
        <f t="shared" si="6698"/>
        <v>0</v>
      </c>
      <c r="AG1628" s="191">
        <f t="shared" si="6698"/>
        <v>0</v>
      </c>
      <c r="AH1628" s="191">
        <f t="shared" si="6698"/>
        <v>0</v>
      </c>
      <c r="AI1628" s="191"/>
      <c r="AJ1628" s="191">
        <f t="shared" si="6678"/>
        <v>0</v>
      </c>
      <c r="AK1628" s="191">
        <f t="shared" ref="AK1628:AU1628" si="6699">AK1449+AJ1628</f>
        <v>0</v>
      </c>
      <c r="AL1628" s="191">
        <f t="shared" si="6699"/>
        <v>0</v>
      </c>
      <c r="AM1628" s="191">
        <f t="shared" si="6699"/>
        <v>0</v>
      </c>
      <c r="AN1628" s="191">
        <f t="shared" si="6699"/>
        <v>0</v>
      </c>
      <c r="AO1628" s="191">
        <f t="shared" si="6699"/>
        <v>0</v>
      </c>
      <c r="AP1628" s="191">
        <f t="shared" si="6699"/>
        <v>0</v>
      </c>
      <c r="AQ1628" s="191">
        <f t="shared" si="6699"/>
        <v>0</v>
      </c>
      <c r="AR1628" s="191">
        <f t="shared" si="6699"/>
        <v>0</v>
      </c>
      <c r="AS1628" s="191">
        <f t="shared" si="6699"/>
        <v>0</v>
      </c>
      <c r="AT1628" s="191">
        <f t="shared" si="6699"/>
        <v>0</v>
      </c>
      <c r="AU1628" s="191">
        <f t="shared" si="6699"/>
        <v>0</v>
      </c>
      <c r="AV1628" s="191"/>
      <c r="AW1628" s="191">
        <f t="shared" si="6578"/>
        <v>0</v>
      </c>
      <c r="AX1628" s="191">
        <f t="shared" ref="AX1628:BH1628" si="6700">AX1449+AW1628</f>
        <v>0</v>
      </c>
      <c r="AY1628" s="191">
        <f t="shared" si="6700"/>
        <v>0</v>
      </c>
      <c r="AZ1628" s="191">
        <f t="shared" si="6700"/>
        <v>0</v>
      </c>
      <c r="BA1628" s="191">
        <f t="shared" si="6700"/>
        <v>0</v>
      </c>
      <c r="BB1628" s="191">
        <f t="shared" si="6700"/>
        <v>0</v>
      </c>
      <c r="BC1628" s="191">
        <f t="shared" si="6700"/>
        <v>0</v>
      </c>
      <c r="BD1628" s="191">
        <f t="shared" si="6700"/>
        <v>0</v>
      </c>
      <c r="BE1628" s="191">
        <f t="shared" si="6700"/>
        <v>0</v>
      </c>
      <c r="BF1628" s="191">
        <f t="shared" si="6700"/>
        <v>0</v>
      </c>
      <c r="BG1628" s="191">
        <f t="shared" si="6700"/>
        <v>0</v>
      </c>
      <c r="BH1628" s="191">
        <f t="shared" si="6700"/>
        <v>0</v>
      </c>
      <c r="BI1628" s="191"/>
      <c r="BV1628" s="163"/>
      <c r="CI1628" s="163"/>
      <c r="CV1628" s="163"/>
      <c r="DI1628" s="163"/>
      <c r="DV1628" s="163"/>
      <c r="EI1628" s="163"/>
    </row>
    <row r="1629" spans="1:139" ht="15.75" customHeight="1" outlineLevel="1" x14ac:dyDescent="0.25">
      <c r="A1629" s="2">
        <f t="shared" ref="A1629:E1629" si="6701">A1450</f>
        <v>62</v>
      </c>
      <c r="B1629" s="1" t="str">
        <f t="shared" si="6701"/>
        <v>TAU-TBD54</v>
      </c>
      <c r="C1629" s="1" t="str">
        <f t="shared" si="6701"/>
        <v>SPP TAU - Circuit 66067</v>
      </c>
      <c r="D1629" s="2" t="str">
        <f t="shared" si="6701"/>
        <v>TAU-TBD54.1</v>
      </c>
      <c r="E1629" s="162" t="str">
        <f t="shared" si="6701"/>
        <v>SPP TAU - Circuit 66067</v>
      </c>
      <c r="F1629" s="84"/>
      <c r="G1629" s="221"/>
      <c r="H1629" s="221"/>
      <c r="J1629" s="191">
        <f t="shared" ref="J1629:U1629" si="6702">J1450+I1629</f>
        <v>0</v>
      </c>
      <c r="K1629" s="191">
        <f t="shared" si="6702"/>
        <v>0</v>
      </c>
      <c r="L1629" s="191">
        <f t="shared" si="6702"/>
        <v>0</v>
      </c>
      <c r="M1629" s="191">
        <f t="shared" si="6702"/>
        <v>0</v>
      </c>
      <c r="N1629" s="191">
        <f t="shared" si="6702"/>
        <v>0</v>
      </c>
      <c r="O1629" s="191">
        <f t="shared" si="6702"/>
        <v>0</v>
      </c>
      <c r="P1629" s="191">
        <f t="shared" si="6702"/>
        <v>0</v>
      </c>
      <c r="Q1629" s="191">
        <f t="shared" si="6702"/>
        <v>0</v>
      </c>
      <c r="R1629" s="191">
        <f t="shared" si="6702"/>
        <v>0</v>
      </c>
      <c r="S1629" s="191">
        <f t="shared" si="6702"/>
        <v>0</v>
      </c>
      <c r="T1629" s="191">
        <f t="shared" si="6702"/>
        <v>0</v>
      </c>
      <c r="U1629" s="191">
        <f t="shared" si="6702"/>
        <v>0</v>
      </c>
      <c r="V1629" s="163"/>
      <c r="W1629" s="191">
        <f t="shared" si="6575"/>
        <v>0</v>
      </c>
      <c r="X1629" s="191">
        <f t="shared" ref="X1629:AH1629" si="6703">X1450+W1629</f>
        <v>0</v>
      </c>
      <c r="Y1629" s="191">
        <f t="shared" si="6703"/>
        <v>0</v>
      </c>
      <c r="Z1629" s="191">
        <f t="shared" si="6703"/>
        <v>0</v>
      </c>
      <c r="AA1629" s="191">
        <f t="shared" si="6703"/>
        <v>0</v>
      </c>
      <c r="AB1629" s="191">
        <f t="shared" si="6703"/>
        <v>0</v>
      </c>
      <c r="AC1629" s="191">
        <f t="shared" si="6703"/>
        <v>0</v>
      </c>
      <c r="AD1629" s="191">
        <f t="shared" si="6703"/>
        <v>0</v>
      </c>
      <c r="AE1629" s="191">
        <f t="shared" si="6703"/>
        <v>0</v>
      </c>
      <c r="AF1629" s="191">
        <f t="shared" si="6703"/>
        <v>0</v>
      </c>
      <c r="AG1629" s="191">
        <f t="shared" si="6703"/>
        <v>0</v>
      </c>
      <c r="AH1629" s="191">
        <f t="shared" si="6703"/>
        <v>0</v>
      </c>
      <c r="AI1629" s="191"/>
      <c r="AJ1629" s="191">
        <f t="shared" si="6678"/>
        <v>0</v>
      </c>
      <c r="AK1629" s="191">
        <f t="shared" ref="AK1629:AU1629" si="6704">AK1450+AJ1629</f>
        <v>0</v>
      </c>
      <c r="AL1629" s="191">
        <f t="shared" si="6704"/>
        <v>0</v>
      </c>
      <c r="AM1629" s="191">
        <f t="shared" si="6704"/>
        <v>0</v>
      </c>
      <c r="AN1629" s="191">
        <f t="shared" si="6704"/>
        <v>0</v>
      </c>
      <c r="AO1629" s="191">
        <f t="shared" si="6704"/>
        <v>0</v>
      </c>
      <c r="AP1629" s="191">
        <f t="shared" si="6704"/>
        <v>0</v>
      </c>
      <c r="AQ1629" s="191">
        <f t="shared" si="6704"/>
        <v>0</v>
      </c>
      <c r="AR1629" s="191">
        <f t="shared" si="6704"/>
        <v>0</v>
      </c>
      <c r="AS1629" s="191">
        <f t="shared" si="6704"/>
        <v>0</v>
      </c>
      <c r="AT1629" s="191">
        <f t="shared" si="6704"/>
        <v>0</v>
      </c>
      <c r="AU1629" s="191">
        <f t="shared" si="6704"/>
        <v>0</v>
      </c>
      <c r="AV1629" s="191"/>
      <c r="AW1629" s="191">
        <f t="shared" si="6578"/>
        <v>0</v>
      </c>
      <c r="AX1629" s="191">
        <f t="shared" ref="AX1629:BH1629" si="6705">AX1450+AW1629</f>
        <v>0</v>
      </c>
      <c r="AY1629" s="191">
        <f t="shared" si="6705"/>
        <v>0</v>
      </c>
      <c r="AZ1629" s="191">
        <f t="shared" si="6705"/>
        <v>0</v>
      </c>
      <c r="BA1629" s="191">
        <f t="shared" si="6705"/>
        <v>0</v>
      </c>
      <c r="BB1629" s="191">
        <f t="shared" si="6705"/>
        <v>0</v>
      </c>
      <c r="BC1629" s="191">
        <f t="shared" si="6705"/>
        <v>0</v>
      </c>
      <c r="BD1629" s="191">
        <f t="shared" si="6705"/>
        <v>0</v>
      </c>
      <c r="BE1629" s="191">
        <f t="shared" si="6705"/>
        <v>0</v>
      </c>
      <c r="BF1629" s="191">
        <f t="shared" si="6705"/>
        <v>0</v>
      </c>
      <c r="BG1629" s="191">
        <f t="shared" si="6705"/>
        <v>0</v>
      </c>
      <c r="BH1629" s="191">
        <f t="shared" si="6705"/>
        <v>0</v>
      </c>
      <c r="BI1629" s="191"/>
      <c r="BV1629" s="163"/>
      <c r="CI1629" s="163"/>
      <c r="CV1629" s="163"/>
      <c r="DI1629" s="163"/>
      <c r="DV1629" s="163"/>
      <c r="EI1629" s="163"/>
    </row>
    <row r="1630" spans="1:139" ht="15.75" customHeight="1" outlineLevel="1" x14ac:dyDescent="0.25">
      <c r="A1630" s="2">
        <f t="shared" ref="A1630:E1630" si="6706">A1451</f>
        <v>63</v>
      </c>
      <c r="B1630" s="1" t="str">
        <f t="shared" si="6706"/>
        <v>TAU-TBD55</v>
      </c>
      <c r="C1630" s="1" t="str">
        <f t="shared" si="6706"/>
        <v>SPP TAU - Circuit 66042</v>
      </c>
      <c r="D1630" s="2" t="str">
        <f t="shared" si="6706"/>
        <v>TAU-TBD55.1</v>
      </c>
      <c r="E1630" s="162" t="str">
        <f t="shared" si="6706"/>
        <v>SPP TAU - Circuit 66042</v>
      </c>
      <c r="F1630" s="84"/>
      <c r="G1630" s="221"/>
      <c r="H1630" s="221"/>
      <c r="J1630" s="191">
        <f t="shared" ref="J1630:U1630" si="6707">J1451+I1630</f>
        <v>0</v>
      </c>
      <c r="K1630" s="191">
        <f t="shared" si="6707"/>
        <v>0</v>
      </c>
      <c r="L1630" s="191">
        <f t="shared" si="6707"/>
        <v>0</v>
      </c>
      <c r="M1630" s="191">
        <f t="shared" si="6707"/>
        <v>0</v>
      </c>
      <c r="N1630" s="191">
        <f t="shared" si="6707"/>
        <v>0</v>
      </c>
      <c r="O1630" s="191">
        <f t="shared" si="6707"/>
        <v>0</v>
      </c>
      <c r="P1630" s="191">
        <f t="shared" si="6707"/>
        <v>0</v>
      </c>
      <c r="Q1630" s="191">
        <f t="shared" si="6707"/>
        <v>0</v>
      </c>
      <c r="R1630" s="191">
        <f t="shared" si="6707"/>
        <v>0</v>
      </c>
      <c r="S1630" s="191">
        <f t="shared" si="6707"/>
        <v>0</v>
      </c>
      <c r="T1630" s="191">
        <f t="shared" si="6707"/>
        <v>0</v>
      </c>
      <c r="U1630" s="191">
        <f t="shared" si="6707"/>
        <v>0</v>
      </c>
      <c r="V1630" s="163"/>
      <c r="W1630" s="191">
        <f t="shared" si="6575"/>
        <v>0</v>
      </c>
      <c r="X1630" s="191">
        <f t="shared" ref="X1630:AH1630" si="6708">X1451+W1630</f>
        <v>0</v>
      </c>
      <c r="Y1630" s="191">
        <f t="shared" si="6708"/>
        <v>0</v>
      </c>
      <c r="Z1630" s="191">
        <f t="shared" si="6708"/>
        <v>0</v>
      </c>
      <c r="AA1630" s="191">
        <f t="shared" si="6708"/>
        <v>0</v>
      </c>
      <c r="AB1630" s="191">
        <f t="shared" si="6708"/>
        <v>0</v>
      </c>
      <c r="AC1630" s="191">
        <f t="shared" si="6708"/>
        <v>0</v>
      </c>
      <c r="AD1630" s="191">
        <f t="shared" si="6708"/>
        <v>0</v>
      </c>
      <c r="AE1630" s="191">
        <f t="shared" si="6708"/>
        <v>0</v>
      </c>
      <c r="AF1630" s="191">
        <f t="shared" si="6708"/>
        <v>0</v>
      </c>
      <c r="AG1630" s="191">
        <f t="shared" si="6708"/>
        <v>0</v>
      </c>
      <c r="AH1630" s="191">
        <f t="shared" si="6708"/>
        <v>0</v>
      </c>
      <c r="AI1630" s="191"/>
      <c r="AJ1630" s="191">
        <f t="shared" si="6678"/>
        <v>0</v>
      </c>
      <c r="AK1630" s="191">
        <f t="shared" ref="AK1630:AU1630" si="6709">AK1451+AJ1630</f>
        <v>0</v>
      </c>
      <c r="AL1630" s="191">
        <f t="shared" si="6709"/>
        <v>0</v>
      </c>
      <c r="AM1630" s="191">
        <f t="shared" si="6709"/>
        <v>0</v>
      </c>
      <c r="AN1630" s="191">
        <f t="shared" si="6709"/>
        <v>0</v>
      </c>
      <c r="AO1630" s="191">
        <f t="shared" si="6709"/>
        <v>0</v>
      </c>
      <c r="AP1630" s="191">
        <f t="shared" si="6709"/>
        <v>0</v>
      </c>
      <c r="AQ1630" s="191">
        <f t="shared" si="6709"/>
        <v>0</v>
      </c>
      <c r="AR1630" s="191">
        <f t="shared" si="6709"/>
        <v>0</v>
      </c>
      <c r="AS1630" s="191">
        <f t="shared" si="6709"/>
        <v>0</v>
      </c>
      <c r="AT1630" s="191">
        <f t="shared" si="6709"/>
        <v>0</v>
      </c>
      <c r="AU1630" s="191">
        <f t="shared" si="6709"/>
        <v>0</v>
      </c>
      <c r="AV1630" s="191"/>
      <c r="AW1630" s="191">
        <f t="shared" si="6578"/>
        <v>0</v>
      </c>
      <c r="AX1630" s="191">
        <f t="shared" ref="AX1630:BH1630" si="6710">AX1451+AW1630</f>
        <v>0</v>
      </c>
      <c r="AY1630" s="191">
        <f t="shared" si="6710"/>
        <v>0</v>
      </c>
      <c r="AZ1630" s="191">
        <f t="shared" si="6710"/>
        <v>0</v>
      </c>
      <c r="BA1630" s="191">
        <f t="shared" si="6710"/>
        <v>0</v>
      </c>
      <c r="BB1630" s="191">
        <f t="shared" si="6710"/>
        <v>0</v>
      </c>
      <c r="BC1630" s="191">
        <f t="shared" si="6710"/>
        <v>0</v>
      </c>
      <c r="BD1630" s="191">
        <f t="shared" si="6710"/>
        <v>0</v>
      </c>
      <c r="BE1630" s="191">
        <f t="shared" si="6710"/>
        <v>0</v>
      </c>
      <c r="BF1630" s="191">
        <f t="shared" si="6710"/>
        <v>0</v>
      </c>
      <c r="BG1630" s="191">
        <f t="shared" si="6710"/>
        <v>0</v>
      </c>
      <c r="BH1630" s="191">
        <f t="shared" si="6710"/>
        <v>0</v>
      </c>
      <c r="BI1630" s="191"/>
      <c r="BV1630" s="163"/>
      <c r="CI1630" s="163"/>
      <c r="CV1630" s="163"/>
      <c r="DI1630" s="163"/>
      <c r="DV1630" s="163"/>
      <c r="EI1630" s="163"/>
    </row>
    <row r="1631" spans="1:139" ht="15.75" customHeight="1" outlineLevel="1" x14ac:dyDescent="0.25">
      <c r="A1631" s="2">
        <f t="shared" ref="A1631:E1631" si="6711">A1452</f>
        <v>64</v>
      </c>
      <c r="B1631" s="1" t="str">
        <f t="shared" si="6711"/>
        <v>TAU-TBD56</v>
      </c>
      <c r="C1631" s="1" t="str">
        <f t="shared" si="6711"/>
        <v>SPP TAU - Circuit 66652</v>
      </c>
      <c r="D1631" s="2" t="str">
        <f t="shared" si="6711"/>
        <v>TAU-TBD56.1</v>
      </c>
      <c r="E1631" s="162" t="str">
        <f t="shared" si="6711"/>
        <v>SPP TAU - Circuit 66652</v>
      </c>
      <c r="F1631" s="84"/>
      <c r="G1631" s="221"/>
      <c r="H1631" s="221"/>
      <c r="J1631" s="191">
        <f t="shared" ref="J1631:U1631" si="6712">J1452+I1631</f>
        <v>0</v>
      </c>
      <c r="K1631" s="191">
        <f t="shared" si="6712"/>
        <v>0</v>
      </c>
      <c r="L1631" s="191">
        <f t="shared" si="6712"/>
        <v>0</v>
      </c>
      <c r="M1631" s="191">
        <f t="shared" si="6712"/>
        <v>0</v>
      </c>
      <c r="N1631" s="191">
        <f t="shared" si="6712"/>
        <v>0</v>
      </c>
      <c r="O1631" s="191">
        <f t="shared" si="6712"/>
        <v>0</v>
      </c>
      <c r="P1631" s="191">
        <f t="shared" si="6712"/>
        <v>0</v>
      </c>
      <c r="Q1631" s="191">
        <f t="shared" si="6712"/>
        <v>0</v>
      </c>
      <c r="R1631" s="191">
        <f t="shared" si="6712"/>
        <v>0</v>
      </c>
      <c r="S1631" s="191">
        <f t="shared" si="6712"/>
        <v>0</v>
      </c>
      <c r="T1631" s="191">
        <f t="shared" si="6712"/>
        <v>0</v>
      </c>
      <c r="U1631" s="191">
        <f t="shared" si="6712"/>
        <v>0</v>
      </c>
      <c r="V1631" s="163"/>
      <c r="W1631" s="191">
        <f t="shared" si="6575"/>
        <v>0</v>
      </c>
      <c r="X1631" s="191">
        <f t="shared" ref="X1631:AH1631" si="6713">X1452+W1631</f>
        <v>0</v>
      </c>
      <c r="Y1631" s="191">
        <f t="shared" si="6713"/>
        <v>0</v>
      </c>
      <c r="Z1631" s="191">
        <f t="shared" si="6713"/>
        <v>0</v>
      </c>
      <c r="AA1631" s="191">
        <f t="shared" si="6713"/>
        <v>0</v>
      </c>
      <c r="AB1631" s="191">
        <f t="shared" si="6713"/>
        <v>0</v>
      </c>
      <c r="AC1631" s="191">
        <f t="shared" si="6713"/>
        <v>0</v>
      </c>
      <c r="AD1631" s="191">
        <f t="shared" si="6713"/>
        <v>0</v>
      </c>
      <c r="AE1631" s="191">
        <f t="shared" si="6713"/>
        <v>0</v>
      </c>
      <c r="AF1631" s="191">
        <f t="shared" si="6713"/>
        <v>0</v>
      </c>
      <c r="AG1631" s="191">
        <f t="shared" si="6713"/>
        <v>0</v>
      </c>
      <c r="AH1631" s="191">
        <f t="shared" si="6713"/>
        <v>0</v>
      </c>
      <c r="AI1631" s="191"/>
      <c r="AJ1631" s="191">
        <f t="shared" si="6678"/>
        <v>0</v>
      </c>
      <c r="AK1631" s="191">
        <f t="shared" ref="AK1631:AU1631" si="6714">AK1452+AJ1631</f>
        <v>0</v>
      </c>
      <c r="AL1631" s="191">
        <f t="shared" si="6714"/>
        <v>0</v>
      </c>
      <c r="AM1631" s="191">
        <f t="shared" si="6714"/>
        <v>0</v>
      </c>
      <c r="AN1631" s="191">
        <f t="shared" si="6714"/>
        <v>0</v>
      </c>
      <c r="AO1631" s="191">
        <f t="shared" si="6714"/>
        <v>0</v>
      </c>
      <c r="AP1631" s="191">
        <f t="shared" si="6714"/>
        <v>0</v>
      </c>
      <c r="AQ1631" s="191">
        <f t="shared" si="6714"/>
        <v>0</v>
      </c>
      <c r="AR1631" s="191">
        <f t="shared" si="6714"/>
        <v>0</v>
      </c>
      <c r="AS1631" s="191">
        <f t="shared" si="6714"/>
        <v>0</v>
      </c>
      <c r="AT1631" s="191">
        <f t="shared" si="6714"/>
        <v>0</v>
      </c>
      <c r="AU1631" s="191">
        <f t="shared" si="6714"/>
        <v>0</v>
      </c>
      <c r="AV1631" s="191"/>
      <c r="AW1631" s="191">
        <f t="shared" si="6578"/>
        <v>0</v>
      </c>
      <c r="AX1631" s="191">
        <f t="shared" ref="AX1631:BH1631" si="6715">AX1452+AW1631</f>
        <v>0</v>
      </c>
      <c r="AY1631" s="191">
        <f t="shared" si="6715"/>
        <v>0</v>
      </c>
      <c r="AZ1631" s="191">
        <f t="shared" si="6715"/>
        <v>0</v>
      </c>
      <c r="BA1631" s="191">
        <f t="shared" si="6715"/>
        <v>0</v>
      </c>
      <c r="BB1631" s="191">
        <f t="shared" si="6715"/>
        <v>0</v>
      </c>
      <c r="BC1631" s="191">
        <f t="shared" si="6715"/>
        <v>0</v>
      </c>
      <c r="BD1631" s="191">
        <f t="shared" si="6715"/>
        <v>0</v>
      </c>
      <c r="BE1631" s="191">
        <f t="shared" si="6715"/>
        <v>0</v>
      </c>
      <c r="BF1631" s="191">
        <f t="shared" si="6715"/>
        <v>0</v>
      </c>
      <c r="BG1631" s="191">
        <f t="shared" si="6715"/>
        <v>0</v>
      </c>
      <c r="BH1631" s="191">
        <f t="shared" si="6715"/>
        <v>0</v>
      </c>
      <c r="BI1631" s="191"/>
      <c r="BV1631" s="163"/>
      <c r="CI1631" s="163"/>
      <c r="CV1631" s="163"/>
      <c r="DI1631" s="163"/>
      <c r="DV1631" s="163"/>
      <c r="EI1631" s="163"/>
    </row>
    <row r="1632" spans="1:139" ht="15.75" customHeight="1" outlineLevel="1" x14ac:dyDescent="0.25">
      <c r="A1632" s="2">
        <f t="shared" ref="A1632:E1632" si="6716">A1453</f>
        <v>65</v>
      </c>
      <c r="B1632" s="1" t="str">
        <f t="shared" si="6716"/>
        <v>TAU-TBD57</v>
      </c>
      <c r="C1632" s="1" t="str">
        <f t="shared" si="6716"/>
        <v>SPP TAU - Circuit 66034</v>
      </c>
      <c r="D1632" s="2" t="str">
        <f t="shared" si="6716"/>
        <v>TAU-TBD57.1</v>
      </c>
      <c r="E1632" s="162" t="str">
        <f t="shared" si="6716"/>
        <v>SPP TAU - Circuit 66034</v>
      </c>
      <c r="F1632" s="84"/>
      <c r="G1632" s="221"/>
      <c r="H1632" s="221"/>
      <c r="J1632" s="191">
        <f t="shared" ref="J1632:U1632" si="6717">J1453+I1632</f>
        <v>0</v>
      </c>
      <c r="K1632" s="191">
        <f t="shared" si="6717"/>
        <v>0</v>
      </c>
      <c r="L1632" s="191">
        <f t="shared" si="6717"/>
        <v>0</v>
      </c>
      <c r="M1632" s="191">
        <f t="shared" si="6717"/>
        <v>0</v>
      </c>
      <c r="N1632" s="191">
        <f t="shared" si="6717"/>
        <v>0</v>
      </c>
      <c r="O1632" s="191">
        <f t="shared" si="6717"/>
        <v>0</v>
      </c>
      <c r="P1632" s="191">
        <f t="shared" si="6717"/>
        <v>0</v>
      </c>
      <c r="Q1632" s="191">
        <f t="shared" si="6717"/>
        <v>0</v>
      </c>
      <c r="R1632" s="191">
        <f t="shared" si="6717"/>
        <v>0</v>
      </c>
      <c r="S1632" s="191">
        <f t="shared" si="6717"/>
        <v>0</v>
      </c>
      <c r="T1632" s="191">
        <f t="shared" si="6717"/>
        <v>0</v>
      </c>
      <c r="U1632" s="191">
        <f t="shared" si="6717"/>
        <v>0</v>
      </c>
      <c r="V1632" s="163"/>
      <c r="W1632" s="191">
        <f t="shared" si="6575"/>
        <v>0</v>
      </c>
      <c r="X1632" s="191">
        <f t="shared" ref="X1632:AH1632" si="6718">X1453+W1632</f>
        <v>0</v>
      </c>
      <c r="Y1632" s="191">
        <f t="shared" si="6718"/>
        <v>0</v>
      </c>
      <c r="Z1632" s="191">
        <f t="shared" si="6718"/>
        <v>0</v>
      </c>
      <c r="AA1632" s="191">
        <f t="shared" si="6718"/>
        <v>0</v>
      </c>
      <c r="AB1632" s="191">
        <f t="shared" si="6718"/>
        <v>0</v>
      </c>
      <c r="AC1632" s="191">
        <f t="shared" si="6718"/>
        <v>0</v>
      </c>
      <c r="AD1632" s="191">
        <f t="shared" si="6718"/>
        <v>0</v>
      </c>
      <c r="AE1632" s="191">
        <f t="shared" si="6718"/>
        <v>0</v>
      </c>
      <c r="AF1632" s="191">
        <f t="shared" si="6718"/>
        <v>0</v>
      </c>
      <c r="AG1632" s="191">
        <f t="shared" si="6718"/>
        <v>0</v>
      </c>
      <c r="AH1632" s="191">
        <f t="shared" si="6718"/>
        <v>0</v>
      </c>
      <c r="AI1632" s="191"/>
      <c r="AJ1632" s="191">
        <f t="shared" si="6678"/>
        <v>0</v>
      </c>
      <c r="AK1632" s="191">
        <f t="shared" ref="AK1632:AU1632" si="6719">AK1453+AJ1632</f>
        <v>0</v>
      </c>
      <c r="AL1632" s="191">
        <f t="shared" si="6719"/>
        <v>0</v>
      </c>
      <c r="AM1632" s="191">
        <f t="shared" si="6719"/>
        <v>0</v>
      </c>
      <c r="AN1632" s="191">
        <f t="shared" si="6719"/>
        <v>0</v>
      </c>
      <c r="AO1632" s="191">
        <f t="shared" si="6719"/>
        <v>0</v>
      </c>
      <c r="AP1632" s="191">
        <f t="shared" si="6719"/>
        <v>0</v>
      </c>
      <c r="AQ1632" s="191">
        <f t="shared" si="6719"/>
        <v>0</v>
      </c>
      <c r="AR1632" s="191">
        <f t="shared" si="6719"/>
        <v>0</v>
      </c>
      <c r="AS1632" s="191">
        <f t="shared" si="6719"/>
        <v>0</v>
      </c>
      <c r="AT1632" s="191">
        <f t="shared" si="6719"/>
        <v>0</v>
      </c>
      <c r="AU1632" s="191">
        <f t="shared" si="6719"/>
        <v>0</v>
      </c>
      <c r="AV1632" s="191"/>
      <c r="AW1632" s="191">
        <f t="shared" si="6578"/>
        <v>0</v>
      </c>
      <c r="AX1632" s="191">
        <f t="shared" ref="AX1632:BH1632" si="6720">AX1453+AW1632</f>
        <v>0</v>
      </c>
      <c r="AY1632" s="191">
        <f t="shared" si="6720"/>
        <v>0</v>
      </c>
      <c r="AZ1632" s="191">
        <f t="shared" si="6720"/>
        <v>0</v>
      </c>
      <c r="BA1632" s="191">
        <f t="shared" si="6720"/>
        <v>0</v>
      </c>
      <c r="BB1632" s="191">
        <f t="shared" si="6720"/>
        <v>0</v>
      </c>
      <c r="BC1632" s="191">
        <f t="shared" si="6720"/>
        <v>0</v>
      </c>
      <c r="BD1632" s="191">
        <f t="shared" si="6720"/>
        <v>0</v>
      </c>
      <c r="BE1632" s="191">
        <f t="shared" si="6720"/>
        <v>0</v>
      </c>
      <c r="BF1632" s="191">
        <f t="shared" si="6720"/>
        <v>0</v>
      </c>
      <c r="BG1632" s="191">
        <f t="shared" si="6720"/>
        <v>0</v>
      </c>
      <c r="BH1632" s="191">
        <f t="shared" si="6720"/>
        <v>0</v>
      </c>
      <c r="BI1632" s="191"/>
      <c r="BV1632" s="163"/>
      <c r="CI1632" s="163"/>
      <c r="CV1632" s="163"/>
      <c r="DI1632" s="163"/>
      <c r="DV1632" s="163"/>
      <c r="EI1632" s="163"/>
    </row>
    <row r="1633" spans="1:139" ht="15.75" customHeight="1" outlineLevel="1" x14ac:dyDescent="0.25">
      <c r="A1633" s="2">
        <f t="shared" ref="A1633:E1633" si="6721">A1454</f>
        <v>66</v>
      </c>
      <c r="B1633" s="1" t="str">
        <f t="shared" si="6721"/>
        <v>TAU-TBD58</v>
      </c>
      <c r="C1633" s="1" t="str">
        <f t="shared" si="6721"/>
        <v>SPP TAU - Circuit 66838</v>
      </c>
      <c r="D1633" s="2" t="str">
        <f t="shared" si="6721"/>
        <v>TAU-TBD58.1</v>
      </c>
      <c r="E1633" s="162" t="str">
        <f t="shared" si="6721"/>
        <v>SPP TAU - Circuit 66838</v>
      </c>
      <c r="F1633" s="84"/>
      <c r="G1633" s="221"/>
      <c r="H1633" s="221"/>
      <c r="J1633" s="191">
        <f t="shared" ref="J1633:U1633" si="6722">J1454+I1633</f>
        <v>0</v>
      </c>
      <c r="K1633" s="191">
        <f t="shared" si="6722"/>
        <v>0</v>
      </c>
      <c r="L1633" s="191">
        <f t="shared" si="6722"/>
        <v>0</v>
      </c>
      <c r="M1633" s="191">
        <f t="shared" si="6722"/>
        <v>0</v>
      </c>
      <c r="N1633" s="191">
        <f t="shared" si="6722"/>
        <v>0</v>
      </c>
      <c r="O1633" s="191">
        <f t="shared" si="6722"/>
        <v>0</v>
      </c>
      <c r="P1633" s="191">
        <f t="shared" si="6722"/>
        <v>0</v>
      </c>
      <c r="Q1633" s="191">
        <f t="shared" si="6722"/>
        <v>0</v>
      </c>
      <c r="R1633" s="191">
        <f t="shared" si="6722"/>
        <v>0</v>
      </c>
      <c r="S1633" s="191">
        <f t="shared" si="6722"/>
        <v>0</v>
      </c>
      <c r="T1633" s="191">
        <f t="shared" si="6722"/>
        <v>0</v>
      </c>
      <c r="U1633" s="191">
        <f t="shared" si="6722"/>
        <v>0</v>
      </c>
      <c r="V1633" s="163"/>
      <c r="W1633" s="191">
        <f t="shared" si="6575"/>
        <v>0</v>
      </c>
      <c r="X1633" s="191">
        <f t="shared" ref="X1633:AH1633" si="6723">X1454+W1633</f>
        <v>0</v>
      </c>
      <c r="Y1633" s="191">
        <f t="shared" si="6723"/>
        <v>0</v>
      </c>
      <c r="Z1633" s="191">
        <f t="shared" si="6723"/>
        <v>0</v>
      </c>
      <c r="AA1633" s="191">
        <f t="shared" si="6723"/>
        <v>0</v>
      </c>
      <c r="AB1633" s="191">
        <f t="shared" si="6723"/>
        <v>0</v>
      </c>
      <c r="AC1633" s="191">
        <f t="shared" si="6723"/>
        <v>0</v>
      </c>
      <c r="AD1633" s="191">
        <f t="shared" si="6723"/>
        <v>0</v>
      </c>
      <c r="AE1633" s="191">
        <f t="shared" si="6723"/>
        <v>0</v>
      </c>
      <c r="AF1633" s="191">
        <f t="shared" si="6723"/>
        <v>0</v>
      </c>
      <c r="AG1633" s="191">
        <f t="shared" si="6723"/>
        <v>0</v>
      </c>
      <c r="AH1633" s="191">
        <f t="shared" si="6723"/>
        <v>0</v>
      </c>
      <c r="AI1633" s="191"/>
      <c r="AJ1633" s="191">
        <f t="shared" si="6678"/>
        <v>0</v>
      </c>
      <c r="AK1633" s="191">
        <f t="shared" ref="AK1633:AU1633" si="6724">AK1454+AJ1633</f>
        <v>0</v>
      </c>
      <c r="AL1633" s="191">
        <f t="shared" si="6724"/>
        <v>0</v>
      </c>
      <c r="AM1633" s="191">
        <f t="shared" si="6724"/>
        <v>0</v>
      </c>
      <c r="AN1633" s="191">
        <f t="shared" si="6724"/>
        <v>0</v>
      </c>
      <c r="AO1633" s="191">
        <f t="shared" si="6724"/>
        <v>0</v>
      </c>
      <c r="AP1633" s="191">
        <f t="shared" si="6724"/>
        <v>0</v>
      </c>
      <c r="AQ1633" s="191">
        <f t="shared" si="6724"/>
        <v>0</v>
      </c>
      <c r="AR1633" s="191">
        <f t="shared" si="6724"/>
        <v>0</v>
      </c>
      <c r="AS1633" s="191">
        <f t="shared" si="6724"/>
        <v>0</v>
      </c>
      <c r="AT1633" s="191">
        <f t="shared" si="6724"/>
        <v>0</v>
      </c>
      <c r="AU1633" s="191">
        <f t="shared" si="6724"/>
        <v>0</v>
      </c>
      <c r="AV1633" s="191"/>
      <c r="AW1633" s="191">
        <f t="shared" si="6578"/>
        <v>0</v>
      </c>
      <c r="AX1633" s="191">
        <f t="shared" ref="AX1633:BH1633" si="6725">AX1454+AW1633</f>
        <v>0</v>
      </c>
      <c r="AY1633" s="191">
        <f t="shared" si="6725"/>
        <v>0</v>
      </c>
      <c r="AZ1633" s="191">
        <f t="shared" si="6725"/>
        <v>0</v>
      </c>
      <c r="BA1633" s="191">
        <f t="shared" si="6725"/>
        <v>0</v>
      </c>
      <c r="BB1633" s="191">
        <f t="shared" si="6725"/>
        <v>0</v>
      </c>
      <c r="BC1633" s="191">
        <f t="shared" si="6725"/>
        <v>0</v>
      </c>
      <c r="BD1633" s="191">
        <f t="shared" si="6725"/>
        <v>0</v>
      </c>
      <c r="BE1633" s="191">
        <f t="shared" si="6725"/>
        <v>0</v>
      </c>
      <c r="BF1633" s="191">
        <f t="shared" si="6725"/>
        <v>0</v>
      </c>
      <c r="BG1633" s="191">
        <f t="shared" si="6725"/>
        <v>0</v>
      </c>
      <c r="BH1633" s="191">
        <f t="shared" si="6725"/>
        <v>0</v>
      </c>
      <c r="BI1633" s="191"/>
      <c r="BV1633" s="163"/>
      <c r="CI1633" s="163"/>
      <c r="CV1633" s="163"/>
      <c r="DI1633" s="163"/>
      <c r="DV1633" s="163"/>
      <c r="EI1633" s="163"/>
    </row>
    <row r="1634" spans="1:139" ht="15.75" customHeight="1" outlineLevel="1" x14ac:dyDescent="0.25">
      <c r="A1634" s="2">
        <f t="shared" ref="A1634:E1634" si="6726">A1455</f>
        <v>67</v>
      </c>
      <c r="B1634" s="1" t="str">
        <f t="shared" si="6726"/>
        <v>TAU-TBD59</v>
      </c>
      <c r="C1634" s="1" t="str">
        <f t="shared" si="6726"/>
        <v>SPP TAU - Circuit 66040</v>
      </c>
      <c r="D1634" s="2" t="str">
        <f t="shared" si="6726"/>
        <v>TAU-TBD59.1</v>
      </c>
      <c r="E1634" s="162" t="str">
        <f t="shared" si="6726"/>
        <v>SPP TAU - Circuit 66040</v>
      </c>
      <c r="F1634" s="84"/>
      <c r="G1634" s="221"/>
      <c r="H1634" s="221"/>
      <c r="J1634" s="191">
        <f t="shared" ref="J1634:U1634" si="6727">J1455+I1634</f>
        <v>0</v>
      </c>
      <c r="K1634" s="191">
        <f t="shared" si="6727"/>
        <v>0</v>
      </c>
      <c r="L1634" s="191">
        <f t="shared" si="6727"/>
        <v>0</v>
      </c>
      <c r="M1634" s="191">
        <f t="shared" si="6727"/>
        <v>0</v>
      </c>
      <c r="N1634" s="191">
        <f t="shared" si="6727"/>
        <v>0</v>
      </c>
      <c r="O1634" s="191">
        <f t="shared" si="6727"/>
        <v>0</v>
      </c>
      <c r="P1634" s="191">
        <f t="shared" si="6727"/>
        <v>0</v>
      </c>
      <c r="Q1634" s="191">
        <f t="shared" si="6727"/>
        <v>0</v>
      </c>
      <c r="R1634" s="191">
        <f t="shared" si="6727"/>
        <v>0</v>
      </c>
      <c r="S1634" s="191">
        <f t="shared" si="6727"/>
        <v>0</v>
      </c>
      <c r="T1634" s="191">
        <f t="shared" si="6727"/>
        <v>0</v>
      </c>
      <c r="U1634" s="191">
        <f t="shared" si="6727"/>
        <v>0</v>
      </c>
      <c r="V1634" s="163"/>
      <c r="W1634" s="191">
        <f t="shared" si="6575"/>
        <v>0</v>
      </c>
      <c r="X1634" s="191">
        <f t="shared" ref="X1634:AH1634" si="6728">X1455+W1634</f>
        <v>0</v>
      </c>
      <c r="Y1634" s="191">
        <f t="shared" si="6728"/>
        <v>0</v>
      </c>
      <c r="Z1634" s="191">
        <f t="shared" si="6728"/>
        <v>0</v>
      </c>
      <c r="AA1634" s="191">
        <f t="shared" si="6728"/>
        <v>0</v>
      </c>
      <c r="AB1634" s="191">
        <f t="shared" si="6728"/>
        <v>0</v>
      </c>
      <c r="AC1634" s="191">
        <f t="shared" si="6728"/>
        <v>0</v>
      </c>
      <c r="AD1634" s="191">
        <f t="shared" si="6728"/>
        <v>0</v>
      </c>
      <c r="AE1634" s="191">
        <f t="shared" si="6728"/>
        <v>0</v>
      </c>
      <c r="AF1634" s="191">
        <f t="shared" si="6728"/>
        <v>0</v>
      </c>
      <c r="AG1634" s="191">
        <f t="shared" si="6728"/>
        <v>0</v>
      </c>
      <c r="AH1634" s="191">
        <f t="shared" si="6728"/>
        <v>0</v>
      </c>
      <c r="AI1634" s="191"/>
      <c r="AJ1634" s="191">
        <f t="shared" si="6678"/>
        <v>0</v>
      </c>
      <c r="AK1634" s="191">
        <f t="shared" ref="AK1634:AU1634" si="6729">AK1455+AJ1634</f>
        <v>0</v>
      </c>
      <c r="AL1634" s="191">
        <f t="shared" si="6729"/>
        <v>0</v>
      </c>
      <c r="AM1634" s="191">
        <f t="shared" si="6729"/>
        <v>0</v>
      </c>
      <c r="AN1634" s="191">
        <f t="shared" si="6729"/>
        <v>0</v>
      </c>
      <c r="AO1634" s="191">
        <f t="shared" si="6729"/>
        <v>0</v>
      </c>
      <c r="AP1634" s="191">
        <f t="shared" si="6729"/>
        <v>0</v>
      </c>
      <c r="AQ1634" s="191">
        <f t="shared" si="6729"/>
        <v>0</v>
      </c>
      <c r="AR1634" s="191">
        <f t="shared" si="6729"/>
        <v>0</v>
      </c>
      <c r="AS1634" s="191">
        <f t="shared" si="6729"/>
        <v>0</v>
      </c>
      <c r="AT1634" s="191">
        <f t="shared" si="6729"/>
        <v>0</v>
      </c>
      <c r="AU1634" s="191">
        <f t="shared" si="6729"/>
        <v>0</v>
      </c>
      <c r="AV1634" s="191"/>
      <c r="AW1634" s="191">
        <f t="shared" si="6578"/>
        <v>0</v>
      </c>
      <c r="AX1634" s="191">
        <f t="shared" ref="AX1634:BH1634" si="6730">AX1455+AW1634</f>
        <v>0</v>
      </c>
      <c r="AY1634" s="191">
        <f t="shared" si="6730"/>
        <v>0</v>
      </c>
      <c r="AZ1634" s="191">
        <f t="shared" si="6730"/>
        <v>0</v>
      </c>
      <c r="BA1634" s="191">
        <f t="shared" si="6730"/>
        <v>0</v>
      </c>
      <c r="BB1634" s="191">
        <f t="shared" si="6730"/>
        <v>0</v>
      </c>
      <c r="BC1634" s="191">
        <f t="shared" si="6730"/>
        <v>0</v>
      </c>
      <c r="BD1634" s="191">
        <f t="shared" si="6730"/>
        <v>0</v>
      </c>
      <c r="BE1634" s="191">
        <f t="shared" si="6730"/>
        <v>0</v>
      </c>
      <c r="BF1634" s="191">
        <f t="shared" si="6730"/>
        <v>0</v>
      </c>
      <c r="BG1634" s="191">
        <f t="shared" si="6730"/>
        <v>0</v>
      </c>
      <c r="BH1634" s="191">
        <f t="shared" si="6730"/>
        <v>0</v>
      </c>
      <c r="BI1634" s="191"/>
      <c r="BV1634" s="163"/>
      <c r="CI1634" s="163"/>
      <c r="CV1634" s="163"/>
      <c r="DI1634" s="163"/>
      <c r="DV1634" s="163"/>
      <c r="EI1634" s="163"/>
    </row>
    <row r="1635" spans="1:139" ht="15.75" customHeight="1" outlineLevel="1" x14ac:dyDescent="0.25">
      <c r="A1635" s="2">
        <f t="shared" ref="A1635:E1635" si="6731">A1456</f>
        <v>68</v>
      </c>
      <c r="B1635" s="1" t="str">
        <f t="shared" si="6731"/>
        <v>TAU-TBD60</v>
      </c>
      <c r="C1635" s="1" t="str">
        <f t="shared" si="6731"/>
        <v>SPP TAU -  Circuit 66656</v>
      </c>
      <c r="D1635" s="2" t="str">
        <f t="shared" si="6731"/>
        <v>TAU-TBD60.1</v>
      </c>
      <c r="E1635" s="162" t="str">
        <f t="shared" si="6731"/>
        <v>SPP TAU -  Circuit 66656</v>
      </c>
      <c r="F1635" s="84"/>
      <c r="G1635" s="221"/>
      <c r="H1635" s="221"/>
      <c r="J1635" s="191">
        <f t="shared" ref="J1635:U1635" si="6732">J1456+I1635</f>
        <v>0</v>
      </c>
      <c r="K1635" s="191">
        <f t="shared" si="6732"/>
        <v>0</v>
      </c>
      <c r="L1635" s="191">
        <f t="shared" si="6732"/>
        <v>0</v>
      </c>
      <c r="M1635" s="191">
        <f t="shared" si="6732"/>
        <v>0</v>
      </c>
      <c r="N1635" s="191">
        <f t="shared" si="6732"/>
        <v>0</v>
      </c>
      <c r="O1635" s="191">
        <f t="shared" si="6732"/>
        <v>0</v>
      </c>
      <c r="P1635" s="191">
        <f t="shared" si="6732"/>
        <v>0</v>
      </c>
      <c r="Q1635" s="191">
        <f t="shared" si="6732"/>
        <v>0</v>
      </c>
      <c r="R1635" s="191">
        <f t="shared" si="6732"/>
        <v>0</v>
      </c>
      <c r="S1635" s="191">
        <f t="shared" si="6732"/>
        <v>0</v>
      </c>
      <c r="T1635" s="191">
        <f t="shared" si="6732"/>
        <v>0</v>
      </c>
      <c r="U1635" s="191">
        <f t="shared" si="6732"/>
        <v>0</v>
      </c>
      <c r="V1635" s="163"/>
      <c r="W1635" s="191">
        <f t="shared" si="6575"/>
        <v>0</v>
      </c>
      <c r="X1635" s="191">
        <f t="shared" ref="X1635:AH1635" si="6733">X1456+W1635</f>
        <v>0</v>
      </c>
      <c r="Y1635" s="191">
        <f t="shared" si="6733"/>
        <v>0</v>
      </c>
      <c r="Z1635" s="191">
        <f t="shared" si="6733"/>
        <v>0</v>
      </c>
      <c r="AA1635" s="191">
        <f t="shared" si="6733"/>
        <v>0</v>
      </c>
      <c r="AB1635" s="191">
        <f t="shared" si="6733"/>
        <v>0</v>
      </c>
      <c r="AC1635" s="191">
        <f t="shared" si="6733"/>
        <v>0</v>
      </c>
      <c r="AD1635" s="191">
        <f t="shared" si="6733"/>
        <v>0</v>
      </c>
      <c r="AE1635" s="191">
        <f t="shared" si="6733"/>
        <v>0</v>
      </c>
      <c r="AF1635" s="191">
        <f t="shared" si="6733"/>
        <v>0</v>
      </c>
      <c r="AG1635" s="191">
        <f t="shared" si="6733"/>
        <v>0</v>
      </c>
      <c r="AH1635" s="191">
        <f t="shared" si="6733"/>
        <v>0</v>
      </c>
      <c r="AI1635" s="191"/>
      <c r="AJ1635" s="191">
        <f t="shared" si="6678"/>
        <v>0</v>
      </c>
      <c r="AK1635" s="191">
        <f t="shared" ref="AK1635:AU1635" si="6734">AK1456+AJ1635</f>
        <v>0</v>
      </c>
      <c r="AL1635" s="191">
        <f t="shared" si="6734"/>
        <v>0</v>
      </c>
      <c r="AM1635" s="191">
        <f t="shared" si="6734"/>
        <v>0</v>
      </c>
      <c r="AN1635" s="191">
        <f t="shared" si="6734"/>
        <v>0</v>
      </c>
      <c r="AO1635" s="191">
        <f t="shared" si="6734"/>
        <v>0</v>
      </c>
      <c r="AP1635" s="191">
        <f t="shared" si="6734"/>
        <v>0</v>
      </c>
      <c r="AQ1635" s="191">
        <f t="shared" si="6734"/>
        <v>0</v>
      </c>
      <c r="AR1635" s="191">
        <f t="shared" si="6734"/>
        <v>0</v>
      </c>
      <c r="AS1635" s="191">
        <f t="shared" si="6734"/>
        <v>0</v>
      </c>
      <c r="AT1635" s="191">
        <f t="shared" si="6734"/>
        <v>0</v>
      </c>
      <c r="AU1635" s="191">
        <f t="shared" si="6734"/>
        <v>0</v>
      </c>
      <c r="AV1635" s="191"/>
      <c r="AW1635" s="191">
        <f t="shared" si="6578"/>
        <v>0</v>
      </c>
      <c r="AX1635" s="191">
        <f t="shared" ref="AX1635:BH1635" si="6735">AX1456+AW1635</f>
        <v>0</v>
      </c>
      <c r="AY1635" s="191">
        <f t="shared" si="6735"/>
        <v>0</v>
      </c>
      <c r="AZ1635" s="191">
        <f t="shared" si="6735"/>
        <v>0</v>
      </c>
      <c r="BA1635" s="191">
        <f t="shared" si="6735"/>
        <v>0</v>
      </c>
      <c r="BB1635" s="191">
        <f t="shared" si="6735"/>
        <v>0</v>
      </c>
      <c r="BC1635" s="191">
        <f t="shared" si="6735"/>
        <v>0</v>
      </c>
      <c r="BD1635" s="191">
        <f t="shared" si="6735"/>
        <v>0</v>
      </c>
      <c r="BE1635" s="191">
        <f t="shared" si="6735"/>
        <v>0</v>
      </c>
      <c r="BF1635" s="191">
        <f t="shared" si="6735"/>
        <v>0</v>
      </c>
      <c r="BG1635" s="191">
        <f t="shared" si="6735"/>
        <v>0</v>
      </c>
      <c r="BH1635" s="191">
        <f t="shared" si="6735"/>
        <v>0</v>
      </c>
      <c r="BI1635" s="191"/>
      <c r="BV1635" s="163"/>
      <c r="CI1635" s="163"/>
      <c r="CV1635" s="163"/>
      <c r="DI1635" s="163"/>
      <c r="DV1635" s="163"/>
      <c r="EI1635" s="163"/>
    </row>
    <row r="1636" spans="1:139" ht="15.75" customHeight="1" outlineLevel="1" x14ac:dyDescent="0.25">
      <c r="A1636" s="2">
        <f t="shared" ref="A1636:E1636" si="6736">A1457</f>
        <v>69</v>
      </c>
      <c r="B1636" s="1" t="str">
        <f t="shared" si="6736"/>
        <v>TAU-TBD61</v>
      </c>
      <c r="C1636" s="1" t="str">
        <f t="shared" si="6736"/>
        <v>SPP TAU - Circuit 66412</v>
      </c>
      <c r="D1636" s="2" t="str">
        <f t="shared" si="6736"/>
        <v>TAU-TBD61.1</v>
      </c>
      <c r="E1636" s="162" t="str">
        <f t="shared" si="6736"/>
        <v>SPP TAU - Circuit 66412</v>
      </c>
      <c r="F1636" s="84"/>
      <c r="G1636" s="221"/>
      <c r="H1636" s="221"/>
      <c r="J1636" s="191">
        <f t="shared" ref="J1636:U1636" si="6737">J1457+I1636</f>
        <v>0</v>
      </c>
      <c r="K1636" s="191">
        <f t="shared" si="6737"/>
        <v>0</v>
      </c>
      <c r="L1636" s="191">
        <f t="shared" si="6737"/>
        <v>0</v>
      </c>
      <c r="M1636" s="191">
        <f t="shared" si="6737"/>
        <v>0</v>
      </c>
      <c r="N1636" s="191">
        <f t="shared" si="6737"/>
        <v>0</v>
      </c>
      <c r="O1636" s="191">
        <f t="shared" si="6737"/>
        <v>0</v>
      </c>
      <c r="P1636" s="191">
        <f t="shared" si="6737"/>
        <v>0</v>
      </c>
      <c r="Q1636" s="191">
        <f t="shared" si="6737"/>
        <v>0</v>
      </c>
      <c r="R1636" s="191">
        <f t="shared" si="6737"/>
        <v>0</v>
      </c>
      <c r="S1636" s="191">
        <f t="shared" si="6737"/>
        <v>0</v>
      </c>
      <c r="T1636" s="191">
        <f t="shared" si="6737"/>
        <v>0</v>
      </c>
      <c r="U1636" s="191">
        <f t="shared" si="6737"/>
        <v>0</v>
      </c>
      <c r="V1636" s="163"/>
      <c r="W1636" s="191">
        <f t="shared" ref="W1636:W1667" si="6738">W1457+U1636</f>
        <v>0</v>
      </c>
      <c r="X1636" s="191">
        <f t="shared" ref="X1636:AH1636" si="6739">X1457+W1636</f>
        <v>0</v>
      </c>
      <c r="Y1636" s="191">
        <f t="shared" si="6739"/>
        <v>0</v>
      </c>
      <c r="Z1636" s="191">
        <f t="shared" si="6739"/>
        <v>0</v>
      </c>
      <c r="AA1636" s="191">
        <f t="shared" si="6739"/>
        <v>0</v>
      </c>
      <c r="AB1636" s="191">
        <f t="shared" si="6739"/>
        <v>0</v>
      </c>
      <c r="AC1636" s="191">
        <f t="shared" si="6739"/>
        <v>0</v>
      </c>
      <c r="AD1636" s="191">
        <f t="shared" si="6739"/>
        <v>0</v>
      </c>
      <c r="AE1636" s="191">
        <f t="shared" si="6739"/>
        <v>0</v>
      </c>
      <c r="AF1636" s="191">
        <f t="shared" si="6739"/>
        <v>0</v>
      </c>
      <c r="AG1636" s="191">
        <f t="shared" si="6739"/>
        <v>0</v>
      </c>
      <c r="AH1636" s="191">
        <f t="shared" si="6739"/>
        <v>0</v>
      </c>
      <c r="AI1636" s="191"/>
      <c r="AJ1636" s="191">
        <f t="shared" si="6678"/>
        <v>0</v>
      </c>
      <c r="AK1636" s="191">
        <f t="shared" ref="AK1636:AU1636" si="6740">AK1457+AJ1636</f>
        <v>0</v>
      </c>
      <c r="AL1636" s="191">
        <f t="shared" si="6740"/>
        <v>0</v>
      </c>
      <c r="AM1636" s="191">
        <f t="shared" si="6740"/>
        <v>0</v>
      </c>
      <c r="AN1636" s="191">
        <f t="shared" si="6740"/>
        <v>0</v>
      </c>
      <c r="AO1636" s="191">
        <f t="shared" si="6740"/>
        <v>0</v>
      </c>
      <c r="AP1636" s="191">
        <f t="shared" si="6740"/>
        <v>0</v>
      </c>
      <c r="AQ1636" s="191">
        <f t="shared" si="6740"/>
        <v>0</v>
      </c>
      <c r="AR1636" s="191">
        <f t="shared" si="6740"/>
        <v>0</v>
      </c>
      <c r="AS1636" s="191">
        <f t="shared" si="6740"/>
        <v>0</v>
      </c>
      <c r="AT1636" s="191">
        <f t="shared" si="6740"/>
        <v>0</v>
      </c>
      <c r="AU1636" s="191">
        <f t="shared" si="6740"/>
        <v>0</v>
      </c>
      <c r="AV1636" s="191"/>
      <c r="AW1636" s="191">
        <f t="shared" ref="AW1636:AW1667" si="6741">AW1457+AU1636</f>
        <v>0</v>
      </c>
      <c r="AX1636" s="191">
        <f t="shared" ref="AX1636:BH1636" si="6742">AX1457+AW1636</f>
        <v>0</v>
      </c>
      <c r="AY1636" s="191">
        <f t="shared" si="6742"/>
        <v>0</v>
      </c>
      <c r="AZ1636" s="191">
        <f t="shared" si="6742"/>
        <v>0</v>
      </c>
      <c r="BA1636" s="191">
        <f t="shared" si="6742"/>
        <v>0</v>
      </c>
      <c r="BB1636" s="191">
        <f t="shared" si="6742"/>
        <v>0</v>
      </c>
      <c r="BC1636" s="191">
        <f t="shared" si="6742"/>
        <v>0</v>
      </c>
      <c r="BD1636" s="191">
        <f t="shared" si="6742"/>
        <v>0</v>
      </c>
      <c r="BE1636" s="191">
        <f t="shared" si="6742"/>
        <v>0</v>
      </c>
      <c r="BF1636" s="191">
        <f t="shared" si="6742"/>
        <v>0</v>
      </c>
      <c r="BG1636" s="191">
        <f t="shared" si="6742"/>
        <v>0</v>
      </c>
      <c r="BH1636" s="191">
        <f t="shared" si="6742"/>
        <v>0</v>
      </c>
      <c r="BI1636" s="191"/>
      <c r="BV1636" s="163"/>
      <c r="CI1636" s="163"/>
      <c r="CV1636" s="163"/>
      <c r="DI1636" s="163"/>
      <c r="DV1636" s="163"/>
      <c r="EI1636" s="163"/>
    </row>
    <row r="1637" spans="1:139" ht="15.75" customHeight="1" outlineLevel="1" x14ac:dyDescent="0.25">
      <c r="A1637" s="2">
        <f t="shared" ref="A1637:E1637" si="6743">A1458</f>
        <v>70</v>
      </c>
      <c r="B1637" s="1" t="str">
        <f t="shared" si="6743"/>
        <v>TAU-TBD62</v>
      </c>
      <c r="C1637" s="1" t="str">
        <f t="shared" si="6743"/>
        <v>SPP TAU - Circuit 66830</v>
      </c>
      <c r="D1637" s="2" t="str">
        <f t="shared" si="6743"/>
        <v>TAU-TBD62.1</v>
      </c>
      <c r="E1637" s="162" t="str">
        <f t="shared" si="6743"/>
        <v>SPP TAU - Circuit 66830</v>
      </c>
      <c r="F1637" s="84"/>
      <c r="G1637" s="221"/>
      <c r="H1637" s="221"/>
      <c r="J1637" s="191">
        <f t="shared" ref="J1637:U1637" si="6744">J1458+I1637</f>
        <v>0</v>
      </c>
      <c r="K1637" s="191">
        <f t="shared" si="6744"/>
        <v>0</v>
      </c>
      <c r="L1637" s="191">
        <f t="shared" si="6744"/>
        <v>0</v>
      </c>
      <c r="M1637" s="191">
        <f t="shared" si="6744"/>
        <v>0</v>
      </c>
      <c r="N1637" s="191">
        <f t="shared" si="6744"/>
        <v>0</v>
      </c>
      <c r="O1637" s="191">
        <f t="shared" si="6744"/>
        <v>0</v>
      </c>
      <c r="P1637" s="191">
        <f t="shared" si="6744"/>
        <v>0</v>
      </c>
      <c r="Q1637" s="191">
        <f t="shared" si="6744"/>
        <v>0</v>
      </c>
      <c r="R1637" s="191">
        <f t="shared" si="6744"/>
        <v>0</v>
      </c>
      <c r="S1637" s="191">
        <f t="shared" si="6744"/>
        <v>0</v>
      </c>
      <c r="T1637" s="191">
        <f t="shared" si="6744"/>
        <v>0</v>
      </c>
      <c r="U1637" s="191">
        <f t="shared" si="6744"/>
        <v>0</v>
      </c>
      <c r="V1637" s="163"/>
      <c r="W1637" s="191">
        <f t="shared" si="6738"/>
        <v>0</v>
      </c>
      <c r="X1637" s="191">
        <f t="shared" ref="X1637:AH1637" si="6745">X1458+W1637</f>
        <v>0</v>
      </c>
      <c r="Y1637" s="191">
        <f t="shared" si="6745"/>
        <v>0</v>
      </c>
      <c r="Z1637" s="191">
        <f t="shared" si="6745"/>
        <v>0</v>
      </c>
      <c r="AA1637" s="191">
        <f t="shared" si="6745"/>
        <v>0</v>
      </c>
      <c r="AB1637" s="191">
        <f t="shared" si="6745"/>
        <v>0</v>
      </c>
      <c r="AC1637" s="191">
        <f t="shared" si="6745"/>
        <v>0</v>
      </c>
      <c r="AD1637" s="191">
        <f t="shared" si="6745"/>
        <v>0</v>
      </c>
      <c r="AE1637" s="191">
        <f t="shared" si="6745"/>
        <v>0</v>
      </c>
      <c r="AF1637" s="191">
        <f t="shared" si="6745"/>
        <v>0</v>
      </c>
      <c r="AG1637" s="191">
        <f t="shared" si="6745"/>
        <v>0</v>
      </c>
      <c r="AH1637" s="191">
        <f t="shared" si="6745"/>
        <v>0</v>
      </c>
      <c r="AI1637" s="191"/>
      <c r="AJ1637" s="191">
        <f t="shared" si="6678"/>
        <v>0</v>
      </c>
      <c r="AK1637" s="191">
        <f t="shared" ref="AK1637:AU1637" si="6746">AK1458+AJ1637</f>
        <v>0</v>
      </c>
      <c r="AL1637" s="191">
        <f t="shared" si="6746"/>
        <v>0</v>
      </c>
      <c r="AM1637" s="191">
        <f t="shared" si="6746"/>
        <v>0</v>
      </c>
      <c r="AN1637" s="191">
        <f t="shared" si="6746"/>
        <v>0</v>
      </c>
      <c r="AO1637" s="191">
        <f t="shared" si="6746"/>
        <v>0</v>
      </c>
      <c r="AP1637" s="191">
        <f t="shared" si="6746"/>
        <v>0</v>
      </c>
      <c r="AQ1637" s="191">
        <f t="shared" si="6746"/>
        <v>0</v>
      </c>
      <c r="AR1637" s="191">
        <f t="shared" si="6746"/>
        <v>0</v>
      </c>
      <c r="AS1637" s="191">
        <f t="shared" si="6746"/>
        <v>0</v>
      </c>
      <c r="AT1637" s="191">
        <f t="shared" si="6746"/>
        <v>0</v>
      </c>
      <c r="AU1637" s="191">
        <f t="shared" si="6746"/>
        <v>0</v>
      </c>
      <c r="AV1637" s="191"/>
      <c r="AW1637" s="191">
        <f t="shared" si="6741"/>
        <v>0</v>
      </c>
      <c r="AX1637" s="191">
        <f t="shared" ref="AX1637:BH1637" si="6747">AX1458+AW1637</f>
        <v>0</v>
      </c>
      <c r="AY1637" s="191">
        <f t="shared" si="6747"/>
        <v>0</v>
      </c>
      <c r="AZ1637" s="191">
        <f t="shared" si="6747"/>
        <v>0</v>
      </c>
      <c r="BA1637" s="191">
        <f t="shared" si="6747"/>
        <v>0</v>
      </c>
      <c r="BB1637" s="191">
        <f t="shared" si="6747"/>
        <v>0</v>
      </c>
      <c r="BC1637" s="191">
        <f t="shared" si="6747"/>
        <v>0</v>
      </c>
      <c r="BD1637" s="191">
        <f t="shared" si="6747"/>
        <v>0</v>
      </c>
      <c r="BE1637" s="191">
        <f t="shared" si="6747"/>
        <v>0</v>
      </c>
      <c r="BF1637" s="191">
        <f t="shared" si="6747"/>
        <v>0</v>
      </c>
      <c r="BG1637" s="191">
        <f t="shared" si="6747"/>
        <v>0</v>
      </c>
      <c r="BH1637" s="191">
        <f t="shared" si="6747"/>
        <v>0</v>
      </c>
      <c r="BI1637" s="191"/>
      <c r="BV1637" s="163"/>
      <c r="CI1637" s="163"/>
      <c r="CV1637" s="163"/>
      <c r="DI1637" s="163"/>
      <c r="DV1637" s="163"/>
      <c r="EI1637" s="163"/>
    </row>
    <row r="1638" spans="1:139" ht="15.75" customHeight="1" outlineLevel="1" x14ac:dyDescent="0.25">
      <c r="A1638" s="2">
        <f t="shared" ref="A1638:E1638" si="6748">A1459</f>
        <v>71</v>
      </c>
      <c r="B1638" s="1" t="str">
        <f t="shared" si="6748"/>
        <v>TAU-TBD63</v>
      </c>
      <c r="C1638" s="1" t="str">
        <f t="shared" si="6748"/>
        <v>SPP TAU - Circuit 66650</v>
      </c>
      <c r="D1638" s="2" t="str">
        <f t="shared" si="6748"/>
        <v>TAU-TBD63.1</v>
      </c>
      <c r="E1638" s="162" t="str">
        <f t="shared" si="6748"/>
        <v>SPP TAU - Circuit 66650</v>
      </c>
      <c r="F1638" s="84"/>
      <c r="G1638" s="221"/>
      <c r="H1638" s="221"/>
      <c r="J1638" s="191">
        <f t="shared" ref="J1638:U1638" si="6749">J1459+I1638</f>
        <v>0</v>
      </c>
      <c r="K1638" s="191">
        <f t="shared" si="6749"/>
        <v>0</v>
      </c>
      <c r="L1638" s="191">
        <f t="shared" si="6749"/>
        <v>0</v>
      </c>
      <c r="M1638" s="191">
        <f t="shared" si="6749"/>
        <v>0</v>
      </c>
      <c r="N1638" s="191">
        <f t="shared" si="6749"/>
        <v>0</v>
      </c>
      <c r="O1638" s="191">
        <f t="shared" si="6749"/>
        <v>0</v>
      </c>
      <c r="P1638" s="191">
        <f t="shared" si="6749"/>
        <v>0</v>
      </c>
      <c r="Q1638" s="191">
        <f t="shared" si="6749"/>
        <v>0</v>
      </c>
      <c r="R1638" s="191">
        <f t="shared" si="6749"/>
        <v>0</v>
      </c>
      <c r="S1638" s="191">
        <f t="shared" si="6749"/>
        <v>0</v>
      </c>
      <c r="T1638" s="191">
        <f t="shared" si="6749"/>
        <v>0</v>
      </c>
      <c r="U1638" s="191">
        <f t="shared" si="6749"/>
        <v>0</v>
      </c>
      <c r="V1638" s="163"/>
      <c r="W1638" s="191">
        <f t="shared" si="6738"/>
        <v>0</v>
      </c>
      <c r="X1638" s="191">
        <f t="shared" ref="X1638:AH1638" si="6750">X1459+W1638</f>
        <v>0</v>
      </c>
      <c r="Y1638" s="191">
        <f t="shared" si="6750"/>
        <v>0</v>
      </c>
      <c r="Z1638" s="191">
        <f t="shared" si="6750"/>
        <v>0</v>
      </c>
      <c r="AA1638" s="191">
        <f t="shared" si="6750"/>
        <v>0</v>
      </c>
      <c r="AB1638" s="191">
        <f t="shared" si="6750"/>
        <v>0</v>
      </c>
      <c r="AC1638" s="191">
        <f t="shared" si="6750"/>
        <v>0</v>
      </c>
      <c r="AD1638" s="191">
        <f t="shared" si="6750"/>
        <v>0</v>
      </c>
      <c r="AE1638" s="191">
        <f t="shared" si="6750"/>
        <v>0</v>
      </c>
      <c r="AF1638" s="191">
        <f t="shared" si="6750"/>
        <v>0</v>
      </c>
      <c r="AG1638" s="191">
        <f t="shared" si="6750"/>
        <v>0</v>
      </c>
      <c r="AH1638" s="191">
        <f t="shared" si="6750"/>
        <v>0</v>
      </c>
      <c r="AI1638" s="191"/>
      <c r="AJ1638" s="191">
        <f t="shared" si="6678"/>
        <v>0</v>
      </c>
      <c r="AK1638" s="191">
        <f t="shared" ref="AK1638:AU1638" si="6751">AK1459+AJ1638</f>
        <v>0</v>
      </c>
      <c r="AL1638" s="191">
        <f t="shared" si="6751"/>
        <v>0</v>
      </c>
      <c r="AM1638" s="191">
        <f t="shared" si="6751"/>
        <v>0</v>
      </c>
      <c r="AN1638" s="191">
        <f t="shared" si="6751"/>
        <v>0</v>
      </c>
      <c r="AO1638" s="191">
        <f t="shared" si="6751"/>
        <v>0</v>
      </c>
      <c r="AP1638" s="191">
        <f t="shared" si="6751"/>
        <v>0</v>
      </c>
      <c r="AQ1638" s="191">
        <f t="shared" si="6751"/>
        <v>0</v>
      </c>
      <c r="AR1638" s="191">
        <f t="shared" si="6751"/>
        <v>0</v>
      </c>
      <c r="AS1638" s="191">
        <f t="shared" si="6751"/>
        <v>0</v>
      </c>
      <c r="AT1638" s="191">
        <f t="shared" si="6751"/>
        <v>0</v>
      </c>
      <c r="AU1638" s="191">
        <f t="shared" si="6751"/>
        <v>0</v>
      </c>
      <c r="AV1638" s="191"/>
      <c r="AW1638" s="191">
        <f t="shared" si="6741"/>
        <v>0</v>
      </c>
      <c r="AX1638" s="191">
        <f t="shared" ref="AX1638:BH1638" si="6752">AX1459+AW1638</f>
        <v>0</v>
      </c>
      <c r="AY1638" s="191">
        <f t="shared" si="6752"/>
        <v>0</v>
      </c>
      <c r="AZ1638" s="191">
        <f t="shared" si="6752"/>
        <v>0</v>
      </c>
      <c r="BA1638" s="191">
        <f t="shared" si="6752"/>
        <v>0</v>
      </c>
      <c r="BB1638" s="191">
        <f t="shared" si="6752"/>
        <v>0</v>
      </c>
      <c r="BC1638" s="191">
        <f t="shared" si="6752"/>
        <v>0</v>
      </c>
      <c r="BD1638" s="191">
        <f t="shared" si="6752"/>
        <v>0</v>
      </c>
      <c r="BE1638" s="191">
        <f t="shared" si="6752"/>
        <v>0</v>
      </c>
      <c r="BF1638" s="191">
        <f t="shared" si="6752"/>
        <v>0</v>
      </c>
      <c r="BG1638" s="191">
        <f t="shared" si="6752"/>
        <v>0</v>
      </c>
      <c r="BH1638" s="191">
        <f t="shared" si="6752"/>
        <v>0</v>
      </c>
      <c r="BI1638" s="191"/>
      <c r="BV1638" s="163"/>
      <c r="CI1638" s="163"/>
      <c r="CV1638" s="163"/>
      <c r="DI1638" s="163"/>
      <c r="DV1638" s="163"/>
      <c r="EI1638" s="163"/>
    </row>
    <row r="1639" spans="1:139" ht="15.75" customHeight="1" outlineLevel="1" x14ac:dyDescent="0.25">
      <c r="A1639" s="2">
        <f t="shared" ref="A1639:E1639" si="6753">A1460</f>
        <v>72</v>
      </c>
      <c r="B1639" s="1" t="str">
        <f t="shared" si="6753"/>
        <v>TAU-TBD64</v>
      </c>
      <c r="C1639" s="1" t="str">
        <f t="shared" si="6753"/>
        <v>SPP TAU - Circuit 66657</v>
      </c>
      <c r="D1639" s="2" t="str">
        <f t="shared" si="6753"/>
        <v>TAU-TBD64.1</v>
      </c>
      <c r="E1639" s="162" t="str">
        <f t="shared" si="6753"/>
        <v>SPP TAU - Circuit 66657</v>
      </c>
      <c r="F1639" s="84"/>
      <c r="G1639" s="221"/>
      <c r="H1639" s="221"/>
      <c r="J1639" s="191">
        <f t="shared" ref="J1639:U1639" si="6754">J1460+I1639</f>
        <v>0</v>
      </c>
      <c r="K1639" s="191">
        <f t="shared" si="6754"/>
        <v>0</v>
      </c>
      <c r="L1639" s="191">
        <f t="shared" si="6754"/>
        <v>0</v>
      </c>
      <c r="M1639" s="191">
        <f t="shared" si="6754"/>
        <v>0</v>
      </c>
      <c r="N1639" s="191">
        <f t="shared" si="6754"/>
        <v>0</v>
      </c>
      <c r="O1639" s="191">
        <f t="shared" si="6754"/>
        <v>0</v>
      </c>
      <c r="P1639" s="191">
        <f t="shared" si="6754"/>
        <v>0</v>
      </c>
      <c r="Q1639" s="191">
        <f t="shared" si="6754"/>
        <v>0</v>
      </c>
      <c r="R1639" s="191">
        <f t="shared" si="6754"/>
        <v>0</v>
      </c>
      <c r="S1639" s="191">
        <f t="shared" si="6754"/>
        <v>0</v>
      </c>
      <c r="T1639" s="191">
        <f t="shared" si="6754"/>
        <v>0</v>
      </c>
      <c r="U1639" s="191">
        <f t="shared" si="6754"/>
        <v>0</v>
      </c>
      <c r="V1639" s="163"/>
      <c r="W1639" s="191">
        <f t="shared" si="6738"/>
        <v>0</v>
      </c>
      <c r="X1639" s="191">
        <f t="shared" ref="X1639:AH1639" si="6755">X1460+W1639</f>
        <v>0</v>
      </c>
      <c r="Y1639" s="191">
        <f t="shared" si="6755"/>
        <v>0</v>
      </c>
      <c r="Z1639" s="191">
        <f t="shared" si="6755"/>
        <v>0</v>
      </c>
      <c r="AA1639" s="191">
        <f t="shared" si="6755"/>
        <v>0</v>
      </c>
      <c r="AB1639" s="191">
        <f t="shared" si="6755"/>
        <v>0</v>
      </c>
      <c r="AC1639" s="191">
        <f t="shared" si="6755"/>
        <v>0</v>
      </c>
      <c r="AD1639" s="191">
        <f t="shared" si="6755"/>
        <v>0</v>
      </c>
      <c r="AE1639" s="191">
        <f t="shared" si="6755"/>
        <v>0</v>
      </c>
      <c r="AF1639" s="191">
        <f t="shared" si="6755"/>
        <v>0</v>
      </c>
      <c r="AG1639" s="191">
        <f t="shared" si="6755"/>
        <v>0</v>
      </c>
      <c r="AH1639" s="191">
        <f t="shared" si="6755"/>
        <v>0</v>
      </c>
      <c r="AI1639" s="191"/>
      <c r="AJ1639" s="191">
        <f t="shared" si="6678"/>
        <v>0</v>
      </c>
      <c r="AK1639" s="191">
        <f t="shared" ref="AK1639:AU1639" si="6756">AK1460+AJ1639</f>
        <v>0</v>
      </c>
      <c r="AL1639" s="191">
        <f t="shared" si="6756"/>
        <v>0</v>
      </c>
      <c r="AM1639" s="191">
        <f t="shared" si="6756"/>
        <v>0</v>
      </c>
      <c r="AN1639" s="191">
        <f t="shared" si="6756"/>
        <v>0</v>
      </c>
      <c r="AO1639" s="191">
        <f t="shared" si="6756"/>
        <v>0</v>
      </c>
      <c r="AP1639" s="191">
        <f t="shared" si="6756"/>
        <v>0</v>
      </c>
      <c r="AQ1639" s="191">
        <f t="shared" si="6756"/>
        <v>0</v>
      </c>
      <c r="AR1639" s="191">
        <f t="shared" si="6756"/>
        <v>0</v>
      </c>
      <c r="AS1639" s="191">
        <f t="shared" si="6756"/>
        <v>0</v>
      </c>
      <c r="AT1639" s="191">
        <f t="shared" si="6756"/>
        <v>0</v>
      </c>
      <c r="AU1639" s="191">
        <f t="shared" si="6756"/>
        <v>0</v>
      </c>
      <c r="AV1639" s="191"/>
      <c r="AW1639" s="191">
        <f t="shared" si="6741"/>
        <v>0</v>
      </c>
      <c r="AX1639" s="191">
        <f t="shared" ref="AX1639:BH1639" si="6757">AX1460+AW1639</f>
        <v>0</v>
      </c>
      <c r="AY1639" s="191">
        <f t="shared" si="6757"/>
        <v>0</v>
      </c>
      <c r="AZ1639" s="191">
        <f t="shared" si="6757"/>
        <v>0</v>
      </c>
      <c r="BA1639" s="191">
        <f t="shared" si="6757"/>
        <v>0</v>
      </c>
      <c r="BB1639" s="191">
        <f t="shared" si="6757"/>
        <v>0</v>
      </c>
      <c r="BC1639" s="191">
        <f t="shared" si="6757"/>
        <v>0</v>
      </c>
      <c r="BD1639" s="191">
        <f t="shared" si="6757"/>
        <v>0</v>
      </c>
      <c r="BE1639" s="191">
        <f t="shared" si="6757"/>
        <v>0</v>
      </c>
      <c r="BF1639" s="191">
        <f t="shared" si="6757"/>
        <v>0</v>
      </c>
      <c r="BG1639" s="191">
        <f t="shared" si="6757"/>
        <v>0</v>
      </c>
      <c r="BH1639" s="191">
        <f t="shared" si="6757"/>
        <v>0</v>
      </c>
      <c r="BI1639" s="191"/>
      <c r="BV1639" s="163"/>
      <c r="CI1639" s="163"/>
      <c r="CV1639" s="163"/>
      <c r="DI1639" s="163"/>
      <c r="DV1639" s="163"/>
      <c r="EI1639" s="163"/>
    </row>
    <row r="1640" spans="1:139" ht="15.75" customHeight="1" outlineLevel="1" x14ac:dyDescent="0.25">
      <c r="A1640" s="2">
        <f t="shared" ref="A1640:E1640" si="6758">A1461</f>
        <v>73</v>
      </c>
      <c r="B1640" s="1" t="str">
        <f t="shared" si="6758"/>
        <v>TAU-TBD65</v>
      </c>
      <c r="C1640" s="1" t="str">
        <f t="shared" si="6758"/>
        <v>SPP TAU - Circuit 66043</v>
      </c>
      <c r="D1640" s="2" t="str">
        <f t="shared" si="6758"/>
        <v>TAU-TBD65.1</v>
      </c>
      <c r="E1640" s="162" t="str">
        <f t="shared" si="6758"/>
        <v>SPP TAU - Circuit 66043</v>
      </c>
      <c r="F1640" s="84"/>
      <c r="G1640" s="221"/>
      <c r="H1640" s="221"/>
      <c r="J1640" s="191">
        <f t="shared" ref="J1640:U1640" si="6759">J1461+I1640</f>
        <v>0</v>
      </c>
      <c r="K1640" s="191">
        <f t="shared" si="6759"/>
        <v>0</v>
      </c>
      <c r="L1640" s="191">
        <f t="shared" si="6759"/>
        <v>0</v>
      </c>
      <c r="M1640" s="191">
        <f t="shared" si="6759"/>
        <v>0</v>
      </c>
      <c r="N1640" s="191">
        <f t="shared" si="6759"/>
        <v>0</v>
      </c>
      <c r="O1640" s="191">
        <f t="shared" si="6759"/>
        <v>0</v>
      </c>
      <c r="P1640" s="191">
        <f t="shared" si="6759"/>
        <v>0</v>
      </c>
      <c r="Q1640" s="191">
        <f t="shared" si="6759"/>
        <v>0</v>
      </c>
      <c r="R1640" s="191">
        <f t="shared" si="6759"/>
        <v>0</v>
      </c>
      <c r="S1640" s="191">
        <f t="shared" si="6759"/>
        <v>0</v>
      </c>
      <c r="T1640" s="191">
        <f t="shared" si="6759"/>
        <v>0</v>
      </c>
      <c r="U1640" s="191">
        <f t="shared" si="6759"/>
        <v>0</v>
      </c>
      <c r="V1640" s="163"/>
      <c r="W1640" s="191">
        <f t="shared" si="6738"/>
        <v>0</v>
      </c>
      <c r="X1640" s="191">
        <f t="shared" ref="X1640:AH1640" si="6760">X1461+W1640</f>
        <v>0</v>
      </c>
      <c r="Y1640" s="191">
        <f t="shared" si="6760"/>
        <v>0</v>
      </c>
      <c r="Z1640" s="191">
        <f t="shared" si="6760"/>
        <v>0</v>
      </c>
      <c r="AA1640" s="191">
        <f t="shared" si="6760"/>
        <v>0</v>
      </c>
      <c r="AB1640" s="191">
        <f t="shared" si="6760"/>
        <v>0</v>
      </c>
      <c r="AC1640" s="191">
        <f t="shared" si="6760"/>
        <v>0</v>
      </c>
      <c r="AD1640" s="191">
        <f t="shared" si="6760"/>
        <v>0</v>
      </c>
      <c r="AE1640" s="191">
        <f t="shared" si="6760"/>
        <v>0</v>
      </c>
      <c r="AF1640" s="191">
        <f t="shared" si="6760"/>
        <v>0</v>
      </c>
      <c r="AG1640" s="191">
        <f t="shared" si="6760"/>
        <v>0</v>
      </c>
      <c r="AH1640" s="191">
        <f t="shared" si="6760"/>
        <v>0</v>
      </c>
      <c r="AI1640" s="191"/>
      <c r="AJ1640" s="191">
        <f t="shared" si="6678"/>
        <v>0</v>
      </c>
      <c r="AK1640" s="191">
        <f t="shared" ref="AK1640:AU1640" si="6761">AK1461+AJ1640</f>
        <v>0</v>
      </c>
      <c r="AL1640" s="191">
        <f t="shared" si="6761"/>
        <v>0</v>
      </c>
      <c r="AM1640" s="191">
        <f t="shared" si="6761"/>
        <v>0</v>
      </c>
      <c r="AN1640" s="191">
        <f t="shared" si="6761"/>
        <v>0</v>
      </c>
      <c r="AO1640" s="191">
        <f t="shared" si="6761"/>
        <v>0</v>
      </c>
      <c r="AP1640" s="191">
        <f t="shared" si="6761"/>
        <v>0</v>
      </c>
      <c r="AQ1640" s="191">
        <f t="shared" si="6761"/>
        <v>0</v>
      </c>
      <c r="AR1640" s="191">
        <f t="shared" si="6761"/>
        <v>0</v>
      </c>
      <c r="AS1640" s="191">
        <f t="shared" si="6761"/>
        <v>0</v>
      </c>
      <c r="AT1640" s="191">
        <f t="shared" si="6761"/>
        <v>0</v>
      </c>
      <c r="AU1640" s="191">
        <f t="shared" si="6761"/>
        <v>0</v>
      </c>
      <c r="AV1640" s="191"/>
      <c r="AW1640" s="191">
        <f t="shared" si="6741"/>
        <v>0</v>
      </c>
      <c r="AX1640" s="191">
        <f t="shared" ref="AX1640:BH1640" si="6762">AX1461+AW1640</f>
        <v>0</v>
      </c>
      <c r="AY1640" s="191">
        <f t="shared" si="6762"/>
        <v>0</v>
      </c>
      <c r="AZ1640" s="191">
        <f t="shared" si="6762"/>
        <v>0</v>
      </c>
      <c r="BA1640" s="191">
        <f t="shared" si="6762"/>
        <v>0</v>
      </c>
      <c r="BB1640" s="191">
        <f t="shared" si="6762"/>
        <v>0</v>
      </c>
      <c r="BC1640" s="191">
        <f t="shared" si="6762"/>
        <v>0</v>
      </c>
      <c r="BD1640" s="191">
        <f t="shared" si="6762"/>
        <v>0</v>
      </c>
      <c r="BE1640" s="191">
        <f t="shared" si="6762"/>
        <v>0</v>
      </c>
      <c r="BF1640" s="191">
        <f t="shared" si="6762"/>
        <v>0</v>
      </c>
      <c r="BG1640" s="191">
        <f t="shared" si="6762"/>
        <v>0</v>
      </c>
      <c r="BH1640" s="191">
        <f t="shared" si="6762"/>
        <v>0</v>
      </c>
      <c r="BI1640" s="191"/>
      <c r="BV1640" s="163"/>
      <c r="CI1640" s="163"/>
      <c r="CV1640" s="163"/>
      <c r="DI1640" s="163"/>
      <c r="DV1640" s="163"/>
      <c r="EI1640" s="163"/>
    </row>
    <row r="1641" spans="1:139" ht="15.75" customHeight="1" outlineLevel="1" x14ac:dyDescent="0.25">
      <c r="A1641" s="2">
        <f t="shared" ref="A1641:E1641" si="6763">A1462</f>
        <v>74</v>
      </c>
      <c r="B1641" s="1" t="str">
        <f t="shared" si="6763"/>
        <v>TAU-TBD66</v>
      </c>
      <c r="C1641" s="1" t="str">
        <f t="shared" si="6763"/>
        <v>SPP TAU - Circuit 66837</v>
      </c>
      <c r="D1641" s="2" t="str">
        <f t="shared" si="6763"/>
        <v>TAU-TBD66.1</v>
      </c>
      <c r="E1641" s="162" t="str">
        <f t="shared" si="6763"/>
        <v>SPP TAU - Circuit 66837</v>
      </c>
      <c r="F1641" s="84"/>
      <c r="G1641" s="221"/>
      <c r="H1641" s="221"/>
      <c r="J1641" s="191">
        <f t="shared" ref="J1641:U1641" si="6764">J1462+I1641</f>
        <v>0</v>
      </c>
      <c r="K1641" s="191">
        <f t="shared" si="6764"/>
        <v>0</v>
      </c>
      <c r="L1641" s="191">
        <f t="shared" si="6764"/>
        <v>0</v>
      </c>
      <c r="M1641" s="191">
        <f t="shared" si="6764"/>
        <v>0</v>
      </c>
      <c r="N1641" s="191">
        <f t="shared" si="6764"/>
        <v>0</v>
      </c>
      <c r="O1641" s="191">
        <f t="shared" si="6764"/>
        <v>0</v>
      </c>
      <c r="P1641" s="191">
        <f t="shared" si="6764"/>
        <v>0</v>
      </c>
      <c r="Q1641" s="191">
        <f t="shared" si="6764"/>
        <v>0</v>
      </c>
      <c r="R1641" s="191">
        <f t="shared" si="6764"/>
        <v>0</v>
      </c>
      <c r="S1641" s="191">
        <f t="shared" si="6764"/>
        <v>0</v>
      </c>
      <c r="T1641" s="191">
        <f t="shared" si="6764"/>
        <v>0</v>
      </c>
      <c r="U1641" s="191">
        <f t="shared" si="6764"/>
        <v>0</v>
      </c>
      <c r="V1641" s="163"/>
      <c r="W1641" s="191">
        <f t="shared" si="6738"/>
        <v>0</v>
      </c>
      <c r="X1641" s="191">
        <f t="shared" ref="X1641:AH1641" si="6765">X1462+W1641</f>
        <v>0</v>
      </c>
      <c r="Y1641" s="191">
        <f t="shared" si="6765"/>
        <v>0</v>
      </c>
      <c r="Z1641" s="191">
        <f t="shared" si="6765"/>
        <v>0</v>
      </c>
      <c r="AA1641" s="191">
        <f t="shared" si="6765"/>
        <v>0</v>
      </c>
      <c r="AB1641" s="191">
        <f t="shared" si="6765"/>
        <v>0</v>
      </c>
      <c r="AC1641" s="191">
        <f t="shared" si="6765"/>
        <v>0</v>
      </c>
      <c r="AD1641" s="191">
        <f t="shared" si="6765"/>
        <v>0</v>
      </c>
      <c r="AE1641" s="191">
        <f t="shared" si="6765"/>
        <v>0</v>
      </c>
      <c r="AF1641" s="191">
        <f t="shared" si="6765"/>
        <v>0</v>
      </c>
      <c r="AG1641" s="191">
        <f t="shared" si="6765"/>
        <v>0</v>
      </c>
      <c r="AH1641" s="191">
        <f t="shared" si="6765"/>
        <v>0</v>
      </c>
      <c r="AI1641" s="191"/>
      <c r="AJ1641" s="191">
        <f t="shared" si="6678"/>
        <v>0</v>
      </c>
      <c r="AK1641" s="191">
        <f t="shared" ref="AK1641:AU1641" si="6766">AK1462+AJ1641</f>
        <v>0</v>
      </c>
      <c r="AL1641" s="191">
        <f t="shared" si="6766"/>
        <v>0</v>
      </c>
      <c r="AM1641" s="191">
        <f t="shared" si="6766"/>
        <v>0</v>
      </c>
      <c r="AN1641" s="191">
        <f t="shared" si="6766"/>
        <v>0</v>
      </c>
      <c r="AO1641" s="191">
        <f t="shared" si="6766"/>
        <v>0</v>
      </c>
      <c r="AP1641" s="191">
        <f t="shared" si="6766"/>
        <v>0</v>
      </c>
      <c r="AQ1641" s="191">
        <f t="shared" si="6766"/>
        <v>0</v>
      </c>
      <c r="AR1641" s="191">
        <f t="shared" si="6766"/>
        <v>0</v>
      </c>
      <c r="AS1641" s="191">
        <f t="shared" si="6766"/>
        <v>0</v>
      </c>
      <c r="AT1641" s="191">
        <f t="shared" si="6766"/>
        <v>0</v>
      </c>
      <c r="AU1641" s="191">
        <f t="shared" si="6766"/>
        <v>0</v>
      </c>
      <c r="AV1641" s="191"/>
      <c r="AW1641" s="191">
        <f t="shared" si="6741"/>
        <v>0</v>
      </c>
      <c r="AX1641" s="191">
        <f t="shared" ref="AX1641:BH1641" si="6767">AX1462+AW1641</f>
        <v>0</v>
      </c>
      <c r="AY1641" s="191">
        <f t="shared" si="6767"/>
        <v>0</v>
      </c>
      <c r="AZ1641" s="191">
        <f t="shared" si="6767"/>
        <v>0</v>
      </c>
      <c r="BA1641" s="191">
        <f t="shared" si="6767"/>
        <v>0</v>
      </c>
      <c r="BB1641" s="191">
        <f t="shared" si="6767"/>
        <v>0</v>
      </c>
      <c r="BC1641" s="191">
        <f t="shared" si="6767"/>
        <v>0</v>
      </c>
      <c r="BD1641" s="191">
        <f t="shared" si="6767"/>
        <v>0</v>
      </c>
      <c r="BE1641" s="191">
        <f t="shared" si="6767"/>
        <v>0</v>
      </c>
      <c r="BF1641" s="191">
        <f t="shared" si="6767"/>
        <v>0</v>
      </c>
      <c r="BG1641" s="191">
        <f t="shared" si="6767"/>
        <v>0</v>
      </c>
      <c r="BH1641" s="191">
        <f t="shared" si="6767"/>
        <v>0</v>
      </c>
      <c r="BI1641" s="191"/>
      <c r="BV1641" s="163"/>
      <c r="CI1641" s="163"/>
      <c r="CV1641" s="163"/>
      <c r="DI1641" s="163"/>
      <c r="DV1641" s="163"/>
      <c r="EI1641" s="163"/>
    </row>
    <row r="1642" spans="1:139" ht="15.75" customHeight="1" outlineLevel="1" x14ac:dyDescent="0.25">
      <c r="A1642" s="2">
        <f t="shared" ref="A1642:E1642" si="6768">A1463</f>
        <v>75</v>
      </c>
      <c r="B1642" s="1" t="str">
        <f t="shared" si="6768"/>
        <v>TAU-TBD67</v>
      </c>
      <c r="C1642" s="1" t="str">
        <f t="shared" si="6768"/>
        <v>SPP TAU - Circuit 66603</v>
      </c>
      <c r="D1642" s="2" t="str">
        <f t="shared" si="6768"/>
        <v>TAU-TBD67.1</v>
      </c>
      <c r="E1642" s="162" t="str">
        <f t="shared" si="6768"/>
        <v>SPP TAU - Circuit 66603</v>
      </c>
      <c r="F1642" s="84"/>
      <c r="G1642" s="221"/>
      <c r="H1642" s="221"/>
      <c r="J1642" s="191">
        <f t="shared" ref="J1642:U1642" si="6769">J1463+I1642</f>
        <v>0</v>
      </c>
      <c r="K1642" s="191">
        <f t="shared" si="6769"/>
        <v>0</v>
      </c>
      <c r="L1642" s="191">
        <f t="shared" si="6769"/>
        <v>0</v>
      </c>
      <c r="M1642" s="191">
        <f t="shared" si="6769"/>
        <v>0</v>
      </c>
      <c r="N1642" s="191">
        <f t="shared" si="6769"/>
        <v>0</v>
      </c>
      <c r="O1642" s="191">
        <f t="shared" si="6769"/>
        <v>0</v>
      </c>
      <c r="P1642" s="191">
        <f t="shared" si="6769"/>
        <v>0</v>
      </c>
      <c r="Q1642" s="191">
        <f t="shared" si="6769"/>
        <v>0</v>
      </c>
      <c r="R1642" s="191">
        <f t="shared" si="6769"/>
        <v>0</v>
      </c>
      <c r="S1642" s="191">
        <f t="shared" si="6769"/>
        <v>0</v>
      </c>
      <c r="T1642" s="191">
        <f t="shared" si="6769"/>
        <v>0</v>
      </c>
      <c r="U1642" s="191">
        <f t="shared" si="6769"/>
        <v>0</v>
      </c>
      <c r="V1642" s="163"/>
      <c r="W1642" s="191">
        <f t="shared" si="6738"/>
        <v>0</v>
      </c>
      <c r="X1642" s="191">
        <f t="shared" ref="X1642:AH1642" si="6770">X1463+W1642</f>
        <v>0</v>
      </c>
      <c r="Y1642" s="191">
        <f t="shared" si="6770"/>
        <v>0</v>
      </c>
      <c r="Z1642" s="191">
        <f t="shared" si="6770"/>
        <v>0</v>
      </c>
      <c r="AA1642" s="191">
        <f t="shared" si="6770"/>
        <v>0</v>
      </c>
      <c r="AB1642" s="191">
        <f t="shared" si="6770"/>
        <v>0</v>
      </c>
      <c r="AC1642" s="191">
        <f t="shared" si="6770"/>
        <v>0</v>
      </c>
      <c r="AD1642" s="191">
        <f t="shared" si="6770"/>
        <v>0</v>
      </c>
      <c r="AE1642" s="191">
        <f t="shared" si="6770"/>
        <v>0</v>
      </c>
      <c r="AF1642" s="191">
        <f t="shared" si="6770"/>
        <v>0</v>
      </c>
      <c r="AG1642" s="191">
        <f t="shared" si="6770"/>
        <v>0</v>
      </c>
      <c r="AH1642" s="191">
        <f t="shared" si="6770"/>
        <v>0</v>
      </c>
      <c r="AI1642" s="191"/>
      <c r="AJ1642" s="191">
        <f t="shared" si="6678"/>
        <v>0</v>
      </c>
      <c r="AK1642" s="191">
        <f t="shared" ref="AK1642:AU1642" si="6771">AK1463+AJ1642</f>
        <v>0</v>
      </c>
      <c r="AL1642" s="191">
        <f t="shared" si="6771"/>
        <v>0</v>
      </c>
      <c r="AM1642" s="191">
        <f t="shared" si="6771"/>
        <v>0</v>
      </c>
      <c r="AN1642" s="191">
        <f t="shared" si="6771"/>
        <v>0</v>
      </c>
      <c r="AO1642" s="191">
        <f t="shared" si="6771"/>
        <v>0</v>
      </c>
      <c r="AP1642" s="191">
        <f t="shared" si="6771"/>
        <v>0</v>
      </c>
      <c r="AQ1642" s="191">
        <f t="shared" si="6771"/>
        <v>0</v>
      </c>
      <c r="AR1642" s="191">
        <f t="shared" si="6771"/>
        <v>0</v>
      </c>
      <c r="AS1642" s="191">
        <f t="shared" si="6771"/>
        <v>0</v>
      </c>
      <c r="AT1642" s="191">
        <f t="shared" si="6771"/>
        <v>0</v>
      </c>
      <c r="AU1642" s="191">
        <f t="shared" si="6771"/>
        <v>0</v>
      </c>
      <c r="AV1642" s="191"/>
      <c r="AW1642" s="191">
        <f t="shared" si="6741"/>
        <v>0</v>
      </c>
      <c r="AX1642" s="191">
        <f t="shared" ref="AX1642:BH1642" si="6772">AX1463+AW1642</f>
        <v>0</v>
      </c>
      <c r="AY1642" s="191">
        <f t="shared" si="6772"/>
        <v>0</v>
      </c>
      <c r="AZ1642" s="191">
        <f t="shared" si="6772"/>
        <v>0</v>
      </c>
      <c r="BA1642" s="191">
        <f t="shared" si="6772"/>
        <v>0</v>
      </c>
      <c r="BB1642" s="191">
        <f t="shared" si="6772"/>
        <v>0</v>
      </c>
      <c r="BC1642" s="191">
        <f t="shared" si="6772"/>
        <v>0</v>
      </c>
      <c r="BD1642" s="191">
        <f t="shared" si="6772"/>
        <v>0</v>
      </c>
      <c r="BE1642" s="191">
        <f t="shared" si="6772"/>
        <v>0</v>
      </c>
      <c r="BF1642" s="191">
        <f t="shared" si="6772"/>
        <v>0</v>
      </c>
      <c r="BG1642" s="191">
        <f t="shared" si="6772"/>
        <v>0</v>
      </c>
      <c r="BH1642" s="191">
        <f t="shared" si="6772"/>
        <v>0</v>
      </c>
      <c r="BI1642" s="191"/>
      <c r="BV1642" s="163"/>
      <c r="CI1642" s="163"/>
      <c r="CV1642" s="163"/>
      <c r="DI1642" s="163"/>
      <c r="DV1642" s="163"/>
      <c r="EI1642" s="163"/>
    </row>
    <row r="1643" spans="1:139" ht="15.75" hidden="1" customHeight="1" outlineLevel="1" x14ac:dyDescent="0.25">
      <c r="A1643" s="2">
        <f t="shared" ref="A1643:E1643" si="6773">A1464</f>
        <v>76</v>
      </c>
      <c r="B1643" s="1">
        <f t="shared" si="6773"/>
        <v>0</v>
      </c>
      <c r="C1643" s="1">
        <f t="shared" si="6773"/>
        <v>0</v>
      </c>
      <c r="D1643" s="2">
        <f t="shared" si="6773"/>
        <v>0</v>
      </c>
      <c r="E1643" s="162">
        <f t="shared" si="6773"/>
        <v>0</v>
      </c>
      <c r="F1643" s="84"/>
      <c r="G1643" s="221"/>
      <c r="H1643" s="221"/>
      <c r="J1643" s="191">
        <f t="shared" ref="J1643:U1643" si="6774">J1464+I1643</f>
        <v>0</v>
      </c>
      <c r="K1643" s="191">
        <f t="shared" si="6774"/>
        <v>0</v>
      </c>
      <c r="L1643" s="191">
        <f t="shared" si="6774"/>
        <v>0</v>
      </c>
      <c r="M1643" s="191">
        <f t="shared" si="6774"/>
        <v>0</v>
      </c>
      <c r="N1643" s="191">
        <f t="shared" si="6774"/>
        <v>0</v>
      </c>
      <c r="O1643" s="191">
        <f t="shared" si="6774"/>
        <v>0</v>
      </c>
      <c r="P1643" s="191">
        <f t="shared" si="6774"/>
        <v>0</v>
      </c>
      <c r="Q1643" s="191">
        <f t="shared" si="6774"/>
        <v>0</v>
      </c>
      <c r="R1643" s="191">
        <f t="shared" si="6774"/>
        <v>0</v>
      </c>
      <c r="S1643" s="191">
        <f t="shared" si="6774"/>
        <v>0</v>
      </c>
      <c r="T1643" s="191">
        <f t="shared" si="6774"/>
        <v>0</v>
      </c>
      <c r="U1643" s="191">
        <f t="shared" si="6774"/>
        <v>0</v>
      </c>
      <c r="V1643" s="163"/>
      <c r="W1643" s="191">
        <f t="shared" si="6738"/>
        <v>0</v>
      </c>
      <c r="X1643" s="191">
        <f t="shared" ref="X1643:AH1643" si="6775">X1464+W1643</f>
        <v>0</v>
      </c>
      <c r="Y1643" s="191">
        <f t="shared" si="6775"/>
        <v>0</v>
      </c>
      <c r="Z1643" s="191">
        <f t="shared" si="6775"/>
        <v>0</v>
      </c>
      <c r="AA1643" s="191">
        <f t="shared" si="6775"/>
        <v>0</v>
      </c>
      <c r="AB1643" s="191">
        <f t="shared" si="6775"/>
        <v>0</v>
      </c>
      <c r="AC1643" s="191">
        <f t="shared" si="6775"/>
        <v>0</v>
      </c>
      <c r="AD1643" s="191">
        <f t="shared" si="6775"/>
        <v>0</v>
      </c>
      <c r="AE1643" s="191">
        <f t="shared" si="6775"/>
        <v>0</v>
      </c>
      <c r="AF1643" s="191">
        <f t="shared" si="6775"/>
        <v>0</v>
      </c>
      <c r="AG1643" s="191">
        <f t="shared" si="6775"/>
        <v>0</v>
      </c>
      <c r="AH1643" s="191">
        <f t="shared" si="6775"/>
        <v>0</v>
      </c>
      <c r="AI1643" s="191"/>
      <c r="AJ1643" s="191">
        <f t="shared" si="6678"/>
        <v>0</v>
      </c>
      <c r="AK1643" s="191">
        <f t="shared" ref="AK1643:AU1643" si="6776">AK1464+AJ1643</f>
        <v>0</v>
      </c>
      <c r="AL1643" s="191">
        <f t="shared" si="6776"/>
        <v>0</v>
      </c>
      <c r="AM1643" s="191">
        <f t="shared" si="6776"/>
        <v>0</v>
      </c>
      <c r="AN1643" s="191">
        <f t="shared" si="6776"/>
        <v>0</v>
      </c>
      <c r="AO1643" s="191">
        <f t="shared" si="6776"/>
        <v>0</v>
      </c>
      <c r="AP1643" s="191">
        <f t="shared" si="6776"/>
        <v>0</v>
      </c>
      <c r="AQ1643" s="191">
        <f t="shared" si="6776"/>
        <v>0</v>
      </c>
      <c r="AR1643" s="191">
        <f t="shared" si="6776"/>
        <v>0</v>
      </c>
      <c r="AS1643" s="191">
        <f t="shared" si="6776"/>
        <v>0</v>
      </c>
      <c r="AT1643" s="191">
        <f t="shared" si="6776"/>
        <v>0</v>
      </c>
      <c r="AU1643" s="191">
        <f t="shared" si="6776"/>
        <v>0</v>
      </c>
      <c r="AV1643" s="191"/>
      <c r="AW1643" s="191">
        <f t="shared" si="6741"/>
        <v>0</v>
      </c>
      <c r="AX1643" s="191">
        <f t="shared" ref="AX1643:BH1643" si="6777">AX1464+AW1643</f>
        <v>0</v>
      </c>
      <c r="AY1643" s="191">
        <f t="shared" si="6777"/>
        <v>0</v>
      </c>
      <c r="AZ1643" s="191">
        <f t="shared" si="6777"/>
        <v>0</v>
      </c>
      <c r="BA1643" s="191">
        <f t="shared" si="6777"/>
        <v>0</v>
      </c>
      <c r="BB1643" s="191">
        <f t="shared" si="6777"/>
        <v>0</v>
      </c>
      <c r="BC1643" s="191">
        <f t="shared" si="6777"/>
        <v>0</v>
      </c>
      <c r="BD1643" s="191">
        <f t="shared" si="6777"/>
        <v>0</v>
      </c>
      <c r="BE1643" s="191">
        <f t="shared" si="6777"/>
        <v>0</v>
      </c>
      <c r="BF1643" s="191">
        <f t="shared" si="6777"/>
        <v>0</v>
      </c>
      <c r="BG1643" s="191">
        <f t="shared" si="6777"/>
        <v>0</v>
      </c>
      <c r="BH1643" s="191">
        <f t="shared" si="6777"/>
        <v>0</v>
      </c>
      <c r="BI1643" s="191"/>
      <c r="BV1643" s="163"/>
      <c r="CI1643" s="163"/>
      <c r="CV1643" s="163"/>
      <c r="DI1643" s="163"/>
      <c r="DV1643" s="163"/>
      <c r="EI1643" s="163"/>
    </row>
    <row r="1644" spans="1:139" ht="15.75" hidden="1" customHeight="1" outlineLevel="1" x14ac:dyDescent="0.25">
      <c r="A1644" s="2">
        <f t="shared" ref="A1644:E1644" si="6778">A1465</f>
        <v>77</v>
      </c>
      <c r="B1644" s="1">
        <f t="shared" si="6778"/>
        <v>0</v>
      </c>
      <c r="C1644" s="1">
        <f t="shared" si="6778"/>
        <v>0</v>
      </c>
      <c r="D1644" s="2">
        <f t="shared" si="6778"/>
        <v>0</v>
      </c>
      <c r="E1644" s="162">
        <f t="shared" si="6778"/>
        <v>0</v>
      </c>
      <c r="F1644" s="84"/>
      <c r="G1644" s="221"/>
      <c r="H1644" s="221"/>
      <c r="J1644" s="191">
        <f t="shared" ref="J1644:U1644" si="6779">J1465+I1644</f>
        <v>0</v>
      </c>
      <c r="K1644" s="191">
        <f t="shared" si="6779"/>
        <v>0</v>
      </c>
      <c r="L1644" s="191">
        <f t="shared" si="6779"/>
        <v>0</v>
      </c>
      <c r="M1644" s="191">
        <f t="shared" si="6779"/>
        <v>0</v>
      </c>
      <c r="N1644" s="191">
        <f t="shared" si="6779"/>
        <v>0</v>
      </c>
      <c r="O1644" s="191">
        <f t="shared" si="6779"/>
        <v>0</v>
      </c>
      <c r="P1644" s="191">
        <f t="shared" si="6779"/>
        <v>0</v>
      </c>
      <c r="Q1644" s="191">
        <f t="shared" si="6779"/>
        <v>0</v>
      </c>
      <c r="R1644" s="191">
        <f t="shared" si="6779"/>
        <v>0</v>
      </c>
      <c r="S1644" s="191">
        <f t="shared" si="6779"/>
        <v>0</v>
      </c>
      <c r="T1644" s="191">
        <f t="shared" si="6779"/>
        <v>0</v>
      </c>
      <c r="U1644" s="191">
        <f t="shared" si="6779"/>
        <v>0</v>
      </c>
      <c r="V1644" s="163"/>
      <c r="W1644" s="191">
        <f t="shared" si="6738"/>
        <v>0</v>
      </c>
      <c r="X1644" s="191">
        <f t="shared" ref="X1644:AH1644" si="6780">X1465+W1644</f>
        <v>0</v>
      </c>
      <c r="Y1644" s="191">
        <f t="shared" si="6780"/>
        <v>0</v>
      </c>
      <c r="Z1644" s="191">
        <f t="shared" si="6780"/>
        <v>0</v>
      </c>
      <c r="AA1644" s="191">
        <f t="shared" si="6780"/>
        <v>0</v>
      </c>
      <c r="AB1644" s="191">
        <f t="shared" si="6780"/>
        <v>0</v>
      </c>
      <c r="AC1644" s="191">
        <f t="shared" si="6780"/>
        <v>0</v>
      </c>
      <c r="AD1644" s="191">
        <f t="shared" si="6780"/>
        <v>0</v>
      </c>
      <c r="AE1644" s="191">
        <f t="shared" si="6780"/>
        <v>0</v>
      </c>
      <c r="AF1644" s="191">
        <f t="shared" si="6780"/>
        <v>0</v>
      </c>
      <c r="AG1644" s="191">
        <f t="shared" si="6780"/>
        <v>0</v>
      </c>
      <c r="AH1644" s="191">
        <f t="shared" si="6780"/>
        <v>0</v>
      </c>
      <c r="AI1644" s="191"/>
      <c r="AJ1644" s="191">
        <f t="shared" si="6678"/>
        <v>0</v>
      </c>
      <c r="AK1644" s="191">
        <f t="shared" ref="AK1644:AU1644" si="6781">AK1465+AJ1644</f>
        <v>0</v>
      </c>
      <c r="AL1644" s="191">
        <f t="shared" si="6781"/>
        <v>0</v>
      </c>
      <c r="AM1644" s="191">
        <f t="shared" si="6781"/>
        <v>0</v>
      </c>
      <c r="AN1644" s="191">
        <f t="shared" si="6781"/>
        <v>0</v>
      </c>
      <c r="AO1644" s="191">
        <f t="shared" si="6781"/>
        <v>0</v>
      </c>
      <c r="AP1644" s="191">
        <f t="shared" si="6781"/>
        <v>0</v>
      </c>
      <c r="AQ1644" s="191">
        <f t="shared" si="6781"/>
        <v>0</v>
      </c>
      <c r="AR1644" s="191">
        <f t="shared" si="6781"/>
        <v>0</v>
      </c>
      <c r="AS1644" s="191">
        <f t="shared" si="6781"/>
        <v>0</v>
      </c>
      <c r="AT1644" s="191">
        <f t="shared" si="6781"/>
        <v>0</v>
      </c>
      <c r="AU1644" s="191">
        <f t="shared" si="6781"/>
        <v>0</v>
      </c>
      <c r="AV1644" s="191"/>
      <c r="AW1644" s="191">
        <f t="shared" si="6741"/>
        <v>0</v>
      </c>
      <c r="AX1644" s="191">
        <f t="shared" ref="AX1644:BH1644" si="6782">AX1465+AW1644</f>
        <v>0</v>
      </c>
      <c r="AY1644" s="191">
        <f t="shared" si="6782"/>
        <v>0</v>
      </c>
      <c r="AZ1644" s="191">
        <f t="shared" si="6782"/>
        <v>0</v>
      </c>
      <c r="BA1644" s="191">
        <f t="shared" si="6782"/>
        <v>0</v>
      </c>
      <c r="BB1644" s="191">
        <f t="shared" si="6782"/>
        <v>0</v>
      </c>
      <c r="BC1644" s="191">
        <f t="shared" si="6782"/>
        <v>0</v>
      </c>
      <c r="BD1644" s="191">
        <f t="shared" si="6782"/>
        <v>0</v>
      </c>
      <c r="BE1644" s="191">
        <f t="shared" si="6782"/>
        <v>0</v>
      </c>
      <c r="BF1644" s="191">
        <f t="shared" si="6782"/>
        <v>0</v>
      </c>
      <c r="BG1644" s="191">
        <f t="shared" si="6782"/>
        <v>0</v>
      </c>
      <c r="BH1644" s="191">
        <f t="shared" si="6782"/>
        <v>0</v>
      </c>
      <c r="BI1644" s="191"/>
      <c r="BV1644" s="163"/>
      <c r="CI1644" s="163"/>
      <c r="CV1644" s="163"/>
      <c r="DI1644" s="163"/>
      <c r="DV1644" s="163"/>
      <c r="EI1644" s="163"/>
    </row>
    <row r="1645" spans="1:139" ht="15.75" hidden="1" customHeight="1" outlineLevel="1" x14ac:dyDescent="0.25">
      <c r="A1645" s="2">
        <f t="shared" ref="A1645:E1645" si="6783">A1466</f>
        <v>78</v>
      </c>
      <c r="B1645" s="1">
        <f t="shared" si="6783"/>
        <v>0</v>
      </c>
      <c r="C1645" s="1">
        <f t="shared" si="6783"/>
        <v>0</v>
      </c>
      <c r="D1645" s="2">
        <f t="shared" si="6783"/>
        <v>0</v>
      </c>
      <c r="E1645" s="162">
        <f t="shared" si="6783"/>
        <v>0</v>
      </c>
      <c r="F1645" s="84"/>
      <c r="G1645" s="221"/>
      <c r="H1645" s="221"/>
      <c r="J1645" s="191">
        <f t="shared" ref="J1645:U1645" si="6784">J1466+I1645</f>
        <v>0</v>
      </c>
      <c r="K1645" s="191">
        <f t="shared" si="6784"/>
        <v>0</v>
      </c>
      <c r="L1645" s="191">
        <f t="shared" si="6784"/>
        <v>0</v>
      </c>
      <c r="M1645" s="191">
        <f t="shared" si="6784"/>
        <v>0</v>
      </c>
      <c r="N1645" s="191">
        <f t="shared" si="6784"/>
        <v>0</v>
      </c>
      <c r="O1645" s="191">
        <f t="shared" si="6784"/>
        <v>0</v>
      </c>
      <c r="P1645" s="191">
        <f t="shared" si="6784"/>
        <v>0</v>
      </c>
      <c r="Q1645" s="191">
        <f t="shared" si="6784"/>
        <v>0</v>
      </c>
      <c r="R1645" s="191">
        <f t="shared" si="6784"/>
        <v>0</v>
      </c>
      <c r="S1645" s="191">
        <f t="shared" si="6784"/>
        <v>0</v>
      </c>
      <c r="T1645" s="191">
        <f t="shared" si="6784"/>
        <v>0</v>
      </c>
      <c r="U1645" s="191">
        <f t="shared" si="6784"/>
        <v>0</v>
      </c>
      <c r="V1645" s="163"/>
      <c r="W1645" s="191">
        <f t="shared" si="6738"/>
        <v>0</v>
      </c>
      <c r="X1645" s="191">
        <f t="shared" ref="X1645:AH1645" si="6785">X1466+W1645</f>
        <v>0</v>
      </c>
      <c r="Y1645" s="191">
        <f t="shared" si="6785"/>
        <v>0</v>
      </c>
      <c r="Z1645" s="191">
        <f t="shared" si="6785"/>
        <v>0</v>
      </c>
      <c r="AA1645" s="191">
        <f t="shared" si="6785"/>
        <v>0</v>
      </c>
      <c r="AB1645" s="191">
        <f t="shared" si="6785"/>
        <v>0</v>
      </c>
      <c r="AC1645" s="191">
        <f t="shared" si="6785"/>
        <v>0</v>
      </c>
      <c r="AD1645" s="191">
        <f t="shared" si="6785"/>
        <v>0</v>
      </c>
      <c r="AE1645" s="191">
        <f t="shared" si="6785"/>
        <v>0</v>
      </c>
      <c r="AF1645" s="191">
        <f t="shared" si="6785"/>
        <v>0</v>
      </c>
      <c r="AG1645" s="191">
        <f t="shared" si="6785"/>
        <v>0</v>
      </c>
      <c r="AH1645" s="191">
        <f t="shared" si="6785"/>
        <v>0</v>
      </c>
      <c r="AI1645" s="191"/>
      <c r="AJ1645" s="191">
        <f t="shared" si="6678"/>
        <v>0</v>
      </c>
      <c r="AK1645" s="191">
        <f t="shared" ref="AK1645:AU1645" si="6786">AK1466+AJ1645</f>
        <v>0</v>
      </c>
      <c r="AL1645" s="191">
        <f t="shared" si="6786"/>
        <v>0</v>
      </c>
      <c r="AM1645" s="191">
        <f t="shared" si="6786"/>
        <v>0</v>
      </c>
      <c r="AN1645" s="191">
        <f t="shared" si="6786"/>
        <v>0</v>
      </c>
      <c r="AO1645" s="191">
        <f t="shared" si="6786"/>
        <v>0</v>
      </c>
      <c r="AP1645" s="191">
        <f t="shared" si="6786"/>
        <v>0</v>
      </c>
      <c r="AQ1645" s="191">
        <f t="shared" si="6786"/>
        <v>0</v>
      </c>
      <c r="AR1645" s="191">
        <f t="shared" si="6786"/>
        <v>0</v>
      </c>
      <c r="AS1645" s="191">
        <f t="shared" si="6786"/>
        <v>0</v>
      </c>
      <c r="AT1645" s="191">
        <f t="shared" si="6786"/>
        <v>0</v>
      </c>
      <c r="AU1645" s="191">
        <f t="shared" si="6786"/>
        <v>0</v>
      </c>
      <c r="AV1645" s="191"/>
      <c r="AW1645" s="191">
        <f t="shared" si="6741"/>
        <v>0</v>
      </c>
      <c r="AX1645" s="191">
        <f t="shared" ref="AX1645:BH1645" si="6787">AX1466+AW1645</f>
        <v>0</v>
      </c>
      <c r="AY1645" s="191">
        <f t="shared" si="6787"/>
        <v>0</v>
      </c>
      <c r="AZ1645" s="191">
        <f t="shared" si="6787"/>
        <v>0</v>
      </c>
      <c r="BA1645" s="191">
        <f t="shared" si="6787"/>
        <v>0</v>
      </c>
      <c r="BB1645" s="191">
        <f t="shared" si="6787"/>
        <v>0</v>
      </c>
      <c r="BC1645" s="191">
        <f t="shared" si="6787"/>
        <v>0</v>
      </c>
      <c r="BD1645" s="191">
        <f t="shared" si="6787"/>
        <v>0</v>
      </c>
      <c r="BE1645" s="191">
        <f t="shared" si="6787"/>
        <v>0</v>
      </c>
      <c r="BF1645" s="191">
        <f t="shared" si="6787"/>
        <v>0</v>
      </c>
      <c r="BG1645" s="191">
        <f t="shared" si="6787"/>
        <v>0</v>
      </c>
      <c r="BH1645" s="191">
        <f t="shared" si="6787"/>
        <v>0</v>
      </c>
      <c r="BI1645" s="191"/>
      <c r="BV1645" s="163"/>
      <c r="CI1645" s="163"/>
      <c r="CV1645" s="163"/>
      <c r="DI1645" s="163"/>
      <c r="DV1645" s="163"/>
      <c r="EI1645" s="163"/>
    </row>
    <row r="1646" spans="1:139" ht="15.75" hidden="1" customHeight="1" outlineLevel="1" x14ac:dyDescent="0.25">
      <c r="A1646" s="2">
        <f t="shared" ref="A1646:E1646" si="6788">A1467</f>
        <v>79</v>
      </c>
      <c r="B1646" s="1">
        <f t="shared" si="6788"/>
        <v>0</v>
      </c>
      <c r="C1646" s="1">
        <f t="shared" si="6788"/>
        <v>0</v>
      </c>
      <c r="D1646" s="2">
        <f t="shared" si="6788"/>
        <v>0</v>
      </c>
      <c r="E1646" s="162">
        <f t="shared" si="6788"/>
        <v>0</v>
      </c>
      <c r="F1646" s="84"/>
      <c r="G1646" s="221"/>
      <c r="H1646" s="221"/>
      <c r="J1646" s="191">
        <f t="shared" ref="J1646:U1646" si="6789">J1467+I1646</f>
        <v>0</v>
      </c>
      <c r="K1646" s="191">
        <f t="shared" si="6789"/>
        <v>0</v>
      </c>
      <c r="L1646" s="191">
        <f t="shared" si="6789"/>
        <v>0</v>
      </c>
      <c r="M1646" s="191">
        <f t="shared" si="6789"/>
        <v>0</v>
      </c>
      <c r="N1646" s="191">
        <f t="shared" si="6789"/>
        <v>0</v>
      </c>
      <c r="O1646" s="191">
        <f t="shared" si="6789"/>
        <v>0</v>
      </c>
      <c r="P1646" s="191">
        <f t="shared" si="6789"/>
        <v>0</v>
      </c>
      <c r="Q1646" s="191">
        <f t="shared" si="6789"/>
        <v>0</v>
      </c>
      <c r="R1646" s="191">
        <f t="shared" si="6789"/>
        <v>0</v>
      </c>
      <c r="S1646" s="191">
        <f t="shared" si="6789"/>
        <v>0</v>
      </c>
      <c r="T1646" s="191">
        <f t="shared" si="6789"/>
        <v>0</v>
      </c>
      <c r="U1646" s="191">
        <f t="shared" si="6789"/>
        <v>0</v>
      </c>
      <c r="V1646" s="163"/>
      <c r="W1646" s="191">
        <f t="shared" si="6738"/>
        <v>0</v>
      </c>
      <c r="X1646" s="191">
        <f t="shared" ref="X1646:AH1646" si="6790">X1467+W1646</f>
        <v>0</v>
      </c>
      <c r="Y1646" s="191">
        <f t="shared" si="6790"/>
        <v>0</v>
      </c>
      <c r="Z1646" s="191">
        <f t="shared" si="6790"/>
        <v>0</v>
      </c>
      <c r="AA1646" s="191">
        <f t="shared" si="6790"/>
        <v>0</v>
      </c>
      <c r="AB1646" s="191">
        <f t="shared" si="6790"/>
        <v>0</v>
      </c>
      <c r="AC1646" s="191">
        <f t="shared" si="6790"/>
        <v>0</v>
      </c>
      <c r="AD1646" s="191">
        <f t="shared" si="6790"/>
        <v>0</v>
      </c>
      <c r="AE1646" s="191">
        <f t="shared" si="6790"/>
        <v>0</v>
      </c>
      <c r="AF1646" s="191">
        <f t="shared" si="6790"/>
        <v>0</v>
      </c>
      <c r="AG1646" s="191">
        <f t="shared" si="6790"/>
        <v>0</v>
      </c>
      <c r="AH1646" s="191">
        <f t="shared" si="6790"/>
        <v>0</v>
      </c>
      <c r="AI1646" s="191"/>
      <c r="AJ1646" s="191">
        <f t="shared" si="6678"/>
        <v>0</v>
      </c>
      <c r="AK1646" s="191">
        <f t="shared" ref="AK1646:AU1646" si="6791">AK1467+AJ1646</f>
        <v>0</v>
      </c>
      <c r="AL1646" s="191">
        <f t="shared" si="6791"/>
        <v>0</v>
      </c>
      <c r="AM1646" s="191">
        <f t="shared" si="6791"/>
        <v>0</v>
      </c>
      <c r="AN1646" s="191">
        <f t="shared" si="6791"/>
        <v>0</v>
      </c>
      <c r="AO1646" s="191">
        <f t="shared" si="6791"/>
        <v>0</v>
      </c>
      <c r="AP1646" s="191">
        <f t="shared" si="6791"/>
        <v>0</v>
      </c>
      <c r="AQ1646" s="191">
        <f t="shared" si="6791"/>
        <v>0</v>
      </c>
      <c r="AR1646" s="191">
        <f t="shared" si="6791"/>
        <v>0</v>
      </c>
      <c r="AS1646" s="191">
        <f t="shared" si="6791"/>
        <v>0</v>
      </c>
      <c r="AT1646" s="191">
        <f t="shared" si="6791"/>
        <v>0</v>
      </c>
      <c r="AU1646" s="191">
        <f t="shared" si="6791"/>
        <v>0</v>
      </c>
      <c r="AV1646" s="191"/>
      <c r="AW1646" s="191">
        <f t="shared" si="6741"/>
        <v>0</v>
      </c>
      <c r="AX1646" s="191">
        <f t="shared" ref="AX1646:BH1646" si="6792">AX1467+AW1646</f>
        <v>0</v>
      </c>
      <c r="AY1646" s="191">
        <f t="shared" si="6792"/>
        <v>0</v>
      </c>
      <c r="AZ1646" s="191">
        <f t="shared" si="6792"/>
        <v>0</v>
      </c>
      <c r="BA1646" s="191">
        <f t="shared" si="6792"/>
        <v>0</v>
      </c>
      <c r="BB1646" s="191">
        <f t="shared" si="6792"/>
        <v>0</v>
      </c>
      <c r="BC1646" s="191">
        <f t="shared" si="6792"/>
        <v>0</v>
      </c>
      <c r="BD1646" s="191">
        <f t="shared" si="6792"/>
        <v>0</v>
      </c>
      <c r="BE1646" s="191">
        <f t="shared" si="6792"/>
        <v>0</v>
      </c>
      <c r="BF1646" s="191">
        <f t="shared" si="6792"/>
        <v>0</v>
      </c>
      <c r="BG1646" s="191">
        <f t="shared" si="6792"/>
        <v>0</v>
      </c>
      <c r="BH1646" s="191">
        <f t="shared" si="6792"/>
        <v>0</v>
      </c>
      <c r="BI1646" s="191"/>
      <c r="BV1646" s="163"/>
      <c r="CI1646" s="163"/>
      <c r="CV1646" s="163"/>
      <c r="DI1646" s="163"/>
      <c r="DV1646" s="163"/>
      <c r="EI1646" s="163"/>
    </row>
    <row r="1647" spans="1:139" ht="15.75" hidden="1" customHeight="1" outlineLevel="1" x14ac:dyDescent="0.25">
      <c r="A1647" s="2">
        <f t="shared" ref="A1647:E1647" si="6793">A1468</f>
        <v>80</v>
      </c>
      <c r="B1647" s="1">
        <f t="shared" si="6793"/>
        <v>0</v>
      </c>
      <c r="C1647" s="1">
        <f t="shared" si="6793"/>
        <v>0</v>
      </c>
      <c r="D1647" s="2">
        <f t="shared" si="6793"/>
        <v>0</v>
      </c>
      <c r="E1647" s="162">
        <f t="shared" si="6793"/>
        <v>0</v>
      </c>
      <c r="F1647" s="84"/>
      <c r="G1647" s="221"/>
      <c r="H1647" s="221"/>
      <c r="J1647" s="191">
        <f t="shared" ref="J1647:U1647" si="6794">J1468+I1647</f>
        <v>0</v>
      </c>
      <c r="K1647" s="191">
        <f t="shared" si="6794"/>
        <v>0</v>
      </c>
      <c r="L1647" s="191">
        <f t="shared" si="6794"/>
        <v>0</v>
      </c>
      <c r="M1647" s="191">
        <f t="shared" si="6794"/>
        <v>0</v>
      </c>
      <c r="N1647" s="191">
        <f t="shared" si="6794"/>
        <v>0</v>
      </c>
      <c r="O1647" s="191">
        <f t="shared" si="6794"/>
        <v>0</v>
      </c>
      <c r="P1647" s="191">
        <f t="shared" si="6794"/>
        <v>0</v>
      </c>
      <c r="Q1647" s="191">
        <f t="shared" si="6794"/>
        <v>0</v>
      </c>
      <c r="R1647" s="191">
        <f t="shared" si="6794"/>
        <v>0</v>
      </c>
      <c r="S1647" s="191">
        <f t="shared" si="6794"/>
        <v>0</v>
      </c>
      <c r="T1647" s="191">
        <f t="shared" si="6794"/>
        <v>0</v>
      </c>
      <c r="U1647" s="191">
        <f t="shared" si="6794"/>
        <v>0</v>
      </c>
      <c r="V1647" s="163"/>
      <c r="W1647" s="191">
        <f t="shared" si="6738"/>
        <v>0</v>
      </c>
      <c r="X1647" s="191">
        <f t="shared" ref="X1647:AH1647" si="6795">X1468+W1647</f>
        <v>0</v>
      </c>
      <c r="Y1647" s="191">
        <f t="shared" si="6795"/>
        <v>0</v>
      </c>
      <c r="Z1647" s="191">
        <f t="shared" si="6795"/>
        <v>0</v>
      </c>
      <c r="AA1647" s="191">
        <f t="shared" si="6795"/>
        <v>0</v>
      </c>
      <c r="AB1647" s="191">
        <f t="shared" si="6795"/>
        <v>0</v>
      </c>
      <c r="AC1647" s="191">
        <f t="shared" si="6795"/>
        <v>0</v>
      </c>
      <c r="AD1647" s="191">
        <f t="shared" si="6795"/>
        <v>0</v>
      </c>
      <c r="AE1647" s="191">
        <f t="shared" si="6795"/>
        <v>0</v>
      </c>
      <c r="AF1647" s="191">
        <f t="shared" si="6795"/>
        <v>0</v>
      </c>
      <c r="AG1647" s="191">
        <f t="shared" si="6795"/>
        <v>0</v>
      </c>
      <c r="AH1647" s="191">
        <f t="shared" si="6795"/>
        <v>0</v>
      </c>
      <c r="AI1647" s="191"/>
      <c r="AJ1647" s="191">
        <f t="shared" si="6678"/>
        <v>0</v>
      </c>
      <c r="AK1647" s="191">
        <f t="shared" ref="AK1647:AU1647" si="6796">AK1468+AJ1647</f>
        <v>0</v>
      </c>
      <c r="AL1647" s="191">
        <f t="shared" si="6796"/>
        <v>0</v>
      </c>
      <c r="AM1647" s="191">
        <f t="shared" si="6796"/>
        <v>0</v>
      </c>
      <c r="AN1647" s="191">
        <f t="shared" si="6796"/>
        <v>0</v>
      </c>
      <c r="AO1647" s="191">
        <f t="shared" si="6796"/>
        <v>0</v>
      </c>
      <c r="AP1647" s="191">
        <f t="shared" si="6796"/>
        <v>0</v>
      </c>
      <c r="AQ1647" s="191">
        <f t="shared" si="6796"/>
        <v>0</v>
      </c>
      <c r="AR1647" s="191">
        <f t="shared" si="6796"/>
        <v>0</v>
      </c>
      <c r="AS1647" s="191">
        <f t="shared" si="6796"/>
        <v>0</v>
      </c>
      <c r="AT1647" s="191">
        <f t="shared" si="6796"/>
        <v>0</v>
      </c>
      <c r="AU1647" s="191">
        <f t="shared" si="6796"/>
        <v>0</v>
      </c>
      <c r="AV1647" s="191"/>
      <c r="AW1647" s="191">
        <f t="shared" si="6741"/>
        <v>0</v>
      </c>
      <c r="AX1647" s="191">
        <f t="shared" ref="AX1647:BH1647" si="6797">AX1468+AW1647</f>
        <v>0</v>
      </c>
      <c r="AY1647" s="191">
        <f t="shared" si="6797"/>
        <v>0</v>
      </c>
      <c r="AZ1647" s="191">
        <f t="shared" si="6797"/>
        <v>0</v>
      </c>
      <c r="BA1647" s="191">
        <f t="shared" si="6797"/>
        <v>0</v>
      </c>
      <c r="BB1647" s="191">
        <f t="shared" si="6797"/>
        <v>0</v>
      </c>
      <c r="BC1647" s="191">
        <f t="shared" si="6797"/>
        <v>0</v>
      </c>
      <c r="BD1647" s="191">
        <f t="shared" si="6797"/>
        <v>0</v>
      </c>
      <c r="BE1647" s="191">
        <f t="shared" si="6797"/>
        <v>0</v>
      </c>
      <c r="BF1647" s="191">
        <f t="shared" si="6797"/>
        <v>0</v>
      </c>
      <c r="BG1647" s="191">
        <f t="shared" si="6797"/>
        <v>0</v>
      </c>
      <c r="BH1647" s="191">
        <f t="shared" si="6797"/>
        <v>0</v>
      </c>
      <c r="BI1647" s="191"/>
      <c r="BV1647" s="163"/>
      <c r="CI1647" s="163"/>
      <c r="CV1647" s="163"/>
      <c r="DI1647" s="163"/>
      <c r="DV1647" s="163"/>
      <c r="EI1647" s="163"/>
    </row>
    <row r="1648" spans="1:139" ht="15.75" hidden="1" customHeight="1" outlineLevel="1" x14ac:dyDescent="0.25">
      <c r="A1648" s="2">
        <f t="shared" ref="A1648:E1648" si="6798">A1469</f>
        <v>81</v>
      </c>
      <c r="B1648" s="1">
        <f t="shared" si="6798"/>
        <v>0</v>
      </c>
      <c r="C1648" s="1">
        <f t="shared" si="6798"/>
        <v>0</v>
      </c>
      <c r="D1648" s="2">
        <f t="shared" si="6798"/>
        <v>0</v>
      </c>
      <c r="E1648" s="162">
        <f t="shared" si="6798"/>
        <v>0</v>
      </c>
      <c r="F1648" s="84"/>
      <c r="G1648" s="221"/>
      <c r="H1648" s="221"/>
      <c r="J1648" s="191">
        <f t="shared" ref="J1648:U1648" si="6799">J1469+I1648</f>
        <v>0</v>
      </c>
      <c r="K1648" s="191">
        <f t="shared" si="6799"/>
        <v>0</v>
      </c>
      <c r="L1648" s="191">
        <f t="shared" si="6799"/>
        <v>0</v>
      </c>
      <c r="M1648" s="191">
        <f t="shared" si="6799"/>
        <v>0</v>
      </c>
      <c r="N1648" s="191">
        <f t="shared" si="6799"/>
        <v>0</v>
      </c>
      <c r="O1648" s="191">
        <f t="shared" si="6799"/>
        <v>0</v>
      </c>
      <c r="P1648" s="191">
        <f t="shared" si="6799"/>
        <v>0</v>
      </c>
      <c r="Q1648" s="191">
        <f t="shared" si="6799"/>
        <v>0</v>
      </c>
      <c r="R1648" s="191">
        <f t="shared" si="6799"/>
        <v>0</v>
      </c>
      <c r="S1648" s="191">
        <f t="shared" si="6799"/>
        <v>0</v>
      </c>
      <c r="T1648" s="191">
        <f t="shared" si="6799"/>
        <v>0</v>
      </c>
      <c r="U1648" s="191">
        <f t="shared" si="6799"/>
        <v>0</v>
      </c>
      <c r="V1648" s="163"/>
      <c r="W1648" s="191">
        <f t="shared" si="6738"/>
        <v>0</v>
      </c>
      <c r="X1648" s="191">
        <f t="shared" ref="X1648:AH1648" si="6800">X1469+W1648</f>
        <v>0</v>
      </c>
      <c r="Y1648" s="191">
        <f t="shared" si="6800"/>
        <v>0</v>
      </c>
      <c r="Z1648" s="191">
        <f t="shared" si="6800"/>
        <v>0</v>
      </c>
      <c r="AA1648" s="191">
        <f t="shared" si="6800"/>
        <v>0</v>
      </c>
      <c r="AB1648" s="191">
        <f t="shared" si="6800"/>
        <v>0</v>
      </c>
      <c r="AC1648" s="191">
        <f t="shared" si="6800"/>
        <v>0</v>
      </c>
      <c r="AD1648" s="191">
        <f t="shared" si="6800"/>
        <v>0</v>
      </c>
      <c r="AE1648" s="191">
        <f t="shared" si="6800"/>
        <v>0</v>
      </c>
      <c r="AF1648" s="191">
        <f t="shared" si="6800"/>
        <v>0</v>
      </c>
      <c r="AG1648" s="191">
        <f t="shared" si="6800"/>
        <v>0</v>
      </c>
      <c r="AH1648" s="191">
        <f t="shared" si="6800"/>
        <v>0</v>
      </c>
      <c r="AI1648" s="191"/>
      <c r="AJ1648" s="191">
        <f t="shared" si="6678"/>
        <v>0</v>
      </c>
      <c r="AK1648" s="191">
        <f t="shared" ref="AK1648:AU1648" si="6801">AK1469+AJ1648</f>
        <v>0</v>
      </c>
      <c r="AL1648" s="191">
        <f t="shared" si="6801"/>
        <v>0</v>
      </c>
      <c r="AM1648" s="191">
        <f t="shared" si="6801"/>
        <v>0</v>
      </c>
      <c r="AN1648" s="191">
        <f t="shared" si="6801"/>
        <v>0</v>
      </c>
      <c r="AO1648" s="191">
        <f t="shared" si="6801"/>
        <v>0</v>
      </c>
      <c r="AP1648" s="191">
        <f t="shared" si="6801"/>
        <v>0</v>
      </c>
      <c r="AQ1648" s="191">
        <f t="shared" si="6801"/>
        <v>0</v>
      </c>
      <c r="AR1648" s="191">
        <f t="shared" si="6801"/>
        <v>0</v>
      </c>
      <c r="AS1648" s="191">
        <f t="shared" si="6801"/>
        <v>0</v>
      </c>
      <c r="AT1648" s="191">
        <f t="shared" si="6801"/>
        <v>0</v>
      </c>
      <c r="AU1648" s="191">
        <f t="shared" si="6801"/>
        <v>0</v>
      </c>
      <c r="AV1648" s="191"/>
      <c r="AW1648" s="191">
        <f t="shared" si="6741"/>
        <v>0</v>
      </c>
      <c r="AX1648" s="191">
        <f t="shared" ref="AX1648:BH1648" si="6802">AX1469+AW1648</f>
        <v>0</v>
      </c>
      <c r="AY1648" s="191">
        <f t="shared" si="6802"/>
        <v>0</v>
      </c>
      <c r="AZ1648" s="191">
        <f t="shared" si="6802"/>
        <v>0</v>
      </c>
      <c r="BA1648" s="191">
        <f t="shared" si="6802"/>
        <v>0</v>
      </c>
      <c r="BB1648" s="191">
        <f t="shared" si="6802"/>
        <v>0</v>
      </c>
      <c r="BC1648" s="191">
        <f t="shared" si="6802"/>
        <v>0</v>
      </c>
      <c r="BD1648" s="191">
        <f t="shared" si="6802"/>
        <v>0</v>
      </c>
      <c r="BE1648" s="191">
        <f t="shared" si="6802"/>
        <v>0</v>
      </c>
      <c r="BF1648" s="191">
        <f t="shared" si="6802"/>
        <v>0</v>
      </c>
      <c r="BG1648" s="191">
        <f t="shared" si="6802"/>
        <v>0</v>
      </c>
      <c r="BH1648" s="191">
        <f t="shared" si="6802"/>
        <v>0</v>
      </c>
      <c r="BI1648" s="191"/>
      <c r="BV1648" s="163"/>
      <c r="CI1648" s="163"/>
      <c r="CV1648" s="163"/>
      <c r="DI1648" s="163"/>
      <c r="DV1648" s="163"/>
      <c r="EI1648" s="163"/>
    </row>
    <row r="1649" spans="1:139" ht="15.75" hidden="1" customHeight="1" outlineLevel="1" x14ac:dyDescent="0.25">
      <c r="A1649" s="2">
        <f t="shared" ref="A1649:E1649" si="6803">A1470</f>
        <v>82</v>
      </c>
      <c r="B1649" s="1">
        <f t="shared" si="6803"/>
        <v>0</v>
      </c>
      <c r="C1649" s="1">
        <f t="shared" si="6803"/>
        <v>0</v>
      </c>
      <c r="D1649" s="2">
        <f t="shared" si="6803"/>
        <v>0</v>
      </c>
      <c r="E1649" s="162">
        <f t="shared" si="6803"/>
        <v>0</v>
      </c>
      <c r="F1649" s="84"/>
      <c r="G1649" s="221"/>
      <c r="H1649" s="221"/>
      <c r="J1649" s="191">
        <f t="shared" ref="J1649:U1649" si="6804">J1470+I1649</f>
        <v>0</v>
      </c>
      <c r="K1649" s="191">
        <f t="shared" si="6804"/>
        <v>0</v>
      </c>
      <c r="L1649" s="191">
        <f t="shared" si="6804"/>
        <v>0</v>
      </c>
      <c r="M1649" s="191">
        <f t="shared" si="6804"/>
        <v>0</v>
      </c>
      <c r="N1649" s="191">
        <f t="shared" si="6804"/>
        <v>0</v>
      </c>
      <c r="O1649" s="191">
        <f t="shared" si="6804"/>
        <v>0</v>
      </c>
      <c r="P1649" s="191">
        <f t="shared" si="6804"/>
        <v>0</v>
      </c>
      <c r="Q1649" s="191">
        <f t="shared" si="6804"/>
        <v>0</v>
      </c>
      <c r="R1649" s="191">
        <f t="shared" si="6804"/>
        <v>0</v>
      </c>
      <c r="S1649" s="191">
        <f t="shared" si="6804"/>
        <v>0</v>
      </c>
      <c r="T1649" s="191">
        <f t="shared" si="6804"/>
        <v>0</v>
      </c>
      <c r="U1649" s="191">
        <f t="shared" si="6804"/>
        <v>0</v>
      </c>
      <c r="V1649" s="163"/>
      <c r="W1649" s="191">
        <f t="shared" si="6738"/>
        <v>0</v>
      </c>
      <c r="X1649" s="191">
        <f t="shared" ref="X1649:AH1649" si="6805">X1470+W1649</f>
        <v>0</v>
      </c>
      <c r="Y1649" s="191">
        <f t="shared" si="6805"/>
        <v>0</v>
      </c>
      <c r="Z1649" s="191">
        <f t="shared" si="6805"/>
        <v>0</v>
      </c>
      <c r="AA1649" s="191">
        <f t="shared" si="6805"/>
        <v>0</v>
      </c>
      <c r="AB1649" s="191">
        <f t="shared" si="6805"/>
        <v>0</v>
      </c>
      <c r="AC1649" s="191">
        <f t="shared" si="6805"/>
        <v>0</v>
      </c>
      <c r="AD1649" s="191">
        <f t="shared" si="6805"/>
        <v>0</v>
      </c>
      <c r="AE1649" s="191">
        <f t="shared" si="6805"/>
        <v>0</v>
      </c>
      <c r="AF1649" s="191">
        <f t="shared" si="6805"/>
        <v>0</v>
      </c>
      <c r="AG1649" s="191">
        <f t="shared" si="6805"/>
        <v>0</v>
      </c>
      <c r="AH1649" s="191">
        <f t="shared" si="6805"/>
        <v>0</v>
      </c>
      <c r="AI1649" s="191"/>
      <c r="AJ1649" s="191">
        <f t="shared" si="6678"/>
        <v>0</v>
      </c>
      <c r="AK1649" s="191">
        <f t="shared" ref="AK1649:AU1649" si="6806">AK1470+AJ1649</f>
        <v>0</v>
      </c>
      <c r="AL1649" s="191">
        <f t="shared" si="6806"/>
        <v>0</v>
      </c>
      <c r="AM1649" s="191">
        <f t="shared" si="6806"/>
        <v>0</v>
      </c>
      <c r="AN1649" s="191">
        <f t="shared" si="6806"/>
        <v>0</v>
      </c>
      <c r="AO1649" s="191">
        <f t="shared" si="6806"/>
        <v>0</v>
      </c>
      <c r="AP1649" s="191">
        <f t="shared" si="6806"/>
        <v>0</v>
      </c>
      <c r="AQ1649" s="191">
        <f t="shared" si="6806"/>
        <v>0</v>
      </c>
      <c r="AR1649" s="191">
        <f t="shared" si="6806"/>
        <v>0</v>
      </c>
      <c r="AS1649" s="191">
        <f t="shared" si="6806"/>
        <v>0</v>
      </c>
      <c r="AT1649" s="191">
        <f t="shared" si="6806"/>
        <v>0</v>
      </c>
      <c r="AU1649" s="191">
        <f t="shared" si="6806"/>
        <v>0</v>
      </c>
      <c r="AV1649" s="191"/>
      <c r="AW1649" s="191">
        <f t="shared" si="6741"/>
        <v>0</v>
      </c>
      <c r="AX1649" s="191">
        <f t="shared" ref="AX1649:BH1649" si="6807">AX1470+AW1649</f>
        <v>0</v>
      </c>
      <c r="AY1649" s="191">
        <f t="shared" si="6807"/>
        <v>0</v>
      </c>
      <c r="AZ1649" s="191">
        <f t="shared" si="6807"/>
        <v>0</v>
      </c>
      <c r="BA1649" s="191">
        <f t="shared" si="6807"/>
        <v>0</v>
      </c>
      <c r="BB1649" s="191">
        <f t="shared" si="6807"/>
        <v>0</v>
      </c>
      <c r="BC1649" s="191">
        <f t="shared" si="6807"/>
        <v>0</v>
      </c>
      <c r="BD1649" s="191">
        <f t="shared" si="6807"/>
        <v>0</v>
      </c>
      <c r="BE1649" s="191">
        <f t="shared" si="6807"/>
        <v>0</v>
      </c>
      <c r="BF1649" s="191">
        <f t="shared" si="6807"/>
        <v>0</v>
      </c>
      <c r="BG1649" s="191">
        <f t="shared" si="6807"/>
        <v>0</v>
      </c>
      <c r="BH1649" s="191">
        <f t="shared" si="6807"/>
        <v>0</v>
      </c>
      <c r="BI1649" s="191"/>
      <c r="BV1649" s="163"/>
      <c r="CI1649" s="163"/>
      <c r="CV1649" s="163"/>
      <c r="DI1649" s="163"/>
      <c r="DV1649" s="163"/>
      <c r="EI1649" s="163"/>
    </row>
    <row r="1650" spans="1:139" ht="15.75" hidden="1" customHeight="1" outlineLevel="1" x14ac:dyDescent="0.25">
      <c r="A1650" s="2">
        <f t="shared" ref="A1650:E1650" si="6808">A1471</f>
        <v>83</v>
      </c>
      <c r="B1650" s="1">
        <f t="shared" si="6808"/>
        <v>0</v>
      </c>
      <c r="C1650" s="1">
        <f t="shared" si="6808"/>
        <v>0</v>
      </c>
      <c r="D1650" s="2">
        <f t="shared" si="6808"/>
        <v>0</v>
      </c>
      <c r="E1650" s="162">
        <f t="shared" si="6808"/>
        <v>0</v>
      </c>
      <c r="F1650" s="84"/>
      <c r="G1650" s="221"/>
      <c r="H1650" s="221"/>
      <c r="J1650" s="191">
        <f t="shared" ref="J1650:U1650" si="6809">J1471+I1650</f>
        <v>0</v>
      </c>
      <c r="K1650" s="191">
        <f t="shared" si="6809"/>
        <v>0</v>
      </c>
      <c r="L1650" s="191">
        <f t="shared" si="6809"/>
        <v>0</v>
      </c>
      <c r="M1650" s="191">
        <f t="shared" si="6809"/>
        <v>0</v>
      </c>
      <c r="N1650" s="191">
        <f t="shared" si="6809"/>
        <v>0</v>
      </c>
      <c r="O1650" s="191">
        <f t="shared" si="6809"/>
        <v>0</v>
      </c>
      <c r="P1650" s="191">
        <f t="shared" si="6809"/>
        <v>0</v>
      </c>
      <c r="Q1650" s="191">
        <f t="shared" si="6809"/>
        <v>0</v>
      </c>
      <c r="R1650" s="191">
        <f t="shared" si="6809"/>
        <v>0</v>
      </c>
      <c r="S1650" s="191">
        <f t="shared" si="6809"/>
        <v>0</v>
      </c>
      <c r="T1650" s="191">
        <f t="shared" si="6809"/>
        <v>0</v>
      </c>
      <c r="U1650" s="191">
        <f t="shared" si="6809"/>
        <v>0</v>
      </c>
      <c r="V1650" s="163"/>
      <c r="W1650" s="191">
        <f t="shared" si="6738"/>
        <v>0</v>
      </c>
      <c r="X1650" s="191">
        <f t="shared" ref="X1650:AH1650" si="6810">X1471+W1650</f>
        <v>0</v>
      </c>
      <c r="Y1650" s="191">
        <f t="shared" si="6810"/>
        <v>0</v>
      </c>
      <c r="Z1650" s="191">
        <f t="shared" si="6810"/>
        <v>0</v>
      </c>
      <c r="AA1650" s="191">
        <f t="shared" si="6810"/>
        <v>0</v>
      </c>
      <c r="AB1650" s="191">
        <f t="shared" si="6810"/>
        <v>0</v>
      </c>
      <c r="AC1650" s="191">
        <f t="shared" si="6810"/>
        <v>0</v>
      </c>
      <c r="AD1650" s="191">
        <f t="shared" si="6810"/>
        <v>0</v>
      </c>
      <c r="AE1650" s="191">
        <f t="shared" si="6810"/>
        <v>0</v>
      </c>
      <c r="AF1650" s="191">
        <f t="shared" si="6810"/>
        <v>0</v>
      </c>
      <c r="AG1650" s="191">
        <f t="shared" si="6810"/>
        <v>0</v>
      </c>
      <c r="AH1650" s="191">
        <f t="shared" si="6810"/>
        <v>0</v>
      </c>
      <c r="AI1650" s="191"/>
      <c r="AJ1650" s="191">
        <f t="shared" si="6678"/>
        <v>0</v>
      </c>
      <c r="AK1650" s="191">
        <f t="shared" ref="AK1650:AU1650" si="6811">AK1471+AJ1650</f>
        <v>0</v>
      </c>
      <c r="AL1650" s="191">
        <f t="shared" si="6811"/>
        <v>0</v>
      </c>
      <c r="AM1650" s="191">
        <f t="shared" si="6811"/>
        <v>0</v>
      </c>
      <c r="AN1650" s="191">
        <f t="shared" si="6811"/>
        <v>0</v>
      </c>
      <c r="AO1650" s="191">
        <f t="shared" si="6811"/>
        <v>0</v>
      </c>
      <c r="AP1650" s="191">
        <f t="shared" si="6811"/>
        <v>0</v>
      </c>
      <c r="AQ1650" s="191">
        <f t="shared" si="6811"/>
        <v>0</v>
      </c>
      <c r="AR1650" s="191">
        <f t="shared" si="6811"/>
        <v>0</v>
      </c>
      <c r="AS1650" s="191">
        <f t="shared" si="6811"/>
        <v>0</v>
      </c>
      <c r="AT1650" s="191">
        <f t="shared" si="6811"/>
        <v>0</v>
      </c>
      <c r="AU1650" s="191">
        <f t="shared" si="6811"/>
        <v>0</v>
      </c>
      <c r="AV1650" s="191"/>
      <c r="AW1650" s="191">
        <f t="shared" si="6741"/>
        <v>0</v>
      </c>
      <c r="AX1650" s="191">
        <f t="shared" ref="AX1650:BH1650" si="6812">AX1471+AW1650</f>
        <v>0</v>
      </c>
      <c r="AY1650" s="191">
        <f t="shared" si="6812"/>
        <v>0</v>
      </c>
      <c r="AZ1650" s="191">
        <f t="shared" si="6812"/>
        <v>0</v>
      </c>
      <c r="BA1650" s="191">
        <f t="shared" si="6812"/>
        <v>0</v>
      </c>
      <c r="BB1650" s="191">
        <f t="shared" si="6812"/>
        <v>0</v>
      </c>
      <c r="BC1650" s="191">
        <f t="shared" si="6812"/>
        <v>0</v>
      </c>
      <c r="BD1650" s="191">
        <f t="shared" si="6812"/>
        <v>0</v>
      </c>
      <c r="BE1650" s="191">
        <f t="shared" si="6812"/>
        <v>0</v>
      </c>
      <c r="BF1650" s="191">
        <f t="shared" si="6812"/>
        <v>0</v>
      </c>
      <c r="BG1650" s="191">
        <f t="shared" si="6812"/>
        <v>0</v>
      </c>
      <c r="BH1650" s="191">
        <f t="shared" si="6812"/>
        <v>0</v>
      </c>
      <c r="BI1650" s="191"/>
      <c r="BV1650" s="163"/>
      <c r="CI1650" s="163"/>
      <c r="CV1650" s="163"/>
      <c r="DI1650" s="163"/>
      <c r="DV1650" s="163"/>
      <c r="EI1650" s="163"/>
    </row>
    <row r="1651" spans="1:139" ht="15.75" hidden="1" customHeight="1" outlineLevel="1" x14ac:dyDescent="0.25">
      <c r="A1651" s="2">
        <f t="shared" ref="A1651:E1651" si="6813">A1472</f>
        <v>84</v>
      </c>
      <c r="B1651" s="1">
        <f t="shared" si="6813"/>
        <v>0</v>
      </c>
      <c r="C1651" s="1">
        <f t="shared" si="6813"/>
        <v>0</v>
      </c>
      <c r="D1651" s="2">
        <f t="shared" si="6813"/>
        <v>0</v>
      </c>
      <c r="E1651" s="162">
        <f t="shared" si="6813"/>
        <v>0</v>
      </c>
      <c r="F1651" s="84"/>
      <c r="G1651" s="221"/>
      <c r="H1651" s="221"/>
      <c r="J1651" s="191">
        <f t="shared" ref="J1651:U1651" si="6814">J1472+I1651</f>
        <v>0</v>
      </c>
      <c r="K1651" s="191">
        <f t="shared" si="6814"/>
        <v>0</v>
      </c>
      <c r="L1651" s="191">
        <f t="shared" si="6814"/>
        <v>0</v>
      </c>
      <c r="M1651" s="191">
        <f t="shared" si="6814"/>
        <v>0</v>
      </c>
      <c r="N1651" s="191">
        <f t="shared" si="6814"/>
        <v>0</v>
      </c>
      <c r="O1651" s="191">
        <f t="shared" si="6814"/>
        <v>0</v>
      </c>
      <c r="P1651" s="191">
        <f t="shared" si="6814"/>
        <v>0</v>
      </c>
      <c r="Q1651" s="191">
        <f t="shared" si="6814"/>
        <v>0</v>
      </c>
      <c r="R1651" s="191">
        <f t="shared" si="6814"/>
        <v>0</v>
      </c>
      <c r="S1651" s="191">
        <f t="shared" si="6814"/>
        <v>0</v>
      </c>
      <c r="T1651" s="191">
        <f t="shared" si="6814"/>
        <v>0</v>
      </c>
      <c r="U1651" s="191">
        <f t="shared" si="6814"/>
        <v>0</v>
      </c>
      <c r="V1651" s="163"/>
      <c r="W1651" s="191">
        <f t="shared" si="6738"/>
        <v>0</v>
      </c>
      <c r="X1651" s="191">
        <f t="shared" ref="X1651:AH1651" si="6815">X1472+W1651</f>
        <v>0</v>
      </c>
      <c r="Y1651" s="191">
        <f t="shared" si="6815"/>
        <v>0</v>
      </c>
      <c r="Z1651" s="191">
        <f t="shared" si="6815"/>
        <v>0</v>
      </c>
      <c r="AA1651" s="191">
        <f t="shared" si="6815"/>
        <v>0</v>
      </c>
      <c r="AB1651" s="191">
        <f t="shared" si="6815"/>
        <v>0</v>
      </c>
      <c r="AC1651" s="191">
        <f t="shared" si="6815"/>
        <v>0</v>
      </c>
      <c r="AD1651" s="191">
        <f t="shared" si="6815"/>
        <v>0</v>
      </c>
      <c r="AE1651" s="191">
        <f t="shared" si="6815"/>
        <v>0</v>
      </c>
      <c r="AF1651" s="191">
        <f t="shared" si="6815"/>
        <v>0</v>
      </c>
      <c r="AG1651" s="191">
        <f t="shared" si="6815"/>
        <v>0</v>
      </c>
      <c r="AH1651" s="191">
        <f t="shared" si="6815"/>
        <v>0</v>
      </c>
      <c r="AI1651" s="191"/>
      <c r="AJ1651" s="191">
        <f t="shared" si="6678"/>
        <v>0</v>
      </c>
      <c r="AK1651" s="191">
        <f t="shared" ref="AK1651:AU1651" si="6816">AK1472+AJ1651</f>
        <v>0</v>
      </c>
      <c r="AL1651" s="191">
        <f t="shared" si="6816"/>
        <v>0</v>
      </c>
      <c r="AM1651" s="191">
        <f t="shared" si="6816"/>
        <v>0</v>
      </c>
      <c r="AN1651" s="191">
        <f t="shared" si="6816"/>
        <v>0</v>
      </c>
      <c r="AO1651" s="191">
        <f t="shared" si="6816"/>
        <v>0</v>
      </c>
      <c r="AP1651" s="191">
        <f t="shared" si="6816"/>
        <v>0</v>
      </c>
      <c r="AQ1651" s="191">
        <f t="shared" si="6816"/>
        <v>0</v>
      </c>
      <c r="AR1651" s="191">
        <f t="shared" si="6816"/>
        <v>0</v>
      </c>
      <c r="AS1651" s="191">
        <f t="shared" si="6816"/>
        <v>0</v>
      </c>
      <c r="AT1651" s="191">
        <f t="shared" si="6816"/>
        <v>0</v>
      </c>
      <c r="AU1651" s="191">
        <f t="shared" si="6816"/>
        <v>0</v>
      </c>
      <c r="AV1651" s="191"/>
      <c r="AW1651" s="191">
        <f t="shared" si="6741"/>
        <v>0</v>
      </c>
      <c r="AX1651" s="191">
        <f t="shared" ref="AX1651:BH1651" si="6817">AX1472+AW1651</f>
        <v>0</v>
      </c>
      <c r="AY1651" s="191">
        <f t="shared" si="6817"/>
        <v>0</v>
      </c>
      <c r="AZ1651" s="191">
        <f t="shared" si="6817"/>
        <v>0</v>
      </c>
      <c r="BA1651" s="191">
        <f t="shared" si="6817"/>
        <v>0</v>
      </c>
      <c r="BB1651" s="191">
        <f t="shared" si="6817"/>
        <v>0</v>
      </c>
      <c r="BC1651" s="191">
        <f t="shared" si="6817"/>
        <v>0</v>
      </c>
      <c r="BD1651" s="191">
        <f t="shared" si="6817"/>
        <v>0</v>
      </c>
      <c r="BE1651" s="191">
        <f t="shared" si="6817"/>
        <v>0</v>
      </c>
      <c r="BF1651" s="191">
        <f t="shared" si="6817"/>
        <v>0</v>
      </c>
      <c r="BG1651" s="191">
        <f t="shared" si="6817"/>
        <v>0</v>
      </c>
      <c r="BH1651" s="191">
        <f t="shared" si="6817"/>
        <v>0</v>
      </c>
      <c r="BI1651" s="191"/>
      <c r="BV1651" s="163"/>
      <c r="CI1651" s="163"/>
      <c r="CV1651" s="163"/>
      <c r="DI1651" s="163"/>
      <c r="DV1651" s="163"/>
      <c r="EI1651" s="163"/>
    </row>
    <row r="1652" spans="1:139" ht="15.75" hidden="1" customHeight="1" outlineLevel="1" x14ac:dyDescent="0.25">
      <c r="A1652" s="2">
        <f t="shared" ref="A1652:E1652" si="6818">A1473</f>
        <v>85</v>
      </c>
      <c r="B1652" s="1">
        <f t="shared" si="6818"/>
        <v>0</v>
      </c>
      <c r="C1652" s="1">
        <f t="shared" si="6818"/>
        <v>0</v>
      </c>
      <c r="D1652" s="2">
        <f t="shared" si="6818"/>
        <v>0</v>
      </c>
      <c r="E1652" s="162">
        <f t="shared" si="6818"/>
        <v>0</v>
      </c>
      <c r="F1652" s="84"/>
      <c r="G1652" s="221"/>
      <c r="H1652" s="221"/>
      <c r="J1652" s="191">
        <f t="shared" ref="J1652:U1652" si="6819">J1473+I1652</f>
        <v>0</v>
      </c>
      <c r="K1652" s="191">
        <f t="shared" si="6819"/>
        <v>0</v>
      </c>
      <c r="L1652" s="191">
        <f t="shared" si="6819"/>
        <v>0</v>
      </c>
      <c r="M1652" s="191">
        <f t="shared" si="6819"/>
        <v>0</v>
      </c>
      <c r="N1652" s="191">
        <f t="shared" si="6819"/>
        <v>0</v>
      </c>
      <c r="O1652" s="191">
        <f t="shared" si="6819"/>
        <v>0</v>
      </c>
      <c r="P1652" s="191">
        <f t="shared" si="6819"/>
        <v>0</v>
      </c>
      <c r="Q1652" s="191">
        <f t="shared" si="6819"/>
        <v>0</v>
      </c>
      <c r="R1652" s="191">
        <f t="shared" si="6819"/>
        <v>0</v>
      </c>
      <c r="S1652" s="191">
        <f t="shared" si="6819"/>
        <v>0</v>
      </c>
      <c r="T1652" s="191">
        <f t="shared" si="6819"/>
        <v>0</v>
      </c>
      <c r="U1652" s="191">
        <f t="shared" si="6819"/>
        <v>0</v>
      </c>
      <c r="V1652" s="163"/>
      <c r="W1652" s="191">
        <f t="shared" si="6738"/>
        <v>0</v>
      </c>
      <c r="X1652" s="191">
        <f t="shared" ref="X1652:AH1652" si="6820">X1473+W1652</f>
        <v>0</v>
      </c>
      <c r="Y1652" s="191">
        <f t="shared" si="6820"/>
        <v>0</v>
      </c>
      <c r="Z1652" s="191">
        <f t="shared" si="6820"/>
        <v>0</v>
      </c>
      <c r="AA1652" s="191">
        <f t="shared" si="6820"/>
        <v>0</v>
      </c>
      <c r="AB1652" s="191">
        <f t="shared" si="6820"/>
        <v>0</v>
      </c>
      <c r="AC1652" s="191">
        <f t="shared" si="6820"/>
        <v>0</v>
      </c>
      <c r="AD1652" s="191">
        <f t="shared" si="6820"/>
        <v>0</v>
      </c>
      <c r="AE1652" s="191">
        <f t="shared" si="6820"/>
        <v>0</v>
      </c>
      <c r="AF1652" s="191">
        <f t="shared" si="6820"/>
        <v>0</v>
      </c>
      <c r="AG1652" s="191">
        <f t="shared" si="6820"/>
        <v>0</v>
      </c>
      <c r="AH1652" s="191">
        <f t="shared" si="6820"/>
        <v>0</v>
      </c>
      <c r="AI1652" s="191"/>
      <c r="AJ1652" s="191">
        <f t="shared" si="6678"/>
        <v>0</v>
      </c>
      <c r="AK1652" s="191">
        <f t="shared" ref="AK1652:AU1652" si="6821">AK1473+AJ1652</f>
        <v>0</v>
      </c>
      <c r="AL1652" s="191">
        <f t="shared" si="6821"/>
        <v>0</v>
      </c>
      <c r="AM1652" s="191">
        <f t="shared" si="6821"/>
        <v>0</v>
      </c>
      <c r="AN1652" s="191">
        <f t="shared" si="6821"/>
        <v>0</v>
      </c>
      <c r="AO1652" s="191">
        <f t="shared" si="6821"/>
        <v>0</v>
      </c>
      <c r="AP1652" s="191">
        <f t="shared" si="6821"/>
        <v>0</v>
      </c>
      <c r="AQ1652" s="191">
        <f t="shared" si="6821"/>
        <v>0</v>
      </c>
      <c r="AR1652" s="191">
        <f t="shared" si="6821"/>
        <v>0</v>
      </c>
      <c r="AS1652" s="191">
        <f t="shared" si="6821"/>
        <v>0</v>
      </c>
      <c r="AT1652" s="191">
        <f t="shared" si="6821"/>
        <v>0</v>
      </c>
      <c r="AU1652" s="191">
        <f t="shared" si="6821"/>
        <v>0</v>
      </c>
      <c r="AV1652" s="191"/>
      <c r="AW1652" s="191">
        <f t="shared" si="6741"/>
        <v>0</v>
      </c>
      <c r="AX1652" s="191">
        <f t="shared" ref="AX1652:BH1652" si="6822">AX1473+AW1652</f>
        <v>0</v>
      </c>
      <c r="AY1652" s="191">
        <f t="shared" si="6822"/>
        <v>0</v>
      </c>
      <c r="AZ1652" s="191">
        <f t="shared" si="6822"/>
        <v>0</v>
      </c>
      <c r="BA1652" s="191">
        <f t="shared" si="6822"/>
        <v>0</v>
      </c>
      <c r="BB1652" s="191">
        <f t="shared" si="6822"/>
        <v>0</v>
      </c>
      <c r="BC1652" s="191">
        <f t="shared" si="6822"/>
        <v>0</v>
      </c>
      <c r="BD1652" s="191">
        <f t="shared" si="6822"/>
        <v>0</v>
      </c>
      <c r="BE1652" s="191">
        <f t="shared" si="6822"/>
        <v>0</v>
      </c>
      <c r="BF1652" s="191">
        <f t="shared" si="6822"/>
        <v>0</v>
      </c>
      <c r="BG1652" s="191">
        <f t="shared" si="6822"/>
        <v>0</v>
      </c>
      <c r="BH1652" s="191">
        <f t="shared" si="6822"/>
        <v>0</v>
      </c>
      <c r="BI1652" s="191"/>
      <c r="BV1652" s="163"/>
      <c r="CI1652" s="163"/>
      <c r="CV1652" s="163"/>
      <c r="DI1652" s="163"/>
      <c r="DV1652" s="163"/>
      <c r="EI1652" s="163"/>
    </row>
    <row r="1653" spans="1:139" ht="15.75" hidden="1" customHeight="1" outlineLevel="1" x14ac:dyDescent="0.25">
      <c r="A1653" s="2">
        <f t="shared" ref="A1653:E1653" si="6823">A1474</f>
        <v>86</v>
      </c>
      <c r="B1653" s="1">
        <f t="shared" si="6823"/>
        <v>0</v>
      </c>
      <c r="C1653" s="1">
        <f t="shared" si="6823"/>
        <v>0</v>
      </c>
      <c r="D1653" s="2">
        <f t="shared" si="6823"/>
        <v>0</v>
      </c>
      <c r="E1653" s="162">
        <f t="shared" si="6823"/>
        <v>0</v>
      </c>
      <c r="F1653" s="84"/>
      <c r="G1653" s="221"/>
      <c r="H1653" s="221"/>
      <c r="J1653" s="191">
        <f t="shared" ref="J1653:U1653" si="6824">J1474+I1653</f>
        <v>0</v>
      </c>
      <c r="K1653" s="191">
        <f t="shared" si="6824"/>
        <v>0</v>
      </c>
      <c r="L1653" s="191">
        <f t="shared" si="6824"/>
        <v>0</v>
      </c>
      <c r="M1653" s="191">
        <f t="shared" si="6824"/>
        <v>0</v>
      </c>
      <c r="N1653" s="191">
        <f t="shared" si="6824"/>
        <v>0</v>
      </c>
      <c r="O1653" s="191">
        <f t="shared" si="6824"/>
        <v>0</v>
      </c>
      <c r="P1653" s="191">
        <f t="shared" si="6824"/>
        <v>0</v>
      </c>
      <c r="Q1653" s="191">
        <f t="shared" si="6824"/>
        <v>0</v>
      </c>
      <c r="R1653" s="191">
        <f t="shared" si="6824"/>
        <v>0</v>
      </c>
      <c r="S1653" s="191">
        <f t="shared" si="6824"/>
        <v>0</v>
      </c>
      <c r="T1653" s="191">
        <f t="shared" si="6824"/>
        <v>0</v>
      </c>
      <c r="U1653" s="191">
        <f t="shared" si="6824"/>
        <v>0</v>
      </c>
      <c r="V1653" s="163"/>
      <c r="W1653" s="191">
        <f t="shared" si="6738"/>
        <v>0</v>
      </c>
      <c r="X1653" s="191">
        <f t="shared" ref="X1653:AH1653" si="6825">X1474+W1653</f>
        <v>0</v>
      </c>
      <c r="Y1653" s="191">
        <f t="shared" si="6825"/>
        <v>0</v>
      </c>
      <c r="Z1653" s="191">
        <f t="shared" si="6825"/>
        <v>0</v>
      </c>
      <c r="AA1653" s="191">
        <f t="shared" si="6825"/>
        <v>0</v>
      </c>
      <c r="AB1653" s="191">
        <f t="shared" si="6825"/>
        <v>0</v>
      </c>
      <c r="AC1653" s="191">
        <f t="shared" si="6825"/>
        <v>0</v>
      </c>
      <c r="AD1653" s="191">
        <f t="shared" si="6825"/>
        <v>0</v>
      </c>
      <c r="AE1653" s="191">
        <f t="shared" si="6825"/>
        <v>0</v>
      </c>
      <c r="AF1653" s="191">
        <f t="shared" si="6825"/>
        <v>0</v>
      </c>
      <c r="AG1653" s="191">
        <f t="shared" si="6825"/>
        <v>0</v>
      </c>
      <c r="AH1653" s="191">
        <f t="shared" si="6825"/>
        <v>0</v>
      </c>
      <c r="AI1653" s="191"/>
      <c r="AJ1653" s="191">
        <f t="shared" si="6678"/>
        <v>0</v>
      </c>
      <c r="AK1653" s="191">
        <f t="shared" ref="AK1653:AU1653" si="6826">AK1474+AJ1653</f>
        <v>0</v>
      </c>
      <c r="AL1653" s="191">
        <f t="shared" si="6826"/>
        <v>0</v>
      </c>
      <c r="AM1653" s="191">
        <f t="shared" si="6826"/>
        <v>0</v>
      </c>
      <c r="AN1653" s="191">
        <f t="shared" si="6826"/>
        <v>0</v>
      </c>
      <c r="AO1653" s="191">
        <f t="shared" si="6826"/>
        <v>0</v>
      </c>
      <c r="AP1653" s="191">
        <f t="shared" si="6826"/>
        <v>0</v>
      </c>
      <c r="AQ1653" s="191">
        <f t="shared" si="6826"/>
        <v>0</v>
      </c>
      <c r="AR1653" s="191">
        <f t="shared" si="6826"/>
        <v>0</v>
      </c>
      <c r="AS1653" s="191">
        <f t="shared" si="6826"/>
        <v>0</v>
      </c>
      <c r="AT1653" s="191">
        <f t="shared" si="6826"/>
        <v>0</v>
      </c>
      <c r="AU1653" s="191">
        <f t="shared" si="6826"/>
        <v>0</v>
      </c>
      <c r="AV1653" s="191"/>
      <c r="AW1653" s="191">
        <f t="shared" si="6741"/>
        <v>0</v>
      </c>
      <c r="AX1653" s="191">
        <f t="shared" ref="AX1653:BH1653" si="6827">AX1474+AW1653</f>
        <v>0</v>
      </c>
      <c r="AY1653" s="191">
        <f t="shared" si="6827"/>
        <v>0</v>
      </c>
      <c r="AZ1653" s="191">
        <f t="shared" si="6827"/>
        <v>0</v>
      </c>
      <c r="BA1653" s="191">
        <f t="shared" si="6827"/>
        <v>0</v>
      </c>
      <c r="BB1653" s="191">
        <f t="shared" si="6827"/>
        <v>0</v>
      </c>
      <c r="BC1653" s="191">
        <f t="shared" si="6827"/>
        <v>0</v>
      </c>
      <c r="BD1653" s="191">
        <f t="shared" si="6827"/>
        <v>0</v>
      </c>
      <c r="BE1653" s="191">
        <f t="shared" si="6827"/>
        <v>0</v>
      </c>
      <c r="BF1653" s="191">
        <f t="shared" si="6827"/>
        <v>0</v>
      </c>
      <c r="BG1653" s="191">
        <f t="shared" si="6827"/>
        <v>0</v>
      </c>
      <c r="BH1653" s="191">
        <f t="shared" si="6827"/>
        <v>0</v>
      </c>
      <c r="BI1653" s="191"/>
      <c r="BV1653" s="163"/>
      <c r="CI1653" s="163"/>
      <c r="CV1653" s="163"/>
      <c r="DI1653" s="163"/>
      <c r="DV1653" s="163"/>
      <c r="EI1653" s="163"/>
    </row>
    <row r="1654" spans="1:139" ht="15.75" hidden="1" customHeight="1" outlineLevel="1" x14ac:dyDescent="0.25">
      <c r="A1654" s="2">
        <f t="shared" ref="A1654:E1654" si="6828">A1475</f>
        <v>87</v>
      </c>
      <c r="B1654" s="1">
        <f t="shared" si="6828"/>
        <v>0</v>
      </c>
      <c r="C1654" s="1">
        <f t="shared" si="6828"/>
        <v>0</v>
      </c>
      <c r="D1654" s="2">
        <f t="shared" si="6828"/>
        <v>0</v>
      </c>
      <c r="E1654" s="162">
        <f t="shared" si="6828"/>
        <v>0</v>
      </c>
      <c r="F1654" s="84"/>
      <c r="G1654" s="221"/>
      <c r="H1654" s="221"/>
      <c r="J1654" s="191">
        <f t="shared" ref="J1654:U1654" si="6829">J1475+I1654</f>
        <v>0</v>
      </c>
      <c r="K1654" s="191">
        <f t="shared" si="6829"/>
        <v>0</v>
      </c>
      <c r="L1654" s="191">
        <f t="shared" si="6829"/>
        <v>0</v>
      </c>
      <c r="M1654" s="191">
        <f t="shared" si="6829"/>
        <v>0</v>
      </c>
      <c r="N1654" s="191">
        <f t="shared" si="6829"/>
        <v>0</v>
      </c>
      <c r="O1654" s="191">
        <f t="shared" si="6829"/>
        <v>0</v>
      </c>
      <c r="P1654" s="191">
        <f t="shared" si="6829"/>
        <v>0</v>
      </c>
      <c r="Q1654" s="191">
        <f t="shared" si="6829"/>
        <v>0</v>
      </c>
      <c r="R1654" s="191">
        <f t="shared" si="6829"/>
        <v>0</v>
      </c>
      <c r="S1654" s="191">
        <f t="shared" si="6829"/>
        <v>0</v>
      </c>
      <c r="T1654" s="191">
        <f t="shared" si="6829"/>
        <v>0</v>
      </c>
      <c r="U1654" s="191">
        <f t="shared" si="6829"/>
        <v>0</v>
      </c>
      <c r="V1654" s="163"/>
      <c r="W1654" s="191">
        <f t="shared" si="6738"/>
        <v>0</v>
      </c>
      <c r="X1654" s="191">
        <f t="shared" ref="X1654:AH1654" si="6830">X1475+W1654</f>
        <v>0</v>
      </c>
      <c r="Y1654" s="191">
        <f t="shared" si="6830"/>
        <v>0</v>
      </c>
      <c r="Z1654" s="191">
        <f t="shared" si="6830"/>
        <v>0</v>
      </c>
      <c r="AA1654" s="191">
        <f t="shared" si="6830"/>
        <v>0</v>
      </c>
      <c r="AB1654" s="191">
        <f t="shared" si="6830"/>
        <v>0</v>
      </c>
      <c r="AC1654" s="191">
        <f t="shared" si="6830"/>
        <v>0</v>
      </c>
      <c r="AD1654" s="191">
        <f t="shared" si="6830"/>
        <v>0</v>
      </c>
      <c r="AE1654" s="191">
        <f t="shared" si="6830"/>
        <v>0</v>
      </c>
      <c r="AF1654" s="191">
        <f t="shared" si="6830"/>
        <v>0</v>
      </c>
      <c r="AG1654" s="191">
        <f t="shared" si="6830"/>
        <v>0</v>
      </c>
      <c r="AH1654" s="191">
        <f t="shared" si="6830"/>
        <v>0</v>
      </c>
      <c r="AI1654" s="191"/>
      <c r="AJ1654" s="191">
        <f t="shared" si="6678"/>
        <v>0</v>
      </c>
      <c r="AK1654" s="191">
        <f t="shared" ref="AK1654:AU1654" si="6831">AK1475+AJ1654</f>
        <v>0</v>
      </c>
      <c r="AL1654" s="191">
        <f t="shared" si="6831"/>
        <v>0</v>
      </c>
      <c r="AM1654" s="191">
        <f t="shared" si="6831"/>
        <v>0</v>
      </c>
      <c r="AN1654" s="191">
        <f t="shared" si="6831"/>
        <v>0</v>
      </c>
      <c r="AO1654" s="191">
        <f t="shared" si="6831"/>
        <v>0</v>
      </c>
      <c r="AP1654" s="191">
        <f t="shared" si="6831"/>
        <v>0</v>
      </c>
      <c r="AQ1654" s="191">
        <f t="shared" si="6831"/>
        <v>0</v>
      </c>
      <c r="AR1654" s="191">
        <f t="shared" si="6831"/>
        <v>0</v>
      </c>
      <c r="AS1654" s="191">
        <f t="shared" si="6831"/>
        <v>0</v>
      </c>
      <c r="AT1654" s="191">
        <f t="shared" si="6831"/>
        <v>0</v>
      </c>
      <c r="AU1654" s="191">
        <f t="shared" si="6831"/>
        <v>0</v>
      </c>
      <c r="AV1654" s="191"/>
      <c r="AW1654" s="191">
        <f t="shared" si="6741"/>
        <v>0</v>
      </c>
      <c r="AX1654" s="191">
        <f t="shared" ref="AX1654:BH1654" si="6832">AX1475+AW1654</f>
        <v>0</v>
      </c>
      <c r="AY1654" s="191">
        <f t="shared" si="6832"/>
        <v>0</v>
      </c>
      <c r="AZ1654" s="191">
        <f t="shared" si="6832"/>
        <v>0</v>
      </c>
      <c r="BA1654" s="191">
        <f t="shared" si="6832"/>
        <v>0</v>
      </c>
      <c r="BB1654" s="191">
        <f t="shared" si="6832"/>
        <v>0</v>
      </c>
      <c r="BC1654" s="191">
        <f t="shared" si="6832"/>
        <v>0</v>
      </c>
      <c r="BD1654" s="191">
        <f t="shared" si="6832"/>
        <v>0</v>
      </c>
      <c r="BE1654" s="191">
        <f t="shared" si="6832"/>
        <v>0</v>
      </c>
      <c r="BF1654" s="191">
        <f t="shared" si="6832"/>
        <v>0</v>
      </c>
      <c r="BG1654" s="191">
        <f t="shared" si="6832"/>
        <v>0</v>
      </c>
      <c r="BH1654" s="191">
        <f t="shared" si="6832"/>
        <v>0</v>
      </c>
      <c r="BI1654" s="191"/>
      <c r="BV1654" s="163"/>
      <c r="CI1654" s="163"/>
      <c r="CV1654" s="163"/>
      <c r="DI1654" s="163"/>
      <c r="DV1654" s="163"/>
      <c r="EI1654" s="163"/>
    </row>
    <row r="1655" spans="1:139" ht="15.75" hidden="1" customHeight="1" outlineLevel="1" x14ac:dyDescent="0.25">
      <c r="A1655" s="2">
        <f t="shared" ref="A1655:E1655" si="6833">A1476</f>
        <v>88</v>
      </c>
      <c r="B1655" s="1">
        <f t="shared" si="6833"/>
        <v>0</v>
      </c>
      <c r="C1655" s="1">
        <f t="shared" si="6833"/>
        <v>0</v>
      </c>
      <c r="D1655" s="2">
        <f t="shared" si="6833"/>
        <v>0</v>
      </c>
      <c r="E1655" s="162">
        <f t="shared" si="6833"/>
        <v>0</v>
      </c>
      <c r="F1655" s="84"/>
      <c r="G1655" s="221"/>
      <c r="H1655" s="221"/>
      <c r="J1655" s="191">
        <f t="shared" ref="J1655:U1655" si="6834">J1476+I1655</f>
        <v>0</v>
      </c>
      <c r="K1655" s="191">
        <f t="shared" si="6834"/>
        <v>0</v>
      </c>
      <c r="L1655" s="191">
        <f t="shared" si="6834"/>
        <v>0</v>
      </c>
      <c r="M1655" s="191">
        <f t="shared" si="6834"/>
        <v>0</v>
      </c>
      <c r="N1655" s="191">
        <f t="shared" si="6834"/>
        <v>0</v>
      </c>
      <c r="O1655" s="191">
        <f t="shared" si="6834"/>
        <v>0</v>
      </c>
      <c r="P1655" s="191">
        <f t="shared" si="6834"/>
        <v>0</v>
      </c>
      <c r="Q1655" s="191">
        <f t="shared" si="6834"/>
        <v>0</v>
      </c>
      <c r="R1655" s="191">
        <f t="shared" si="6834"/>
        <v>0</v>
      </c>
      <c r="S1655" s="191">
        <f t="shared" si="6834"/>
        <v>0</v>
      </c>
      <c r="T1655" s="191">
        <f t="shared" si="6834"/>
        <v>0</v>
      </c>
      <c r="U1655" s="191">
        <f t="shared" si="6834"/>
        <v>0</v>
      </c>
      <c r="V1655" s="163"/>
      <c r="W1655" s="191">
        <f t="shared" si="6738"/>
        <v>0</v>
      </c>
      <c r="X1655" s="191">
        <f t="shared" ref="X1655:AH1655" si="6835">X1476+W1655</f>
        <v>0</v>
      </c>
      <c r="Y1655" s="191">
        <f t="shared" si="6835"/>
        <v>0</v>
      </c>
      <c r="Z1655" s="191">
        <f t="shared" si="6835"/>
        <v>0</v>
      </c>
      <c r="AA1655" s="191">
        <f t="shared" si="6835"/>
        <v>0</v>
      </c>
      <c r="AB1655" s="191">
        <f t="shared" si="6835"/>
        <v>0</v>
      </c>
      <c r="AC1655" s="191">
        <f t="shared" si="6835"/>
        <v>0</v>
      </c>
      <c r="AD1655" s="191">
        <f t="shared" si="6835"/>
        <v>0</v>
      </c>
      <c r="AE1655" s="191">
        <f t="shared" si="6835"/>
        <v>0</v>
      </c>
      <c r="AF1655" s="191">
        <f t="shared" si="6835"/>
        <v>0</v>
      </c>
      <c r="AG1655" s="191">
        <f t="shared" si="6835"/>
        <v>0</v>
      </c>
      <c r="AH1655" s="191">
        <f t="shared" si="6835"/>
        <v>0</v>
      </c>
      <c r="AI1655" s="191"/>
      <c r="AJ1655" s="191">
        <f t="shared" si="6678"/>
        <v>0</v>
      </c>
      <c r="AK1655" s="191">
        <f t="shared" ref="AK1655:AU1655" si="6836">AK1476+AJ1655</f>
        <v>0</v>
      </c>
      <c r="AL1655" s="191">
        <f t="shared" si="6836"/>
        <v>0</v>
      </c>
      <c r="AM1655" s="191">
        <f t="shared" si="6836"/>
        <v>0</v>
      </c>
      <c r="AN1655" s="191">
        <f t="shared" si="6836"/>
        <v>0</v>
      </c>
      <c r="AO1655" s="191">
        <f t="shared" si="6836"/>
        <v>0</v>
      </c>
      <c r="AP1655" s="191">
        <f t="shared" si="6836"/>
        <v>0</v>
      </c>
      <c r="AQ1655" s="191">
        <f t="shared" si="6836"/>
        <v>0</v>
      </c>
      <c r="AR1655" s="191">
        <f t="shared" si="6836"/>
        <v>0</v>
      </c>
      <c r="AS1655" s="191">
        <f t="shared" si="6836"/>
        <v>0</v>
      </c>
      <c r="AT1655" s="191">
        <f t="shared" si="6836"/>
        <v>0</v>
      </c>
      <c r="AU1655" s="191">
        <f t="shared" si="6836"/>
        <v>0</v>
      </c>
      <c r="AV1655" s="191"/>
      <c r="AW1655" s="191">
        <f t="shared" si="6741"/>
        <v>0</v>
      </c>
      <c r="AX1655" s="191">
        <f t="shared" ref="AX1655:BH1655" si="6837">AX1476+AW1655</f>
        <v>0</v>
      </c>
      <c r="AY1655" s="191">
        <f t="shared" si="6837"/>
        <v>0</v>
      </c>
      <c r="AZ1655" s="191">
        <f t="shared" si="6837"/>
        <v>0</v>
      </c>
      <c r="BA1655" s="191">
        <f t="shared" si="6837"/>
        <v>0</v>
      </c>
      <c r="BB1655" s="191">
        <f t="shared" si="6837"/>
        <v>0</v>
      </c>
      <c r="BC1655" s="191">
        <f t="shared" si="6837"/>
        <v>0</v>
      </c>
      <c r="BD1655" s="191">
        <f t="shared" si="6837"/>
        <v>0</v>
      </c>
      <c r="BE1655" s="191">
        <f t="shared" si="6837"/>
        <v>0</v>
      </c>
      <c r="BF1655" s="191">
        <f t="shared" si="6837"/>
        <v>0</v>
      </c>
      <c r="BG1655" s="191">
        <f t="shared" si="6837"/>
        <v>0</v>
      </c>
      <c r="BH1655" s="191">
        <f t="shared" si="6837"/>
        <v>0</v>
      </c>
      <c r="BI1655" s="191"/>
      <c r="BV1655" s="163"/>
      <c r="CI1655" s="163"/>
      <c r="CV1655" s="163"/>
      <c r="DI1655" s="163"/>
      <c r="DV1655" s="163"/>
      <c r="EI1655" s="163"/>
    </row>
    <row r="1656" spans="1:139" ht="15.75" hidden="1" customHeight="1" outlineLevel="1" x14ac:dyDescent="0.25">
      <c r="A1656" s="2">
        <f t="shared" ref="A1656:E1656" si="6838">A1477</f>
        <v>89</v>
      </c>
      <c r="B1656" s="1">
        <f t="shared" si="6838"/>
        <v>0</v>
      </c>
      <c r="C1656" s="1">
        <f t="shared" si="6838"/>
        <v>0</v>
      </c>
      <c r="D1656" s="2">
        <f t="shared" si="6838"/>
        <v>0</v>
      </c>
      <c r="E1656" s="162">
        <f t="shared" si="6838"/>
        <v>0</v>
      </c>
      <c r="F1656" s="84"/>
      <c r="G1656" s="221"/>
      <c r="H1656" s="221"/>
      <c r="J1656" s="191">
        <f t="shared" ref="J1656:U1656" si="6839">J1477+I1656</f>
        <v>0</v>
      </c>
      <c r="K1656" s="191">
        <f t="shared" si="6839"/>
        <v>0</v>
      </c>
      <c r="L1656" s="191">
        <f t="shared" si="6839"/>
        <v>0</v>
      </c>
      <c r="M1656" s="191">
        <f t="shared" si="6839"/>
        <v>0</v>
      </c>
      <c r="N1656" s="191">
        <f t="shared" si="6839"/>
        <v>0</v>
      </c>
      <c r="O1656" s="191">
        <f t="shared" si="6839"/>
        <v>0</v>
      </c>
      <c r="P1656" s="191">
        <f t="shared" si="6839"/>
        <v>0</v>
      </c>
      <c r="Q1656" s="191">
        <f t="shared" si="6839"/>
        <v>0</v>
      </c>
      <c r="R1656" s="191">
        <f t="shared" si="6839"/>
        <v>0</v>
      </c>
      <c r="S1656" s="191">
        <f t="shared" si="6839"/>
        <v>0</v>
      </c>
      <c r="T1656" s="191">
        <f t="shared" si="6839"/>
        <v>0</v>
      </c>
      <c r="U1656" s="191">
        <f t="shared" si="6839"/>
        <v>0</v>
      </c>
      <c r="V1656" s="163"/>
      <c r="W1656" s="191">
        <f t="shared" si="6738"/>
        <v>0</v>
      </c>
      <c r="X1656" s="191">
        <f t="shared" ref="X1656:AH1656" si="6840">X1477+W1656</f>
        <v>0</v>
      </c>
      <c r="Y1656" s="191">
        <f t="shared" si="6840"/>
        <v>0</v>
      </c>
      <c r="Z1656" s="191">
        <f t="shared" si="6840"/>
        <v>0</v>
      </c>
      <c r="AA1656" s="191">
        <f t="shared" si="6840"/>
        <v>0</v>
      </c>
      <c r="AB1656" s="191">
        <f t="shared" si="6840"/>
        <v>0</v>
      </c>
      <c r="AC1656" s="191">
        <f t="shared" si="6840"/>
        <v>0</v>
      </c>
      <c r="AD1656" s="191">
        <f t="shared" si="6840"/>
        <v>0</v>
      </c>
      <c r="AE1656" s="191">
        <f t="shared" si="6840"/>
        <v>0</v>
      </c>
      <c r="AF1656" s="191">
        <f t="shared" si="6840"/>
        <v>0</v>
      </c>
      <c r="AG1656" s="191">
        <f t="shared" si="6840"/>
        <v>0</v>
      </c>
      <c r="AH1656" s="191">
        <f t="shared" si="6840"/>
        <v>0</v>
      </c>
      <c r="AI1656" s="191"/>
      <c r="AJ1656" s="191">
        <f t="shared" ref="AJ1656:AJ1687" si="6841">AJ1477+AH1656</f>
        <v>0</v>
      </c>
      <c r="AK1656" s="191">
        <f t="shared" ref="AK1656:AU1656" si="6842">AK1477+AJ1656</f>
        <v>0</v>
      </c>
      <c r="AL1656" s="191">
        <f t="shared" si="6842"/>
        <v>0</v>
      </c>
      <c r="AM1656" s="191">
        <f t="shared" si="6842"/>
        <v>0</v>
      </c>
      <c r="AN1656" s="191">
        <f t="shared" si="6842"/>
        <v>0</v>
      </c>
      <c r="AO1656" s="191">
        <f t="shared" si="6842"/>
        <v>0</v>
      </c>
      <c r="AP1656" s="191">
        <f t="shared" si="6842"/>
        <v>0</v>
      </c>
      <c r="AQ1656" s="191">
        <f t="shared" si="6842"/>
        <v>0</v>
      </c>
      <c r="AR1656" s="191">
        <f t="shared" si="6842"/>
        <v>0</v>
      </c>
      <c r="AS1656" s="191">
        <f t="shared" si="6842"/>
        <v>0</v>
      </c>
      <c r="AT1656" s="191">
        <f t="shared" si="6842"/>
        <v>0</v>
      </c>
      <c r="AU1656" s="191">
        <f t="shared" si="6842"/>
        <v>0</v>
      </c>
      <c r="AV1656" s="191"/>
      <c r="AW1656" s="191">
        <f t="shared" si="6741"/>
        <v>0</v>
      </c>
      <c r="AX1656" s="191">
        <f t="shared" ref="AX1656:BH1656" si="6843">AX1477+AW1656</f>
        <v>0</v>
      </c>
      <c r="AY1656" s="191">
        <f t="shared" si="6843"/>
        <v>0</v>
      </c>
      <c r="AZ1656" s="191">
        <f t="shared" si="6843"/>
        <v>0</v>
      </c>
      <c r="BA1656" s="191">
        <f t="shared" si="6843"/>
        <v>0</v>
      </c>
      <c r="BB1656" s="191">
        <f t="shared" si="6843"/>
        <v>0</v>
      </c>
      <c r="BC1656" s="191">
        <f t="shared" si="6843"/>
        <v>0</v>
      </c>
      <c r="BD1656" s="191">
        <f t="shared" si="6843"/>
        <v>0</v>
      </c>
      <c r="BE1656" s="191">
        <f t="shared" si="6843"/>
        <v>0</v>
      </c>
      <c r="BF1656" s="191">
        <f t="shared" si="6843"/>
        <v>0</v>
      </c>
      <c r="BG1656" s="191">
        <f t="shared" si="6843"/>
        <v>0</v>
      </c>
      <c r="BH1656" s="191">
        <f t="shared" si="6843"/>
        <v>0</v>
      </c>
      <c r="BI1656" s="191"/>
      <c r="BV1656" s="163"/>
      <c r="CI1656" s="163"/>
      <c r="CV1656" s="163"/>
      <c r="DI1656" s="163"/>
      <c r="DV1656" s="163"/>
      <c r="EI1656" s="163"/>
    </row>
    <row r="1657" spans="1:139" ht="15.75" hidden="1" customHeight="1" outlineLevel="1" x14ac:dyDescent="0.25">
      <c r="A1657" s="2">
        <f t="shared" ref="A1657:E1657" si="6844">A1478</f>
        <v>90</v>
      </c>
      <c r="B1657" s="1">
        <f t="shared" si="6844"/>
        <v>0</v>
      </c>
      <c r="C1657" s="1">
        <f t="shared" si="6844"/>
        <v>0</v>
      </c>
      <c r="D1657" s="2">
        <f t="shared" si="6844"/>
        <v>0</v>
      </c>
      <c r="E1657" s="162">
        <f t="shared" si="6844"/>
        <v>0</v>
      </c>
      <c r="F1657" s="84"/>
      <c r="G1657" s="221"/>
      <c r="H1657" s="221"/>
      <c r="J1657" s="191">
        <f t="shared" ref="J1657:U1657" si="6845">J1478+I1657</f>
        <v>0</v>
      </c>
      <c r="K1657" s="191">
        <f t="shared" si="6845"/>
        <v>0</v>
      </c>
      <c r="L1657" s="191">
        <f t="shared" si="6845"/>
        <v>0</v>
      </c>
      <c r="M1657" s="191">
        <f t="shared" si="6845"/>
        <v>0</v>
      </c>
      <c r="N1657" s="191">
        <f t="shared" si="6845"/>
        <v>0</v>
      </c>
      <c r="O1657" s="191">
        <f t="shared" si="6845"/>
        <v>0</v>
      </c>
      <c r="P1657" s="191">
        <f t="shared" si="6845"/>
        <v>0</v>
      </c>
      <c r="Q1657" s="191">
        <f t="shared" si="6845"/>
        <v>0</v>
      </c>
      <c r="R1657" s="191">
        <f t="shared" si="6845"/>
        <v>0</v>
      </c>
      <c r="S1657" s="191">
        <f t="shared" si="6845"/>
        <v>0</v>
      </c>
      <c r="T1657" s="191">
        <f t="shared" si="6845"/>
        <v>0</v>
      </c>
      <c r="U1657" s="191">
        <f t="shared" si="6845"/>
        <v>0</v>
      </c>
      <c r="V1657" s="163"/>
      <c r="W1657" s="191">
        <f t="shared" si="6738"/>
        <v>0</v>
      </c>
      <c r="X1657" s="191">
        <f t="shared" ref="X1657:AH1657" si="6846">X1478+W1657</f>
        <v>0</v>
      </c>
      <c r="Y1657" s="191">
        <f t="shared" si="6846"/>
        <v>0</v>
      </c>
      <c r="Z1657" s="191">
        <f t="shared" si="6846"/>
        <v>0</v>
      </c>
      <c r="AA1657" s="191">
        <f t="shared" si="6846"/>
        <v>0</v>
      </c>
      <c r="AB1657" s="191">
        <f t="shared" si="6846"/>
        <v>0</v>
      </c>
      <c r="AC1657" s="191">
        <f t="shared" si="6846"/>
        <v>0</v>
      </c>
      <c r="AD1657" s="191">
        <f t="shared" si="6846"/>
        <v>0</v>
      </c>
      <c r="AE1657" s="191">
        <f t="shared" si="6846"/>
        <v>0</v>
      </c>
      <c r="AF1657" s="191">
        <f t="shared" si="6846"/>
        <v>0</v>
      </c>
      <c r="AG1657" s="191">
        <f t="shared" si="6846"/>
        <v>0</v>
      </c>
      <c r="AH1657" s="191">
        <f t="shared" si="6846"/>
        <v>0</v>
      </c>
      <c r="AI1657" s="191"/>
      <c r="AJ1657" s="191">
        <f t="shared" si="6841"/>
        <v>0</v>
      </c>
      <c r="AK1657" s="191">
        <f t="shared" ref="AK1657:AU1657" si="6847">AK1478+AJ1657</f>
        <v>0</v>
      </c>
      <c r="AL1657" s="191">
        <f t="shared" si="6847"/>
        <v>0</v>
      </c>
      <c r="AM1657" s="191">
        <f t="shared" si="6847"/>
        <v>0</v>
      </c>
      <c r="AN1657" s="191">
        <f t="shared" si="6847"/>
        <v>0</v>
      </c>
      <c r="AO1657" s="191">
        <f t="shared" si="6847"/>
        <v>0</v>
      </c>
      <c r="AP1657" s="191">
        <f t="shared" si="6847"/>
        <v>0</v>
      </c>
      <c r="AQ1657" s="191">
        <f t="shared" si="6847"/>
        <v>0</v>
      </c>
      <c r="AR1657" s="191">
        <f t="shared" si="6847"/>
        <v>0</v>
      </c>
      <c r="AS1657" s="191">
        <f t="shared" si="6847"/>
        <v>0</v>
      </c>
      <c r="AT1657" s="191">
        <f t="shared" si="6847"/>
        <v>0</v>
      </c>
      <c r="AU1657" s="191">
        <f t="shared" si="6847"/>
        <v>0</v>
      </c>
      <c r="AV1657" s="191"/>
      <c r="AW1657" s="191">
        <f t="shared" si="6741"/>
        <v>0</v>
      </c>
      <c r="AX1657" s="191">
        <f t="shared" ref="AX1657:BH1657" si="6848">AX1478+AW1657</f>
        <v>0</v>
      </c>
      <c r="AY1657" s="191">
        <f t="shared" si="6848"/>
        <v>0</v>
      </c>
      <c r="AZ1657" s="191">
        <f t="shared" si="6848"/>
        <v>0</v>
      </c>
      <c r="BA1657" s="191">
        <f t="shared" si="6848"/>
        <v>0</v>
      </c>
      <c r="BB1657" s="191">
        <f t="shared" si="6848"/>
        <v>0</v>
      </c>
      <c r="BC1657" s="191">
        <f t="shared" si="6848"/>
        <v>0</v>
      </c>
      <c r="BD1657" s="191">
        <f t="shared" si="6848"/>
        <v>0</v>
      </c>
      <c r="BE1657" s="191">
        <f t="shared" si="6848"/>
        <v>0</v>
      </c>
      <c r="BF1657" s="191">
        <f t="shared" si="6848"/>
        <v>0</v>
      </c>
      <c r="BG1657" s="191">
        <f t="shared" si="6848"/>
        <v>0</v>
      </c>
      <c r="BH1657" s="191">
        <f t="shared" si="6848"/>
        <v>0</v>
      </c>
      <c r="BI1657" s="191"/>
      <c r="BV1657" s="163"/>
      <c r="CI1657" s="163"/>
      <c r="CV1657" s="163"/>
      <c r="DI1657" s="163"/>
      <c r="DV1657" s="163"/>
      <c r="EI1657" s="163"/>
    </row>
    <row r="1658" spans="1:139" ht="15.75" hidden="1" customHeight="1" outlineLevel="1" x14ac:dyDescent="0.25">
      <c r="A1658" s="2">
        <f t="shared" ref="A1658:E1658" si="6849">A1479</f>
        <v>91</v>
      </c>
      <c r="B1658" s="1">
        <f t="shared" si="6849"/>
        <v>0</v>
      </c>
      <c r="C1658" s="1">
        <f t="shared" si="6849"/>
        <v>0</v>
      </c>
      <c r="D1658" s="2">
        <f t="shared" si="6849"/>
        <v>0</v>
      </c>
      <c r="E1658" s="162">
        <f t="shared" si="6849"/>
        <v>0</v>
      </c>
      <c r="F1658" s="84"/>
      <c r="G1658" s="221"/>
      <c r="H1658" s="221"/>
      <c r="J1658" s="191">
        <f t="shared" ref="J1658:U1658" si="6850">J1479+I1658</f>
        <v>0</v>
      </c>
      <c r="K1658" s="191">
        <f t="shared" si="6850"/>
        <v>0</v>
      </c>
      <c r="L1658" s="191">
        <f t="shared" si="6850"/>
        <v>0</v>
      </c>
      <c r="M1658" s="191">
        <f t="shared" si="6850"/>
        <v>0</v>
      </c>
      <c r="N1658" s="191">
        <f t="shared" si="6850"/>
        <v>0</v>
      </c>
      <c r="O1658" s="191">
        <f t="shared" si="6850"/>
        <v>0</v>
      </c>
      <c r="P1658" s="191">
        <f t="shared" si="6850"/>
        <v>0</v>
      </c>
      <c r="Q1658" s="191">
        <f t="shared" si="6850"/>
        <v>0</v>
      </c>
      <c r="R1658" s="191">
        <f t="shared" si="6850"/>
        <v>0</v>
      </c>
      <c r="S1658" s="191">
        <f t="shared" si="6850"/>
        <v>0</v>
      </c>
      <c r="T1658" s="191">
        <f t="shared" si="6850"/>
        <v>0</v>
      </c>
      <c r="U1658" s="191">
        <f t="shared" si="6850"/>
        <v>0</v>
      </c>
      <c r="V1658" s="163"/>
      <c r="W1658" s="191">
        <f t="shared" si="6738"/>
        <v>0</v>
      </c>
      <c r="X1658" s="191">
        <f t="shared" ref="X1658:AH1658" si="6851">X1479+W1658</f>
        <v>0</v>
      </c>
      <c r="Y1658" s="191">
        <f t="shared" si="6851"/>
        <v>0</v>
      </c>
      <c r="Z1658" s="191">
        <f t="shared" si="6851"/>
        <v>0</v>
      </c>
      <c r="AA1658" s="191">
        <f t="shared" si="6851"/>
        <v>0</v>
      </c>
      <c r="AB1658" s="191">
        <f t="shared" si="6851"/>
        <v>0</v>
      </c>
      <c r="AC1658" s="191">
        <f t="shared" si="6851"/>
        <v>0</v>
      </c>
      <c r="AD1658" s="191">
        <f t="shared" si="6851"/>
        <v>0</v>
      </c>
      <c r="AE1658" s="191">
        <f t="shared" si="6851"/>
        <v>0</v>
      </c>
      <c r="AF1658" s="191">
        <f t="shared" si="6851"/>
        <v>0</v>
      </c>
      <c r="AG1658" s="191">
        <f t="shared" si="6851"/>
        <v>0</v>
      </c>
      <c r="AH1658" s="191">
        <f t="shared" si="6851"/>
        <v>0</v>
      </c>
      <c r="AI1658" s="191"/>
      <c r="AJ1658" s="191">
        <f t="shared" si="6841"/>
        <v>0</v>
      </c>
      <c r="AK1658" s="191">
        <f t="shared" ref="AK1658:AU1658" si="6852">AK1479+AJ1658</f>
        <v>0</v>
      </c>
      <c r="AL1658" s="191">
        <f t="shared" si="6852"/>
        <v>0</v>
      </c>
      <c r="AM1658" s="191">
        <f t="shared" si="6852"/>
        <v>0</v>
      </c>
      <c r="AN1658" s="191">
        <f t="shared" si="6852"/>
        <v>0</v>
      </c>
      <c r="AO1658" s="191">
        <f t="shared" si="6852"/>
        <v>0</v>
      </c>
      <c r="AP1658" s="191">
        <f t="shared" si="6852"/>
        <v>0</v>
      </c>
      <c r="AQ1658" s="191">
        <f t="shared" si="6852"/>
        <v>0</v>
      </c>
      <c r="AR1658" s="191">
        <f t="shared" si="6852"/>
        <v>0</v>
      </c>
      <c r="AS1658" s="191">
        <f t="shared" si="6852"/>
        <v>0</v>
      </c>
      <c r="AT1658" s="191">
        <f t="shared" si="6852"/>
        <v>0</v>
      </c>
      <c r="AU1658" s="191">
        <f t="shared" si="6852"/>
        <v>0</v>
      </c>
      <c r="AV1658" s="191"/>
      <c r="AW1658" s="191">
        <f t="shared" si="6741"/>
        <v>0</v>
      </c>
      <c r="AX1658" s="191">
        <f t="shared" ref="AX1658:BH1658" si="6853">AX1479+AW1658</f>
        <v>0</v>
      </c>
      <c r="AY1658" s="191">
        <f t="shared" si="6853"/>
        <v>0</v>
      </c>
      <c r="AZ1658" s="191">
        <f t="shared" si="6853"/>
        <v>0</v>
      </c>
      <c r="BA1658" s="191">
        <f t="shared" si="6853"/>
        <v>0</v>
      </c>
      <c r="BB1658" s="191">
        <f t="shared" si="6853"/>
        <v>0</v>
      </c>
      <c r="BC1658" s="191">
        <f t="shared" si="6853"/>
        <v>0</v>
      </c>
      <c r="BD1658" s="191">
        <f t="shared" si="6853"/>
        <v>0</v>
      </c>
      <c r="BE1658" s="191">
        <f t="shared" si="6853"/>
        <v>0</v>
      </c>
      <c r="BF1658" s="191">
        <f t="shared" si="6853"/>
        <v>0</v>
      </c>
      <c r="BG1658" s="191">
        <f t="shared" si="6853"/>
        <v>0</v>
      </c>
      <c r="BH1658" s="191">
        <f t="shared" si="6853"/>
        <v>0</v>
      </c>
      <c r="BI1658" s="191"/>
      <c r="BV1658" s="163"/>
      <c r="CI1658" s="163"/>
      <c r="CV1658" s="163"/>
      <c r="DI1658" s="163"/>
      <c r="DV1658" s="163"/>
      <c r="EI1658" s="163"/>
    </row>
    <row r="1659" spans="1:139" ht="15.75" hidden="1" customHeight="1" outlineLevel="1" x14ac:dyDescent="0.25">
      <c r="A1659" s="2">
        <f t="shared" ref="A1659:E1659" si="6854">A1480</f>
        <v>92</v>
      </c>
      <c r="B1659" s="1">
        <f t="shared" si="6854"/>
        <v>0</v>
      </c>
      <c r="C1659" s="1">
        <f t="shared" si="6854"/>
        <v>0</v>
      </c>
      <c r="D1659" s="2">
        <f t="shared" si="6854"/>
        <v>0</v>
      </c>
      <c r="E1659" s="162">
        <f t="shared" si="6854"/>
        <v>0</v>
      </c>
      <c r="F1659" s="84"/>
      <c r="G1659" s="221"/>
      <c r="H1659" s="221"/>
      <c r="J1659" s="191">
        <f t="shared" ref="J1659:U1659" si="6855">J1480+I1659</f>
        <v>0</v>
      </c>
      <c r="K1659" s="191">
        <f t="shared" si="6855"/>
        <v>0</v>
      </c>
      <c r="L1659" s="191">
        <f t="shared" si="6855"/>
        <v>0</v>
      </c>
      <c r="M1659" s="191">
        <f t="shared" si="6855"/>
        <v>0</v>
      </c>
      <c r="N1659" s="191">
        <f t="shared" si="6855"/>
        <v>0</v>
      </c>
      <c r="O1659" s="191">
        <f t="shared" si="6855"/>
        <v>0</v>
      </c>
      <c r="P1659" s="191">
        <f t="shared" si="6855"/>
        <v>0</v>
      </c>
      <c r="Q1659" s="191">
        <f t="shared" si="6855"/>
        <v>0</v>
      </c>
      <c r="R1659" s="191">
        <f t="shared" si="6855"/>
        <v>0</v>
      </c>
      <c r="S1659" s="191">
        <f t="shared" si="6855"/>
        <v>0</v>
      </c>
      <c r="T1659" s="191">
        <f t="shared" si="6855"/>
        <v>0</v>
      </c>
      <c r="U1659" s="191">
        <f t="shared" si="6855"/>
        <v>0</v>
      </c>
      <c r="V1659" s="163"/>
      <c r="W1659" s="191">
        <f t="shared" si="6738"/>
        <v>0</v>
      </c>
      <c r="X1659" s="191">
        <f t="shared" ref="X1659:AH1659" si="6856">X1480+W1659</f>
        <v>0</v>
      </c>
      <c r="Y1659" s="191">
        <f t="shared" si="6856"/>
        <v>0</v>
      </c>
      <c r="Z1659" s="191">
        <f t="shared" si="6856"/>
        <v>0</v>
      </c>
      <c r="AA1659" s="191">
        <f t="shared" si="6856"/>
        <v>0</v>
      </c>
      <c r="AB1659" s="191">
        <f t="shared" si="6856"/>
        <v>0</v>
      </c>
      <c r="AC1659" s="191">
        <f t="shared" si="6856"/>
        <v>0</v>
      </c>
      <c r="AD1659" s="191">
        <f t="shared" si="6856"/>
        <v>0</v>
      </c>
      <c r="AE1659" s="191">
        <f t="shared" si="6856"/>
        <v>0</v>
      </c>
      <c r="AF1659" s="191">
        <f t="shared" si="6856"/>
        <v>0</v>
      </c>
      <c r="AG1659" s="191">
        <f t="shared" si="6856"/>
        <v>0</v>
      </c>
      <c r="AH1659" s="191">
        <f t="shared" si="6856"/>
        <v>0</v>
      </c>
      <c r="AI1659" s="191"/>
      <c r="AJ1659" s="191">
        <f t="shared" si="6841"/>
        <v>0</v>
      </c>
      <c r="AK1659" s="191">
        <f t="shared" ref="AK1659:AU1659" si="6857">AK1480+AJ1659</f>
        <v>0</v>
      </c>
      <c r="AL1659" s="191">
        <f t="shared" si="6857"/>
        <v>0</v>
      </c>
      <c r="AM1659" s="191">
        <f t="shared" si="6857"/>
        <v>0</v>
      </c>
      <c r="AN1659" s="191">
        <f t="shared" si="6857"/>
        <v>0</v>
      </c>
      <c r="AO1659" s="191">
        <f t="shared" si="6857"/>
        <v>0</v>
      </c>
      <c r="AP1659" s="191">
        <f t="shared" si="6857"/>
        <v>0</v>
      </c>
      <c r="AQ1659" s="191">
        <f t="shared" si="6857"/>
        <v>0</v>
      </c>
      <c r="AR1659" s="191">
        <f t="shared" si="6857"/>
        <v>0</v>
      </c>
      <c r="AS1659" s="191">
        <f t="shared" si="6857"/>
        <v>0</v>
      </c>
      <c r="AT1659" s="191">
        <f t="shared" si="6857"/>
        <v>0</v>
      </c>
      <c r="AU1659" s="191">
        <f t="shared" si="6857"/>
        <v>0</v>
      </c>
      <c r="AV1659" s="191"/>
      <c r="AW1659" s="191">
        <f t="shared" si="6741"/>
        <v>0</v>
      </c>
      <c r="AX1659" s="191">
        <f t="shared" ref="AX1659:BH1659" si="6858">AX1480+AW1659</f>
        <v>0</v>
      </c>
      <c r="AY1659" s="191">
        <f t="shared" si="6858"/>
        <v>0</v>
      </c>
      <c r="AZ1659" s="191">
        <f t="shared" si="6858"/>
        <v>0</v>
      </c>
      <c r="BA1659" s="191">
        <f t="shared" si="6858"/>
        <v>0</v>
      </c>
      <c r="BB1659" s="191">
        <f t="shared" si="6858"/>
        <v>0</v>
      </c>
      <c r="BC1659" s="191">
        <f t="shared" si="6858"/>
        <v>0</v>
      </c>
      <c r="BD1659" s="191">
        <f t="shared" si="6858"/>
        <v>0</v>
      </c>
      <c r="BE1659" s="191">
        <f t="shared" si="6858"/>
        <v>0</v>
      </c>
      <c r="BF1659" s="191">
        <f t="shared" si="6858"/>
        <v>0</v>
      </c>
      <c r="BG1659" s="191">
        <f t="shared" si="6858"/>
        <v>0</v>
      </c>
      <c r="BH1659" s="191">
        <f t="shared" si="6858"/>
        <v>0</v>
      </c>
      <c r="BI1659" s="191"/>
      <c r="BV1659" s="163"/>
      <c r="CI1659" s="163"/>
      <c r="CV1659" s="163"/>
      <c r="DI1659" s="163"/>
      <c r="DV1659" s="163"/>
      <c r="EI1659" s="163"/>
    </row>
    <row r="1660" spans="1:139" ht="15.75" hidden="1" customHeight="1" outlineLevel="1" x14ac:dyDescent="0.25">
      <c r="A1660" s="2">
        <f t="shared" ref="A1660:E1660" si="6859">A1481</f>
        <v>93</v>
      </c>
      <c r="B1660" s="1">
        <f t="shared" si="6859"/>
        <v>0</v>
      </c>
      <c r="C1660" s="1">
        <f t="shared" si="6859"/>
        <v>0</v>
      </c>
      <c r="D1660" s="2">
        <f t="shared" si="6859"/>
        <v>0</v>
      </c>
      <c r="E1660" s="162">
        <f t="shared" si="6859"/>
        <v>0</v>
      </c>
      <c r="F1660" s="84"/>
      <c r="G1660" s="221"/>
      <c r="H1660" s="221"/>
      <c r="J1660" s="191">
        <f t="shared" ref="J1660:U1660" si="6860">J1481+I1660</f>
        <v>0</v>
      </c>
      <c r="K1660" s="191">
        <f t="shared" si="6860"/>
        <v>0</v>
      </c>
      <c r="L1660" s="191">
        <f t="shared" si="6860"/>
        <v>0</v>
      </c>
      <c r="M1660" s="191">
        <f t="shared" si="6860"/>
        <v>0</v>
      </c>
      <c r="N1660" s="191">
        <f t="shared" si="6860"/>
        <v>0</v>
      </c>
      <c r="O1660" s="191">
        <f t="shared" si="6860"/>
        <v>0</v>
      </c>
      <c r="P1660" s="191">
        <f t="shared" si="6860"/>
        <v>0</v>
      </c>
      <c r="Q1660" s="191">
        <f t="shared" si="6860"/>
        <v>0</v>
      </c>
      <c r="R1660" s="191">
        <f t="shared" si="6860"/>
        <v>0</v>
      </c>
      <c r="S1660" s="191">
        <f t="shared" si="6860"/>
        <v>0</v>
      </c>
      <c r="T1660" s="191">
        <f t="shared" si="6860"/>
        <v>0</v>
      </c>
      <c r="U1660" s="191">
        <f t="shared" si="6860"/>
        <v>0</v>
      </c>
      <c r="V1660" s="163"/>
      <c r="W1660" s="191">
        <f t="shared" si="6738"/>
        <v>0</v>
      </c>
      <c r="X1660" s="191">
        <f t="shared" ref="X1660:AH1660" si="6861">X1481+W1660</f>
        <v>0</v>
      </c>
      <c r="Y1660" s="191">
        <f t="shared" si="6861"/>
        <v>0</v>
      </c>
      <c r="Z1660" s="191">
        <f t="shared" si="6861"/>
        <v>0</v>
      </c>
      <c r="AA1660" s="191">
        <f t="shared" si="6861"/>
        <v>0</v>
      </c>
      <c r="AB1660" s="191">
        <f t="shared" si="6861"/>
        <v>0</v>
      </c>
      <c r="AC1660" s="191">
        <f t="shared" si="6861"/>
        <v>0</v>
      </c>
      <c r="AD1660" s="191">
        <f t="shared" si="6861"/>
        <v>0</v>
      </c>
      <c r="AE1660" s="191">
        <f t="shared" si="6861"/>
        <v>0</v>
      </c>
      <c r="AF1660" s="191">
        <f t="shared" si="6861"/>
        <v>0</v>
      </c>
      <c r="AG1660" s="191">
        <f t="shared" si="6861"/>
        <v>0</v>
      </c>
      <c r="AH1660" s="191">
        <f t="shared" si="6861"/>
        <v>0</v>
      </c>
      <c r="AI1660" s="191"/>
      <c r="AJ1660" s="191">
        <f t="shared" si="6841"/>
        <v>0</v>
      </c>
      <c r="AK1660" s="191">
        <f t="shared" ref="AK1660:AU1660" si="6862">AK1481+AJ1660</f>
        <v>0</v>
      </c>
      <c r="AL1660" s="191">
        <f t="shared" si="6862"/>
        <v>0</v>
      </c>
      <c r="AM1660" s="191">
        <f t="shared" si="6862"/>
        <v>0</v>
      </c>
      <c r="AN1660" s="191">
        <f t="shared" si="6862"/>
        <v>0</v>
      </c>
      <c r="AO1660" s="191">
        <f t="shared" si="6862"/>
        <v>0</v>
      </c>
      <c r="AP1660" s="191">
        <f t="shared" si="6862"/>
        <v>0</v>
      </c>
      <c r="AQ1660" s="191">
        <f t="shared" si="6862"/>
        <v>0</v>
      </c>
      <c r="AR1660" s="191">
        <f t="shared" si="6862"/>
        <v>0</v>
      </c>
      <c r="AS1660" s="191">
        <f t="shared" si="6862"/>
        <v>0</v>
      </c>
      <c r="AT1660" s="191">
        <f t="shared" si="6862"/>
        <v>0</v>
      </c>
      <c r="AU1660" s="191">
        <f t="shared" si="6862"/>
        <v>0</v>
      </c>
      <c r="AV1660" s="191"/>
      <c r="AW1660" s="191">
        <f t="shared" si="6741"/>
        <v>0</v>
      </c>
      <c r="AX1660" s="191">
        <f t="shared" ref="AX1660:BH1660" si="6863">AX1481+AW1660</f>
        <v>0</v>
      </c>
      <c r="AY1660" s="191">
        <f t="shared" si="6863"/>
        <v>0</v>
      </c>
      <c r="AZ1660" s="191">
        <f t="shared" si="6863"/>
        <v>0</v>
      </c>
      <c r="BA1660" s="191">
        <f t="shared" si="6863"/>
        <v>0</v>
      </c>
      <c r="BB1660" s="191">
        <f t="shared" si="6863"/>
        <v>0</v>
      </c>
      <c r="BC1660" s="191">
        <f t="shared" si="6863"/>
        <v>0</v>
      </c>
      <c r="BD1660" s="191">
        <f t="shared" si="6863"/>
        <v>0</v>
      </c>
      <c r="BE1660" s="191">
        <f t="shared" si="6863"/>
        <v>0</v>
      </c>
      <c r="BF1660" s="191">
        <f t="shared" si="6863"/>
        <v>0</v>
      </c>
      <c r="BG1660" s="191">
        <f t="shared" si="6863"/>
        <v>0</v>
      </c>
      <c r="BH1660" s="191">
        <f t="shared" si="6863"/>
        <v>0</v>
      </c>
      <c r="BI1660" s="191"/>
      <c r="BV1660" s="163"/>
      <c r="CI1660" s="163"/>
      <c r="CV1660" s="163"/>
      <c r="DI1660" s="163"/>
      <c r="DV1660" s="163"/>
      <c r="EI1660" s="163"/>
    </row>
    <row r="1661" spans="1:139" ht="15.75" hidden="1" customHeight="1" outlineLevel="1" x14ac:dyDescent="0.25">
      <c r="A1661" s="2">
        <f t="shared" ref="A1661:E1661" si="6864">A1482</f>
        <v>94</v>
      </c>
      <c r="B1661" s="1">
        <f t="shared" si="6864"/>
        <v>0</v>
      </c>
      <c r="C1661" s="1">
        <f t="shared" si="6864"/>
        <v>0</v>
      </c>
      <c r="D1661" s="2">
        <f t="shared" si="6864"/>
        <v>0</v>
      </c>
      <c r="E1661" s="162">
        <f t="shared" si="6864"/>
        <v>0</v>
      </c>
      <c r="F1661" s="84"/>
      <c r="G1661" s="221"/>
      <c r="H1661" s="221"/>
      <c r="J1661" s="191">
        <f t="shared" ref="J1661:U1661" si="6865">J1482+I1661</f>
        <v>0</v>
      </c>
      <c r="K1661" s="191">
        <f t="shared" si="6865"/>
        <v>0</v>
      </c>
      <c r="L1661" s="191">
        <f t="shared" si="6865"/>
        <v>0</v>
      </c>
      <c r="M1661" s="191">
        <f t="shared" si="6865"/>
        <v>0</v>
      </c>
      <c r="N1661" s="191">
        <f t="shared" si="6865"/>
        <v>0</v>
      </c>
      <c r="O1661" s="191">
        <f t="shared" si="6865"/>
        <v>0</v>
      </c>
      <c r="P1661" s="191">
        <f t="shared" si="6865"/>
        <v>0</v>
      </c>
      <c r="Q1661" s="191">
        <f t="shared" si="6865"/>
        <v>0</v>
      </c>
      <c r="R1661" s="191">
        <f t="shared" si="6865"/>
        <v>0</v>
      </c>
      <c r="S1661" s="191">
        <f t="shared" si="6865"/>
        <v>0</v>
      </c>
      <c r="T1661" s="191">
        <f t="shared" si="6865"/>
        <v>0</v>
      </c>
      <c r="U1661" s="191">
        <f t="shared" si="6865"/>
        <v>0</v>
      </c>
      <c r="V1661" s="163"/>
      <c r="W1661" s="191">
        <f t="shared" si="6738"/>
        <v>0</v>
      </c>
      <c r="X1661" s="191">
        <f t="shared" ref="X1661:AH1661" si="6866">X1482+W1661</f>
        <v>0</v>
      </c>
      <c r="Y1661" s="191">
        <f t="shared" si="6866"/>
        <v>0</v>
      </c>
      <c r="Z1661" s="191">
        <f t="shared" si="6866"/>
        <v>0</v>
      </c>
      <c r="AA1661" s="191">
        <f t="shared" si="6866"/>
        <v>0</v>
      </c>
      <c r="AB1661" s="191">
        <f t="shared" si="6866"/>
        <v>0</v>
      </c>
      <c r="AC1661" s="191">
        <f t="shared" si="6866"/>
        <v>0</v>
      </c>
      <c r="AD1661" s="191">
        <f t="shared" si="6866"/>
        <v>0</v>
      </c>
      <c r="AE1661" s="191">
        <f t="shared" si="6866"/>
        <v>0</v>
      </c>
      <c r="AF1661" s="191">
        <f t="shared" si="6866"/>
        <v>0</v>
      </c>
      <c r="AG1661" s="191">
        <f t="shared" si="6866"/>
        <v>0</v>
      </c>
      <c r="AH1661" s="191">
        <f t="shared" si="6866"/>
        <v>0</v>
      </c>
      <c r="AI1661" s="191"/>
      <c r="AJ1661" s="191">
        <f t="shared" si="6841"/>
        <v>0</v>
      </c>
      <c r="AK1661" s="191">
        <f t="shared" ref="AK1661:AU1661" si="6867">AK1482+AJ1661</f>
        <v>0</v>
      </c>
      <c r="AL1661" s="191">
        <f t="shared" si="6867"/>
        <v>0</v>
      </c>
      <c r="AM1661" s="191">
        <f t="shared" si="6867"/>
        <v>0</v>
      </c>
      <c r="AN1661" s="191">
        <f t="shared" si="6867"/>
        <v>0</v>
      </c>
      <c r="AO1661" s="191">
        <f t="shared" si="6867"/>
        <v>0</v>
      </c>
      <c r="AP1661" s="191">
        <f t="shared" si="6867"/>
        <v>0</v>
      </c>
      <c r="AQ1661" s="191">
        <f t="shared" si="6867"/>
        <v>0</v>
      </c>
      <c r="AR1661" s="191">
        <f t="shared" si="6867"/>
        <v>0</v>
      </c>
      <c r="AS1661" s="191">
        <f t="shared" si="6867"/>
        <v>0</v>
      </c>
      <c r="AT1661" s="191">
        <f t="shared" si="6867"/>
        <v>0</v>
      </c>
      <c r="AU1661" s="191">
        <f t="shared" si="6867"/>
        <v>0</v>
      </c>
      <c r="AV1661" s="191"/>
      <c r="AW1661" s="191">
        <f t="shared" si="6741"/>
        <v>0</v>
      </c>
      <c r="AX1661" s="191">
        <f t="shared" ref="AX1661:BH1661" si="6868">AX1482+AW1661</f>
        <v>0</v>
      </c>
      <c r="AY1661" s="191">
        <f t="shared" si="6868"/>
        <v>0</v>
      </c>
      <c r="AZ1661" s="191">
        <f t="shared" si="6868"/>
        <v>0</v>
      </c>
      <c r="BA1661" s="191">
        <f t="shared" si="6868"/>
        <v>0</v>
      </c>
      <c r="BB1661" s="191">
        <f t="shared" si="6868"/>
        <v>0</v>
      </c>
      <c r="BC1661" s="191">
        <f t="shared" si="6868"/>
        <v>0</v>
      </c>
      <c r="BD1661" s="191">
        <f t="shared" si="6868"/>
        <v>0</v>
      </c>
      <c r="BE1661" s="191">
        <f t="shared" si="6868"/>
        <v>0</v>
      </c>
      <c r="BF1661" s="191">
        <f t="shared" si="6868"/>
        <v>0</v>
      </c>
      <c r="BG1661" s="191">
        <f t="shared" si="6868"/>
        <v>0</v>
      </c>
      <c r="BH1661" s="191">
        <f t="shared" si="6868"/>
        <v>0</v>
      </c>
      <c r="BI1661" s="191"/>
      <c r="BV1661" s="163"/>
      <c r="CI1661" s="163"/>
      <c r="CV1661" s="163"/>
      <c r="DI1661" s="163"/>
      <c r="DV1661" s="163"/>
      <c r="EI1661" s="163"/>
    </row>
    <row r="1662" spans="1:139" ht="15.75" hidden="1" customHeight="1" outlineLevel="1" x14ac:dyDescent="0.25">
      <c r="A1662" s="2">
        <f t="shared" ref="A1662:E1662" si="6869">A1483</f>
        <v>95</v>
      </c>
      <c r="B1662" s="1">
        <f t="shared" si="6869"/>
        <v>0</v>
      </c>
      <c r="C1662" s="1">
        <f t="shared" si="6869"/>
        <v>0</v>
      </c>
      <c r="D1662" s="2">
        <f t="shared" si="6869"/>
        <v>0</v>
      </c>
      <c r="E1662" s="162">
        <f t="shared" si="6869"/>
        <v>0</v>
      </c>
      <c r="F1662" s="84"/>
      <c r="G1662" s="221"/>
      <c r="H1662" s="221"/>
      <c r="J1662" s="191">
        <f t="shared" ref="J1662:U1662" si="6870">J1483+I1662</f>
        <v>0</v>
      </c>
      <c r="K1662" s="191">
        <f t="shared" si="6870"/>
        <v>0</v>
      </c>
      <c r="L1662" s="191">
        <f t="shared" si="6870"/>
        <v>0</v>
      </c>
      <c r="M1662" s="191">
        <f t="shared" si="6870"/>
        <v>0</v>
      </c>
      <c r="N1662" s="191">
        <f t="shared" si="6870"/>
        <v>0</v>
      </c>
      <c r="O1662" s="191">
        <f t="shared" si="6870"/>
        <v>0</v>
      </c>
      <c r="P1662" s="191">
        <f t="shared" si="6870"/>
        <v>0</v>
      </c>
      <c r="Q1662" s="191">
        <f t="shared" si="6870"/>
        <v>0</v>
      </c>
      <c r="R1662" s="191">
        <f t="shared" si="6870"/>
        <v>0</v>
      </c>
      <c r="S1662" s="191">
        <f t="shared" si="6870"/>
        <v>0</v>
      </c>
      <c r="T1662" s="191">
        <f t="shared" si="6870"/>
        <v>0</v>
      </c>
      <c r="U1662" s="191">
        <f t="shared" si="6870"/>
        <v>0</v>
      </c>
      <c r="V1662" s="163"/>
      <c r="W1662" s="191">
        <f t="shared" si="6738"/>
        <v>0</v>
      </c>
      <c r="X1662" s="191">
        <f t="shared" ref="X1662:AH1662" si="6871">X1483+W1662</f>
        <v>0</v>
      </c>
      <c r="Y1662" s="191">
        <f t="shared" si="6871"/>
        <v>0</v>
      </c>
      <c r="Z1662" s="191">
        <f t="shared" si="6871"/>
        <v>0</v>
      </c>
      <c r="AA1662" s="191">
        <f t="shared" si="6871"/>
        <v>0</v>
      </c>
      <c r="AB1662" s="191">
        <f t="shared" si="6871"/>
        <v>0</v>
      </c>
      <c r="AC1662" s="191">
        <f t="shared" si="6871"/>
        <v>0</v>
      </c>
      <c r="AD1662" s="191">
        <f t="shared" si="6871"/>
        <v>0</v>
      </c>
      <c r="AE1662" s="191">
        <f t="shared" si="6871"/>
        <v>0</v>
      </c>
      <c r="AF1662" s="191">
        <f t="shared" si="6871"/>
        <v>0</v>
      </c>
      <c r="AG1662" s="191">
        <f t="shared" si="6871"/>
        <v>0</v>
      </c>
      <c r="AH1662" s="191">
        <f t="shared" si="6871"/>
        <v>0</v>
      </c>
      <c r="AI1662" s="191"/>
      <c r="AJ1662" s="191">
        <f t="shared" si="6841"/>
        <v>0</v>
      </c>
      <c r="AK1662" s="191">
        <f t="shared" ref="AK1662:AU1662" si="6872">AK1483+AJ1662</f>
        <v>0</v>
      </c>
      <c r="AL1662" s="191">
        <f t="shared" si="6872"/>
        <v>0</v>
      </c>
      <c r="AM1662" s="191">
        <f t="shared" si="6872"/>
        <v>0</v>
      </c>
      <c r="AN1662" s="191">
        <f t="shared" si="6872"/>
        <v>0</v>
      </c>
      <c r="AO1662" s="191">
        <f t="shared" si="6872"/>
        <v>0</v>
      </c>
      <c r="AP1662" s="191">
        <f t="shared" si="6872"/>
        <v>0</v>
      </c>
      <c r="AQ1662" s="191">
        <f t="shared" si="6872"/>
        <v>0</v>
      </c>
      <c r="AR1662" s="191">
        <f t="shared" si="6872"/>
        <v>0</v>
      </c>
      <c r="AS1662" s="191">
        <f t="shared" si="6872"/>
        <v>0</v>
      </c>
      <c r="AT1662" s="191">
        <f t="shared" si="6872"/>
        <v>0</v>
      </c>
      <c r="AU1662" s="191">
        <f t="shared" si="6872"/>
        <v>0</v>
      </c>
      <c r="AV1662" s="191"/>
      <c r="AW1662" s="191">
        <f t="shared" si="6741"/>
        <v>0</v>
      </c>
      <c r="AX1662" s="191">
        <f t="shared" ref="AX1662:BH1662" si="6873">AX1483+AW1662</f>
        <v>0</v>
      </c>
      <c r="AY1662" s="191">
        <f t="shared" si="6873"/>
        <v>0</v>
      </c>
      <c r="AZ1662" s="191">
        <f t="shared" si="6873"/>
        <v>0</v>
      </c>
      <c r="BA1662" s="191">
        <f t="shared" si="6873"/>
        <v>0</v>
      </c>
      <c r="BB1662" s="191">
        <f t="shared" si="6873"/>
        <v>0</v>
      </c>
      <c r="BC1662" s="191">
        <f t="shared" si="6873"/>
        <v>0</v>
      </c>
      <c r="BD1662" s="191">
        <f t="shared" si="6873"/>
        <v>0</v>
      </c>
      <c r="BE1662" s="191">
        <f t="shared" si="6873"/>
        <v>0</v>
      </c>
      <c r="BF1662" s="191">
        <f t="shared" si="6873"/>
        <v>0</v>
      </c>
      <c r="BG1662" s="191">
        <f t="shared" si="6873"/>
        <v>0</v>
      </c>
      <c r="BH1662" s="191">
        <f t="shared" si="6873"/>
        <v>0</v>
      </c>
      <c r="BI1662" s="191"/>
      <c r="BV1662" s="163"/>
      <c r="CI1662" s="163"/>
      <c r="CV1662" s="163"/>
      <c r="DI1662" s="163"/>
      <c r="DV1662" s="163"/>
      <c r="EI1662" s="163"/>
    </row>
    <row r="1663" spans="1:139" ht="15.75" hidden="1" customHeight="1" outlineLevel="1" x14ac:dyDescent="0.25">
      <c r="A1663" s="2">
        <f t="shared" ref="A1663:E1663" si="6874">A1484</f>
        <v>96</v>
      </c>
      <c r="B1663" s="1">
        <f t="shared" si="6874"/>
        <v>0</v>
      </c>
      <c r="C1663" s="1">
        <f t="shared" si="6874"/>
        <v>0</v>
      </c>
      <c r="D1663" s="2">
        <f t="shared" si="6874"/>
        <v>0</v>
      </c>
      <c r="E1663" s="162">
        <f t="shared" si="6874"/>
        <v>0</v>
      </c>
      <c r="F1663" s="84"/>
      <c r="G1663" s="221"/>
      <c r="H1663" s="221"/>
      <c r="J1663" s="191">
        <f t="shared" ref="J1663:U1663" si="6875">J1484+I1663</f>
        <v>0</v>
      </c>
      <c r="K1663" s="191">
        <f t="shared" si="6875"/>
        <v>0</v>
      </c>
      <c r="L1663" s="191">
        <f t="shared" si="6875"/>
        <v>0</v>
      </c>
      <c r="M1663" s="191">
        <f t="shared" si="6875"/>
        <v>0</v>
      </c>
      <c r="N1663" s="191">
        <f t="shared" si="6875"/>
        <v>0</v>
      </c>
      <c r="O1663" s="191">
        <f t="shared" si="6875"/>
        <v>0</v>
      </c>
      <c r="P1663" s="191">
        <f t="shared" si="6875"/>
        <v>0</v>
      </c>
      <c r="Q1663" s="191">
        <f t="shared" si="6875"/>
        <v>0</v>
      </c>
      <c r="R1663" s="191">
        <f t="shared" si="6875"/>
        <v>0</v>
      </c>
      <c r="S1663" s="191">
        <f t="shared" si="6875"/>
        <v>0</v>
      </c>
      <c r="T1663" s="191">
        <f t="shared" si="6875"/>
        <v>0</v>
      </c>
      <c r="U1663" s="191">
        <f t="shared" si="6875"/>
        <v>0</v>
      </c>
      <c r="V1663" s="163"/>
      <c r="W1663" s="191">
        <f t="shared" si="6738"/>
        <v>0</v>
      </c>
      <c r="X1663" s="191">
        <f t="shared" ref="X1663:AH1663" si="6876">X1484+W1663</f>
        <v>0</v>
      </c>
      <c r="Y1663" s="191">
        <f t="shared" si="6876"/>
        <v>0</v>
      </c>
      <c r="Z1663" s="191">
        <f t="shared" si="6876"/>
        <v>0</v>
      </c>
      <c r="AA1663" s="191">
        <f t="shared" si="6876"/>
        <v>0</v>
      </c>
      <c r="AB1663" s="191">
        <f t="shared" si="6876"/>
        <v>0</v>
      </c>
      <c r="AC1663" s="191">
        <f t="shared" si="6876"/>
        <v>0</v>
      </c>
      <c r="AD1663" s="191">
        <f t="shared" si="6876"/>
        <v>0</v>
      </c>
      <c r="AE1663" s="191">
        <f t="shared" si="6876"/>
        <v>0</v>
      </c>
      <c r="AF1663" s="191">
        <f t="shared" si="6876"/>
        <v>0</v>
      </c>
      <c r="AG1663" s="191">
        <f t="shared" si="6876"/>
        <v>0</v>
      </c>
      <c r="AH1663" s="191">
        <f t="shared" si="6876"/>
        <v>0</v>
      </c>
      <c r="AI1663" s="191"/>
      <c r="AJ1663" s="191">
        <f t="shared" si="6841"/>
        <v>0</v>
      </c>
      <c r="AK1663" s="191">
        <f t="shared" ref="AK1663:AU1663" si="6877">AK1484+AJ1663</f>
        <v>0</v>
      </c>
      <c r="AL1663" s="191">
        <f t="shared" si="6877"/>
        <v>0</v>
      </c>
      <c r="AM1663" s="191">
        <f t="shared" si="6877"/>
        <v>0</v>
      </c>
      <c r="AN1663" s="191">
        <f t="shared" si="6877"/>
        <v>0</v>
      </c>
      <c r="AO1663" s="191">
        <f t="shared" si="6877"/>
        <v>0</v>
      </c>
      <c r="AP1663" s="191">
        <f t="shared" si="6877"/>
        <v>0</v>
      </c>
      <c r="AQ1663" s="191">
        <f t="shared" si="6877"/>
        <v>0</v>
      </c>
      <c r="AR1663" s="191">
        <f t="shared" si="6877"/>
        <v>0</v>
      </c>
      <c r="AS1663" s="191">
        <f t="shared" si="6877"/>
        <v>0</v>
      </c>
      <c r="AT1663" s="191">
        <f t="shared" si="6877"/>
        <v>0</v>
      </c>
      <c r="AU1663" s="191">
        <f t="shared" si="6877"/>
        <v>0</v>
      </c>
      <c r="AV1663" s="191"/>
      <c r="AW1663" s="191">
        <f t="shared" si="6741"/>
        <v>0</v>
      </c>
      <c r="AX1663" s="191">
        <f t="shared" ref="AX1663:BH1663" si="6878">AX1484+AW1663</f>
        <v>0</v>
      </c>
      <c r="AY1663" s="191">
        <f t="shared" si="6878"/>
        <v>0</v>
      </c>
      <c r="AZ1663" s="191">
        <f t="shared" si="6878"/>
        <v>0</v>
      </c>
      <c r="BA1663" s="191">
        <f t="shared" si="6878"/>
        <v>0</v>
      </c>
      <c r="BB1663" s="191">
        <f t="shared" si="6878"/>
        <v>0</v>
      </c>
      <c r="BC1663" s="191">
        <f t="shared" si="6878"/>
        <v>0</v>
      </c>
      <c r="BD1663" s="191">
        <f t="shared" si="6878"/>
        <v>0</v>
      </c>
      <c r="BE1663" s="191">
        <f t="shared" si="6878"/>
        <v>0</v>
      </c>
      <c r="BF1663" s="191">
        <f t="shared" si="6878"/>
        <v>0</v>
      </c>
      <c r="BG1663" s="191">
        <f t="shared" si="6878"/>
        <v>0</v>
      </c>
      <c r="BH1663" s="191">
        <f t="shared" si="6878"/>
        <v>0</v>
      </c>
      <c r="BI1663" s="191"/>
      <c r="BV1663" s="163"/>
      <c r="CI1663" s="163"/>
      <c r="CV1663" s="163"/>
      <c r="DI1663" s="163"/>
      <c r="DV1663" s="163"/>
      <c r="EI1663" s="163"/>
    </row>
    <row r="1664" spans="1:139" ht="15.75" hidden="1" customHeight="1" outlineLevel="1" x14ac:dyDescent="0.25">
      <c r="A1664" s="2">
        <f t="shared" ref="A1664:E1664" si="6879">A1485</f>
        <v>97</v>
      </c>
      <c r="B1664" s="1">
        <f t="shared" si="6879"/>
        <v>0</v>
      </c>
      <c r="C1664" s="1">
        <f t="shared" si="6879"/>
        <v>0</v>
      </c>
      <c r="D1664" s="2">
        <f t="shared" si="6879"/>
        <v>0</v>
      </c>
      <c r="E1664" s="162">
        <f t="shared" si="6879"/>
        <v>0</v>
      </c>
      <c r="F1664" s="84"/>
      <c r="G1664" s="221"/>
      <c r="H1664" s="221"/>
      <c r="J1664" s="191">
        <f t="shared" ref="J1664:U1664" si="6880">J1485+I1664</f>
        <v>0</v>
      </c>
      <c r="K1664" s="191">
        <f t="shared" si="6880"/>
        <v>0</v>
      </c>
      <c r="L1664" s="191">
        <f t="shared" si="6880"/>
        <v>0</v>
      </c>
      <c r="M1664" s="191">
        <f t="shared" si="6880"/>
        <v>0</v>
      </c>
      <c r="N1664" s="191">
        <f t="shared" si="6880"/>
        <v>0</v>
      </c>
      <c r="O1664" s="191">
        <f t="shared" si="6880"/>
        <v>0</v>
      </c>
      <c r="P1664" s="191">
        <f t="shared" si="6880"/>
        <v>0</v>
      </c>
      <c r="Q1664" s="191">
        <f t="shared" si="6880"/>
        <v>0</v>
      </c>
      <c r="R1664" s="191">
        <f t="shared" si="6880"/>
        <v>0</v>
      </c>
      <c r="S1664" s="191">
        <f t="shared" si="6880"/>
        <v>0</v>
      </c>
      <c r="T1664" s="191">
        <f t="shared" si="6880"/>
        <v>0</v>
      </c>
      <c r="U1664" s="191">
        <f t="shared" si="6880"/>
        <v>0</v>
      </c>
      <c r="V1664" s="163"/>
      <c r="W1664" s="191">
        <f t="shared" si="6738"/>
        <v>0</v>
      </c>
      <c r="X1664" s="191">
        <f t="shared" ref="X1664:AH1664" si="6881">X1485+W1664</f>
        <v>0</v>
      </c>
      <c r="Y1664" s="191">
        <f t="shared" si="6881"/>
        <v>0</v>
      </c>
      <c r="Z1664" s="191">
        <f t="shared" si="6881"/>
        <v>0</v>
      </c>
      <c r="AA1664" s="191">
        <f t="shared" si="6881"/>
        <v>0</v>
      </c>
      <c r="AB1664" s="191">
        <f t="shared" si="6881"/>
        <v>0</v>
      </c>
      <c r="AC1664" s="191">
        <f t="shared" si="6881"/>
        <v>0</v>
      </c>
      <c r="AD1664" s="191">
        <f t="shared" si="6881"/>
        <v>0</v>
      </c>
      <c r="AE1664" s="191">
        <f t="shared" si="6881"/>
        <v>0</v>
      </c>
      <c r="AF1664" s="191">
        <f t="shared" si="6881"/>
        <v>0</v>
      </c>
      <c r="AG1664" s="191">
        <f t="shared" si="6881"/>
        <v>0</v>
      </c>
      <c r="AH1664" s="191">
        <f t="shared" si="6881"/>
        <v>0</v>
      </c>
      <c r="AI1664" s="191"/>
      <c r="AJ1664" s="191">
        <f t="shared" si="6841"/>
        <v>0</v>
      </c>
      <c r="AK1664" s="191">
        <f t="shared" ref="AK1664:AU1664" si="6882">AK1485+AJ1664</f>
        <v>0</v>
      </c>
      <c r="AL1664" s="191">
        <f t="shared" si="6882"/>
        <v>0</v>
      </c>
      <c r="AM1664" s="191">
        <f t="shared" si="6882"/>
        <v>0</v>
      </c>
      <c r="AN1664" s="191">
        <f t="shared" si="6882"/>
        <v>0</v>
      </c>
      <c r="AO1664" s="191">
        <f t="shared" si="6882"/>
        <v>0</v>
      </c>
      <c r="AP1664" s="191">
        <f t="shared" si="6882"/>
        <v>0</v>
      </c>
      <c r="AQ1664" s="191">
        <f t="shared" si="6882"/>
        <v>0</v>
      </c>
      <c r="AR1664" s="191">
        <f t="shared" si="6882"/>
        <v>0</v>
      </c>
      <c r="AS1664" s="191">
        <f t="shared" si="6882"/>
        <v>0</v>
      </c>
      <c r="AT1664" s="191">
        <f t="shared" si="6882"/>
        <v>0</v>
      </c>
      <c r="AU1664" s="191">
        <f t="shared" si="6882"/>
        <v>0</v>
      </c>
      <c r="AV1664" s="191"/>
      <c r="AW1664" s="191">
        <f t="shared" si="6741"/>
        <v>0</v>
      </c>
      <c r="AX1664" s="191">
        <f t="shared" ref="AX1664:BH1664" si="6883">AX1485+AW1664</f>
        <v>0</v>
      </c>
      <c r="AY1664" s="191">
        <f t="shared" si="6883"/>
        <v>0</v>
      </c>
      <c r="AZ1664" s="191">
        <f t="shared" si="6883"/>
        <v>0</v>
      </c>
      <c r="BA1664" s="191">
        <f t="shared" si="6883"/>
        <v>0</v>
      </c>
      <c r="BB1664" s="191">
        <f t="shared" si="6883"/>
        <v>0</v>
      </c>
      <c r="BC1664" s="191">
        <f t="shared" si="6883"/>
        <v>0</v>
      </c>
      <c r="BD1664" s="191">
        <f t="shared" si="6883"/>
        <v>0</v>
      </c>
      <c r="BE1664" s="191">
        <f t="shared" si="6883"/>
        <v>0</v>
      </c>
      <c r="BF1664" s="191">
        <f t="shared" si="6883"/>
        <v>0</v>
      </c>
      <c r="BG1664" s="191">
        <f t="shared" si="6883"/>
        <v>0</v>
      </c>
      <c r="BH1664" s="191">
        <f t="shared" si="6883"/>
        <v>0</v>
      </c>
      <c r="BI1664" s="191"/>
      <c r="BV1664" s="163"/>
      <c r="CI1664" s="163"/>
      <c r="CV1664" s="163"/>
      <c r="DI1664" s="163"/>
      <c r="DV1664" s="163"/>
      <c r="EI1664" s="163"/>
    </row>
    <row r="1665" spans="1:139" ht="15.75" hidden="1" customHeight="1" outlineLevel="1" x14ac:dyDescent="0.25">
      <c r="A1665" s="2">
        <f t="shared" ref="A1665:E1665" si="6884">A1486</f>
        <v>98</v>
      </c>
      <c r="B1665" s="1">
        <f t="shared" si="6884"/>
        <v>0</v>
      </c>
      <c r="C1665" s="1">
        <f t="shared" si="6884"/>
        <v>0</v>
      </c>
      <c r="D1665" s="2">
        <f t="shared" si="6884"/>
        <v>0</v>
      </c>
      <c r="E1665" s="162">
        <f t="shared" si="6884"/>
        <v>0</v>
      </c>
      <c r="F1665" s="84"/>
      <c r="G1665" s="221"/>
      <c r="H1665" s="221"/>
      <c r="J1665" s="191">
        <f t="shared" ref="J1665:U1665" si="6885">J1486+I1665</f>
        <v>0</v>
      </c>
      <c r="K1665" s="191">
        <f t="shared" si="6885"/>
        <v>0</v>
      </c>
      <c r="L1665" s="191">
        <f t="shared" si="6885"/>
        <v>0</v>
      </c>
      <c r="M1665" s="191">
        <f t="shared" si="6885"/>
        <v>0</v>
      </c>
      <c r="N1665" s="191">
        <f t="shared" si="6885"/>
        <v>0</v>
      </c>
      <c r="O1665" s="191">
        <f t="shared" si="6885"/>
        <v>0</v>
      </c>
      <c r="P1665" s="191">
        <f t="shared" si="6885"/>
        <v>0</v>
      </c>
      <c r="Q1665" s="191">
        <f t="shared" si="6885"/>
        <v>0</v>
      </c>
      <c r="R1665" s="191">
        <f t="shared" si="6885"/>
        <v>0</v>
      </c>
      <c r="S1665" s="191">
        <f t="shared" si="6885"/>
        <v>0</v>
      </c>
      <c r="T1665" s="191">
        <f t="shared" si="6885"/>
        <v>0</v>
      </c>
      <c r="U1665" s="191">
        <f t="shared" si="6885"/>
        <v>0</v>
      </c>
      <c r="V1665" s="163"/>
      <c r="W1665" s="191">
        <f t="shared" si="6738"/>
        <v>0</v>
      </c>
      <c r="X1665" s="191">
        <f t="shared" ref="X1665:AH1665" si="6886">X1486+W1665</f>
        <v>0</v>
      </c>
      <c r="Y1665" s="191">
        <f t="shared" si="6886"/>
        <v>0</v>
      </c>
      <c r="Z1665" s="191">
        <f t="shared" si="6886"/>
        <v>0</v>
      </c>
      <c r="AA1665" s="191">
        <f t="shared" si="6886"/>
        <v>0</v>
      </c>
      <c r="AB1665" s="191">
        <f t="shared" si="6886"/>
        <v>0</v>
      </c>
      <c r="AC1665" s="191">
        <f t="shared" si="6886"/>
        <v>0</v>
      </c>
      <c r="AD1665" s="191">
        <f t="shared" si="6886"/>
        <v>0</v>
      </c>
      <c r="AE1665" s="191">
        <f t="shared" si="6886"/>
        <v>0</v>
      </c>
      <c r="AF1665" s="191">
        <f t="shared" si="6886"/>
        <v>0</v>
      </c>
      <c r="AG1665" s="191">
        <f t="shared" si="6886"/>
        <v>0</v>
      </c>
      <c r="AH1665" s="191">
        <f t="shared" si="6886"/>
        <v>0</v>
      </c>
      <c r="AI1665" s="191"/>
      <c r="AJ1665" s="191">
        <f t="shared" si="6841"/>
        <v>0</v>
      </c>
      <c r="AK1665" s="191">
        <f t="shared" ref="AK1665:AU1665" si="6887">AK1486+AJ1665</f>
        <v>0</v>
      </c>
      <c r="AL1665" s="191">
        <f t="shared" si="6887"/>
        <v>0</v>
      </c>
      <c r="AM1665" s="191">
        <f t="shared" si="6887"/>
        <v>0</v>
      </c>
      <c r="AN1665" s="191">
        <f t="shared" si="6887"/>
        <v>0</v>
      </c>
      <c r="AO1665" s="191">
        <f t="shared" si="6887"/>
        <v>0</v>
      </c>
      <c r="AP1665" s="191">
        <f t="shared" si="6887"/>
        <v>0</v>
      </c>
      <c r="AQ1665" s="191">
        <f t="shared" si="6887"/>
        <v>0</v>
      </c>
      <c r="AR1665" s="191">
        <f t="shared" si="6887"/>
        <v>0</v>
      </c>
      <c r="AS1665" s="191">
        <f t="shared" si="6887"/>
        <v>0</v>
      </c>
      <c r="AT1665" s="191">
        <f t="shared" si="6887"/>
        <v>0</v>
      </c>
      <c r="AU1665" s="191">
        <f t="shared" si="6887"/>
        <v>0</v>
      </c>
      <c r="AV1665" s="191"/>
      <c r="AW1665" s="191">
        <f t="shared" si="6741"/>
        <v>0</v>
      </c>
      <c r="AX1665" s="191">
        <f t="shared" ref="AX1665:BH1665" si="6888">AX1486+AW1665</f>
        <v>0</v>
      </c>
      <c r="AY1665" s="191">
        <f t="shared" si="6888"/>
        <v>0</v>
      </c>
      <c r="AZ1665" s="191">
        <f t="shared" si="6888"/>
        <v>0</v>
      </c>
      <c r="BA1665" s="191">
        <f t="shared" si="6888"/>
        <v>0</v>
      </c>
      <c r="BB1665" s="191">
        <f t="shared" si="6888"/>
        <v>0</v>
      </c>
      <c r="BC1665" s="191">
        <f t="shared" si="6888"/>
        <v>0</v>
      </c>
      <c r="BD1665" s="191">
        <f t="shared" si="6888"/>
        <v>0</v>
      </c>
      <c r="BE1665" s="191">
        <f t="shared" si="6888"/>
        <v>0</v>
      </c>
      <c r="BF1665" s="191">
        <f t="shared" si="6888"/>
        <v>0</v>
      </c>
      <c r="BG1665" s="191">
        <f t="shared" si="6888"/>
        <v>0</v>
      </c>
      <c r="BH1665" s="191">
        <f t="shared" si="6888"/>
        <v>0</v>
      </c>
      <c r="BI1665" s="191"/>
      <c r="BV1665" s="163"/>
      <c r="CI1665" s="163"/>
      <c r="CV1665" s="163"/>
      <c r="DI1665" s="163"/>
      <c r="DV1665" s="163"/>
      <c r="EI1665" s="163"/>
    </row>
    <row r="1666" spans="1:139" ht="15.75" hidden="1" customHeight="1" outlineLevel="1" x14ac:dyDescent="0.25">
      <c r="A1666" s="2">
        <f t="shared" ref="A1666:E1666" si="6889">A1487</f>
        <v>99</v>
      </c>
      <c r="B1666" s="1">
        <f t="shared" si="6889"/>
        <v>0</v>
      </c>
      <c r="C1666" s="1">
        <f t="shared" si="6889"/>
        <v>0</v>
      </c>
      <c r="D1666" s="2">
        <f t="shared" si="6889"/>
        <v>0</v>
      </c>
      <c r="E1666" s="162">
        <f t="shared" si="6889"/>
        <v>0</v>
      </c>
      <c r="F1666" s="84"/>
      <c r="G1666" s="221"/>
      <c r="H1666" s="221"/>
      <c r="J1666" s="191">
        <f t="shared" ref="J1666:U1666" si="6890">J1487+I1666</f>
        <v>0</v>
      </c>
      <c r="K1666" s="191">
        <f t="shared" si="6890"/>
        <v>0</v>
      </c>
      <c r="L1666" s="191">
        <f t="shared" si="6890"/>
        <v>0</v>
      </c>
      <c r="M1666" s="191">
        <f t="shared" si="6890"/>
        <v>0</v>
      </c>
      <c r="N1666" s="191">
        <f t="shared" si="6890"/>
        <v>0</v>
      </c>
      <c r="O1666" s="191">
        <f t="shared" si="6890"/>
        <v>0</v>
      </c>
      <c r="P1666" s="191">
        <f t="shared" si="6890"/>
        <v>0</v>
      </c>
      <c r="Q1666" s="191">
        <f t="shared" si="6890"/>
        <v>0</v>
      </c>
      <c r="R1666" s="191">
        <f t="shared" si="6890"/>
        <v>0</v>
      </c>
      <c r="S1666" s="191">
        <f t="shared" si="6890"/>
        <v>0</v>
      </c>
      <c r="T1666" s="191">
        <f t="shared" si="6890"/>
        <v>0</v>
      </c>
      <c r="U1666" s="191">
        <f t="shared" si="6890"/>
        <v>0</v>
      </c>
      <c r="V1666" s="163"/>
      <c r="W1666" s="191">
        <f t="shared" si="6738"/>
        <v>0</v>
      </c>
      <c r="X1666" s="191">
        <f t="shared" ref="X1666:AH1666" si="6891">X1487+W1666</f>
        <v>0</v>
      </c>
      <c r="Y1666" s="191">
        <f t="shared" si="6891"/>
        <v>0</v>
      </c>
      <c r="Z1666" s="191">
        <f t="shared" si="6891"/>
        <v>0</v>
      </c>
      <c r="AA1666" s="191">
        <f t="shared" si="6891"/>
        <v>0</v>
      </c>
      <c r="AB1666" s="191">
        <f t="shared" si="6891"/>
        <v>0</v>
      </c>
      <c r="AC1666" s="191">
        <f t="shared" si="6891"/>
        <v>0</v>
      </c>
      <c r="AD1666" s="191">
        <f t="shared" si="6891"/>
        <v>0</v>
      </c>
      <c r="AE1666" s="191">
        <f t="shared" si="6891"/>
        <v>0</v>
      </c>
      <c r="AF1666" s="191">
        <f t="shared" si="6891"/>
        <v>0</v>
      </c>
      <c r="AG1666" s="191">
        <f t="shared" si="6891"/>
        <v>0</v>
      </c>
      <c r="AH1666" s="191">
        <f t="shared" si="6891"/>
        <v>0</v>
      </c>
      <c r="AI1666" s="191"/>
      <c r="AJ1666" s="191">
        <f t="shared" si="6841"/>
        <v>0</v>
      </c>
      <c r="AK1666" s="191">
        <f t="shared" ref="AK1666:AU1666" si="6892">AK1487+AJ1666</f>
        <v>0</v>
      </c>
      <c r="AL1666" s="191">
        <f t="shared" si="6892"/>
        <v>0</v>
      </c>
      <c r="AM1666" s="191">
        <f t="shared" si="6892"/>
        <v>0</v>
      </c>
      <c r="AN1666" s="191">
        <f t="shared" si="6892"/>
        <v>0</v>
      </c>
      <c r="AO1666" s="191">
        <f t="shared" si="6892"/>
        <v>0</v>
      </c>
      <c r="AP1666" s="191">
        <f t="shared" si="6892"/>
        <v>0</v>
      </c>
      <c r="AQ1666" s="191">
        <f t="shared" si="6892"/>
        <v>0</v>
      </c>
      <c r="AR1666" s="191">
        <f t="shared" si="6892"/>
        <v>0</v>
      </c>
      <c r="AS1666" s="191">
        <f t="shared" si="6892"/>
        <v>0</v>
      </c>
      <c r="AT1666" s="191">
        <f t="shared" si="6892"/>
        <v>0</v>
      </c>
      <c r="AU1666" s="191">
        <f t="shared" si="6892"/>
        <v>0</v>
      </c>
      <c r="AV1666" s="191"/>
      <c r="AW1666" s="191">
        <f t="shared" si="6741"/>
        <v>0</v>
      </c>
      <c r="AX1666" s="191">
        <f t="shared" ref="AX1666:BH1666" si="6893">AX1487+AW1666</f>
        <v>0</v>
      </c>
      <c r="AY1666" s="191">
        <f t="shared" si="6893"/>
        <v>0</v>
      </c>
      <c r="AZ1666" s="191">
        <f t="shared" si="6893"/>
        <v>0</v>
      </c>
      <c r="BA1666" s="191">
        <f t="shared" si="6893"/>
        <v>0</v>
      </c>
      <c r="BB1666" s="191">
        <f t="shared" si="6893"/>
        <v>0</v>
      </c>
      <c r="BC1666" s="191">
        <f t="shared" si="6893"/>
        <v>0</v>
      </c>
      <c r="BD1666" s="191">
        <f t="shared" si="6893"/>
        <v>0</v>
      </c>
      <c r="BE1666" s="191">
        <f t="shared" si="6893"/>
        <v>0</v>
      </c>
      <c r="BF1666" s="191">
        <f t="shared" si="6893"/>
        <v>0</v>
      </c>
      <c r="BG1666" s="191">
        <f t="shared" si="6893"/>
        <v>0</v>
      </c>
      <c r="BH1666" s="191">
        <f t="shared" si="6893"/>
        <v>0</v>
      </c>
      <c r="BI1666" s="191"/>
      <c r="BV1666" s="163"/>
      <c r="CI1666" s="163"/>
      <c r="CV1666" s="163"/>
      <c r="DI1666" s="163"/>
      <c r="DV1666" s="163"/>
      <c r="EI1666" s="163"/>
    </row>
    <row r="1667" spans="1:139" ht="15.75" hidden="1" customHeight="1" outlineLevel="1" x14ac:dyDescent="0.25">
      <c r="A1667" s="2">
        <f t="shared" ref="A1667:E1667" si="6894">A1488</f>
        <v>100</v>
      </c>
      <c r="B1667" s="1">
        <f t="shared" si="6894"/>
        <v>0</v>
      </c>
      <c r="C1667" s="1">
        <f t="shared" si="6894"/>
        <v>0</v>
      </c>
      <c r="D1667" s="2">
        <f t="shared" si="6894"/>
        <v>0</v>
      </c>
      <c r="E1667" s="162">
        <f t="shared" si="6894"/>
        <v>0</v>
      </c>
      <c r="F1667" s="84"/>
      <c r="G1667" s="221"/>
      <c r="H1667" s="221"/>
      <c r="J1667" s="191">
        <f t="shared" ref="J1667:U1667" si="6895">J1488+I1667</f>
        <v>0</v>
      </c>
      <c r="K1667" s="191">
        <f t="shared" si="6895"/>
        <v>0</v>
      </c>
      <c r="L1667" s="191">
        <f t="shared" si="6895"/>
        <v>0</v>
      </c>
      <c r="M1667" s="191">
        <f t="shared" si="6895"/>
        <v>0</v>
      </c>
      <c r="N1667" s="191">
        <f t="shared" si="6895"/>
        <v>0</v>
      </c>
      <c r="O1667" s="191">
        <f t="shared" si="6895"/>
        <v>0</v>
      </c>
      <c r="P1667" s="191">
        <f t="shared" si="6895"/>
        <v>0</v>
      </c>
      <c r="Q1667" s="191">
        <f t="shared" si="6895"/>
        <v>0</v>
      </c>
      <c r="R1667" s="191">
        <f t="shared" si="6895"/>
        <v>0</v>
      </c>
      <c r="S1667" s="191">
        <f t="shared" si="6895"/>
        <v>0</v>
      </c>
      <c r="T1667" s="191">
        <f t="shared" si="6895"/>
        <v>0</v>
      </c>
      <c r="U1667" s="191">
        <f t="shared" si="6895"/>
        <v>0</v>
      </c>
      <c r="V1667" s="163"/>
      <c r="W1667" s="191">
        <f t="shared" si="6738"/>
        <v>0</v>
      </c>
      <c r="X1667" s="191">
        <f t="shared" ref="X1667:AH1667" si="6896">X1488+W1667</f>
        <v>0</v>
      </c>
      <c r="Y1667" s="191">
        <f t="shared" si="6896"/>
        <v>0</v>
      </c>
      <c r="Z1667" s="191">
        <f t="shared" si="6896"/>
        <v>0</v>
      </c>
      <c r="AA1667" s="191">
        <f t="shared" si="6896"/>
        <v>0</v>
      </c>
      <c r="AB1667" s="191">
        <f t="shared" si="6896"/>
        <v>0</v>
      </c>
      <c r="AC1667" s="191">
        <f t="shared" si="6896"/>
        <v>0</v>
      </c>
      <c r="AD1667" s="191">
        <f t="shared" si="6896"/>
        <v>0</v>
      </c>
      <c r="AE1667" s="191">
        <f t="shared" si="6896"/>
        <v>0</v>
      </c>
      <c r="AF1667" s="191">
        <f t="shared" si="6896"/>
        <v>0</v>
      </c>
      <c r="AG1667" s="191">
        <f t="shared" si="6896"/>
        <v>0</v>
      </c>
      <c r="AH1667" s="191">
        <f t="shared" si="6896"/>
        <v>0</v>
      </c>
      <c r="AI1667" s="191"/>
      <c r="AJ1667" s="191">
        <f t="shared" si="6841"/>
        <v>0</v>
      </c>
      <c r="AK1667" s="191">
        <f t="shared" ref="AK1667:AU1667" si="6897">AK1488+AJ1667</f>
        <v>0</v>
      </c>
      <c r="AL1667" s="191">
        <f t="shared" si="6897"/>
        <v>0</v>
      </c>
      <c r="AM1667" s="191">
        <f t="shared" si="6897"/>
        <v>0</v>
      </c>
      <c r="AN1667" s="191">
        <f t="shared" si="6897"/>
        <v>0</v>
      </c>
      <c r="AO1667" s="191">
        <f t="shared" si="6897"/>
        <v>0</v>
      </c>
      <c r="AP1667" s="191">
        <f t="shared" si="6897"/>
        <v>0</v>
      </c>
      <c r="AQ1667" s="191">
        <f t="shared" si="6897"/>
        <v>0</v>
      </c>
      <c r="AR1667" s="191">
        <f t="shared" si="6897"/>
        <v>0</v>
      </c>
      <c r="AS1667" s="191">
        <f t="shared" si="6897"/>
        <v>0</v>
      </c>
      <c r="AT1667" s="191">
        <f t="shared" si="6897"/>
        <v>0</v>
      </c>
      <c r="AU1667" s="191">
        <f t="shared" si="6897"/>
        <v>0</v>
      </c>
      <c r="AV1667" s="191"/>
      <c r="AW1667" s="191">
        <f t="shared" si="6741"/>
        <v>0</v>
      </c>
      <c r="AX1667" s="191">
        <f t="shared" ref="AX1667:BH1667" si="6898">AX1488+AW1667</f>
        <v>0</v>
      </c>
      <c r="AY1667" s="191">
        <f t="shared" si="6898"/>
        <v>0</v>
      </c>
      <c r="AZ1667" s="191">
        <f t="shared" si="6898"/>
        <v>0</v>
      </c>
      <c r="BA1667" s="191">
        <f t="shared" si="6898"/>
        <v>0</v>
      </c>
      <c r="BB1667" s="191">
        <f t="shared" si="6898"/>
        <v>0</v>
      </c>
      <c r="BC1667" s="191">
        <f t="shared" si="6898"/>
        <v>0</v>
      </c>
      <c r="BD1667" s="191">
        <f t="shared" si="6898"/>
        <v>0</v>
      </c>
      <c r="BE1667" s="191">
        <f t="shared" si="6898"/>
        <v>0</v>
      </c>
      <c r="BF1667" s="191">
        <f t="shared" si="6898"/>
        <v>0</v>
      </c>
      <c r="BG1667" s="191">
        <f t="shared" si="6898"/>
        <v>0</v>
      </c>
      <c r="BH1667" s="191">
        <f t="shared" si="6898"/>
        <v>0</v>
      </c>
      <c r="BI1667" s="191"/>
      <c r="BV1667" s="163"/>
      <c r="CI1667" s="163"/>
      <c r="CV1667" s="163"/>
      <c r="DI1667" s="163"/>
      <c r="DV1667" s="163"/>
      <c r="EI1667" s="163"/>
    </row>
    <row r="1668" spans="1:139" ht="15.75" hidden="1" customHeight="1" outlineLevel="1" x14ac:dyDescent="0.25">
      <c r="A1668" s="2">
        <f t="shared" ref="A1668:E1668" si="6899">A1489</f>
        <v>101</v>
      </c>
      <c r="B1668" s="1">
        <f t="shared" si="6899"/>
        <v>0</v>
      </c>
      <c r="C1668" s="1">
        <f t="shared" si="6899"/>
        <v>0</v>
      </c>
      <c r="D1668" s="2">
        <f t="shared" si="6899"/>
        <v>0</v>
      </c>
      <c r="E1668" s="162">
        <f t="shared" si="6899"/>
        <v>0</v>
      </c>
      <c r="F1668" s="84"/>
      <c r="G1668" s="221"/>
      <c r="H1668" s="221"/>
      <c r="J1668" s="191">
        <f t="shared" ref="J1668:U1668" si="6900">J1489+I1668</f>
        <v>0</v>
      </c>
      <c r="K1668" s="191">
        <f t="shared" si="6900"/>
        <v>0</v>
      </c>
      <c r="L1668" s="191">
        <f t="shared" si="6900"/>
        <v>0</v>
      </c>
      <c r="M1668" s="191">
        <f t="shared" si="6900"/>
        <v>0</v>
      </c>
      <c r="N1668" s="191">
        <f t="shared" si="6900"/>
        <v>0</v>
      </c>
      <c r="O1668" s="191">
        <f t="shared" si="6900"/>
        <v>0</v>
      </c>
      <c r="P1668" s="191">
        <f t="shared" si="6900"/>
        <v>0</v>
      </c>
      <c r="Q1668" s="191">
        <f t="shared" si="6900"/>
        <v>0</v>
      </c>
      <c r="R1668" s="191">
        <f t="shared" si="6900"/>
        <v>0</v>
      </c>
      <c r="S1668" s="191">
        <f t="shared" si="6900"/>
        <v>0</v>
      </c>
      <c r="T1668" s="191">
        <f t="shared" si="6900"/>
        <v>0</v>
      </c>
      <c r="U1668" s="191">
        <f t="shared" si="6900"/>
        <v>0</v>
      </c>
      <c r="V1668" s="163"/>
      <c r="W1668" s="191">
        <f t="shared" ref="W1668:W1699" si="6901">W1489+U1668</f>
        <v>0</v>
      </c>
      <c r="X1668" s="191">
        <f t="shared" ref="X1668:AH1668" si="6902">X1489+W1668</f>
        <v>0</v>
      </c>
      <c r="Y1668" s="191">
        <f t="shared" si="6902"/>
        <v>0</v>
      </c>
      <c r="Z1668" s="191">
        <f t="shared" si="6902"/>
        <v>0</v>
      </c>
      <c r="AA1668" s="191">
        <f t="shared" si="6902"/>
        <v>0</v>
      </c>
      <c r="AB1668" s="191">
        <f t="shared" si="6902"/>
        <v>0</v>
      </c>
      <c r="AC1668" s="191">
        <f t="shared" si="6902"/>
        <v>0</v>
      </c>
      <c r="AD1668" s="191">
        <f t="shared" si="6902"/>
        <v>0</v>
      </c>
      <c r="AE1668" s="191">
        <f t="shared" si="6902"/>
        <v>0</v>
      </c>
      <c r="AF1668" s="191">
        <f t="shared" si="6902"/>
        <v>0</v>
      </c>
      <c r="AG1668" s="191">
        <f t="shared" si="6902"/>
        <v>0</v>
      </c>
      <c r="AH1668" s="191">
        <f t="shared" si="6902"/>
        <v>0</v>
      </c>
      <c r="AI1668" s="191"/>
      <c r="AJ1668" s="191">
        <f t="shared" si="6841"/>
        <v>0</v>
      </c>
      <c r="AK1668" s="191">
        <f t="shared" ref="AK1668:AU1668" si="6903">AK1489+AJ1668</f>
        <v>0</v>
      </c>
      <c r="AL1668" s="191">
        <f t="shared" si="6903"/>
        <v>0</v>
      </c>
      <c r="AM1668" s="191">
        <f t="shared" si="6903"/>
        <v>0</v>
      </c>
      <c r="AN1668" s="191">
        <f t="shared" si="6903"/>
        <v>0</v>
      </c>
      <c r="AO1668" s="191">
        <f t="shared" si="6903"/>
        <v>0</v>
      </c>
      <c r="AP1668" s="191">
        <f t="shared" si="6903"/>
        <v>0</v>
      </c>
      <c r="AQ1668" s="191">
        <f t="shared" si="6903"/>
        <v>0</v>
      </c>
      <c r="AR1668" s="191">
        <f t="shared" si="6903"/>
        <v>0</v>
      </c>
      <c r="AS1668" s="191">
        <f t="shared" si="6903"/>
        <v>0</v>
      </c>
      <c r="AT1668" s="191">
        <f t="shared" si="6903"/>
        <v>0</v>
      </c>
      <c r="AU1668" s="191">
        <f t="shared" si="6903"/>
        <v>0</v>
      </c>
      <c r="AV1668" s="191"/>
      <c r="AW1668" s="191">
        <f t="shared" ref="AW1668:AW1699" si="6904">AW1489+AU1668</f>
        <v>0</v>
      </c>
      <c r="AX1668" s="191">
        <f t="shared" ref="AX1668:BH1668" si="6905">AX1489+AW1668</f>
        <v>0</v>
      </c>
      <c r="AY1668" s="191">
        <f t="shared" si="6905"/>
        <v>0</v>
      </c>
      <c r="AZ1668" s="191">
        <f t="shared" si="6905"/>
        <v>0</v>
      </c>
      <c r="BA1668" s="191">
        <f t="shared" si="6905"/>
        <v>0</v>
      </c>
      <c r="BB1668" s="191">
        <f t="shared" si="6905"/>
        <v>0</v>
      </c>
      <c r="BC1668" s="191">
        <f t="shared" si="6905"/>
        <v>0</v>
      </c>
      <c r="BD1668" s="191">
        <f t="shared" si="6905"/>
        <v>0</v>
      </c>
      <c r="BE1668" s="191">
        <f t="shared" si="6905"/>
        <v>0</v>
      </c>
      <c r="BF1668" s="191">
        <f t="shared" si="6905"/>
        <v>0</v>
      </c>
      <c r="BG1668" s="191">
        <f t="shared" si="6905"/>
        <v>0</v>
      </c>
      <c r="BH1668" s="191">
        <f t="shared" si="6905"/>
        <v>0</v>
      </c>
      <c r="BI1668" s="191"/>
      <c r="BV1668" s="163"/>
      <c r="CI1668" s="163"/>
      <c r="CV1668" s="163"/>
      <c r="DI1668" s="163"/>
      <c r="DV1668" s="163"/>
      <c r="EI1668" s="163"/>
    </row>
    <row r="1669" spans="1:139" ht="15.75" hidden="1" customHeight="1" outlineLevel="1" x14ac:dyDescent="0.25">
      <c r="A1669" s="2">
        <f t="shared" ref="A1669:E1669" si="6906">A1490</f>
        <v>102</v>
      </c>
      <c r="B1669" s="1">
        <f t="shared" si="6906"/>
        <v>0</v>
      </c>
      <c r="C1669" s="1">
        <f t="shared" si="6906"/>
        <v>0</v>
      </c>
      <c r="D1669" s="2">
        <f t="shared" si="6906"/>
        <v>0</v>
      </c>
      <c r="E1669" s="162">
        <f t="shared" si="6906"/>
        <v>0</v>
      </c>
      <c r="F1669" s="84"/>
      <c r="G1669" s="221"/>
      <c r="H1669" s="221"/>
      <c r="J1669" s="191">
        <f t="shared" ref="J1669:U1669" si="6907">J1490+I1669</f>
        <v>0</v>
      </c>
      <c r="K1669" s="191">
        <f t="shared" si="6907"/>
        <v>0</v>
      </c>
      <c r="L1669" s="191">
        <f t="shared" si="6907"/>
        <v>0</v>
      </c>
      <c r="M1669" s="191">
        <f t="shared" si="6907"/>
        <v>0</v>
      </c>
      <c r="N1669" s="191">
        <f t="shared" si="6907"/>
        <v>0</v>
      </c>
      <c r="O1669" s="191">
        <f t="shared" si="6907"/>
        <v>0</v>
      </c>
      <c r="P1669" s="191">
        <f t="shared" si="6907"/>
        <v>0</v>
      </c>
      <c r="Q1669" s="191">
        <f t="shared" si="6907"/>
        <v>0</v>
      </c>
      <c r="R1669" s="191">
        <f t="shared" si="6907"/>
        <v>0</v>
      </c>
      <c r="S1669" s="191">
        <f t="shared" si="6907"/>
        <v>0</v>
      </c>
      <c r="T1669" s="191">
        <f t="shared" si="6907"/>
        <v>0</v>
      </c>
      <c r="U1669" s="191">
        <f t="shared" si="6907"/>
        <v>0</v>
      </c>
      <c r="V1669" s="163"/>
      <c r="W1669" s="191">
        <f t="shared" si="6901"/>
        <v>0</v>
      </c>
      <c r="X1669" s="191">
        <f t="shared" ref="X1669:AH1669" si="6908">X1490+W1669</f>
        <v>0</v>
      </c>
      <c r="Y1669" s="191">
        <f t="shared" si="6908"/>
        <v>0</v>
      </c>
      <c r="Z1669" s="191">
        <f t="shared" si="6908"/>
        <v>0</v>
      </c>
      <c r="AA1669" s="191">
        <f t="shared" si="6908"/>
        <v>0</v>
      </c>
      <c r="AB1669" s="191">
        <f t="shared" si="6908"/>
        <v>0</v>
      </c>
      <c r="AC1669" s="191">
        <f t="shared" si="6908"/>
        <v>0</v>
      </c>
      <c r="AD1669" s="191">
        <f t="shared" si="6908"/>
        <v>0</v>
      </c>
      <c r="AE1669" s="191">
        <f t="shared" si="6908"/>
        <v>0</v>
      </c>
      <c r="AF1669" s="191">
        <f t="shared" si="6908"/>
        <v>0</v>
      </c>
      <c r="AG1669" s="191">
        <f t="shared" si="6908"/>
        <v>0</v>
      </c>
      <c r="AH1669" s="191">
        <f t="shared" si="6908"/>
        <v>0</v>
      </c>
      <c r="AI1669" s="191"/>
      <c r="AJ1669" s="191">
        <f t="shared" si="6841"/>
        <v>0</v>
      </c>
      <c r="AK1669" s="191">
        <f t="shared" ref="AK1669:AU1669" si="6909">AK1490+AJ1669</f>
        <v>0</v>
      </c>
      <c r="AL1669" s="191">
        <f t="shared" si="6909"/>
        <v>0</v>
      </c>
      <c r="AM1669" s="191">
        <f t="shared" si="6909"/>
        <v>0</v>
      </c>
      <c r="AN1669" s="191">
        <f t="shared" si="6909"/>
        <v>0</v>
      </c>
      <c r="AO1669" s="191">
        <f t="shared" si="6909"/>
        <v>0</v>
      </c>
      <c r="AP1669" s="191">
        <f t="shared" si="6909"/>
        <v>0</v>
      </c>
      <c r="AQ1669" s="191">
        <f t="shared" si="6909"/>
        <v>0</v>
      </c>
      <c r="AR1669" s="191">
        <f t="shared" si="6909"/>
        <v>0</v>
      </c>
      <c r="AS1669" s="191">
        <f t="shared" si="6909"/>
        <v>0</v>
      </c>
      <c r="AT1669" s="191">
        <f t="shared" si="6909"/>
        <v>0</v>
      </c>
      <c r="AU1669" s="191">
        <f t="shared" si="6909"/>
        <v>0</v>
      </c>
      <c r="AV1669" s="191"/>
      <c r="AW1669" s="191">
        <f t="shared" si="6904"/>
        <v>0</v>
      </c>
      <c r="AX1669" s="191">
        <f t="shared" ref="AX1669:BH1669" si="6910">AX1490+AW1669</f>
        <v>0</v>
      </c>
      <c r="AY1669" s="191">
        <f t="shared" si="6910"/>
        <v>0</v>
      </c>
      <c r="AZ1669" s="191">
        <f t="shared" si="6910"/>
        <v>0</v>
      </c>
      <c r="BA1669" s="191">
        <f t="shared" si="6910"/>
        <v>0</v>
      </c>
      <c r="BB1669" s="191">
        <f t="shared" si="6910"/>
        <v>0</v>
      </c>
      <c r="BC1669" s="191">
        <f t="shared" si="6910"/>
        <v>0</v>
      </c>
      <c r="BD1669" s="191">
        <f t="shared" si="6910"/>
        <v>0</v>
      </c>
      <c r="BE1669" s="191">
        <f t="shared" si="6910"/>
        <v>0</v>
      </c>
      <c r="BF1669" s="191">
        <f t="shared" si="6910"/>
        <v>0</v>
      </c>
      <c r="BG1669" s="191">
        <f t="shared" si="6910"/>
        <v>0</v>
      </c>
      <c r="BH1669" s="191">
        <f t="shared" si="6910"/>
        <v>0</v>
      </c>
      <c r="BI1669" s="191"/>
      <c r="BV1669" s="163"/>
      <c r="CI1669" s="163"/>
      <c r="CV1669" s="163"/>
      <c r="DI1669" s="163"/>
      <c r="DV1669" s="163"/>
      <c r="EI1669" s="163"/>
    </row>
    <row r="1670" spans="1:139" ht="15.75" hidden="1" customHeight="1" outlineLevel="1" x14ac:dyDescent="0.25">
      <c r="A1670" s="2">
        <f t="shared" ref="A1670:E1670" si="6911">A1491</f>
        <v>103</v>
      </c>
      <c r="B1670" s="1">
        <f t="shared" si="6911"/>
        <v>0</v>
      </c>
      <c r="C1670" s="1">
        <f t="shared" si="6911"/>
        <v>0</v>
      </c>
      <c r="D1670" s="2">
        <f t="shared" si="6911"/>
        <v>0</v>
      </c>
      <c r="E1670" s="162">
        <f t="shared" si="6911"/>
        <v>0</v>
      </c>
      <c r="F1670" s="84"/>
      <c r="G1670" s="221"/>
      <c r="H1670" s="221"/>
      <c r="J1670" s="191">
        <f t="shared" ref="J1670:U1670" si="6912">J1491+I1670</f>
        <v>0</v>
      </c>
      <c r="K1670" s="191">
        <f t="shared" si="6912"/>
        <v>0</v>
      </c>
      <c r="L1670" s="191">
        <f t="shared" si="6912"/>
        <v>0</v>
      </c>
      <c r="M1670" s="191">
        <f t="shared" si="6912"/>
        <v>0</v>
      </c>
      <c r="N1670" s="191">
        <f t="shared" si="6912"/>
        <v>0</v>
      </c>
      <c r="O1670" s="191">
        <f t="shared" si="6912"/>
        <v>0</v>
      </c>
      <c r="P1670" s="191">
        <f t="shared" si="6912"/>
        <v>0</v>
      </c>
      <c r="Q1670" s="191">
        <f t="shared" si="6912"/>
        <v>0</v>
      </c>
      <c r="R1670" s="191">
        <f t="shared" si="6912"/>
        <v>0</v>
      </c>
      <c r="S1670" s="191">
        <f t="shared" si="6912"/>
        <v>0</v>
      </c>
      <c r="T1670" s="191">
        <f t="shared" si="6912"/>
        <v>0</v>
      </c>
      <c r="U1670" s="191">
        <f t="shared" si="6912"/>
        <v>0</v>
      </c>
      <c r="V1670" s="163"/>
      <c r="W1670" s="191">
        <f t="shared" si="6901"/>
        <v>0</v>
      </c>
      <c r="X1670" s="191">
        <f t="shared" ref="X1670:AH1670" si="6913">X1491+W1670</f>
        <v>0</v>
      </c>
      <c r="Y1670" s="191">
        <f t="shared" si="6913"/>
        <v>0</v>
      </c>
      <c r="Z1670" s="191">
        <f t="shared" si="6913"/>
        <v>0</v>
      </c>
      <c r="AA1670" s="191">
        <f t="shared" si="6913"/>
        <v>0</v>
      </c>
      <c r="AB1670" s="191">
        <f t="shared" si="6913"/>
        <v>0</v>
      </c>
      <c r="AC1670" s="191">
        <f t="shared" si="6913"/>
        <v>0</v>
      </c>
      <c r="AD1670" s="191">
        <f t="shared" si="6913"/>
        <v>0</v>
      </c>
      <c r="AE1670" s="191">
        <f t="shared" si="6913"/>
        <v>0</v>
      </c>
      <c r="AF1670" s="191">
        <f t="shared" si="6913"/>
        <v>0</v>
      </c>
      <c r="AG1670" s="191">
        <f t="shared" si="6913"/>
        <v>0</v>
      </c>
      <c r="AH1670" s="191">
        <f t="shared" si="6913"/>
        <v>0</v>
      </c>
      <c r="AI1670" s="191"/>
      <c r="AJ1670" s="191">
        <f t="shared" si="6841"/>
        <v>0</v>
      </c>
      <c r="AK1670" s="191">
        <f t="shared" ref="AK1670:AU1670" si="6914">AK1491+AJ1670</f>
        <v>0</v>
      </c>
      <c r="AL1670" s="191">
        <f t="shared" si="6914"/>
        <v>0</v>
      </c>
      <c r="AM1670" s="191">
        <f t="shared" si="6914"/>
        <v>0</v>
      </c>
      <c r="AN1670" s="191">
        <f t="shared" si="6914"/>
        <v>0</v>
      </c>
      <c r="AO1670" s="191">
        <f t="shared" si="6914"/>
        <v>0</v>
      </c>
      <c r="AP1670" s="191">
        <f t="shared" si="6914"/>
        <v>0</v>
      </c>
      <c r="AQ1670" s="191">
        <f t="shared" si="6914"/>
        <v>0</v>
      </c>
      <c r="AR1670" s="191">
        <f t="shared" si="6914"/>
        <v>0</v>
      </c>
      <c r="AS1670" s="191">
        <f t="shared" si="6914"/>
        <v>0</v>
      </c>
      <c r="AT1670" s="191">
        <f t="shared" si="6914"/>
        <v>0</v>
      </c>
      <c r="AU1670" s="191">
        <f t="shared" si="6914"/>
        <v>0</v>
      </c>
      <c r="AV1670" s="191"/>
      <c r="AW1670" s="191">
        <f t="shared" si="6904"/>
        <v>0</v>
      </c>
      <c r="AX1670" s="191">
        <f t="shared" ref="AX1670:BH1670" si="6915">AX1491+AW1670</f>
        <v>0</v>
      </c>
      <c r="AY1670" s="191">
        <f t="shared" si="6915"/>
        <v>0</v>
      </c>
      <c r="AZ1670" s="191">
        <f t="shared" si="6915"/>
        <v>0</v>
      </c>
      <c r="BA1670" s="191">
        <f t="shared" si="6915"/>
        <v>0</v>
      </c>
      <c r="BB1670" s="191">
        <f t="shared" si="6915"/>
        <v>0</v>
      </c>
      <c r="BC1670" s="191">
        <f t="shared" si="6915"/>
        <v>0</v>
      </c>
      <c r="BD1670" s="191">
        <f t="shared" si="6915"/>
        <v>0</v>
      </c>
      <c r="BE1670" s="191">
        <f t="shared" si="6915"/>
        <v>0</v>
      </c>
      <c r="BF1670" s="191">
        <f t="shared" si="6915"/>
        <v>0</v>
      </c>
      <c r="BG1670" s="191">
        <f t="shared" si="6915"/>
        <v>0</v>
      </c>
      <c r="BH1670" s="191">
        <f t="shared" si="6915"/>
        <v>0</v>
      </c>
      <c r="BI1670" s="191"/>
      <c r="BV1670" s="163"/>
      <c r="CI1670" s="163"/>
      <c r="CV1670" s="163"/>
      <c r="DI1670" s="163"/>
      <c r="DV1670" s="163"/>
      <c r="EI1670" s="163"/>
    </row>
    <row r="1671" spans="1:139" ht="15.75" hidden="1" customHeight="1" outlineLevel="1" x14ac:dyDescent="0.25">
      <c r="A1671" s="2">
        <f t="shared" ref="A1671:E1671" si="6916">A1492</f>
        <v>104</v>
      </c>
      <c r="B1671" s="1">
        <f t="shared" si="6916"/>
        <v>0</v>
      </c>
      <c r="C1671" s="1">
        <f t="shared" si="6916"/>
        <v>0</v>
      </c>
      <c r="D1671" s="2">
        <f t="shared" si="6916"/>
        <v>0</v>
      </c>
      <c r="E1671" s="162">
        <f t="shared" si="6916"/>
        <v>0</v>
      </c>
      <c r="F1671" s="84"/>
      <c r="G1671" s="221"/>
      <c r="H1671" s="221"/>
      <c r="J1671" s="191">
        <f t="shared" ref="J1671:U1671" si="6917">J1492+I1671</f>
        <v>0</v>
      </c>
      <c r="K1671" s="191">
        <f t="shared" si="6917"/>
        <v>0</v>
      </c>
      <c r="L1671" s="191">
        <f t="shared" si="6917"/>
        <v>0</v>
      </c>
      <c r="M1671" s="191">
        <f t="shared" si="6917"/>
        <v>0</v>
      </c>
      <c r="N1671" s="191">
        <f t="shared" si="6917"/>
        <v>0</v>
      </c>
      <c r="O1671" s="191">
        <f t="shared" si="6917"/>
        <v>0</v>
      </c>
      <c r="P1671" s="191">
        <f t="shared" si="6917"/>
        <v>0</v>
      </c>
      <c r="Q1671" s="191">
        <f t="shared" si="6917"/>
        <v>0</v>
      </c>
      <c r="R1671" s="191">
        <f t="shared" si="6917"/>
        <v>0</v>
      </c>
      <c r="S1671" s="191">
        <f t="shared" si="6917"/>
        <v>0</v>
      </c>
      <c r="T1671" s="191">
        <f t="shared" si="6917"/>
        <v>0</v>
      </c>
      <c r="U1671" s="191">
        <f t="shared" si="6917"/>
        <v>0</v>
      </c>
      <c r="V1671" s="163"/>
      <c r="W1671" s="191">
        <f t="shared" si="6901"/>
        <v>0</v>
      </c>
      <c r="X1671" s="191">
        <f t="shared" ref="X1671:AH1671" si="6918">X1492+W1671</f>
        <v>0</v>
      </c>
      <c r="Y1671" s="191">
        <f t="shared" si="6918"/>
        <v>0</v>
      </c>
      <c r="Z1671" s="191">
        <f t="shared" si="6918"/>
        <v>0</v>
      </c>
      <c r="AA1671" s="191">
        <f t="shared" si="6918"/>
        <v>0</v>
      </c>
      <c r="AB1671" s="191">
        <f t="shared" si="6918"/>
        <v>0</v>
      </c>
      <c r="AC1671" s="191">
        <f t="shared" si="6918"/>
        <v>0</v>
      </c>
      <c r="AD1671" s="191">
        <f t="shared" si="6918"/>
        <v>0</v>
      </c>
      <c r="AE1671" s="191">
        <f t="shared" si="6918"/>
        <v>0</v>
      </c>
      <c r="AF1671" s="191">
        <f t="shared" si="6918"/>
        <v>0</v>
      </c>
      <c r="AG1671" s="191">
        <f t="shared" si="6918"/>
        <v>0</v>
      </c>
      <c r="AH1671" s="191">
        <f t="shared" si="6918"/>
        <v>0</v>
      </c>
      <c r="AI1671" s="191"/>
      <c r="AJ1671" s="191">
        <f t="shared" si="6841"/>
        <v>0</v>
      </c>
      <c r="AK1671" s="191">
        <f t="shared" ref="AK1671:AU1671" si="6919">AK1492+AJ1671</f>
        <v>0</v>
      </c>
      <c r="AL1671" s="191">
        <f t="shared" si="6919"/>
        <v>0</v>
      </c>
      <c r="AM1671" s="191">
        <f t="shared" si="6919"/>
        <v>0</v>
      </c>
      <c r="AN1671" s="191">
        <f t="shared" si="6919"/>
        <v>0</v>
      </c>
      <c r="AO1671" s="191">
        <f t="shared" si="6919"/>
        <v>0</v>
      </c>
      <c r="AP1671" s="191">
        <f t="shared" si="6919"/>
        <v>0</v>
      </c>
      <c r="AQ1671" s="191">
        <f t="shared" si="6919"/>
        <v>0</v>
      </c>
      <c r="AR1671" s="191">
        <f t="shared" si="6919"/>
        <v>0</v>
      </c>
      <c r="AS1671" s="191">
        <f t="shared" si="6919"/>
        <v>0</v>
      </c>
      <c r="AT1671" s="191">
        <f t="shared" si="6919"/>
        <v>0</v>
      </c>
      <c r="AU1671" s="191">
        <f t="shared" si="6919"/>
        <v>0</v>
      </c>
      <c r="AV1671" s="191"/>
      <c r="AW1671" s="191">
        <f t="shared" si="6904"/>
        <v>0</v>
      </c>
      <c r="AX1671" s="191">
        <f t="shared" ref="AX1671:BH1671" si="6920">AX1492+AW1671</f>
        <v>0</v>
      </c>
      <c r="AY1671" s="191">
        <f t="shared" si="6920"/>
        <v>0</v>
      </c>
      <c r="AZ1671" s="191">
        <f t="shared" si="6920"/>
        <v>0</v>
      </c>
      <c r="BA1671" s="191">
        <f t="shared" si="6920"/>
        <v>0</v>
      </c>
      <c r="BB1671" s="191">
        <f t="shared" si="6920"/>
        <v>0</v>
      </c>
      <c r="BC1671" s="191">
        <f t="shared" si="6920"/>
        <v>0</v>
      </c>
      <c r="BD1671" s="191">
        <f t="shared" si="6920"/>
        <v>0</v>
      </c>
      <c r="BE1671" s="191">
        <f t="shared" si="6920"/>
        <v>0</v>
      </c>
      <c r="BF1671" s="191">
        <f t="shared" si="6920"/>
        <v>0</v>
      </c>
      <c r="BG1671" s="191">
        <f t="shared" si="6920"/>
        <v>0</v>
      </c>
      <c r="BH1671" s="191">
        <f t="shared" si="6920"/>
        <v>0</v>
      </c>
      <c r="BI1671" s="191"/>
      <c r="BV1671" s="163"/>
      <c r="CI1671" s="163"/>
      <c r="CV1671" s="163"/>
      <c r="DI1671" s="163"/>
      <c r="DV1671" s="163"/>
      <c r="EI1671" s="163"/>
    </row>
    <row r="1672" spans="1:139" ht="15.75" hidden="1" customHeight="1" outlineLevel="1" x14ac:dyDescent="0.25">
      <c r="A1672" s="2">
        <f t="shared" ref="A1672:E1672" si="6921">A1493</f>
        <v>105</v>
      </c>
      <c r="B1672" s="1">
        <f t="shared" si="6921"/>
        <v>0</v>
      </c>
      <c r="C1672" s="1">
        <f t="shared" si="6921"/>
        <v>0</v>
      </c>
      <c r="D1672" s="2">
        <f t="shared" si="6921"/>
        <v>0</v>
      </c>
      <c r="E1672" s="162">
        <f t="shared" si="6921"/>
        <v>0</v>
      </c>
      <c r="F1672" s="84"/>
      <c r="G1672" s="221"/>
      <c r="H1672" s="221"/>
      <c r="J1672" s="191">
        <f t="shared" ref="J1672:U1672" si="6922">J1493+I1672</f>
        <v>0</v>
      </c>
      <c r="K1672" s="191">
        <f t="shared" si="6922"/>
        <v>0</v>
      </c>
      <c r="L1672" s="191">
        <f t="shared" si="6922"/>
        <v>0</v>
      </c>
      <c r="M1672" s="191">
        <f t="shared" si="6922"/>
        <v>0</v>
      </c>
      <c r="N1672" s="191">
        <f t="shared" si="6922"/>
        <v>0</v>
      </c>
      <c r="O1672" s="191">
        <f t="shared" si="6922"/>
        <v>0</v>
      </c>
      <c r="P1672" s="191">
        <f t="shared" si="6922"/>
        <v>0</v>
      </c>
      <c r="Q1672" s="191">
        <f t="shared" si="6922"/>
        <v>0</v>
      </c>
      <c r="R1672" s="191">
        <f t="shared" si="6922"/>
        <v>0</v>
      </c>
      <c r="S1672" s="191">
        <f t="shared" si="6922"/>
        <v>0</v>
      </c>
      <c r="T1672" s="191">
        <f t="shared" si="6922"/>
        <v>0</v>
      </c>
      <c r="U1672" s="191">
        <f t="shared" si="6922"/>
        <v>0</v>
      </c>
      <c r="V1672" s="163"/>
      <c r="W1672" s="191">
        <f t="shared" si="6901"/>
        <v>0</v>
      </c>
      <c r="X1672" s="191">
        <f t="shared" ref="X1672:AH1672" si="6923">X1493+W1672</f>
        <v>0</v>
      </c>
      <c r="Y1672" s="191">
        <f t="shared" si="6923"/>
        <v>0</v>
      </c>
      <c r="Z1672" s="191">
        <f t="shared" si="6923"/>
        <v>0</v>
      </c>
      <c r="AA1672" s="191">
        <f t="shared" si="6923"/>
        <v>0</v>
      </c>
      <c r="AB1672" s="191">
        <f t="shared" si="6923"/>
        <v>0</v>
      </c>
      <c r="AC1672" s="191">
        <f t="shared" si="6923"/>
        <v>0</v>
      </c>
      <c r="AD1672" s="191">
        <f t="shared" si="6923"/>
        <v>0</v>
      </c>
      <c r="AE1672" s="191">
        <f t="shared" si="6923"/>
        <v>0</v>
      </c>
      <c r="AF1672" s="191">
        <f t="shared" si="6923"/>
        <v>0</v>
      </c>
      <c r="AG1672" s="191">
        <f t="shared" si="6923"/>
        <v>0</v>
      </c>
      <c r="AH1672" s="191">
        <f t="shared" si="6923"/>
        <v>0</v>
      </c>
      <c r="AI1672" s="191"/>
      <c r="AJ1672" s="191">
        <f t="shared" si="6841"/>
        <v>0</v>
      </c>
      <c r="AK1672" s="191">
        <f t="shared" ref="AK1672:AU1672" si="6924">AK1493+AJ1672</f>
        <v>0</v>
      </c>
      <c r="AL1672" s="191">
        <f t="shared" si="6924"/>
        <v>0</v>
      </c>
      <c r="AM1672" s="191">
        <f t="shared" si="6924"/>
        <v>0</v>
      </c>
      <c r="AN1672" s="191">
        <f t="shared" si="6924"/>
        <v>0</v>
      </c>
      <c r="AO1672" s="191">
        <f t="shared" si="6924"/>
        <v>0</v>
      </c>
      <c r="AP1672" s="191">
        <f t="shared" si="6924"/>
        <v>0</v>
      </c>
      <c r="AQ1672" s="191">
        <f t="shared" si="6924"/>
        <v>0</v>
      </c>
      <c r="AR1672" s="191">
        <f t="shared" si="6924"/>
        <v>0</v>
      </c>
      <c r="AS1672" s="191">
        <f t="shared" si="6924"/>
        <v>0</v>
      </c>
      <c r="AT1672" s="191">
        <f t="shared" si="6924"/>
        <v>0</v>
      </c>
      <c r="AU1672" s="191">
        <f t="shared" si="6924"/>
        <v>0</v>
      </c>
      <c r="AV1672" s="191"/>
      <c r="AW1672" s="191">
        <f t="shared" si="6904"/>
        <v>0</v>
      </c>
      <c r="AX1672" s="191">
        <f t="shared" ref="AX1672:BH1672" si="6925">AX1493+AW1672</f>
        <v>0</v>
      </c>
      <c r="AY1672" s="191">
        <f t="shared" si="6925"/>
        <v>0</v>
      </c>
      <c r="AZ1672" s="191">
        <f t="shared" si="6925"/>
        <v>0</v>
      </c>
      <c r="BA1672" s="191">
        <f t="shared" si="6925"/>
        <v>0</v>
      </c>
      <c r="BB1672" s="191">
        <f t="shared" si="6925"/>
        <v>0</v>
      </c>
      <c r="BC1672" s="191">
        <f t="shared" si="6925"/>
        <v>0</v>
      </c>
      <c r="BD1672" s="191">
        <f t="shared" si="6925"/>
        <v>0</v>
      </c>
      <c r="BE1672" s="191">
        <f t="shared" si="6925"/>
        <v>0</v>
      </c>
      <c r="BF1672" s="191">
        <f t="shared" si="6925"/>
        <v>0</v>
      </c>
      <c r="BG1672" s="191">
        <f t="shared" si="6925"/>
        <v>0</v>
      </c>
      <c r="BH1672" s="191">
        <f t="shared" si="6925"/>
        <v>0</v>
      </c>
      <c r="BI1672" s="191"/>
      <c r="BV1672" s="163"/>
      <c r="CI1672" s="163"/>
      <c r="CV1672" s="163"/>
      <c r="DI1672" s="163"/>
      <c r="DV1672" s="163"/>
      <c r="EI1672" s="163"/>
    </row>
    <row r="1673" spans="1:139" ht="15.75" hidden="1" customHeight="1" outlineLevel="1" x14ac:dyDescent="0.25">
      <c r="A1673" s="2">
        <f t="shared" ref="A1673:E1673" si="6926">A1494</f>
        <v>106</v>
      </c>
      <c r="B1673" s="1">
        <f t="shared" si="6926"/>
        <v>0</v>
      </c>
      <c r="C1673" s="1">
        <f t="shared" si="6926"/>
        <v>0</v>
      </c>
      <c r="D1673" s="2">
        <f t="shared" si="6926"/>
        <v>0</v>
      </c>
      <c r="E1673" s="162">
        <f t="shared" si="6926"/>
        <v>0</v>
      </c>
      <c r="F1673" s="84"/>
      <c r="G1673" s="221"/>
      <c r="H1673" s="221"/>
      <c r="J1673" s="191">
        <f t="shared" ref="J1673:U1673" si="6927">J1494+I1673</f>
        <v>0</v>
      </c>
      <c r="K1673" s="191">
        <f t="shared" si="6927"/>
        <v>0</v>
      </c>
      <c r="L1673" s="191">
        <f t="shared" si="6927"/>
        <v>0</v>
      </c>
      <c r="M1673" s="191">
        <f t="shared" si="6927"/>
        <v>0</v>
      </c>
      <c r="N1673" s="191">
        <f t="shared" si="6927"/>
        <v>0</v>
      </c>
      <c r="O1673" s="191">
        <f t="shared" si="6927"/>
        <v>0</v>
      </c>
      <c r="P1673" s="191">
        <f t="shared" si="6927"/>
        <v>0</v>
      </c>
      <c r="Q1673" s="191">
        <f t="shared" si="6927"/>
        <v>0</v>
      </c>
      <c r="R1673" s="191">
        <f t="shared" si="6927"/>
        <v>0</v>
      </c>
      <c r="S1673" s="191">
        <f t="shared" si="6927"/>
        <v>0</v>
      </c>
      <c r="T1673" s="191">
        <f t="shared" si="6927"/>
        <v>0</v>
      </c>
      <c r="U1673" s="191">
        <f t="shared" si="6927"/>
        <v>0</v>
      </c>
      <c r="V1673" s="163"/>
      <c r="W1673" s="191">
        <f t="shared" si="6901"/>
        <v>0</v>
      </c>
      <c r="X1673" s="191">
        <f t="shared" ref="X1673:AH1673" si="6928">X1494+W1673</f>
        <v>0</v>
      </c>
      <c r="Y1673" s="191">
        <f t="shared" si="6928"/>
        <v>0</v>
      </c>
      <c r="Z1673" s="191">
        <f t="shared" si="6928"/>
        <v>0</v>
      </c>
      <c r="AA1673" s="191">
        <f t="shared" si="6928"/>
        <v>0</v>
      </c>
      <c r="AB1673" s="191">
        <f t="shared" si="6928"/>
        <v>0</v>
      </c>
      <c r="AC1673" s="191">
        <f t="shared" si="6928"/>
        <v>0</v>
      </c>
      <c r="AD1673" s="191">
        <f t="shared" si="6928"/>
        <v>0</v>
      </c>
      <c r="AE1673" s="191">
        <f t="shared" si="6928"/>
        <v>0</v>
      </c>
      <c r="AF1673" s="191">
        <f t="shared" si="6928"/>
        <v>0</v>
      </c>
      <c r="AG1673" s="191">
        <f t="shared" si="6928"/>
        <v>0</v>
      </c>
      <c r="AH1673" s="191">
        <f t="shared" si="6928"/>
        <v>0</v>
      </c>
      <c r="AI1673" s="191"/>
      <c r="AJ1673" s="191">
        <f t="shared" si="6841"/>
        <v>0</v>
      </c>
      <c r="AK1673" s="191">
        <f t="shared" ref="AK1673:AU1673" si="6929">AK1494+AJ1673</f>
        <v>0</v>
      </c>
      <c r="AL1673" s="191">
        <f t="shared" si="6929"/>
        <v>0</v>
      </c>
      <c r="AM1673" s="191">
        <f t="shared" si="6929"/>
        <v>0</v>
      </c>
      <c r="AN1673" s="191">
        <f t="shared" si="6929"/>
        <v>0</v>
      </c>
      <c r="AO1673" s="191">
        <f t="shared" si="6929"/>
        <v>0</v>
      </c>
      <c r="AP1673" s="191">
        <f t="shared" si="6929"/>
        <v>0</v>
      </c>
      <c r="AQ1673" s="191">
        <f t="shared" si="6929"/>
        <v>0</v>
      </c>
      <c r="AR1673" s="191">
        <f t="shared" si="6929"/>
        <v>0</v>
      </c>
      <c r="AS1673" s="191">
        <f t="shared" si="6929"/>
        <v>0</v>
      </c>
      <c r="AT1673" s="191">
        <f t="shared" si="6929"/>
        <v>0</v>
      </c>
      <c r="AU1673" s="191">
        <f t="shared" si="6929"/>
        <v>0</v>
      </c>
      <c r="AV1673" s="191"/>
      <c r="AW1673" s="191">
        <f t="shared" si="6904"/>
        <v>0</v>
      </c>
      <c r="AX1673" s="191">
        <f t="shared" ref="AX1673:BH1673" si="6930">AX1494+AW1673</f>
        <v>0</v>
      </c>
      <c r="AY1673" s="191">
        <f t="shared" si="6930"/>
        <v>0</v>
      </c>
      <c r="AZ1673" s="191">
        <f t="shared" si="6930"/>
        <v>0</v>
      </c>
      <c r="BA1673" s="191">
        <f t="shared" si="6930"/>
        <v>0</v>
      </c>
      <c r="BB1673" s="191">
        <f t="shared" si="6930"/>
        <v>0</v>
      </c>
      <c r="BC1673" s="191">
        <f t="shared" si="6930"/>
        <v>0</v>
      </c>
      <c r="BD1673" s="191">
        <f t="shared" si="6930"/>
        <v>0</v>
      </c>
      <c r="BE1673" s="191">
        <f t="shared" si="6930"/>
        <v>0</v>
      </c>
      <c r="BF1673" s="191">
        <f t="shared" si="6930"/>
        <v>0</v>
      </c>
      <c r="BG1673" s="191">
        <f t="shared" si="6930"/>
        <v>0</v>
      </c>
      <c r="BH1673" s="191">
        <f t="shared" si="6930"/>
        <v>0</v>
      </c>
      <c r="BI1673" s="191"/>
      <c r="BV1673" s="163"/>
      <c r="CI1673" s="163"/>
      <c r="CV1673" s="163"/>
      <c r="DI1673" s="163"/>
      <c r="DV1673" s="163"/>
      <c r="EI1673" s="163"/>
    </row>
    <row r="1674" spans="1:139" ht="15.75" hidden="1" customHeight="1" outlineLevel="1" x14ac:dyDescent="0.25">
      <c r="A1674" s="2">
        <f t="shared" ref="A1674:E1674" si="6931">A1495</f>
        <v>107</v>
      </c>
      <c r="B1674" s="1">
        <f t="shared" si="6931"/>
        <v>0</v>
      </c>
      <c r="C1674" s="1">
        <f t="shared" si="6931"/>
        <v>0</v>
      </c>
      <c r="D1674" s="2">
        <f t="shared" si="6931"/>
        <v>0</v>
      </c>
      <c r="E1674" s="162">
        <f t="shared" si="6931"/>
        <v>0</v>
      </c>
      <c r="F1674" s="84"/>
      <c r="G1674" s="221"/>
      <c r="H1674" s="221"/>
      <c r="J1674" s="191">
        <f t="shared" ref="J1674:U1674" si="6932">J1495+I1674</f>
        <v>0</v>
      </c>
      <c r="K1674" s="191">
        <f t="shared" si="6932"/>
        <v>0</v>
      </c>
      <c r="L1674" s="191">
        <f t="shared" si="6932"/>
        <v>0</v>
      </c>
      <c r="M1674" s="191">
        <f t="shared" si="6932"/>
        <v>0</v>
      </c>
      <c r="N1674" s="191">
        <f t="shared" si="6932"/>
        <v>0</v>
      </c>
      <c r="O1674" s="191">
        <f t="shared" si="6932"/>
        <v>0</v>
      </c>
      <c r="P1674" s="191">
        <f t="shared" si="6932"/>
        <v>0</v>
      </c>
      <c r="Q1674" s="191">
        <f t="shared" si="6932"/>
        <v>0</v>
      </c>
      <c r="R1674" s="191">
        <f t="shared" si="6932"/>
        <v>0</v>
      </c>
      <c r="S1674" s="191">
        <f t="shared" si="6932"/>
        <v>0</v>
      </c>
      <c r="T1674" s="191">
        <f t="shared" si="6932"/>
        <v>0</v>
      </c>
      <c r="U1674" s="191">
        <f t="shared" si="6932"/>
        <v>0</v>
      </c>
      <c r="V1674" s="163"/>
      <c r="W1674" s="191">
        <f t="shared" si="6901"/>
        <v>0</v>
      </c>
      <c r="X1674" s="191">
        <f t="shared" ref="X1674:AH1674" si="6933">X1495+W1674</f>
        <v>0</v>
      </c>
      <c r="Y1674" s="191">
        <f t="shared" si="6933"/>
        <v>0</v>
      </c>
      <c r="Z1674" s="191">
        <f t="shared" si="6933"/>
        <v>0</v>
      </c>
      <c r="AA1674" s="191">
        <f t="shared" si="6933"/>
        <v>0</v>
      </c>
      <c r="AB1674" s="191">
        <f t="shared" si="6933"/>
        <v>0</v>
      </c>
      <c r="AC1674" s="191">
        <f t="shared" si="6933"/>
        <v>0</v>
      </c>
      <c r="AD1674" s="191">
        <f t="shared" si="6933"/>
        <v>0</v>
      </c>
      <c r="AE1674" s="191">
        <f t="shared" si="6933"/>
        <v>0</v>
      </c>
      <c r="AF1674" s="191">
        <f t="shared" si="6933"/>
        <v>0</v>
      </c>
      <c r="AG1674" s="191">
        <f t="shared" si="6933"/>
        <v>0</v>
      </c>
      <c r="AH1674" s="191">
        <f t="shared" si="6933"/>
        <v>0</v>
      </c>
      <c r="AI1674" s="191"/>
      <c r="AJ1674" s="191">
        <f t="shared" si="6841"/>
        <v>0</v>
      </c>
      <c r="AK1674" s="191">
        <f t="shared" ref="AK1674:AU1674" si="6934">AK1495+AJ1674</f>
        <v>0</v>
      </c>
      <c r="AL1674" s="191">
        <f t="shared" si="6934"/>
        <v>0</v>
      </c>
      <c r="AM1674" s="191">
        <f t="shared" si="6934"/>
        <v>0</v>
      </c>
      <c r="AN1674" s="191">
        <f t="shared" si="6934"/>
        <v>0</v>
      </c>
      <c r="AO1674" s="191">
        <f t="shared" si="6934"/>
        <v>0</v>
      </c>
      <c r="AP1674" s="191">
        <f t="shared" si="6934"/>
        <v>0</v>
      </c>
      <c r="AQ1674" s="191">
        <f t="shared" si="6934"/>
        <v>0</v>
      </c>
      <c r="AR1674" s="191">
        <f t="shared" si="6934"/>
        <v>0</v>
      </c>
      <c r="AS1674" s="191">
        <f t="shared" si="6934"/>
        <v>0</v>
      </c>
      <c r="AT1674" s="191">
        <f t="shared" si="6934"/>
        <v>0</v>
      </c>
      <c r="AU1674" s="191">
        <f t="shared" si="6934"/>
        <v>0</v>
      </c>
      <c r="AV1674" s="191"/>
      <c r="AW1674" s="191">
        <f t="shared" si="6904"/>
        <v>0</v>
      </c>
      <c r="AX1674" s="191">
        <f t="shared" ref="AX1674:BH1674" si="6935">AX1495+AW1674</f>
        <v>0</v>
      </c>
      <c r="AY1674" s="191">
        <f t="shared" si="6935"/>
        <v>0</v>
      </c>
      <c r="AZ1674" s="191">
        <f t="shared" si="6935"/>
        <v>0</v>
      </c>
      <c r="BA1674" s="191">
        <f t="shared" si="6935"/>
        <v>0</v>
      </c>
      <c r="BB1674" s="191">
        <f t="shared" si="6935"/>
        <v>0</v>
      </c>
      <c r="BC1674" s="191">
        <f t="shared" si="6935"/>
        <v>0</v>
      </c>
      <c r="BD1674" s="191">
        <f t="shared" si="6935"/>
        <v>0</v>
      </c>
      <c r="BE1674" s="191">
        <f t="shared" si="6935"/>
        <v>0</v>
      </c>
      <c r="BF1674" s="191">
        <f t="shared" si="6935"/>
        <v>0</v>
      </c>
      <c r="BG1674" s="191">
        <f t="shared" si="6935"/>
        <v>0</v>
      </c>
      <c r="BH1674" s="191">
        <f t="shared" si="6935"/>
        <v>0</v>
      </c>
      <c r="BI1674" s="191"/>
      <c r="BV1674" s="163"/>
      <c r="CI1674" s="163"/>
      <c r="CV1674" s="163"/>
      <c r="DI1674" s="163"/>
      <c r="DV1674" s="163"/>
      <c r="EI1674" s="163"/>
    </row>
    <row r="1675" spans="1:139" ht="15.75" hidden="1" customHeight="1" outlineLevel="1" x14ac:dyDescent="0.25">
      <c r="A1675" s="2">
        <f t="shared" ref="A1675:E1675" si="6936">A1496</f>
        <v>108</v>
      </c>
      <c r="B1675" s="1">
        <f t="shared" si="6936"/>
        <v>0</v>
      </c>
      <c r="C1675" s="1">
        <f t="shared" si="6936"/>
        <v>0</v>
      </c>
      <c r="D1675" s="2">
        <f t="shared" si="6936"/>
        <v>0</v>
      </c>
      <c r="E1675" s="162">
        <f t="shared" si="6936"/>
        <v>0</v>
      </c>
      <c r="F1675" s="84"/>
      <c r="G1675" s="221"/>
      <c r="H1675" s="221"/>
      <c r="J1675" s="191">
        <f t="shared" ref="J1675:U1675" si="6937">J1496+I1675</f>
        <v>0</v>
      </c>
      <c r="K1675" s="191">
        <f t="shared" si="6937"/>
        <v>0</v>
      </c>
      <c r="L1675" s="191">
        <f t="shared" si="6937"/>
        <v>0</v>
      </c>
      <c r="M1675" s="191">
        <f t="shared" si="6937"/>
        <v>0</v>
      </c>
      <c r="N1675" s="191">
        <f t="shared" si="6937"/>
        <v>0</v>
      </c>
      <c r="O1675" s="191">
        <f t="shared" si="6937"/>
        <v>0</v>
      </c>
      <c r="P1675" s="191">
        <f t="shared" si="6937"/>
        <v>0</v>
      </c>
      <c r="Q1675" s="191">
        <f t="shared" si="6937"/>
        <v>0</v>
      </c>
      <c r="R1675" s="191">
        <f t="shared" si="6937"/>
        <v>0</v>
      </c>
      <c r="S1675" s="191">
        <f t="shared" si="6937"/>
        <v>0</v>
      </c>
      <c r="T1675" s="191">
        <f t="shared" si="6937"/>
        <v>0</v>
      </c>
      <c r="U1675" s="191">
        <f t="shared" si="6937"/>
        <v>0</v>
      </c>
      <c r="V1675" s="163"/>
      <c r="W1675" s="191">
        <f t="shared" si="6901"/>
        <v>0</v>
      </c>
      <c r="X1675" s="191">
        <f t="shared" ref="X1675:AH1675" si="6938">X1496+W1675</f>
        <v>0</v>
      </c>
      <c r="Y1675" s="191">
        <f t="shared" si="6938"/>
        <v>0</v>
      </c>
      <c r="Z1675" s="191">
        <f t="shared" si="6938"/>
        <v>0</v>
      </c>
      <c r="AA1675" s="191">
        <f t="shared" si="6938"/>
        <v>0</v>
      </c>
      <c r="AB1675" s="191">
        <f t="shared" si="6938"/>
        <v>0</v>
      </c>
      <c r="AC1675" s="191">
        <f t="shared" si="6938"/>
        <v>0</v>
      </c>
      <c r="AD1675" s="191">
        <f t="shared" si="6938"/>
        <v>0</v>
      </c>
      <c r="AE1675" s="191">
        <f t="shared" si="6938"/>
        <v>0</v>
      </c>
      <c r="AF1675" s="191">
        <f t="shared" si="6938"/>
        <v>0</v>
      </c>
      <c r="AG1675" s="191">
        <f t="shared" si="6938"/>
        <v>0</v>
      </c>
      <c r="AH1675" s="191">
        <f t="shared" si="6938"/>
        <v>0</v>
      </c>
      <c r="AI1675" s="191"/>
      <c r="AJ1675" s="191">
        <f t="shared" si="6841"/>
        <v>0</v>
      </c>
      <c r="AK1675" s="191">
        <f t="shared" ref="AK1675:AU1675" si="6939">AK1496+AJ1675</f>
        <v>0</v>
      </c>
      <c r="AL1675" s="191">
        <f t="shared" si="6939"/>
        <v>0</v>
      </c>
      <c r="AM1675" s="191">
        <f t="shared" si="6939"/>
        <v>0</v>
      </c>
      <c r="AN1675" s="191">
        <f t="shared" si="6939"/>
        <v>0</v>
      </c>
      <c r="AO1675" s="191">
        <f t="shared" si="6939"/>
        <v>0</v>
      </c>
      <c r="AP1675" s="191">
        <f t="shared" si="6939"/>
        <v>0</v>
      </c>
      <c r="AQ1675" s="191">
        <f t="shared" si="6939"/>
        <v>0</v>
      </c>
      <c r="AR1675" s="191">
        <f t="shared" si="6939"/>
        <v>0</v>
      </c>
      <c r="AS1675" s="191">
        <f t="shared" si="6939"/>
        <v>0</v>
      </c>
      <c r="AT1675" s="191">
        <f t="shared" si="6939"/>
        <v>0</v>
      </c>
      <c r="AU1675" s="191">
        <f t="shared" si="6939"/>
        <v>0</v>
      </c>
      <c r="AV1675" s="191"/>
      <c r="AW1675" s="191">
        <f t="shared" si="6904"/>
        <v>0</v>
      </c>
      <c r="AX1675" s="191">
        <f t="shared" ref="AX1675:BH1675" si="6940">AX1496+AW1675</f>
        <v>0</v>
      </c>
      <c r="AY1675" s="191">
        <f t="shared" si="6940"/>
        <v>0</v>
      </c>
      <c r="AZ1675" s="191">
        <f t="shared" si="6940"/>
        <v>0</v>
      </c>
      <c r="BA1675" s="191">
        <f t="shared" si="6940"/>
        <v>0</v>
      </c>
      <c r="BB1675" s="191">
        <f t="shared" si="6940"/>
        <v>0</v>
      </c>
      <c r="BC1675" s="191">
        <f t="shared" si="6940"/>
        <v>0</v>
      </c>
      <c r="BD1675" s="191">
        <f t="shared" si="6940"/>
        <v>0</v>
      </c>
      <c r="BE1675" s="191">
        <f t="shared" si="6940"/>
        <v>0</v>
      </c>
      <c r="BF1675" s="191">
        <f t="shared" si="6940"/>
        <v>0</v>
      </c>
      <c r="BG1675" s="191">
        <f t="shared" si="6940"/>
        <v>0</v>
      </c>
      <c r="BH1675" s="191">
        <f t="shared" si="6940"/>
        <v>0</v>
      </c>
      <c r="BI1675" s="191"/>
      <c r="BV1675" s="163"/>
      <c r="CI1675" s="163"/>
      <c r="CV1675" s="163"/>
      <c r="DI1675" s="163"/>
      <c r="DV1675" s="163"/>
      <c r="EI1675" s="163"/>
    </row>
    <row r="1676" spans="1:139" ht="15.75" hidden="1" customHeight="1" outlineLevel="1" x14ac:dyDescent="0.25">
      <c r="A1676" s="2">
        <f t="shared" ref="A1676:E1676" si="6941">A1497</f>
        <v>109</v>
      </c>
      <c r="B1676" s="1">
        <f t="shared" si="6941"/>
        <v>0</v>
      </c>
      <c r="C1676" s="1">
        <f t="shared" si="6941"/>
        <v>0</v>
      </c>
      <c r="D1676" s="2">
        <f t="shared" si="6941"/>
        <v>0</v>
      </c>
      <c r="E1676" s="162">
        <f t="shared" si="6941"/>
        <v>0</v>
      </c>
      <c r="F1676" s="84"/>
      <c r="G1676" s="221"/>
      <c r="H1676" s="221"/>
      <c r="J1676" s="191">
        <f t="shared" ref="J1676:U1676" si="6942">J1497+I1676</f>
        <v>0</v>
      </c>
      <c r="K1676" s="191">
        <f t="shared" si="6942"/>
        <v>0</v>
      </c>
      <c r="L1676" s="191">
        <f t="shared" si="6942"/>
        <v>0</v>
      </c>
      <c r="M1676" s="191">
        <f t="shared" si="6942"/>
        <v>0</v>
      </c>
      <c r="N1676" s="191">
        <f t="shared" si="6942"/>
        <v>0</v>
      </c>
      <c r="O1676" s="191">
        <f t="shared" si="6942"/>
        <v>0</v>
      </c>
      <c r="P1676" s="191">
        <f t="shared" si="6942"/>
        <v>0</v>
      </c>
      <c r="Q1676" s="191">
        <f t="shared" si="6942"/>
        <v>0</v>
      </c>
      <c r="R1676" s="191">
        <f t="shared" si="6942"/>
        <v>0</v>
      </c>
      <c r="S1676" s="191">
        <f t="shared" si="6942"/>
        <v>0</v>
      </c>
      <c r="T1676" s="191">
        <f t="shared" si="6942"/>
        <v>0</v>
      </c>
      <c r="U1676" s="191">
        <f t="shared" si="6942"/>
        <v>0</v>
      </c>
      <c r="V1676" s="163"/>
      <c r="W1676" s="191">
        <f t="shared" si="6901"/>
        <v>0</v>
      </c>
      <c r="X1676" s="191">
        <f t="shared" ref="X1676:AH1676" si="6943">X1497+W1676</f>
        <v>0</v>
      </c>
      <c r="Y1676" s="191">
        <f t="shared" si="6943"/>
        <v>0</v>
      </c>
      <c r="Z1676" s="191">
        <f t="shared" si="6943"/>
        <v>0</v>
      </c>
      <c r="AA1676" s="191">
        <f t="shared" si="6943"/>
        <v>0</v>
      </c>
      <c r="AB1676" s="191">
        <f t="shared" si="6943"/>
        <v>0</v>
      </c>
      <c r="AC1676" s="191">
        <f t="shared" si="6943"/>
        <v>0</v>
      </c>
      <c r="AD1676" s="191">
        <f t="shared" si="6943"/>
        <v>0</v>
      </c>
      <c r="AE1676" s="191">
        <f t="shared" si="6943"/>
        <v>0</v>
      </c>
      <c r="AF1676" s="191">
        <f t="shared" si="6943"/>
        <v>0</v>
      </c>
      <c r="AG1676" s="191">
        <f t="shared" si="6943"/>
        <v>0</v>
      </c>
      <c r="AH1676" s="191">
        <f t="shared" si="6943"/>
        <v>0</v>
      </c>
      <c r="AI1676" s="191"/>
      <c r="AJ1676" s="191">
        <f t="shared" si="6841"/>
        <v>0</v>
      </c>
      <c r="AK1676" s="191">
        <f t="shared" ref="AK1676:AU1676" si="6944">AK1497+AJ1676</f>
        <v>0</v>
      </c>
      <c r="AL1676" s="191">
        <f t="shared" si="6944"/>
        <v>0</v>
      </c>
      <c r="AM1676" s="191">
        <f t="shared" si="6944"/>
        <v>0</v>
      </c>
      <c r="AN1676" s="191">
        <f t="shared" si="6944"/>
        <v>0</v>
      </c>
      <c r="AO1676" s="191">
        <f t="shared" si="6944"/>
        <v>0</v>
      </c>
      <c r="AP1676" s="191">
        <f t="shared" si="6944"/>
        <v>0</v>
      </c>
      <c r="AQ1676" s="191">
        <f t="shared" si="6944"/>
        <v>0</v>
      </c>
      <c r="AR1676" s="191">
        <f t="shared" si="6944"/>
        <v>0</v>
      </c>
      <c r="AS1676" s="191">
        <f t="shared" si="6944"/>
        <v>0</v>
      </c>
      <c r="AT1676" s="191">
        <f t="shared" si="6944"/>
        <v>0</v>
      </c>
      <c r="AU1676" s="191">
        <f t="shared" si="6944"/>
        <v>0</v>
      </c>
      <c r="AV1676" s="191"/>
      <c r="AW1676" s="191">
        <f t="shared" si="6904"/>
        <v>0</v>
      </c>
      <c r="AX1676" s="191">
        <f t="shared" ref="AX1676:BH1676" si="6945">AX1497+AW1676</f>
        <v>0</v>
      </c>
      <c r="AY1676" s="191">
        <f t="shared" si="6945"/>
        <v>0</v>
      </c>
      <c r="AZ1676" s="191">
        <f t="shared" si="6945"/>
        <v>0</v>
      </c>
      <c r="BA1676" s="191">
        <f t="shared" si="6945"/>
        <v>0</v>
      </c>
      <c r="BB1676" s="191">
        <f t="shared" si="6945"/>
        <v>0</v>
      </c>
      <c r="BC1676" s="191">
        <f t="shared" si="6945"/>
        <v>0</v>
      </c>
      <c r="BD1676" s="191">
        <f t="shared" si="6945"/>
        <v>0</v>
      </c>
      <c r="BE1676" s="191">
        <f t="shared" si="6945"/>
        <v>0</v>
      </c>
      <c r="BF1676" s="191">
        <f t="shared" si="6945"/>
        <v>0</v>
      </c>
      <c r="BG1676" s="191">
        <f t="shared" si="6945"/>
        <v>0</v>
      </c>
      <c r="BH1676" s="191">
        <f t="shared" si="6945"/>
        <v>0</v>
      </c>
      <c r="BI1676" s="191"/>
      <c r="BV1676" s="163"/>
      <c r="CI1676" s="163"/>
      <c r="CV1676" s="163"/>
      <c r="DI1676" s="163"/>
      <c r="DV1676" s="163"/>
      <c r="EI1676" s="163"/>
    </row>
    <row r="1677" spans="1:139" ht="15.75" hidden="1" customHeight="1" outlineLevel="1" x14ac:dyDescent="0.25">
      <c r="A1677" s="2">
        <f t="shared" ref="A1677:E1677" si="6946">A1498</f>
        <v>110</v>
      </c>
      <c r="B1677" s="1">
        <f t="shared" si="6946"/>
        <v>0</v>
      </c>
      <c r="C1677" s="1">
        <f t="shared" si="6946"/>
        <v>0</v>
      </c>
      <c r="D1677" s="2">
        <f t="shared" si="6946"/>
        <v>0</v>
      </c>
      <c r="E1677" s="162">
        <f t="shared" si="6946"/>
        <v>0</v>
      </c>
      <c r="F1677" s="84"/>
      <c r="G1677" s="221"/>
      <c r="H1677" s="221"/>
      <c r="J1677" s="191">
        <f t="shared" ref="J1677:U1677" si="6947">J1498+I1677</f>
        <v>0</v>
      </c>
      <c r="K1677" s="191">
        <f t="shared" si="6947"/>
        <v>0</v>
      </c>
      <c r="L1677" s="191">
        <f t="shared" si="6947"/>
        <v>0</v>
      </c>
      <c r="M1677" s="191">
        <f t="shared" si="6947"/>
        <v>0</v>
      </c>
      <c r="N1677" s="191">
        <f t="shared" si="6947"/>
        <v>0</v>
      </c>
      <c r="O1677" s="191">
        <f t="shared" si="6947"/>
        <v>0</v>
      </c>
      <c r="P1677" s="191">
        <f t="shared" si="6947"/>
        <v>0</v>
      </c>
      <c r="Q1677" s="191">
        <f t="shared" si="6947"/>
        <v>0</v>
      </c>
      <c r="R1677" s="191">
        <f t="shared" si="6947"/>
        <v>0</v>
      </c>
      <c r="S1677" s="191">
        <f t="shared" si="6947"/>
        <v>0</v>
      </c>
      <c r="T1677" s="191">
        <f t="shared" si="6947"/>
        <v>0</v>
      </c>
      <c r="U1677" s="191">
        <f t="shared" si="6947"/>
        <v>0</v>
      </c>
      <c r="V1677" s="163"/>
      <c r="W1677" s="191">
        <f t="shared" si="6901"/>
        <v>0</v>
      </c>
      <c r="X1677" s="191">
        <f t="shared" ref="X1677:AH1677" si="6948">X1498+W1677</f>
        <v>0</v>
      </c>
      <c r="Y1677" s="191">
        <f t="shared" si="6948"/>
        <v>0</v>
      </c>
      <c r="Z1677" s="191">
        <f t="shared" si="6948"/>
        <v>0</v>
      </c>
      <c r="AA1677" s="191">
        <f t="shared" si="6948"/>
        <v>0</v>
      </c>
      <c r="AB1677" s="191">
        <f t="shared" si="6948"/>
        <v>0</v>
      </c>
      <c r="AC1677" s="191">
        <f t="shared" si="6948"/>
        <v>0</v>
      </c>
      <c r="AD1677" s="191">
        <f t="shared" si="6948"/>
        <v>0</v>
      </c>
      <c r="AE1677" s="191">
        <f t="shared" si="6948"/>
        <v>0</v>
      </c>
      <c r="AF1677" s="191">
        <f t="shared" si="6948"/>
        <v>0</v>
      </c>
      <c r="AG1677" s="191">
        <f t="shared" si="6948"/>
        <v>0</v>
      </c>
      <c r="AH1677" s="191">
        <f t="shared" si="6948"/>
        <v>0</v>
      </c>
      <c r="AI1677" s="191"/>
      <c r="AJ1677" s="191">
        <f t="shared" si="6841"/>
        <v>0</v>
      </c>
      <c r="AK1677" s="191">
        <f t="shared" ref="AK1677:AU1677" si="6949">AK1498+AJ1677</f>
        <v>0</v>
      </c>
      <c r="AL1677" s="191">
        <f t="shared" si="6949"/>
        <v>0</v>
      </c>
      <c r="AM1677" s="191">
        <f t="shared" si="6949"/>
        <v>0</v>
      </c>
      <c r="AN1677" s="191">
        <f t="shared" si="6949"/>
        <v>0</v>
      </c>
      <c r="AO1677" s="191">
        <f t="shared" si="6949"/>
        <v>0</v>
      </c>
      <c r="AP1677" s="191">
        <f t="shared" si="6949"/>
        <v>0</v>
      </c>
      <c r="AQ1677" s="191">
        <f t="shared" si="6949"/>
        <v>0</v>
      </c>
      <c r="AR1677" s="191">
        <f t="shared" si="6949"/>
        <v>0</v>
      </c>
      <c r="AS1677" s="191">
        <f t="shared" si="6949"/>
        <v>0</v>
      </c>
      <c r="AT1677" s="191">
        <f t="shared" si="6949"/>
        <v>0</v>
      </c>
      <c r="AU1677" s="191">
        <f t="shared" si="6949"/>
        <v>0</v>
      </c>
      <c r="AV1677" s="191"/>
      <c r="AW1677" s="191">
        <f t="shared" si="6904"/>
        <v>0</v>
      </c>
      <c r="AX1677" s="191">
        <f t="shared" ref="AX1677:BH1677" si="6950">AX1498+AW1677</f>
        <v>0</v>
      </c>
      <c r="AY1677" s="191">
        <f t="shared" si="6950"/>
        <v>0</v>
      </c>
      <c r="AZ1677" s="191">
        <f t="shared" si="6950"/>
        <v>0</v>
      </c>
      <c r="BA1677" s="191">
        <f t="shared" si="6950"/>
        <v>0</v>
      </c>
      <c r="BB1677" s="191">
        <f t="shared" si="6950"/>
        <v>0</v>
      </c>
      <c r="BC1677" s="191">
        <f t="shared" si="6950"/>
        <v>0</v>
      </c>
      <c r="BD1677" s="191">
        <f t="shared" si="6950"/>
        <v>0</v>
      </c>
      <c r="BE1677" s="191">
        <f t="shared" si="6950"/>
        <v>0</v>
      </c>
      <c r="BF1677" s="191">
        <f t="shared" si="6950"/>
        <v>0</v>
      </c>
      <c r="BG1677" s="191">
        <f t="shared" si="6950"/>
        <v>0</v>
      </c>
      <c r="BH1677" s="191">
        <f t="shared" si="6950"/>
        <v>0</v>
      </c>
      <c r="BI1677" s="191"/>
      <c r="BV1677" s="163"/>
      <c r="CI1677" s="163"/>
      <c r="CV1677" s="163"/>
      <c r="DI1677" s="163"/>
      <c r="DV1677" s="163"/>
      <c r="EI1677" s="163"/>
    </row>
    <row r="1678" spans="1:139" ht="15.75" hidden="1" customHeight="1" outlineLevel="1" x14ac:dyDescent="0.25">
      <c r="A1678" s="2">
        <f t="shared" ref="A1678:E1678" si="6951">A1499</f>
        <v>111</v>
      </c>
      <c r="B1678" s="1">
        <f t="shared" si="6951"/>
        <v>0</v>
      </c>
      <c r="C1678" s="1">
        <f t="shared" si="6951"/>
        <v>0</v>
      </c>
      <c r="D1678" s="2">
        <f t="shared" si="6951"/>
        <v>0</v>
      </c>
      <c r="E1678" s="162">
        <f t="shared" si="6951"/>
        <v>0</v>
      </c>
      <c r="F1678" s="84"/>
      <c r="G1678" s="221"/>
      <c r="H1678" s="221"/>
      <c r="J1678" s="191">
        <f t="shared" ref="J1678:U1678" si="6952">J1499+I1678</f>
        <v>0</v>
      </c>
      <c r="K1678" s="191">
        <f t="shared" si="6952"/>
        <v>0</v>
      </c>
      <c r="L1678" s="191">
        <f t="shared" si="6952"/>
        <v>0</v>
      </c>
      <c r="M1678" s="191">
        <f t="shared" si="6952"/>
        <v>0</v>
      </c>
      <c r="N1678" s="191">
        <f t="shared" si="6952"/>
        <v>0</v>
      </c>
      <c r="O1678" s="191">
        <f t="shared" si="6952"/>
        <v>0</v>
      </c>
      <c r="P1678" s="191">
        <f t="shared" si="6952"/>
        <v>0</v>
      </c>
      <c r="Q1678" s="191">
        <f t="shared" si="6952"/>
        <v>0</v>
      </c>
      <c r="R1678" s="191">
        <f t="shared" si="6952"/>
        <v>0</v>
      </c>
      <c r="S1678" s="191">
        <f t="shared" si="6952"/>
        <v>0</v>
      </c>
      <c r="T1678" s="191">
        <f t="shared" si="6952"/>
        <v>0</v>
      </c>
      <c r="U1678" s="191">
        <f t="shared" si="6952"/>
        <v>0</v>
      </c>
      <c r="V1678" s="163"/>
      <c r="W1678" s="191">
        <f t="shared" si="6901"/>
        <v>0</v>
      </c>
      <c r="X1678" s="191">
        <f t="shared" ref="X1678:AH1678" si="6953">X1499+W1678</f>
        <v>0</v>
      </c>
      <c r="Y1678" s="191">
        <f t="shared" si="6953"/>
        <v>0</v>
      </c>
      <c r="Z1678" s="191">
        <f t="shared" si="6953"/>
        <v>0</v>
      </c>
      <c r="AA1678" s="191">
        <f t="shared" si="6953"/>
        <v>0</v>
      </c>
      <c r="AB1678" s="191">
        <f t="shared" si="6953"/>
        <v>0</v>
      </c>
      <c r="AC1678" s="191">
        <f t="shared" si="6953"/>
        <v>0</v>
      </c>
      <c r="AD1678" s="191">
        <f t="shared" si="6953"/>
        <v>0</v>
      </c>
      <c r="AE1678" s="191">
        <f t="shared" si="6953"/>
        <v>0</v>
      </c>
      <c r="AF1678" s="191">
        <f t="shared" si="6953"/>
        <v>0</v>
      </c>
      <c r="AG1678" s="191">
        <f t="shared" si="6953"/>
        <v>0</v>
      </c>
      <c r="AH1678" s="191">
        <f t="shared" si="6953"/>
        <v>0</v>
      </c>
      <c r="AI1678" s="191"/>
      <c r="AJ1678" s="191">
        <f t="shared" si="6841"/>
        <v>0</v>
      </c>
      <c r="AK1678" s="191">
        <f t="shared" ref="AK1678:AU1678" si="6954">AK1499+AJ1678</f>
        <v>0</v>
      </c>
      <c r="AL1678" s="191">
        <f t="shared" si="6954"/>
        <v>0</v>
      </c>
      <c r="AM1678" s="191">
        <f t="shared" si="6954"/>
        <v>0</v>
      </c>
      <c r="AN1678" s="191">
        <f t="shared" si="6954"/>
        <v>0</v>
      </c>
      <c r="AO1678" s="191">
        <f t="shared" si="6954"/>
        <v>0</v>
      </c>
      <c r="AP1678" s="191">
        <f t="shared" si="6954"/>
        <v>0</v>
      </c>
      <c r="AQ1678" s="191">
        <f t="shared" si="6954"/>
        <v>0</v>
      </c>
      <c r="AR1678" s="191">
        <f t="shared" si="6954"/>
        <v>0</v>
      </c>
      <c r="AS1678" s="191">
        <f t="shared" si="6954"/>
        <v>0</v>
      </c>
      <c r="AT1678" s="191">
        <f t="shared" si="6954"/>
        <v>0</v>
      </c>
      <c r="AU1678" s="191">
        <f t="shared" si="6954"/>
        <v>0</v>
      </c>
      <c r="AV1678" s="191"/>
      <c r="AW1678" s="191">
        <f t="shared" si="6904"/>
        <v>0</v>
      </c>
      <c r="AX1678" s="191">
        <f t="shared" ref="AX1678:BH1678" si="6955">AX1499+AW1678</f>
        <v>0</v>
      </c>
      <c r="AY1678" s="191">
        <f t="shared" si="6955"/>
        <v>0</v>
      </c>
      <c r="AZ1678" s="191">
        <f t="shared" si="6955"/>
        <v>0</v>
      </c>
      <c r="BA1678" s="191">
        <f t="shared" si="6955"/>
        <v>0</v>
      </c>
      <c r="BB1678" s="191">
        <f t="shared" si="6955"/>
        <v>0</v>
      </c>
      <c r="BC1678" s="191">
        <f t="shared" si="6955"/>
        <v>0</v>
      </c>
      <c r="BD1678" s="191">
        <f t="shared" si="6955"/>
        <v>0</v>
      </c>
      <c r="BE1678" s="191">
        <f t="shared" si="6955"/>
        <v>0</v>
      </c>
      <c r="BF1678" s="191">
        <f t="shared" si="6955"/>
        <v>0</v>
      </c>
      <c r="BG1678" s="191">
        <f t="shared" si="6955"/>
        <v>0</v>
      </c>
      <c r="BH1678" s="191">
        <f t="shared" si="6955"/>
        <v>0</v>
      </c>
      <c r="BI1678" s="191"/>
      <c r="BV1678" s="163"/>
      <c r="CI1678" s="163"/>
      <c r="CV1678" s="163"/>
      <c r="DI1678" s="163"/>
      <c r="DV1678" s="163"/>
      <c r="EI1678" s="163"/>
    </row>
    <row r="1679" spans="1:139" ht="15.75" hidden="1" customHeight="1" outlineLevel="1" x14ac:dyDescent="0.25">
      <c r="A1679" s="2">
        <f t="shared" ref="A1679:E1679" si="6956">A1500</f>
        <v>112</v>
      </c>
      <c r="B1679" s="1">
        <f t="shared" si="6956"/>
        <v>0</v>
      </c>
      <c r="C1679" s="1">
        <f t="shared" si="6956"/>
        <v>0</v>
      </c>
      <c r="D1679" s="2">
        <f t="shared" si="6956"/>
        <v>0</v>
      </c>
      <c r="E1679" s="162">
        <f t="shared" si="6956"/>
        <v>0</v>
      </c>
      <c r="F1679" s="84"/>
      <c r="G1679" s="221"/>
      <c r="H1679" s="221"/>
      <c r="J1679" s="191">
        <f t="shared" ref="J1679:U1679" si="6957">J1500+I1679</f>
        <v>0</v>
      </c>
      <c r="K1679" s="191">
        <f t="shared" si="6957"/>
        <v>0</v>
      </c>
      <c r="L1679" s="191">
        <f t="shared" si="6957"/>
        <v>0</v>
      </c>
      <c r="M1679" s="191">
        <f t="shared" si="6957"/>
        <v>0</v>
      </c>
      <c r="N1679" s="191">
        <f t="shared" si="6957"/>
        <v>0</v>
      </c>
      <c r="O1679" s="191">
        <f t="shared" si="6957"/>
        <v>0</v>
      </c>
      <c r="P1679" s="191">
        <f t="shared" si="6957"/>
        <v>0</v>
      </c>
      <c r="Q1679" s="191">
        <f t="shared" si="6957"/>
        <v>0</v>
      </c>
      <c r="R1679" s="191">
        <f t="shared" si="6957"/>
        <v>0</v>
      </c>
      <c r="S1679" s="191">
        <f t="shared" si="6957"/>
        <v>0</v>
      </c>
      <c r="T1679" s="191">
        <f t="shared" si="6957"/>
        <v>0</v>
      </c>
      <c r="U1679" s="191">
        <f t="shared" si="6957"/>
        <v>0</v>
      </c>
      <c r="V1679" s="163"/>
      <c r="W1679" s="191">
        <f t="shared" si="6901"/>
        <v>0</v>
      </c>
      <c r="X1679" s="191">
        <f t="shared" ref="X1679:AH1679" si="6958">X1500+W1679</f>
        <v>0</v>
      </c>
      <c r="Y1679" s="191">
        <f t="shared" si="6958"/>
        <v>0</v>
      </c>
      <c r="Z1679" s="191">
        <f t="shared" si="6958"/>
        <v>0</v>
      </c>
      <c r="AA1679" s="191">
        <f t="shared" si="6958"/>
        <v>0</v>
      </c>
      <c r="AB1679" s="191">
        <f t="shared" si="6958"/>
        <v>0</v>
      </c>
      <c r="AC1679" s="191">
        <f t="shared" si="6958"/>
        <v>0</v>
      </c>
      <c r="AD1679" s="191">
        <f t="shared" si="6958"/>
        <v>0</v>
      </c>
      <c r="AE1679" s="191">
        <f t="shared" si="6958"/>
        <v>0</v>
      </c>
      <c r="AF1679" s="191">
        <f t="shared" si="6958"/>
        <v>0</v>
      </c>
      <c r="AG1679" s="191">
        <f t="shared" si="6958"/>
        <v>0</v>
      </c>
      <c r="AH1679" s="191">
        <f t="shared" si="6958"/>
        <v>0</v>
      </c>
      <c r="AI1679" s="191"/>
      <c r="AJ1679" s="191">
        <f t="shared" si="6841"/>
        <v>0</v>
      </c>
      <c r="AK1679" s="191">
        <f t="shared" ref="AK1679:AU1679" si="6959">AK1500+AJ1679</f>
        <v>0</v>
      </c>
      <c r="AL1679" s="191">
        <f t="shared" si="6959"/>
        <v>0</v>
      </c>
      <c r="AM1679" s="191">
        <f t="shared" si="6959"/>
        <v>0</v>
      </c>
      <c r="AN1679" s="191">
        <f t="shared" si="6959"/>
        <v>0</v>
      </c>
      <c r="AO1679" s="191">
        <f t="shared" si="6959"/>
        <v>0</v>
      </c>
      <c r="AP1679" s="191">
        <f t="shared" si="6959"/>
        <v>0</v>
      </c>
      <c r="AQ1679" s="191">
        <f t="shared" si="6959"/>
        <v>0</v>
      </c>
      <c r="AR1679" s="191">
        <f t="shared" si="6959"/>
        <v>0</v>
      </c>
      <c r="AS1679" s="191">
        <f t="shared" si="6959"/>
        <v>0</v>
      </c>
      <c r="AT1679" s="191">
        <f t="shared" si="6959"/>
        <v>0</v>
      </c>
      <c r="AU1679" s="191">
        <f t="shared" si="6959"/>
        <v>0</v>
      </c>
      <c r="AV1679" s="191"/>
      <c r="AW1679" s="191">
        <f t="shared" si="6904"/>
        <v>0</v>
      </c>
      <c r="AX1679" s="191">
        <f t="shared" ref="AX1679:BH1679" si="6960">AX1500+AW1679</f>
        <v>0</v>
      </c>
      <c r="AY1679" s="191">
        <f t="shared" si="6960"/>
        <v>0</v>
      </c>
      <c r="AZ1679" s="191">
        <f t="shared" si="6960"/>
        <v>0</v>
      </c>
      <c r="BA1679" s="191">
        <f t="shared" si="6960"/>
        <v>0</v>
      </c>
      <c r="BB1679" s="191">
        <f t="shared" si="6960"/>
        <v>0</v>
      </c>
      <c r="BC1679" s="191">
        <f t="shared" si="6960"/>
        <v>0</v>
      </c>
      <c r="BD1679" s="191">
        <f t="shared" si="6960"/>
        <v>0</v>
      </c>
      <c r="BE1679" s="191">
        <f t="shared" si="6960"/>
        <v>0</v>
      </c>
      <c r="BF1679" s="191">
        <f t="shared" si="6960"/>
        <v>0</v>
      </c>
      <c r="BG1679" s="191">
        <f t="shared" si="6960"/>
        <v>0</v>
      </c>
      <c r="BH1679" s="191">
        <f t="shared" si="6960"/>
        <v>0</v>
      </c>
      <c r="BI1679" s="191"/>
      <c r="BV1679" s="163"/>
      <c r="CI1679" s="163"/>
      <c r="CV1679" s="163"/>
      <c r="DI1679" s="163"/>
      <c r="DV1679" s="163"/>
      <c r="EI1679" s="163"/>
    </row>
    <row r="1680" spans="1:139" ht="15.75" hidden="1" customHeight="1" outlineLevel="1" x14ac:dyDescent="0.25">
      <c r="A1680" s="2">
        <f t="shared" ref="A1680:E1680" si="6961">A1501</f>
        <v>113</v>
      </c>
      <c r="B1680" s="1">
        <f t="shared" si="6961"/>
        <v>0</v>
      </c>
      <c r="C1680" s="1">
        <f t="shared" si="6961"/>
        <v>0</v>
      </c>
      <c r="D1680" s="2">
        <f t="shared" si="6961"/>
        <v>0</v>
      </c>
      <c r="E1680" s="162">
        <f t="shared" si="6961"/>
        <v>0</v>
      </c>
      <c r="F1680" s="84"/>
      <c r="G1680" s="221"/>
      <c r="H1680" s="221"/>
      <c r="J1680" s="191">
        <f t="shared" ref="J1680:U1680" si="6962">J1501+I1680</f>
        <v>0</v>
      </c>
      <c r="K1680" s="191">
        <f t="shared" si="6962"/>
        <v>0</v>
      </c>
      <c r="L1680" s="191">
        <f t="shared" si="6962"/>
        <v>0</v>
      </c>
      <c r="M1680" s="191">
        <f t="shared" si="6962"/>
        <v>0</v>
      </c>
      <c r="N1680" s="191">
        <f t="shared" si="6962"/>
        <v>0</v>
      </c>
      <c r="O1680" s="191">
        <f t="shared" si="6962"/>
        <v>0</v>
      </c>
      <c r="P1680" s="191">
        <f t="shared" si="6962"/>
        <v>0</v>
      </c>
      <c r="Q1680" s="191">
        <f t="shared" si="6962"/>
        <v>0</v>
      </c>
      <c r="R1680" s="191">
        <f t="shared" si="6962"/>
        <v>0</v>
      </c>
      <c r="S1680" s="191">
        <f t="shared" si="6962"/>
        <v>0</v>
      </c>
      <c r="T1680" s="191">
        <f t="shared" si="6962"/>
        <v>0</v>
      </c>
      <c r="U1680" s="191">
        <f t="shared" si="6962"/>
        <v>0</v>
      </c>
      <c r="V1680" s="163"/>
      <c r="W1680" s="191">
        <f t="shared" si="6901"/>
        <v>0</v>
      </c>
      <c r="X1680" s="191">
        <f t="shared" ref="X1680:AH1680" si="6963">X1501+W1680</f>
        <v>0</v>
      </c>
      <c r="Y1680" s="191">
        <f t="shared" si="6963"/>
        <v>0</v>
      </c>
      <c r="Z1680" s="191">
        <f t="shared" si="6963"/>
        <v>0</v>
      </c>
      <c r="AA1680" s="191">
        <f t="shared" si="6963"/>
        <v>0</v>
      </c>
      <c r="AB1680" s="191">
        <f t="shared" si="6963"/>
        <v>0</v>
      </c>
      <c r="AC1680" s="191">
        <f t="shared" si="6963"/>
        <v>0</v>
      </c>
      <c r="AD1680" s="191">
        <f t="shared" si="6963"/>
        <v>0</v>
      </c>
      <c r="AE1680" s="191">
        <f t="shared" si="6963"/>
        <v>0</v>
      </c>
      <c r="AF1680" s="191">
        <f t="shared" si="6963"/>
        <v>0</v>
      </c>
      <c r="AG1680" s="191">
        <f t="shared" si="6963"/>
        <v>0</v>
      </c>
      <c r="AH1680" s="191">
        <f t="shared" si="6963"/>
        <v>0</v>
      </c>
      <c r="AI1680" s="191"/>
      <c r="AJ1680" s="191">
        <f t="shared" si="6841"/>
        <v>0</v>
      </c>
      <c r="AK1680" s="191">
        <f t="shared" ref="AK1680:AU1680" si="6964">AK1501+AJ1680</f>
        <v>0</v>
      </c>
      <c r="AL1680" s="191">
        <f t="shared" si="6964"/>
        <v>0</v>
      </c>
      <c r="AM1680" s="191">
        <f t="shared" si="6964"/>
        <v>0</v>
      </c>
      <c r="AN1680" s="191">
        <f t="shared" si="6964"/>
        <v>0</v>
      </c>
      <c r="AO1680" s="191">
        <f t="shared" si="6964"/>
        <v>0</v>
      </c>
      <c r="AP1680" s="191">
        <f t="shared" si="6964"/>
        <v>0</v>
      </c>
      <c r="AQ1680" s="191">
        <f t="shared" si="6964"/>
        <v>0</v>
      </c>
      <c r="AR1680" s="191">
        <f t="shared" si="6964"/>
        <v>0</v>
      </c>
      <c r="AS1680" s="191">
        <f t="shared" si="6964"/>
        <v>0</v>
      </c>
      <c r="AT1680" s="191">
        <f t="shared" si="6964"/>
        <v>0</v>
      </c>
      <c r="AU1680" s="191">
        <f t="shared" si="6964"/>
        <v>0</v>
      </c>
      <c r="AV1680" s="191"/>
      <c r="AW1680" s="191">
        <f t="shared" si="6904"/>
        <v>0</v>
      </c>
      <c r="AX1680" s="191">
        <f t="shared" ref="AX1680:BH1680" si="6965">AX1501+AW1680</f>
        <v>0</v>
      </c>
      <c r="AY1680" s="191">
        <f t="shared" si="6965"/>
        <v>0</v>
      </c>
      <c r="AZ1680" s="191">
        <f t="shared" si="6965"/>
        <v>0</v>
      </c>
      <c r="BA1680" s="191">
        <f t="shared" si="6965"/>
        <v>0</v>
      </c>
      <c r="BB1680" s="191">
        <f t="shared" si="6965"/>
        <v>0</v>
      </c>
      <c r="BC1680" s="191">
        <f t="shared" si="6965"/>
        <v>0</v>
      </c>
      <c r="BD1680" s="191">
        <f t="shared" si="6965"/>
        <v>0</v>
      </c>
      <c r="BE1680" s="191">
        <f t="shared" si="6965"/>
        <v>0</v>
      </c>
      <c r="BF1680" s="191">
        <f t="shared" si="6965"/>
        <v>0</v>
      </c>
      <c r="BG1680" s="191">
        <f t="shared" si="6965"/>
        <v>0</v>
      </c>
      <c r="BH1680" s="191">
        <f t="shared" si="6965"/>
        <v>0</v>
      </c>
      <c r="BI1680" s="191"/>
      <c r="BV1680" s="163"/>
      <c r="CI1680" s="163"/>
      <c r="CV1680" s="163"/>
      <c r="DI1680" s="163"/>
      <c r="DV1680" s="163"/>
      <c r="EI1680" s="163"/>
    </row>
    <row r="1681" spans="1:139" ht="15.75" hidden="1" customHeight="1" outlineLevel="1" x14ac:dyDescent="0.25">
      <c r="A1681" s="2">
        <f t="shared" ref="A1681:E1681" si="6966">A1502</f>
        <v>114</v>
      </c>
      <c r="B1681" s="1">
        <f t="shared" si="6966"/>
        <v>0</v>
      </c>
      <c r="C1681" s="1">
        <f t="shared" si="6966"/>
        <v>0</v>
      </c>
      <c r="D1681" s="2">
        <f t="shared" si="6966"/>
        <v>0</v>
      </c>
      <c r="E1681" s="162">
        <f t="shared" si="6966"/>
        <v>0</v>
      </c>
      <c r="F1681" s="84"/>
      <c r="G1681" s="221"/>
      <c r="H1681" s="221"/>
      <c r="J1681" s="191">
        <f t="shared" ref="J1681:U1681" si="6967">J1502+I1681</f>
        <v>0</v>
      </c>
      <c r="K1681" s="191">
        <f t="shared" si="6967"/>
        <v>0</v>
      </c>
      <c r="L1681" s="191">
        <f t="shared" si="6967"/>
        <v>0</v>
      </c>
      <c r="M1681" s="191">
        <f t="shared" si="6967"/>
        <v>0</v>
      </c>
      <c r="N1681" s="191">
        <f t="shared" si="6967"/>
        <v>0</v>
      </c>
      <c r="O1681" s="191">
        <f t="shared" si="6967"/>
        <v>0</v>
      </c>
      <c r="P1681" s="191">
        <f t="shared" si="6967"/>
        <v>0</v>
      </c>
      <c r="Q1681" s="191">
        <f t="shared" si="6967"/>
        <v>0</v>
      </c>
      <c r="R1681" s="191">
        <f t="shared" si="6967"/>
        <v>0</v>
      </c>
      <c r="S1681" s="191">
        <f t="shared" si="6967"/>
        <v>0</v>
      </c>
      <c r="T1681" s="191">
        <f t="shared" si="6967"/>
        <v>0</v>
      </c>
      <c r="U1681" s="191">
        <f t="shared" si="6967"/>
        <v>0</v>
      </c>
      <c r="V1681" s="163"/>
      <c r="W1681" s="191">
        <f t="shared" si="6901"/>
        <v>0</v>
      </c>
      <c r="X1681" s="191">
        <f t="shared" ref="X1681:AH1681" si="6968">X1502+W1681</f>
        <v>0</v>
      </c>
      <c r="Y1681" s="191">
        <f t="shared" si="6968"/>
        <v>0</v>
      </c>
      <c r="Z1681" s="191">
        <f t="shared" si="6968"/>
        <v>0</v>
      </c>
      <c r="AA1681" s="191">
        <f t="shared" si="6968"/>
        <v>0</v>
      </c>
      <c r="AB1681" s="191">
        <f t="shared" si="6968"/>
        <v>0</v>
      </c>
      <c r="AC1681" s="191">
        <f t="shared" si="6968"/>
        <v>0</v>
      </c>
      <c r="AD1681" s="191">
        <f t="shared" si="6968"/>
        <v>0</v>
      </c>
      <c r="AE1681" s="191">
        <f t="shared" si="6968"/>
        <v>0</v>
      </c>
      <c r="AF1681" s="191">
        <f t="shared" si="6968"/>
        <v>0</v>
      </c>
      <c r="AG1681" s="191">
        <f t="shared" si="6968"/>
        <v>0</v>
      </c>
      <c r="AH1681" s="191">
        <f t="shared" si="6968"/>
        <v>0</v>
      </c>
      <c r="AI1681" s="191"/>
      <c r="AJ1681" s="191">
        <f t="shared" si="6841"/>
        <v>0</v>
      </c>
      <c r="AK1681" s="191">
        <f t="shared" ref="AK1681:AU1681" si="6969">AK1502+AJ1681</f>
        <v>0</v>
      </c>
      <c r="AL1681" s="191">
        <f t="shared" si="6969"/>
        <v>0</v>
      </c>
      <c r="AM1681" s="191">
        <f t="shared" si="6969"/>
        <v>0</v>
      </c>
      <c r="AN1681" s="191">
        <f t="shared" si="6969"/>
        <v>0</v>
      </c>
      <c r="AO1681" s="191">
        <f t="shared" si="6969"/>
        <v>0</v>
      </c>
      <c r="AP1681" s="191">
        <f t="shared" si="6969"/>
        <v>0</v>
      </c>
      <c r="AQ1681" s="191">
        <f t="shared" si="6969"/>
        <v>0</v>
      </c>
      <c r="AR1681" s="191">
        <f t="shared" si="6969"/>
        <v>0</v>
      </c>
      <c r="AS1681" s="191">
        <f t="shared" si="6969"/>
        <v>0</v>
      </c>
      <c r="AT1681" s="191">
        <f t="shared" si="6969"/>
        <v>0</v>
      </c>
      <c r="AU1681" s="191">
        <f t="shared" si="6969"/>
        <v>0</v>
      </c>
      <c r="AV1681" s="191"/>
      <c r="AW1681" s="191">
        <f t="shared" si="6904"/>
        <v>0</v>
      </c>
      <c r="AX1681" s="191">
        <f t="shared" ref="AX1681:BH1681" si="6970">AX1502+AW1681</f>
        <v>0</v>
      </c>
      <c r="AY1681" s="191">
        <f t="shared" si="6970"/>
        <v>0</v>
      </c>
      <c r="AZ1681" s="191">
        <f t="shared" si="6970"/>
        <v>0</v>
      </c>
      <c r="BA1681" s="191">
        <f t="shared" si="6970"/>
        <v>0</v>
      </c>
      <c r="BB1681" s="191">
        <f t="shared" si="6970"/>
        <v>0</v>
      </c>
      <c r="BC1681" s="191">
        <f t="shared" si="6970"/>
        <v>0</v>
      </c>
      <c r="BD1681" s="191">
        <f t="shared" si="6970"/>
        <v>0</v>
      </c>
      <c r="BE1681" s="191">
        <f t="shared" si="6970"/>
        <v>0</v>
      </c>
      <c r="BF1681" s="191">
        <f t="shared" si="6970"/>
        <v>0</v>
      </c>
      <c r="BG1681" s="191">
        <f t="shared" si="6970"/>
        <v>0</v>
      </c>
      <c r="BH1681" s="191">
        <f t="shared" si="6970"/>
        <v>0</v>
      </c>
      <c r="BI1681" s="191"/>
      <c r="BV1681" s="163"/>
      <c r="CI1681" s="163"/>
      <c r="CV1681" s="163"/>
      <c r="DI1681" s="163"/>
      <c r="DV1681" s="163"/>
      <c r="EI1681" s="163"/>
    </row>
    <row r="1682" spans="1:139" ht="15.75" hidden="1" customHeight="1" outlineLevel="1" x14ac:dyDescent="0.25">
      <c r="A1682" s="2">
        <f t="shared" ref="A1682:E1682" si="6971">A1503</f>
        <v>115</v>
      </c>
      <c r="B1682" s="1">
        <f t="shared" si="6971"/>
        <v>0</v>
      </c>
      <c r="C1682" s="1">
        <f t="shared" si="6971"/>
        <v>0</v>
      </c>
      <c r="D1682" s="2">
        <f t="shared" si="6971"/>
        <v>0</v>
      </c>
      <c r="E1682" s="162">
        <f t="shared" si="6971"/>
        <v>0</v>
      </c>
      <c r="F1682" s="84"/>
      <c r="G1682" s="221"/>
      <c r="H1682" s="221"/>
      <c r="J1682" s="191">
        <f t="shared" ref="J1682:U1682" si="6972">J1503+I1682</f>
        <v>0</v>
      </c>
      <c r="K1682" s="191">
        <f t="shared" si="6972"/>
        <v>0</v>
      </c>
      <c r="L1682" s="191">
        <f t="shared" si="6972"/>
        <v>0</v>
      </c>
      <c r="M1682" s="191">
        <f t="shared" si="6972"/>
        <v>0</v>
      </c>
      <c r="N1682" s="191">
        <f t="shared" si="6972"/>
        <v>0</v>
      </c>
      <c r="O1682" s="191">
        <f t="shared" si="6972"/>
        <v>0</v>
      </c>
      <c r="P1682" s="191">
        <f t="shared" si="6972"/>
        <v>0</v>
      </c>
      <c r="Q1682" s="191">
        <f t="shared" si="6972"/>
        <v>0</v>
      </c>
      <c r="R1682" s="191">
        <f t="shared" si="6972"/>
        <v>0</v>
      </c>
      <c r="S1682" s="191">
        <f t="shared" si="6972"/>
        <v>0</v>
      </c>
      <c r="T1682" s="191">
        <f t="shared" si="6972"/>
        <v>0</v>
      </c>
      <c r="U1682" s="191">
        <f t="shared" si="6972"/>
        <v>0</v>
      </c>
      <c r="V1682" s="163"/>
      <c r="W1682" s="191">
        <f t="shared" si="6901"/>
        <v>0</v>
      </c>
      <c r="X1682" s="191">
        <f t="shared" ref="X1682:AH1682" si="6973">X1503+W1682</f>
        <v>0</v>
      </c>
      <c r="Y1682" s="191">
        <f t="shared" si="6973"/>
        <v>0</v>
      </c>
      <c r="Z1682" s="191">
        <f t="shared" si="6973"/>
        <v>0</v>
      </c>
      <c r="AA1682" s="191">
        <f t="shared" si="6973"/>
        <v>0</v>
      </c>
      <c r="AB1682" s="191">
        <f t="shared" si="6973"/>
        <v>0</v>
      </c>
      <c r="AC1682" s="191">
        <f t="shared" si="6973"/>
        <v>0</v>
      </c>
      <c r="AD1682" s="191">
        <f t="shared" si="6973"/>
        <v>0</v>
      </c>
      <c r="AE1682" s="191">
        <f t="shared" si="6973"/>
        <v>0</v>
      </c>
      <c r="AF1682" s="191">
        <f t="shared" si="6973"/>
        <v>0</v>
      </c>
      <c r="AG1682" s="191">
        <f t="shared" si="6973"/>
        <v>0</v>
      </c>
      <c r="AH1682" s="191">
        <f t="shared" si="6973"/>
        <v>0</v>
      </c>
      <c r="AI1682" s="191"/>
      <c r="AJ1682" s="191">
        <f t="shared" si="6841"/>
        <v>0</v>
      </c>
      <c r="AK1682" s="191">
        <f t="shared" ref="AK1682:AU1682" si="6974">AK1503+AJ1682</f>
        <v>0</v>
      </c>
      <c r="AL1682" s="191">
        <f t="shared" si="6974"/>
        <v>0</v>
      </c>
      <c r="AM1682" s="191">
        <f t="shared" si="6974"/>
        <v>0</v>
      </c>
      <c r="AN1682" s="191">
        <f t="shared" si="6974"/>
        <v>0</v>
      </c>
      <c r="AO1682" s="191">
        <f t="shared" si="6974"/>
        <v>0</v>
      </c>
      <c r="AP1682" s="191">
        <f t="shared" si="6974"/>
        <v>0</v>
      </c>
      <c r="AQ1682" s="191">
        <f t="shared" si="6974"/>
        <v>0</v>
      </c>
      <c r="AR1682" s="191">
        <f t="shared" si="6974"/>
        <v>0</v>
      </c>
      <c r="AS1682" s="191">
        <f t="shared" si="6974"/>
        <v>0</v>
      </c>
      <c r="AT1682" s="191">
        <f t="shared" si="6974"/>
        <v>0</v>
      </c>
      <c r="AU1682" s="191">
        <f t="shared" si="6974"/>
        <v>0</v>
      </c>
      <c r="AV1682" s="191"/>
      <c r="AW1682" s="191">
        <f t="shared" si="6904"/>
        <v>0</v>
      </c>
      <c r="AX1682" s="191">
        <f t="shared" ref="AX1682:BH1682" si="6975">AX1503+AW1682</f>
        <v>0</v>
      </c>
      <c r="AY1682" s="191">
        <f t="shared" si="6975"/>
        <v>0</v>
      </c>
      <c r="AZ1682" s="191">
        <f t="shared" si="6975"/>
        <v>0</v>
      </c>
      <c r="BA1682" s="191">
        <f t="shared" si="6975"/>
        <v>0</v>
      </c>
      <c r="BB1682" s="191">
        <f t="shared" si="6975"/>
        <v>0</v>
      </c>
      <c r="BC1682" s="191">
        <f t="shared" si="6975"/>
        <v>0</v>
      </c>
      <c r="BD1682" s="191">
        <f t="shared" si="6975"/>
        <v>0</v>
      </c>
      <c r="BE1682" s="191">
        <f t="shared" si="6975"/>
        <v>0</v>
      </c>
      <c r="BF1682" s="191">
        <f t="shared" si="6975"/>
        <v>0</v>
      </c>
      <c r="BG1682" s="191">
        <f t="shared" si="6975"/>
        <v>0</v>
      </c>
      <c r="BH1682" s="191">
        <f t="shared" si="6975"/>
        <v>0</v>
      </c>
      <c r="BI1682" s="191"/>
      <c r="BV1682" s="163"/>
      <c r="CI1682" s="163"/>
      <c r="CV1682" s="163"/>
      <c r="DI1682" s="163"/>
      <c r="DV1682" s="163"/>
      <c r="EI1682" s="163"/>
    </row>
    <row r="1683" spans="1:139" ht="15.75" hidden="1" customHeight="1" outlineLevel="1" x14ac:dyDescent="0.25">
      <c r="A1683" s="2">
        <f t="shared" ref="A1683:E1683" si="6976">A1504</f>
        <v>116</v>
      </c>
      <c r="B1683" s="1">
        <f t="shared" si="6976"/>
        <v>0</v>
      </c>
      <c r="C1683" s="1">
        <f t="shared" si="6976"/>
        <v>0</v>
      </c>
      <c r="D1683" s="2">
        <f t="shared" si="6976"/>
        <v>0</v>
      </c>
      <c r="E1683" s="162">
        <f t="shared" si="6976"/>
        <v>0</v>
      </c>
      <c r="F1683" s="84"/>
      <c r="G1683" s="221"/>
      <c r="H1683" s="221"/>
      <c r="J1683" s="191">
        <f t="shared" ref="J1683:U1683" si="6977">J1504+I1683</f>
        <v>0</v>
      </c>
      <c r="K1683" s="191">
        <f t="shared" si="6977"/>
        <v>0</v>
      </c>
      <c r="L1683" s="191">
        <f t="shared" si="6977"/>
        <v>0</v>
      </c>
      <c r="M1683" s="191">
        <f t="shared" si="6977"/>
        <v>0</v>
      </c>
      <c r="N1683" s="191">
        <f t="shared" si="6977"/>
        <v>0</v>
      </c>
      <c r="O1683" s="191">
        <f t="shared" si="6977"/>
        <v>0</v>
      </c>
      <c r="P1683" s="191">
        <f t="shared" si="6977"/>
        <v>0</v>
      </c>
      <c r="Q1683" s="191">
        <f t="shared" si="6977"/>
        <v>0</v>
      </c>
      <c r="R1683" s="191">
        <f t="shared" si="6977"/>
        <v>0</v>
      </c>
      <c r="S1683" s="191">
        <f t="shared" si="6977"/>
        <v>0</v>
      </c>
      <c r="T1683" s="191">
        <f t="shared" si="6977"/>
        <v>0</v>
      </c>
      <c r="U1683" s="191">
        <f t="shared" si="6977"/>
        <v>0</v>
      </c>
      <c r="V1683" s="163"/>
      <c r="W1683" s="191">
        <f t="shared" si="6901"/>
        <v>0</v>
      </c>
      <c r="X1683" s="191">
        <f t="shared" ref="X1683:AH1683" si="6978">X1504+W1683</f>
        <v>0</v>
      </c>
      <c r="Y1683" s="191">
        <f t="shared" si="6978"/>
        <v>0</v>
      </c>
      <c r="Z1683" s="191">
        <f t="shared" si="6978"/>
        <v>0</v>
      </c>
      <c r="AA1683" s="191">
        <f t="shared" si="6978"/>
        <v>0</v>
      </c>
      <c r="AB1683" s="191">
        <f t="shared" si="6978"/>
        <v>0</v>
      </c>
      <c r="AC1683" s="191">
        <f t="shared" si="6978"/>
        <v>0</v>
      </c>
      <c r="AD1683" s="191">
        <f t="shared" si="6978"/>
        <v>0</v>
      </c>
      <c r="AE1683" s="191">
        <f t="shared" si="6978"/>
        <v>0</v>
      </c>
      <c r="AF1683" s="191">
        <f t="shared" si="6978"/>
        <v>0</v>
      </c>
      <c r="AG1683" s="191">
        <f t="shared" si="6978"/>
        <v>0</v>
      </c>
      <c r="AH1683" s="191">
        <f t="shared" si="6978"/>
        <v>0</v>
      </c>
      <c r="AI1683" s="191"/>
      <c r="AJ1683" s="191">
        <f t="shared" si="6841"/>
        <v>0</v>
      </c>
      <c r="AK1683" s="191">
        <f t="shared" ref="AK1683:AU1683" si="6979">AK1504+AJ1683</f>
        <v>0</v>
      </c>
      <c r="AL1683" s="191">
        <f t="shared" si="6979"/>
        <v>0</v>
      </c>
      <c r="AM1683" s="191">
        <f t="shared" si="6979"/>
        <v>0</v>
      </c>
      <c r="AN1683" s="191">
        <f t="shared" si="6979"/>
        <v>0</v>
      </c>
      <c r="AO1683" s="191">
        <f t="shared" si="6979"/>
        <v>0</v>
      </c>
      <c r="AP1683" s="191">
        <f t="shared" si="6979"/>
        <v>0</v>
      </c>
      <c r="AQ1683" s="191">
        <f t="shared" si="6979"/>
        <v>0</v>
      </c>
      <c r="AR1683" s="191">
        <f t="shared" si="6979"/>
        <v>0</v>
      </c>
      <c r="AS1683" s="191">
        <f t="shared" si="6979"/>
        <v>0</v>
      </c>
      <c r="AT1683" s="191">
        <f t="shared" si="6979"/>
        <v>0</v>
      </c>
      <c r="AU1683" s="191">
        <f t="shared" si="6979"/>
        <v>0</v>
      </c>
      <c r="AV1683" s="191"/>
      <c r="AW1683" s="191">
        <f t="shared" si="6904"/>
        <v>0</v>
      </c>
      <c r="AX1683" s="191">
        <f t="shared" ref="AX1683:BH1683" si="6980">AX1504+AW1683</f>
        <v>0</v>
      </c>
      <c r="AY1683" s="191">
        <f t="shared" si="6980"/>
        <v>0</v>
      </c>
      <c r="AZ1683" s="191">
        <f t="shared" si="6980"/>
        <v>0</v>
      </c>
      <c r="BA1683" s="191">
        <f t="shared" si="6980"/>
        <v>0</v>
      </c>
      <c r="BB1683" s="191">
        <f t="shared" si="6980"/>
        <v>0</v>
      </c>
      <c r="BC1683" s="191">
        <f t="shared" si="6980"/>
        <v>0</v>
      </c>
      <c r="BD1683" s="191">
        <f t="shared" si="6980"/>
        <v>0</v>
      </c>
      <c r="BE1683" s="191">
        <f t="shared" si="6980"/>
        <v>0</v>
      </c>
      <c r="BF1683" s="191">
        <f t="shared" si="6980"/>
        <v>0</v>
      </c>
      <c r="BG1683" s="191">
        <f t="shared" si="6980"/>
        <v>0</v>
      </c>
      <c r="BH1683" s="191">
        <f t="shared" si="6980"/>
        <v>0</v>
      </c>
      <c r="BI1683" s="191"/>
      <c r="BV1683" s="163"/>
      <c r="CI1683" s="163"/>
      <c r="CV1683" s="163"/>
      <c r="DI1683" s="163"/>
      <c r="DV1683" s="163"/>
      <c r="EI1683" s="163"/>
    </row>
    <row r="1684" spans="1:139" ht="15.75" hidden="1" customHeight="1" outlineLevel="1" x14ac:dyDescent="0.25">
      <c r="A1684" s="2">
        <f t="shared" ref="A1684:E1684" si="6981">A1505</f>
        <v>117</v>
      </c>
      <c r="B1684" s="1">
        <f t="shared" si="6981"/>
        <v>0</v>
      </c>
      <c r="C1684" s="1">
        <f t="shared" si="6981"/>
        <v>0</v>
      </c>
      <c r="D1684" s="2">
        <f t="shared" si="6981"/>
        <v>0</v>
      </c>
      <c r="E1684" s="162">
        <f t="shared" si="6981"/>
        <v>0</v>
      </c>
      <c r="F1684" s="84"/>
      <c r="G1684" s="221"/>
      <c r="H1684" s="221"/>
      <c r="J1684" s="191">
        <f t="shared" ref="J1684:U1684" si="6982">J1505+I1684</f>
        <v>0</v>
      </c>
      <c r="K1684" s="191">
        <f t="shared" si="6982"/>
        <v>0</v>
      </c>
      <c r="L1684" s="191">
        <f t="shared" si="6982"/>
        <v>0</v>
      </c>
      <c r="M1684" s="191">
        <f t="shared" si="6982"/>
        <v>0</v>
      </c>
      <c r="N1684" s="191">
        <f t="shared" si="6982"/>
        <v>0</v>
      </c>
      <c r="O1684" s="191">
        <f t="shared" si="6982"/>
        <v>0</v>
      </c>
      <c r="P1684" s="191">
        <f t="shared" si="6982"/>
        <v>0</v>
      </c>
      <c r="Q1684" s="191">
        <f t="shared" si="6982"/>
        <v>0</v>
      </c>
      <c r="R1684" s="191">
        <f t="shared" si="6982"/>
        <v>0</v>
      </c>
      <c r="S1684" s="191">
        <f t="shared" si="6982"/>
        <v>0</v>
      </c>
      <c r="T1684" s="191">
        <f t="shared" si="6982"/>
        <v>0</v>
      </c>
      <c r="U1684" s="191">
        <f t="shared" si="6982"/>
        <v>0</v>
      </c>
      <c r="V1684" s="163"/>
      <c r="W1684" s="191">
        <f t="shared" si="6901"/>
        <v>0</v>
      </c>
      <c r="X1684" s="191">
        <f t="shared" ref="X1684:AH1684" si="6983">X1505+W1684</f>
        <v>0</v>
      </c>
      <c r="Y1684" s="191">
        <f t="shared" si="6983"/>
        <v>0</v>
      </c>
      <c r="Z1684" s="191">
        <f t="shared" si="6983"/>
        <v>0</v>
      </c>
      <c r="AA1684" s="191">
        <f t="shared" si="6983"/>
        <v>0</v>
      </c>
      <c r="AB1684" s="191">
        <f t="shared" si="6983"/>
        <v>0</v>
      </c>
      <c r="AC1684" s="191">
        <f t="shared" si="6983"/>
        <v>0</v>
      </c>
      <c r="AD1684" s="191">
        <f t="shared" si="6983"/>
        <v>0</v>
      </c>
      <c r="AE1684" s="191">
        <f t="shared" si="6983"/>
        <v>0</v>
      </c>
      <c r="AF1684" s="191">
        <f t="shared" si="6983"/>
        <v>0</v>
      </c>
      <c r="AG1684" s="191">
        <f t="shared" si="6983"/>
        <v>0</v>
      </c>
      <c r="AH1684" s="191">
        <f t="shared" si="6983"/>
        <v>0</v>
      </c>
      <c r="AI1684" s="191"/>
      <c r="AJ1684" s="191">
        <f t="shared" si="6841"/>
        <v>0</v>
      </c>
      <c r="AK1684" s="191">
        <f t="shared" ref="AK1684:AU1684" si="6984">AK1505+AJ1684</f>
        <v>0</v>
      </c>
      <c r="AL1684" s="191">
        <f t="shared" si="6984"/>
        <v>0</v>
      </c>
      <c r="AM1684" s="191">
        <f t="shared" si="6984"/>
        <v>0</v>
      </c>
      <c r="AN1684" s="191">
        <f t="shared" si="6984"/>
        <v>0</v>
      </c>
      <c r="AO1684" s="191">
        <f t="shared" si="6984"/>
        <v>0</v>
      </c>
      <c r="AP1684" s="191">
        <f t="shared" si="6984"/>
        <v>0</v>
      </c>
      <c r="AQ1684" s="191">
        <f t="shared" si="6984"/>
        <v>0</v>
      </c>
      <c r="AR1684" s="191">
        <f t="shared" si="6984"/>
        <v>0</v>
      </c>
      <c r="AS1684" s="191">
        <f t="shared" si="6984"/>
        <v>0</v>
      </c>
      <c r="AT1684" s="191">
        <f t="shared" si="6984"/>
        <v>0</v>
      </c>
      <c r="AU1684" s="191">
        <f t="shared" si="6984"/>
        <v>0</v>
      </c>
      <c r="AV1684" s="191"/>
      <c r="AW1684" s="191">
        <f t="shared" si="6904"/>
        <v>0</v>
      </c>
      <c r="AX1684" s="191">
        <f t="shared" ref="AX1684:BH1684" si="6985">AX1505+AW1684</f>
        <v>0</v>
      </c>
      <c r="AY1684" s="191">
        <f t="shared" si="6985"/>
        <v>0</v>
      </c>
      <c r="AZ1684" s="191">
        <f t="shared" si="6985"/>
        <v>0</v>
      </c>
      <c r="BA1684" s="191">
        <f t="shared" si="6985"/>
        <v>0</v>
      </c>
      <c r="BB1684" s="191">
        <f t="shared" si="6985"/>
        <v>0</v>
      </c>
      <c r="BC1684" s="191">
        <f t="shared" si="6985"/>
        <v>0</v>
      </c>
      <c r="BD1684" s="191">
        <f t="shared" si="6985"/>
        <v>0</v>
      </c>
      <c r="BE1684" s="191">
        <f t="shared" si="6985"/>
        <v>0</v>
      </c>
      <c r="BF1684" s="191">
        <f t="shared" si="6985"/>
        <v>0</v>
      </c>
      <c r="BG1684" s="191">
        <f t="shared" si="6985"/>
        <v>0</v>
      </c>
      <c r="BH1684" s="191">
        <f t="shared" si="6985"/>
        <v>0</v>
      </c>
      <c r="BI1684" s="191"/>
      <c r="BV1684" s="163"/>
      <c r="CI1684" s="163"/>
      <c r="CV1684" s="163"/>
      <c r="DI1684" s="163"/>
      <c r="DV1684" s="163"/>
      <c r="EI1684" s="163"/>
    </row>
    <row r="1685" spans="1:139" ht="15.75" hidden="1" customHeight="1" outlineLevel="1" x14ac:dyDescent="0.25">
      <c r="A1685" s="2">
        <f t="shared" ref="A1685:E1685" si="6986">A1506</f>
        <v>118</v>
      </c>
      <c r="B1685" s="1">
        <f t="shared" si="6986"/>
        <v>0</v>
      </c>
      <c r="C1685" s="1">
        <f t="shared" si="6986"/>
        <v>0</v>
      </c>
      <c r="D1685" s="2">
        <f t="shared" si="6986"/>
        <v>0</v>
      </c>
      <c r="E1685" s="162">
        <f t="shared" si="6986"/>
        <v>0</v>
      </c>
      <c r="F1685" s="84"/>
      <c r="G1685" s="221"/>
      <c r="H1685" s="221"/>
      <c r="J1685" s="191">
        <f t="shared" ref="J1685:U1685" si="6987">J1506+I1685</f>
        <v>0</v>
      </c>
      <c r="K1685" s="191">
        <f t="shared" si="6987"/>
        <v>0</v>
      </c>
      <c r="L1685" s="191">
        <f t="shared" si="6987"/>
        <v>0</v>
      </c>
      <c r="M1685" s="191">
        <f t="shared" si="6987"/>
        <v>0</v>
      </c>
      <c r="N1685" s="191">
        <f t="shared" si="6987"/>
        <v>0</v>
      </c>
      <c r="O1685" s="191">
        <f t="shared" si="6987"/>
        <v>0</v>
      </c>
      <c r="P1685" s="191">
        <f t="shared" si="6987"/>
        <v>0</v>
      </c>
      <c r="Q1685" s="191">
        <f t="shared" si="6987"/>
        <v>0</v>
      </c>
      <c r="R1685" s="191">
        <f t="shared" si="6987"/>
        <v>0</v>
      </c>
      <c r="S1685" s="191">
        <f t="shared" si="6987"/>
        <v>0</v>
      </c>
      <c r="T1685" s="191">
        <f t="shared" si="6987"/>
        <v>0</v>
      </c>
      <c r="U1685" s="191">
        <f t="shared" si="6987"/>
        <v>0</v>
      </c>
      <c r="V1685" s="163"/>
      <c r="W1685" s="191">
        <f t="shared" si="6901"/>
        <v>0</v>
      </c>
      <c r="X1685" s="191">
        <f t="shared" ref="X1685:AH1685" si="6988">X1506+W1685</f>
        <v>0</v>
      </c>
      <c r="Y1685" s="191">
        <f t="shared" si="6988"/>
        <v>0</v>
      </c>
      <c r="Z1685" s="191">
        <f t="shared" si="6988"/>
        <v>0</v>
      </c>
      <c r="AA1685" s="191">
        <f t="shared" si="6988"/>
        <v>0</v>
      </c>
      <c r="AB1685" s="191">
        <f t="shared" si="6988"/>
        <v>0</v>
      </c>
      <c r="AC1685" s="191">
        <f t="shared" si="6988"/>
        <v>0</v>
      </c>
      <c r="AD1685" s="191">
        <f t="shared" si="6988"/>
        <v>0</v>
      </c>
      <c r="AE1685" s="191">
        <f t="shared" si="6988"/>
        <v>0</v>
      </c>
      <c r="AF1685" s="191">
        <f t="shared" si="6988"/>
        <v>0</v>
      </c>
      <c r="AG1685" s="191">
        <f t="shared" si="6988"/>
        <v>0</v>
      </c>
      <c r="AH1685" s="191">
        <f t="shared" si="6988"/>
        <v>0</v>
      </c>
      <c r="AI1685" s="191"/>
      <c r="AJ1685" s="191">
        <f t="shared" si="6841"/>
        <v>0</v>
      </c>
      <c r="AK1685" s="191">
        <f t="shared" ref="AK1685:AU1685" si="6989">AK1506+AJ1685</f>
        <v>0</v>
      </c>
      <c r="AL1685" s="191">
        <f t="shared" si="6989"/>
        <v>0</v>
      </c>
      <c r="AM1685" s="191">
        <f t="shared" si="6989"/>
        <v>0</v>
      </c>
      <c r="AN1685" s="191">
        <f t="shared" si="6989"/>
        <v>0</v>
      </c>
      <c r="AO1685" s="191">
        <f t="shared" si="6989"/>
        <v>0</v>
      </c>
      <c r="AP1685" s="191">
        <f t="shared" si="6989"/>
        <v>0</v>
      </c>
      <c r="AQ1685" s="191">
        <f t="shared" si="6989"/>
        <v>0</v>
      </c>
      <c r="AR1685" s="191">
        <f t="shared" si="6989"/>
        <v>0</v>
      </c>
      <c r="AS1685" s="191">
        <f t="shared" si="6989"/>
        <v>0</v>
      </c>
      <c r="AT1685" s="191">
        <f t="shared" si="6989"/>
        <v>0</v>
      </c>
      <c r="AU1685" s="191">
        <f t="shared" si="6989"/>
        <v>0</v>
      </c>
      <c r="AV1685" s="191"/>
      <c r="AW1685" s="191">
        <f t="shared" si="6904"/>
        <v>0</v>
      </c>
      <c r="AX1685" s="191">
        <f t="shared" ref="AX1685:BH1685" si="6990">AX1506+AW1685</f>
        <v>0</v>
      </c>
      <c r="AY1685" s="191">
        <f t="shared" si="6990"/>
        <v>0</v>
      </c>
      <c r="AZ1685" s="191">
        <f t="shared" si="6990"/>
        <v>0</v>
      </c>
      <c r="BA1685" s="191">
        <f t="shared" si="6990"/>
        <v>0</v>
      </c>
      <c r="BB1685" s="191">
        <f t="shared" si="6990"/>
        <v>0</v>
      </c>
      <c r="BC1685" s="191">
        <f t="shared" si="6990"/>
        <v>0</v>
      </c>
      <c r="BD1685" s="191">
        <f t="shared" si="6990"/>
        <v>0</v>
      </c>
      <c r="BE1685" s="191">
        <f t="shared" si="6990"/>
        <v>0</v>
      </c>
      <c r="BF1685" s="191">
        <f t="shared" si="6990"/>
        <v>0</v>
      </c>
      <c r="BG1685" s="191">
        <f t="shared" si="6990"/>
        <v>0</v>
      </c>
      <c r="BH1685" s="191">
        <f t="shared" si="6990"/>
        <v>0</v>
      </c>
      <c r="BI1685" s="191"/>
      <c r="BV1685" s="163"/>
      <c r="CI1685" s="163"/>
      <c r="CV1685" s="163"/>
      <c r="DI1685" s="163"/>
      <c r="DV1685" s="163"/>
      <c r="EI1685" s="163"/>
    </row>
    <row r="1686" spans="1:139" ht="15.75" hidden="1" customHeight="1" outlineLevel="1" x14ac:dyDescent="0.25">
      <c r="A1686" s="2">
        <f t="shared" ref="A1686:E1686" si="6991">A1507</f>
        <v>119</v>
      </c>
      <c r="B1686" s="1">
        <f t="shared" si="6991"/>
        <v>0</v>
      </c>
      <c r="C1686" s="1">
        <f t="shared" si="6991"/>
        <v>0</v>
      </c>
      <c r="D1686" s="2">
        <f t="shared" si="6991"/>
        <v>0</v>
      </c>
      <c r="E1686" s="162">
        <f t="shared" si="6991"/>
        <v>0</v>
      </c>
      <c r="F1686" s="84"/>
      <c r="G1686" s="221"/>
      <c r="H1686" s="221"/>
      <c r="J1686" s="191">
        <f t="shared" ref="J1686:U1686" si="6992">J1507+I1686</f>
        <v>0</v>
      </c>
      <c r="K1686" s="191">
        <f t="shared" si="6992"/>
        <v>0</v>
      </c>
      <c r="L1686" s="191">
        <f t="shared" si="6992"/>
        <v>0</v>
      </c>
      <c r="M1686" s="191">
        <f t="shared" si="6992"/>
        <v>0</v>
      </c>
      <c r="N1686" s="191">
        <f t="shared" si="6992"/>
        <v>0</v>
      </c>
      <c r="O1686" s="191">
        <f t="shared" si="6992"/>
        <v>0</v>
      </c>
      <c r="P1686" s="191">
        <f t="shared" si="6992"/>
        <v>0</v>
      </c>
      <c r="Q1686" s="191">
        <f t="shared" si="6992"/>
        <v>0</v>
      </c>
      <c r="R1686" s="191">
        <f t="shared" si="6992"/>
        <v>0</v>
      </c>
      <c r="S1686" s="191">
        <f t="shared" si="6992"/>
        <v>0</v>
      </c>
      <c r="T1686" s="191">
        <f t="shared" si="6992"/>
        <v>0</v>
      </c>
      <c r="U1686" s="191">
        <f t="shared" si="6992"/>
        <v>0</v>
      </c>
      <c r="V1686" s="163"/>
      <c r="W1686" s="191">
        <f t="shared" si="6901"/>
        <v>0</v>
      </c>
      <c r="X1686" s="191">
        <f t="shared" ref="X1686:AH1686" si="6993">X1507+W1686</f>
        <v>0</v>
      </c>
      <c r="Y1686" s="191">
        <f t="shared" si="6993"/>
        <v>0</v>
      </c>
      <c r="Z1686" s="191">
        <f t="shared" si="6993"/>
        <v>0</v>
      </c>
      <c r="AA1686" s="191">
        <f t="shared" si="6993"/>
        <v>0</v>
      </c>
      <c r="AB1686" s="191">
        <f t="shared" si="6993"/>
        <v>0</v>
      </c>
      <c r="AC1686" s="191">
        <f t="shared" si="6993"/>
        <v>0</v>
      </c>
      <c r="AD1686" s="191">
        <f t="shared" si="6993"/>
        <v>0</v>
      </c>
      <c r="AE1686" s="191">
        <f t="shared" si="6993"/>
        <v>0</v>
      </c>
      <c r="AF1686" s="191">
        <f t="shared" si="6993"/>
        <v>0</v>
      </c>
      <c r="AG1686" s="191">
        <f t="shared" si="6993"/>
        <v>0</v>
      </c>
      <c r="AH1686" s="191">
        <f t="shared" si="6993"/>
        <v>0</v>
      </c>
      <c r="AI1686" s="191"/>
      <c r="AJ1686" s="191">
        <f t="shared" si="6841"/>
        <v>0</v>
      </c>
      <c r="AK1686" s="191">
        <f t="shared" ref="AK1686:AU1686" si="6994">AK1507+AJ1686</f>
        <v>0</v>
      </c>
      <c r="AL1686" s="191">
        <f t="shared" si="6994"/>
        <v>0</v>
      </c>
      <c r="AM1686" s="191">
        <f t="shared" si="6994"/>
        <v>0</v>
      </c>
      <c r="AN1686" s="191">
        <f t="shared" si="6994"/>
        <v>0</v>
      </c>
      <c r="AO1686" s="191">
        <f t="shared" si="6994"/>
        <v>0</v>
      </c>
      <c r="AP1686" s="191">
        <f t="shared" si="6994"/>
        <v>0</v>
      </c>
      <c r="AQ1686" s="191">
        <f t="shared" si="6994"/>
        <v>0</v>
      </c>
      <c r="AR1686" s="191">
        <f t="shared" si="6994"/>
        <v>0</v>
      </c>
      <c r="AS1686" s="191">
        <f t="shared" si="6994"/>
        <v>0</v>
      </c>
      <c r="AT1686" s="191">
        <f t="shared" si="6994"/>
        <v>0</v>
      </c>
      <c r="AU1686" s="191">
        <f t="shared" si="6994"/>
        <v>0</v>
      </c>
      <c r="AV1686" s="191"/>
      <c r="AW1686" s="191">
        <f t="shared" si="6904"/>
        <v>0</v>
      </c>
      <c r="AX1686" s="191">
        <f t="shared" ref="AX1686:BH1686" si="6995">AX1507+AW1686</f>
        <v>0</v>
      </c>
      <c r="AY1686" s="191">
        <f t="shared" si="6995"/>
        <v>0</v>
      </c>
      <c r="AZ1686" s="191">
        <f t="shared" si="6995"/>
        <v>0</v>
      </c>
      <c r="BA1686" s="191">
        <f t="shared" si="6995"/>
        <v>0</v>
      </c>
      <c r="BB1686" s="191">
        <f t="shared" si="6995"/>
        <v>0</v>
      </c>
      <c r="BC1686" s="191">
        <f t="shared" si="6995"/>
        <v>0</v>
      </c>
      <c r="BD1686" s="191">
        <f t="shared" si="6995"/>
        <v>0</v>
      </c>
      <c r="BE1686" s="191">
        <f t="shared" si="6995"/>
        <v>0</v>
      </c>
      <c r="BF1686" s="191">
        <f t="shared" si="6995"/>
        <v>0</v>
      </c>
      <c r="BG1686" s="191">
        <f t="shared" si="6995"/>
        <v>0</v>
      </c>
      <c r="BH1686" s="191">
        <f t="shared" si="6995"/>
        <v>0</v>
      </c>
      <c r="BI1686" s="191"/>
      <c r="BV1686" s="163"/>
      <c r="CI1686" s="163"/>
      <c r="CV1686" s="163"/>
      <c r="DI1686" s="163"/>
      <c r="DV1686" s="163"/>
      <c r="EI1686" s="163"/>
    </row>
    <row r="1687" spans="1:139" ht="15.75" hidden="1" customHeight="1" outlineLevel="1" x14ac:dyDescent="0.25">
      <c r="A1687" s="2">
        <f t="shared" ref="A1687:E1687" si="6996">A1508</f>
        <v>120</v>
      </c>
      <c r="B1687" s="1">
        <f t="shared" si="6996"/>
        <v>0</v>
      </c>
      <c r="C1687" s="1">
        <f t="shared" si="6996"/>
        <v>0</v>
      </c>
      <c r="D1687" s="2">
        <f t="shared" si="6996"/>
        <v>0</v>
      </c>
      <c r="E1687" s="162">
        <f t="shared" si="6996"/>
        <v>0</v>
      </c>
      <c r="F1687" s="84"/>
      <c r="G1687" s="221"/>
      <c r="H1687" s="221"/>
      <c r="J1687" s="191">
        <f t="shared" ref="J1687:U1687" si="6997">J1508+I1687</f>
        <v>0</v>
      </c>
      <c r="K1687" s="191">
        <f t="shared" si="6997"/>
        <v>0</v>
      </c>
      <c r="L1687" s="191">
        <f t="shared" si="6997"/>
        <v>0</v>
      </c>
      <c r="M1687" s="191">
        <f t="shared" si="6997"/>
        <v>0</v>
      </c>
      <c r="N1687" s="191">
        <f t="shared" si="6997"/>
        <v>0</v>
      </c>
      <c r="O1687" s="191">
        <f t="shared" si="6997"/>
        <v>0</v>
      </c>
      <c r="P1687" s="191">
        <f t="shared" si="6997"/>
        <v>0</v>
      </c>
      <c r="Q1687" s="191">
        <f t="shared" si="6997"/>
        <v>0</v>
      </c>
      <c r="R1687" s="191">
        <f t="shared" si="6997"/>
        <v>0</v>
      </c>
      <c r="S1687" s="191">
        <f t="shared" si="6997"/>
        <v>0</v>
      </c>
      <c r="T1687" s="191">
        <f t="shared" si="6997"/>
        <v>0</v>
      </c>
      <c r="U1687" s="191">
        <f t="shared" si="6997"/>
        <v>0</v>
      </c>
      <c r="V1687" s="163"/>
      <c r="W1687" s="191">
        <f t="shared" si="6901"/>
        <v>0</v>
      </c>
      <c r="X1687" s="191">
        <f t="shared" ref="X1687:AH1687" si="6998">X1508+W1687</f>
        <v>0</v>
      </c>
      <c r="Y1687" s="191">
        <f t="shared" si="6998"/>
        <v>0</v>
      </c>
      <c r="Z1687" s="191">
        <f t="shared" si="6998"/>
        <v>0</v>
      </c>
      <c r="AA1687" s="191">
        <f t="shared" si="6998"/>
        <v>0</v>
      </c>
      <c r="AB1687" s="191">
        <f t="shared" si="6998"/>
        <v>0</v>
      </c>
      <c r="AC1687" s="191">
        <f t="shared" si="6998"/>
        <v>0</v>
      </c>
      <c r="AD1687" s="191">
        <f t="shared" si="6998"/>
        <v>0</v>
      </c>
      <c r="AE1687" s="191">
        <f t="shared" si="6998"/>
        <v>0</v>
      </c>
      <c r="AF1687" s="191">
        <f t="shared" si="6998"/>
        <v>0</v>
      </c>
      <c r="AG1687" s="191">
        <f t="shared" si="6998"/>
        <v>0</v>
      </c>
      <c r="AH1687" s="191">
        <f t="shared" si="6998"/>
        <v>0</v>
      </c>
      <c r="AI1687" s="191"/>
      <c r="AJ1687" s="191">
        <f t="shared" si="6841"/>
        <v>0</v>
      </c>
      <c r="AK1687" s="191">
        <f t="shared" ref="AK1687:AU1687" si="6999">AK1508+AJ1687</f>
        <v>0</v>
      </c>
      <c r="AL1687" s="191">
        <f t="shared" si="6999"/>
        <v>0</v>
      </c>
      <c r="AM1687" s="191">
        <f t="shared" si="6999"/>
        <v>0</v>
      </c>
      <c r="AN1687" s="191">
        <f t="shared" si="6999"/>
        <v>0</v>
      </c>
      <c r="AO1687" s="191">
        <f t="shared" si="6999"/>
        <v>0</v>
      </c>
      <c r="AP1687" s="191">
        <f t="shared" si="6999"/>
        <v>0</v>
      </c>
      <c r="AQ1687" s="191">
        <f t="shared" si="6999"/>
        <v>0</v>
      </c>
      <c r="AR1687" s="191">
        <f t="shared" si="6999"/>
        <v>0</v>
      </c>
      <c r="AS1687" s="191">
        <f t="shared" si="6999"/>
        <v>0</v>
      </c>
      <c r="AT1687" s="191">
        <f t="shared" si="6999"/>
        <v>0</v>
      </c>
      <c r="AU1687" s="191">
        <f t="shared" si="6999"/>
        <v>0</v>
      </c>
      <c r="AV1687" s="191"/>
      <c r="AW1687" s="191">
        <f t="shared" si="6904"/>
        <v>0</v>
      </c>
      <c r="AX1687" s="191">
        <f t="shared" ref="AX1687:BH1687" si="7000">AX1508+AW1687</f>
        <v>0</v>
      </c>
      <c r="AY1687" s="191">
        <f t="shared" si="7000"/>
        <v>0</v>
      </c>
      <c r="AZ1687" s="191">
        <f t="shared" si="7000"/>
        <v>0</v>
      </c>
      <c r="BA1687" s="191">
        <f t="shared" si="7000"/>
        <v>0</v>
      </c>
      <c r="BB1687" s="191">
        <f t="shared" si="7000"/>
        <v>0</v>
      </c>
      <c r="BC1687" s="191">
        <f t="shared" si="7000"/>
        <v>0</v>
      </c>
      <c r="BD1687" s="191">
        <f t="shared" si="7000"/>
        <v>0</v>
      </c>
      <c r="BE1687" s="191">
        <f t="shared" si="7000"/>
        <v>0</v>
      </c>
      <c r="BF1687" s="191">
        <f t="shared" si="7000"/>
        <v>0</v>
      </c>
      <c r="BG1687" s="191">
        <f t="shared" si="7000"/>
        <v>0</v>
      </c>
      <c r="BH1687" s="191">
        <f t="shared" si="7000"/>
        <v>0</v>
      </c>
      <c r="BI1687" s="191"/>
      <c r="BV1687" s="163"/>
      <c r="CI1687" s="163"/>
      <c r="CV1687" s="163"/>
      <c r="DI1687" s="163"/>
      <c r="DV1687" s="163"/>
      <c r="EI1687" s="163"/>
    </row>
    <row r="1688" spans="1:139" ht="15.75" hidden="1" customHeight="1" outlineLevel="1" x14ac:dyDescent="0.25">
      <c r="A1688" s="2">
        <f t="shared" ref="A1688:E1688" si="7001">A1509</f>
        <v>121</v>
      </c>
      <c r="B1688" s="1">
        <f t="shared" si="7001"/>
        <v>0</v>
      </c>
      <c r="C1688" s="1">
        <f t="shared" si="7001"/>
        <v>0</v>
      </c>
      <c r="D1688" s="2">
        <f t="shared" si="7001"/>
        <v>0</v>
      </c>
      <c r="E1688" s="162">
        <f t="shared" si="7001"/>
        <v>0</v>
      </c>
      <c r="F1688" s="84"/>
      <c r="G1688" s="221"/>
      <c r="H1688" s="221"/>
      <c r="J1688" s="191">
        <f t="shared" ref="J1688:U1688" si="7002">J1509+I1688</f>
        <v>0</v>
      </c>
      <c r="K1688" s="191">
        <f t="shared" si="7002"/>
        <v>0</v>
      </c>
      <c r="L1688" s="191">
        <f t="shared" si="7002"/>
        <v>0</v>
      </c>
      <c r="M1688" s="191">
        <f t="shared" si="7002"/>
        <v>0</v>
      </c>
      <c r="N1688" s="191">
        <f t="shared" si="7002"/>
        <v>0</v>
      </c>
      <c r="O1688" s="191">
        <f t="shared" si="7002"/>
        <v>0</v>
      </c>
      <c r="P1688" s="191">
        <f t="shared" si="7002"/>
        <v>0</v>
      </c>
      <c r="Q1688" s="191">
        <f t="shared" si="7002"/>
        <v>0</v>
      </c>
      <c r="R1688" s="191">
        <f t="shared" si="7002"/>
        <v>0</v>
      </c>
      <c r="S1688" s="191">
        <f t="shared" si="7002"/>
        <v>0</v>
      </c>
      <c r="T1688" s="191">
        <f t="shared" si="7002"/>
        <v>0</v>
      </c>
      <c r="U1688" s="191">
        <f t="shared" si="7002"/>
        <v>0</v>
      </c>
      <c r="V1688" s="163"/>
      <c r="W1688" s="191">
        <f t="shared" si="6901"/>
        <v>0</v>
      </c>
      <c r="X1688" s="191">
        <f t="shared" ref="X1688:AH1688" si="7003">X1509+W1688</f>
        <v>0</v>
      </c>
      <c r="Y1688" s="191">
        <f t="shared" si="7003"/>
        <v>0</v>
      </c>
      <c r="Z1688" s="191">
        <f t="shared" si="7003"/>
        <v>0</v>
      </c>
      <c r="AA1688" s="191">
        <f t="shared" si="7003"/>
        <v>0</v>
      </c>
      <c r="AB1688" s="191">
        <f t="shared" si="7003"/>
        <v>0</v>
      </c>
      <c r="AC1688" s="191">
        <f t="shared" si="7003"/>
        <v>0</v>
      </c>
      <c r="AD1688" s="191">
        <f t="shared" si="7003"/>
        <v>0</v>
      </c>
      <c r="AE1688" s="191">
        <f t="shared" si="7003"/>
        <v>0</v>
      </c>
      <c r="AF1688" s="191">
        <f t="shared" si="7003"/>
        <v>0</v>
      </c>
      <c r="AG1688" s="191">
        <f t="shared" si="7003"/>
        <v>0</v>
      </c>
      <c r="AH1688" s="191">
        <f t="shared" si="7003"/>
        <v>0</v>
      </c>
      <c r="AI1688" s="191"/>
      <c r="AJ1688" s="191">
        <f t="shared" ref="AJ1688:AJ1702" si="7004">AJ1509+AH1688</f>
        <v>0</v>
      </c>
      <c r="AK1688" s="191">
        <f t="shared" ref="AK1688:AU1688" si="7005">AK1509+AJ1688</f>
        <v>0</v>
      </c>
      <c r="AL1688" s="191">
        <f t="shared" si="7005"/>
        <v>0</v>
      </c>
      <c r="AM1688" s="191">
        <f t="shared" si="7005"/>
        <v>0</v>
      </c>
      <c r="AN1688" s="191">
        <f t="shared" si="7005"/>
        <v>0</v>
      </c>
      <c r="AO1688" s="191">
        <f t="shared" si="7005"/>
        <v>0</v>
      </c>
      <c r="AP1688" s="191">
        <f t="shared" si="7005"/>
        <v>0</v>
      </c>
      <c r="AQ1688" s="191">
        <f t="shared" si="7005"/>
        <v>0</v>
      </c>
      <c r="AR1688" s="191">
        <f t="shared" si="7005"/>
        <v>0</v>
      </c>
      <c r="AS1688" s="191">
        <f t="shared" si="7005"/>
        <v>0</v>
      </c>
      <c r="AT1688" s="191">
        <f t="shared" si="7005"/>
        <v>0</v>
      </c>
      <c r="AU1688" s="191">
        <f t="shared" si="7005"/>
        <v>0</v>
      </c>
      <c r="AV1688" s="191"/>
      <c r="AW1688" s="191">
        <f t="shared" si="6904"/>
        <v>0</v>
      </c>
      <c r="AX1688" s="191">
        <f t="shared" ref="AX1688:BH1688" si="7006">AX1509+AW1688</f>
        <v>0</v>
      </c>
      <c r="AY1688" s="191">
        <f t="shared" si="7006"/>
        <v>0</v>
      </c>
      <c r="AZ1688" s="191">
        <f t="shared" si="7006"/>
        <v>0</v>
      </c>
      <c r="BA1688" s="191">
        <f t="shared" si="7006"/>
        <v>0</v>
      </c>
      <c r="BB1688" s="191">
        <f t="shared" si="7006"/>
        <v>0</v>
      </c>
      <c r="BC1688" s="191">
        <f t="shared" si="7006"/>
        <v>0</v>
      </c>
      <c r="BD1688" s="191">
        <f t="shared" si="7006"/>
        <v>0</v>
      </c>
      <c r="BE1688" s="191">
        <f t="shared" si="7006"/>
        <v>0</v>
      </c>
      <c r="BF1688" s="191">
        <f t="shared" si="7006"/>
        <v>0</v>
      </c>
      <c r="BG1688" s="191">
        <f t="shared" si="7006"/>
        <v>0</v>
      </c>
      <c r="BH1688" s="191">
        <f t="shared" si="7006"/>
        <v>0</v>
      </c>
      <c r="BI1688" s="191"/>
      <c r="BV1688" s="163"/>
      <c r="CI1688" s="163"/>
      <c r="CV1688" s="163"/>
      <c r="DI1688" s="163"/>
      <c r="DV1688" s="163"/>
      <c r="EI1688" s="163"/>
    </row>
    <row r="1689" spans="1:139" ht="15.75" hidden="1" customHeight="1" outlineLevel="1" x14ac:dyDescent="0.25">
      <c r="A1689" s="2">
        <f t="shared" ref="A1689:E1689" si="7007">A1510</f>
        <v>122</v>
      </c>
      <c r="B1689" s="1">
        <f t="shared" si="7007"/>
        <v>0</v>
      </c>
      <c r="C1689" s="1">
        <f t="shared" si="7007"/>
        <v>0</v>
      </c>
      <c r="D1689" s="2">
        <f t="shared" si="7007"/>
        <v>0</v>
      </c>
      <c r="E1689" s="162">
        <f t="shared" si="7007"/>
        <v>0</v>
      </c>
      <c r="F1689" s="84"/>
      <c r="G1689" s="221"/>
      <c r="H1689" s="221"/>
      <c r="J1689" s="191">
        <f t="shared" ref="J1689:U1689" si="7008">J1510+I1689</f>
        <v>0</v>
      </c>
      <c r="K1689" s="191">
        <f t="shared" si="7008"/>
        <v>0</v>
      </c>
      <c r="L1689" s="191">
        <f t="shared" si="7008"/>
        <v>0</v>
      </c>
      <c r="M1689" s="191">
        <f t="shared" si="7008"/>
        <v>0</v>
      </c>
      <c r="N1689" s="191">
        <f t="shared" si="7008"/>
        <v>0</v>
      </c>
      <c r="O1689" s="191">
        <f t="shared" si="7008"/>
        <v>0</v>
      </c>
      <c r="P1689" s="191">
        <f t="shared" si="7008"/>
        <v>0</v>
      </c>
      <c r="Q1689" s="191">
        <f t="shared" si="7008"/>
        <v>0</v>
      </c>
      <c r="R1689" s="191">
        <f t="shared" si="7008"/>
        <v>0</v>
      </c>
      <c r="S1689" s="191">
        <f t="shared" si="7008"/>
        <v>0</v>
      </c>
      <c r="T1689" s="191">
        <f t="shared" si="7008"/>
        <v>0</v>
      </c>
      <c r="U1689" s="191">
        <f t="shared" si="7008"/>
        <v>0</v>
      </c>
      <c r="V1689" s="163"/>
      <c r="W1689" s="191">
        <f t="shared" si="6901"/>
        <v>0</v>
      </c>
      <c r="X1689" s="191">
        <f t="shared" ref="X1689:AH1689" si="7009">X1510+W1689</f>
        <v>0</v>
      </c>
      <c r="Y1689" s="191">
        <f t="shared" si="7009"/>
        <v>0</v>
      </c>
      <c r="Z1689" s="191">
        <f t="shared" si="7009"/>
        <v>0</v>
      </c>
      <c r="AA1689" s="191">
        <f t="shared" si="7009"/>
        <v>0</v>
      </c>
      <c r="AB1689" s="191">
        <f t="shared" si="7009"/>
        <v>0</v>
      </c>
      <c r="AC1689" s="191">
        <f t="shared" si="7009"/>
        <v>0</v>
      </c>
      <c r="AD1689" s="191">
        <f t="shared" si="7009"/>
        <v>0</v>
      </c>
      <c r="AE1689" s="191">
        <f t="shared" si="7009"/>
        <v>0</v>
      </c>
      <c r="AF1689" s="191">
        <f t="shared" si="7009"/>
        <v>0</v>
      </c>
      <c r="AG1689" s="191">
        <f t="shared" si="7009"/>
        <v>0</v>
      </c>
      <c r="AH1689" s="191">
        <f t="shared" si="7009"/>
        <v>0</v>
      </c>
      <c r="AI1689" s="191"/>
      <c r="AJ1689" s="191">
        <f t="shared" si="7004"/>
        <v>0</v>
      </c>
      <c r="AK1689" s="191">
        <f t="shared" ref="AK1689:AU1689" si="7010">AK1510+AJ1689</f>
        <v>0</v>
      </c>
      <c r="AL1689" s="191">
        <f t="shared" si="7010"/>
        <v>0</v>
      </c>
      <c r="AM1689" s="191">
        <f t="shared" si="7010"/>
        <v>0</v>
      </c>
      <c r="AN1689" s="191">
        <f t="shared" si="7010"/>
        <v>0</v>
      </c>
      <c r="AO1689" s="191">
        <f t="shared" si="7010"/>
        <v>0</v>
      </c>
      <c r="AP1689" s="191">
        <f t="shared" si="7010"/>
        <v>0</v>
      </c>
      <c r="AQ1689" s="191">
        <f t="shared" si="7010"/>
        <v>0</v>
      </c>
      <c r="AR1689" s="191">
        <f t="shared" si="7010"/>
        <v>0</v>
      </c>
      <c r="AS1689" s="191">
        <f t="shared" si="7010"/>
        <v>0</v>
      </c>
      <c r="AT1689" s="191">
        <f t="shared" si="7010"/>
        <v>0</v>
      </c>
      <c r="AU1689" s="191">
        <f t="shared" si="7010"/>
        <v>0</v>
      </c>
      <c r="AV1689" s="191"/>
      <c r="AW1689" s="191">
        <f t="shared" si="6904"/>
        <v>0</v>
      </c>
      <c r="AX1689" s="191">
        <f t="shared" ref="AX1689:BH1689" si="7011">AX1510+AW1689</f>
        <v>0</v>
      </c>
      <c r="AY1689" s="191">
        <f t="shared" si="7011"/>
        <v>0</v>
      </c>
      <c r="AZ1689" s="191">
        <f t="shared" si="7011"/>
        <v>0</v>
      </c>
      <c r="BA1689" s="191">
        <f t="shared" si="7011"/>
        <v>0</v>
      </c>
      <c r="BB1689" s="191">
        <f t="shared" si="7011"/>
        <v>0</v>
      </c>
      <c r="BC1689" s="191">
        <f t="shared" si="7011"/>
        <v>0</v>
      </c>
      <c r="BD1689" s="191">
        <f t="shared" si="7011"/>
        <v>0</v>
      </c>
      <c r="BE1689" s="191">
        <f t="shared" si="7011"/>
        <v>0</v>
      </c>
      <c r="BF1689" s="191">
        <f t="shared" si="7011"/>
        <v>0</v>
      </c>
      <c r="BG1689" s="191">
        <f t="shared" si="7011"/>
        <v>0</v>
      </c>
      <c r="BH1689" s="191">
        <f t="shared" si="7011"/>
        <v>0</v>
      </c>
      <c r="BI1689" s="191"/>
      <c r="BV1689" s="163"/>
      <c r="CI1689" s="163"/>
      <c r="CV1689" s="163"/>
      <c r="DI1689" s="163"/>
      <c r="DV1689" s="163"/>
      <c r="EI1689" s="163"/>
    </row>
    <row r="1690" spans="1:139" ht="15.75" hidden="1" customHeight="1" outlineLevel="1" x14ac:dyDescent="0.25">
      <c r="A1690" s="2">
        <f t="shared" ref="A1690:E1690" si="7012">A1511</f>
        <v>123</v>
      </c>
      <c r="B1690" s="1">
        <f t="shared" si="7012"/>
        <v>0</v>
      </c>
      <c r="C1690" s="1">
        <f t="shared" si="7012"/>
        <v>0</v>
      </c>
      <c r="D1690" s="2">
        <f t="shared" si="7012"/>
        <v>0</v>
      </c>
      <c r="E1690" s="162">
        <f t="shared" si="7012"/>
        <v>0</v>
      </c>
      <c r="F1690" s="84"/>
      <c r="G1690" s="221"/>
      <c r="H1690" s="221"/>
      <c r="J1690" s="191">
        <f t="shared" ref="J1690:U1690" si="7013">J1511+I1690</f>
        <v>0</v>
      </c>
      <c r="K1690" s="191">
        <f t="shared" si="7013"/>
        <v>0</v>
      </c>
      <c r="L1690" s="191">
        <f t="shared" si="7013"/>
        <v>0</v>
      </c>
      <c r="M1690" s="191">
        <f t="shared" si="7013"/>
        <v>0</v>
      </c>
      <c r="N1690" s="191">
        <f t="shared" si="7013"/>
        <v>0</v>
      </c>
      <c r="O1690" s="191">
        <f t="shared" si="7013"/>
        <v>0</v>
      </c>
      <c r="P1690" s="191">
        <f t="shared" si="7013"/>
        <v>0</v>
      </c>
      <c r="Q1690" s="191">
        <f t="shared" si="7013"/>
        <v>0</v>
      </c>
      <c r="R1690" s="191">
        <f t="shared" si="7013"/>
        <v>0</v>
      </c>
      <c r="S1690" s="191">
        <f t="shared" si="7013"/>
        <v>0</v>
      </c>
      <c r="T1690" s="191">
        <f t="shared" si="7013"/>
        <v>0</v>
      </c>
      <c r="U1690" s="191">
        <f t="shared" si="7013"/>
        <v>0</v>
      </c>
      <c r="V1690" s="163"/>
      <c r="W1690" s="191">
        <f t="shared" si="6901"/>
        <v>0</v>
      </c>
      <c r="X1690" s="191">
        <f t="shared" ref="X1690:AH1690" si="7014">X1511+W1690</f>
        <v>0</v>
      </c>
      <c r="Y1690" s="191">
        <f t="shared" si="7014"/>
        <v>0</v>
      </c>
      <c r="Z1690" s="191">
        <f t="shared" si="7014"/>
        <v>0</v>
      </c>
      <c r="AA1690" s="191">
        <f t="shared" si="7014"/>
        <v>0</v>
      </c>
      <c r="AB1690" s="191">
        <f t="shared" si="7014"/>
        <v>0</v>
      </c>
      <c r="AC1690" s="191">
        <f t="shared" si="7014"/>
        <v>0</v>
      </c>
      <c r="AD1690" s="191">
        <f t="shared" si="7014"/>
        <v>0</v>
      </c>
      <c r="AE1690" s="191">
        <f t="shared" si="7014"/>
        <v>0</v>
      </c>
      <c r="AF1690" s="191">
        <f t="shared" si="7014"/>
        <v>0</v>
      </c>
      <c r="AG1690" s="191">
        <f t="shared" si="7014"/>
        <v>0</v>
      </c>
      <c r="AH1690" s="191">
        <f t="shared" si="7014"/>
        <v>0</v>
      </c>
      <c r="AI1690" s="191"/>
      <c r="AJ1690" s="191">
        <f t="shared" si="7004"/>
        <v>0</v>
      </c>
      <c r="AK1690" s="191">
        <f t="shared" ref="AK1690:AU1690" si="7015">AK1511+AJ1690</f>
        <v>0</v>
      </c>
      <c r="AL1690" s="191">
        <f t="shared" si="7015"/>
        <v>0</v>
      </c>
      <c r="AM1690" s="191">
        <f t="shared" si="7015"/>
        <v>0</v>
      </c>
      <c r="AN1690" s="191">
        <f t="shared" si="7015"/>
        <v>0</v>
      </c>
      <c r="AO1690" s="191">
        <f t="shared" si="7015"/>
        <v>0</v>
      </c>
      <c r="AP1690" s="191">
        <f t="shared" si="7015"/>
        <v>0</v>
      </c>
      <c r="AQ1690" s="191">
        <f t="shared" si="7015"/>
        <v>0</v>
      </c>
      <c r="AR1690" s="191">
        <f t="shared" si="7015"/>
        <v>0</v>
      </c>
      <c r="AS1690" s="191">
        <f t="shared" si="7015"/>
        <v>0</v>
      </c>
      <c r="AT1690" s="191">
        <f t="shared" si="7015"/>
        <v>0</v>
      </c>
      <c r="AU1690" s="191">
        <f t="shared" si="7015"/>
        <v>0</v>
      </c>
      <c r="AV1690" s="191"/>
      <c r="AW1690" s="191">
        <f t="shared" si="6904"/>
        <v>0</v>
      </c>
      <c r="AX1690" s="191">
        <f t="shared" ref="AX1690:BH1690" si="7016">AX1511+AW1690</f>
        <v>0</v>
      </c>
      <c r="AY1690" s="191">
        <f t="shared" si="7016"/>
        <v>0</v>
      </c>
      <c r="AZ1690" s="191">
        <f t="shared" si="7016"/>
        <v>0</v>
      </c>
      <c r="BA1690" s="191">
        <f t="shared" si="7016"/>
        <v>0</v>
      </c>
      <c r="BB1690" s="191">
        <f t="shared" si="7016"/>
        <v>0</v>
      </c>
      <c r="BC1690" s="191">
        <f t="shared" si="7016"/>
        <v>0</v>
      </c>
      <c r="BD1690" s="191">
        <f t="shared" si="7016"/>
        <v>0</v>
      </c>
      <c r="BE1690" s="191">
        <f t="shared" si="7016"/>
        <v>0</v>
      </c>
      <c r="BF1690" s="191">
        <f t="shared" si="7016"/>
        <v>0</v>
      </c>
      <c r="BG1690" s="191">
        <f t="shared" si="7016"/>
        <v>0</v>
      </c>
      <c r="BH1690" s="191">
        <f t="shared" si="7016"/>
        <v>0</v>
      </c>
      <c r="BI1690" s="191"/>
      <c r="BV1690" s="163"/>
      <c r="CI1690" s="163"/>
      <c r="CV1690" s="163"/>
      <c r="DI1690" s="163"/>
      <c r="DV1690" s="163"/>
      <c r="EI1690" s="163"/>
    </row>
    <row r="1691" spans="1:139" ht="15.75" hidden="1" customHeight="1" outlineLevel="1" x14ac:dyDescent="0.25">
      <c r="A1691" s="2">
        <f t="shared" ref="A1691:E1691" si="7017">A1512</f>
        <v>124</v>
      </c>
      <c r="B1691" s="1">
        <f t="shared" si="7017"/>
        <v>0</v>
      </c>
      <c r="C1691" s="1">
        <f t="shared" si="7017"/>
        <v>0</v>
      </c>
      <c r="D1691" s="2">
        <f t="shared" si="7017"/>
        <v>0</v>
      </c>
      <c r="E1691" s="162">
        <f t="shared" si="7017"/>
        <v>0</v>
      </c>
      <c r="F1691" s="84"/>
      <c r="G1691" s="221"/>
      <c r="H1691" s="221"/>
      <c r="J1691" s="191">
        <f t="shared" ref="J1691:U1691" si="7018">J1512+I1691</f>
        <v>0</v>
      </c>
      <c r="K1691" s="191">
        <f t="shared" si="7018"/>
        <v>0</v>
      </c>
      <c r="L1691" s="191">
        <f t="shared" si="7018"/>
        <v>0</v>
      </c>
      <c r="M1691" s="191">
        <f t="shared" si="7018"/>
        <v>0</v>
      </c>
      <c r="N1691" s="191">
        <f t="shared" si="7018"/>
        <v>0</v>
      </c>
      <c r="O1691" s="191">
        <f t="shared" si="7018"/>
        <v>0</v>
      </c>
      <c r="P1691" s="191">
        <f t="shared" si="7018"/>
        <v>0</v>
      </c>
      <c r="Q1691" s="191">
        <f t="shared" si="7018"/>
        <v>0</v>
      </c>
      <c r="R1691" s="191">
        <f t="shared" si="7018"/>
        <v>0</v>
      </c>
      <c r="S1691" s="191">
        <f t="shared" si="7018"/>
        <v>0</v>
      </c>
      <c r="T1691" s="191">
        <f t="shared" si="7018"/>
        <v>0</v>
      </c>
      <c r="U1691" s="191">
        <f t="shared" si="7018"/>
        <v>0</v>
      </c>
      <c r="V1691" s="163"/>
      <c r="W1691" s="191">
        <f t="shared" si="6901"/>
        <v>0</v>
      </c>
      <c r="X1691" s="191">
        <f t="shared" ref="X1691:AH1691" si="7019">X1512+W1691</f>
        <v>0</v>
      </c>
      <c r="Y1691" s="191">
        <f t="shared" si="7019"/>
        <v>0</v>
      </c>
      <c r="Z1691" s="191">
        <f t="shared" si="7019"/>
        <v>0</v>
      </c>
      <c r="AA1691" s="191">
        <f t="shared" si="7019"/>
        <v>0</v>
      </c>
      <c r="AB1691" s="191">
        <f t="shared" si="7019"/>
        <v>0</v>
      </c>
      <c r="AC1691" s="191">
        <f t="shared" si="7019"/>
        <v>0</v>
      </c>
      <c r="AD1691" s="191">
        <f t="shared" si="7019"/>
        <v>0</v>
      </c>
      <c r="AE1691" s="191">
        <f t="shared" si="7019"/>
        <v>0</v>
      </c>
      <c r="AF1691" s="191">
        <f t="shared" si="7019"/>
        <v>0</v>
      </c>
      <c r="AG1691" s="191">
        <f t="shared" si="7019"/>
        <v>0</v>
      </c>
      <c r="AH1691" s="191">
        <f t="shared" si="7019"/>
        <v>0</v>
      </c>
      <c r="AI1691" s="191"/>
      <c r="AJ1691" s="191">
        <f t="shared" si="7004"/>
        <v>0</v>
      </c>
      <c r="AK1691" s="191">
        <f t="shared" ref="AK1691:AU1691" si="7020">AK1512+AJ1691</f>
        <v>0</v>
      </c>
      <c r="AL1691" s="191">
        <f t="shared" si="7020"/>
        <v>0</v>
      </c>
      <c r="AM1691" s="191">
        <f t="shared" si="7020"/>
        <v>0</v>
      </c>
      <c r="AN1691" s="191">
        <f t="shared" si="7020"/>
        <v>0</v>
      </c>
      <c r="AO1691" s="191">
        <f t="shared" si="7020"/>
        <v>0</v>
      </c>
      <c r="AP1691" s="191">
        <f t="shared" si="7020"/>
        <v>0</v>
      </c>
      <c r="AQ1691" s="191">
        <f t="shared" si="7020"/>
        <v>0</v>
      </c>
      <c r="AR1691" s="191">
        <f t="shared" si="7020"/>
        <v>0</v>
      </c>
      <c r="AS1691" s="191">
        <f t="shared" si="7020"/>
        <v>0</v>
      </c>
      <c r="AT1691" s="191">
        <f t="shared" si="7020"/>
        <v>0</v>
      </c>
      <c r="AU1691" s="191">
        <f t="shared" si="7020"/>
        <v>0</v>
      </c>
      <c r="AV1691" s="191"/>
      <c r="AW1691" s="191">
        <f t="shared" si="6904"/>
        <v>0</v>
      </c>
      <c r="AX1691" s="191">
        <f t="shared" ref="AX1691:BH1691" si="7021">AX1512+AW1691</f>
        <v>0</v>
      </c>
      <c r="AY1691" s="191">
        <f t="shared" si="7021"/>
        <v>0</v>
      </c>
      <c r="AZ1691" s="191">
        <f t="shared" si="7021"/>
        <v>0</v>
      </c>
      <c r="BA1691" s="191">
        <f t="shared" si="7021"/>
        <v>0</v>
      </c>
      <c r="BB1691" s="191">
        <f t="shared" si="7021"/>
        <v>0</v>
      </c>
      <c r="BC1691" s="191">
        <f t="shared" si="7021"/>
        <v>0</v>
      </c>
      <c r="BD1691" s="191">
        <f t="shared" si="7021"/>
        <v>0</v>
      </c>
      <c r="BE1691" s="191">
        <f t="shared" si="7021"/>
        <v>0</v>
      </c>
      <c r="BF1691" s="191">
        <f t="shared" si="7021"/>
        <v>0</v>
      </c>
      <c r="BG1691" s="191">
        <f t="shared" si="7021"/>
        <v>0</v>
      </c>
      <c r="BH1691" s="191">
        <f t="shared" si="7021"/>
        <v>0</v>
      </c>
      <c r="BI1691" s="191"/>
      <c r="BV1691" s="163"/>
      <c r="CI1691" s="163"/>
      <c r="CV1691" s="163"/>
      <c r="DI1691" s="163"/>
      <c r="DV1691" s="163"/>
      <c r="EI1691" s="163"/>
    </row>
    <row r="1692" spans="1:139" ht="15.75" hidden="1" customHeight="1" outlineLevel="1" x14ac:dyDescent="0.25">
      <c r="A1692" s="2">
        <f t="shared" ref="A1692:E1692" si="7022">A1513</f>
        <v>125</v>
      </c>
      <c r="B1692" s="1">
        <f t="shared" si="7022"/>
        <v>0</v>
      </c>
      <c r="C1692" s="1">
        <f t="shared" si="7022"/>
        <v>0</v>
      </c>
      <c r="D1692" s="2">
        <f t="shared" si="7022"/>
        <v>0</v>
      </c>
      <c r="E1692" s="162">
        <f t="shared" si="7022"/>
        <v>0</v>
      </c>
      <c r="F1692" s="84"/>
      <c r="G1692" s="221"/>
      <c r="H1692" s="221"/>
      <c r="J1692" s="191">
        <f t="shared" ref="J1692:U1692" si="7023">J1513+I1692</f>
        <v>0</v>
      </c>
      <c r="K1692" s="191">
        <f t="shared" si="7023"/>
        <v>0</v>
      </c>
      <c r="L1692" s="191">
        <f t="shared" si="7023"/>
        <v>0</v>
      </c>
      <c r="M1692" s="191">
        <f t="shared" si="7023"/>
        <v>0</v>
      </c>
      <c r="N1692" s="191">
        <f t="shared" si="7023"/>
        <v>0</v>
      </c>
      <c r="O1692" s="191">
        <f t="shared" si="7023"/>
        <v>0</v>
      </c>
      <c r="P1692" s="191">
        <f t="shared" si="7023"/>
        <v>0</v>
      </c>
      <c r="Q1692" s="191">
        <f t="shared" si="7023"/>
        <v>0</v>
      </c>
      <c r="R1692" s="191">
        <f t="shared" si="7023"/>
        <v>0</v>
      </c>
      <c r="S1692" s="191">
        <f t="shared" si="7023"/>
        <v>0</v>
      </c>
      <c r="T1692" s="191">
        <f t="shared" si="7023"/>
        <v>0</v>
      </c>
      <c r="U1692" s="191">
        <f t="shared" si="7023"/>
        <v>0</v>
      </c>
      <c r="V1692" s="163"/>
      <c r="W1692" s="191">
        <f t="shared" si="6901"/>
        <v>0</v>
      </c>
      <c r="X1692" s="191">
        <f t="shared" ref="X1692:AH1692" si="7024">X1513+W1692</f>
        <v>0</v>
      </c>
      <c r="Y1692" s="191">
        <f t="shared" si="7024"/>
        <v>0</v>
      </c>
      <c r="Z1692" s="191">
        <f t="shared" si="7024"/>
        <v>0</v>
      </c>
      <c r="AA1692" s="191">
        <f t="shared" si="7024"/>
        <v>0</v>
      </c>
      <c r="AB1692" s="191">
        <f t="shared" si="7024"/>
        <v>0</v>
      </c>
      <c r="AC1692" s="191">
        <f t="shared" si="7024"/>
        <v>0</v>
      </c>
      <c r="AD1692" s="191">
        <f t="shared" si="7024"/>
        <v>0</v>
      </c>
      <c r="AE1692" s="191">
        <f t="shared" si="7024"/>
        <v>0</v>
      </c>
      <c r="AF1692" s="191">
        <f t="shared" si="7024"/>
        <v>0</v>
      </c>
      <c r="AG1692" s="191">
        <f t="shared" si="7024"/>
        <v>0</v>
      </c>
      <c r="AH1692" s="191">
        <f t="shared" si="7024"/>
        <v>0</v>
      </c>
      <c r="AI1692" s="191"/>
      <c r="AJ1692" s="191">
        <f t="shared" si="7004"/>
        <v>0</v>
      </c>
      <c r="AK1692" s="191">
        <f t="shared" ref="AK1692:AU1692" si="7025">AK1513+AJ1692</f>
        <v>0</v>
      </c>
      <c r="AL1692" s="191">
        <f t="shared" si="7025"/>
        <v>0</v>
      </c>
      <c r="AM1692" s="191">
        <f t="shared" si="7025"/>
        <v>0</v>
      </c>
      <c r="AN1692" s="191">
        <f t="shared" si="7025"/>
        <v>0</v>
      </c>
      <c r="AO1692" s="191">
        <f t="shared" si="7025"/>
        <v>0</v>
      </c>
      <c r="AP1692" s="191">
        <f t="shared" si="7025"/>
        <v>0</v>
      </c>
      <c r="AQ1692" s="191">
        <f t="shared" si="7025"/>
        <v>0</v>
      </c>
      <c r="AR1692" s="191">
        <f t="shared" si="7025"/>
        <v>0</v>
      </c>
      <c r="AS1692" s="191">
        <f t="shared" si="7025"/>
        <v>0</v>
      </c>
      <c r="AT1692" s="191">
        <f t="shared" si="7025"/>
        <v>0</v>
      </c>
      <c r="AU1692" s="191">
        <f t="shared" si="7025"/>
        <v>0</v>
      </c>
      <c r="AV1692" s="191"/>
      <c r="AW1692" s="191">
        <f t="shared" si="6904"/>
        <v>0</v>
      </c>
      <c r="AX1692" s="191">
        <f t="shared" ref="AX1692:BH1692" si="7026">AX1513+AW1692</f>
        <v>0</v>
      </c>
      <c r="AY1692" s="191">
        <f t="shared" si="7026"/>
        <v>0</v>
      </c>
      <c r="AZ1692" s="191">
        <f t="shared" si="7026"/>
        <v>0</v>
      </c>
      <c r="BA1692" s="191">
        <f t="shared" si="7026"/>
        <v>0</v>
      </c>
      <c r="BB1692" s="191">
        <f t="shared" si="7026"/>
        <v>0</v>
      </c>
      <c r="BC1692" s="191">
        <f t="shared" si="7026"/>
        <v>0</v>
      </c>
      <c r="BD1692" s="191">
        <f t="shared" si="7026"/>
        <v>0</v>
      </c>
      <c r="BE1692" s="191">
        <f t="shared" si="7026"/>
        <v>0</v>
      </c>
      <c r="BF1692" s="191">
        <f t="shared" si="7026"/>
        <v>0</v>
      </c>
      <c r="BG1692" s="191">
        <f t="shared" si="7026"/>
        <v>0</v>
      </c>
      <c r="BH1692" s="191">
        <f t="shared" si="7026"/>
        <v>0</v>
      </c>
      <c r="BI1692" s="191"/>
      <c r="BV1692" s="163"/>
      <c r="CI1692" s="163"/>
      <c r="CV1692" s="163"/>
      <c r="DI1692" s="163"/>
      <c r="DV1692" s="163"/>
      <c r="EI1692" s="163"/>
    </row>
    <row r="1693" spans="1:139" ht="15.75" hidden="1" customHeight="1" outlineLevel="1" x14ac:dyDescent="0.25">
      <c r="A1693" s="2">
        <f t="shared" ref="A1693:E1693" si="7027">A1514</f>
        <v>126</v>
      </c>
      <c r="B1693" s="1">
        <f t="shared" si="7027"/>
        <v>0</v>
      </c>
      <c r="C1693" s="1">
        <f t="shared" si="7027"/>
        <v>0</v>
      </c>
      <c r="D1693" s="2">
        <f t="shared" si="7027"/>
        <v>0</v>
      </c>
      <c r="E1693" s="162">
        <f t="shared" si="7027"/>
        <v>0</v>
      </c>
      <c r="F1693" s="84"/>
      <c r="G1693" s="221"/>
      <c r="H1693" s="221"/>
      <c r="J1693" s="191">
        <f t="shared" ref="J1693:U1693" si="7028">J1514+I1693</f>
        <v>0</v>
      </c>
      <c r="K1693" s="191">
        <f t="shared" si="7028"/>
        <v>0</v>
      </c>
      <c r="L1693" s="191">
        <f t="shared" si="7028"/>
        <v>0</v>
      </c>
      <c r="M1693" s="191">
        <f t="shared" si="7028"/>
        <v>0</v>
      </c>
      <c r="N1693" s="191">
        <f t="shared" si="7028"/>
        <v>0</v>
      </c>
      <c r="O1693" s="191">
        <f t="shared" si="7028"/>
        <v>0</v>
      </c>
      <c r="P1693" s="191">
        <f t="shared" si="7028"/>
        <v>0</v>
      </c>
      <c r="Q1693" s="191">
        <f t="shared" si="7028"/>
        <v>0</v>
      </c>
      <c r="R1693" s="191">
        <f t="shared" si="7028"/>
        <v>0</v>
      </c>
      <c r="S1693" s="191">
        <f t="shared" si="7028"/>
        <v>0</v>
      </c>
      <c r="T1693" s="191">
        <f t="shared" si="7028"/>
        <v>0</v>
      </c>
      <c r="U1693" s="191">
        <f t="shared" si="7028"/>
        <v>0</v>
      </c>
      <c r="V1693" s="163"/>
      <c r="W1693" s="191">
        <f t="shared" si="6901"/>
        <v>0</v>
      </c>
      <c r="X1693" s="191">
        <f t="shared" ref="X1693:AH1693" si="7029">X1514+W1693</f>
        <v>0</v>
      </c>
      <c r="Y1693" s="191">
        <f t="shared" si="7029"/>
        <v>0</v>
      </c>
      <c r="Z1693" s="191">
        <f t="shared" si="7029"/>
        <v>0</v>
      </c>
      <c r="AA1693" s="191">
        <f t="shared" si="7029"/>
        <v>0</v>
      </c>
      <c r="AB1693" s="191">
        <f t="shared" si="7029"/>
        <v>0</v>
      </c>
      <c r="AC1693" s="191">
        <f t="shared" si="7029"/>
        <v>0</v>
      </c>
      <c r="AD1693" s="191">
        <f t="shared" si="7029"/>
        <v>0</v>
      </c>
      <c r="AE1693" s="191">
        <f t="shared" si="7029"/>
        <v>0</v>
      </c>
      <c r="AF1693" s="191">
        <f t="shared" si="7029"/>
        <v>0</v>
      </c>
      <c r="AG1693" s="191">
        <f t="shared" si="7029"/>
        <v>0</v>
      </c>
      <c r="AH1693" s="191">
        <f t="shared" si="7029"/>
        <v>0</v>
      </c>
      <c r="AI1693" s="191"/>
      <c r="AJ1693" s="191">
        <f t="shared" si="7004"/>
        <v>0</v>
      </c>
      <c r="AK1693" s="191">
        <f t="shared" ref="AK1693:AU1693" si="7030">AK1514+AJ1693</f>
        <v>0</v>
      </c>
      <c r="AL1693" s="191">
        <f t="shared" si="7030"/>
        <v>0</v>
      </c>
      <c r="AM1693" s="191">
        <f t="shared" si="7030"/>
        <v>0</v>
      </c>
      <c r="AN1693" s="191">
        <f t="shared" si="7030"/>
        <v>0</v>
      </c>
      <c r="AO1693" s="191">
        <f t="shared" si="7030"/>
        <v>0</v>
      </c>
      <c r="AP1693" s="191">
        <f t="shared" si="7030"/>
        <v>0</v>
      </c>
      <c r="AQ1693" s="191">
        <f t="shared" si="7030"/>
        <v>0</v>
      </c>
      <c r="AR1693" s="191">
        <f t="shared" si="7030"/>
        <v>0</v>
      </c>
      <c r="AS1693" s="191">
        <f t="shared" si="7030"/>
        <v>0</v>
      </c>
      <c r="AT1693" s="191">
        <f t="shared" si="7030"/>
        <v>0</v>
      </c>
      <c r="AU1693" s="191">
        <f t="shared" si="7030"/>
        <v>0</v>
      </c>
      <c r="AV1693" s="191"/>
      <c r="AW1693" s="191">
        <f t="shared" si="6904"/>
        <v>0</v>
      </c>
      <c r="AX1693" s="191">
        <f t="shared" ref="AX1693:BH1693" si="7031">AX1514+AW1693</f>
        <v>0</v>
      </c>
      <c r="AY1693" s="191">
        <f t="shared" si="7031"/>
        <v>0</v>
      </c>
      <c r="AZ1693" s="191">
        <f t="shared" si="7031"/>
        <v>0</v>
      </c>
      <c r="BA1693" s="191">
        <f t="shared" si="7031"/>
        <v>0</v>
      </c>
      <c r="BB1693" s="191">
        <f t="shared" si="7031"/>
        <v>0</v>
      </c>
      <c r="BC1693" s="191">
        <f t="shared" si="7031"/>
        <v>0</v>
      </c>
      <c r="BD1693" s="191">
        <f t="shared" si="7031"/>
        <v>0</v>
      </c>
      <c r="BE1693" s="191">
        <f t="shared" si="7031"/>
        <v>0</v>
      </c>
      <c r="BF1693" s="191">
        <f t="shared" si="7031"/>
        <v>0</v>
      </c>
      <c r="BG1693" s="191">
        <f t="shared" si="7031"/>
        <v>0</v>
      </c>
      <c r="BH1693" s="191">
        <f t="shared" si="7031"/>
        <v>0</v>
      </c>
      <c r="BI1693" s="191"/>
      <c r="BV1693" s="163"/>
      <c r="CI1693" s="163"/>
      <c r="CV1693" s="163"/>
      <c r="DI1693" s="163"/>
      <c r="DV1693" s="163"/>
      <c r="EI1693" s="163"/>
    </row>
    <row r="1694" spans="1:139" ht="15.75" hidden="1" customHeight="1" outlineLevel="1" x14ac:dyDescent="0.25">
      <c r="A1694" s="2">
        <f t="shared" ref="A1694:E1694" si="7032">A1515</f>
        <v>127</v>
      </c>
      <c r="B1694" s="1">
        <f t="shared" si="7032"/>
        <v>0</v>
      </c>
      <c r="C1694" s="1">
        <f t="shared" si="7032"/>
        <v>0</v>
      </c>
      <c r="D1694" s="2">
        <f t="shared" si="7032"/>
        <v>0</v>
      </c>
      <c r="E1694" s="162">
        <f t="shared" si="7032"/>
        <v>0</v>
      </c>
      <c r="F1694" s="84"/>
      <c r="G1694" s="221"/>
      <c r="H1694" s="221"/>
      <c r="J1694" s="191">
        <f t="shared" ref="J1694:U1694" si="7033">J1515+I1694</f>
        <v>0</v>
      </c>
      <c r="K1694" s="191">
        <f t="shared" si="7033"/>
        <v>0</v>
      </c>
      <c r="L1694" s="191">
        <f t="shared" si="7033"/>
        <v>0</v>
      </c>
      <c r="M1694" s="191">
        <f t="shared" si="7033"/>
        <v>0</v>
      </c>
      <c r="N1694" s="191">
        <f t="shared" si="7033"/>
        <v>0</v>
      </c>
      <c r="O1694" s="191">
        <f t="shared" si="7033"/>
        <v>0</v>
      </c>
      <c r="P1694" s="191">
        <f t="shared" si="7033"/>
        <v>0</v>
      </c>
      <c r="Q1694" s="191">
        <f t="shared" si="7033"/>
        <v>0</v>
      </c>
      <c r="R1694" s="191">
        <f t="shared" si="7033"/>
        <v>0</v>
      </c>
      <c r="S1694" s="191">
        <f t="shared" si="7033"/>
        <v>0</v>
      </c>
      <c r="T1694" s="191">
        <f t="shared" si="7033"/>
        <v>0</v>
      </c>
      <c r="U1694" s="191">
        <f t="shared" si="7033"/>
        <v>0</v>
      </c>
      <c r="V1694" s="163"/>
      <c r="W1694" s="191">
        <f t="shared" si="6901"/>
        <v>0</v>
      </c>
      <c r="X1694" s="191">
        <f t="shared" ref="X1694:AH1694" si="7034">X1515+W1694</f>
        <v>0</v>
      </c>
      <c r="Y1694" s="191">
        <f t="shared" si="7034"/>
        <v>0</v>
      </c>
      <c r="Z1694" s="191">
        <f t="shared" si="7034"/>
        <v>0</v>
      </c>
      <c r="AA1694" s="191">
        <f t="shared" si="7034"/>
        <v>0</v>
      </c>
      <c r="AB1694" s="191">
        <f t="shared" si="7034"/>
        <v>0</v>
      </c>
      <c r="AC1694" s="191">
        <f t="shared" si="7034"/>
        <v>0</v>
      </c>
      <c r="AD1694" s="191">
        <f t="shared" si="7034"/>
        <v>0</v>
      </c>
      <c r="AE1694" s="191">
        <f t="shared" si="7034"/>
        <v>0</v>
      </c>
      <c r="AF1694" s="191">
        <f t="shared" si="7034"/>
        <v>0</v>
      </c>
      <c r="AG1694" s="191">
        <f t="shared" si="7034"/>
        <v>0</v>
      </c>
      <c r="AH1694" s="191">
        <f t="shared" si="7034"/>
        <v>0</v>
      </c>
      <c r="AI1694" s="191"/>
      <c r="AJ1694" s="191">
        <f t="shared" si="7004"/>
        <v>0</v>
      </c>
      <c r="AK1694" s="191">
        <f t="shared" ref="AK1694:AU1694" si="7035">AK1515+AJ1694</f>
        <v>0</v>
      </c>
      <c r="AL1694" s="191">
        <f t="shared" si="7035"/>
        <v>0</v>
      </c>
      <c r="AM1694" s="191">
        <f t="shared" si="7035"/>
        <v>0</v>
      </c>
      <c r="AN1694" s="191">
        <f t="shared" si="7035"/>
        <v>0</v>
      </c>
      <c r="AO1694" s="191">
        <f t="shared" si="7035"/>
        <v>0</v>
      </c>
      <c r="AP1694" s="191">
        <f t="shared" si="7035"/>
        <v>0</v>
      </c>
      <c r="AQ1694" s="191">
        <f t="shared" si="7035"/>
        <v>0</v>
      </c>
      <c r="AR1694" s="191">
        <f t="shared" si="7035"/>
        <v>0</v>
      </c>
      <c r="AS1694" s="191">
        <f t="shared" si="7035"/>
        <v>0</v>
      </c>
      <c r="AT1694" s="191">
        <f t="shared" si="7035"/>
        <v>0</v>
      </c>
      <c r="AU1694" s="191">
        <f t="shared" si="7035"/>
        <v>0</v>
      </c>
      <c r="AV1694" s="191"/>
      <c r="AW1694" s="191">
        <f t="shared" si="6904"/>
        <v>0</v>
      </c>
      <c r="AX1694" s="191">
        <f t="shared" ref="AX1694:BH1694" si="7036">AX1515+AW1694</f>
        <v>0</v>
      </c>
      <c r="AY1694" s="191">
        <f t="shared" si="7036"/>
        <v>0</v>
      </c>
      <c r="AZ1694" s="191">
        <f t="shared" si="7036"/>
        <v>0</v>
      </c>
      <c r="BA1694" s="191">
        <f t="shared" si="7036"/>
        <v>0</v>
      </c>
      <c r="BB1694" s="191">
        <f t="shared" si="7036"/>
        <v>0</v>
      </c>
      <c r="BC1694" s="191">
        <f t="shared" si="7036"/>
        <v>0</v>
      </c>
      <c r="BD1694" s="191">
        <f t="shared" si="7036"/>
        <v>0</v>
      </c>
      <c r="BE1694" s="191">
        <f t="shared" si="7036"/>
        <v>0</v>
      </c>
      <c r="BF1694" s="191">
        <f t="shared" si="7036"/>
        <v>0</v>
      </c>
      <c r="BG1694" s="191">
        <f t="shared" si="7036"/>
        <v>0</v>
      </c>
      <c r="BH1694" s="191">
        <f t="shared" si="7036"/>
        <v>0</v>
      </c>
      <c r="BI1694" s="191"/>
      <c r="BV1694" s="163"/>
      <c r="CI1694" s="163"/>
      <c r="CV1694" s="163"/>
      <c r="DI1694" s="163"/>
      <c r="DV1694" s="163"/>
      <c r="EI1694" s="163"/>
    </row>
    <row r="1695" spans="1:139" ht="15.75" hidden="1" customHeight="1" outlineLevel="1" x14ac:dyDescent="0.25">
      <c r="A1695" s="2">
        <f t="shared" ref="A1695:E1695" si="7037">A1516</f>
        <v>128</v>
      </c>
      <c r="B1695" s="1">
        <f t="shared" si="7037"/>
        <v>0</v>
      </c>
      <c r="C1695" s="1">
        <f t="shared" si="7037"/>
        <v>0</v>
      </c>
      <c r="D1695" s="2">
        <f t="shared" si="7037"/>
        <v>0</v>
      </c>
      <c r="E1695" s="162">
        <f t="shared" si="7037"/>
        <v>0</v>
      </c>
      <c r="F1695" s="84"/>
      <c r="G1695" s="221"/>
      <c r="H1695" s="221"/>
      <c r="J1695" s="191">
        <f t="shared" ref="J1695:U1695" si="7038">J1516+I1695</f>
        <v>0</v>
      </c>
      <c r="K1695" s="191">
        <f t="shared" si="7038"/>
        <v>0</v>
      </c>
      <c r="L1695" s="191">
        <f t="shared" si="7038"/>
        <v>0</v>
      </c>
      <c r="M1695" s="191">
        <f t="shared" si="7038"/>
        <v>0</v>
      </c>
      <c r="N1695" s="191">
        <f t="shared" si="7038"/>
        <v>0</v>
      </c>
      <c r="O1695" s="191">
        <f t="shared" si="7038"/>
        <v>0</v>
      </c>
      <c r="P1695" s="191">
        <f t="shared" si="7038"/>
        <v>0</v>
      </c>
      <c r="Q1695" s="191">
        <f t="shared" si="7038"/>
        <v>0</v>
      </c>
      <c r="R1695" s="191">
        <f t="shared" si="7038"/>
        <v>0</v>
      </c>
      <c r="S1695" s="191">
        <f t="shared" si="7038"/>
        <v>0</v>
      </c>
      <c r="T1695" s="191">
        <f t="shared" si="7038"/>
        <v>0</v>
      </c>
      <c r="U1695" s="191">
        <f t="shared" si="7038"/>
        <v>0</v>
      </c>
      <c r="V1695" s="163"/>
      <c r="W1695" s="191">
        <f t="shared" si="6901"/>
        <v>0</v>
      </c>
      <c r="X1695" s="191">
        <f t="shared" ref="X1695:AH1695" si="7039">X1516+W1695</f>
        <v>0</v>
      </c>
      <c r="Y1695" s="191">
        <f t="shared" si="7039"/>
        <v>0</v>
      </c>
      <c r="Z1695" s="191">
        <f t="shared" si="7039"/>
        <v>0</v>
      </c>
      <c r="AA1695" s="191">
        <f t="shared" si="7039"/>
        <v>0</v>
      </c>
      <c r="AB1695" s="191">
        <f t="shared" si="7039"/>
        <v>0</v>
      </c>
      <c r="AC1695" s="191">
        <f t="shared" si="7039"/>
        <v>0</v>
      </c>
      <c r="AD1695" s="191">
        <f t="shared" si="7039"/>
        <v>0</v>
      </c>
      <c r="AE1695" s="191">
        <f t="shared" si="7039"/>
        <v>0</v>
      </c>
      <c r="AF1695" s="191">
        <f t="shared" si="7039"/>
        <v>0</v>
      </c>
      <c r="AG1695" s="191">
        <f t="shared" si="7039"/>
        <v>0</v>
      </c>
      <c r="AH1695" s="191">
        <f t="shared" si="7039"/>
        <v>0</v>
      </c>
      <c r="AI1695" s="191"/>
      <c r="AJ1695" s="191">
        <f t="shared" si="7004"/>
        <v>0</v>
      </c>
      <c r="AK1695" s="191">
        <f t="shared" ref="AK1695:AU1695" si="7040">AK1516+AJ1695</f>
        <v>0</v>
      </c>
      <c r="AL1695" s="191">
        <f t="shared" si="7040"/>
        <v>0</v>
      </c>
      <c r="AM1695" s="191">
        <f t="shared" si="7040"/>
        <v>0</v>
      </c>
      <c r="AN1695" s="191">
        <f t="shared" si="7040"/>
        <v>0</v>
      </c>
      <c r="AO1695" s="191">
        <f t="shared" si="7040"/>
        <v>0</v>
      </c>
      <c r="AP1695" s="191">
        <f t="shared" si="7040"/>
        <v>0</v>
      </c>
      <c r="AQ1695" s="191">
        <f t="shared" si="7040"/>
        <v>0</v>
      </c>
      <c r="AR1695" s="191">
        <f t="shared" si="7040"/>
        <v>0</v>
      </c>
      <c r="AS1695" s="191">
        <f t="shared" si="7040"/>
        <v>0</v>
      </c>
      <c r="AT1695" s="191">
        <f t="shared" si="7040"/>
        <v>0</v>
      </c>
      <c r="AU1695" s="191">
        <f t="shared" si="7040"/>
        <v>0</v>
      </c>
      <c r="AV1695" s="191"/>
      <c r="AW1695" s="191">
        <f t="shared" si="6904"/>
        <v>0</v>
      </c>
      <c r="AX1695" s="191">
        <f t="shared" ref="AX1695:BH1695" si="7041">AX1516+AW1695</f>
        <v>0</v>
      </c>
      <c r="AY1695" s="191">
        <f t="shared" si="7041"/>
        <v>0</v>
      </c>
      <c r="AZ1695" s="191">
        <f t="shared" si="7041"/>
        <v>0</v>
      </c>
      <c r="BA1695" s="191">
        <f t="shared" si="7041"/>
        <v>0</v>
      </c>
      <c r="BB1695" s="191">
        <f t="shared" si="7041"/>
        <v>0</v>
      </c>
      <c r="BC1695" s="191">
        <f t="shared" si="7041"/>
        <v>0</v>
      </c>
      <c r="BD1695" s="191">
        <f t="shared" si="7041"/>
        <v>0</v>
      </c>
      <c r="BE1695" s="191">
        <f t="shared" si="7041"/>
        <v>0</v>
      </c>
      <c r="BF1695" s="191">
        <f t="shared" si="7041"/>
        <v>0</v>
      </c>
      <c r="BG1695" s="191">
        <f t="shared" si="7041"/>
        <v>0</v>
      </c>
      <c r="BH1695" s="191">
        <f t="shared" si="7041"/>
        <v>0</v>
      </c>
      <c r="BI1695" s="191"/>
      <c r="BV1695" s="163"/>
      <c r="CI1695" s="163"/>
      <c r="CV1695" s="163"/>
      <c r="DI1695" s="163"/>
      <c r="DV1695" s="163"/>
      <c r="EI1695" s="163"/>
    </row>
    <row r="1696" spans="1:139" ht="15.75" hidden="1" customHeight="1" outlineLevel="1" x14ac:dyDescent="0.25">
      <c r="A1696" s="2">
        <f t="shared" ref="A1696:E1696" si="7042">A1517</f>
        <v>129</v>
      </c>
      <c r="B1696" s="1">
        <f t="shared" si="7042"/>
        <v>0</v>
      </c>
      <c r="C1696" s="1">
        <f t="shared" si="7042"/>
        <v>0</v>
      </c>
      <c r="D1696" s="2">
        <f t="shared" si="7042"/>
        <v>0</v>
      </c>
      <c r="E1696" s="162">
        <f t="shared" si="7042"/>
        <v>0</v>
      </c>
      <c r="F1696" s="84"/>
      <c r="G1696" s="221"/>
      <c r="H1696" s="221"/>
      <c r="J1696" s="191">
        <f t="shared" ref="J1696:U1696" si="7043">J1517+I1696</f>
        <v>0</v>
      </c>
      <c r="K1696" s="191">
        <f t="shared" si="7043"/>
        <v>0</v>
      </c>
      <c r="L1696" s="191">
        <f t="shared" si="7043"/>
        <v>0</v>
      </c>
      <c r="M1696" s="191">
        <f t="shared" si="7043"/>
        <v>0</v>
      </c>
      <c r="N1696" s="191">
        <f t="shared" si="7043"/>
        <v>0</v>
      </c>
      <c r="O1696" s="191">
        <f t="shared" si="7043"/>
        <v>0</v>
      </c>
      <c r="P1696" s="191">
        <f t="shared" si="7043"/>
        <v>0</v>
      </c>
      <c r="Q1696" s="191">
        <f t="shared" si="7043"/>
        <v>0</v>
      </c>
      <c r="R1696" s="191">
        <f t="shared" si="7043"/>
        <v>0</v>
      </c>
      <c r="S1696" s="191">
        <f t="shared" si="7043"/>
        <v>0</v>
      </c>
      <c r="T1696" s="191">
        <f t="shared" si="7043"/>
        <v>0</v>
      </c>
      <c r="U1696" s="191">
        <f t="shared" si="7043"/>
        <v>0</v>
      </c>
      <c r="V1696" s="163"/>
      <c r="W1696" s="191">
        <f t="shared" si="6901"/>
        <v>0</v>
      </c>
      <c r="X1696" s="191">
        <f t="shared" ref="X1696:AH1696" si="7044">X1517+W1696</f>
        <v>0</v>
      </c>
      <c r="Y1696" s="191">
        <f t="shared" si="7044"/>
        <v>0</v>
      </c>
      <c r="Z1696" s="191">
        <f t="shared" si="7044"/>
        <v>0</v>
      </c>
      <c r="AA1696" s="191">
        <f t="shared" si="7044"/>
        <v>0</v>
      </c>
      <c r="AB1696" s="191">
        <f t="shared" si="7044"/>
        <v>0</v>
      </c>
      <c r="AC1696" s="191">
        <f t="shared" si="7044"/>
        <v>0</v>
      </c>
      <c r="AD1696" s="191">
        <f t="shared" si="7044"/>
        <v>0</v>
      </c>
      <c r="AE1696" s="191">
        <f t="shared" si="7044"/>
        <v>0</v>
      </c>
      <c r="AF1696" s="191">
        <f t="shared" si="7044"/>
        <v>0</v>
      </c>
      <c r="AG1696" s="191">
        <f t="shared" si="7044"/>
        <v>0</v>
      </c>
      <c r="AH1696" s="191">
        <f t="shared" si="7044"/>
        <v>0</v>
      </c>
      <c r="AI1696" s="191"/>
      <c r="AJ1696" s="191">
        <f t="shared" si="7004"/>
        <v>0</v>
      </c>
      <c r="AK1696" s="191">
        <f t="shared" ref="AK1696:AU1696" si="7045">AK1517+AJ1696</f>
        <v>0</v>
      </c>
      <c r="AL1696" s="191">
        <f t="shared" si="7045"/>
        <v>0</v>
      </c>
      <c r="AM1696" s="191">
        <f t="shared" si="7045"/>
        <v>0</v>
      </c>
      <c r="AN1696" s="191">
        <f t="shared" si="7045"/>
        <v>0</v>
      </c>
      <c r="AO1696" s="191">
        <f t="shared" si="7045"/>
        <v>0</v>
      </c>
      <c r="AP1696" s="191">
        <f t="shared" si="7045"/>
        <v>0</v>
      </c>
      <c r="AQ1696" s="191">
        <f t="shared" si="7045"/>
        <v>0</v>
      </c>
      <c r="AR1696" s="191">
        <f t="shared" si="7045"/>
        <v>0</v>
      </c>
      <c r="AS1696" s="191">
        <f t="shared" si="7045"/>
        <v>0</v>
      </c>
      <c r="AT1696" s="191">
        <f t="shared" si="7045"/>
        <v>0</v>
      </c>
      <c r="AU1696" s="191">
        <f t="shared" si="7045"/>
        <v>0</v>
      </c>
      <c r="AV1696" s="191"/>
      <c r="AW1696" s="191">
        <f t="shared" si="6904"/>
        <v>0</v>
      </c>
      <c r="AX1696" s="191">
        <f t="shared" ref="AX1696:BH1696" si="7046">AX1517+AW1696</f>
        <v>0</v>
      </c>
      <c r="AY1696" s="191">
        <f t="shared" si="7046"/>
        <v>0</v>
      </c>
      <c r="AZ1696" s="191">
        <f t="shared" si="7046"/>
        <v>0</v>
      </c>
      <c r="BA1696" s="191">
        <f t="shared" si="7046"/>
        <v>0</v>
      </c>
      <c r="BB1696" s="191">
        <f t="shared" si="7046"/>
        <v>0</v>
      </c>
      <c r="BC1696" s="191">
        <f t="shared" si="7046"/>
        <v>0</v>
      </c>
      <c r="BD1696" s="191">
        <f t="shared" si="7046"/>
        <v>0</v>
      </c>
      <c r="BE1696" s="191">
        <f t="shared" si="7046"/>
        <v>0</v>
      </c>
      <c r="BF1696" s="191">
        <f t="shared" si="7046"/>
        <v>0</v>
      </c>
      <c r="BG1696" s="191">
        <f t="shared" si="7046"/>
        <v>0</v>
      </c>
      <c r="BH1696" s="191">
        <f t="shared" si="7046"/>
        <v>0</v>
      </c>
      <c r="BI1696" s="191"/>
      <c r="BV1696" s="163"/>
      <c r="CI1696" s="163"/>
      <c r="CV1696" s="163"/>
      <c r="DI1696" s="163"/>
      <c r="DV1696" s="163"/>
      <c r="EI1696" s="163"/>
    </row>
    <row r="1697" spans="1:140" ht="15.75" hidden="1" customHeight="1" outlineLevel="1" x14ac:dyDescent="0.25">
      <c r="A1697" s="2">
        <f t="shared" ref="A1697:E1697" si="7047">A1518</f>
        <v>130</v>
      </c>
      <c r="B1697" s="1">
        <f t="shared" si="7047"/>
        <v>0</v>
      </c>
      <c r="C1697" s="1">
        <f t="shared" si="7047"/>
        <v>0</v>
      </c>
      <c r="D1697" s="2">
        <f t="shared" si="7047"/>
        <v>0</v>
      </c>
      <c r="E1697" s="162">
        <f t="shared" si="7047"/>
        <v>0</v>
      </c>
      <c r="F1697" s="84"/>
      <c r="G1697" s="221"/>
      <c r="H1697" s="221"/>
      <c r="J1697" s="191">
        <f t="shared" ref="J1697:U1697" si="7048">J1518+I1697</f>
        <v>0</v>
      </c>
      <c r="K1697" s="191">
        <f t="shared" si="7048"/>
        <v>0</v>
      </c>
      <c r="L1697" s="191">
        <f t="shared" si="7048"/>
        <v>0</v>
      </c>
      <c r="M1697" s="191">
        <f t="shared" si="7048"/>
        <v>0</v>
      </c>
      <c r="N1697" s="191">
        <f t="shared" si="7048"/>
        <v>0</v>
      </c>
      <c r="O1697" s="191">
        <f t="shared" si="7048"/>
        <v>0</v>
      </c>
      <c r="P1697" s="191">
        <f t="shared" si="7048"/>
        <v>0</v>
      </c>
      <c r="Q1697" s="191">
        <f t="shared" si="7048"/>
        <v>0</v>
      </c>
      <c r="R1697" s="191">
        <f t="shared" si="7048"/>
        <v>0</v>
      </c>
      <c r="S1697" s="191">
        <f t="shared" si="7048"/>
        <v>0</v>
      </c>
      <c r="T1697" s="191">
        <f t="shared" si="7048"/>
        <v>0</v>
      </c>
      <c r="U1697" s="191">
        <f t="shared" si="7048"/>
        <v>0</v>
      </c>
      <c r="V1697" s="163"/>
      <c r="W1697" s="191">
        <f t="shared" si="6901"/>
        <v>0</v>
      </c>
      <c r="X1697" s="191">
        <f t="shared" ref="X1697:AH1697" si="7049">X1518+W1697</f>
        <v>0</v>
      </c>
      <c r="Y1697" s="191">
        <f t="shared" si="7049"/>
        <v>0</v>
      </c>
      <c r="Z1697" s="191">
        <f t="shared" si="7049"/>
        <v>0</v>
      </c>
      <c r="AA1697" s="191">
        <f t="shared" si="7049"/>
        <v>0</v>
      </c>
      <c r="AB1697" s="191">
        <f t="shared" si="7049"/>
        <v>0</v>
      </c>
      <c r="AC1697" s="191">
        <f t="shared" si="7049"/>
        <v>0</v>
      </c>
      <c r="AD1697" s="191">
        <f t="shared" si="7049"/>
        <v>0</v>
      </c>
      <c r="AE1697" s="191">
        <f t="shared" si="7049"/>
        <v>0</v>
      </c>
      <c r="AF1697" s="191">
        <f t="shared" si="7049"/>
        <v>0</v>
      </c>
      <c r="AG1697" s="191">
        <f t="shared" si="7049"/>
        <v>0</v>
      </c>
      <c r="AH1697" s="191">
        <f t="shared" si="7049"/>
        <v>0</v>
      </c>
      <c r="AI1697" s="191"/>
      <c r="AJ1697" s="191">
        <f t="shared" si="7004"/>
        <v>0</v>
      </c>
      <c r="AK1697" s="191">
        <f t="shared" ref="AK1697:AU1697" si="7050">AK1518+AJ1697</f>
        <v>0</v>
      </c>
      <c r="AL1697" s="191">
        <f t="shared" si="7050"/>
        <v>0</v>
      </c>
      <c r="AM1697" s="191">
        <f t="shared" si="7050"/>
        <v>0</v>
      </c>
      <c r="AN1697" s="191">
        <f t="shared" si="7050"/>
        <v>0</v>
      </c>
      <c r="AO1697" s="191">
        <f t="shared" si="7050"/>
        <v>0</v>
      </c>
      <c r="AP1697" s="191">
        <f t="shared" si="7050"/>
        <v>0</v>
      </c>
      <c r="AQ1697" s="191">
        <f t="shared" si="7050"/>
        <v>0</v>
      </c>
      <c r="AR1697" s="191">
        <f t="shared" si="7050"/>
        <v>0</v>
      </c>
      <c r="AS1697" s="191">
        <f t="shared" si="7050"/>
        <v>0</v>
      </c>
      <c r="AT1697" s="191">
        <f t="shared" si="7050"/>
        <v>0</v>
      </c>
      <c r="AU1697" s="191">
        <f t="shared" si="7050"/>
        <v>0</v>
      </c>
      <c r="AV1697" s="191"/>
      <c r="AW1697" s="191">
        <f t="shared" si="6904"/>
        <v>0</v>
      </c>
      <c r="AX1697" s="191">
        <f t="shared" ref="AX1697:BH1697" si="7051">AX1518+AW1697</f>
        <v>0</v>
      </c>
      <c r="AY1697" s="191">
        <f t="shared" si="7051"/>
        <v>0</v>
      </c>
      <c r="AZ1697" s="191">
        <f t="shared" si="7051"/>
        <v>0</v>
      </c>
      <c r="BA1697" s="191">
        <f t="shared" si="7051"/>
        <v>0</v>
      </c>
      <c r="BB1697" s="191">
        <f t="shared" si="7051"/>
        <v>0</v>
      </c>
      <c r="BC1697" s="191">
        <f t="shared" si="7051"/>
        <v>0</v>
      </c>
      <c r="BD1697" s="191">
        <f t="shared" si="7051"/>
        <v>0</v>
      </c>
      <c r="BE1697" s="191">
        <f t="shared" si="7051"/>
        <v>0</v>
      </c>
      <c r="BF1697" s="191">
        <f t="shared" si="7051"/>
        <v>0</v>
      </c>
      <c r="BG1697" s="191">
        <f t="shared" si="7051"/>
        <v>0</v>
      </c>
      <c r="BH1697" s="191">
        <f t="shared" si="7051"/>
        <v>0</v>
      </c>
      <c r="BI1697" s="191"/>
      <c r="BV1697" s="163"/>
      <c r="CI1697" s="163"/>
      <c r="CV1697" s="163"/>
      <c r="DI1697" s="163"/>
      <c r="DV1697" s="163"/>
      <c r="EI1697" s="163"/>
    </row>
    <row r="1698" spans="1:140" ht="15.75" hidden="1" customHeight="1" outlineLevel="1" x14ac:dyDescent="0.25">
      <c r="A1698" s="2">
        <f t="shared" ref="A1698:E1698" si="7052">A1519</f>
        <v>131</v>
      </c>
      <c r="B1698" s="1">
        <f t="shared" si="7052"/>
        <v>0</v>
      </c>
      <c r="C1698" s="1">
        <f t="shared" si="7052"/>
        <v>0</v>
      </c>
      <c r="D1698" s="2">
        <f t="shared" si="7052"/>
        <v>0</v>
      </c>
      <c r="E1698" s="162">
        <f t="shared" si="7052"/>
        <v>0</v>
      </c>
      <c r="F1698" s="84"/>
      <c r="G1698" s="221"/>
      <c r="H1698" s="221"/>
      <c r="J1698" s="191">
        <f t="shared" ref="J1698:U1698" si="7053">J1519+I1698</f>
        <v>0</v>
      </c>
      <c r="K1698" s="191">
        <f t="shared" si="7053"/>
        <v>0</v>
      </c>
      <c r="L1698" s="191">
        <f t="shared" si="7053"/>
        <v>0</v>
      </c>
      <c r="M1698" s="191">
        <f t="shared" si="7053"/>
        <v>0</v>
      </c>
      <c r="N1698" s="191">
        <f t="shared" si="7053"/>
        <v>0</v>
      </c>
      <c r="O1698" s="191">
        <f t="shared" si="7053"/>
        <v>0</v>
      </c>
      <c r="P1698" s="191">
        <f t="shared" si="7053"/>
        <v>0</v>
      </c>
      <c r="Q1698" s="191">
        <f t="shared" si="7053"/>
        <v>0</v>
      </c>
      <c r="R1698" s="191">
        <f t="shared" si="7053"/>
        <v>0</v>
      </c>
      <c r="S1698" s="191">
        <f t="shared" si="7053"/>
        <v>0</v>
      </c>
      <c r="T1698" s="191">
        <f t="shared" si="7053"/>
        <v>0</v>
      </c>
      <c r="U1698" s="191">
        <f t="shared" si="7053"/>
        <v>0</v>
      </c>
      <c r="V1698" s="163"/>
      <c r="W1698" s="191">
        <f t="shared" si="6901"/>
        <v>0</v>
      </c>
      <c r="X1698" s="191">
        <f t="shared" ref="X1698:AH1698" si="7054">X1519+W1698</f>
        <v>0</v>
      </c>
      <c r="Y1698" s="191">
        <f t="shared" si="7054"/>
        <v>0</v>
      </c>
      <c r="Z1698" s="191">
        <f t="shared" si="7054"/>
        <v>0</v>
      </c>
      <c r="AA1698" s="191">
        <f t="shared" si="7054"/>
        <v>0</v>
      </c>
      <c r="AB1698" s="191">
        <f t="shared" si="7054"/>
        <v>0</v>
      </c>
      <c r="AC1698" s="191">
        <f t="shared" si="7054"/>
        <v>0</v>
      </c>
      <c r="AD1698" s="191">
        <f t="shared" si="7054"/>
        <v>0</v>
      </c>
      <c r="AE1698" s="191">
        <f t="shared" si="7054"/>
        <v>0</v>
      </c>
      <c r="AF1698" s="191">
        <f t="shared" si="7054"/>
        <v>0</v>
      </c>
      <c r="AG1698" s="191">
        <f t="shared" si="7054"/>
        <v>0</v>
      </c>
      <c r="AH1698" s="191">
        <f t="shared" si="7054"/>
        <v>0</v>
      </c>
      <c r="AI1698" s="191"/>
      <c r="AJ1698" s="191">
        <f t="shared" si="7004"/>
        <v>0</v>
      </c>
      <c r="AK1698" s="191">
        <f t="shared" ref="AK1698:AU1698" si="7055">AK1519+AJ1698</f>
        <v>0</v>
      </c>
      <c r="AL1698" s="191">
        <f t="shared" si="7055"/>
        <v>0</v>
      </c>
      <c r="AM1698" s="191">
        <f t="shared" si="7055"/>
        <v>0</v>
      </c>
      <c r="AN1698" s="191">
        <f t="shared" si="7055"/>
        <v>0</v>
      </c>
      <c r="AO1698" s="191">
        <f t="shared" si="7055"/>
        <v>0</v>
      </c>
      <c r="AP1698" s="191">
        <f t="shared" si="7055"/>
        <v>0</v>
      </c>
      <c r="AQ1698" s="191">
        <f t="shared" si="7055"/>
        <v>0</v>
      </c>
      <c r="AR1698" s="191">
        <f t="shared" si="7055"/>
        <v>0</v>
      </c>
      <c r="AS1698" s="191">
        <f t="shared" si="7055"/>
        <v>0</v>
      </c>
      <c r="AT1698" s="191">
        <f t="shared" si="7055"/>
        <v>0</v>
      </c>
      <c r="AU1698" s="191">
        <f t="shared" si="7055"/>
        <v>0</v>
      </c>
      <c r="AV1698" s="191"/>
      <c r="AW1698" s="191">
        <f t="shared" si="6904"/>
        <v>0</v>
      </c>
      <c r="AX1698" s="191">
        <f t="shared" ref="AX1698:BH1698" si="7056">AX1519+AW1698</f>
        <v>0</v>
      </c>
      <c r="AY1698" s="191">
        <f t="shared" si="7056"/>
        <v>0</v>
      </c>
      <c r="AZ1698" s="191">
        <f t="shared" si="7056"/>
        <v>0</v>
      </c>
      <c r="BA1698" s="191">
        <f t="shared" si="7056"/>
        <v>0</v>
      </c>
      <c r="BB1698" s="191">
        <f t="shared" si="7056"/>
        <v>0</v>
      </c>
      <c r="BC1698" s="191">
        <f t="shared" si="7056"/>
        <v>0</v>
      </c>
      <c r="BD1698" s="191">
        <f t="shared" si="7056"/>
        <v>0</v>
      </c>
      <c r="BE1698" s="191">
        <f t="shared" si="7056"/>
        <v>0</v>
      </c>
      <c r="BF1698" s="191">
        <f t="shared" si="7056"/>
        <v>0</v>
      </c>
      <c r="BG1698" s="191">
        <f t="shared" si="7056"/>
        <v>0</v>
      </c>
      <c r="BH1698" s="191">
        <f t="shared" si="7056"/>
        <v>0</v>
      </c>
      <c r="BI1698" s="191"/>
      <c r="BV1698" s="163"/>
      <c r="CI1698" s="163"/>
      <c r="CV1698" s="163"/>
      <c r="DI1698" s="163"/>
      <c r="DV1698" s="163"/>
      <c r="EI1698" s="163"/>
    </row>
    <row r="1699" spans="1:140" ht="15.75" hidden="1" customHeight="1" outlineLevel="1" x14ac:dyDescent="0.25">
      <c r="A1699" s="2">
        <f t="shared" ref="A1699:E1699" si="7057">A1520</f>
        <v>132</v>
      </c>
      <c r="B1699" s="1">
        <f t="shared" si="7057"/>
        <v>0</v>
      </c>
      <c r="C1699" s="1">
        <f t="shared" si="7057"/>
        <v>0</v>
      </c>
      <c r="D1699" s="2">
        <f t="shared" si="7057"/>
        <v>0</v>
      </c>
      <c r="E1699" s="162">
        <f t="shared" si="7057"/>
        <v>0</v>
      </c>
      <c r="F1699" s="84"/>
      <c r="G1699" s="221"/>
      <c r="H1699" s="221"/>
      <c r="J1699" s="191">
        <f t="shared" ref="J1699:U1699" si="7058">J1520+I1699</f>
        <v>0</v>
      </c>
      <c r="K1699" s="191">
        <f t="shared" si="7058"/>
        <v>0</v>
      </c>
      <c r="L1699" s="191">
        <f t="shared" si="7058"/>
        <v>0</v>
      </c>
      <c r="M1699" s="191">
        <f t="shared" si="7058"/>
        <v>0</v>
      </c>
      <c r="N1699" s="191">
        <f t="shared" si="7058"/>
        <v>0</v>
      </c>
      <c r="O1699" s="191">
        <f t="shared" si="7058"/>
        <v>0</v>
      </c>
      <c r="P1699" s="191">
        <f t="shared" si="7058"/>
        <v>0</v>
      </c>
      <c r="Q1699" s="191">
        <f t="shared" si="7058"/>
        <v>0</v>
      </c>
      <c r="R1699" s="191">
        <f t="shared" si="7058"/>
        <v>0</v>
      </c>
      <c r="S1699" s="191">
        <f t="shared" si="7058"/>
        <v>0</v>
      </c>
      <c r="T1699" s="191">
        <f t="shared" si="7058"/>
        <v>0</v>
      </c>
      <c r="U1699" s="191">
        <f t="shared" si="7058"/>
        <v>0</v>
      </c>
      <c r="V1699" s="163"/>
      <c r="W1699" s="191">
        <f t="shared" si="6901"/>
        <v>0</v>
      </c>
      <c r="X1699" s="191">
        <f t="shared" ref="X1699:AH1699" si="7059">X1520+W1699</f>
        <v>0</v>
      </c>
      <c r="Y1699" s="191">
        <f t="shared" si="7059"/>
        <v>0</v>
      </c>
      <c r="Z1699" s="191">
        <f t="shared" si="7059"/>
        <v>0</v>
      </c>
      <c r="AA1699" s="191">
        <f t="shared" si="7059"/>
        <v>0</v>
      </c>
      <c r="AB1699" s="191">
        <f t="shared" si="7059"/>
        <v>0</v>
      </c>
      <c r="AC1699" s="191">
        <f t="shared" si="7059"/>
        <v>0</v>
      </c>
      <c r="AD1699" s="191">
        <f t="shared" si="7059"/>
        <v>0</v>
      </c>
      <c r="AE1699" s="191">
        <f t="shared" si="7059"/>
        <v>0</v>
      </c>
      <c r="AF1699" s="191">
        <f t="shared" si="7059"/>
        <v>0</v>
      </c>
      <c r="AG1699" s="191">
        <f t="shared" si="7059"/>
        <v>0</v>
      </c>
      <c r="AH1699" s="191">
        <f t="shared" si="7059"/>
        <v>0</v>
      </c>
      <c r="AI1699" s="191"/>
      <c r="AJ1699" s="191">
        <f t="shared" si="7004"/>
        <v>0</v>
      </c>
      <c r="AK1699" s="191">
        <f t="shared" ref="AK1699:AU1699" si="7060">AK1520+AJ1699</f>
        <v>0</v>
      </c>
      <c r="AL1699" s="191">
        <f t="shared" si="7060"/>
        <v>0</v>
      </c>
      <c r="AM1699" s="191">
        <f t="shared" si="7060"/>
        <v>0</v>
      </c>
      <c r="AN1699" s="191">
        <f t="shared" si="7060"/>
        <v>0</v>
      </c>
      <c r="AO1699" s="191">
        <f t="shared" si="7060"/>
        <v>0</v>
      </c>
      <c r="AP1699" s="191">
        <f t="shared" si="7060"/>
        <v>0</v>
      </c>
      <c r="AQ1699" s="191">
        <f t="shared" si="7060"/>
        <v>0</v>
      </c>
      <c r="AR1699" s="191">
        <f t="shared" si="7060"/>
        <v>0</v>
      </c>
      <c r="AS1699" s="191">
        <f t="shared" si="7060"/>
        <v>0</v>
      </c>
      <c r="AT1699" s="191">
        <f t="shared" si="7060"/>
        <v>0</v>
      </c>
      <c r="AU1699" s="191">
        <f t="shared" si="7060"/>
        <v>0</v>
      </c>
      <c r="AV1699" s="191"/>
      <c r="AW1699" s="191">
        <f t="shared" si="6904"/>
        <v>0</v>
      </c>
      <c r="AX1699" s="191">
        <f t="shared" ref="AX1699:BH1699" si="7061">AX1520+AW1699</f>
        <v>0</v>
      </c>
      <c r="AY1699" s="191">
        <f t="shared" si="7061"/>
        <v>0</v>
      </c>
      <c r="AZ1699" s="191">
        <f t="shared" si="7061"/>
        <v>0</v>
      </c>
      <c r="BA1699" s="191">
        <f t="shared" si="7061"/>
        <v>0</v>
      </c>
      <c r="BB1699" s="191">
        <f t="shared" si="7061"/>
        <v>0</v>
      </c>
      <c r="BC1699" s="191">
        <f t="shared" si="7061"/>
        <v>0</v>
      </c>
      <c r="BD1699" s="191">
        <f t="shared" si="7061"/>
        <v>0</v>
      </c>
      <c r="BE1699" s="191">
        <f t="shared" si="7061"/>
        <v>0</v>
      </c>
      <c r="BF1699" s="191">
        <f t="shared" si="7061"/>
        <v>0</v>
      </c>
      <c r="BG1699" s="191">
        <f t="shared" si="7061"/>
        <v>0</v>
      </c>
      <c r="BH1699" s="191">
        <f t="shared" si="7061"/>
        <v>0</v>
      </c>
      <c r="BI1699" s="191"/>
      <c r="BV1699" s="163"/>
      <c r="CI1699" s="163"/>
      <c r="CV1699" s="163"/>
      <c r="DI1699" s="163"/>
      <c r="DV1699" s="163"/>
      <c r="EI1699" s="163"/>
    </row>
    <row r="1700" spans="1:140" ht="15.75" hidden="1" customHeight="1" outlineLevel="1" x14ac:dyDescent="0.25">
      <c r="A1700" s="2">
        <f t="shared" ref="A1700:E1700" si="7062">A1521</f>
        <v>133</v>
      </c>
      <c r="B1700" s="1">
        <f t="shared" si="7062"/>
        <v>0</v>
      </c>
      <c r="C1700" s="1">
        <f t="shared" si="7062"/>
        <v>0</v>
      </c>
      <c r="D1700" s="2">
        <f t="shared" si="7062"/>
        <v>0</v>
      </c>
      <c r="E1700" s="162">
        <f t="shared" si="7062"/>
        <v>0</v>
      </c>
      <c r="F1700" s="84"/>
      <c r="G1700" s="221"/>
      <c r="H1700" s="221"/>
      <c r="J1700" s="191">
        <f t="shared" ref="J1700:U1700" si="7063">J1521+I1700</f>
        <v>0</v>
      </c>
      <c r="K1700" s="191">
        <f t="shared" si="7063"/>
        <v>0</v>
      </c>
      <c r="L1700" s="191">
        <f t="shared" si="7063"/>
        <v>0</v>
      </c>
      <c r="M1700" s="191">
        <f t="shared" si="7063"/>
        <v>0</v>
      </c>
      <c r="N1700" s="191">
        <f t="shared" si="7063"/>
        <v>0</v>
      </c>
      <c r="O1700" s="191">
        <f t="shared" si="7063"/>
        <v>0</v>
      </c>
      <c r="P1700" s="191">
        <f t="shared" si="7063"/>
        <v>0</v>
      </c>
      <c r="Q1700" s="191">
        <f t="shared" si="7063"/>
        <v>0</v>
      </c>
      <c r="R1700" s="191">
        <f t="shared" si="7063"/>
        <v>0</v>
      </c>
      <c r="S1700" s="191">
        <f t="shared" si="7063"/>
        <v>0</v>
      </c>
      <c r="T1700" s="191">
        <f t="shared" si="7063"/>
        <v>0</v>
      </c>
      <c r="U1700" s="191">
        <f t="shared" si="7063"/>
        <v>0</v>
      </c>
      <c r="V1700" s="163"/>
      <c r="W1700" s="191">
        <f t="shared" ref="W1700:W1702" si="7064">W1521+U1700</f>
        <v>0</v>
      </c>
      <c r="X1700" s="191">
        <f t="shared" ref="X1700:AH1700" si="7065">X1521+W1700</f>
        <v>0</v>
      </c>
      <c r="Y1700" s="191">
        <f t="shared" si="7065"/>
        <v>0</v>
      </c>
      <c r="Z1700" s="191">
        <f t="shared" si="7065"/>
        <v>0</v>
      </c>
      <c r="AA1700" s="191">
        <f t="shared" si="7065"/>
        <v>0</v>
      </c>
      <c r="AB1700" s="191">
        <f t="shared" si="7065"/>
        <v>0</v>
      </c>
      <c r="AC1700" s="191">
        <f t="shared" si="7065"/>
        <v>0</v>
      </c>
      <c r="AD1700" s="191">
        <f t="shared" si="7065"/>
        <v>0</v>
      </c>
      <c r="AE1700" s="191">
        <f t="shared" si="7065"/>
        <v>0</v>
      </c>
      <c r="AF1700" s="191">
        <f t="shared" si="7065"/>
        <v>0</v>
      </c>
      <c r="AG1700" s="191">
        <f t="shared" si="7065"/>
        <v>0</v>
      </c>
      <c r="AH1700" s="191">
        <f t="shared" si="7065"/>
        <v>0</v>
      </c>
      <c r="AI1700" s="191"/>
      <c r="AJ1700" s="191">
        <f t="shared" si="7004"/>
        <v>0</v>
      </c>
      <c r="AK1700" s="191">
        <f t="shared" ref="AK1700:AU1700" si="7066">AK1521+AJ1700</f>
        <v>0</v>
      </c>
      <c r="AL1700" s="191">
        <f t="shared" si="7066"/>
        <v>0</v>
      </c>
      <c r="AM1700" s="191">
        <f t="shared" si="7066"/>
        <v>0</v>
      </c>
      <c r="AN1700" s="191">
        <f t="shared" si="7066"/>
        <v>0</v>
      </c>
      <c r="AO1700" s="191">
        <f t="shared" si="7066"/>
        <v>0</v>
      </c>
      <c r="AP1700" s="191">
        <f t="shared" si="7066"/>
        <v>0</v>
      </c>
      <c r="AQ1700" s="191">
        <f t="shared" si="7066"/>
        <v>0</v>
      </c>
      <c r="AR1700" s="191">
        <f t="shared" si="7066"/>
        <v>0</v>
      </c>
      <c r="AS1700" s="191">
        <f t="shared" si="7066"/>
        <v>0</v>
      </c>
      <c r="AT1700" s="191">
        <f t="shared" si="7066"/>
        <v>0</v>
      </c>
      <c r="AU1700" s="191">
        <f t="shared" si="7066"/>
        <v>0</v>
      </c>
      <c r="AV1700" s="191"/>
      <c r="AW1700" s="191">
        <f t="shared" ref="AW1700:AW1702" si="7067">AW1521+AU1700</f>
        <v>0</v>
      </c>
      <c r="AX1700" s="191">
        <f t="shared" ref="AX1700:BH1700" si="7068">AX1521+AW1700</f>
        <v>0</v>
      </c>
      <c r="AY1700" s="191">
        <f t="shared" si="7068"/>
        <v>0</v>
      </c>
      <c r="AZ1700" s="191">
        <f t="shared" si="7068"/>
        <v>0</v>
      </c>
      <c r="BA1700" s="191">
        <f t="shared" si="7068"/>
        <v>0</v>
      </c>
      <c r="BB1700" s="191">
        <f t="shared" si="7068"/>
        <v>0</v>
      </c>
      <c r="BC1700" s="191">
        <f t="shared" si="7068"/>
        <v>0</v>
      </c>
      <c r="BD1700" s="191">
        <f t="shared" si="7068"/>
        <v>0</v>
      </c>
      <c r="BE1700" s="191">
        <f t="shared" si="7068"/>
        <v>0</v>
      </c>
      <c r="BF1700" s="191">
        <f t="shared" si="7068"/>
        <v>0</v>
      </c>
      <c r="BG1700" s="191">
        <f t="shared" si="7068"/>
        <v>0</v>
      </c>
      <c r="BH1700" s="191">
        <f t="shared" si="7068"/>
        <v>0</v>
      </c>
      <c r="BI1700" s="191"/>
      <c r="BV1700" s="163"/>
      <c r="CI1700" s="163"/>
      <c r="CV1700" s="163"/>
      <c r="DI1700" s="163"/>
      <c r="DV1700" s="163"/>
      <c r="EI1700" s="163"/>
    </row>
    <row r="1701" spans="1:140" ht="15.75" hidden="1" customHeight="1" x14ac:dyDescent="0.25">
      <c r="A1701" s="2" t="str">
        <f t="shared" ref="A1701:E1701" si="7069">A1522</f>
        <v>2021F</v>
      </c>
      <c r="B1701" s="1" t="str">
        <f t="shared" si="7069"/>
        <v>PRE-09360</v>
      </c>
      <c r="C1701" s="1" t="str">
        <f t="shared" si="7069"/>
        <v>SPP TAU PRE-09360 - 2021F</v>
      </c>
      <c r="D1701" s="2" t="str">
        <f t="shared" si="7069"/>
        <v>PRE-2021F</v>
      </c>
      <c r="E1701" s="162" t="str">
        <f t="shared" si="7069"/>
        <v>SPP TAU - 2021F</v>
      </c>
      <c r="F1701" s="84"/>
      <c r="G1701" s="221"/>
      <c r="H1701" s="221"/>
      <c r="J1701" s="191">
        <f t="shared" ref="J1701:U1701" si="7070">J1522+I1701</f>
        <v>0</v>
      </c>
      <c r="K1701" s="191">
        <f t="shared" si="7070"/>
        <v>0</v>
      </c>
      <c r="L1701" s="191">
        <f t="shared" si="7070"/>
        <v>0</v>
      </c>
      <c r="M1701" s="191">
        <f t="shared" si="7070"/>
        <v>0</v>
      </c>
      <c r="N1701" s="191">
        <f t="shared" si="7070"/>
        <v>0</v>
      </c>
      <c r="O1701" s="191">
        <f t="shared" si="7070"/>
        <v>0</v>
      </c>
      <c r="P1701" s="191">
        <f t="shared" si="7070"/>
        <v>0</v>
      </c>
      <c r="Q1701" s="191">
        <f t="shared" si="7070"/>
        <v>0</v>
      </c>
      <c r="R1701" s="191">
        <f t="shared" si="7070"/>
        <v>0</v>
      </c>
      <c r="S1701" s="191">
        <f t="shared" si="7070"/>
        <v>0</v>
      </c>
      <c r="T1701" s="191">
        <f t="shared" si="7070"/>
        <v>0</v>
      </c>
      <c r="U1701" s="191">
        <f t="shared" si="7070"/>
        <v>0</v>
      </c>
      <c r="V1701" s="163"/>
      <c r="W1701" s="191">
        <f t="shared" si="7064"/>
        <v>0</v>
      </c>
      <c r="X1701" s="191">
        <f t="shared" ref="X1701:AH1701" si="7071">X1522+W1701</f>
        <v>0</v>
      </c>
      <c r="Y1701" s="191">
        <f t="shared" si="7071"/>
        <v>0</v>
      </c>
      <c r="Z1701" s="191">
        <f t="shared" si="7071"/>
        <v>0</v>
      </c>
      <c r="AA1701" s="191">
        <f t="shared" si="7071"/>
        <v>0</v>
      </c>
      <c r="AB1701" s="191">
        <f t="shared" si="7071"/>
        <v>0</v>
      </c>
      <c r="AC1701" s="191">
        <f t="shared" si="7071"/>
        <v>0</v>
      </c>
      <c r="AD1701" s="191">
        <f t="shared" si="7071"/>
        <v>0</v>
      </c>
      <c r="AE1701" s="191">
        <f t="shared" si="7071"/>
        <v>0</v>
      </c>
      <c r="AF1701" s="191">
        <f t="shared" si="7071"/>
        <v>0</v>
      </c>
      <c r="AG1701" s="191">
        <f t="shared" si="7071"/>
        <v>0</v>
      </c>
      <c r="AH1701" s="191">
        <f t="shared" si="7071"/>
        <v>0</v>
      </c>
      <c r="AI1701" s="191"/>
      <c r="AJ1701" s="191">
        <f t="shared" si="7004"/>
        <v>0</v>
      </c>
      <c r="AK1701" s="191">
        <f t="shared" ref="AK1701:AU1701" si="7072">AK1522+AJ1701</f>
        <v>0</v>
      </c>
      <c r="AL1701" s="191">
        <f t="shared" si="7072"/>
        <v>0</v>
      </c>
      <c r="AM1701" s="191">
        <f t="shared" si="7072"/>
        <v>0</v>
      </c>
      <c r="AN1701" s="191">
        <f t="shared" si="7072"/>
        <v>0</v>
      </c>
      <c r="AO1701" s="191">
        <f t="shared" si="7072"/>
        <v>0</v>
      </c>
      <c r="AP1701" s="191">
        <f t="shared" si="7072"/>
        <v>0</v>
      </c>
      <c r="AQ1701" s="191">
        <f t="shared" si="7072"/>
        <v>0</v>
      </c>
      <c r="AR1701" s="191">
        <f t="shared" si="7072"/>
        <v>0</v>
      </c>
      <c r="AS1701" s="191">
        <f t="shared" si="7072"/>
        <v>0</v>
      </c>
      <c r="AT1701" s="191">
        <f t="shared" si="7072"/>
        <v>0</v>
      </c>
      <c r="AU1701" s="191">
        <f t="shared" si="7072"/>
        <v>0</v>
      </c>
      <c r="AV1701" s="191"/>
      <c r="AW1701" s="191">
        <f t="shared" si="7067"/>
        <v>0</v>
      </c>
      <c r="AX1701" s="191">
        <f t="shared" ref="AX1701:BH1701" si="7073">AX1522+AW1701</f>
        <v>0</v>
      </c>
      <c r="AY1701" s="191">
        <f t="shared" si="7073"/>
        <v>0</v>
      </c>
      <c r="AZ1701" s="191">
        <f t="shared" si="7073"/>
        <v>0</v>
      </c>
      <c r="BA1701" s="191">
        <f t="shared" si="7073"/>
        <v>0</v>
      </c>
      <c r="BB1701" s="191">
        <f t="shared" si="7073"/>
        <v>0</v>
      </c>
      <c r="BC1701" s="191">
        <f t="shared" si="7073"/>
        <v>0</v>
      </c>
      <c r="BD1701" s="191">
        <f t="shared" si="7073"/>
        <v>0</v>
      </c>
      <c r="BE1701" s="191">
        <f t="shared" si="7073"/>
        <v>0</v>
      </c>
      <c r="BF1701" s="191">
        <f t="shared" si="7073"/>
        <v>0</v>
      </c>
      <c r="BG1701" s="191">
        <f t="shared" si="7073"/>
        <v>0</v>
      </c>
      <c r="BH1701" s="191">
        <f t="shared" si="7073"/>
        <v>0</v>
      </c>
      <c r="BI1701" s="191"/>
      <c r="BV1701" s="163"/>
      <c r="CI1701" s="163"/>
      <c r="CV1701" s="163"/>
      <c r="DI1701" s="163"/>
      <c r="DV1701" s="163"/>
      <c r="EI1701" s="163"/>
    </row>
    <row r="1702" spans="1:140" ht="15.75" hidden="1" x14ac:dyDescent="0.25">
      <c r="A1702" s="2" t="str">
        <f t="shared" ref="A1702:E1702" si="7074">A1523</f>
        <v>2022B</v>
      </c>
      <c r="B1702" s="1" t="str">
        <f t="shared" si="7074"/>
        <v>PRE-2022B</v>
      </c>
      <c r="C1702" s="1" t="str">
        <f t="shared" si="7074"/>
        <v>SPP TAU - 2022B</v>
      </c>
      <c r="D1702" s="2" t="str">
        <f t="shared" si="7074"/>
        <v>PRE-2022B</v>
      </c>
      <c r="E1702" s="162" t="str">
        <f t="shared" si="7074"/>
        <v>SPP TAU - 2022B</v>
      </c>
      <c r="F1702" s="112"/>
      <c r="G1702" s="221"/>
      <c r="H1702" s="221"/>
      <c r="J1702" s="191">
        <f t="shared" ref="J1702:U1702" si="7075">J1523+I1702</f>
        <v>0</v>
      </c>
      <c r="K1702" s="191">
        <f t="shared" si="7075"/>
        <v>0</v>
      </c>
      <c r="L1702" s="191">
        <f t="shared" si="7075"/>
        <v>0</v>
      </c>
      <c r="M1702" s="191">
        <f t="shared" si="7075"/>
        <v>0</v>
      </c>
      <c r="N1702" s="191">
        <f t="shared" si="7075"/>
        <v>0</v>
      </c>
      <c r="O1702" s="191">
        <f t="shared" si="7075"/>
        <v>0</v>
      </c>
      <c r="P1702" s="191">
        <f t="shared" si="7075"/>
        <v>0</v>
      </c>
      <c r="Q1702" s="191">
        <f t="shared" si="7075"/>
        <v>0</v>
      </c>
      <c r="R1702" s="191">
        <f t="shared" si="7075"/>
        <v>0</v>
      </c>
      <c r="S1702" s="191">
        <f t="shared" si="7075"/>
        <v>0</v>
      </c>
      <c r="T1702" s="191">
        <f t="shared" si="7075"/>
        <v>0</v>
      </c>
      <c r="U1702" s="191">
        <f t="shared" si="7075"/>
        <v>0</v>
      </c>
      <c r="V1702" s="116"/>
      <c r="W1702" s="191">
        <f t="shared" si="7064"/>
        <v>0</v>
      </c>
      <c r="X1702" s="191">
        <f t="shared" ref="X1702:AH1702" si="7076">X1523+W1702</f>
        <v>0</v>
      </c>
      <c r="Y1702" s="191">
        <f t="shared" si="7076"/>
        <v>0</v>
      </c>
      <c r="Z1702" s="191">
        <f t="shared" si="7076"/>
        <v>0</v>
      </c>
      <c r="AA1702" s="191">
        <f t="shared" si="7076"/>
        <v>0</v>
      </c>
      <c r="AB1702" s="191">
        <f t="shared" si="7076"/>
        <v>0</v>
      </c>
      <c r="AC1702" s="191">
        <f t="shared" si="7076"/>
        <v>0</v>
      </c>
      <c r="AD1702" s="191">
        <f t="shared" si="7076"/>
        <v>0</v>
      </c>
      <c r="AE1702" s="191">
        <f t="shared" si="7076"/>
        <v>0</v>
      </c>
      <c r="AF1702" s="191">
        <f t="shared" si="7076"/>
        <v>0</v>
      </c>
      <c r="AG1702" s="191">
        <f t="shared" si="7076"/>
        <v>0</v>
      </c>
      <c r="AH1702" s="191">
        <f t="shared" si="7076"/>
        <v>0</v>
      </c>
      <c r="AI1702" s="191"/>
      <c r="AJ1702" s="191">
        <f t="shared" si="7004"/>
        <v>0</v>
      </c>
      <c r="AK1702" s="191">
        <f t="shared" ref="AK1702:AU1702" si="7077">AK1523+AJ1702</f>
        <v>0</v>
      </c>
      <c r="AL1702" s="191">
        <f t="shared" si="7077"/>
        <v>0</v>
      </c>
      <c r="AM1702" s="191">
        <f t="shared" si="7077"/>
        <v>0</v>
      </c>
      <c r="AN1702" s="191">
        <f t="shared" si="7077"/>
        <v>0</v>
      </c>
      <c r="AO1702" s="191">
        <f t="shared" si="7077"/>
        <v>0</v>
      </c>
      <c r="AP1702" s="191">
        <f t="shared" si="7077"/>
        <v>0</v>
      </c>
      <c r="AQ1702" s="191">
        <f t="shared" si="7077"/>
        <v>0</v>
      </c>
      <c r="AR1702" s="191">
        <f t="shared" si="7077"/>
        <v>0</v>
      </c>
      <c r="AS1702" s="191">
        <f t="shared" si="7077"/>
        <v>0</v>
      </c>
      <c r="AT1702" s="191">
        <f t="shared" si="7077"/>
        <v>0</v>
      </c>
      <c r="AU1702" s="191">
        <f t="shared" si="7077"/>
        <v>0</v>
      </c>
      <c r="AV1702" s="191"/>
      <c r="AW1702" s="191">
        <f t="shared" si="7067"/>
        <v>0</v>
      </c>
      <c r="AX1702" s="191">
        <f t="shared" ref="AX1702:BH1702" si="7078">AX1523+AW1702</f>
        <v>0</v>
      </c>
      <c r="AY1702" s="191">
        <f t="shared" si="7078"/>
        <v>0</v>
      </c>
      <c r="AZ1702" s="191">
        <f t="shared" si="7078"/>
        <v>0</v>
      </c>
      <c r="BA1702" s="191">
        <f t="shared" si="7078"/>
        <v>0</v>
      </c>
      <c r="BB1702" s="191">
        <f t="shared" si="7078"/>
        <v>0</v>
      </c>
      <c r="BC1702" s="191">
        <f t="shared" si="7078"/>
        <v>0</v>
      </c>
      <c r="BD1702" s="191">
        <f t="shared" si="7078"/>
        <v>0</v>
      </c>
      <c r="BE1702" s="191">
        <f t="shared" si="7078"/>
        <v>0</v>
      </c>
      <c r="BF1702" s="191">
        <f t="shared" si="7078"/>
        <v>0</v>
      </c>
      <c r="BG1702" s="191">
        <f t="shared" si="7078"/>
        <v>0</v>
      </c>
      <c r="BH1702" s="191">
        <f t="shared" si="7078"/>
        <v>0</v>
      </c>
      <c r="BI1702" s="191"/>
      <c r="BJ1702" s="2" t="e">
        <f>#REF!</f>
        <v>#REF!</v>
      </c>
      <c r="BK1702" s="2" t="e">
        <f>#REF!</f>
        <v>#REF!</v>
      </c>
      <c r="BL1702" s="2" t="e">
        <f>#REF!</f>
        <v>#REF!</v>
      </c>
      <c r="BM1702" s="2" t="e">
        <f>#REF!</f>
        <v>#REF!</v>
      </c>
      <c r="BN1702" s="2" t="e">
        <f>#REF!</f>
        <v>#REF!</v>
      </c>
      <c r="BO1702" s="2" t="e">
        <f>#REF!</f>
        <v>#REF!</v>
      </c>
      <c r="BP1702" s="2" t="e">
        <f>#REF!</f>
        <v>#REF!</v>
      </c>
      <c r="BQ1702" s="2" t="e">
        <f>#REF!</f>
        <v>#REF!</v>
      </c>
      <c r="BR1702" s="2" t="e">
        <f>#REF!</f>
        <v>#REF!</v>
      </c>
      <c r="BS1702" s="2" t="e">
        <f>#REF!</f>
        <v>#REF!</v>
      </c>
      <c r="BT1702" s="2" t="e">
        <f>#REF!</f>
        <v>#REF!</v>
      </c>
      <c r="BU1702" s="2" t="e">
        <f>#REF!</f>
        <v>#REF!</v>
      </c>
      <c r="BV1702" s="163" t="e">
        <f t="shared" ref="BV1702" si="7079">SUM(BJ1702:BU1702)</f>
        <v>#REF!</v>
      </c>
      <c r="BW1702" s="2" t="e">
        <f>#REF!</f>
        <v>#REF!</v>
      </c>
      <c r="BX1702" s="2" t="e">
        <f>#REF!</f>
        <v>#REF!</v>
      </c>
      <c r="BY1702" s="2" t="e">
        <f>#REF!</f>
        <v>#REF!</v>
      </c>
      <c r="BZ1702" s="2" t="e">
        <f>#REF!</f>
        <v>#REF!</v>
      </c>
      <c r="CA1702" s="2" t="e">
        <f>#REF!</f>
        <v>#REF!</v>
      </c>
      <c r="CB1702" s="2" t="e">
        <f>#REF!</f>
        <v>#REF!</v>
      </c>
      <c r="CC1702" s="2" t="e">
        <f>#REF!</f>
        <v>#REF!</v>
      </c>
      <c r="CD1702" s="2" t="e">
        <f>#REF!</f>
        <v>#REF!</v>
      </c>
      <c r="CE1702" s="2" t="e">
        <f>#REF!</f>
        <v>#REF!</v>
      </c>
      <c r="CF1702" s="2" t="e">
        <f>#REF!</f>
        <v>#REF!</v>
      </c>
      <c r="CG1702" s="2" t="e">
        <f>#REF!</f>
        <v>#REF!</v>
      </c>
      <c r="CH1702" s="2" t="e">
        <f>#REF!</f>
        <v>#REF!</v>
      </c>
      <c r="CI1702" s="163" t="e">
        <f t="shared" ref="CI1702" si="7080">SUM(BW1702:CH1702)</f>
        <v>#REF!</v>
      </c>
      <c r="CJ1702" s="2" t="e">
        <f>#REF!</f>
        <v>#REF!</v>
      </c>
      <c r="CK1702" s="2" t="e">
        <f>#REF!</f>
        <v>#REF!</v>
      </c>
      <c r="CL1702" s="2" t="e">
        <f>#REF!</f>
        <v>#REF!</v>
      </c>
      <c r="CM1702" s="2" t="e">
        <f>#REF!</f>
        <v>#REF!</v>
      </c>
      <c r="CN1702" s="2" t="e">
        <f>#REF!</f>
        <v>#REF!</v>
      </c>
      <c r="CO1702" s="2" t="e">
        <f>#REF!</f>
        <v>#REF!</v>
      </c>
      <c r="CP1702" s="2" t="e">
        <f>#REF!</f>
        <v>#REF!</v>
      </c>
      <c r="CQ1702" s="2" t="e">
        <f>#REF!</f>
        <v>#REF!</v>
      </c>
      <c r="CR1702" s="2" t="e">
        <f>#REF!</f>
        <v>#REF!</v>
      </c>
      <c r="CS1702" s="2" t="e">
        <f>#REF!</f>
        <v>#REF!</v>
      </c>
      <c r="CT1702" s="2" t="e">
        <f>#REF!</f>
        <v>#REF!</v>
      </c>
      <c r="CU1702" s="2" t="e">
        <f>#REF!</f>
        <v>#REF!</v>
      </c>
      <c r="CV1702" s="163" t="e">
        <f t="shared" ref="CV1702" si="7081">SUM(CJ1702:CU1702)</f>
        <v>#REF!</v>
      </c>
      <c r="CW1702" s="2" t="e">
        <f>#REF!</f>
        <v>#REF!</v>
      </c>
      <c r="CX1702" s="2" t="e">
        <f>#REF!</f>
        <v>#REF!</v>
      </c>
      <c r="CY1702" s="2" t="e">
        <f>#REF!</f>
        <v>#REF!</v>
      </c>
      <c r="CZ1702" s="2" t="e">
        <f>#REF!</f>
        <v>#REF!</v>
      </c>
      <c r="DA1702" s="2" t="e">
        <f>#REF!</f>
        <v>#REF!</v>
      </c>
      <c r="DB1702" s="2" t="e">
        <f>#REF!</f>
        <v>#REF!</v>
      </c>
      <c r="DC1702" s="2" t="e">
        <f>#REF!</f>
        <v>#REF!</v>
      </c>
      <c r="DD1702" s="2" t="e">
        <f>#REF!</f>
        <v>#REF!</v>
      </c>
      <c r="DE1702" s="2" t="e">
        <f>#REF!</f>
        <v>#REF!</v>
      </c>
      <c r="DF1702" s="2" t="e">
        <f>#REF!</f>
        <v>#REF!</v>
      </c>
      <c r="DG1702" s="2" t="e">
        <f>#REF!</f>
        <v>#REF!</v>
      </c>
      <c r="DH1702" s="2" t="e">
        <f>#REF!</f>
        <v>#REF!</v>
      </c>
      <c r="DI1702" s="163" t="e">
        <f t="shared" ref="DI1702" si="7082">SUM(CW1702:DH1702)</f>
        <v>#REF!</v>
      </c>
      <c r="DJ1702" s="2" t="e">
        <f>#REF!</f>
        <v>#REF!</v>
      </c>
      <c r="DK1702" s="2" t="e">
        <f>#REF!</f>
        <v>#REF!</v>
      </c>
      <c r="DL1702" s="2" t="e">
        <f>#REF!</f>
        <v>#REF!</v>
      </c>
      <c r="DM1702" s="2" t="e">
        <f>#REF!</f>
        <v>#REF!</v>
      </c>
      <c r="DN1702" s="2" t="e">
        <f>#REF!</f>
        <v>#REF!</v>
      </c>
      <c r="DO1702" s="2" t="e">
        <f>#REF!</f>
        <v>#REF!</v>
      </c>
      <c r="DP1702" s="2" t="e">
        <f>#REF!</f>
        <v>#REF!</v>
      </c>
      <c r="DQ1702" s="2" t="e">
        <f>#REF!</f>
        <v>#REF!</v>
      </c>
      <c r="DR1702" s="2" t="e">
        <f>#REF!</f>
        <v>#REF!</v>
      </c>
      <c r="DS1702" s="2" t="e">
        <f>#REF!</f>
        <v>#REF!</v>
      </c>
      <c r="DT1702" s="2" t="e">
        <f>#REF!</f>
        <v>#REF!</v>
      </c>
      <c r="DU1702" s="2" t="e">
        <f>#REF!</f>
        <v>#REF!</v>
      </c>
      <c r="DV1702" s="163" t="e">
        <f t="shared" ref="DV1702" si="7083">SUM(DJ1702:DU1702)</f>
        <v>#REF!</v>
      </c>
      <c r="DW1702" s="2" t="e">
        <f>#REF!</f>
        <v>#REF!</v>
      </c>
      <c r="DX1702" s="2" t="e">
        <f>#REF!</f>
        <v>#REF!</v>
      </c>
      <c r="DY1702" s="2" t="e">
        <f>#REF!</f>
        <v>#REF!</v>
      </c>
      <c r="DZ1702" s="2" t="e">
        <f>#REF!</f>
        <v>#REF!</v>
      </c>
      <c r="EA1702" s="2" t="e">
        <f>#REF!</f>
        <v>#REF!</v>
      </c>
      <c r="EB1702" s="2" t="e">
        <f>#REF!</f>
        <v>#REF!</v>
      </c>
      <c r="EC1702" s="2" t="e">
        <f>#REF!</f>
        <v>#REF!</v>
      </c>
      <c r="ED1702" s="2" t="e">
        <f>#REF!</f>
        <v>#REF!</v>
      </c>
      <c r="EE1702" s="2" t="e">
        <f>#REF!</f>
        <v>#REF!</v>
      </c>
      <c r="EF1702" s="2" t="e">
        <f>#REF!</f>
        <v>#REF!</v>
      </c>
      <c r="EG1702" s="2" t="e">
        <f>#REF!</f>
        <v>#REF!</v>
      </c>
      <c r="EH1702" s="2" t="e">
        <f>#REF!</f>
        <v>#REF!</v>
      </c>
      <c r="EI1702" s="163" t="e">
        <f t="shared" ref="EI1702" si="7084">SUM(DW1702:EH1702)</f>
        <v>#REF!</v>
      </c>
      <c r="EJ1702" s="2" t="e">
        <f>EI1702+DV1702+DI1702+CV1702+CI1702+BV1702+BI1702+AV1702+AI1702+V1702</f>
        <v>#REF!</v>
      </c>
    </row>
    <row r="1703" spans="1:140" x14ac:dyDescent="0.2">
      <c r="E1703" s="162"/>
      <c r="I1703" s="87">
        <f t="shared" ref="I1703:T1703" si="7085">SUM(I1528:I1702)</f>
        <v>0</v>
      </c>
      <c r="J1703" s="184">
        <f t="shared" si="7085"/>
        <v>0</v>
      </c>
      <c r="K1703" s="184">
        <f t="shared" si="7085"/>
        <v>0</v>
      </c>
      <c r="L1703" s="184">
        <f t="shared" si="7085"/>
        <v>0</v>
      </c>
      <c r="M1703" s="184">
        <f t="shared" si="7085"/>
        <v>0</v>
      </c>
      <c r="N1703" s="184">
        <f t="shared" si="7085"/>
        <v>0</v>
      </c>
      <c r="O1703" s="184">
        <f t="shared" si="7085"/>
        <v>0</v>
      </c>
      <c r="P1703" s="184">
        <f t="shared" si="7085"/>
        <v>0</v>
      </c>
      <c r="Q1703" s="184">
        <f t="shared" si="7085"/>
        <v>0</v>
      </c>
      <c r="R1703" s="184">
        <f t="shared" si="7085"/>
        <v>-118.26149333333335</v>
      </c>
      <c r="S1703" s="184">
        <f t="shared" si="7085"/>
        <v>-236.5229866666667</v>
      </c>
      <c r="T1703" s="184">
        <f t="shared" si="7085"/>
        <v>-354.78448000000003</v>
      </c>
      <c r="U1703" s="184">
        <f>SUM(U1528:U1702)</f>
        <v>-473.04597333333339</v>
      </c>
      <c r="V1703" s="177"/>
      <c r="W1703" s="184">
        <f>SUM(W1528:W1702)</f>
        <v>-591.30746666666676</v>
      </c>
      <c r="X1703" s="184">
        <f t="shared" ref="X1703:AH1703" si="7086">SUM(X1528:X1702)</f>
        <v>-723.11145333333332</v>
      </c>
      <c r="Y1703" s="184">
        <f t="shared" si="7086"/>
        <v>-979.56484666666688</v>
      </c>
      <c r="Z1703" s="184">
        <f t="shared" si="7086"/>
        <v>-1236.0182400000003</v>
      </c>
      <c r="AA1703" s="184">
        <f t="shared" si="7086"/>
        <v>-1492.4716333333336</v>
      </c>
      <c r="AB1703" s="184">
        <f t="shared" si="7086"/>
        <v>-1748.9250266666672</v>
      </c>
      <c r="AC1703" s="184">
        <f t="shared" si="7086"/>
        <v>-2083.7303133333339</v>
      </c>
      <c r="AD1703" s="184">
        <f t="shared" si="7086"/>
        <v>-3739.2744458333345</v>
      </c>
      <c r="AE1703" s="184">
        <f t="shared" si="7086"/>
        <v>-5394.8185783333338</v>
      </c>
      <c r="AF1703" s="184">
        <f t="shared" si="7086"/>
        <v>-7372.521260833335</v>
      </c>
      <c r="AG1703" s="184">
        <f t="shared" si="7086"/>
        <v>-9596.456923333335</v>
      </c>
      <c r="AH1703" s="184">
        <f t="shared" si="7086"/>
        <v>-12404.708262499998</v>
      </c>
      <c r="AI1703" s="177">
        <f>AI1524+U1703-AH1703</f>
        <v>0</v>
      </c>
      <c r="AJ1703" s="184">
        <f>SUM(AJ1528:AJ1702)</f>
        <v>-16669.994745833337</v>
      </c>
      <c r="AK1703" s="184">
        <f t="shared" ref="AK1703:AU1703" si="7087">SUM(AK1528:AK1702)</f>
        <v>-21348.274887166659</v>
      </c>
      <c r="AL1703" s="184">
        <f t="shared" si="7087"/>
        <v>-26366.403950500004</v>
      </c>
      <c r="AM1703" s="184">
        <f t="shared" si="7087"/>
        <v>-32654.546761166668</v>
      </c>
      <c r="AN1703" s="184">
        <f t="shared" si="7087"/>
        <v>-39291.039713833336</v>
      </c>
      <c r="AO1703" s="184">
        <f t="shared" si="7087"/>
        <v>-46539.749033500004</v>
      </c>
      <c r="AP1703" s="184">
        <f t="shared" si="7087"/>
        <v>-54580.261005833345</v>
      </c>
      <c r="AQ1703" s="184">
        <f t="shared" si="7087"/>
        <v>-62620.772978166671</v>
      </c>
      <c r="AR1703" s="184">
        <f t="shared" si="7087"/>
        <v>-71688.021110833317</v>
      </c>
      <c r="AS1703" s="184">
        <f t="shared" si="7087"/>
        <v>-80951.168646500024</v>
      </c>
      <c r="AT1703" s="184">
        <f t="shared" si="7087"/>
        <v>-90214.316182166687</v>
      </c>
      <c r="AU1703" s="184">
        <f t="shared" si="7087"/>
        <v>-100049.82091116671</v>
      </c>
      <c r="AV1703" s="177">
        <f>AV1524+AH1703-AU1703</f>
        <v>0</v>
      </c>
      <c r="AW1703" s="184">
        <f>SUM(AW1528:AW1702)</f>
        <v>-110358.18942783335</v>
      </c>
      <c r="AX1703" s="184">
        <f t="shared" ref="AX1703:BH1703" si="7088">SUM(AX1528:AX1702)</f>
        <v>-120666.5579445</v>
      </c>
      <c r="AY1703" s="184">
        <f t="shared" si="7088"/>
        <v>-131577.74436683339</v>
      </c>
      <c r="AZ1703" s="184">
        <f t="shared" si="7088"/>
        <v>-142488.93078916668</v>
      </c>
      <c r="BA1703" s="184">
        <f t="shared" si="7088"/>
        <v>-153892.70590483333</v>
      </c>
      <c r="BB1703" s="184">
        <f t="shared" si="7088"/>
        <v>-165629.99672050003</v>
      </c>
      <c r="BC1703" s="184">
        <f t="shared" si="7088"/>
        <v>-177727.07534216664</v>
      </c>
      <c r="BD1703" s="184">
        <f t="shared" si="7088"/>
        <v>-190120.61236383332</v>
      </c>
      <c r="BE1703" s="184">
        <f t="shared" si="7088"/>
        <v>-202514.14938550009</v>
      </c>
      <c r="BF1703" s="184">
        <f t="shared" si="7088"/>
        <v>-215801.39656950004</v>
      </c>
      <c r="BG1703" s="184">
        <f t="shared" si="7088"/>
        <v>-229502.90695950008</v>
      </c>
      <c r="BH1703" s="184">
        <f t="shared" si="7088"/>
        <v>-243204.41734949997</v>
      </c>
      <c r="BI1703" s="177">
        <f>BI1524+AU1703-BH1703</f>
        <v>0</v>
      </c>
      <c r="BJ1703" s="184" t="e">
        <f>SUM(#REF!)</f>
        <v>#REF!</v>
      </c>
      <c r="BK1703" s="184" t="e">
        <f>SUM(#REF!)</f>
        <v>#REF!</v>
      </c>
      <c r="BL1703" s="184" t="e">
        <f>SUM(#REF!)</f>
        <v>#REF!</v>
      </c>
      <c r="BM1703" s="184" t="e">
        <f>SUM(#REF!)</f>
        <v>#REF!</v>
      </c>
      <c r="BN1703" s="184" t="e">
        <f>SUM(#REF!)</f>
        <v>#REF!</v>
      </c>
      <c r="BO1703" s="184" t="e">
        <f>SUM(#REF!)</f>
        <v>#REF!</v>
      </c>
      <c r="BP1703" s="184" t="e">
        <f>SUM(#REF!)</f>
        <v>#REF!</v>
      </c>
      <c r="BQ1703" s="184" t="e">
        <f>SUM(#REF!)</f>
        <v>#REF!</v>
      </c>
      <c r="BR1703" s="184" t="e">
        <f>SUM(#REF!)</f>
        <v>#REF!</v>
      </c>
      <c r="BS1703" s="184" t="e">
        <f>SUM(#REF!)</f>
        <v>#REF!</v>
      </c>
      <c r="BT1703" s="184" t="e">
        <f>SUM(#REF!)</f>
        <v>#REF!</v>
      </c>
      <c r="BU1703" s="184" t="e">
        <f>SUM(#REF!)</f>
        <v>#REF!</v>
      </c>
      <c r="BV1703" s="177" t="e">
        <f>BV1524+BH1703-BU1703</f>
        <v>#REF!</v>
      </c>
      <c r="BW1703" s="184" t="e">
        <f>SUM(#REF!)</f>
        <v>#REF!</v>
      </c>
      <c r="BX1703" s="184" t="e">
        <f>SUM(#REF!)</f>
        <v>#REF!</v>
      </c>
      <c r="BY1703" s="184" t="e">
        <f>SUM(#REF!)</f>
        <v>#REF!</v>
      </c>
      <c r="BZ1703" s="184" t="e">
        <f>SUM(#REF!)</f>
        <v>#REF!</v>
      </c>
      <c r="CA1703" s="184" t="e">
        <f>SUM(#REF!)</f>
        <v>#REF!</v>
      </c>
      <c r="CB1703" s="184" t="e">
        <f>SUM(#REF!)</f>
        <v>#REF!</v>
      </c>
      <c r="CC1703" s="184" t="e">
        <f>SUM(#REF!)</f>
        <v>#REF!</v>
      </c>
      <c r="CD1703" s="184" t="e">
        <f>SUM(#REF!)</f>
        <v>#REF!</v>
      </c>
      <c r="CE1703" s="184" t="e">
        <f>SUM(#REF!)</f>
        <v>#REF!</v>
      </c>
      <c r="CF1703" s="184" t="e">
        <f>SUM(#REF!)</f>
        <v>#REF!</v>
      </c>
      <c r="CG1703" s="184" t="e">
        <f>SUM(#REF!)</f>
        <v>#REF!</v>
      </c>
      <c r="CH1703" s="184" t="e">
        <f>SUM(#REF!)</f>
        <v>#REF!</v>
      </c>
      <c r="CI1703" s="177" t="e">
        <f>CI1524+BU1703-CH1703</f>
        <v>#REF!</v>
      </c>
      <c r="CJ1703" s="184" t="e">
        <f>SUM(#REF!)</f>
        <v>#REF!</v>
      </c>
      <c r="CK1703" s="184" t="e">
        <f>SUM(#REF!)</f>
        <v>#REF!</v>
      </c>
      <c r="CL1703" s="184" t="e">
        <f>SUM(#REF!)</f>
        <v>#REF!</v>
      </c>
      <c r="CM1703" s="184" t="e">
        <f>SUM(#REF!)</f>
        <v>#REF!</v>
      </c>
      <c r="CN1703" s="184" t="e">
        <f>SUM(#REF!)</f>
        <v>#REF!</v>
      </c>
      <c r="CO1703" s="184" t="e">
        <f>SUM(#REF!)</f>
        <v>#REF!</v>
      </c>
      <c r="CP1703" s="184" t="e">
        <f>SUM(#REF!)</f>
        <v>#REF!</v>
      </c>
      <c r="CQ1703" s="184" t="e">
        <f>SUM(#REF!)</f>
        <v>#REF!</v>
      </c>
      <c r="CR1703" s="184" t="e">
        <f>SUM(#REF!)</f>
        <v>#REF!</v>
      </c>
      <c r="CS1703" s="184" t="e">
        <f>SUM(#REF!)</f>
        <v>#REF!</v>
      </c>
      <c r="CT1703" s="184" t="e">
        <f>SUM(#REF!)</f>
        <v>#REF!</v>
      </c>
      <c r="CU1703" s="184" t="e">
        <f>SUM(#REF!)</f>
        <v>#REF!</v>
      </c>
      <c r="CV1703" s="177" t="e">
        <f>CV1524+CH1703-CU1703</f>
        <v>#REF!</v>
      </c>
      <c r="CW1703" s="184" t="e">
        <f>SUM(#REF!)</f>
        <v>#REF!</v>
      </c>
      <c r="CX1703" s="184" t="e">
        <f>SUM(#REF!)</f>
        <v>#REF!</v>
      </c>
      <c r="CY1703" s="184" t="e">
        <f>SUM(#REF!)</f>
        <v>#REF!</v>
      </c>
      <c r="CZ1703" s="184" t="e">
        <f>SUM(#REF!)</f>
        <v>#REF!</v>
      </c>
      <c r="DA1703" s="184" t="e">
        <f>SUM(#REF!)</f>
        <v>#REF!</v>
      </c>
      <c r="DB1703" s="184" t="e">
        <f>SUM(#REF!)</f>
        <v>#REF!</v>
      </c>
      <c r="DC1703" s="184" t="e">
        <f>SUM(#REF!)</f>
        <v>#REF!</v>
      </c>
      <c r="DD1703" s="184" t="e">
        <f>SUM(#REF!)</f>
        <v>#REF!</v>
      </c>
      <c r="DE1703" s="184" t="e">
        <f>SUM(#REF!)</f>
        <v>#REF!</v>
      </c>
      <c r="DF1703" s="184" t="e">
        <f>SUM(#REF!)</f>
        <v>#REF!</v>
      </c>
      <c r="DG1703" s="184" t="e">
        <f>SUM(#REF!)</f>
        <v>#REF!</v>
      </c>
      <c r="DH1703" s="184" t="e">
        <f>SUM(#REF!)</f>
        <v>#REF!</v>
      </c>
      <c r="DI1703" s="177" t="e">
        <f>DI1524+CU1703-DH1703</f>
        <v>#REF!</v>
      </c>
      <c r="DJ1703" s="184" t="e">
        <f>SUM(#REF!)</f>
        <v>#REF!</v>
      </c>
      <c r="DK1703" s="184" t="e">
        <f>SUM(#REF!)</f>
        <v>#REF!</v>
      </c>
      <c r="DL1703" s="184" t="e">
        <f>SUM(#REF!)</f>
        <v>#REF!</v>
      </c>
      <c r="DM1703" s="184" t="e">
        <f>SUM(#REF!)</f>
        <v>#REF!</v>
      </c>
      <c r="DN1703" s="184" t="e">
        <f>SUM(#REF!)</f>
        <v>#REF!</v>
      </c>
      <c r="DO1703" s="184" t="e">
        <f>SUM(#REF!)</f>
        <v>#REF!</v>
      </c>
      <c r="DP1703" s="184" t="e">
        <f>SUM(#REF!)</f>
        <v>#REF!</v>
      </c>
      <c r="DQ1703" s="184" t="e">
        <f>SUM(#REF!)</f>
        <v>#REF!</v>
      </c>
      <c r="DR1703" s="184" t="e">
        <f>SUM(#REF!)</f>
        <v>#REF!</v>
      </c>
      <c r="DS1703" s="184" t="e">
        <f>SUM(#REF!)</f>
        <v>#REF!</v>
      </c>
      <c r="DT1703" s="184" t="e">
        <f>SUM(#REF!)</f>
        <v>#REF!</v>
      </c>
      <c r="DU1703" s="184" t="e">
        <f>SUM(#REF!)</f>
        <v>#REF!</v>
      </c>
      <c r="DV1703" s="177" t="e">
        <f>DV1524+DH1703-DU1703</f>
        <v>#REF!</v>
      </c>
      <c r="DW1703" s="184" t="e">
        <f>SUM(#REF!)</f>
        <v>#REF!</v>
      </c>
      <c r="DX1703" s="184" t="e">
        <f>SUM(#REF!)</f>
        <v>#REF!</v>
      </c>
      <c r="DY1703" s="184" t="e">
        <f>SUM(#REF!)</f>
        <v>#REF!</v>
      </c>
      <c r="DZ1703" s="184" t="e">
        <f>SUM(#REF!)</f>
        <v>#REF!</v>
      </c>
      <c r="EA1703" s="184" t="e">
        <f>SUM(#REF!)</f>
        <v>#REF!</v>
      </c>
      <c r="EB1703" s="184" t="e">
        <f>SUM(#REF!)</f>
        <v>#REF!</v>
      </c>
      <c r="EC1703" s="184" t="e">
        <f>SUM(#REF!)</f>
        <v>#REF!</v>
      </c>
      <c r="ED1703" s="184" t="e">
        <f>SUM(#REF!)</f>
        <v>#REF!</v>
      </c>
      <c r="EE1703" s="184" t="e">
        <f>SUM(#REF!)</f>
        <v>#REF!</v>
      </c>
      <c r="EF1703" s="184" t="e">
        <f>SUM(#REF!)</f>
        <v>#REF!</v>
      </c>
      <c r="EG1703" s="184" t="e">
        <f>SUM(#REF!)</f>
        <v>#REF!</v>
      </c>
      <c r="EH1703" s="184" t="e">
        <f>SUM(#REF!)</f>
        <v>#REF!</v>
      </c>
      <c r="EI1703" s="177" t="e">
        <f>EI1524+DU1703-EH1703</f>
        <v>#REF!</v>
      </c>
    </row>
    <row r="1706" spans="1:140" ht="21.75" x14ac:dyDescent="0.4">
      <c r="A1706" s="1"/>
      <c r="B1706" s="222" t="s">
        <v>159</v>
      </c>
      <c r="C1706" s="1"/>
      <c r="D1706" s="1"/>
      <c r="E1706" s="1"/>
      <c r="F1706" s="1"/>
      <c r="G1706" s="1"/>
      <c r="H1706" s="1"/>
      <c r="I1706" s="217" t="s">
        <v>164</v>
      </c>
      <c r="J1706" s="83" t="s">
        <v>87</v>
      </c>
      <c r="K1706" s="83" t="s">
        <v>88</v>
      </c>
      <c r="L1706" s="83" t="s">
        <v>89</v>
      </c>
      <c r="M1706" s="83" t="s">
        <v>90</v>
      </c>
      <c r="N1706" s="83" t="s">
        <v>48</v>
      </c>
      <c r="O1706" s="83" t="s">
        <v>91</v>
      </c>
      <c r="P1706" s="83" t="s">
        <v>92</v>
      </c>
      <c r="Q1706" s="83" t="s">
        <v>93</v>
      </c>
      <c r="R1706" s="83" t="s">
        <v>94</v>
      </c>
      <c r="S1706" s="83" t="s">
        <v>95</v>
      </c>
      <c r="T1706" s="83" t="s">
        <v>96</v>
      </c>
      <c r="U1706" s="83" t="s">
        <v>97</v>
      </c>
      <c r="V1706" s="161"/>
      <c r="W1706" s="83" t="s">
        <v>87</v>
      </c>
      <c r="X1706" s="83" t="s">
        <v>88</v>
      </c>
      <c r="Y1706" s="83" t="s">
        <v>89</v>
      </c>
      <c r="Z1706" s="83" t="s">
        <v>90</v>
      </c>
      <c r="AA1706" s="83" t="s">
        <v>48</v>
      </c>
      <c r="AB1706" s="83" t="s">
        <v>91</v>
      </c>
      <c r="AC1706" s="83" t="s">
        <v>92</v>
      </c>
      <c r="AD1706" s="83" t="s">
        <v>93</v>
      </c>
      <c r="AE1706" s="83" t="s">
        <v>94</v>
      </c>
      <c r="AF1706" s="83" t="s">
        <v>95</v>
      </c>
      <c r="AG1706" s="83" t="s">
        <v>96</v>
      </c>
      <c r="AH1706" s="83" t="s">
        <v>97</v>
      </c>
      <c r="AJ1706" s="83" t="s">
        <v>87</v>
      </c>
      <c r="AK1706" s="83" t="s">
        <v>88</v>
      </c>
      <c r="AL1706" s="83" t="s">
        <v>89</v>
      </c>
      <c r="AM1706" s="83" t="s">
        <v>90</v>
      </c>
      <c r="AN1706" s="83" t="s">
        <v>48</v>
      </c>
      <c r="AO1706" s="83" t="s">
        <v>91</v>
      </c>
      <c r="AP1706" s="83" t="s">
        <v>92</v>
      </c>
      <c r="AQ1706" s="83" t="s">
        <v>93</v>
      </c>
      <c r="AR1706" s="83" t="s">
        <v>94</v>
      </c>
      <c r="AS1706" s="83" t="s">
        <v>95</v>
      </c>
      <c r="AT1706" s="83" t="s">
        <v>96</v>
      </c>
      <c r="AU1706" s="83" t="s">
        <v>97</v>
      </c>
      <c r="AW1706" s="83" t="s">
        <v>87</v>
      </c>
      <c r="AX1706" s="83" t="s">
        <v>88</v>
      </c>
      <c r="AY1706" s="83" t="s">
        <v>89</v>
      </c>
      <c r="AZ1706" s="83" t="s">
        <v>90</v>
      </c>
      <c r="BA1706" s="83" t="s">
        <v>48</v>
      </c>
      <c r="BB1706" s="83" t="s">
        <v>91</v>
      </c>
      <c r="BC1706" s="83" t="s">
        <v>92</v>
      </c>
      <c r="BD1706" s="83" t="s">
        <v>93</v>
      </c>
      <c r="BE1706" s="83" t="s">
        <v>94</v>
      </c>
      <c r="BF1706" s="83" t="s">
        <v>95</v>
      </c>
      <c r="BG1706" s="83" t="s">
        <v>96</v>
      </c>
      <c r="BH1706" s="83" t="s">
        <v>97</v>
      </c>
    </row>
    <row r="1707" spans="1:140" ht="15.75" outlineLevel="1" x14ac:dyDescent="0.25">
      <c r="A1707" s="2">
        <f t="shared" ref="A1707:E1720" si="7089">A5</f>
        <v>1</v>
      </c>
      <c r="B1707" s="86" t="str">
        <f t="shared" si="7089"/>
        <v>PRE-09620</v>
      </c>
      <c r="C1707" s="86" t="str">
        <f t="shared" si="7089"/>
        <v>SPP TAU - Circuit 66654</v>
      </c>
      <c r="D1707" s="2" t="str">
        <f t="shared" si="7089"/>
        <v>PRE-09620.1</v>
      </c>
      <c r="E1707" s="162" t="str">
        <f t="shared" si="7089"/>
        <v>SPP TAU - Circuit 66654</v>
      </c>
      <c r="I1707" s="205">
        <v>0</v>
      </c>
      <c r="J1707" s="191">
        <f t="shared" ref="J1707:U1707" si="7090">(SUM(J287:J290))-(SUM(J689:J692)+SUM(J1528:J1529))+J890</f>
        <v>0</v>
      </c>
      <c r="K1707" s="191">
        <f t="shared" si="7090"/>
        <v>0</v>
      </c>
      <c r="L1707" s="191">
        <f t="shared" si="7090"/>
        <v>0</v>
      </c>
      <c r="M1707" s="191">
        <f t="shared" si="7090"/>
        <v>340</v>
      </c>
      <c r="N1707" s="191">
        <f t="shared" si="7090"/>
        <v>2857.74</v>
      </c>
      <c r="O1707" s="191">
        <f t="shared" si="7090"/>
        <v>194980.61000000002</v>
      </c>
      <c r="P1707" s="191">
        <f t="shared" si="7090"/>
        <v>415569.13000000006</v>
      </c>
      <c r="Q1707" s="191">
        <f t="shared" si="7090"/>
        <v>403440.12999999995</v>
      </c>
      <c r="R1707" s="191">
        <f t="shared" si="7090"/>
        <v>404656.89149333327</v>
      </c>
      <c r="S1707" s="191">
        <f t="shared" si="7090"/>
        <v>408402.46298666659</v>
      </c>
      <c r="T1707" s="191">
        <f t="shared" si="7090"/>
        <v>407313.07447999989</v>
      </c>
      <c r="U1707" s="191">
        <f t="shared" si="7090"/>
        <v>410110.75597333314</v>
      </c>
      <c r="W1707" s="191">
        <f t="shared" ref="W1707:AH1719" si="7091">+SUMIFS(W$286:W$484,$D$286:$D$484,$D1707)-(SUMIFS(W$688:W$886,$D$688:$D$886,$D1707)+SUMIFS(W$1527:W$1703,$D$1527:$D$1703,$D1707))+SUMIFS(W$889:W$1026,$D$889:$D$1026,$D1707)</f>
        <v>409003.35746666644</v>
      </c>
      <c r="X1707" s="191">
        <f t="shared" si="7091"/>
        <v>407895.95895999979</v>
      </c>
      <c r="Y1707" s="191">
        <f t="shared" si="7091"/>
        <v>406788.56045333319</v>
      </c>
      <c r="Z1707" s="191">
        <f t="shared" si="7091"/>
        <v>405681.09194666654</v>
      </c>
      <c r="AA1707" s="191">
        <f t="shared" si="7091"/>
        <v>404573.62343999982</v>
      </c>
      <c r="AB1707" s="191">
        <f t="shared" si="7091"/>
        <v>403466.15493333316</v>
      </c>
      <c r="AC1707" s="191">
        <f t="shared" si="7091"/>
        <v>402358.68642666651</v>
      </c>
      <c r="AD1707" s="191">
        <f t="shared" si="7091"/>
        <v>401251.21791999985</v>
      </c>
      <c r="AE1707" s="191">
        <f t="shared" si="7091"/>
        <v>400143.74941333319</v>
      </c>
      <c r="AF1707" s="191">
        <f t="shared" si="7091"/>
        <v>399036.28090666654</v>
      </c>
      <c r="AG1707" s="191">
        <f t="shared" si="7091"/>
        <v>397928.81239999982</v>
      </c>
      <c r="AH1707" s="191">
        <f t="shared" si="7091"/>
        <v>396821.34389333316</v>
      </c>
      <c r="AJ1707" s="191">
        <f t="shared" ref="AJ1707:AU1719" si="7092">+SUMIFS(AJ$286:AJ$484,$D$286:$D$484,$D1707)-(SUMIFS(AJ$688:AJ$886,$D$688:$D$886,$D1707)+SUMIFS(AJ$1527:AJ$1703,$D$1527:$D$1703,$D1707))+SUMIFS(AJ$889:AJ$1026,$D$889:$D$1026,$D1707)</f>
        <v>395968.85855666653</v>
      </c>
      <c r="AK1707" s="191">
        <f t="shared" si="7092"/>
        <v>395116.37321999983</v>
      </c>
      <c r="AL1707" s="191">
        <f t="shared" si="7092"/>
        <v>394263.8878833332</v>
      </c>
      <c r="AM1707" s="191">
        <f t="shared" si="7092"/>
        <v>393411.4025466665</v>
      </c>
      <c r="AN1707" s="191">
        <f t="shared" si="7092"/>
        <v>392558.91720999987</v>
      </c>
      <c r="AO1707" s="191">
        <f t="shared" si="7092"/>
        <v>391706.43187333317</v>
      </c>
      <c r="AP1707" s="191">
        <f t="shared" si="7092"/>
        <v>390853.94653666654</v>
      </c>
      <c r="AQ1707" s="191">
        <f t="shared" si="7092"/>
        <v>390001.46119999985</v>
      </c>
      <c r="AR1707" s="191">
        <f t="shared" si="7092"/>
        <v>389148.97586333321</v>
      </c>
      <c r="AS1707" s="191">
        <f t="shared" si="7092"/>
        <v>388296.49052666652</v>
      </c>
      <c r="AT1707" s="191">
        <f t="shared" si="7092"/>
        <v>387444.00518999988</v>
      </c>
      <c r="AU1707" s="191">
        <f t="shared" si="7092"/>
        <v>386591.51985333319</v>
      </c>
      <c r="AW1707" s="191">
        <f t="shared" ref="AW1707:BH1719" si="7093">+SUMIFS(AW$286:AW$484,$D$286:$D$484,$D1707)-(SUMIFS(AW$688:AW$886,$D$688:$D$886,$D1707)+SUMIFS(AW$1527:AW$1703,$D$1527:$D$1703,$D1707))+SUMIFS(AW$889:AW$1026,$D$889:$D$1026,$D1707)</f>
        <v>385739.03451666655</v>
      </c>
      <c r="AX1707" s="191">
        <f t="shared" si="7093"/>
        <v>384886.54917999986</v>
      </c>
      <c r="AY1707" s="191">
        <f t="shared" si="7093"/>
        <v>384034.06384333322</v>
      </c>
      <c r="AZ1707" s="191">
        <f t="shared" si="7093"/>
        <v>383181.57850666653</v>
      </c>
      <c r="BA1707" s="191">
        <f t="shared" si="7093"/>
        <v>382329.09316999989</v>
      </c>
      <c r="BB1707" s="191">
        <f t="shared" si="7093"/>
        <v>381476.6078333332</v>
      </c>
      <c r="BC1707" s="191">
        <f t="shared" si="7093"/>
        <v>380624.12249666656</v>
      </c>
      <c r="BD1707" s="191">
        <f t="shared" si="7093"/>
        <v>379771.63715999987</v>
      </c>
      <c r="BE1707" s="191">
        <f t="shared" si="7093"/>
        <v>378919.15182333323</v>
      </c>
      <c r="BF1707" s="191">
        <f t="shared" si="7093"/>
        <v>378066.66648666654</v>
      </c>
      <c r="BG1707" s="191">
        <f t="shared" si="7093"/>
        <v>377214.18114999984</v>
      </c>
      <c r="BH1707" s="191">
        <f t="shared" si="7093"/>
        <v>376361.69581333321</v>
      </c>
    </row>
    <row r="1708" spans="1:140" ht="15.75" outlineLevel="1" x14ac:dyDescent="0.25">
      <c r="A1708" s="2">
        <f t="shared" si="7089"/>
        <v>2</v>
      </c>
      <c r="B1708" s="86" t="str">
        <f t="shared" si="7089"/>
        <v>PRE-09621</v>
      </c>
      <c r="C1708" s="86" t="str">
        <f t="shared" si="7089"/>
        <v>SPP TAU - Circuit 66840</v>
      </c>
      <c r="D1708" s="2" t="str">
        <f t="shared" si="7089"/>
        <v>PRE-09621.1</v>
      </c>
      <c r="E1708" s="162" t="str">
        <f t="shared" si="7089"/>
        <v>SPP TAU - Circuit 66840</v>
      </c>
      <c r="I1708" s="205">
        <v>0</v>
      </c>
      <c r="J1708" s="191">
        <f t="shared" ref="J1708:U1708" si="7094">(SUM(J291:J297))-(SUM(J693:J699)+SUM(J1530:J1533))+J891</f>
        <v>0</v>
      </c>
      <c r="K1708" s="191">
        <f t="shared" si="7094"/>
        <v>0</v>
      </c>
      <c r="L1708" s="191">
        <f t="shared" si="7094"/>
        <v>0</v>
      </c>
      <c r="M1708" s="191">
        <f t="shared" si="7094"/>
        <v>340</v>
      </c>
      <c r="N1708" s="191">
        <f t="shared" si="7094"/>
        <v>14358.74</v>
      </c>
      <c r="O1708" s="191">
        <f t="shared" si="7094"/>
        <v>33371.369999999995</v>
      </c>
      <c r="P1708" s="191">
        <f t="shared" si="7094"/>
        <v>401191.3</v>
      </c>
      <c r="Q1708" s="191">
        <f t="shared" si="7094"/>
        <v>587123.27</v>
      </c>
      <c r="R1708" s="191">
        <f t="shared" si="7094"/>
        <v>595880.31000000006</v>
      </c>
      <c r="S1708" s="191">
        <f t="shared" si="7094"/>
        <v>652564.67000000004</v>
      </c>
      <c r="T1708" s="191">
        <f t="shared" si="7094"/>
        <v>713033.9800000001</v>
      </c>
      <c r="U1708" s="191">
        <f t="shared" si="7094"/>
        <v>711456.51000000013</v>
      </c>
      <c r="W1708" s="191">
        <f t="shared" si="7091"/>
        <v>716553.2699999999</v>
      </c>
      <c r="X1708" s="191">
        <f t="shared" si="7091"/>
        <v>714432.70000000019</v>
      </c>
      <c r="Y1708" s="191">
        <f t="shared" si="7091"/>
        <v>712318.53999999992</v>
      </c>
      <c r="Z1708" s="191">
        <f t="shared" si="7091"/>
        <v>710184.75</v>
      </c>
      <c r="AA1708" s="191">
        <f t="shared" si="7091"/>
        <v>702973.69000000018</v>
      </c>
      <c r="AB1708" s="191">
        <f t="shared" si="7091"/>
        <v>700833.25000000023</v>
      </c>
      <c r="AC1708" s="191">
        <f t="shared" si="7091"/>
        <v>698692.81000000017</v>
      </c>
      <c r="AD1708" s="191">
        <f t="shared" si="7091"/>
        <v>696933.14358166687</v>
      </c>
      <c r="AE1708" s="191">
        <f t="shared" si="7091"/>
        <v>695173.47716333356</v>
      </c>
      <c r="AF1708" s="191">
        <f t="shared" si="7091"/>
        <v>693413.81074500026</v>
      </c>
      <c r="AG1708" s="191">
        <f t="shared" si="7091"/>
        <v>691675.1443266666</v>
      </c>
      <c r="AH1708" s="191">
        <f t="shared" si="7091"/>
        <v>689915.40790833335</v>
      </c>
      <c r="AJ1708" s="191">
        <f t="shared" si="7092"/>
        <v>688461.41215166659</v>
      </c>
      <c r="AK1708" s="191">
        <f t="shared" si="7092"/>
        <v>687007.41639499995</v>
      </c>
      <c r="AL1708" s="191">
        <f t="shared" si="7092"/>
        <v>685553.42063833331</v>
      </c>
      <c r="AM1708" s="191">
        <f t="shared" si="7092"/>
        <v>684099.42488166667</v>
      </c>
      <c r="AN1708" s="191">
        <f t="shared" si="7092"/>
        <v>682645.42912500002</v>
      </c>
      <c r="AO1708" s="191">
        <f t="shared" si="7092"/>
        <v>681191.43336833338</v>
      </c>
      <c r="AP1708" s="191">
        <f t="shared" si="7092"/>
        <v>679737.43761166662</v>
      </c>
      <c r="AQ1708" s="191">
        <f t="shared" si="7092"/>
        <v>678283.44185499998</v>
      </c>
      <c r="AR1708" s="191">
        <f t="shared" si="7092"/>
        <v>676829.44609833334</v>
      </c>
      <c r="AS1708" s="191">
        <f t="shared" si="7092"/>
        <v>675375.4503416667</v>
      </c>
      <c r="AT1708" s="191">
        <f t="shared" si="7092"/>
        <v>673921.45458499994</v>
      </c>
      <c r="AU1708" s="191">
        <f t="shared" si="7092"/>
        <v>672467.4588283333</v>
      </c>
      <c r="AW1708" s="191">
        <f t="shared" si="7093"/>
        <v>671013.46307166666</v>
      </c>
      <c r="AX1708" s="191">
        <f t="shared" si="7093"/>
        <v>669559.46731500002</v>
      </c>
      <c r="AY1708" s="191">
        <f t="shared" si="7093"/>
        <v>668105.47155833337</v>
      </c>
      <c r="AZ1708" s="191">
        <f t="shared" si="7093"/>
        <v>666651.47580166673</v>
      </c>
      <c r="BA1708" s="191">
        <f t="shared" si="7093"/>
        <v>665197.48004499997</v>
      </c>
      <c r="BB1708" s="191">
        <f t="shared" si="7093"/>
        <v>663743.48428833333</v>
      </c>
      <c r="BC1708" s="191">
        <f t="shared" si="7093"/>
        <v>662289.48853166669</v>
      </c>
      <c r="BD1708" s="191">
        <f t="shared" si="7093"/>
        <v>660835.49277500005</v>
      </c>
      <c r="BE1708" s="191">
        <f t="shared" si="7093"/>
        <v>659381.49701833329</v>
      </c>
      <c r="BF1708" s="191">
        <f t="shared" si="7093"/>
        <v>657927.50126166665</v>
      </c>
      <c r="BG1708" s="191">
        <f t="shared" si="7093"/>
        <v>656473.50550500001</v>
      </c>
      <c r="BH1708" s="191">
        <f t="shared" si="7093"/>
        <v>655019.50974833337</v>
      </c>
    </row>
    <row r="1709" spans="1:140" ht="15.75" outlineLevel="1" x14ac:dyDescent="0.25">
      <c r="A1709" s="2">
        <f t="shared" si="7089"/>
        <v>3</v>
      </c>
      <c r="B1709" s="86" t="str">
        <f t="shared" si="7089"/>
        <v>PRE-09622</v>
      </c>
      <c r="C1709" s="86" t="str">
        <f t="shared" si="7089"/>
        <v>SPP TAU - Circuit 66007</v>
      </c>
      <c r="D1709" s="2" t="str">
        <f t="shared" si="7089"/>
        <v>PRE-09622.1</v>
      </c>
      <c r="E1709" s="162" t="str">
        <f t="shared" si="7089"/>
        <v>SPP TAU - Circuit 66007</v>
      </c>
      <c r="I1709" s="205">
        <v>0</v>
      </c>
      <c r="J1709" s="191">
        <f t="shared" ref="J1709:U1709" si="7095">J298-(J700+J1534)+J892</f>
        <v>0</v>
      </c>
      <c r="K1709" s="191">
        <f t="shared" si="7095"/>
        <v>0</v>
      </c>
      <c r="L1709" s="191">
        <f t="shared" si="7095"/>
        <v>0</v>
      </c>
      <c r="M1709" s="191">
        <f t="shared" si="7095"/>
        <v>340</v>
      </c>
      <c r="N1709" s="191">
        <f t="shared" si="7095"/>
        <v>1059.3600000000001</v>
      </c>
      <c r="O1709" s="191">
        <f t="shared" si="7095"/>
        <v>36385.89</v>
      </c>
      <c r="P1709" s="191">
        <f t="shared" si="7095"/>
        <v>37568.879999999997</v>
      </c>
      <c r="Q1709" s="191">
        <f t="shared" si="7095"/>
        <v>279142.23999999993</v>
      </c>
      <c r="R1709" s="191">
        <f t="shared" si="7095"/>
        <v>312666.87999999995</v>
      </c>
      <c r="S1709" s="191">
        <f t="shared" si="7095"/>
        <v>1047405.1799999997</v>
      </c>
      <c r="T1709" s="191">
        <f t="shared" si="7095"/>
        <v>1090788.9999999998</v>
      </c>
      <c r="U1709" s="191">
        <f t="shared" si="7095"/>
        <v>1091821.3199999998</v>
      </c>
      <c r="W1709" s="191">
        <f t="shared" si="7091"/>
        <v>1093526.69</v>
      </c>
      <c r="X1709" s="191">
        <f t="shared" si="7091"/>
        <v>1069599.43</v>
      </c>
      <c r="Y1709" s="191">
        <f t="shared" si="7091"/>
        <v>1069762.3499999999</v>
      </c>
      <c r="Z1709" s="191">
        <f t="shared" si="7091"/>
        <v>1069855.2999999998</v>
      </c>
      <c r="AA1709" s="191">
        <f t="shared" si="7091"/>
        <v>1070002.5199999998</v>
      </c>
      <c r="AB1709" s="191">
        <f t="shared" si="7091"/>
        <v>1073713.6199999999</v>
      </c>
      <c r="AC1709" s="191">
        <f t="shared" si="7091"/>
        <v>1074504.5799999998</v>
      </c>
      <c r="AD1709" s="191">
        <f t="shared" si="7091"/>
        <v>1074504.5799999998</v>
      </c>
      <c r="AE1709" s="191">
        <f t="shared" si="7091"/>
        <v>1085561.95</v>
      </c>
      <c r="AF1709" s="191">
        <f t="shared" si="7091"/>
        <v>1085561.95</v>
      </c>
      <c r="AG1709" s="191">
        <f t="shared" si="7091"/>
        <v>1085585.0799999998</v>
      </c>
      <c r="AH1709" s="191">
        <f t="shared" si="7091"/>
        <v>1085607.29</v>
      </c>
      <c r="AJ1709" s="191">
        <f t="shared" si="7092"/>
        <v>1083613.5426</v>
      </c>
      <c r="AK1709" s="191">
        <f t="shared" si="7092"/>
        <v>1081619.7952000001</v>
      </c>
      <c r="AL1709" s="191">
        <f t="shared" si="7092"/>
        <v>1079626.0478000001</v>
      </c>
      <c r="AM1709" s="191">
        <f t="shared" si="7092"/>
        <v>1077632.3004000001</v>
      </c>
      <c r="AN1709" s="191">
        <f t="shared" si="7092"/>
        <v>1075638.5530000001</v>
      </c>
      <c r="AO1709" s="191">
        <f t="shared" si="7092"/>
        <v>1073644.8056000001</v>
      </c>
      <c r="AP1709" s="191">
        <f t="shared" si="7092"/>
        <v>1071651.0582000001</v>
      </c>
      <c r="AQ1709" s="191">
        <f t="shared" si="7092"/>
        <v>1069657.3108000001</v>
      </c>
      <c r="AR1709" s="191">
        <f t="shared" si="7092"/>
        <v>1067663.5634000001</v>
      </c>
      <c r="AS1709" s="191">
        <f t="shared" si="7092"/>
        <v>1065669.8160000001</v>
      </c>
      <c r="AT1709" s="191">
        <f t="shared" si="7092"/>
        <v>1063676.0686000001</v>
      </c>
      <c r="AU1709" s="191">
        <f t="shared" si="7092"/>
        <v>1061682.3212000001</v>
      </c>
      <c r="AW1709" s="191">
        <f t="shared" si="7093"/>
        <v>1059688.5738000001</v>
      </c>
      <c r="AX1709" s="191">
        <f t="shared" si="7093"/>
        <v>1057694.8264000001</v>
      </c>
      <c r="AY1709" s="191">
        <f t="shared" si="7093"/>
        <v>1055701.0790000001</v>
      </c>
      <c r="AZ1709" s="191">
        <f t="shared" si="7093"/>
        <v>1053707.3316000002</v>
      </c>
      <c r="BA1709" s="191">
        <f t="shared" si="7093"/>
        <v>1051713.5841999999</v>
      </c>
      <c r="BB1709" s="191">
        <f t="shared" si="7093"/>
        <v>1049719.8367999999</v>
      </c>
      <c r="BC1709" s="191">
        <f t="shared" si="7093"/>
        <v>1047726.0894000001</v>
      </c>
      <c r="BD1709" s="191">
        <f t="shared" si="7093"/>
        <v>1045732.3420000001</v>
      </c>
      <c r="BE1709" s="191">
        <f t="shared" si="7093"/>
        <v>1043738.5946000001</v>
      </c>
      <c r="BF1709" s="191">
        <f t="shared" si="7093"/>
        <v>1041744.8472000001</v>
      </c>
      <c r="BG1709" s="191">
        <f t="shared" si="7093"/>
        <v>1039751.0998000001</v>
      </c>
      <c r="BH1709" s="191">
        <f t="shared" si="7093"/>
        <v>1037757.3524000001</v>
      </c>
    </row>
    <row r="1710" spans="1:140" ht="15.75" outlineLevel="1" x14ac:dyDescent="0.25">
      <c r="A1710" s="2">
        <f t="shared" si="7089"/>
        <v>4</v>
      </c>
      <c r="B1710" s="86" t="str">
        <f t="shared" si="7089"/>
        <v>PRE-09623</v>
      </c>
      <c r="C1710" s="86" t="str">
        <f t="shared" si="7089"/>
        <v>SPP TAU - Circuit 66019</v>
      </c>
      <c r="D1710" s="2" t="str">
        <f t="shared" si="7089"/>
        <v>PRE-09623.1</v>
      </c>
      <c r="E1710" s="162" t="str">
        <f t="shared" si="7089"/>
        <v>SPP TAU - Circuit 66019</v>
      </c>
      <c r="I1710" s="205">
        <v>0</v>
      </c>
      <c r="J1710" s="191">
        <f t="shared" ref="J1710:U1710" si="7096">SUM(J307:J313)-(SUM(J709:J715)+SUM(J1540:J1545))+J893</f>
        <v>0</v>
      </c>
      <c r="K1710" s="191">
        <f t="shared" si="7096"/>
        <v>0</v>
      </c>
      <c r="L1710" s="191">
        <f t="shared" si="7096"/>
        <v>0</v>
      </c>
      <c r="M1710" s="191">
        <f t="shared" si="7096"/>
        <v>340</v>
      </c>
      <c r="N1710" s="191">
        <f t="shared" si="7096"/>
        <v>848.54</v>
      </c>
      <c r="O1710" s="191">
        <f t="shared" si="7096"/>
        <v>8634.0600000000013</v>
      </c>
      <c r="P1710" s="191">
        <f t="shared" si="7096"/>
        <v>6222.5600000000013</v>
      </c>
      <c r="Q1710" s="191">
        <f t="shared" si="7096"/>
        <v>18786.41</v>
      </c>
      <c r="R1710" s="191">
        <f t="shared" si="7096"/>
        <v>18950</v>
      </c>
      <c r="S1710" s="191">
        <f t="shared" si="7096"/>
        <v>39759.310000000005</v>
      </c>
      <c r="T1710" s="191">
        <f t="shared" si="7096"/>
        <v>250969.36999999994</v>
      </c>
      <c r="U1710" s="191">
        <f t="shared" si="7096"/>
        <v>478531.95000000007</v>
      </c>
      <c r="W1710" s="191">
        <f t="shared" si="7091"/>
        <v>545004.10000000009</v>
      </c>
      <c r="X1710" s="191">
        <f t="shared" si="7091"/>
        <v>493039.00000000006</v>
      </c>
      <c r="Y1710" s="191">
        <f t="shared" si="7091"/>
        <v>489133.45000000007</v>
      </c>
      <c r="Z1710" s="191">
        <f t="shared" si="7091"/>
        <v>483945.07000000007</v>
      </c>
      <c r="AA1710" s="191">
        <f t="shared" si="7091"/>
        <v>485231.91000000009</v>
      </c>
      <c r="AB1710" s="191">
        <f t="shared" si="7091"/>
        <v>485231.91000000009</v>
      </c>
      <c r="AC1710" s="191">
        <f t="shared" si="7091"/>
        <v>485231.91000000003</v>
      </c>
      <c r="AD1710" s="191">
        <f t="shared" si="7091"/>
        <v>484029.78588583338</v>
      </c>
      <c r="AE1710" s="191">
        <f t="shared" si="7091"/>
        <v>482827.66177166672</v>
      </c>
      <c r="AF1710" s="191">
        <f t="shared" si="7091"/>
        <v>483481.95765749994</v>
      </c>
      <c r="AG1710" s="191">
        <f t="shared" si="7091"/>
        <v>482314.55354333331</v>
      </c>
      <c r="AH1710" s="191">
        <f t="shared" si="7091"/>
        <v>481966.36942916672</v>
      </c>
      <c r="AJ1710" s="191">
        <f t="shared" si="7092"/>
        <v>480976.2215091667</v>
      </c>
      <c r="AK1710" s="191">
        <f t="shared" si="7092"/>
        <v>479986.07358916668</v>
      </c>
      <c r="AL1710" s="191">
        <f t="shared" si="7092"/>
        <v>478995.92566916673</v>
      </c>
      <c r="AM1710" s="191">
        <f t="shared" si="7092"/>
        <v>478005.77774916671</v>
      </c>
      <c r="AN1710" s="191">
        <f t="shared" si="7092"/>
        <v>477015.62982916669</v>
      </c>
      <c r="AO1710" s="191">
        <f t="shared" si="7092"/>
        <v>476025.48190916667</v>
      </c>
      <c r="AP1710" s="191">
        <f t="shared" si="7092"/>
        <v>475035.33398916671</v>
      </c>
      <c r="AQ1710" s="191">
        <f t="shared" si="7092"/>
        <v>474045.1860691667</v>
      </c>
      <c r="AR1710" s="191">
        <f t="shared" si="7092"/>
        <v>473055.03814916668</v>
      </c>
      <c r="AS1710" s="191">
        <f t="shared" si="7092"/>
        <v>472064.89022916672</v>
      </c>
      <c r="AT1710" s="191">
        <f t="shared" si="7092"/>
        <v>471074.7423091667</v>
      </c>
      <c r="AU1710" s="191">
        <f t="shared" si="7092"/>
        <v>470084.59438916668</v>
      </c>
      <c r="AW1710" s="191">
        <f t="shared" si="7093"/>
        <v>469094.44646916672</v>
      </c>
      <c r="AX1710" s="191">
        <f t="shared" si="7093"/>
        <v>468104.29854916671</v>
      </c>
      <c r="AY1710" s="191">
        <f t="shared" si="7093"/>
        <v>467114.15062916669</v>
      </c>
      <c r="AZ1710" s="191">
        <f t="shared" si="7093"/>
        <v>466124.00270916673</v>
      </c>
      <c r="BA1710" s="191">
        <f t="shared" si="7093"/>
        <v>465133.85478916671</v>
      </c>
      <c r="BB1710" s="191">
        <f t="shared" si="7093"/>
        <v>464143.70686916669</v>
      </c>
      <c r="BC1710" s="191">
        <f t="shared" si="7093"/>
        <v>463153.55894916668</v>
      </c>
      <c r="BD1710" s="191">
        <f t="shared" si="7093"/>
        <v>462163.41102916672</v>
      </c>
      <c r="BE1710" s="191">
        <f t="shared" si="7093"/>
        <v>461173.2631091667</v>
      </c>
      <c r="BF1710" s="191">
        <f t="shared" si="7093"/>
        <v>460183.11518916668</v>
      </c>
      <c r="BG1710" s="191">
        <f t="shared" si="7093"/>
        <v>459192.96726916672</v>
      </c>
      <c r="BH1710" s="191">
        <f t="shared" si="7093"/>
        <v>458202.8193491667</v>
      </c>
    </row>
    <row r="1711" spans="1:140" ht="15.75" outlineLevel="1" x14ac:dyDescent="0.25">
      <c r="A1711" s="2">
        <f t="shared" si="7089"/>
        <v>5</v>
      </c>
      <c r="B1711" s="86" t="str">
        <f t="shared" si="7089"/>
        <v>PRE-09702</v>
      </c>
      <c r="C1711" s="86" t="str">
        <f t="shared" si="7089"/>
        <v>SPP TAU - Circuit 66425</v>
      </c>
      <c r="D1711" s="2" t="str">
        <f t="shared" si="7089"/>
        <v>PRE-09702.1</v>
      </c>
      <c r="E1711" s="162" t="str">
        <f t="shared" si="7089"/>
        <v>SPP TAU - Circuit 66425</v>
      </c>
      <c r="I1711" s="205">
        <v>0</v>
      </c>
      <c r="J1711" s="191">
        <f t="shared" ref="J1711:U1711" si="7097">SUM(J314:J318)-(SUM(J716:J720)+SUM(J1546:J1548))+J894</f>
        <v>0</v>
      </c>
      <c r="K1711" s="191">
        <f t="shared" si="7097"/>
        <v>0</v>
      </c>
      <c r="L1711" s="191">
        <f t="shared" si="7097"/>
        <v>0</v>
      </c>
      <c r="M1711" s="191">
        <f t="shared" si="7097"/>
        <v>0</v>
      </c>
      <c r="N1711" s="191">
        <f t="shared" si="7097"/>
        <v>0</v>
      </c>
      <c r="O1711" s="191">
        <f t="shared" si="7097"/>
        <v>1731.88</v>
      </c>
      <c r="P1711" s="191">
        <f t="shared" si="7097"/>
        <v>1528.11</v>
      </c>
      <c r="Q1711" s="191">
        <f t="shared" si="7097"/>
        <v>5131</v>
      </c>
      <c r="R1711" s="191">
        <f t="shared" si="7097"/>
        <v>5027.5200000000004</v>
      </c>
      <c r="S1711" s="191">
        <f t="shared" si="7097"/>
        <v>5274.0400000000009</v>
      </c>
      <c r="T1711" s="191">
        <f t="shared" si="7097"/>
        <v>5986.380000000001</v>
      </c>
      <c r="U1711" s="191">
        <f t="shared" si="7097"/>
        <v>5625.7900000000009</v>
      </c>
      <c r="W1711" s="191">
        <f t="shared" si="7091"/>
        <v>40797.07</v>
      </c>
      <c r="X1711" s="191">
        <f t="shared" si="7091"/>
        <v>40840.060000000005</v>
      </c>
      <c r="Y1711" s="191">
        <f t="shared" si="7091"/>
        <v>41548.474836666675</v>
      </c>
      <c r="Z1711" s="191">
        <f t="shared" si="7091"/>
        <v>50537.539673333325</v>
      </c>
      <c r="AA1711" s="191">
        <f t="shared" si="7091"/>
        <v>50411.24450999999</v>
      </c>
      <c r="AB1711" s="191">
        <f t="shared" si="7091"/>
        <v>50284.949346666668</v>
      </c>
      <c r="AC1711" s="191">
        <f t="shared" si="7091"/>
        <v>50161.204183333335</v>
      </c>
      <c r="AD1711" s="191">
        <f t="shared" si="7091"/>
        <v>50037.459020000002</v>
      </c>
      <c r="AE1711" s="191">
        <f t="shared" si="7091"/>
        <v>49913.713856666669</v>
      </c>
      <c r="AF1711" s="191">
        <f t="shared" si="7091"/>
        <v>49789.968693333336</v>
      </c>
      <c r="AG1711" s="191">
        <f t="shared" si="7091"/>
        <v>49666.223530000003</v>
      </c>
      <c r="AH1711" s="191">
        <f t="shared" si="7091"/>
        <v>49542.478366666663</v>
      </c>
      <c r="AJ1711" s="191">
        <f t="shared" si="7092"/>
        <v>49447.64276333333</v>
      </c>
      <c r="AK1711" s="191">
        <f t="shared" si="7092"/>
        <v>49352.807159999997</v>
      </c>
      <c r="AL1711" s="191">
        <f t="shared" si="7092"/>
        <v>49257.971556666664</v>
      </c>
      <c r="AM1711" s="191">
        <f t="shared" si="7092"/>
        <v>49163.135953333331</v>
      </c>
      <c r="AN1711" s="191">
        <f t="shared" si="7092"/>
        <v>49068.300349999998</v>
      </c>
      <c r="AO1711" s="191">
        <f t="shared" si="7092"/>
        <v>48973.464746666665</v>
      </c>
      <c r="AP1711" s="191">
        <f t="shared" si="7092"/>
        <v>48878.629143333332</v>
      </c>
      <c r="AQ1711" s="191">
        <f t="shared" si="7092"/>
        <v>48783.793539999999</v>
      </c>
      <c r="AR1711" s="191">
        <f t="shared" si="7092"/>
        <v>48688.957936666666</v>
      </c>
      <c r="AS1711" s="191">
        <f t="shared" si="7092"/>
        <v>48594.122333333333</v>
      </c>
      <c r="AT1711" s="191">
        <f t="shared" si="7092"/>
        <v>48499.28673</v>
      </c>
      <c r="AU1711" s="191">
        <f t="shared" si="7092"/>
        <v>48404.451126666667</v>
      </c>
      <c r="AW1711" s="191">
        <f t="shared" si="7093"/>
        <v>48309.615523333334</v>
      </c>
      <c r="AX1711" s="191">
        <f t="shared" si="7093"/>
        <v>48214.779920000001</v>
      </c>
      <c r="AY1711" s="191">
        <f t="shared" si="7093"/>
        <v>48119.944316666668</v>
      </c>
      <c r="AZ1711" s="191">
        <f t="shared" si="7093"/>
        <v>48025.108713333335</v>
      </c>
      <c r="BA1711" s="191">
        <f t="shared" si="7093"/>
        <v>47930.273109999995</v>
      </c>
      <c r="BB1711" s="191">
        <f t="shared" si="7093"/>
        <v>47835.437506666669</v>
      </c>
      <c r="BC1711" s="191">
        <f t="shared" si="7093"/>
        <v>47740.601903333329</v>
      </c>
      <c r="BD1711" s="191">
        <f t="shared" si="7093"/>
        <v>47645.766299999996</v>
      </c>
      <c r="BE1711" s="191">
        <f t="shared" si="7093"/>
        <v>47550.930696666663</v>
      </c>
      <c r="BF1711" s="191">
        <f t="shared" si="7093"/>
        <v>47456.09509333333</v>
      </c>
      <c r="BG1711" s="191">
        <f t="shared" si="7093"/>
        <v>47361.259489999997</v>
      </c>
      <c r="BH1711" s="191">
        <f t="shared" si="7093"/>
        <v>47266.423886666664</v>
      </c>
    </row>
    <row r="1712" spans="1:140" ht="15.75" outlineLevel="1" x14ac:dyDescent="0.25">
      <c r="A1712" s="2">
        <f t="shared" si="7089"/>
        <v>6</v>
      </c>
      <c r="B1712" s="86" t="str">
        <f t="shared" si="7089"/>
        <v>PRE-09703</v>
      </c>
      <c r="C1712" s="86" t="str">
        <f t="shared" si="7089"/>
        <v>SPP TAU - Circuit 230403</v>
      </c>
      <c r="D1712" s="2" t="str">
        <f t="shared" si="7089"/>
        <v>PRE-09703.1</v>
      </c>
      <c r="E1712" s="162" t="str">
        <f t="shared" si="7089"/>
        <v>SPP TAU - Circuit 230403</v>
      </c>
      <c r="I1712" s="205">
        <v>0</v>
      </c>
      <c r="J1712" s="191">
        <f t="shared" ref="J1712:U1712" si="7098">(SUM(J319:J320))-(SUM(J721:J722)+SUM(J1549:J1550))+J895</f>
        <v>0</v>
      </c>
      <c r="K1712" s="191">
        <f t="shared" si="7098"/>
        <v>0</v>
      </c>
      <c r="L1712" s="191">
        <f t="shared" si="7098"/>
        <v>0</v>
      </c>
      <c r="M1712" s="191">
        <f t="shared" si="7098"/>
        <v>0</v>
      </c>
      <c r="N1712" s="191">
        <f t="shared" si="7098"/>
        <v>0</v>
      </c>
      <c r="O1712" s="191">
        <f t="shared" si="7098"/>
        <v>350.62</v>
      </c>
      <c r="P1712" s="191">
        <f t="shared" si="7098"/>
        <v>802.01999999999987</v>
      </c>
      <c r="Q1712" s="191">
        <f t="shared" si="7098"/>
        <v>1818.6799999999998</v>
      </c>
      <c r="R1712" s="191">
        <f t="shared" si="7098"/>
        <v>1807.1499999999999</v>
      </c>
      <c r="S1712" s="191">
        <f t="shared" si="7098"/>
        <v>1994.4099999999999</v>
      </c>
      <c r="T1712" s="191">
        <f t="shared" si="7098"/>
        <v>2203.1899999999996</v>
      </c>
      <c r="U1712" s="191">
        <f t="shared" si="7098"/>
        <v>49140.929999999993</v>
      </c>
      <c r="W1712" s="191">
        <f t="shared" si="7091"/>
        <v>49270.8</v>
      </c>
      <c r="X1712" s="191">
        <f t="shared" si="7091"/>
        <v>49641.182493333326</v>
      </c>
      <c r="Y1712" s="191">
        <f t="shared" si="7091"/>
        <v>49512.18498666666</v>
      </c>
      <c r="Z1712" s="191">
        <f t="shared" si="7091"/>
        <v>49383.187479999993</v>
      </c>
      <c r="AA1712" s="191">
        <f t="shared" si="7091"/>
        <v>49254.579973333326</v>
      </c>
      <c r="AB1712" s="191">
        <f t="shared" si="7091"/>
        <v>49125.972466666659</v>
      </c>
      <c r="AC1712" s="191">
        <f t="shared" si="7091"/>
        <v>48997.364959999992</v>
      </c>
      <c r="AD1712" s="191">
        <f t="shared" si="7091"/>
        <v>48868.757453333325</v>
      </c>
      <c r="AE1712" s="191">
        <f t="shared" si="7091"/>
        <v>48740.149946666665</v>
      </c>
      <c r="AF1712" s="191">
        <f t="shared" si="7091"/>
        <v>48611.542439999997</v>
      </c>
      <c r="AG1712" s="191">
        <f t="shared" si="7091"/>
        <v>48482.93493333333</v>
      </c>
      <c r="AH1712" s="191">
        <f t="shared" si="7091"/>
        <v>48354.327426666663</v>
      </c>
      <c r="AJ1712" s="191">
        <f t="shared" si="7092"/>
        <v>48248.611039999996</v>
      </c>
      <c r="AK1712" s="191">
        <f t="shared" si="7092"/>
        <v>48142.894653333329</v>
      </c>
      <c r="AL1712" s="191">
        <f t="shared" si="7092"/>
        <v>48037.178266666662</v>
      </c>
      <c r="AM1712" s="191">
        <f t="shared" si="7092"/>
        <v>47931.461879999995</v>
      </c>
      <c r="AN1712" s="191">
        <f t="shared" si="7092"/>
        <v>47825.745493333328</v>
      </c>
      <c r="AO1712" s="191">
        <f t="shared" si="7092"/>
        <v>47720.029106666661</v>
      </c>
      <c r="AP1712" s="191">
        <f t="shared" si="7092"/>
        <v>47614.312719999994</v>
      </c>
      <c r="AQ1712" s="191">
        <f t="shared" si="7092"/>
        <v>47508.596333333327</v>
      </c>
      <c r="AR1712" s="191">
        <f t="shared" si="7092"/>
        <v>47402.879946666661</v>
      </c>
      <c r="AS1712" s="191">
        <f t="shared" si="7092"/>
        <v>47297.163559999994</v>
      </c>
      <c r="AT1712" s="191">
        <f t="shared" si="7092"/>
        <v>47191.447173333327</v>
      </c>
      <c r="AU1712" s="191">
        <f t="shared" si="7092"/>
        <v>47085.73078666666</v>
      </c>
      <c r="AW1712" s="191">
        <f t="shared" si="7093"/>
        <v>46980.014399999993</v>
      </c>
      <c r="AX1712" s="191">
        <f t="shared" si="7093"/>
        <v>46874.298013333333</v>
      </c>
      <c r="AY1712" s="191">
        <f t="shared" si="7093"/>
        <v>46768.581626666666</v>
      </c>
      <c r="AZ1712" s="191">
        <f t="shared" si="7093"/>
        <v>46662.865239999999</v>
      </c>
      <c r="BA1712" s="191">
        <f t="shared" si="7093"/>
        <v>46557.148853333332</v>
      </c>
      <c r="BB1712" s="191">
        <f t="shared" si="7093"/>
        <v>46451.432466666665</v>
      </c>
      <c r="BC1712" s="191">
        <f t="shared" si="7093"/>
        <v>46345.716079999998</v>
      </c>
      <c r="BD1712" s="191">
        <f t="shared" si="7093"/>
        <v>46239.999693333331</v>
      </c>
      <c r="BE1712" s="191">
        <f t="shared" si="7093"/>
        <v>46134.283306666664</v>
      </c>
      <c r="BF1712" s="191">
        <f t="shared" si="7093"/>
        <v>46028.566919999997</v>
      </c>
      <c r="BG1712" s="191">
        <f t="shared" si="7093"/>
        <v>45922.850533333331</v>
      </c>
      <c r="BH1712" s="191">
        <f t="shared" si="7093"/>
        <v>45817.134146666664</v>
      </c>
    </row>
    <row r="1713" spans="1:60" ht="15.75" outlineLevel="1" x14ac:dyDescent="0.25">
      <c r="A1713" s="2">
        <f t="shared" si="7089"/>
        <v>7</v>
      </c>
      <c r="B1713" s="86" t="str">
        <f t="shared" si="7089"/>
        <v>PRE-09704</v>
      </c>
      <c r="C1713" s="86" t="str">
        <f t="shared" si="7089"/>
        <v>SPP TAU - Circuit 66413</v>
      </c>
      <c r="D1713" s="2" t="str">
        <f t="shared" si="7089"/>
        <v>PRE-09704.1</v>
      </c>
      <c r="E1713" s="162" t="str">
        <f t="shared" si="7089"/>
        <v>SPP TAU - Circuit 66413</v>
      </c>
      <c r="I1713" s="205">
        <v>0</v>
      </c>
      <c r="J1713" s="191">
        <f t="shared" ref="J1713:U1713" si="7099">SUM(J321:J326)-((SUM(J723:J728))+SUM(J1551:J1554))+J896</f>
        <v>0</v>
      </c>
      <c r="K1713" s="191">
        <f t="shared" si="7099"/>
        <v>0</v>
      </c>
      <c r="L1713" s="191">
        <f t="shared" si="7099"/>
        <v>0</v>
      </c>
      <c r="M1713" s="191">
        <f t="shared" si="7099"/>
        <v>0</v>
      </c>
      <c r="N1713" s="191">
        <f t="shared" si="7099"/>
        <v>0</v>
      </c>
      <c r="O1713" s="191">
        <f t="shared" si="7099"/>
        <v>2652.7000000000003</v>
      </c>
      <c r="P1713" s="191">
        <f t="shared" si="7099"/>
        <v>1503.4200000000003</v>
      </c>
      <c r="Q1713" s="191">
        <f t="shared" si="7099"/>
        <v>5577.5000000000009</v>
      </c>
      <c r="R1713" s="191">
        <f t="shared" si="7099"/>
        <v>5260.9400000000005</v>
      </c>
      <c r="S1713" s="191">
        <f t="shared" si="7099"/>
        <v>5366.2400000000007</v>
      </c>
      <c r="T1713" s="191">
        <f t="shared" si="7099"/>
        <v>5776.0800000000008</v>
      </c>
      <c r="U1713" s="191">
        <f t="shared" si="7099"/>
        <v>79434.310000000012</v>
      </c>
      <c r="W1713" s="191">
        <f t="shared" si="7091"/>
        <v>123912.81</v>
      </c>
      <c r="X1713" s="191">
        <f t="shared" si="7091"/>
        <v>123874.09</v>
      </c>
      <c r="Y1713" s="191">
        <f t="shared" si="7091"/>
        <v>124240.48</v>
      </c>
      <c r="Z1713" s="191">
        <f t="shared" si="7091"/>
        <v>127184.76999999999</v>
      </c>
      <c r="AA1713" s="191">
        <f t="shared" si="7091"/>
        <v>127184.76999999999</v>
      </c>
      <c r="AB1713" s="191">
        <f t="shared" si="7091"/>
        <v>127184.76999999999</v>
      </c>
      <c r="AC1713" s="191">
        <f t="shared" si="7091"/>
        <v>126813.48999999999</v>
      </c>
      <c r="AD1713" s="191">
        <f t="shared" si="7091"/>
        <v>126529.49128166666</v>
      </c>
      <c r="AE1713" s="191">
        <f t="shared" si="7091"/>
        <v>126245.49256333333</v>
      </c>
      <c r="AF1713" s="191">
        <f t="shared" si="7091"/>
        <v>125961.173845</v>
      </c>
      <c r="AG1713" s="191">
        <f t="shared" si="7091"/>
        <v>125676.85512666668</v>
      </c>
      <c r="AH1713" s="191">
        <f t="shared" si="7091"/>
        <v>125392.53640833334</v>
      </c>
      <c r="AJ1713" s="191">
        <f t="shared" si="7092"/>
        <v>125165.20700083334</v>
      </c>
      <c r="AK1713" s="191">
        <f t="shared" si="7092"/>
        <v>124937.87759333334</v>
      </c>
      <c r="AL1713" s="191">
        <f t="shared" si="7092"/>
        <v>124710.54818583334</v>
      </c>
      <c r="AM1713" s="191">
        <f t="shared" si="7092"/>
        <v>124483.21877833334</v>
      </c>
      <c r="AN1713" s="191">
        <f t="shared" si="7092"/>
        <v>124255.88937083333</v>
      </c>
      <c r="AO1713" s="191">
        <f t="shared" si="7092"/>
        <v>124028.55996333333</v>
      </c>
      <c r="AP1713" s="191">
        <f t="shared" si="7092"/>
        <v>123801.23055583333</v>
      </c>
      <c r="AQ1713" s="191">
        <f t="shared" si="7092"/>
        <v>123573.90114833333</v>
      </c>
      <c r="AR1713" s="191">
        <f t="shared" si="7092"/>
        <v>123346.57174083334</v>
      </c>
      <c r="AS1713" s="191">
        <f t="shared" si="7092"/>
        <v>123119.24233333334</v>
      </c>
      <c r="AT1713" s="191">
        <f t="shared" si="7092"/>
        <v>122891.91292583334</v>
      </c>
      <c r="AU1713" s="191">
        <f t="shared" si="7092"/>
        <v>122664.58351833334</v>
      </c>
      <c r="AW1713" s="191">
        <f t="shared" si="7093"/>
        <v>122437.25411083334</v>
      </c>
      <c r="AX1713" s="191">
        <f t="shared" si="7093"/>
        <v>122209.92470333334</v>
      </c>
      <c r="AY1713" s="191">
        <f t="shared" si="7093"/>
        <v>121982.59529583334</v>
      </c>
      <c r="AZ1713" s="191">
        <f t="shared" si="7093"/>
        <v>121755.26588833334</v>
      </c>
      <c r="BA1713" s="191">
        <f t="shared" si="7093"/>
        <v>121527.93648083333</v>
      </c>
      <c r="BB1713" s="191">
        <f t="shared" si="7093"/>
        <v>121300.60707333333</v>
      </c>
      <c r="BC1713" s="191">
        <f t="shared" si="7093"/>
        <v>121073.27766583333</v>
      </c>
      <c r="BD1713" s="191">
        <f t="shared" si="7093"/>
        <v>120845.94825833334</v>
      </c>
      <c r="BE1713" s="191">
        <f t="shared" si="7093"/>
        <v>120618.61885083334</v>
      </c>
      <c r="BF1713" s="191">
        <f t="shared" si="7093"/>
        <v>120391.28944333334</v>
      </c>
      <c r="BG1713" s="191">
        <f t="shared" si="7093"/>
        <v>120163.96003583334</v>
      </c>
      <c r="BH1713" s="191">
        <f t="shared" si="7093"/>
        <v>119936.63062833334</v>
      </c>
    </row>
    <row r="1714" spans="1:60" ht="15.75" outlineLevel="1" x14ac:dyDescent="0.25">
      <c r="A1714" s="2">
        <f t="shared" si="7089"/>
        <v>8</v>
      </c>
      <c r="B1714" s="86" t="str">
        <f t="shared" si="7089"/>
        <v>PRE-09705</v>
      </c>
      <c r="C1714" s="86" t="str">
        <f t="shared" si="7089"/>
        <v>SPP TAU - Circuit 66046</v>
      </c>
      <c r="D1714" s="2" t="str">
        <f t="shared" si="7089"/>
        <v>PRE-09705.1</v>
      </c>
      <c r="E1714" s="162" t="str">
        <f t="shared" si="7089"/>
        <v>SPP TAU - Circuit 66046</v>
      </c>
      <c r="I1714" s="205">
        <v>0</v>
      </c>
      <c r="J1714" s="191">
        <f t="shared" ref="J1714:U1714" si="7100">J327-(J729+J1555)+J897</f>
        <v>0</v>
      </c>
      <c r="K1714" s="191">
        <f t="shared" si="7100"/>
        <v>0</v>
      </c>
      <c r="L1714" s="191">
        <f t="shared" si="7100"/>
        <v>0</v>
      </c>
      <c r="M1714" s="191">
        <f t="shared" si="7100"/>
        <v>0</v>
      </c>
      <c r="N1714" s="191">
        <f t="shared" si="7100"/>
        <v>0</v>
      </c>
      <c r="O1714" s="191">
        <f t="shared" si="7100"/>
        <v>7416.26</v>
      </c>
      <c r="P1714" s="191">
        <f t="shared" si="7100"/>
        <v>5343.6800000000012</v>
      </c>
      <c r="Q1714" s="191">
        <f t="shared" si="7100"/>
        <v>13790.970000000001</v>
      </c>
      <c r="R1714" s="191">
        <f t="shared" si="7100"/>
        <v>29196.080000000002</v>
      </c>
      <c r="S1714" s="191">
        <f t="shared" si="7100"/>
        <v>62739.520000000004</v>
      </c>
      <c r="T1714" s="191">
        <f t="shared" si="7100"/>
        <v>253186.37000000011</v>
      </c>
      <c r="U1714" s="191">
        <f t="shared" si="7100"/>
        <v>707284.12000000023</v>
      </c>
      <c r="W1714" s="191">
        <f t="shared" si="7091"/>
        <v>819339.92000000027</v>
      </c>
      <c r="X1714" s="191">
        <f t="shared" si="7091"/>
        <v>800618.52000000025</v>
      </c>
      <c r="Y1714" s="191">
        <f t="shared" si="7091"/>
        <v>827150.24000000022</v>
      </c>
      <c r="Z1714" s="191">
        <f t="shared" si="7091"/>
        <v>815579.9600000002</v>
      </c>
      <c r="AA1714" s="191">
        <f t="shared" si="7091"/>
        <v>785419.12000000023</v>
      </c>
      <c r="AB1714" s="191">
        <f t="shared" si="7091"/>
        <v>737143.86000000022</v>
      </c>
      <c r="AC1714" s="191">
        <f t="shared" si="7091"/>
        <v>727694.23000000021</v>
      </c>
      <c r="AD1714" s="191">
        <f t="shared" si="7091"/>
        <v>727694.23000000021</v>
      </c>
      <c r="AE1714" s="191">
        <f t="shared" si="7091"/>
        <v>727694.23000000021</v>
      </c>
      <c r="AF1714" s="191">
        <f t="shared" si="7091"/>
        <v>727694.23000000021</v>
      </c>
      <c r="AG1714" s="191">
        <f t="shared" si="7091"/>
        <v>727761.53000000026</v>
      </c>
      <c r="AH1714" s="191">
        <f t="shared" si="7091"/>
        <v>743595.56000000029</v>
      </c>
      <c r="AJ1714" s="191">
        <f t="shared" si="7092"/>
        <v>743595.56000000029</v>
      </c>
      <c r="AK1714" s="191">
        <f t="shared" si="7092"/>
        <v>743595.56000000029</v>
      </c>
      <c r="AL1714" s="191">
        <f t="shared" si="7092"/>
        <v>741972.04563066701</v>
      </c>
      <c r="AM1714" s="191">
        <f t="shared" si="7092"/>
        <v>740348.53126133361</v>
      </c>
      <c r="AN1714" s="191">
        <f t="shared" si="7092"/>
        <v>738725.01689200033</v>
      </c>
      <c r="AO1714" s="191">
        <f t="shared" si="7092"/>
        <v>737101.50252266694</v>
      </c>
      <c r="AP1714" s="191">
        <f t="shared" si="7092"/>
        <v>735477.98815333366</v>
      </c>
      <c r="AQ1714" s="191">
        <f t="shared" si="7092"/>
        <v>733854.47378400026</v>
      </c>
      <c r="AR1714" s="191">
        <f t="shared" si="7092"/>
        <v>732230.95941466698</v>
      </c>
      <c r="AS1714" s="191">
        <f t="shared" si="7092"/>
        <v>730607.44504533359</v>
      </c>
      <c r="AT1714" s="191">
        <f t="shared" si="7092"/>
        <v>728983.93067600031</v>
      </c>
      <c r="AU1714" s="191">
        <f t="shared" si="7092"/>
        <v>727360.41630666691</v>
      </c>
      <c r="AW1714" s="191">
        <f t="shared" si="7093"/>
        <v>725736.90193733363</v>
      </c>
      <c r="AX1714" s="191">
        <f t="shared" si="7093"/>
        <v>724113.38756800024</v>
      </c>
      <c r="AY1714" s="191">
        <f t="shared" si="7093"/>
        <v>722489.87319866696</v>
      </c>
      <c r="AZ1714" s="191">
        <f t="shared" si="7093"/>
        <v>720866.35882933368</v>
      </c>
      <c r="BA1714" s="191">
        <f t="shared" si="7093"/>
        <v>719242.84446000028</v>
      </c>
      <c r="BB1714" s="191">
        <f t="shared" si="7093"/>
        <v>717619.330090667</v>
      </c>
      <c r="BC1714" s="191">
        <f t="shared" si="7093"/>
        <v>715995.81572133361</v>
      </c>
      <c r="BD1714" s="191">
        <f t="shared" si="7093"/>
        <v>714372.30135200033</v>
      </c>
      <c r="BE1714" s="191">
        <f t="shared" si="7093"/>
        <v>712748.78698266693</v>
      </c>
      <c r="BF1714" s="191">
        <f t="shared" si="7093"/>
        <v>711125.27261333365</v>
      </c>
      <c r="BG1714" s="191">
        <f t="shared" si="7093"/>
        <v>709501.75824400026</v>
      </c>
      <c r="BH1714" s="191">
        <f t="shared" si="7093"/>
        <v>707878.24387466698</v>
      </c>
    </row>
    <row r="1715" spans="1:60" ht="15.75" outlineLevel="1" x14ac:dyDescent="0.25">
      <c r="A1715" s="2">
        <f t="shared" si="7089"/>
        <v>9</v>
      </c>
      <c r="B1715" s="86" t="str">
        <f t="shared" si="7089"/>
        <v>PRE-09711</v>
      </c>
      <c r="C1715" s="86" t="str">
        <f t="shared" si="7089"/>
        <v>SPP TAU - Circuit 66059</v>
      </c>
      <c r="D1715" s="2" t="str">
        <f t="shared" si="7089"/>
        <v>PRE-09711.1</v>
      </c>
      <c r="E1715" s="162" t="str">
        <f t="shared" si="7089"/>
        <v>SPP TAU - Circuit 66059</v>
      </c>
      <c r="I1715" s="205">
        <v>0</v>
      </c>
      <c r="J1715" s="191">
        <f t="shared" ref="J1715:U1715" si="7101">SUM(J328:J329)-(SUM(J730:J731)+SUM(J1556:J1557))+J898</f>
        <v>0</v>
      </c>
      <c r="K1715" s="191">
        <f t="shared" si="7101"/>
        <v>0</v>
      </c>
      <c r="L1715" s="191">
        <f t="shared" si="7101"/>
        <v>0</v>
      </c>
      <c r="M1715" s="191">
        <f t="shared" si="7101"/>
        <v>0</v>
      </c>
      <c r="N1715" s="191">
        <f t="shared" si="7101"/>
        <v>0</v>
      </c>
      <c r="O1715" s="191">
        <f t="shared" si="7101"/>
        <v>0</v>
      </c>
      <c r="P1715" s="191">
        <f t="shared" si="7101"/>
        <v>191.25</v>
      </c>
      <c r="Q1715" s="191">
        <f t="shared" si="7101"/>
        <v>1298.95</v>
      </c>
      <c r="R1715" s="191">
        <f t="shared" si="7101"/>
        <v>1298.95</v>
      </c>
      <c r="S1715" s="191">
        <f t="shared" si="7101"/>
        <v>1366.48</v>
      </c>
      <c r="T1715" s="191">
        <f t="shared" si="7101"/>
        <v>28889.650000000005</v>
      </c>
      <c r="U1715" s="191">
        <f t="shared" si="7101"/>
        <v>29113.500000000004</v>
      </c>
      <c r="W1715" s="191">
        <f t="shared" si="7091"/>
        <v>71572.730000000025</v>
      </c>
      <c r="X1715" s="191">
        <f t="shared" si="7091"/>
        <v>71495.97</v>
      </c>
      <c r="Y1715" s="191">
        <f t="shared" si="7091"/>
        <v>71395.12457</v>
      </c>
      <c r="Z1715" s="191">
        <f t="shared" si="7091"/>
        <v>71294.279139999999</v>
      </c>
      <c r="AA1715" s="191">
        <f t="shared" si="7091"/>
        <v>71908.433709999998</v>
      </c>
      <c r="AB1715" s="191">
        <f t="shared" si="7091"/>
        <v>71805.588279999996</v>
      </c>
      <c r="AC1715" s="191">
        <f t="shared" si="7091"/>
        <v>71711.062850000002</v>
      </c>
      <c r="AD1715" s="191">
        <f t="shared" si="7091"/>
        <v>71616.537420000008</v>
      </c>
      <c r="AE1715" s="191">
        <f t="shared" si="7091"/>
        <v>71522.011989999999</v>
      </c>
      <c r="AF1715" s="191">
        <f t="shared" si="7091"/>
        <v>71427.486560000005</v>
      </c>
      <c r="AG1715" s="191">
        <f t="shared" si="7091"/>
        <v>71332.961129999996</v>
      </c>
      <c r="AH1715" s="191">
        <f t="shared" si="7091"/>
        <v>71238.435700000002</v>
      </c>
      <c r="AJ1715" s="191">
        <f t="shared" si="7092"/>
        <v>71168.728989166673</v>
      </c>
      <c r="AK1715" s="191">
        <f t="shared" si="7092"/>
        <v>71099.02227833333</v>
      </c>
      <c r="AL1715" s="191">
        <f t="shared" si="7092"/>
        <v>71029.315567500002</v>
      </c>
      <c r="AM1715" s="191">
        <f t="shared" si="7092"/>
        <v>70959.608856666673</v>
      </c>
      <c r="AN1715" s="191">
        <f t="shared" si="7092"/>
        <v>70889.90214583333</v>
      </c>
      <c r="AO1715" s="191">
        <f t="shared" si="7092"/>
        <v>70820.195435000001</v>
      </c>
      <c r="AP1715" s="191">
        <f t="shared" si="7092"/>
        <v>70750.488724166673</v>
      </c>
      <c r="AQ1715" s="191">
        <f t="shared" si="7092"/>
        <v>70680.78201333333</v>
      </c>
      <c r="AR1715" s="191">
        <f t="shared" si="7092"/>
        <v>70611.075302500001</v>
      </c>
      <c r="AS1715" s="191">
        <f t="shared" si="7092"/>
        <v>70541.368591666673</v>
      </c>
      <c r="AT1715" s="191">
        <f t="shared" si="7092"/>
        <v>70471.66188083333</v>
      </c>
      <c r="AU1715" s="191">
        <f t="shared" si="7092"/>
        <v>70401.955170000001</v>
      </c>
      <c r="AW1715" s="191">
        <f t="shared" si="7093"/>
        <v>70332.248459166673</v>
      </c>
      <c r="AX1715" s="191">
        <f t="shared" si="7093"/>
        <v>70262.541748333329</v>
      </c>
      <c r="AY1715" s="191">
        <f t="shared" si="7093"/>
        <v>70192.835037500001</v>
      </c>
      <c r="AZ1715" s="191">
        <f t="shared" si="7093"/>
        <v>70123.128326666672</v>
      </c>
      <c r="BA1715" s="191">
        <f t="shared" si="7093"/>
        <v>70053.421615833329</v>
      </c>
      <c r="BB1715" s="191">
        <f t="shared" si="7093"/>
        <v>69983.714905000001</v>
      </c>
      <c r="BC1715" s="191">
        <f t="shared" si="7093"/>
        <v>69914.008194166672</v>
      </c>
      <c r="BD1715" s="191">
        <f t="shared" si="7093"/>
        <v>69844.301483333329</v>
      </c>
      <c r="BE1715" s="191">
        <f t="shared" si="7093"/>
        <v>69774.594772500001</v>
      </c>
      <c r="BF1715" s="191">
        <f t="shared" si="7093"/>
        <v>69704.888061666672</v>
      </c>
      <c r="BG1715" s="191">
        <f t="shared" si="7093"/>
        <v>69635.181350833329</v>
      </c>
      <c r="BH1715" s="191">
        <f t="shared" si="7093"/>
        <v>69565.47464</v>
      </c>
    </row>
    <row r="1716" spans="1:60" ht="15.75" outlineLevel="1" x14ac:dyDescent="0.25">
      <c r="A1716" s="2">
        <f t="shared" si="7089"/>
        <v>10</v>
      </c>
      <c r="B1716" s="86" t="str">
        <f t="shared" si="7089"/>
        <v>PRE-09712</v>
      </c>
      <c r="C1716" s="86" t="str">
        <f t="shared" si="7089"/>
        <v>SPP TAU - Circuit 230008</v>
      </c>
      <c r="D1716" s="2" t="str">
        <f t="shared" si="7089"/>
        <v>PRE-09712.1</v>
      </c>
      <c r="E1716" s="162" t="str">
        <f t="shared" si="7089"/>
        <v>SPP TAU - Circuit 230008</v>
      </c>
      <c r="I1716" s="205">
        <v>0</v>
      </c>
      <c r="J1716" s="191">
        <f t="shared" ref="J1716:U1716" si="7102">SUM(J330:J335)-(SUM(J732:J737)+SUM(J1558:J1560))+J899</f>
        <v>0</v>
      </c>
      <c r="K1716" s="191">
        <f t="shared" si="7102"/>
        <v>0</v>
      </c>
      <c r="L1716" s="191">
        <f t="shared" si="7102"/>
        <v>0</v>
      </c>
      <c r="M1716" s="191">
        <f t="shared" si="7102"/>
        <v>0</v>
      </c>
      <c r="N1716" s="191">
        <f t="shared" si="7102"/>
        <v>0</v>
      </c>
      <c r="O1716" s="191">
        <f t="shared" si="7102"/>
        <v>0</v>
      </c>
      <c r="P1716" s="191">
        <f t="shared" si="7102"/>
        <v>765</v>
      </c>
      <c r="Q1716" s="191">
        <f t="shared" si="7102"/>
        <v>11893.07</v>
      </c>
      <c r="R1716" s="191">
        <f t="shared" si="7102"/>
        <v>21928.419999999995</v>
      </c>
      <c r="S1716" s="191">
        <f t="shared" si="7102"/>
        <v>359496.37999999995</v>
      </c>
      <c r="T1716" s="191">
        <f t="shared" si="7102"/>
        <v>529332.18999999994</v>
      </c>
      <c r="U1716" s="191">
        <f t="shared" si="7102"/>
        <v>1317730.5700000005</v>
      </c>
      <c r="W1716" s="191">
        <f t="shared" si="7091"/>
        <v>1400687.1800000006</v>
      </c>
      <c r="X1716" s="191">
        <f t="shared" si="7091"/>
        <v>1393843.3300000005</v>
      </c>
      <c r="Y1716" s="191">
        <f t="shared" si="7091"/>
        <v>1393879.9200000006</v>
      </c>
      <c r="Z1716" s="191">
        <f t="shared" si="7091"/>
        <v>1394056.8800000006</v>
      </c>
      <c r="AA1716" s="191">
        <f t="shared" si="7091"/>
        <v>1394056.8800000006</v>
      </c>
      <c r="AB1716" s="191">
        <f t="shared" si="7091"/>
        <v>1386511.3800000006</v>
      </c>
      <c r="AC1716" s="191">
        <f t="shared" si="7091"/>
        <v>1386511.38</v>
      </c>
      <c r="AD1716" s="191">
        <f t="shared" si="7091"/>
        <v>1383026.2680966668</v>
      </c>
      <c r="AE1716" s="191">
        <f t="shared" si="7091"/>
        <v>1379677.8361933334</v>
      </c>
      <c r="AF1716" s="191">
        <f t="shared" si="7091"/>
        <v>1376329.40429</v>
      </c>
      <c r="AG1716" s="191">
        <f t="shared" si="7091"/>
        <v>1372980.9723866668</v>
      </c>
      <c r="AH1716" s="191">
        <f t="shared" si="7091"/>
        <v>1387804.2404833331</v>
      </c>
      <c r="AJ1716" s="191">
        <f t="shared" si="7092"/>
        <v>1384978.7821166664</v>
      </c>
      <c r="AK1716" s="191">
        <f t="shared" si="7092"/>
        <v>1382153.3237499997</v>
      </c>
      <c r="AL1716" s="191">
        <f t="shared" si="7092"/>
        <v>1379327.8653833331</v>
      </c>
      <c r="AM1716" s="191">
        <f t="shared" si="7092"/>
        <v>1376502.4070166664</v>
      </c>
      <c r="AN1716" s="191">
        <f t="shared" si="7092"/>
        <v>1373676.9486499997</v>
      </c>
      <c r="AO1716" s="191">
        <f t="shared" si="7092"/>
        <v>1370851.4902833332</v>
      </c>
      <c r="AP1716" s="191">
        <f t="shared" si="7092"/>
        <v>1368026.0319166665</v>
      </c>
      <c r="AQ1716" s="191">
        <f t="shared" si="7092"/>
        <v>1365200.5735499999</v>
      </c>
      <c r="AR1716" s="191">
        <f t="shared" si="7092"/>
        <v>1362375.1151833332</v>
      </c>
      <c r="AS1716" s="191">
        <f t="shared" si="7092"/>
        <v>1359549.6568166665</v>
      </c>
      <c r="AT1716" s="191">
        <f t="shared" si="7092"/>
        <v>1356724.1984499998</v>
      </c>
      <c r="AU1716" s="191">
        <f t="shared" si="7092"/>
        <v>1353898.7400833331</v>
      </c>
      <c r="AW1716" s="191">
        <f t="shared" si="7093"/>
        <v>1351073.2817166664</v>
      </c>
      <c r="AX1716" s="191">
        <f t="shared" si="7093"/>
        <v>1348247.8233499997</v>
      </c>
      <c r="AY1716" s="191">
        <f t="shared" si="7093"/>
        <v>1345422.364983333</v>
      </c>
      <c r="AZ1716" s="191">
        <f t="shared" si="7093"/>
        <v>1342596.9066166664</v>
      </c>
      <c r="BA1716" s="191">
        <f t="shared" si="7093"/>
        <v>1339771.4482499997</v>
      </c>
      <c r="BB1716" s="191">
        <f t="shared" si="7093"/>
        <v>1336945.989883333</v>
      </c>
      <c r="BC1716" s="191">
        <f t="shared" si="7093"/>
        <v>1334120.5315166665</v>
      </c>
      <c r="BD1716" s="191">
        <f t="shared" si="7093"/>
        <v>1331295.0731499998</v>
      </c>
      <c r="BE1716" s="191">
        <f t="shared" si="7093"/>
        <v>1328469.6147833331</v>
      </c>
      <c r="BF1716" s="191">
        <f t="shared" si="7093"/>
        <v>1325644.1564166665</v>
      </c>
      <c r="BG1716" s="191">
        <f t="shared" si="7093"/>
        <v>1322818.6980499998</v>
      </c>
      <c r="BH1716" s="191">
        <f t="shared" si="7093"/>
        <v>1319993.2396833331</v>
      </c>
    </row>
    <row r="1717" spans="1:60" ht="15.75" outlineLevel="1" x14ac:dyDescent="0.25">
      <c r="A1717" s="2">
        <f t="shared" si="7089"/>
        <v>11</v>
      </c>
      <c r="B1717" s="86" t="str">
        <f t="shared" si="7089"/>
        <v>PRE-09722</v>
      </c>
      <c r="C1717" s="86" t="str">
        <f t="shared" si="7089"/>
        <v>SPP TAU - Circuit 230010</v>
      </c>
      <c r="D1717" s="2" t="str">
        <f t="shared" si="7089"/>
        <v>PRE-09722.1</v>
      </c>
      <c r="E1717" s="162" t="str">
        <f t="shared" si="7089"/>
        <v>SPP TAU - Circuit 230010</v>
      </c>
      <c r="I1717" s="205">
        <v>0</v>
      </c>
      <c r="J1717" s="191">
        <f t="shared" ref="J1717:U1717" si="7103">J336-(J738+J1561)+J900</f>
        <v>0</v>
      </c>
      <c r="K1717" s="191">
        <f t="shared" si="7103"/>
        <v>0</v>
      </c>
      <c r="L1717" s="191">
        <f t="shared" si="7103"/>
        <v>0</v>
      </c>
      <c r="M1717" s="191">
        <f t="shared" si="7103"/>
        <v>0</v>
      </c>
      <c r="N1717" s="191">
        <f t="shared" si="7103"/>
        <v>0</v>
      </c>
      <c r="O1717" s="191">
        <f t="shared" si="7103"/>
        <v>0</v>
      </c>
      <c r="P1717" s="191">
        <f t="shared" si="7103"/>
        <v>0</v>
      </c>
      <c r="Q1717" s="191">
        <f t="shared" si="7103"/>
        <v>0</v>
      </c>
      <c r="R1717" s="191">
        <f t="shared" si="7103"/>
        <v>0</v>
      </c>
      <c r="S1717" s="191">
        <f t="shared" si="7103"/>
        <v>0</v>
      </c>
      <c r="T1717" s="191">
        <f t="shared" si="7103"/>
        <v>0</v>
      </c>
      <c r="U1717" s="191">
        <f t="shared" si="7103"/>
        <v>0</v>
      </c>
      <c r="W1717" s="191">
        <f t="shared" si="7091"/>
        <v>0</v>
      </c>
      <c r="X1717" s="191">
        <f t="shared" si="7091"/>
        <v>0</v>
      </c>
      <c r="Y1717" s="191">
        <f t="shared" si="7091"/>
        <v>0</v>
      </c>
      <c r="Z1717" s="191">
        <f t="shared" si="7091"/>
        <v>0</v>
      </c>
      <c r="AA1717" s="191">
        <f t="shared" si="7091"/>
        <v>0</v>
      </c>
      <c r="AB1717" s="191">
        <f t="shared" si="7091"/>
        <v>0</v>
      </c>
      <c r="AC1717" s="191">
        <f t="shared" si="7091"/>
        <v>0</v>
      </c>
      <c r="AD1717" s="191">
        <f t="shared" si="7091"/>
        <v>0</v>
      </c>
      <c r="AE1717" s="191">
        <f t="shared" si="7091"/>
        <v>0</v>
      </c>
      <c r="AF1717" s="191">
        <f t="shared" si="7091"/>
        <v>0</v>
      </c>
      <c r="AG1717" s="191">
        <f t="shared" si="7091"/>
        <v>0</v>
      </c>
      <c r="AH1717" s="191">
        <f t="shared" si="7091"/>
        <v>0</v>
      </c>
      <c r="AJ1717" s="191">
        <f t="shared" si="7092"/>
        <v>0</v>
      </c>
      <c r="AK1717" s="191">
        <f t="shared" si="7092"/>
        <v>0</v>
      </c>
      <c r="AL1717" s="191">
        <f t="shared" si="7092"/>
        <v>0</v>
      </c>
      <c r="AM1717" s="191">
        <f t="shared" si="7092"/>
        <v>0</v>
      </c>
      <c r="AN1717" s="191">
        <f t="shared" si="7092"/>
        <v>0</v>
      </c>
      <c r="AO1717" s="191">
        <f t="shared" si="7092"/>
        <v>0</v>
      </c>
      <c r="AP1717" s="191">
        <f t="shared" si="7092"/>
        <v>0</v>
      </c>
      <c r="AQ1717" s="191">
        <f t="shared" si="7092"/>
        <v>0</v>
      </c>
      <c r="AR1717" s="191">
        <f t="shared" si="7092"/>
        <v>0</v>
      </c>
      <c r="AS1717" s="191">
        <f t="shared" si="7092"/>
        <v>0</v>
      </c>
      <c r="AT1717" s="191">
        <f t="shared" si="7092"/>
        <v>0</v>
      </c>
      <c r="AU1717" s="191">
        <f t="shared" si="7092"/>
        <v>0</v>
      </c>
      <c r="AW1717" s="191">
        <f t="shared" si="7093"/>
        <v>0</v>
      </c>
      <c r="AX1717" s="191">
        <f t="shared" si="7093"/>
        <v>0</v>
      </c>
      <c r="AY1717" s="191">
        <f t="shared" si="7093"/>
        <v>0</v>
      </c>
      <c r="AZ1717" s="191">
        <f t="shared" si="7093"/>
        <v>0</v>
      </c>
      <c r="BA1717" s="191">
        <f t="shared" si="7093"/>
        <v>0</v>
      </c>
      <c r="BB1717" s="191">
        <f t="shared" si="7093"/>
        <v>0</v>
      </c>
      <c r="BC1717" s="191">
        <f t="shared" si="7093"/>
        <v>0</v>
      </c>
      <c r="BD1717" s="191">
        <f t="shared" si="7093"/>
        <v>0</v>
      </c>
      <c r="BE1717" s="191">
        <f t="shared" si="7093"/>
        <v>0</v>
      </c>
      <c r="BF1717" s="191">
        <f t="shared" si="7093"/>
        <v>0</v>
      </c>
      <c r="BG1717" s="191">
        <f t="shared" si="7093"/>
        <v>0</v>
      </c>
      <c r="BH1717" s="191">
        <f t="shared" si="7093"/>
        <v>0</v>
      </c>
    </row>
    <row r="1718" spans="1:60" ht="15.75" outlineLevel="1" x14ac:dyDescent="0.25">
      <c r="A1718" s="2">
        <f t="shared" si="7089"/>
        <v>12</v>
      </c>
      <c r="B1718" s="86" t="str">
        <f t="shared" si="7089"/>
        <v>PRE-09723</v>
      </c>
      <c r="C1718" s="86" t="str">
        <f t="shared" si="7089"/>
        <v>SPP TAU - Circuit 230038</v>
      </c>
      <c r="D1718" s="2" t="str">
        <f t="shared" si="7089"/>
        <v>PRE-09723.1</v>
      </c>
      <c r="E1718" s="162" t="str">
        <f t="shared" si="7089"/>
        <v>SPP TAU - Circuit 230038</v>
      </c>
      <c r="I1718" s="205">
        <v>0</v>
      </c>
      <c r="J1718" s="191">
        <f t="shared" ref="J1718:U1718" si="7104">J337-(J739+J1562)+J901</f>
        <v>0</v>
      </c>
      <c r="K1718" s="191">
        <f t="shared" si="7104"/>
        <v>0</v>
      </c>
      <c r="L1718" s="191">
        <f t="shared" si="7104"/>
        <v>0</v>
      </c>
      <c r="M1718" s="191">
        <f t="shared" si="7104"/>
        <v>0</v>
      </c>
      <c r="N1718" s="191">
        <f t="shared" si="7104"/>
        <v>0</v>
      </c>
      <c r="O1718" s="191">
        <f t="shared" si="7104"/>
        <v>0</v>
      </c>
      <c r="P1718" s="191">
        <f t="shared" si="7104"/>
        <v>0</v>
      </c>
      <c r="Q1718" s="191">
        <f t="shared" si="7104"/>
        <v>207.19</v>
      </c>
      <c r="R1718" s="191">
        <f t="shared" si="7104"/>
        <v>0</v>
      </c>
      <c r="S1718" s="191">
        <f t="shared" si="7104"/>
        <v>0</v>
      </c>
      <c r="T1718" s="191">
        <f t="shared" si="7104"/>
        <v>93.12</v>
      </c>
      <c r="U1718" s="191">
        <f t="shared" si="7104"/>
        <v>166.45</v>
      </c>
      <c r="W1718" s="191">
        <f t="shared" si="7091"/>
        <v>0</v>
      </c>
      <c r="X1718" s="191">
        <f t="shared" si="7091"/>
        <v>0</v>
      </c>
      <c r="Y1718" s="191">
        <f t="shared" si="7091"/>
        <v>0</v>
      </c>
      <c r="Z1718" s="191">
        <f t="shared" si="7091"/>
        <v>0</v>
      </c>
      <c r="AA1718" s="191">
        <f t="shared" si="7091"/>
        <v>0</v>
      </c>
      <c r="AB1718" s="191">
        <f t="shared" si="7091"/>
        <v>0</v>
      </c>
      <c r="AC1718" s="191">
        <f t="shared" si="7091"/>
        <v>0</v>
      </c>
      <c r="AD1718" s="191">
        <f t="shared" si="7091"/>
        <v>0</v>
      </c>
      <c r="AE1718" s="191">
        <f t="shared" si="7091"/>
        <v>0</v>
      </c>
      <c r="AF1718" s="191">
        <f t="shared" si="7091"/>
        <v>0</v>
      </c>
      <c r="AG1718" s="191">
        <f t="shared" si="7091"/>
        <v>0</v>
      </c>
      <c r="AH1718" s="191">
        <f t="shared" si="7091"/>
        <v>0</v>
      </c>
      <c r="AJ1718" s="191">
        <f t="shared" si="7092"/>
        <v>0</v>
      </c>
      <c r="AK1718" s="191">
        <f t="shared" si="7092"/>
        <v>0</v>
      </c>
      <c r="AL1718" s="191">
        <f t="shared" si="7092"/>
        <v>0</v>
      </c>
      <c r="AM1718" s="191">
        <f t="shared" si="7092"/>
        <v>0</v>
      </c>
      <c r="AN1718" s="191">
        <f t="shared" si="7092"/>
        <v>0</v>
      </c>
      <c r="AO1718" s="191">
        <f t="shared" si="7092"/>
        <v>0</v>
      </c>
      <c r="AP1718" s="191">
        <f t="shared" si="7092"/>
        <v>0</v>
      </c>
      <c r="AQ1718" s="191">
        <f t="shared" si="7092"/>
        <v>0</v>
      </c>
      <c r="AR1718" s="191">
        <f t="shared" si="7092"/>
        <v>0</v>
      </c>
      <c r="AS1718" s="191">
        <f t="shared" si="7092"/>
        <v>0</v>
      </c>
      <c r="AT1718" s="191">
        <f t="shared" si="7092"/>
        <v>0</v>
      </c>
      <c r="AU1718" s="191">
        <f t="shared" si="7092"/>
        <v>0</v>
      </c>
      <c r="AW1718" s="191">
        <f t="shared" si="7093"/>
        <v>0</v>
      </c>
      <c r="AX1718" s="191">
        <f t="shared" si="7093"/>
        <v>0</v>
      </c>
      <c r="AY1718" s="191">
        <f t="shared" si="7093"/>
        <v>0</v>
      </c>
      <c r="AZ1718" s="191">
        <f t="shared" si="7093"/>
        <v>0</v>
      </c>
      <c r="BA1718" s="191">
        <f t="shared" si="7093"/>
        <v>0</v>
      </c>
      <c r="BB1718" s="191">
        <f t="shared" si="7093"/>
        <v>0</v>
      </c>
      <c r="BC1718" s="191">
        <f t="shared" si="7093"/>
        <v>0</v>
      </c>
      <c r="BD1718" s="191">
        <f t="shared" si="7093"/>
        <v>0</v>
      </c>
      <c r="BE1718" s="191">
        <f t="shared" si="7093"/>
        <v>0</v>
      </c>
      <c r="BF1718" s="191">
        <f t="shared" si="7093"/>
        <v>0</v>
      </c>
      <c r="BG1718" s="191">
        <f t="shared" si="7093"/>
        <v>0</v>
      </c>
      <c r="BH1718" s="191">
        <f t="shared" si="7093"/>
        <v>0</v>
      </c>
    </row>
    <row r="1719" spans="1:60" ht="15.75" outlineLevel="1" x14ac:dyDescent="0.25">
      <c r="A1719" s="2">
        <f t="shared" si="7089"/>
        <v>13</v>
      </c>
      <c r="B1719" s="86" t="str">
        <f t="shared" si="7089"/>
        <v>PRE-09724</v>
      </c>
      <c r="C1719" s="86" t="str">
        <f t="shared" si="7089"/>
        <v>SPP TAU - Circuit 230003</v>
      </c>
      <c r="D1719" s="2" t="str">
        <f t="shared" si="7089"/>
        <v>PRE-09724.1</v>
      </c>
      <c r="E1719" s="162" t="str">
        <f t="shared" si="7089"/>
        <v>SPP TAU - Circuit 230003</v>
      </c>
      <c r="I1719" s="205">
        <v>0</v>
      </c>
      <c r="J1719" s="191">
        <f t="shared" ref="J1719:U1719" si="7105">SUM(J338:J339)-(SUM(J740:J741)+SUM(J1563:J1564))+J902</f>
        <v>0</v>
      </c>
      <c r="K1719" s="191">
        <f t="shared" si="7105"/>
        <v>0</v>
      </c>
      <c r="L1719" s="191">
        <f t="shared" si="7105"/>
        <v>0</v>
      </c>
      <c r="M1719" s="191">
        <f t="shared" si="7105"/>
        <v>0</v>
      </c>
      <c r="N1719" s="191">
        <f t="shared" si="7105"/>
        <v>0</v>
      </c>
      <c r="O1719" s="191">
        <f t="shared" si="7105"/>
        <v>0</v>
      </c>
      <c r="P1719" s="191">
        <f t="shared" si="7105"/>
        <v>0</v>
      </c>
      <c r="Q1719" s="191">
        <f t="shared" si="7105"/>
        <v>550.38</v>
      </c>
      <c r="R1719" s="191">
        <f t="shared" si="7105"/>
        <v>550.38</v>
      </c>
      <c r="S1719" s="191">
        <f t="shared" si="7105"/>
        <v>1029.3499999999999</v>
      </c>
      <c r="T1719" s="191">
        <f t="shared" si="7105"/>
        <v>7101.9199999999983</v>
      </c>
      <c r="U1719" s="191">
        <f t="shared" si="7105"/>
        <v>8331.5999999999985</v>
      </c>
      <c r="W1719" s="191">
        <f t="shared" si="7091"/>
        <v>659232.76000000024</v>
      </c>
      <c r="X1719" s="191">
        <f t="shared" si="7091"/>
        <v>705304.45000000019</v>
      </c>
      <c r="Y1719" s="191">
        <f t="shared" si="7091"/>
        <v>898611.64000000013</v>
      </c>
      <c r="Z1719" s="191">
        <f t="shared" si="7091"/>
        <v>701435.97000000009</v>
      </c>
      <c r="AA1719" s="191">
        <f t="shared" si="7091"/>
        <v>701720.68</v>
      </c>
      <c r="AB1719" s="191">
        <f t="shared" si="7091"/>
        <v>701717.41</v>
      </c>
      <c r="AC1719" s="191">
        <f t="shared" si="7091"/>
        <v>698264.45000000007</v>
      </c>
      <c r="AD1719" s="191">
        <f t="shared" si="7091"/>
        <v>698264.45000000007</v>
      </c>
      <c r="AE1719" s="191">
        <f t="shared" si="7091"/>
        <v>698264.45000000007</v>
      </c>
      <c r="AF1719" s="191">
        <f t="shared" si="7091"/>
        <v>713447.58000000007</v>
      </c>
      <c r="AG1719" s="191">
        <f t="shared" si="7091"/>
        <v>716540.4</v>
      </c>
      <c r="AH1719" s="191">
        <f t="shared" si="7091"/>
        <v>714703.26651333331</v>
      </c>
      <c r="AJ1719" s="191">
        <f t="shared" si="7092"/>
        <v>713307.69963666669</v>
      </c>
      <c r="AK1719" s="191">
        <f t="shared" si="7092"/>
        <v>711912.13276000007</v>
      </c>
      <c r="AL1719" s="191">
        <f t="shared" si="7092"/>
        <v>710516.56588333333</v>
      </c>
      <c r="AM1719" s="191">
        <f t="shared" si="7092"/>
        <v>709120.99900666671</v>
      </c>
      <c r="AN1719" s="191">
        <f t="shared" si="7092"/>
        <v>707725.43212999997</v>
      </c>
      <c r="AO1719" s="191">
        <f t="shared" si="7092"/>
        <v>706329.86525333335</v>
      </c>
      <c r="AP1719" s="191">
        <f t="shared" si="7092"/>
        <v>704934.29837666673</v>
      </c>
      <c r="AQ1719" s="191">
        <f t="shared" si="7092"/>
        <v>703538.73149999999</v>
      </c>
      <c r="AR1719" s="191">
        <f t="shared" si="7092"/>
        <v>702143.16462333337</v>
      </c>
      <c r="AS1719" s="191">
        <f t="shared" si="7092"/>
        <v>700747.59774666664</v>
      </c>
      <c r="AT1719" s="191">
        <f t="shared" si="7092"/>
        <v>699352.03087000002</v>
      </c>
      <c r="AU1719" s="191">
        <f t="shared" si="7092"/>
        <v>697956.4639933334</v>
      </c>
      <c r="AW1719" s="191">
        <f t="shared" si="7093"/>
        <v>696560.89711666666</v>
      </c>
      <c r="AX1719" s="191">
        <f t="shared" si="7093"/>
        <v>695165.33024000004</v>
      </c>
      <c r="AY1719" s="191">
        <f t="shared" si="7093"/>
        <v>693769.7633633333</v>
      </c>
      <c r="AZ1719" s="191">
        <f t="shared" si="7093"/>
        <v>692374.19648666668</v>
      </c>
      <c r="BA1719" s="191">
        <f t="shared" si="7093"/>
        <v>690978.62961000006</v>
      </c>
      <c r="BB1719" s="191">
        <f t="shared" si="7093"/>
        <v>689583.06273333333</v>
      </c>
      <c r="BC1719" s="191">
        <f t="shared" si="7093"/>
        <v>688187.4958566667</v>
      </c>
      <c r="BD1719" s="191">
        <f t="shared" si="7093"/>
        <v>686791.92897999997</v>
      </c>
      <c r="BE1719" s="191">
        <f t="shared" si="7093"/>
        <v>685396.36210333335</v>
      </c>
      <c r="BF1719" s="191">
        <f t="shared" si="7093"/>
        <v>684000.79522666673</v>
      </c>
      <c r="BG1719" s="191">
        <f t="shared" si="7093"/>
        <v>682605.22834999999</v>
      </c>
      <c r="BH1719" s="191">
        <f t="shared" si="7093"/>
        <v>681209.66147333337</v>
      </c>
    </row>
    <row r="1720" spans="1:60" ht="15.75" outlineLevel="1" x14ac:dyDescent="0.25">
      <c r="A1720" s="2">
        <f t="shared" si="7089"/>
        <v>14</v>
      </c>
      <c r="B1720" s="86" t="str">
        <f t="shared" si="7089"/>
        <v>PRE-09725</v>
      </c>
      <c r="C1720" s="86" t="str">
        <f t="shared" si="7089"/>
        <v>SPP TAU - Circuit 230005</v>
      </c>
      <c r="D1720" s="2" t="str">
        <f t="shared" si="7089"/>
        <v>PRE-09725.1</v>
      </c>
      <c r="E1720" s="162" t="str">
        <f t="shared" si="7089"/>
        <v>SPP TAU - Circuit 230005</v>
      </c>
      <c r="I1720" s="205">
        <v>0</v>
      </c>
      <c r="J1720" s="191">
        <f t="shared" ref="J1720:U1720" si="7106">SUM(J340:J342)-(SUM(J742:J744)+SUM(J1565:J1566))+J903</f>
        <v>0</v>
      </c>
      <c r="K1720" s="191">
        <f t="shared" si="7106"/>
        <v>0</v>
      </c>
      <c r="L1720" s="191">
        <f t="shared" si="7106"/>
        <v>0</v>
      </c>
      <c r="M1720" s="191">
        <f t="shared" si="7106"/>
        <v>0</v>
      </c>
      <c r="N1720" s="191">
        <f t="shared" si="7106"/>
        <v>0</v>
      </c>
      <c r="O1720" s="191">
        <f t="shared" si="7106"/>
        <v>0</v>
      </c>
      <c r="P1720" s="191">
        <f t="shared" si="7106"/>
        <v>0</v>
      </c>
      <c r="Q1720" s="191">
        <f t="shared" si="7106"/>
        <v>541.88</v>
      </c>
      <c r="R1720" s="191">
        <f t="shared" si="7106"/>
        <v>541.88</v>
      </c>
      <c r="S1720" s="191">
        <f t="shared" si="7106"/>
        <v>5358.39</v>
      </c>
      <c r="T1720" s="191">
        <f t="shared" si="7106"/>
        <v>5392.71</v>
      </c>
      <c r="U1720" s="191">
        <f t="shared" si="7106"/>
        <v>5392.71</v>
      </c>
      <c r="W1720" s="191">
        <f t="shared" ref="W1720:AH1720" si="7107">+SUMIFS(W$286:W$484,$D$286:$D$484,$D1720)-(SUMIFS(W$688:W$886,$D$688:$D$886,$D1720)+SUMIFS(W$1527:W$1703,$D$1527:$D$1703,$D1720))+SUMIFS(W$889:W$1026,$D$889:$D$1026,$D1720)+(SUMIFS(W$286:W$484,$D$286:$D$484,"A2764953")-(SUMIFS(W$688:W$886,$D$688:$D$886,"A2764953")+SUMIFS(W$1527:W$1703,$D$1527:$D$1703,"A2764953"))+SUMIFS(W$889:W$1026,$D$889:$D$1026,"A2764953"))+(SUMIFS(W$286:W$484,$D$286:$D$484,"PRE-09725.1 / A2764953")-(SUMIFS(W$688:W$886,$D$688:$D$886,"PRE-09725.1 / A2764953")+SUMIFS(W$1527:W$1703,$D$1527:$D$1703,"PRE-09725.1 / A2764953"))+SUMIFS(W$889:W$1026,$D$889:$D$1026,"PRE-09725.1 / A2764953"))</f>
        <v>47659.67000000002</v>
      </c>
      <c r="X1720" s="191">
        <f t="shared" si="7107"/>
        <v>346412.22</v>
      </c>
      <c r="Y1720" s="191">
        <f t="shared" si="7107"/>
        <v>385277.01</v>
      </c>
      <c r="Z1720" s="191">
        <f t="shared" si="7107"/>
        <v>379621.41</v>
      </c>
      <c r="AA1720" s="191">
        <f t="shared" si="7107"/>
        <v>380088.9</v>
      </c>
      <c r="AB1720" s="191">
        <f t="shared" si="7107"/>
        <v>380074.23999999999</v>
      </c>
      <c r="AC1720" s="191">
        <f t="shared" si="7107"/>
        <v>380059.58</v>
      </c>
      <c r="AD1720" s="191">
        <f t="shared" si="7107"/>
        <v>380044.92000000004</v>
      </c>
      <c r="AE1720" s="191">
        <f t="shared" si="7107"/>
        <v>380030.26</v>
      </c>
      <c r="AF1720" s="191">
        <f t="shared" si="7107"/>
        <v>375852.73000000004</v>
      </c>
      <c r="AG1720" s="191">
        <f t="shared" si="7107"/>
        <v>374124.39</v>
      </c>
      <c r="AH1720" s="191">
        <f t="shared" si="7107"/>
        <v>373229.46110666671</v>
      </c>
      <c r="AJ1720" s="191">
        <f t="shared" ref="AJ1720:AU1720" si="7108">+SUMIFS(AJ$286:AJ$484,$D$286:$D$484,$D1720)-(SUMIFS(AJ$688:AJ$886,$D$688:$D$886,$D1720)+SUMIFS(AJ$1527:AJ$1703,$D$1527:$D$1703,$D1720))+SUMIFS(AJ$889:AJ$1026,$D$889:$D$1026,$D1720)+(SUMIFS(AJ$286:AJ$484,$D$286:$D$484,"A2764953")-(SUMIFS(AJ$688:AJ$886,$D$688:$D$886,"A2764953")+SUMIFS(AJ$1527:AJ$1703,$D$1527:$D$1703,"A2764953"))+SUMIFS(AJ$889:AJ$1026,$D$889:$D$1026,"A2764953"))+(SUMIFS(AJ$286:AJ$484,$D$286:$D$484,"PRE-09725.1 / A2764953")-(SUMIFS(AJ$688:AJ$886,$D$688:$D$886,"PRE-09725.1 / A2764953")+SUMIFS(AJ$1527:AJ$1703,$D$1527:$D$1703,"PRE-09725.1 / A2764953"))+SUMIFS(AJ$889:AJ$1026,$D$889:$D$1026,"PRE-09725.1 / A2764953"))</f>
        <v>372518.82668916672</v>
      </c>
      <c r="AK1720" s="191">
        <f t="shared" si="7108"/>
        <v>371808.19227166666</v>
      </c>
      <c r="AL1720" s="191">
        <f t="shared" si="7108"/>
        <v>371097.55785416666</v>
      </c>
      <c r="AM1720" s="191">
        <f t="shared" si="7108"/>
        <v>370386.92343666666</v>
      </c>
      <c r="AN1720" s="191">
        <f t="shared" si="7108"/>
        <v>369676.28901916667</v>
      </c>
      <c r="AO1720" s="191">
        <f t="shared" si="7108"/>
        <v>368965.65460166667</v>
      </c>
      <c r="AP1720" s="191">
        <f t="shared" si="7108"/>
        <v>368255.02018416673</v>
      </c>
      <c r="AQ1720" s="191">
        <f t="shared" si="7108"/>
        <v>367544.38576666673</v>
      </c>
      <c r="AR1720" s="191">
        <f t="shared" si="7108"/>
        <v>366833.75134916673</v>
      </c>
      <c r="AS1720" s="191">
        <f t="shared" si="7108"/>
        <v>366123.11693166674</v>
      </c>
      <c r="AT1720" s="191">
        <f t="shared" si="7108"/>
        <v>365412.48251416662</v>
      </c>
      <c r="AU1720" s="191">
        <f t="shared" si="7108"/>
        <v>364701.84809666662</v>
      </c>
      <c r="AW1720" s="191">
        <f t="shared" ref="AW1720:BH1720" si="7109">+SUMIFS(AW$286:AW$484,$D$286:$D$484,$D1720)-(SUMIFS(AW$688:AW$886,$D$688:$D$886,$D1720)+SUMIFS(AW$1527:AW$1703,$D$1527:$D$1703,$D1720))+SUMIFS(AW$889:AW$1026,$D$889:$D$1026,$D1720)+(SUMIFS(AW$286:AW$484,$D$286:$D$484,"A2764953")-(SUMIFS(AW$688:AW$886,$D$688:$D$886,"A2764953")+SUMIFS(AW$1527:AW$1703,$D$1527:$D$1703,"A2764953"))+SUMIFS(AW$889:AW$1026,$D$889:$D$1026,"A2764953"))+(SUMIFS(AW$286:AW$484,$D$286:$D$484,"PRE-09725.1 / A2764953")-(SUMIFS(AW$688:AW$886,$D$688:$D$886,"PRE-09725.1 / A2764953")+SUMIFS(AW$1527:AW$1703,$D$1527:$D$1703,"PRE-09725.1 / A2764953"))+SUMIFS(AW$889:AW$1026,$D$889:$D$1026,"PRE-09725.1 / A2764953"))</f>
        <v>363991.21367916669</v>
      </c>
      <c r="AX1720" s="191">
        <f t="shared" si="7109"/>
        <v>363280.57926166669</v>
      </c>
      <c r="AY1720" s="191">
        <f t="shared" si="7109"/>
        <v>362569.94484416669</v>
      </c>
      <c r="AZ1720" s="191">
        <f t="shared" si="7109"/>
        <v>361859.31042666669</v>
      </c>
      <c r="BA1720" s="191">
        <f t="shared" si="7109"/>
        <v>361148.67600916669</v>
      </c>
      <c r="BB1720" s="191">
        <f t="shared" si="7109"/>
        <v>360438.0415916667</v>
      </c>
      <c r="BC1720" s="191">
        <f t="shared" si="7109"/>
        <v>359727.4071741667</v>
      </c>
      <c r="BD1720" s="191">
        <f t="shared" si="7109"/>
        <v>359016.7727566667</v>
      </c>
      <c r="BE1720" s="191">
        <f t="shared" si="7109"/>
        <v>358306.1383391667</v>
      </c>
      <c r="BF1720" s="191">
        <f t="shared" si="7109"/>
        <v>357595.50392166671</v>
      </c>
      <c r="BG1720" s="191">
        <f t="shared" si="7109"/>
        <v>356884.86950416665</v>
      </c>
      <c r="BH1720" s="191">
        <f t="shared" si="7109"/>
        <v>356174.23508666665</v>
      </c>
    </row>
    <row r="1721" spans="1:60" ht="15.75" outlineLevel="1" x14ac:dyDescent="0.25">
      <c r="A1721" s="2">
        <f t="shared" ref="A1721:E1730" si="7110">A20</f>
        <v>15</v>
      </c>
      <c r="B1721" s="86" t="str">
        <f t="shared" si="7110"/>
        <v>PRE-09726</v>
      </c>
      <c r="C1721" s="86" t="str">
        <f t="shared" si="7110"/>
        <v>SPP TAU - Circuit 230004</v>
      </c>
      <c r="D1721" s="2" t="str">
        <f t="shared" si="7110"/>
        <v>PRE-09726.1</v>
      </c>
      <c r="E1721" s="162" t="str">
        <f t="shared" si="7110"/>
        <v>SPP TAU - Circuit 230004</v>
      </c>
      <c r="I1721" s="205">
        <v>0</v>
      </c>
      <c r="J1721" s="191">
        <f t="shared" ref="J1721:U1721" si="7111">J343-(J745+J1567)+J904</f>
        <v>0</v>
      </c>
      <c r="K1721" s="191">
        <f t="shared" si="7111"/>
        <v>0</v>
      </c>
      <c r="L1721" s="191">
        <f t="shared" si="7111"/>
        <v>0</v>
      </c>
      <c r="M1721" s="191">
        <f t="shared" si="7111"/>
        <v>0</v>
      </c>
      <c r="N1721" s="191">
        <f t="shared" si="7111"/>
        <v>0</v>
      </c>
      <c r="O1721" s="191">
        <f t="shared" si="7111"/>
        <v>0</v>
      </c>
      <c r="P1721" s="191">
        <f t="shared" si="7111"/>
        <v>0</v>
      </c>
      <c r="Q1721" s="191">
        <f t="shared" si="7111"/>
        <v>407.19</v>
      </c>
      <c r="R1721" s="191">
        <f t="shared" si="7111"/>
        <v>8125.2299999999987</v>
      </c>
      <c r="S1721" s="191">
        <f t="shared" si="7111"/>
        <v>8539.5399999999991</v>
      </c>
      <c r="T1721" s="191">
        <f t="shared" si="7111"/>
        <v>8573.9999999999982</v>
      </c>
      <c r="U1721" s="191">
        <f t="shared" si="7111"/>
        <v>8573.9999999999982</v>
      </c>
      <c r="W1721" s="191">
        <f t="shared" ref="W1721:AH1730" si="7112">+SUMIFS(W$286:W$484,$D$286:$D$484,$D1721)-(SUMIFS(W$688:W$886,$D$688:$D$886,$D1721)+SUMIFS(W$1527:W$1703,$D$1527:$D$1703,$D1721))+SUMIFS(W$889:W$1026,$D$889:$D$1026,$D1721)</f>
        <v>11853.289999999999</v>
      </c>
      <c r="X1721" s="191">
        <f t="shared" si="7112"/>
        <v>531181.92000000004</v>
      </c>
      <c r="Y1721" s="191">
        <f t="shared" si="7112"/>
        <v>761760.74</v>
      </c>
      <c r="Z1721" s="191">
        <f t="shared" si="7112"/>
        <v>733190.49</v>
      </c>
      <c r="AA1721" s="191">
        <f t="shared" si="7112"/>
        <v>746734.8</v>
      </c>
      <c r="AB1721" s="191">
        <f t="shared" si="7112"/>
        <v>719634.03</v>
      </c>
      <c r="AC1721" s="191">
        <f t="shared" si="7112"/>
        <v>663189.24</v>
      </c>
      <c r="AD1721" s="191">
        <f t="shared" si="7112"/>
        <v>673965.24</v>
      </c>
      <c r="AE1721" s="191">
        <f t="shared" si="7112"/>
        <v>673965.24</v>
      </c>
      <c r="AF1721" s="191">
        <f t="shared" si="7112"/>
        <v>673965.24</v>
      </c>
      <c r="AG1721" s="191">
        <f t="shared" si="7112"/>
        <v>675865.55999999994</v>
      </c>
      <c r="AH1721" s="191">
        <f t="shared" si="7112"/>
        <v>675865.56</v>
      </c>
      <c r="AJ1721" s="191">
        <f t="shared" ref="AJ1721:AU1730" si="7113">+SUMIFS(AJ$286:AJ$484,$D$286:$D$484,$D1721)-(SUMIFS(AJ$688:AJ$886,$D$688:$D$886,$D1721)+SUMIFS(AJ$1527:AJ$1703,$D$1527:$D$1703,$D1721))+SUMIFS(AJ$889:AJ$1026,$D$889:$D$1026,$D1721)</f>
        <v>674614.58774083341</v>
      </c>
      <c r="AK1721" s="191">
        <f t="shared" si="7113"/>
        <v>673363.61548166675</v>
      </c>
      <c r="AL1721" s="191">
        <f t="shared" si="7113"/>
        <v>672112.6432225001</v>
      </c>
      <c r="AM1721" s="191">
        <f t="shared" si="7113"/>
        <v>670861.67096333334</v>
      </c>
      <c r="AN1721" s="191">
        <f t="shared" si="7113"/>
        <v>669610.69870416669</v>
      </c>
      <c r="AO1721" s="191">
        <f t="shared" si="7113"/>
        <v>668359.72644500004</v>
      </c>
      <c r="AP1721" s="191">
        <f t="shared" si="7113"/>
        <v>667108.75418583339</v>
      </c>
      <c r="AQ1721" s="191">
        <f t="shared" si="7113"/>
        <v>665857.78192666674</v>
      </c>
      <c r="AR1721" s="191">
        <f t="shared" si="7113"/>
        <v>664606.80966750009</v>
      </c>
      <c r="AS1721" s="191">
        <f t="shared" si="7113"/>
        <v>663355.83740833343</v>
      </c>
      <c r="AT1721" s="191">
        <f t="shared" si="7113"/>
        <v>662104.86514916667</v>
      </c>
      <c r="AU1721" s="191">
        <f t="shared" si="7113"/>
        <v>660853.89289000002</v>
      </c>
      <c r="AW1721" s="191">
        <f t="shared" ref="AW1721:BH1730" si="7114">+SUMIFS(AW$286:AW$484,$D$286:$D$484,$D1721)-(SUMIFS(AW$688:AW$886,$D$688:$D$886,$D1721)+SUMIFS(AW$1527:AW$1703,$D$1527:$D$1703,$D1721))+SUMIFS(AW$889:AW$1026,$D$889:$D$1026,$D1721)</f>
        <v>659602.92063083337</v>
      </c>
      <c r="AX1721" s="191">
        <f t="shared" si="7114"/>
        <v>658351.94837166672</v>
      </c>
      <c r="AY1721" s="191">
        <f t="shared" si="7114"/>
        <v>657100.97611250007</v>
      </c>
      <c r="AZ1721" s="191">
        <f t="shared" si="7114"/>
        <v>655850.00385333342</v>
      </c>
      <c r="BA1721" s="191">
        <f t="shared" si="7114"/>
        <v>654599.03159416676</v>
      </c>
      <c r="BB1721" s="191">
        <f t="shared" si="7114"/>
        <v>653348.05933500011</v>
      </c>
      <c r="BC1721" s="191">
        <f t="shared" si="7114"/>
        <v>652097.08707583335</v>
      </c>
      <c r="BD1721" s="191">
        <f t="shared" si="7114"/>
        <v>650846.1148166667</v>
      </c>
      <c r="BE1721" s="191">
        <f t="shared" si="7114"/>
        <v>649595.14255750005</v>
      </c>
      <c r="BF1721" s="191">
        <f t="shared" si="7114"/>
        <v>648344.1702983334</v>
      </c>
      <c r="BG1721" s="191">
        <f t="shared" si="7114"/>
        <v>647093.19803916675</v>
      </c>
      <c r="BH1721" s="191">
        <f t="shared" si="7114"/>
        <v>645842.2257800001</v>
      </c>
    </row>
    <row r="1722" spans="1:60" ht="15.75" outlineLevel="1" x14ac:dyDescent="0.25">
      <c r="A1722" s="2">
        <f t="shared" si="7110"/>
        <v>16</v>
      </c>
      <c r="B1722" s="86" t="str">
        <f t="shared" si="7110"/>
        <v>PRE-09727</v>
      </c>
      <c r="C1722" s="86" t="str">
        <f t="shared" si="7110"/>
        <v>SPP TAU - Circuit 230625</v>
      </c>
      <c r="D1722" s="2" t="str">
        <f t="shared" si="7110"/>
        <v>PRE-09727.1</v>
      </c>
      <c r="E1722" s="162" t="str">
        <f t="shared" si="7110"/>
        <v>SPP TAU - Circuit 230625</v>
      </c>
      <c r="I1722" s="205">
        <v>0</v>
      </c>
      <c r="J1722" s="191">
        <f t="shared" ref="J1722:U1722" si="7115">SUM(J345:J346)-(SUM(J747:J748)+SUM(J1569:J1570))+J905</f>
        <v>0</v>
      </c>
      <c r="K1722" s="191">
        <f t="shared" si="7115"/>
        <v>0</v>
      </c>
      <c r="L1722" s="191">
        <f t="shared" si="7115"/>
        <v>0</v>
      </c>
      <c r="M1722" s="191">
        <f t="shared" si="7115"/>
        <v>0</v>
      </c>
      <c r="N1722" s="191">
        <f t="shared" si="7115"/>
        <v>0</v>
      </c>
      <c r="O1722" s="191">
        <f t="shared" si="7115"/>
        <v>0</v>
      </c>
      <c r="P1722" s="191">
        <f t="shared" si="7115"/>
        <v>0</v>
      </c>
      <c r="Q1722" s="191">
        <f t="shared" si="7115"/>
        <v>510</v>
      </c>
      <c r="R1722" s="191">
        <f t="shared" si="7115"/>
        <v>541.87</v>
      </c>
      <c r="S1722" s="191">
        <f t="shared" si="7115"/>
        <v>541.87</v>
      </c>
      <c r="T1722" s="191">
        <f t="shared" si="7115"/>
        <v>3251.46</v>
      </c>
      <c r="U1722" s="191">
        <f t="shared" si="7115"/>
        <v>3224.91</v>
      </c>
      <c r="W1722" s="191">
        <f t="shared" si="7112"/>
        <v>3224.91</v>
      </c>
      <c r="X1722" s="191">
        <f t="shared" si="7112"/>
        <v>12250.58</v>
      </c>
      <c r="Y1722" s="191">
        <f t="shared" si="7112"/>
        <v>8308.5</v>
      </c>
      <c r="Z1722" s="191">
        <f t="shared" si="7112"/>
        <v>155591.63</v>
      </c>
      <c r="AA1722" s="191">
        <f t="shared" si="7112"/>
        <v>217343.35</v>
      </c>
      <c r="AB1722" s="191">
        <f t="shared" si="7112"/>
        <v>210586.12</v>
      </c>
      <c r="AC1722" s="191">
        <f t="shared" si="7112"/>
        <v>218258.44</v>
      </c>
      <c r="AD1722" s="191">
        <f t="shared" si="7112"/>
        <v>218410.78</v>
      </c>
      <c r="AE1722" s="191">
        <f t="shared" si="7112"/>
        <v>250088.63</v>
      </c>
      <c r="AF1722" s="191">
        <f t="shared" si="7112"/>
        <v>253400.79</v>
      </c>
      <c r="AG1722" s="191">
        <f t="shared" si="7112"/>
        <v>253400.79</v>
      </c>
      <c r="AH1722" s="191">
        <f t="shared" si="7112"/>
        <v>252735.76805666668</v>
      </c>
      <c r="AJ1722" s="191">
        <f t="shared" si="7113"/>
        <v>252221.52202666667</v>
      </c>
      <c r="AK1722" s="191">
        <f t="shared" si="7113"/>
        <v>251707.27599666666</v>
      </c>
      <c r="AL1722" s="191">
        <f t="shared" si="7113"/>
        <v>251193.02996666668</v>
      </c>
      <c r="AM1722" s="191">
        <f t="shared" si="7113"/>
        <v>250678.78393666667</v>
      </c>
      <c r="AN1722" s="191">
        <f t="shared" si="7113"/>
        <v>250164.53790666666</v>
      </c>
      <c r="AO1722" s="191">
        <f t="shared" si="7113"/>
        <v>249650.29187666668</v>
      </c>
      <c r="AP1722" s="191">
        <f t="shared" si="7113"/>
        <v>249136.04584666668</v>
      </c>
      <c r="AQ1722" s="191">
        <f t="shared" si="7113"/>
        <v>248621.79981666667</v>
      </c>
      <c r="AR1722" s="191">
        <f t="shared" si="7113"/>
        <v>248107.55378666669</v>
      </c>
      <c r="AS1722" s="191">
        <f t="shared" si="7113"/>
        <v>247593.30775666668</v>
      </c>
      <c r="AT1722" s="191">
        <f t="shared" si="7113"/>
        <v>247079.06172666667</v>
      </c>
      <c r="AU1722" s="191">
        <f t="shared" si="7113"/>
        <v>246564.81569666669</v>
      </c>
      <c r="AW1722" s="191">
        <f t="shared" si="7114"/>
        <v>246050.56966666668</v>
      </c>
      <c r="AX1722" s="191">
        <f t="shared" si="7114"/>
        <v>245536.32363666667</v>
      </c>
      <c r="AY1722" s="191">
        <f t="shared" si="7114"/>
        <v>245022.07760666669</v>
      </c>
      <c r="AZ1722" s="191">
        <f t="shared" si="7114"/>
        <v>244507.83157666668</v>
      </c>
      <c r="BA1722" s="191">
        <f t="shared" si="7114"/>
        <v>243993.58554666667</v>
      </c>
      <c r="BB1722" s="191">
        <f t="shared" si="7114"/>
        <v>243479.33951666666</v>
      </c>
      <c r="BC1722" s="191">
        <f t="shared" si="7114"/>
        <v>242965.09348666668</v>
      </c>
      <c r="BD1722" s="191">
        <f t="shared" si="7114"/>
        <v>242450.84745666667</v>
      </c>
      <c r="BE1722" s="191">
        <f t="shared" si="7114"/>
        <v>241936.60142666666</v>
      </c>
      <c r="BF1722" s="191">
        <f t="shared" si="7114"/>
        <v>241422.35539666668</v>
      </c>
      <c r="BG1722" s="191">
        <f t="shared" si="7114"/>
        <v>240908.10936666667</v>
      </c>
      <c r="BH1722" s="191">
        <f t="shared" si="7114"/>
        <v>240393.86333666666</v>
      </c>
    </row>
    <row r="1723" spans="1:60" ht="15.75" outlineLevel="1" x14ac:dyDescent="0.25">
      <c r="A1723" s="2">
        <f t="shared" si="7110"/>
        <v>17</v>
      </c>
      <c r="B1723" s="86" t="str">
        <f t="shared" si="7110"/>
        <v>PRE-09728</v>
      </c>
      <c r="C1723" s="86" t="str">
        <f t="shared" si="7110"/>
        <v>SPP TAU - Circuit 230021</v>
      </c>
      <c r="D1723" s="2" t="str">
        <f t="shared" si="7110"/>
        <v>PRE-09728.1</v>
      </c>
      <c r="E1723" s="162" t="str">
        <f t="shared" si="7110"/>
        <v>SPP TAU - Circuit 230021</v>
      </c>
      <c r="I1723" s="205">
        <v>0</v>
      </c>
      <c r="J1723" s="191">
        <f t="shared" ref="J1723:U1723" si="7116">SUM(J347:J348)-(SUM(J749:J750)+SUM(J1571:J1572))+J906</f>
        <v>0</v>
      </c>
      <c r="K1723" s="191">
        <f t="shared" si="7116"/>
        <v>0</v>
      </c>
      <c r="L1723" s="191">
        <f t="shared" si="7116"/>
        <v>0</v>
      </c>
      <c r="M1723" s="191">
        <f t="shared" si="7116"/>
        <v>0</v>
      </c>
      <c r="N1723" s="191">
        <f t="shared" si="7116"/>
        <v>0</v>
      </c>
      <c r="O1723" s="191">
        <f t="shared" si="7116"/>
        <v>0</v>
      </c>
      <c r="P1723" s="191">
        <f t="shared" si="7116"/>
        <v>0</v>
      </c>
      <c r="Q1723" s="191">
        <f t="shared" si="7116"/>
        <v>599.68000000000006</v>
      </c>
      <c r="R1723" s="191">
        <f t="shared" si="7116"/>
        <v>443.66000000000008</v>
      </c>
      <c r="S1723" s="191">
        <f t="shared" si="7116"/>
        <v>3639.8</v>
      </c>
      <c r="T1723" s="191">
        <f t="shared" si="7116"/>
        <v>3639.8</v>
      </c>
      <c r="U1723" s="191">
        <f t="shared" si="7116"/>
        <v>3639.8</v>
      </c>
      <c r="W1723" s="191">
        <f t="shared" si="7112"/>
        <v>3670.4100000000003</v>
      </c>
      <c r="X1723" s="191">
        <f t="shared" si="7112"/>
        <v>14012.750000000002</v>
      </c>
      <c r="Y1723" s="191">
        <f t="shared" si="7112"/>
        <v>12722.630000000001</v>
      </c>
      <c r="Z1723" s="191">
        <f t="shared" si="7112"/>
        <v>323850.58</v>
      </c>
      <c r="AA1723" s="191">
        <f t="shared" si="7112"/>
        <v>353154.72000000003</v>
      </c>
      <c r="AB1723" s="191">
        <f t="shared" si="7112"/>
        <v>352792.30000000005</v>
      </c>
      <c r="AC1723" s="191">
        <f t="shared" si="7112"/>
        <v>339083.32000000007</v>
      </c>
      <c r="AD1723" s="191">
        <f t="shared" si="7112"/>
        <v>401917.99000000005</v>
      </c>
      <c r="AE1723" s="191">
        <f t="shared" si="7112"/>
        <v>401977.36</v>
      </c>
      <c r="AF1723" s="191">
        <f t="shared" si="7112"/>
        <v>400820.14999999997</v>
      </c>
      <c r="AG1723" s="191">
        <f t="shared" si="7112"/>
        <v>399824.8565933333</v>
      </c>
      <c r="AH1723" s="191">
        <f t="shared" si="7112"/>
        <v>398829.56318666664</v>
      </c>
      <c r="AJ1723" s="191">
        <f t="shared" si="7113"/>
        <v>398030.84408750001</v>
      </c>
      <c r="AK1723" s="191">
        <f t="shared" si="7113"/>
        <v>397232.12498833332</v>
      </c>
      <c r="AL1723" s="191">
        <f t="shared" si="7113"/>
        <v>396433.40588916664</v>
      </c>
      <c r="AM1723" s="191">
        <f t="shared" si="7113"/>
        <v>395634.68679000001</v>
      </c>
      <c r="AN1723" s="191">
        <f t="shared" si="7113"/>
        <v>394835.96769083332</v>
      </c>
      <c r="AO1723" s="191">
        <f t="shared" si="7113"/>
        <v>394037.24859166663</v>
      </c>
      <c r="AP1723" s="191">
        <f t="shared" si="7113"/>
        <v>393238.52949250001</v>
      </c>
      <c r="AQ1723" s="191">
        <f t="shared" si="7113"/>
        <v>392439.81039333332</v>
      </c>
      <c r="AR1723" s="191">
        <f t="shared" si="7113"/>
        <v>391641.09129416663</v>
      </c>
      <c r="AS1723" s="191">
        <f t="shared" si="7113"/>
        <v>390842.372195</v>
      </c>
      <c r="AT1723" s="191">
        <f t="shared" si="7113"/>
        <v>390043.65309583332</v>
      </c>
      <c r="AU1723" s="191">
        <f t="shared" si="7113"/>
        <v>389244.93399666663</v>
      </c>
      <c r="AW1723" s="191">
        <f t="shared" si="7114"/>
        <v>388446.2148975</v>
      </c>
      <c r="AX1723" s="191">
        <f t="shared" si="7114"/>
        <v>387647.49579833332</v>
      </c>
      <c r="AY1723" s="191">
        <f t="shared" si="7114"/>
        <v>386848.77669916663</v>
      </c>
      <c r="AZ1723" s="191">
        <f t="shared" si="7114"/>
        <v>386050.0576</v>
      </c>
      <c r="BA1723" s="191">
        <f t="shared" si="7114"/>
        <v>385251.33850083331</v>
      </c>
      <c r="BB1723" s="191">
        <f t="shared" si="7114"/>
        <v>384452.61940166669</v>
      </c>
      <c r="BC1723" s="191">
        <f t="shared" si="7114"/>
        <v>383653.9003025</v>
      </c>
      <c r="BD1723" s="191">
        <f t="shared" si="7114"/>
        <v>382855.18120333331</v>
      </c>
      <c r="BE1723" s="191">
        <f t="shared" si="7114"/>
        <v>382056.46210416668</v>
      </c>
      <c r="BF1723" s="191">
        <f t="shared" si="7114"/>
        <v>381257.743005</v>
      </c>
      <c r="BG1723" s="191">
        <f t="shared" si="7114"/>
        <v>380459.02390583331</v>
      </c>
      <c r="BH1723" s="191">
        <f t="shared" si="7114"/>
        <v>379660.30480666668</v>
      </c>
    </row>
    <row r="1724" spans="1:60" ht="15.75" outlineLevel="1" x14ac:dyDescent="0.25">
      <c r="A1724" s="2">
        <f t="shared" si="7110"/>
        <v>18</v>
      </c>
      <c r="B1724" s="86" t="str">
        <f t="shared" si="7110"/>
        <v>PRE-09729</v>
      </c>
      <c r="C1724" s="86" t="str">
        <f t="shared" si="7110"/>
        <v>SPP TAU - Circuit 230052</v>
      </c>
      <c r="D1724" s="2" t="str">
        <f t="shared" si="7110"/>
        <v>PRE-09729.1</v>
      </c>
      <c r="E1724" s="162" t="str">
        <f t="shared" si="7110"/>
        <v>SPP TAU - Circuit 230052</v>
      </c>
      <c r="I1724" s="205">
        <v>0</v>
      </c>
      <c r="J1724" s="191">
        <f t="shared" ref="J1724:U1724" si="7117">SUM(J349:J350)-((SUM(J751:J752))+(SUM(J1573:J1574)))+J907</f>
        <v>0</v>
      </c>
      <c r="K1724" s="191">
        <f t="shared" si="7117"/>
        <v>0</v>
      </c>
      <c r="L1724" s="191">
        <f t="shared" si="7117"/>
        <v>0</v>
      </c>
      <c r="M1724" s="191">
        <f t="shared" si="7117"/>
        <v>0</v>
      </c>
      <c r="N1724" s="191">
        <f t="shared" si="7117"/>
        <v>0</v>
      </c>
      <c r="O1724" s="191">
        <f t="shared" si="7117"/>
        <v>0</v>
      </c>
      <c r="P1724" s="191">
        <f t="shared" si="7117"/>
        <v>0</v>
      </c>
      <c r="Q1724" s="191">
        <f t="shared" si="7117"/>
        <v>534.23</v>
      </c>
      <c r="R1724" s="191">
        <f t="shared" si="7117"/>
        <v>534.23</v>
      </c>
      <c r="S1724" s="191">
        <f t="shared" si="7117"/>
        <v>858.34</v>
      </c>
      <c r="T1724" s="191">
        <f t="shared" si="7117"/>
        <v>2247.2600000000002</v>
      </c>
      <c r="U1724" s="191">
        <f t="shared" si="7117"/>
        <v>2252.9100000000003</v>
      </c>
      <c r="W1724" s="191">
        <f t="shared" si="7112"/>
        <v>2283.5200000000004</v>
      </c>
      <c r="X1724" s="191">
        <f t="shared" si="7112"/>
        <v>2281.4800000000005</v>
      </c>
      <c r="Y1724" s="191">
        <f t="shared" si="7112"/>
        <v>4670.84</v>
      </c>
      <c r="Z1724" s="191">
        <f t="shared" si="7112"/>
        <v>6352.67</v>
      </c>
      <c r="AA1724" s="191">
        <f t="shared" si="7112"/>
        <v>144554.96000000002</v>
      </c>
      <c r="AB1724" s="191">
        <f t="shared" si="7112"/>
        <v>145880.29999999999</v>
      </c>
      <c r="AC1724" s="191">
        <f t="shared" si="7112"/>
        <v>145512.03189333336</v>
      </c>
      <c r="AD1724" s="191">
        <f t="shared" si="7112"/>
        <v>145223.85378666667</v>
      </c>
      <c r="AE1724" s="191">
        <f t="shared" si="7112"/>
        <v>144899.64568000002</v>
      </c>
      <c r="AF1724" s="191">
        <f t="shared" si="7112"/>
        <v>144545.78757333333</v>
      </c>
      <c r="AG1724" s="191">
        <f t="shared" si="7112"/>
        <v>144192.71946666669</v>
      </c>
      <c r="AH1724" s="191">
        <f t="shared" si="7112"/>
        <v>143839.65136000002</v>
      </c>
      <c r="AJ1724" s="191">
        <f t="shared" si="7113"/>
        <v>143568.30842333334</v>
      </c>
      <c r="AK1724" s="191">
        <f t="shared" si="7113"/>
        <v>143296.96548666668</v>
      </c>
      <c r="AL1724" s="191">
        <f t="shared" si="7113"/>
        <v>143025.62255000003</v>
      </c>
      <c r="AM1724" s="191">
        <f t="shared" si="7113"/>
        <v>142754.27961333335</v>
      </c>
      <c r="AN1724" s="191">
        <f t="shared" si="7113"/>
        <v>142482.93667666669</v>
      </c>
      <c r="AO1724" s="191">
        <f t="shared" si="7113"/>
        <v>142211.59374000001</v>
      </c>
      <c r="AP1724" s="191">
        <f t="shared" si="7113"/>
        <v>141940.25080333336</v>
      </c>
      <c r="AQ1724" s="191">
        <f t="shared" si="7113"/>
        <v>141668.90786666668</v>
      </c>
      <c r="AR1724" s="191">
        <f t="shared" si="7113"/>
        <v>141397.56493000002</v>
      </c>
      <c r="AS1724" s="191">
        <f t="shared" si="7113"/>
        <v>141126.22199333334</v>
      </c>
      <c r="AT1724" s="191">
        <f t="shared" si="7113"/>
        <v>140854.87905666669</v>
      </c>
      <c r="AU1724" s="191">
        <f t="shared" si="7113"/>
        <v>140583.53612</v>
      </c>
      <c r="AW1724" s="191">
        <f t="shared" si="7114"/>
        <v>140312.19318333335</v>
      </c>
      <c r="AX1724" s="191">
        <f t="shared" si="7114"/>
        <v>140040.85024666667</v>
      </c>
      <c r="AY1724" s="191">
        <f t="shared" si="7114"/>
        <v>139769.50731000002</v>
      </c>
      <c r="AZ1724" s="191">
        <f t="shared" si="7114"/>
        <v>139498.16437333333</v>
      </c>
      <c r="BA1724" s="191">
        <f t="shared" si="7114"/>
        <v>139226.82143666668</v>
      </c>
      <c r="BB1724" s="191">
        <f t="shared" si="7114"/>
        <v>138955.4785</v>
      </c>
      <c r="BC1724" s="191">
        <f t="shared" si="7114"/>
        <v>138684.13556333334</v>
      </c>
      <c r="BD1724" s="191">
        <f t="shared" si="7114"/>
        <v>138412.79262666669</v>
      </c>
      <c r="BE1724" s="191">
        <f t="shared" si="7114"/>
        <v>138141.44969000001</v>
      </c>
      <c r="BF1724" s="191">
        <f t="shared" si="7114"/>
        <v>137870.10675333336</v>
      </c>
      <c r="BG1724" s="191">
        <f t="shared" si="7114"/>
        <v>137598.76381666667</v>
      </c>
      <c r="BH1724" s="191">
        <f t="shared" si="7114"/>
        <v>137327.42088000002</v>
      </c>
    </row>
    <row r="1725" spans="1:60" ht="15.75" outlineLevel="1" x14ac:dyDescent="0.25">
      <c r="A1725" s="2">
        <f t="shared" si="7110"/>
        <v>19</v>
      </c>
      <c r="B1725" s="86" t="str">
        <f t="shared" si="7110"/>
        <v>PRE-09730</v>
      </c>
      <c r="C1725" s="86" t="str">
        <f t="shared" si="7110"/>
        <v>SPP TAU - Circuit 66024</v>
      </c>
      <c r="D1725" s="2" t="str">
        <f t="shared" si="7110"/>
        <v>PRE-09730.1</v>
      </c>
      <c r="E1725" s="162" t="str">
        <f t="shared" si="7110"/>
        <v>SPP TAU - Circuit 66024</v>
      </c>
      <c r="I1725" s="205">
        <v>0</v>
      </c>
      <c r="J1725" s="191">
        <f t="shared" ref="J1725:U1725" si="7118">J351-(J753+J1575)+J908</f>
        <v>0</v>
      </c>
      <c r="K1725" s="191">
        <f t="shared" si="7118"/>
        <v>0</v>
      </c>
      <c r="L1725" s="191">
        <f t="shared" si="7118"/>
        <v>0</v>
      </c>
      <c r="M1725" s="191">
        <f t="shared" si="7118"/>
        <v>0</v>
      </c>
      <c r="N1725" s="191">
        <f t="shared" si="7118"/>
        <v>0</v>
      </c>
      <c r="O1725" s="191">
        <f t="shared" si="7118"/>
        <v>0</v>
      </c>
      <c r="P1725" s="191">
        <f t="shared" si="7118"/>
        <v>0</v>
      </c>
      <c r="Q1725" s="191">
        <f t="shared" si="7118"/>
        <v>458.57</v>
      </c>
      <c r="R1725" s="191">
        <f t="shared" si="7118"/>
        <v>458.57</v>
      </c>
      <c r="S1725" s="191">
        <f t="shared" si="7118"/>
        <v>326.92999999999995</v>
      </c>
      <c r="T1725" s="191">
        <f t="shared" si="7118"/>
        <v>326.92999999999995</v>
      </c>
      <c r="U1725" s="191">
        <f t="shared" si="7118"/>
        <v>16872.939999999999</v>
      </c>
      <c r="W1725" s="191">
        <f t="shared" si="7112"/>
        <v>16853.7</v>
      </c>
      <c r="X1725" s="191">
        <f t="shared" si="7112"/>
        <v>22331.800000000003</v>
      </c>
      <c r="Y1725" s="191">
        <f t="shared" si="7112"/>
        <v>35633.130000000005</v>
      </c>
      <c r="Z1725" s="191">
        <f t="shared" si="7112"/>
        <v>52159.47</v>
      </c>
      <c r="AA1725" s="191">
        <f t="shared" si="7112"/>
        <v>57146.22</v>
      </c>
      <c r="AB1725" s="191">
        <f t="shared" si="7112"/>
        <v>361327.68000000005</v>
      </c>
      <c r="AC1725" s="191">
        <f t="shared" si="7112"/>
        <v>647400.3600000001</v>
      </c>
      <c r="AD1725" s="191">
        <f t="shared" si="7112"/>
        <v>705099.85000000009</v>
      </c>
      <c r="AE1725" s="191">
        <f t="shared" si="7112"/>
        <v>707829.01000000013</v>
      </c>
      <c r="AF1725" s="191">
        <f t="shared" si="7112"/>
        <v>707870.76000000013</v>
      </c>
      <c r="AG1725" s="191">
        <f t="shared" si="7112"/>
        <v>710403.40000000014</v>
      </c>
      <c r="AH1725" s="191">
        <f t="shared" si="7112"/>
        <v>712899.82000000018</v>
      </c>
      <c r="AJ1725" s="191">
        <f t="shared" si="7113"/>
        <v>712899.82000000018</v>
      </c>
      <c r="AK1725" s="191">
        <f t="shared" si="7113"/>
        <v>712899.82000000007</v>
      </c>
      <c r="AL1725" s="191">
        <f t="shared" si="7113"/>
        <v>711402.73329133342</v>
      </c>
      <c r="AM1725" s="191">
        <f t="shared" si="7113"/>
        <v>709905.64658266678</v>
      </c>
      <c r="AN1725" s="191">
        <f t="shared" si="7113"/>
        <v>708408.55987400003</v>
      </c>
      <c r="AO1725" s="191">
        <f t="shared" si="7113"/>
        <v>706911.47316533339</v>
      </c>
      <c r="AP1725" s="191">
        <f t="shared" si="7113"/>
        <v>705414.38645666675</v>
      </c>
      <c r="AQ1725" s="191">
        <f t="shared" si="7113"/>
        <v>703917.29974800011</v>
      </c>
      <c r="AR1725" s="191">
        <f t="shared" si="7113"/>
        <v>702420.21303933335</v>
      </c>
      <c r="AS1725" s="191">
        <f t="shared" si="7113"/>
        <v>700923.12633066671</v>
      </c>
      <c r="AT1725" s="191">
        <f t="shared" si="7113"/>
        <v>699426.03962200007</v>
      </c>
      <c r="AU1725" s="191">
        <f t="shared" si="7113"/>
        <v>697928.95291333343</v>
      </c>
      <c r="AW1725" s="191">
        <f t="shared" si="7114"/>
        <v>696431.86620466679</v>
      </c>
      <c r="AX1725" s="191">
        <f t="shared" si="7114"/>
        <v>694934.77949600003</v>
      </c>
      <c r="AY1725" s="191">
        <f t="shared" si="7114"/>
        <v>693437.69278733339</v>
      </c>
      <c r="AZ1725" s="191">
        <f t="shared" si="7114"/>
        <v>691940.60607866675</v>
      </c>
      <c r="BA1725" s="191">
        <f t="shared" si="7114"/>
        <v>690443.51937000011</v>
      </c>
      <c r="BB1725" s="191">
        <f t="shared" si="7114"/>
        <v>688946.43266133335</v>
      </c>
      <c r="BC1725" s="191">
        <f t="shared" si="7114"/>
        <v>687449.34595266671</v>
      </c>
      <c r="BD1725" s="191">
        <f t="shared" si="7114"/>
        <v>685952.25924400007</v>
      </c>
      <c r="BE1725" s="191">
        <f t="shared" si="7114"/>
        <v>684455.17253533343</v>
      </c>
      <c r="BF1725" s="191">
        <f t="shared" si="7114"/>
        <v>682958.08582666679</v>
      </c>
      <c r="BG1725" s="191">
        <f t="shared" si="7114"/>
        <v>681460.99911800004</v>
      </c>
      <c r="BH1725" s="191">
        <f t="shared" si="7114"/>
        <v>679963.9124093334</v>
      </c>
    </row>
    <row r="1726" spans="1:60" ht="15.75" outlineLevel="1" x14ac:dyDescent="0.25">
      <c r="A1726" s="2">
        <f t="shared" si="7110"/>
        <v>20</v>
      </c>
      <c r="B1726" s="86" t="str">
        <f t="shared" si="7110"/>
        <v>PRE-09731</v>
      </c>
      <c r="C1726" s="86" t="str">
        <f t="shared" si="7110"/>
        <v>SPP TAU - Circuit 230608</v>
      </c>
      <c r="D1726" s="2" t="str">
        <f t="shared" si="7110"/>
        <v>PRE-09731.1</v>
      </c>
      <c r="E1726" s="162" t="str">
        <f t="shared" si="7110"/>
        <v>SPP TAU - Circuit 230608</v>
      </c>
      <c r="I1726" s="205">
        <v>0</v>
      </c>
      <c r="J1726" s="191">
        <f t="shared" ref="J1726:U1726" si="7119">SUM(J352:J353)-(SUM(J754:J755)+SUM(J1576:J1577))+J909</f>
        <v>0</v>
      </c>
      <c r="K1726" s="191">
        <f t="shared" si="7119"/>
        <v>0</v>
      </c>
      <c r="L1726" s="191">
        <f t="shared" si="7119"/>
        <v>0</v>
      </c>
      <c r="M1726" s="191">
        <f t="shared" si="7119"/>
        <v>0</v>
      </c>
      <c r="N1726" s="191">
        <f t="shared" si="7119"/>
        <v>0</v>
      </c>
      <c r="O1726" s="191">
        <f t="shared" si="7119"/>
        <v>0</v>
      </c>
      <c r="P1726" s="191">
        <f t="shared" si="7119"/>
        <v>0</v>
      </c>
      <c r="Q1726" s="191">
        <f t="shared" si="7119"/>
        <v>525.73</v>
      </c>
      <c r="R1726" s="191">
        <f t="shared" si="7119"/>
        <v>525.73</v>
      </c>
      <c r="S1726" s="191">
        <f t="shared" si="7119"/>
        <v>3688.94</v>
      </c>
      <c r="T1726" s="191">
        <f t="shared" si="7119"/>
        <v>3688.9400000000005</v>
      </c>
      <c r="U1726" s="191">
        <f t="shared" si="7119"/>
        <v>3688.9400000000005</v>
      </c>
      <c r="W1726" s="191">
        <f t="shared" si="7112"/>
        <v>3688.9400000000005</v>
      </c>
      <c r="X1726" s="191">
        <f t="shared" si="7112"/>
        <v>4497.2400000000007</v>
      </c>
      <c r="Y1726" s="191">
        <f t="shared" si="7112"/>
        <v>279794.18999999994</v>
      </c>
      <c r="Z1726" s="191">
        <f t="shared" si="7112"/>
        <v>344138.14999999997</v>
      </c>
      <c r="AA1726" s="191">
        <f t="shared" si="7112"/>
        <v>348255.36999999994</v>
      </c>
      <c r="AB1726" s="191">
        <f t="shared" si="7112"/>
        <v>354134.24999999994</v>
      </c>
      <c r="AC1726" s="191">
        <f t="shared" si="7112"/>
        <v>346369.00999999995</v>
      </c>
      <c r="AD1726" s="191">
        <f t="shared" si="7112"/>
        <v>378915.60999999993</v>
      </c>
      <c r="AE1726" s="191">
        <f t="shared" si="7112"/>
        <v>392461.05</v>
      </c>
      <c r="AF1726" s="191">
        <f t="shared" si="7112"/>
        <v>391576.04689333338</v>
      </c>
      <c r="AG1726" s="191">
        <f t="shared" si="7112"/>
        <v>390748.63378666667</v>
      </c>
      <c r="AH1726" s="191">
        <f t="shared" si="7112"/>
        <v>389694.69068</v>
      </c>
      <c r="AJ1726" s="191">
        <f t="shared" si="7113"/>
        <v>388946.67074333335</v>
      </c>
      <c r="AK1726" s="191">
        <f t="shared" si="7113"/>
        <v>388198.6508066667</v>
      </c>
      <c r="AL1726" s="191">
        <f t="shared" si="7113"/>
        <v>387450.63086999999</v>
      </c>
      <c r="AM1726" s="191">
        <f t="shared" si="7113"/>
        <v>386702.61093333334</v>
      </c>
      <c r="AN1726" s="191">
        <f t="shared" si="7113"/>
        <v>385954.59099666669</v>
      </c>
      <c r="AO1726" s="191">
        <f t="shared" si="7113"/>
        <v>385206.57106000005</v>
      </c>
      <c r="AP1726" s="191">
        <f t="shared" si="7113"/>
        <v>384458.55112333334</v>
      </c>
      <c r="AQ1726" s="191">
        <f t="shared" si="7113"/>
        <v>383710.53118666669</v>
      </c>
      <c r="AR1726" s="191">
        <f t="shared" si="7113"/>
        <v>382962.51125000004</v>
      </c>
      <c r="AS1726" s="191">
        <f t="shared" si="7113"/>
        <v>382214.49131333333</v>
      </c>
      <c r="AT1726" s="191">
        <f t="shared" si="7113"/>
        <v>381466.47137666668</v>
      </c>
      <c r="AU1726" s="191">
        <f t="shared" si="7113"/>
        <v>380718.45144000003</v>
      </c>
      <c r="AW1726" s="191">
        <f t="shared" si="7114"/>
        <v>379970.43150333338</v>
      </c>
      <c r="AX1726" s="191">
        <f t="shared" si="7114"/>
        <v>379222.41156666668</v>
      </c>
      <c r="AY1726" s="191">
        <f t="shared" si="7114"/>
        <v>378474.39163000003</v>
      </c>
      <c r="AZ1726" s="191">
        <f t="shared" si="7114"/>
        <v>377726.37169333338</v>
      </c>
      <c r="BA1726" s="191">
        <f t="shared" si="7114"/>
        <v>376978.35175666667</v>
      </c>
      <c r="BB1726" s="191">
        <f t="shared" si="7114"/>
        <v>376230.33182000002</v>
      </c>
      <c r="BC1726" s="191">
        <f t="shared" si="7114"/>
        <v>375482.31188333337</v>
      </c>
      <c r="BD1726" s="191">
        <f t="shared" si="7114"/>
        <v>374734.29194666666</v>
      </c>
      <c r="BE1726" s="191">
        <f t="shared" si="7114"/>
        <v>373986.27201000002</v>
      </c>
      <c r="BF1726" s="191">
        <f t="shared" si="7114"/>
        <v>373238.25207333337</v>
      </c>
      <c r="BG1726" s="191">
        <f t="shared" si="7114"/>
        <v>372490.23213666666</v>
      </c>
      <c r="BH1726" s="191">
        <f t="shared" si="7114"/>
        <v>371742.21220000001</v>
      </c>
    </row>
    <row r="1727" spans="1:60" ht="16.5" customHeight="1" outlineLevel="1" x14ac:dyDescent="0.25">
      <c r="A1727" s="2">
        <f t="shared" si="7110"/>
        <v>21</v>
      </c>
      <c r="B1727" s="86" t="str">
        <f t="shared" si="7110"/>
        <v>PRE-09732</v>
      </c>
      <c r="C1727" s="86" t="str">
        <f t="shared" si="7110"/>
        <v>SPP TAU - Circuit 230603</v>
      </c>
      <c r="D1727" s="2" t="str">
        <f t="shared" si="7110"/>
        <v>PRE-09732.1</v>
      </c>
      <c r="E1727" s="162" t="str">
        <f t="shared" si="7110"/>
        <v>SPP TAU - Circuit 230603</v>
      </c>
      <c r="I1727" s="205">
        <v>0</v>
      </c>
      <c r="J1727" s="191">
        <f t="shared" ref="J1727:U1727" si="7120">SUM(J354:J355)-(SUM(J756:J757)+SUM(J1578:J1579))+J910</f>
        <v>0</v>
      </c>
      <c r="K1727" s="191">
        <f t="shared" si="7120"/>
        <v>0</v>
      </c>
      <c r="L1727" s="191">
        <f t="shared" si="7120"/>
        <v>0</v>
      </c>
      <c r="M1727" s="191">
        <f t="shared" si="7120"/>
        <v>0</v>
      </c>
      <c r="N1727" s="191">
        <f t="shared" si="7120"/>
        <v>0</v>
      </c>
      <c r="O1727" s="191">
        <f t="shared" si="7120"/>
        <v>0</v>
      </c>
      <c r="P1727" s="191">
        <f t="shared" si="7120"/>
        <v>0</v>
      </c>
      <c r="Q1727" s="191">
        <f t="shared" si="7120"/>
        <v>350.62</v>
      </c>
      <c r="R1727" s="191">
        <f t="shared" si="7120"/>
        <v>350.62</v>
      </c>
      <c r="S1727" s="191">
        <f t="shared" si="7120"/>
        <v>350.62</v>
      </c>
      <c r="T1727" s="191">
        <f t="shared" si="7120"/>
        <v>3376.71</v>
      </c>
      <c r="U1727" s="191">
        <f t="shared" si="7120"/>
        <v>3397.98</v>
      </c>
      <c r="W1727" s="191">
        <f t="shared" si="7112"/>
        <v>3397.98</v>
      </c>
      <c r="X1727" s="191">
        <f t="shared" si="7112"/>
        <v>9465.57</v>
      </c>
      <c r="Y1727" s="191">
        <f t="shared" si="7112"/>
        <v>15857.92</v>
      </c>
      <c r="Z1727" s="191">
        <f t="shared" si="7112"/>
        <v>152588.72</v>
      </c>
      <c r="AA1727" s="191">
        <f t="shared" si="7112"/>
        <v>284011.94</v>
      </c>
      <c r="AB1727" s="191">
        <f t="shared" si="7112"/>
        <v>258395.75</v>
      </c>
      <c r="AC1727" s="191">
        <f t="shared" si="7112"/>
        <v>259000.07</v>
      </c>
      <c r="AD1727" s="191">
        <f t="shared" si="7112"/>
        <v>259606.97</v>
      </c>
      <c r="AE1727" s="191">
        <f t="shared" si="7112"/>
        <v>259606.97</v>
      </c>
      <c r="AF1727" s="191">
        <f t="shared" si="7112"/>
        <v>258968.19165666666</v>
      </c>
      <c r="AG1727" s="191">
        <f t="shared" si="7112"/>
        <v>258329.41331333332</v>
      </c>
      <c r="AH1727" s="191">
        <f t="shared" si="7112"/>
        <v>257690.63497000001</v>
      </c>
      <c r="AJ1727" s="191">
        <f t="shared" si="7113"/>
        <v>257194.30368166667</v>
      </c>
      <c r="AK1727" s="191">
        <f t="shared" si="7113"/>
        <v>256697.97239333333</v>
      </c>
      <c r="AL1727" s="191">
        <f t="shared" si="7113"/>
        <v>256201.64110499999</v>
      </c>
      <c r="AM1727" s="191">
        <f t="shared" si="7113"/>
        <v>255705.30981666668</v>
      </c>
      <c r="AN1727" s="191">
        <f t="shared" si="7113"/>
        <v>255208.97852833333</v>
      </c>
      <c r="AO1727" s="191">
        <f t="shared" si="7113"/>
        <v>254712.64723999999</v>
      </c>
      <c r="AP1727" s="191">
        <f t="shared" si="7113"/>
        <v>254216.31595166668</v>
      </c>
      <c r="AQ1727" s="191">
        <f t="shared" si="7113"/>
        <v>253719.98466333334</v>
      </c>
      <c r="AR1727" s="191">
        <f t="shared" si="7113"/>
        <v>253223.65337499999</v>
      </c>
      <c r="AS1727" s="191">
        <f t="shared" si="7113"/>
        <v>252727.32208666668</v>
      </c>
      <c r="AT1727" s="191">
        <f t="shared" si="7113"/>
        <v>252230.99079833334</v>
      </c>
      <c r="AU1727" s="191">
        <f t="shared" si="7113"/>
        <v>251734.65951</v>
      </c>
      <c r="AW1727" s="191">
        <f t="shared" si="7114"/>
        <v>251238.32822166668</v>
      </c>
      <c r="AX1727" s="191">
        <f t="shared" si="7114"/>
        <v>250741.99693333334</v>
      </c>
      <c r="AY1727" s="191">
        <f t="shared" si="7114"/>
        <v>250245.665645</v>
      </c>
      <c r="AZ1727" s="191">
        <f t="shared" si="7114"/>
        <v>249749.33435666666</v>
      </c>
      <c r="BA1727" s="191">
        <f t="shared" si="7114"/>
        <v>249253.00306833335</v>
      </c>
      <c r="BB1727" s="191">
        <f t="shared" si="7114"/>
        <v>248756.67178</v>
      </c>
      <c r="BC1727" s="191">
        <f t="shared" si="7114"/>
        <v>248260.34049166666</v>
      </c>
      <c r="BD1727" s="191">
        <f t="shared" si="7114"/>
        <v>247764.00920333335</v>
      </c>
      <c r="BE1727" s="191">
        <f t="shared" si="7114"/>
        <v>247267.67791500001</v>
      </c>
      <c r="BF1727" s="191">
        <f t="shared" si="7114"/>
        <v>246771.34662666667</v>
      </c>
      <c r="BG1727" s="191">
        <f t="shared" si="7114"/>
        <v>246275.01533833332</v>
      </c>
      <c r="BH1727" s="191">
        <f t="shared" si="7114"/>
        <v>245778.68405000001</v>
      </c>
    </row>
    <row r="1728" spans="1:60" ht="16.5" customHeight="1" outlineLevel="1" x14ac:dyDescent="0.25">
      <c r="A1728" s="2">
        <f t="shared" si="7110"/>
        <v>22</v>
      </c>
      <c r="B1728" s="86" t="str">
        <f t="shared" si="7110"/>
        <v>PRE-09752</v>
      </c>
      <c r="C1728" s="86" t="str">
        <f t="shared" si="7110"/>
        <v>SPP TAU - Circuit 66407</v>
      </c>
      <c r="D1728" s="2" t="str">
        <f t="shared" si="7110"/>
        <v>PRE-09752.1</v>
      </c>
      <c r="E1728" s="162" t="str">
        <f t="shared" si="7110"/>
        <v>SPP TAU - Circuit 66407</v>
      </c>
      <c r="I1728" s="205">
        <v>0</v>
      </c>
      <c r="J1728" s="191">
        <f t="shared" ref="J1728:U1728" si="7121">J356-(J758+J1580)+J911</f>
        <v>0</v>
      </c>
      <c r="K1728" s="191">
        <f t="shared" si="7121"/>
        <v>0</v>
      </c>
      <c r="L1728" s="191">
        <f t="shared" si="7121"/>
        <v>0</v>
      </c>
      <c r="M1728" s="191">
        <f t="shared" si="7121"/>
        <v>0</v>
      </c>
      <c r="N1728" s="191">
        <f t="shared" si="7121"/>
        <v>0</v>
      </c>
      <c r="O1728" s="191">
        <f t="shared" si="7121"/>
        <v>0</v>
      </c>
      <c r="P1728" s="191">
        <f t="shared" si="7121"/>
        <v>0</v>
      </c>
      <c r="Q1728" s="191">
        <f t="shared" si="7121"/>
        <v>0</v>
      </c>
      <c r="R1728" s="191">
        <f t="shared" si="7121"/>
        <v>0</v>
      </c>
      <c r="S1728" s="191">
        <f t="shared" si="7121"/>
        <v>0</v>
      </c>
      <c r="T1728" s="191">
        <f t="shared" si="7121"/>
        <v>308.13</v>
      </c>
      <c r="U1728" s="191">
        <f t="shared" si="7121"/>
        <v>308.13</v>
      </c>
      <c r="W1728" s="191">
        <f t="shared" si="7112"/>
        <v>7818.3500000000013</v>
      </c>
      <c r="X1728" s="191">
        <f t="shared" si="7112"/>
        <v>8001.2700000000013</v>
      </c>
      <c r="Y1728" s="191">
        <f t="shared" si="7112"/>
        <v>8163.1600000000017</v>
      </c>
      <c r="Z1728" s="191">
        <f t="shared" si="7112"/>
        <v>49888.79</v>
      </c>
      <c r="AA1728" s="191">
        <f t="shared" si="7112"/>
        <v>427823.99</v>
      </c>
      <c r="AB1728" s="191">
        <f t="shared" si="7112"/>
        <v>706008.82000000007</v>
      </c>
      <c r="AC1728" s="191">
        <f t="shared" si="7112"/>
        <v>707960.57000000007</v>
      </c>
      <c r="AD1728" s="191">
        <f t="shared" si="7112"/>
        <v>798827.4800000001</v>
      </c>
      <c r="AE1728" s="191">
        <f t="shared" si="7112"/>
        <v>807702.32000000007</v>
      </c>
      <c r="AF1728" s="191">
        <f t="shared" si="7112"/>
        <v>825213.50000000012</v>
      </c>
      <c r="AG1728" s="191">
        <f t="shared" si="7112"/>
        <v>830773.75000000012</v>
      </c>
      <c r="AH1728" s="191">
        <f t="shared" si="7112"/>
        <v>840811.10000000009</v>
      </c>
      <c r="AJ1728" s="191">
        <f t="shared" si="7113"/>
        <v>850811.10000000009</v>
      </c>
      <c r="AK1728" s="191">
        <f t="shared" si="7113"/>
        <v>850811.10000000009</v>
      </c>
      <c r="AL1728" s="191">
        <f t="shared" si="7113"/>
        <v>850811.1</v>
      </c>
      <c r="AM1728" s="191">
        <f t="shared" si="7113"/>
        <v>849024.39258999994</v>
      </c>
      <c r="AN1728" s="191">
        <f t="shared" si="7113"/>
        <v>847237.68518000003</v>
      </c>
      <c r="AO1728" s="191">
        <f t="shared" si="7113"/>
        <v>845450.97777</v>
      </c>
      <c r="AP1728" s="191">
        <f t="shared" si="7113"/>
        <v>843664.27035999997</v>
      </c>
      <c r="AQ1728" s="191">
        <f t="shared" si="7113"/>
        <v>841877.56294999993</v>
      </c>
      <c r="AR1728" s="191">
        <f t="shared" si="7113"/>
        <v>840090.85554000002</v>
      </c>
      <c r="AS1728" s="191">
        <f t="shared" si="7113"/>
        <v>838304.14812999999</v>
      </c>
      <c r="AT1728" s="191">
        <f t="shared" si="7113"/>
        <v>836517.44071999996</v>
      </c>
      <c r="AU1728" s="191">
        <f t="shared" si="7113"/>
        <v>834730.73330999992</v>
      </c>
      <c r="AW1728" s="191">
        <f t="shared" si="7114"/>
        <v>832944.02590000001</v>
      </c>
      <c r="AX1728" s="191">
        <f t="shared" si="7114"/>
        <v>831157.31848999998</v>
      </c>
      <c r="AY1728" s="191">
        <f t="shared" si="7114"/>
        <v>829370.61107999994</v>
      </c>
      <c r="AZ1728" s="191">
        <f t="shared" si="7114"/>
        <v>827583.90367000003</v>
      </c>
      <c r="BA1728" s="191">
        <f t="shared" si="7114"/>
        <v>825797.19626</v>
      </c>
      <c r="BB1728" s="191">
        <f t="shared" si="7114"/>
        <v>824010.48884999997</v>
      </c>
      <c r="BC1728" s="191">
        <f t="shared" si="7114"/>
        <v>822223.78143999993</v>
      </c>
      <c r="BD1728" s="191">
        <f t="shared" si="7114"/>
        <v>820437.07403000002</v>
      </c>
      <c r="BE1728" s="191">
        <f t="shared" si="7114"/>
        <v>818650.36661999999</v>
      </c>
      <c r="BF1728" s="191">
        <f t="shared" si="7114"/>
        <v>816863.65920999995</v>
      </c>
      <c r="BG1728" s="191">
        <f t="shared" si="7114"/>
        <v>815076.95179999992</v>
      </c>
      <c r="BH1728" s="191">
        <f t="shared" si="7114"/>
        <v>813290.24439000001</v>
      </c>
    </row>
    <row r="1729" spans="1:60" ht="16.5" customHeight="1" outlineLevel="1" x14ac:dyDescent="0.25">
      <c r="A1729" s="2">
        <f t="shared" si="7110"/>
        <v>23</v>
      </c>
      <c r="B1729" s="86" t="str">
        <f t="shared" si="7110"/>
        <v>PRE-09753</v>
      </c>
      <c r="C1729" s="86" t="str">
        <f t="shared" si="7110"/>
        <v>SPP TAU - Circuit 66033</v>
      </c>
      <c r="D1729" s="2" t="str">
        <f t="shared" si="7110"/>
        <v>PRE-09753.1</v>
      </c>
      <c r="E1729" s="162" t="str">
        <f t="shared" si="7110"/>
        <v>SPP TAU - Circuit 66033</v>
      </c>
      <c r="I1729" s="205">
        <v>0</v>
      </c>
      <c r="J1729" s="191">
        <f t="shared" ref="J1729:U1729" si="7122">J357-(J759+J1581)+J912</f>
        <v>0</v>
      </c>
      <c r="K1729" s="191">
        <f t="shared" si="7122"/>
        <v>0</v>
      </c>
      <c r="L1729" s="191">
        <f t="shared" si="7122"/>
        <v>0</v>
      </c>
      <c r="M1729" s="191">
        <f t="shared" si="7122"/>
        <v>0</v>
      </c>
      <c r="N1729" s="191">
        <f t="shared" si="7122"/>
        <v>0</v>
      </c>
      <c r="O1729" s="191">
        <f t="shared" si="7122"/>
        <v>0</v>
      </c>
      <c r="P1729" s="191">
        <f t="shared" si="7122"/>
        <v>0</v>
      </c>
      <c r="Q1729" s="191">
        <f t="shared" si="7122"/>
        <v>0</v>
      </c>
      <c r="R1729" s="191">
        <f t="shared" si="7122"/>
        <v>0</v>
      </c>
      <c r="S1729" s="191">
        <f t="shared" si="7122"/>
        <v>0</v>
      </c>
      <c r="T1729" s="191">
        <f t="shared" si="7122"/>
        <v>254.58</v>
      </c>
      <c r="U1729" s="191">
        <f t="shared" si="7122"/>
        <v>8310.86</v>
      </c>
      <c r="W1729" s="191">
        <f t="shared" si="7112"/>
        <v>7785.0500000000011</v>
      </c>
      <c r="X1729" s="191">
        <f t="shared" si="7112"/>
        <v>7785.0500000000011</v>
      </c>
      <c r="Y1729" s="191">
        <f t="shared" si="7112"/>
        <v>9165.4100000000017</v>
      </c>
      <c r="Z1729" s="191">
        <f t="shared" si="7112"/>
        <v>25049.620000000003</v>
      </c>
      <c r="AA1729" s="191">
        <f t="shared" si="7112"/>
        <v>38830.960000000006</v>
      </c>
      <c r="AB1729" s="191">
        <f t="shared" si="7112"/>
        <v>43573.060000000005</v>
      </c>
      <c r="AC1729" s="191">
        <f t="shared" si="7112"/>
        <v>337737.06</v>
      </c>
      <c r="AD1729" s="191">
        <f t="shared" si="7112"/>
        <v>382244.8</v>
      </c>
      <c r="AE1729" s="191">
        <f t="shared" si="7112"/>
        <v>355703.87</v>
      </c>
      <c r="AF1729" s="191">
        <f t="shared" si="7112"/>
        <v>356479.37</v>
      </c>
      <c r="AG1729" s="191">
        <f t="shared" si="7112"/>
        <v>453676.79</v>
      </c>
      <c r="AH1729" s="191">
        <f t="shared" si="7112"/>
        <v>578222.02</v>
      </c>
      <c r="AJ1729" s="191">
        <f t="shared" si="7113"/>
        <v>628222.02</v>
      </c>
      <c r="AK1729" s="191">
        <f t="shared" si="7113"/>
        <v>628222.02</v>
      </c>
      <c r="AL1729" s="191">
        <f t="shared" si="7113"/>
        <v>628222.02</v>
      </c>
      <c r="AM1729" s="191">
        <f t="shared" si="7113"/>
        <v>628222.02</v>
      </c>
      <c r="AN1729" s="191">
        <f t="shared" si="7113"/>
        <v>628222.02</v>
      </c>
      <c r="AO1729" s="191">
        <f t="shared" si="7113"/>
        <v>626902.75513800001</v>
      </c>
      <c r="AP1729" s="191">
        <f t="shared" si="7113"/>
        <v>625583.490276</v>
      </c>
      <c r="AQ1729" s="191">
        <f t="shared" si="7113"/>
        <v>624264.22541399999</v>
      </c>
      <c r="AR1729" s="191">
        <f t="shared" si="7113"/>
        <v>622944.96055199997</v>
      </c>
      <c r="AS1729" s="191">
        <f t="shared" si="7113"/>
        <v>621625.69568999996</v>
      </c>
      <c r="AT1729" s="191">
        <f t="shared" si="7113"/>
        <v>620306.43082800007</v>
      </c>
      <c r="AU1729" s="191">
        <f t="shared" si="7113"/>
        <v>618987.16596600006</v>
      </c>
      <c r="AW1729" s="191">
        <f t="shared" si="7114"/>
        <v>617667.90110400005</v>
      </c>
      <c r="AX1729" s="191">
        <f t="shared" si="7114"/>
        <v>616348.63624200004</v>
      </c>
      <c r="AY1729" s="191">
        <f t="shared" si="7114"/>
        <v>615029.37138000003</v>
      </c>
      <c r="AZ1729" s="191">
        <f t="shared" si="7114"/>
        <v>613710.10651800002</v>
      </c>
      <c r="BA1729" s="191">
        <f t="shared" si="7114"/>
        <v>612390.841656</v>
      </c>
      <c r="BB1729" s="191">
        <f t="shared" si="7114"/>
        <v>611071.57679399999</v>
      </c>
      <c r="BC1729" s="191">
        <f t="shared" si="7114"/>
        <v>609752.31193199998</v>
      </c>
      <c r="BD1729" s="191">
        <f t="shared" si="7114"/>
        <v>608433.04706999997</v>
      </c>
      <c r="BE1729" s="191">
        <f t="shared" si="7114"/>
        <v>607113.78220800008</v>
      </c>
      <c r="BF1729" s="191">
        <f t="shared" si="7114"/>
        <v>605794.51734600007</v>
      </c>
      <c r="BG1729" s="191">
        <f t="shared" si="7114"/>
        <v>604475.25248400006</v>
      </c>
      <c r="BH1729" s="191">
        <f t="shared" si="7114"/>
        <v>603155.98762200004</v>
      </c>
    </row>
    <row r="1730" spans="1:60" ht="16.5" customHeight="1" outlineLevel="1" x14ac:dyDescent="0.25">
      <c r="A1730" s="2">
        <f t="shared" si="7110"/>
        <v>24</v>
      </c>
      <c r="B1730" s="86" t="str">
        <f t="shared" si="7110"/>
        <v>PRE-09754</v>
      </c>
      <c r="C1730" s="86" t="str">
        <f t="shared" si="7110"/>
        <v>SPP TAU - Circuit 66016</v>
      </c>
      <c r="D1730" s="2" t="str">
        <f t="shared" si="7110"/>
        <v>PRE-09754.1</v>
      </c>
      <c r="E1730" s="162" t="str">
        <f t="shared" si="7110"/>
        <v>SPP TAU - Circuit 66016</v>
      </c>
      <c r="I1730" s="205">
        <v>0</v>
      </c>
      <c r="J1730" s="191">
        <f t="shared" ref="J1730:U1730" si="7123">J358-(J760+J1582)+J913</f>
        <v>0</v>
      </c>
      <c r="K1730" s="191">
        <f t="shared" si="7123"/>
        <v>0</v>
      </c>
      <c r="L1730" s="191">
        <f t="shared" si="7123"/>
        <v>0</v>
      </c>
      <c r="M1730" s="191">
        <f t="shared" si="7123"/>
        <v>0</v>
      </c>
      <c r="N1730" s="191">
        <f t="shared" si="7123"/>
        <v>0</v>
      </c>
      <c r="O1730" s="191">
        <f t="shared" si="7123"/>
        <v>0</v>
      </c>
      <c r="P1730" s="191">
        <f t="shared" si="7123"/>
        <v>0</v>
      </c>
      <c r="Q1730" s="191">
        <f t="shared" si="7123"/>
        <v>0</v>
      </c>
      <c r="R1730" s="191">
        <f t="shared" si="7123"/>
        <v>0</v>
      </c>
      <c r="S1730" s="191">
        <f t="shared" si="7123"/>
        <v>0</v>
      </c>
      <c r="T1730" s="191">
        <f t="shared" si="7123"/>
        <v>361.68</v>
      </c>
      <c r="U1730" s="191">
        <f t="shared" si="7123"/>
        <v>361.68</v>
      </c>
      <c r="W1730" s="191">
        <f t="shared" si="7112"/>
        <v>11704.120000000003</v>
      </c>
      <c r="X1730" s="191">
        <f t="shared" si="7112"/>
        <v>11452.410000000003</v>
      </c>
      <c r="Y1730" s="191">
        <f t="shared" si="7112"/>
        <v>13436.220000000003</v>
      </c>
      <c r="Z1730" s="191">
        <f t="shared" si="7112"/>
        <v>17211.670000000002</v>
      </c>
      <c r="AA1730" s="191">
        <f t="shared" si="7112"/>
        <v>28126.950000000004</v>
      </c>
      <c r="AB1730" s="191">
        <f t="shared" si="7112"/>
        <v>453221.92</v>
      </c>
      <c r="AC1730" s="191">
        <f t="shared" si="7112"/>
        <v>1037914.74</v>
      </c>
      <c r="AD1730" s="191">
        <f t="shared" si="7112"/>
        <v>1396693.24</v>
      </c>
      <c r="AE1730" s="191">
        <f t="shared" si="7112"/>
        <v>1356023.83</v>
      </c>
      <c r="AF1730" s="191">
        <f t="shared" si="7112"/>
        <v>1413252.01</v>
      </c>
      <c r="AG1730" s="191">
        <f t="shared" si="7112"/>
        <v>1480544.88</v>
      </c>
      <c r="AH1730" s="191">
        <f t="shared" si="7112"/>
        <v>1477479.0899999999</v>
      </c>
      <c r="AJ1730" s="191">
        <f t="shared" si="7113"/>
        <v>1477479.0899999999</v>
      </c>
      <c r="AK1730" s="191">
        <f t="shared" si="7113"/>
        <v>1477479.0899999999</v>
      </c>
      <c r="AL1730" s="191">
        <f t="shared" si="7113"/>
        <v>1677479.0899999999</v>
      </c>
      <c r="AM1730" s="191">
        <f t="shared" si="7113"/>
        <v>1877479.0899999999</v>
      </c>
      <c r="AN1730" s="191">
        <f t="shared" si="7113"/>
        <v>1877479.0899999999</v>
      </c>
      <c r="AO1730" s="191">
        <f t="shared" si="7113"/>
        <v>1877479.09</v>
      </c>
      <c r="AP1730" s="191">
        <f t="shared" si="7113"/>
        <v>1873536.3884543334</v>
      </c>
      <c r="AQ1730" s="191">
        <f t="shared" si="7113"/>
        <v>1869593.6869086667</v>
      </c>
      <c r="AR1730" s="191">
        <f t="shared" si="7113"/>
        <v>1865650.9853630001</v>
      </c>
      <c r="AS1730" s="191">
        <f t="shared" si="7113"/>
        <v>1861708.2838173334</v>
      </c>
      <c r="AT1730" s="191">
        <f t="shared" si="7113"/>
        <v>1857765.5822716667</v>
      </c>
      <c r="AU1730" s="191">
        <f t="shared" si="7113"/>
        <v>1853822.8807260001</v>
      </c>
      <c r="AW1730" s="191">
        <f t="shared" si="7114"/>
        <v>1849880.1791803334</v>
      </c>
      <c r="AX1730" s="191">
        <f t="shared" si="7114"/>
        <v>1845937.4776346667</v>
      </c>
      <c r="AY1730" s="191">
        <f t="shared" si="7114"/>
        <v>1841994.776089</v>
      </c>
      <c r="AZ1730" s="191">
        <f t="shared" si="7114"/>
        <v>1838052.0745433334</v>
      </c>
      <c r="BA1730" s="191">
        <f t="shared" si="7114"/>
        <v>1834109.3729976667</v>
      </c>
      <c r="BB1730" s="191">
        <f t="shared" si="7114"/>
        <v>1830166.671452</v>
      </c>
      <c r="BC1730" s="191">
        <f t="shared" si="7114"/>
        <v>1826223.9699063334</v>
      </c>
      <c r="BD1730" s="191">
        <f t="shared" si="7114"/>
        <v>1822281.2683606667</v>
      </c>
      <c r="BE1730" s="191">
        <f t="shared" si="7114"/>
        <v>1818338.566815</v>
      </c>
      <c r="BF1730" s="191">
        <f t="shared" si="7114"/>
        <v>1814395.8652693334</v>
      </c>
      <c r="BG1730" s="191">
        <f t="shared" si="7114"/>
        <v>1810453.1637236667</v>
      </c>
      <c r="BH1730" s="191">
        <f t="shared" si="7114"/>
        <v>1806510.462178</v>
      </c>
    </row>
    <row r="1731" spans="1:60" ht="16.5" customHeight="1" outlineLevel="1" x14ac:dyDescent="0.25">
      <c r="A1731" s="2">
        <f t="shared" ref="A1731:E1740" si="7124">A30</f>
        <v>25</v>
      </c>
      <c r="B1731" s="86" t="str">
        <f t="shared" si="7124"/>
        <v>PRE-09755</v>
      </c>
      <c r="C1731" s="86" t="str">
        <f t="shared" si="7124"/>
        <v>SPP TAU - Circuit 66427</v>
      </c>
      <c r="D1731" s="2" t="str">
        <f t="shared" si="7124"/>
        <v>PRE-09755.1</v>
      </c>
      <c r="E1731" s="162" t="str">
        <f t="shared" si="7124"/>
        <v>SPP TAU - Circuit 66427</v>
      </c>
      <c r="I1731" s="205">
        <v>0</v>
      </c>
      <c r="J1731" s="191">
        <f t="shared" ref="J1731:U1731" si="7125">J359-(J761+J1583)+J914</f>
        <v>0</v>
      </c>
      <c r="K1731" s="191">
        <f t="shared" si="7125"/>
        <v>0</v>
      </c>
      <c r="L1731" s="191">
        <f t="shared" si="7125"/>
        <v>0</v>
      </c>
      <c r="M1731" s="191">
        <f t="shared" si="7125"/>
        <v>0</v>
      </c>
      <c r="N1731" s="191">
        <f t="shared" si="7125"/>
        <v>0</v>
      </c>
      <c r="O1731" s="191">
        <f t="shared" si="7125"/>
        <v>0</v>
      </c>
      <c r="P1731" s="191">
        <f t="shared" si="7125"/>
        <v>0</v>
      </c>
      <c r="Q1731" s="191">
        <f t="shared" si="7125"/>
        <v>0</v>
      </c>
      <c r="R1731" s="191">
        <f t="shared" si="7125"/>
        <v>0</v>
      </c>
      <c r="S1731" s="191">
        <f t="shared" si="7125"/>
        <v>0</v>
      </c>
      <c r="T1731" s="191">
        <f t="shared" si="7125"/>
        <v>0</v>
      </c>
      <c r="U1731" s="191">
        <f t="shared" si="7125"/>
        <v>0</v>
      </c>
      <c r="W1731" s="191">
        <f t="shared" ref="W1731:AH1740" si="7126">+SUMIFS(W$286:W$484,$D$286:$D$484,$D1731)-(SUMIFS(W$688:W$886,$D$688:$D$886,$D1731)+SUMIFS(W$1527:W$1703,$D$1527:$D$1703,$D1731))+SUMIFS(W$889:W$1026,$D$889:$D$1026,$D1731)</f>
        <v>0</v>
      </c>
      <c r="X1731" s="191">
        <f t="shared" si="7126"/>
        <v>0</v>
      </c>
      <c r="Y1731" s="191">
        <f t="shared" si="7126"/>
        <v>0</v>
      </c>
      <c r="Z1731" s="191">
        <f t="shared" si="7126"/>
        <v>0</v>
      </c>
      <c r="AA1731" s="191">
        <f t="shared" si="7126"/>
        <v>0</v>
      </c>
      <c r="AB1731" s="191">
        <f t="shared" si="7126"/>
        <v>0</v>
      </c>
      <c r="AC1731" s="191">
        <f t="shared" si="7126"/>
        <v>0</v>
      </c>
      <c r="AD1731" s="191">
        <f t="shared" si="7126"/>
        <v>0</v>
      </c>
      <c r="AE1731" s="191">
        <f t="shared" si="7126"/>
        <v>0</v>
      </c>
      <c r="AF1731" s="191">
        <f t="shared" si="7126"/>
        <v>0</v>
      </c>
      <c r="AG1731" s="191">
        <f t="shared" si="7126"/>
        <v>0</v>
      </c>
      <c r="AH1731" s="191">
        <f t="shared" si="7126"/>
        <v>0</v>
      </c>
      <c r="AJ1731" s="191">
        <f t="shared" ref="AJ1731:AU1740" si="7127">+SUMIFS(AJ$286:AJ$484,$D$286:$D$484,$D1731)-(SUMIFS(AJ$688:AJ$886,$D$688:$D$886,$D1731)+SUMIFS(AJ$1527:AJ$1703,$D$1527:$D$1703,$D1731))+SUMIFS(AJ$889:AJ$1026,$D$889:$D$1026,$D1731)</f>
        <v>10000</v>
      </c>
      <c r="AK1731" s="191">
        <f t="shared" si="7127"/>
        <v>10000</v>
      </c>
      <c r="AL1731" s="191">
        <f t="shared" si="7127"/>
        <v>10000</v>
      </c>
      <c r="AM1731" s="191">
        <f t="shared" si="7127"/>
        <v>9979.003333333334</v>
      </c>
      <c r="AN1731" s="191">
        <f t="shared" si="7127"/>
        <v>9958.0066666666662</v>
      </c>
      <c r="AO1731" s="191">
        <f t="shared" si="7127"/>
        <v>9937.01</v>
      </c>
      <c r="AP1731" s="191">
        <f t="shared" si="7127"/>
        <v>9916.0133333333342</v>
      </c>
      <c r="AQ1731" s="191">
        <f t="shared" si="7127"/>
        <v>9895.0166666666664</v>
      </c>
      <c r="AR1731" s="191">
        <f t="shared" si="7127"/>
        <v>9874.02</v>
      </c>
      <c r="AS1731" s="191">
        <f t="shared" si="7127"/>
        <v>9853.0233333333326</v>
      </c>
      <c r="AT1731" s="191">
        <f t="shared" si="7127"/>
        <v>9832.0266666666666</v>
      </c>
      <c r="AU1731" s="191">
        <f t="shared" si="7127"/>
        <v>9811.0300000000007</v>
      </c>
      <c r="AW1731" s="191">
        <f t="shared" ref="AW1731:BH1740" si="7128">+SUMIFS(AW$286:AW$484,$D$286:$D$484,$D1731)-(SUMIFS(AW$688:AW$886,$D$688:$D$886,$D1731)+SUMIFS(AW$1527:AW$1703,$D$1527:$D$1703,$D1731))+SUMIFS(AW$889:AW$1026,$D$889:$D$1026,$D1731)</f>
        <v>9790.0333333333328</v>
      </c>
      <c r="AX1731" s="191">
        <f t="shared" si="7128"/>
        <v>9769.0366666666669</v>
      </c>
      <c r="AY1731" s="191">
        <f t="shared" si="7128"/>
        <v>9748.0400000000009</v>
      </c>
      <c r="AZ1731" s="191">
        <f t="shared" si="7128"/>
        <v>9727.0433333333331</v>
      </c>
      <c r="BA1731" s="191">
        <f t="shared" si="7128"/>
        <v>9706.0466666666671</v>
      </c>
      <c r="BB1731" s="191">
        <f t="shared" si="7128"/>
        <v>9685.0499999999993</v>
      </c>
      <c r="BC1731" s="191">
        <f t="shared" si="7128"/>
        <v>9664.0533333333333</v>
      </c>
      <c r="BD1731" s="191">
        <f t="shared" si="7128"/>
        <v>9643.0566666666673</v>
      </c>
      <c r="BE1731" s="191">
        <f t="shared" si="7128"/>
        <v>9622.06</v>
      </c>
      <c r="BF1731" s="191">
        <f t="shared" si="7128"/>
        <v>9601.0633333333335</v>
      </c>
      <c r="BG1731" s="191">
        <f t="shared" si="7128"/>
        <v>9580.0666666666675</v>
      </c>
      <c r="BH1731" s="191">
        <f t="shared" si="7128"/>
        <v>9559.07</v>
      </c>
    </row>
    <row r="1732" spans="1:60" ht="16.5" customHeight="1" outlineLevel="1" x14ac:dyDescent="0.25">
      <c r="A1732" s="2">
        <f t="shared" si="7124"/>
        <v>26</v>
      </c>
      <c r="B1732" s="86" t="str">
        <f t="shared" si="7124"/>
        <v>PRE-09756</v>
      </c>
      <c r="C1732" s="86" t="str">
        <f t="shared" si="7124"/>
        <v>SPP TAU - Circuit 66415</v>
      </c>
      <c r="D1732" s="2" t="str">
        <f t="shared" si="7124"/>
        <v>PRE-09756.1</v>
      </c>
      <c r="E1732" s="162" t="str">
        <f t="shared" si="7124"/>
        <v>SPP TAU - Circuit 66415</v>
      </c>
      <c r="I1732" s="205">
        <v>0</v>
      </c>
      <c r="J1732" s="191">
        <f t="shared" ref="J1732:U1732" si="7129">J360-(J762+J1584)+J915</f>
        <v>0</v>
      </c>
      <c r="K1732" s="191">
        <f t="shared" si="7129"/>
        <v>0</v>
      </c>
      <c r="L1732" s="191">
        <f t="shared" si="7129"/>
        <v>0</v>
      </c>
      <c r="M1732" s="191">
        <f t="shared" si="7129"/>
        <v>0</v>
      </c>
      <c r="N1732" s="191">
        <f t="shared" si="7129"/>
        <v>0</v>
      </c>
      <c r="O1732" s="191">
        <f t="shared" si="7129"/>
        <v>0</v>
      </c>
      <c r="P1732" s="191">
        <f t="shared" si="7129"/>
        <v>0</v>
      </c>
      <c r="Q1732" s="191">
        <f t="shared" si="7129"/>
        <v>0</v>
      </c>
      <c r="R1732" s="191">
        <f t="shared" si="7129"/>
        <v>0</v>
      </c>
      <c r="S1732" s="191">
        <f t="shared" si="7129"/>
        <v>0</v>
      </c>
      <c r="T1732" s="191">
        <f t="shared" si="7129"/>
        <v>712.09</v>
      </c>
      <c r="U1732" s="191">
        <f t="shared" si="7129"/>
        <v>712.09</v>
      </c>
      <c r="W1732" s="191">
        <f t="shared" si="7126"/>
        <v>712.09</v>
      </c>
      <c r="X1732" s="191">
        <f t="shared" si="7126"/>
        <v>712.09</v>
      </c>
      <c r="Y1732" s="191">
        <f t="shared" si="7126"/>
        <v>2327.86</v>
      </c>
      <c r="Z1732" s="191">
        <f t="shared" si="7126"/>
        <v>3923.55</v>
      </c>
      <c r="AA1732" s="191">
        <f t="shared" si="7126"/>
        <v>17411.5</v>
      </c>
      <c r="AB1732" s="191">
        <f t="shared" si="7126"/>
        <v>253559.75</v>
      </c>
      <c r="AC1732" s="191">
        <f t="shared" si="7126"/>
        <v>338304.73</v>
      </c>
      <c r="AD1732" s="191">
        <f t="shared" si="7126"/>
        <v>384728.19</v>
      </c>
      <c r="AE1732" s="191">
        <f t="shared" si="7126"/>
        <v>316106.87</v>
      </c>
      <c r="AF1732" s="191">
        <f t="shared" si="7126"/>
        <v>343092.98</v>
      </c>
      <c r="AG1732" s="191">
        <f t="shared" si="7126"/>
        <v>347690.56</v>
      </c>
      <c r="AH1732" s="191">
        <f t="shared" si="7126"/>
        <v>358543.35</v>
      </c>
      <c r="AJ1732" s="191">
        <f t="shared" si="7127"/>
        <v>358543.35</v>
      </c>
      <c r="AK1732" s="191">
        <f t="shared" si="7127"/>
        <v>666033.35</v>
      </c>
      <c r="AL1732" s="191">
        <f t="shared" si="7127"/>
        <v>675543.35</v>
      </c>
      <c r="AM1732" s="191">
        <f t="shared" si="7127"/>
        <v>675543.35</v>
      </c>
      <c r="AN1732" s="191">
        <f t="shared" si="7127"/>
        <v>675543.35000000009</v>
      </c>
      <c r="AO1732" s="191">
        <f t="shared" si="7127"/>
        <v>674124.70678166673</v>
      </c>
      <c r="AP1732" s="191">
        <f t="shared" si="7127"/>
        <v>672706.06356333348</v>
      </c>
      <c r="AQ1732" s="191">
        <f t="shared" si="7127"/>
        <v>671287.42034500011</v>
      </c>
      <c r="AR1732" s="191">
        <f t="shared" si="7127"/>
        <v>669868.77712666674</v>
      </c>
      <c r="AS1732" s="191">
        <f t="shared" si="7127"/>
        <v>668450.13390833337</v>
      </c>
      <c r="AT1732" s="191">
        <f t="shared" si="7127"/>
        <v>667031.49069000012</v>
      </c>
      <c r="AU1732" s="191">
        <f t="shared" si="7127"/>
        <v>665612.84747166676</v>
      </c>
      <c r="AW1732" s="191">
        <f t="shared" si="7128"/>
        <v>664194.20425333339</v>
      </c>
      <c r="AX1732" s="191">
        <f t="shared" si="7128"/>
        <v>662775.56103500014</v>
      </c>
      <c r="AY1732" s="191">
        <f t="shared" si="7128"/>
        <v>661356.91781666677</v>
      </c>
      <c r="AZ1732" s="191">
        <f t="shared" si="7128"/>
        <v>659938.2745983334</v>
      </c>
      <c r="BA1732" s="191">
        <f t="shared" si="7128"/>
        <v>658519.63138000004</v>
      </c>
      <c r="BB1732" s="191">
        <f t="shared" si="7128"/>
        <v>657100.98816166678</v>
      </c>
      <c r="BC1732" s="191">
        <f t="shared" si="7128"/>
        <v>655682.34494333342</v>
      </c>
      <c r="BD1732" s="191">
        <f t="shared" si="7128"/>
        <v>654263.70172500005</v>
      </c>
      <c r="BE1732" s="191">
        <f t="shared" si="7128"/>
        <v>652845.0585066668</v>
      </c>
      <c r="BF1732" s="191">
        <f t="shared" si="7128"/>
        <v>651426.41528833343</v>
      </c>
      <c r="BG1732" s="191">
        <f t="shared" si="7128"/>
        <v>650007.77207000006</v>
      </c>
      <c r="BH1732" s="191">
        <f t="shared" si="7128"/>
        <v>648589.12885166681</v>
      </c>
    </row>
    <row r="1733" spans="1:60" ht="16.5" customHeight="1" outlineLevel="1" x14ac:dyDescent="0.25">
      <c r="A1733" s="2">
        <f t="shared" si="7124"/>
        <v>27</v>
      </c>
      <c r="B1733" s="86" t="str">
        <f t="shared" si="7124"/>
        <v>PRE-09757</v>
      </c>
      <c r="C1733" s="86" t="str">
        <f t="shared" si="7124"/>
        <v>SPP TAU - Circuit 66834</v>
      </c>
      <c r="D1733" s="2" t="str">
        <f t="shared" si="7124"/>
        <v>PRE-09757.1</v>
      </c>
      <c r="E1733" s="162" t="str">
        <f t="shared" si="7124"/>
        <v>SPP TAU - Circuit 66834</v>
      </c>
      <c r="I1733" s="205">
        <v>0</v>
      </c>
      <c r="J1733" s="191">
        <f t="shared" ref="J1733:U1733" si="7130">J361-(J763+J1585)+J916</f>
        <v>0</v>
      </c>
      <c r="K1733" s="191">
        <f t="shared" si="7130"/>
        <v>0</v>
      </c>
      <c r="L1733" s="191">
        <f t="shared" si="7130"/>
        <v>0</v>
      </c>
      <c r="M1733" s="191">
        <f t="shared" si="7130"/>
        <v>0</v>
      </c>
      <c r="N1733" s="191">
        <f t="shared" si="7130"/>
        <v>0</v>
      </c>
      <c r="O1733" s="191">
        <f t="shared" si="7130"/>
        <v>0</v>
      </c>
      <c r="P1733" s="191">
        <f t="shared" si="7130"/>
        <v>0</v>
      </c>
      <c r="Q1733" s="191">
        <f t="shared" si="7130"/>
        <v>0</v>
      </c>
      <c r="R1733" s="191">
        <f t="shared" si="7130"/>
        <v>0</v>
      </c>
      <c r="S1733" s="191">
        <f t="shared" si="7130"/>
        <v>0</v>
      </c>
      <c r="T1733" s="191">
        <f t="shared" si="7130"/>
        <v>468.78000000000003</v>
      </c>
      <c r="U1733" s="191">
        <f t="shared" si="7130"/>
        <v>468.78000000000003</v>
      </c>
      <c r="W1733" s="191">
        <f t="shared" si="7126"/>
        <v>468.78000000000003</v>
      </c>
      <c r="X1733" s="191">
        <f t="shared" si="7126"/>
        <v>5211.2400000000007</v>
      </c>
      <c r="Y1733" s="191">
        <f t="shared" si="7126"/>
        <v>5231.1900000000005</v>
      </c>
      <c r="Z1733" s="191">
        <f t="shared" si="7126"/>
        <v>7329.83</v>
      </c>
      <c r="AA1733" s="191">
        <f t="shared" si="7126"/>
        <v>371283.5</v>
      </c>
      <c r="AB1733" s="191">
        <f t="shared" si="7126"/>
        <v>503465.31</v>
      </c>
      <c r="AC1733" s="191">
        <f t="shared" si="7126"/>
        <v>485191.35</v>
      </c>
      <c r="AD1733" s="191">
        <f t="shared" si="7126"/>
        <v>486883.39999999997</v>
      </c>
      <c r="AE1733" s="191">
        <f t="shared" si="7126"/>
        <v>561528.30999999994</v>
      </c>
      <c r="AF1733" s="191">
        <f t="shared" si="7126"/>
        <v>613858.67999999993</v>
      </c>
      <c r="AG1733" s="191">
        <f t="shared" si="7126"/>
        <v>618523.48</v>
      </c>
      <c r="AH1733" s="191">
        <f t="shared" si="7126"/>
        <v>620034.72000000009</v>
      </c>
      <c r="AJ1733" s="191">
        <f t="shared" si="7127"/>
        <v>619044.88385833346</v>
      </c>
      <c r="AK1733" s="191">
        <f t="shared" si="7127"/>
        <v>618055.04771666671</v>
      </c>
      <c r="AL1733" s="191">
        <f t="shared" si="7127"/>
        <v>617065.21157500008</v>
      </c>
      <c r="AM1733" s="191">
        <f t="shared" si="7127"/>
        <v>616075.37543333345</v>
      </c>
      <c r="AN1733" s="191">
        <f t="shared" si="7127"/>
        <v>615085.5392916667</v>
      </c>
      <c r="AO1733" s="191">
        <f t="shared" si="7127"/>
        <v>614095.70315000007</v>
      </c>
      <c r="AP1733" s="191">
        <f t="shared" si="7127"/>
        <v>613105.86700833344</v>
      </c>
      <c r="AQ1733" s="191">
        <f t="shared" si="7127"/>
        <v>612116.03086666681</v>
      </c>
      <c r="AR1733" s="191">
        <f t="shared" si="7127"/>
        <v>611126.19472500007</v>
      </c>
      <c r="AS1733" s="191">
        <f t="shared" si="7127"/>
        <v>610136.35858333344</v>
      </c>
      <c r="AT1733" s="191">
        <f t="shared" si="7127"/>
        <v>609146.52244166681</v>
      </c>
      <c r="AU1733" s="191">
        <f t="shared" si="7127"/>
        <v>608156.68630000006</v>
      </c>
      <c r="AW1733" s="191">
        <f t="shared" si="7128"/>
        <v>607166.85015833343</v>
      </c>
      <c r="AX1733" s="191">
        <f t="shared" si="7128"/>
        <v>606177.0140166668</v>
      </c>
      <c r="AY1733" s="191">
        <f t="shared" si="7128"/>
        <v>605187.17787500005</v>
      </c>
      <c r="AZ1733" s="191">
        <f t="shared" si="7128"/>
        <v>604197.34173333342</v>
      </c>
      <c r="BA1733" s="191">
        <f t="shared" si="7128"/>
        <v>603207.50559166679</v>
      </c>
      <c r="BB1733" s="191">
        <f t="shared" si="7128"/>
        <v>602217.66945000004</v>
      </c>
      <c r="BC1733" s="191">
        <f t="shared" si="7128"/>
        <v>601227.83330833341</v>
      </c>
      <c r="BD1733" s="191">
        <f t="shared" si="7128"/>
        <v>600237.99716666678</v>
      </c>
      <c r="BE1733" s="191">
        <f t="shared" si="7128"/>
        <v>599248.16102500015</v>
      </c>
      <c r="BF1733" s="191">
        <f t="shared" si="7128"/>
        <v>598258.32488333341</v>
      </c>
      <c r="BG1733" s="191">
        <f t="shared" si="7128"/>
        <v>597268.48874166678</v>
      </c>
      <c r="BH1733" s="191">
        <f t="shared" si="7128"/>
        <v>596278.65260000003</v>
      </c>
    </row>
    <row r="1734" spans="1:60" ht="16.5" customHeight="1" outlineLevel="1" x14ac:dyDescent="0.25">
      <c r="A1734" s="2">
        <f t="shared" si="7124"/>
        <v>28</v>
      </c>
      <c r="B1734" s="86" t="str">
        <f t="shared" si="7124"/>
        <v>PRE-09758</v>
      </c>
      <c r="C1734" s="86" t="str">
        <f t="shared" si="7124"/>
        <v>SPP TAU - Circuit 66022</v>
      </c>
      <c r="D1734" s="2" t="str">
        <f t="shared" si="7124"/>
        <v>PRE-09758.1</v>
      </c>
      <c r="E1734" s="162" t="str">
        <f t="shared" si="7124"/>
        <v>SPP TAU - Circuit 66022</v>
      </c>
      <c r="I1734" s="205">
        <v>0</v>
      </c>
      <c r="J1734" s="191">
        <f t="shared" ref="J1734:U1734" si="7131">J370-(J772+J1591)+J917</f>
        <v>0</v>
      </c>
      <c r="K1734" s="191">
        <f t="shared" si="7131"/>
        <v>0</v>
      </c>
      <c r="L1734" s="191">
        <f t="shared" si="7131"/>
        <v>0</v>
      </c>
      <c r="M1734" s="191">
        <f t="shared" si="7131"/>
        <v>0</v>
      </c>
      <c r="N1734" s="191">
        <f t="shared" si="7131"/>
        <v>0</v>
      </c>
      <c r="O1734" s="191">
        <f t="shared" si="7131"/>
        <v>0</v>
      </c>
      <c r="P1734" s="191">
        <f t="shared" si="7131"/>
        <v>0</v>
      </c>
      <c r="Q1734" s="191">
        <f t="shared" si="7131"/>
        <v>0</v>
      </c>
      <c r="R1734" s="191">
        <f t="shared" si="7131"/>
        <v>0</v>
      </c>
      <c r="S1734" s="191">
        <f t="shared" si="7131"/>
        <v>0</v>
      </c>
      <c r="T1734" s="191">
        <f t="shared" si="7131"/>
        <v>274.76</v>
      </c>
      <c r="U1734" s="191">
        <f t="shared" si="7131"/>
        <v>274.76</v>
      </c>
      <c r="W1734" s="191">
        <f t="shared" si="7126"/>
        <v>274.76</v>
      </c>
      <c r="X1734" s="191">
        <f t="shared" si="7126"/>
        <v>12215.02</v>
      </c>
      <c r="Y1734" s="191">
        <f t="shared" si="7126"/>
        <v>13105.640000000001</v>
      </c>
      <c r="Z1734" s="191">
        <f t="shared" si="7126"/>
        <v>13241.02</v>
      </c>
      <c r="AA1734" s="191">
        <f t="shared" si="7126"/>
        <v>18836.84</v>
      </c>
      <c r="AB1734" s="191">
        <f t="shared" si="7126"/>
        <v>31878.809999999998</v>
      </c>
      <c r="AC1734" s="191">
        <f t="shared" si="7126"/>
        <v>52895.199999999997</v>
      </c>
      <c r="AD1734" s="191">
        <f t="shared" si="7126"/>
        <v>364588.14</v>
      </c>
      <c r="AE1734" s="191">
        <f t="shared" si="7126"/>
        <v>487958.15</v>
      </c>
      <c r="AF1734" s="191">
        <f t="shared" si="7126"/>
        <v>1048034.7000000001</v>
      </c>
      <c r="AG1734" s="191">
        <f t="shared" si="7126"/>
        <v>1230273.2000000002</v>
      </c>
      <c r="AH1734" s="191">
        <f t="shared" si="7126"/>
        <v>1514214.3000000003</v>
      </c>
      <c r="AJ1734" s="191">
        <f t="shared" si="7127"/>
        <v>2187194.3000000003</v>
      </c>
      <c r="AK1734" s="191">
        <f t="shared" si="7127"/>
        <v>2187194.3000000003</v>
      </c>
      <c r="AL1734" s="191">
        <f t="shared" si="7127"/>
        <v>2187194.2999999998</v>
      </c>
      <c r="AM1734" s="191">
        <f t="shared" si="7127"/>
        <v>2182601.1953366664</v>
      </c>
      <c r="AN1734" s="191">
        <f t="shared" si="7127"/>
        <v>2178008.090673333</v>
      </c>
      <c r="AO1734" s="191">
        <f t="shared" si="7127"/>
        <v>2173414.9860099996</v>
      </c>
      <c r="AP1734" s="191">
        <f t="shared" si="7127"/>
        <v>2168821.8813466663</v>
      </c>
      <c r="AQ1734" s="191">
        <f t="shared" si="7127"/>
        <v>2164228.7766833333</v>
      </c>
      <c r="AR1734" s="191">
        <f t="shared" si="7127"/>
        <v>2159635.6720199999</v>
      </c>
      <c r="AS1734" s="191">
        <f t="shared" si="7127"/>
        <v>2155042.5673566666</v>
      </c>
      <c r="AT1734" s="191">
        <f t="shared" si="7127"/>
        <v>2150449.4626933332</v>
      </c>
      <c r="AU1734" s="191">
        <f t="shared" si="7127"/>
        <v>2145856.3580299998</v>
      </c>
      <c r="AW1734" s="191">
        <f t="shared" si="7128"/>
        <v>2141263.2533666664</v>
      </c>
      <c r="AX1734" s="191">
        <f t="shared" si="7128"/>
        <v>2136670.148703333</v>
      </c>
      <c r="AY1734" s="191">
        <f t="shared" si="7128"/>
        <v>2132077.0440399996</v>
      </c>
      <c r="AZ1734" s="191">
        <f t="shared" si="7128"/>
        <v>2127483.9393766667</v>
      </c>
      <c r="BA1734" s="191">
        <f t="shared" si="7128"/>
        <v>2122890.8347133333</v>
      </c>
      <c r="BB1734" s="191">
        <f t="shared" si="7128"/>
        <v>2118297.7300499999</v>
      </c>
      <c r="BC1734" s="191">
        <f t="shared" si="7128"/>
        <v>2113704.6253866665</v>
      </c>
      <c r="BD1734" s="191">
        <f t="shared" si="7128"/>
        <v>2109111.5207233331</v>
      </c>
      <c r="BE1734" s="191">
        <f t="shared" si="7128"/>
        <v>2104518.4160599997</v>
      </c>
      <c r="BF1734" s="191">
        <f t="shared" si="7128"/>
        <v>2099925.3113966663</v>
      </c>
      <c r="BG1734" s="191">
        <f t="shared" si="7128"/>
        <v>2095332.2067333332</v>
      </c>
      <c r="BH1734" s="191">
        <f t="shared" si="7128"/>
        <v>2090739.1020699998</v>
      </c>
    </row>
    <row r="1735" spans="1:60" ht="16.5" customHeight="1" outlineLevel="1" x14ac:dyDescent="0.25">
      <c r="A1735" s="2">
        <f t="shared" si="7124"/>
        <v>29</v>
      </c>
      <c r="B1735" s="86" t="str">
        <f t="shared" si="7124"/>
        <v>PRE-09759</v>
      </c>
      <c r="C1735" s="86" t="str">
        <f t="shared" si="7124"/>
        <v>SPP TAU - Circuit 66060</v>
      </c>
      <c r="D1735" s="2" t="str">
        <f t="shared" si="7124"/>
        <v>PRE-09759.1</v>
      </c>
      <c r="E1735" s="162" t="str">
        <f t="shared" si="7124"/>
        <v>SPP TAU - Circuit 66060</v>
      </c>
      <c r="I1735" s="205">
        <v>0</v>
      </c>
      <c r="J1735" s="191">
        <f t="shared" ref="J1735:U1735" si="7132">J371-(J773+J1592)+J918</f>
        <v>0</v>
      </c>
      <c r="K1735" s="191">
        <f t="shared" si="7132"/>
        <v>0</v>
      </c>
      <c r="L1735" s="191">
        <f t="shared" si="7132"/>
        <v>0</v>
      </c>
      <c r="M1735" s="191">
        <f t="shared" si="7132"/>
        <v>0</v>
      </c>
      <c r="N1735" s="191">
        <f t="shared" si="7132"/>
        <v>0</v>
      </c>
      <c r="O1735" s="191">
        <f t="shared" si="7132"/>
        <v>0</v>
      </c>
      <c r="P1735" s="191">
        <f t="shared" si="7132"/>
        <v>0</v>
      </c>
      <c r="Q1735" s="191">
        <f t="shared" si="7132"/>
        <v>0</v>
      </c>
      <c r="R1735" s="191">
        <f t="shared" si="7132"/>
        <v>0</v>
      </c>
      <c r="S1735" s="191">
        <f t="shared" si="7132"/>
        <v>0</v>
      </c>
      <c r="T1735" s="191">
        <f t="shared" si="7132"/>
        <v>226.52</v>
      </c>
      <c r="U1735" s="191">
        <f t="shared" si="7132"/>
        <v>226.52</v>
      </c>
      <c r="W1735" s="191">
        <f t="shared" si="7126"/>
        <v>226.52</v>
      </c>
      <c r="X1735" s="191">
        <f t="shared" si="7126"/>
        <v>171.20000000000002</v>
      </c>
      <c r="Y1735" s="191">
        <f t="shared" si="7126"/>
        <v>1561.1200000000001</v>
      </c>
      <c r="Z1735" s="191">
        <f t="shared" si="7126"/>
        <v>171.21000000000004</v>
      </c>
      <c r="AA1735" s="191">
        <f t="shared" si="7126"/>
        <v>171.21000000000004</v>
      </c>
      <c r="AB1735" s="191">
        <f t="shared" si="7126"/>
        <v>4152.95</v>
      </c>
      <c r="AC1735" s="191">
        <f t="shared" si="7126"/>
        <v>27694.600000000002</v>
      </c>
      <c r="AD1735" s="191">
        <f t="shared" si="7126"/>
        <v>141848.85</v>
      </c>
      <c r="AE1735" s="191">
        <f t="shared" si="7126"/>
        <v>151578.86000000002</v>
      </c>
      <c r="AF1735" s="191">
        <f t="shared" si="7126"/>
        <v>165681.87000000002</v>
      </c>
      <c r="AG1735" s="191">
        <f t="shared" si="7126"/>
        <v>183308.36000000002</v>
      </c>
      <c r="AH1735" s="191">
        <f t="shared" si="7126"/>
        <v>187046.81</v>
      </c>
      <c r="AJ1735" s="191">
        <f t="shared" si="7127"/>
        <v>196723.35971833332</v>
      </c>
      <c r="AK1735" s="191">
        <f t="shared" si="7127"/>
        <v>196378.91277</v>
      </c>
      <c r="AL1735" s="191">
        <f t="shared" si="7127"/>
        <v>196034.46582166667</v>
      </c>
      <c r="AM1735" s="191">
        <f t="shared" si="7127"/>
        <v>195690.01887333332</v>
      </c>
      <c r="AN1735" s="191">
        <f t="shared" si="7127"/>
        <v>195345.571925</v>
      </c>
      <c r="AO1735" s="191">
        <f t="shared" si="7127"/>
        <v>195001.12497666667</v>
      </c>
      <c r="AP1735" s="191">
        <f t="shared" si="7127"/>
        <v>194656.67802833332</v>
      </c>
      <c r="AQ1735" s="191">
        <f t="shared" si="7127"/>
        <v>194312.23108</v>
      </c>
      <c r="AR1735" s="191">
        <f t="shared" si="7127"/>
        <v>193967.78413166667</v>
      </c>
      <c r="AS1735" s="191">
        <f t="shared" si="7127"/>
        <v>193623.33718333332</v>
      </c>
      <c r="AT1735" s="191">
        <f t="shared" si="7127"/>
        <v>193278.890235</v>
      </c>
      <c r="AU1735" s="191">
        <f t="shared" si="7127"/>
        <v>192934.44328666668</v>
      </c>
      <c r="AW1735" s="191">
        <f t="shared" si="7128"/>
        <v>192589.99633833332</v>
      </c>
      <c r="AX1735" s="191">
        <f t="shared" si="7128"/>
        <v>192245.54939</v>
      </c>
      <c r="AY1735" s="191">
        <f t="shared" si="7128"/>
        <v>191901.10244166668</v>
      </c>
      <c r="AZ1735" s="191">
        <f t="shared" si="7128"/>
        <v>191556.65549333332</v>
      </c>
      <c r="BA1735" s="191">
        <f t="shared" si="7128"/>
        <v>191212.208545</v>
      </c>
      <c r="BB1735" s="191">
        <f t="shared" si="7128"/>
        <v>190867.76159666668</v>
      </c>
      <c r="BC1735" s="191">
        <f t="shared" si="7128"/>
        <v>190523.31464833333</v>
      </c>
      <c r="BD1735" s="191">
        <f t="shared" si="7128"/>
        <v>190178.8677</v>
      </c>
      <c r="BE1735" s="191">
        <f t="shared" si="7128"/>
        <v>189834.42075166668</v>
      </c>
      <c r="BF1735" s="191">
        <f t="shared" si="7128"/>
        <v>189489.97380333333</v>
      </c>
      <c r="BG1735" s="191">
        <f t="shared" si="7128"/>
        <v>189145.526855</v>
      </c>
      <c r="BH1735" s="191">
        <f t="shared" si="7128"/>
        <v>188801.07990666665</v>
      </c>
    </row>
    <row r="1736" spans="1:60" ht="16.5" customHeight="1" outlineLevel="1" x14ac:dyDescent="0.25">
      <c r="A1736" s="2">
        <f t="shared" si="7124"/>
        <v>30</v>
      </c>
      <c r="B1736" s="86" t="str">
        <f t="shared" si="7124"/>
        <v>PRE-09760</v>
      </c>
      <c r="C1736" s="86" t="str">
        <f t="shared" si="7124"/>
        <v>SPP TAU - Circuit 66048</v>
      </c>
      <c r="D1736" s="2" t="str">
        <f t="shared" si="7124"/>
        <v>PRE-09760.1</v>
      </c>
      <c r="E1736" s="162" t="str">
        <f t="shared" si="7124"/>
        <v>SPP TAU - Circuit 66048</v>
      </c>
      <c r="I1736" s="205">
        <v>0</v>
      </c>
      <c r="J1736" s="191">
        <f t="shared" ref="J1736:U1736" si="7133">J376-(J778+J1595)+J919</f>
        <v>0</v>
      </c>
      <c r="K1736" s="191">
        <f t="shared" si="7133"/>
        <v>0</v>
      </c>
      <c r="L1736" s="191">
        <f t="shared" si="7133"/>
        <v>0</v>
      </c>
      <c r="M1736" s="191">
        <f t="shared" si="7133"/>
        <v>0</v>
      </c>
      <c r="N1736" s="191">
        <f t="shared" si="7133"/>
        <v>0</v>
      </c>
      <c r="O1736" s="191">
        <f t="shared" si="7133"/>
        <v>0</v>
      </c>
      <c r="P1736" s="191">
        <f t="shared" si="7133"/>
        <v>0</v>
      </c>
      <c r="Q1736" s="191">
        <f t="shared" si="7133"/>
        <v>0</v>
      </c>
      <c r="R1736" s="191">
        <f t="shared" si="7133"/>
        <v>0</v>
      </c>
      <c r="S1736" s="191">
        <f t="shared" si="7133"/>
        <v>0</v>
      </c>
      <c r="T1736" s="191">
        <f t="shared" si="7133"/>
        <v>201.03</v>
      </c>
      <c r="U1736" s="191">
        <f t="shared" si="7133"/>
        <v>201.03</v>
      </c>
      <c r="W1736" s="191">
        <f t="shared" si="7126"/>
        <v>201.03</v>
      </c>
      <c r="X1736" s="191">
        <f t="shared" si="7126"/>
        <v>160.69999999999999</v>
      </c>
      <c r="Y1736" s="191">
        <f t="shared" si="7126"/>
        <v>1399.52</v>
      </c>
      <c r="Z1736" s="191">
        <f t="shared" si="7126"/>
        <v>994.14</v>
      </c>
      <c r="AA1736" s="191">
        <f t="shared" si="7126"/>
        <v>994.14</v>
      </c>
      <c r="AB1736" s="191">
        <f t="shared" si="7126"/>
        <v>994.14</v>
      </c>
      <c r="AC1736" s="191">
        <f t="shared" si="7126"/>
        <v>1132.52</v>
      </c>
      <c r="AD1736" s="191">
        <f t="shared" si="7126"/>
        <v>1132.52</v>
      </c>
      <c r="AE1736" s="191">
        <f t="shared" si="7126"/>
        <v>1132.52</v>
      </c>
      <c r="AF1736" s="191">
        <f t="shared" si="7126"/>
        <v>4033.29</v>
      </c>
      <c r="AG1736" s="191">
        <f t="shared" si="7126"/>
        <v>18587.95</v>
      </c>
      <c r="AH1736" s="191">
        <f t="shared" si="7126"/>
        <v>30024.959999999999</v>
      </c>
      <c r="AJ1736" s="191">
        <f t="shared" si="7127"/>
        <v>80024.959999999992</v>
      </c>
      <c r="AK1736" s="191">
        <f t="shared" si="7127"/>
        <v>80024.959999999992</v>
      </c>
      <c r="AL1736" s="191">
        <f t="shared" si="7127"/>
        <v>80024.959999999992</v>
      </c>
      <c r="AM1736" s="191">
        <f t="shared" si="7127"/>
        <v>79856.912490666655</v>
      </c>
      <c r="AN1736" s="191">
        <f t="shared" si="7127"/>
        <v>79688.864981333332</v>
      </c>
      <c r="AO1736" s="191">
        <f t="shared" si="7127"/>
        <v>79520.817471999995</v>
      </c>
      <c r="AP1736" s="191">
        <f t="shared" si="7127"/>
        <v>79352.769962666658</v>
      </c>
      <c r="AQ1736" s="191">
        <f t="shared" si="7127"/>
        <v>79184.722453333321</v>
      </c>
      <c r="AR1736" s="191">
        <f t="shared" si="7127"/>
        <v>79016.674943999999</v>
      </c>
      <c r="AS1736" s="191">
        <f t="shared" si="7127"/>
        <v>78848.627434666661</v>
      </c>
      <c r="AT1736" s="191">
        <f t="shared" si="7127"/>
        <v>78680.579925333324</v>
      </c>
      <c r="AU1736" s="191">
        <f t="shared" si="7127"/>
        <v>78512.532415999987</v>
      </c>
      <c r="AW1736" s="191">
        <f t="shared" si="7128"/>
        <v>78344.484906666665</v>
      </c>
      <c r="AX1736" s="191">
        <f t="shared" si="7128"/>
        <v>78176.437397333328</v>
      </c>
      <c r="AY1736" s="191">
        <f t="shared" si="7128"/>
        <v>78008.389887999991</v>
      </c>
      <c r="AZ1736" s="191">
        <f t="shared" si="7128"/>
        <v>77840.342378666654</v>
      </c>
      <c r="BA1736" s="191">
        <f t="shared" si="7128"/>
        <v>77672.294869333331</v>
      </c>
      <c r="BB1736" s="191">
        <f t="shared" si="7128"/>
        <v>77504.247359999994</v>
      </c>
      <c r="BC1736" s="191">
        <f t="shared" si="7128"/>
        <v>77336.199850666657</v>
      </c>
      <c r="BD1736" s="191">
        <f t="shared" si="7128"/>
        <v>77168.15234133332</v>
      </c>
      <c r="BE1736" s="191">
        <f t="shared" si="7128"/>
        <v>77000.104831999997</v>
      </c>
      <c r="BF1736" s="191">
        <f t="shared" si="7128"/>
        <v>76832.05732266666</v>
      </c>
      <c r="BG1736" s="191">
        <f t="shared" si="7128"/>
        <v>76664.009813333323</v>
      </c>
      <c r="BH1736" s="191">
        <f t="shared" si="7128"/>
        <v>76495.962304000001</v>
      </c>
    </row>
    <row r="1737" spans="1:60" ht="16.5" customHeight="1" outlineLevel="1" x14ac:dyDescent="0.25">
      <c r="A1737" s="2">
        <f t="shared" si="7124"/>
        <v>31</v>
      </c>
      <c r="B1737" s="86" t="str">
        <f t="shared" si="7124"/>
        <v>PRE-09761</v>
      </c>
      <c r="C1737" s="86" t="str">
        <f t="shared" si="7124"/>
        <v>SPP TAU - Circuit 66031</v>
      </c>
      <c r="D1737" s="2" t="str">
        <f t="shared" si="7124"/>
        <v>PRE-09761.1</v>
      </c>
      <c r="E1737" s="162" t="str">
        <f t="shared" si="7124"/>
        <v>SPP TAU - Circuit 66031</v>
      </c>
      <c r="I1737" s="205">
        <v>0</v>
      </c>
      <c r="J1737" s="191">
        <f t="shared" ref="J1737:U1737" si="7134">SUM(J377:J378)-(SUM(J779:J780)+SUM(J1596:J1597))+J920</f>
        <v>0</v>
      </c>
      <c r="K1737" s="191">
        <f t="shared" si="7134"/>
        <v>0</v>
      </c>
      <c r="L1737" s="191">
        <f t="shared" si="7134"/>
        <v>0</v>
      </c>
      <c r="M1737" s="191">
        <f t="shared" si="7134"/>
        <v>0</v>
      </c>
      <c r="N1737" s="191">
        <f t="shared" si="7134"/>
        <v>0</v>
      </c>
      <c r="O1737" s="191">
        <f t="shared" si="7134"/>
        <v>0</v>
      </c>
      <c r="P1737" s="191">
        <f t="shared" si="7134"/>
        <v>0</v>
      </c>
      <c r="Q1737" s="191">
        <f t="shared" si="7134"/>
        <v>0</v>
      </c>
      <c r="R1737" s="191">
        <f t="shared" si="7134"/>
        <v>0</v>
      </c>
      <c r="S1737" s="191">
        <f t="shared" si="7134"/>
        <v>0</v>
      </c>
      <c r="T1737" s="191">
        <f t="shared" si="7134"/>
        <v>201.02</v>
      </c>
      <c r="U1737" s="191">
        <f t="shared" si="7134"/>
        <v>201.02</v>
      </c>
      <c r="W1737" s="191">
        <f t="shared" si="7126"/>
        <v>201.02</v>
      </c>
      <c r="X1737" s="191">
        <f t="shared" si="7126"/>
        <v>167.61</v>
      </c>
      <c r="Y1737" s="191">
        <f t="shared" si="7126"/>
        <v>643.06000000000006</v>
      </c>
      <c r="Z1737" s="191">
        <f t="shared" si="7126"/>
        <v>167.61000000000007</v>
      </c>
      <c r="AA1737" s="191">
        <f t="shared" si="7126"/>
        <v>167.61000000000007</v>
      </c>
      <c r="AB1737" s="191">
        <f t="shared" si="7126"/>
        <v>167.61000000000007</v>
      </c>
      <c r="AC1737" s="191">
        <f t="shared" si="7126"/>
        <v>17111.48</v>
      </c>
      <c r="AD1737" s="191">
        <f t="shared" si="7126"/>
        <v>43222.17</v>
      </c>
      <c r="AE1737" s="191">
        <f t="shared" si="7126"/>
        <v>44136.38</v>
      </c>
      <c r="AF1737" s="191">
        <f t="shared" si="7126"/>
        <v>44136.38</v>
      </c>
      <c r="AG1737" s="191">
        <f t="shared" si="7126"/>
        <v>44093.876386666663</v>
      </c>
      <c r="AH1737" s="191">
        <f t="shared" si="7126"/>
        <v>44051.372773333329</v>
      </c>
      <c r="AJ1737" s="191">
        <f t="shared" si="7127"/>
        <v>44033.001412499994</v>
      </c>
      <c r="AK1737" s="191">
        <f t="shared" si="7127"/>
        <v>44014.630051666667</v>
      </c>
      <c r="AL1737" s="191">
        <f t="shared" si="7127"/>
        <v>43996.258690833332</v>
      </c>
      <c r="AM1737" s="191">
        <f t="shared" si="7127"/>
        <v>43977.887329999998</v>
      </c>
      <c r="AN1737" s="191">
        <f t="shared" si="7127"/>
        <v>43959.515969166663</v>
      </c>
      <c r="AO1737" s="191">
        <f t="shared" si="7127"/>
        <v>43941.144608333329</v>
      </c>
      <c r="AP1737" s="191">
        <f t="shared" si="7127"/>
        <v>43922.773247499994</v>
      </c>
      <c r="AQ1737" s="191">
        <f t="shared" si="7127"/>
        <v>43904.401886666667</v>
      </c>
      <c r="AR1737" s="191">
        <f t="shared" si="7127"/>
        <v>43886.030525833332</v>
      </c>
      <c r="AS1737" s="191">
        <f t="shared" si="7127"/>
        <v>43867.659164999997</v>
      </c>
      <c r="AT1737" s="191">
        <f t="shared" si="7127"/>
        <v>43849.287804166663</v>
      </c>
      <c r="AU1737" s="191">
        <f t="shared" si="7127"/>
        <v>43830.916443333328</v>
      </c>
      <c r="AW1737" s="191">
        <f t="shared" si="7128"/>
        <v>43812.545082500001</v>
      </c>
      <c r="AX1737" s="191">
        <f t="shared" si="7128"/>
        <v>43794.173721666666</v>
      </c>
      <c r="AY1737" s="191">
        <f t="shared" si="7128"/>
        <v>43775.802360833331</v>
      </c>
      <c r="AZ1737" s="191">
        <f t="shared" si="7128"/>
        <v>43757.430999999997</v>
      </c>
      <c r="BA1737" s="191">
        <f t="shared" si="7128"/>
        <v>43739.059639166662</v>
      </c>
      <c r="BB1737" s="191">
        <f t="shared" si="7128"/>
        <v>43720.688278333328</v>
      </c>
      <c r="BC1737" s="191">
        <f t="shared" si="7128"/>
        <v>43702.316917499993</v>
      </c>
      <c r="BD1737" s="191">
        <f t="shared" si="7128"/>
        <v>43683.945556666666</v>
      </c>
      <c r="BE1737" s="191">
        <f t="shared" si="7128"/>
        <v>43665.574195833331</v>
      </c>
      <c r="BF1737" s="191">
        <f t="shared" si="7128"/>
        <v>43647.202834999996</v>
      </c>
      <c r="BG1737" s="191">
        <f t="shared" si="7128"/>
        <v>43628.831474166662</v>
      </c>
      <c r="BH1737" s="191">
        <f t="shared" si="7128"/>
        <v>43610.460113333334</v>
      </c>
    </row>
    <row r="1738" spans="1:60" ht="16.5" customHeight="1" outlineLevel="1" x14ac:dyDescent="0.25">
      <c r="A1738" s="2">
        <f t="shared" si="7124"/>
        <v>32</v>
      </c>
      <c r="B1738" s="86" t="str">
        <f t="shared" si="7124"/>
        <v>PRE-09762</v>
      </c>
      <c r="C1738" s="86" t="str">
        <f t="shared" si="7124"/>
        <v>SPP TAU - Circuit 66036</v>
      </c>
      <c r="D1738" s="2" t="str">
        <f t="shared" si="7124"/>
        <v>PRE-09762.1</v>
      </c>
      <c r="E1738" s="162" t="str">
        <f t="shared" si="7124"/>
        <v>SPP TAU - Circuit 66036</v>
      </c>
      <c r="I1738" s="205">
        <v>0</v>
      </c>
      <c r="J1738" s="191">
        <f t="shared" ref="J1738:U1738" si="7135">J379-(J781+J1598)+J921</f>
        <v>0</v>
      </c>
      <c r="K1738" s="191">
        <f t="shared" si="7135"/>
        <v>0</v>
      </c>
      <c r="L1738" s="191">
        <f t="shared" si="7135"/>
        <v>0</v>
      </c>
      <c r="M1738" s="191">
        <f t="shared" si="7135"/>
        <v>0</v>
      </c>
      <c r="N1738" s="191">
        <f t="shared" si="7135"/>
        <v>0</v>
      </c>
      <c r="O1738" s="191">
        <f t="shared" si="7135"/>
        <v>0</v>
      </c>
      <c r="P1738" s="191">
        <f t="shared" si="7135"/>
        <v>0</v>
      </c>
      <c r="Q1738" s="191">
        <f t="shared" si="7135"/>
        <v>0</v>
      </c>
      <c r="R1738" s="191">
        <f t="shared" si="7135"/>
        <v>0</v>
      </c>
      <c r="S1738" s="191">
        <f t="shared" si="7135"/>
        <v>0</v>
      </c>
      <c r="T1738" s="191">
        <f t="shared" si="7135"/>
        <v>557.6</v>
      </c>
      <c r="U1738" s="191">
        <f t="shared" si="7135"/>
        <v>557.6</v>
      </c>
      <c r="W1738" s="191">
        <f t="shared" si="7126"/>
        <v>557.6</v>
      </c>
      <c r="X1738" s="191">
        <f t="shared" si="7126"/>
        <v>557.6</v>
      </c>
      <c r="Y1738" s="191">
        <f t="shared" si="7126"/>
        <v>8495.18</v>
      </c>
      <c r="Z1738" s="191">
        <f t="shared" si="7126"/>
        <v>13979.01</v>
      </c>
      <c r="AA1738" s="191">
        <f t="shared" si="7126"/>
        <v>13979.01</v>
      </c>
      <c r="AB1738" s="191">
        <f t="shared" si="7126"/>
        <v>155017.52000000002</v>
      </c>
      <c r="AC1738" s="191">
        <f t="shared" si="7126"/>
        <v>397086.54000000004</v>
      </c>
      <c r="AD1738" s="191">
        <f t="shared" si="7126"/>
        <v>410823.59</v>
      </c>
      <c r="AE1738" s="191">
        <f t="shared" si="7126"/>
        <v>432771.41000000003</v>
      </c>
      <c r="AF1738" s="191">
        <f t="shared" si="7126"/>
        <v>562343.14</v>
      </c>
      <c r="AG1738" s="191">
        <f t="shared" si="7126"/>
        <v>596625.17000000004</v>
      </c>
      <c r="AH1738" s="191">
        <f t="shared" si="7126"/>
        <v>591355.83000000007</v>
      </c>
      <c r="AJ1738" s="191">
        <f t="shared" si="7127"/>
        <v>591355.83000000007</v>
      </c>
      <c r="AK1738" s="191">
        <f t="shared" si="7127"/>
        <v>591355.83000000007</v>
      </c>
      <c r="AL1738" s="191">
        <f t="shared" si="7127"/>
        <v>891355.83000000007</v>
      </c>
      <c r="AM1738" s="191">
        <f t="shared" si="7127"/>
        <v>891355.83000000007</v>
      </c>
      <c r="AN1738" s="191">
        <f t="shared" si="7127"/>
        <v>891355.83000000007</v>
      </c>
      <c r="AO1738" s="191">
        <f t="shared" si="7127"/>
        <v>889483.9830270001</v>
      </c>
      <c r="AP1738" s="191">
        <f t="shared" si="7127"/>
        <v>887612.13605400012</v>
      </c>
      <c r="AQ1738" s="191">
        <f t="shared" si="7127"/>
        <v>885740.28908100002</v>
      </c>
      <c r="AR1738" s="191">
        <f t="shared" si="7127"/>
        <v>883868.44210800005</v>
      </c>
      <c r="AS1738" s="191">
        <f t="shared" si="7127"/>
        <v>881996.59513500007</v>
      </c>
      <c r="AT1738" s="191">
        <f t="shared" si="7127"/>
        <v>880124.74816200009</v>
      </c>
      <c r="AU1738" s="191">
        <f t="shared" si="7127"/>
        <v>878252.90118900011</v>
      </c>
      <c r="AW1738" s="191">
        <f t="shared" si="7128"/>
        <v>876381.05421600002</v>
      </c>
      <c r="AX1738" s="191">
        <f t="shared" si="7128"/>
        <v>874509.20724300004</v>
      </c>
      <c r="AY1738" s="191">
        <f t="shared" si="7128"/>
        <v>872637.36027000006</v>
      </c>
      <c r="AZ1738" s="191">
        <f t="shared" si="7128"/>
        <v>870765.51329700009</v>
      </c>
      <c r="BA1738" s="191">
        <f t="shared" si="7128"/>
        <v>868893.66632400011</v>
      </c>
      <c r="BB1738" s="191">
        <f t="shared" si="7128"/>
        <v>867021.81935100001</v>
      </c>
      <c r="BC1738" s="191">
        <f t="shared" si="7128"/>
        <v>865149.97237800003</v>
      </c>
      <c r="BD1738" s="191">
        <f t="shared" si="7128"/>
        <v>863278.12540500006</v>
      </c>
      <c r="BE1738" s="191">
        <f t="shared" si="7128"/>
        <v>861406.27843200008</v>
      </c>
      <c r="BF1738" s="191">
        <f t="shared" si="7128"/>
        <v>859534.4314590001</v>
      </c>
      <c r="BG1738" s="191">
        <f t="shared" si="7128"/>
        <v>857662.58448600001</v>
      </c>
      <c r="BH1738" s="191">
        <f t="shared" si="7128"/>
        <v>855790.73751300003</v>
      </c>
    </row>
    <row r="1739" spans="1:60" ht="16.5" customHeight="1" outlineLevel="1" x14ac:dyDescent="0.25">
      <c r="A1739" s="2">
        <f t="shared" si="7124"/>
        <v>32</v>
      </c>
      <c r="B1739" s="86" t="str">
        <f t="shared" si="7124"/>
        <v>PRE-09762</v>
      </c>
      <c r="C1739" s="86" t="str">
        <f t="shared" si="7124"/>
        <v>SPP TAU - Circuit 66036</v>
      </c>
      <c r="D1739" s="2" t="str">
        <f t="shared" si="7124"/>
        <v>A2786432</v>
      </c>
      <c r="E1739" s="162" t="str">
        <f t="shared" si="7124"/>
        <v>SPP TAU - Circuit 66036 - EH&amp;S</v>
      </c>
      <c r="I1739" s="205">
        <v>0</v>
      </c>
      <c r="J1739" s="191">
        <f t="shared" ref="J1739:U1739" si="7136">J380-(J782+J1599)+J922</f>
        <v>0</v>
      </c>
      <c r="K1739" s="191">
        <f t="shared" si="7136"/>
        <v>0</v>
      </c>
      <c r="L1739" s="191">
        <f t="shared" si="7136"/>
        <v>0</v>
      </c>
      <c r="M1739" s="191">
        <f t="shared" si="7136"/>
        <v>0</v>
      </c>
      <c r="N1739" s="191">
        <f t="shared" si="7136"/>
        <v>0</v>
      </c>
      <c r="O1739" s="191">
        <f t="shared" si="7136"/>
        <v>0</v>
      </c>
      <c r="P1739" s="191">
        <f t="shared" si="7136"/>
        <v>0</v>
      </c>
      <c r="Q1739" s="191">
        <f t="shared" si="7136"/>
        <v>0</v>
      </c>
      <c r="R1739" s="191">
        <f t="shared" si="7136"/>
        <v>0</v>
      </c>
      <c r="S1739" s="191">
        <f t="shared" si="7136"/>
        <v>0</v>
      </c>
      <c r="T1739" s="191">
        <f t="shared" si="7136"/>
        <v>0</v>
      </c>
      <c r="U1739" s="191">
        <f t="shared" si="7136"/>
        <v>0</v>
      </c>
      <c r="W1739" s="191">
        <f t="shared" si="7126"/>
        <v>0</v>
      </c>
      <c r="X1739" s="191">
        <f t="shared" si="7126"/>
        <v>0</v>
      </c>
      <c r="Y1739" s="191">
        <f t="shared" si="7126"/>
        <v>0</v>
      </c>
      <c r="Z1739" s="191">
        <f t="shared" si="7126"/>
        <v>0</v>
      </c>
      <c r="AA1739" s="191">
        <f t="shared" si="7126"/>
        <v>0</v>
      </c>
      <c r="AB1739" s="191">
        <f t="shared" si="7126"/>
        <v>0</v>
      </c>
      <c r="AC1739" s="191">
        <f t="shared" si="7126"/>
        <v>0</v>
      </c>
      <c r="AD1739" s="191">
        <f t="shared" si="7126"/>
        <v>377.81</v>
      </c>
      <c r="AE1739" s="191">
        <f t="shared" si="7126"/>
        <v>8571.2899999999991</v>
      </c>
      <c r="AF1739" s="191">
        <f t="shared" si="7126"/>
        <v>8571.2899999999991</v>
      </c>
      <c r="AG1739" s="191">
        <f t="shared" si="7126"/>
        <v>8571.2899999999991</v>
      </c>
      <c r="AH1739" s="191">
        <f t="shared" si="7126"/>
        <v>8571.2899999999991</v>
      </c>
      <c r="AJ1739" s="191">
        <f t="shared" si="7127"/>
        <v>8571.2899999999991</v>
      </c>
      <c r="AK1739" s="191">
        <f t="shared" si="7127"/>
        <v>8553.2899676666657</v>
      </c>
      <c r="AL1739" s="191">
        <f t="shared" si="7127"/>
        <v>8535.2899353333323</v>
      </c>
      <c r="AM1739" s="191">
        <f t="shared" si="7127"/>
        <v>8517.289902999999</v>
      </c>
      <c r="AN1739" s="191">
        <f t="shared" si="7127"/>
        <v>8499.2898706666656</v>
      </c>
      <c r="AO1739" s="191">
        <f t="shared" si="7127"/>
        <v>8481.2898383333322</v>
      </c>
      <c r="AP1739" s="191">
        <f t="shared" si="7127"/>
        <v>8463.2898059999989</v>
      </c>
      <c r="AQ1739" s="191">
        <f t="shared" si="7127"/>
        <v>8445.2897736666655</v>
      </c>
      <c r="AR1739" s="191">
        <f t="shared" si="7127"/>
        <v>8427.2897413333321</v>
      </c>
      <c r="AS1739" s="191">
        <f t="shared" si="7127"/>
        <v>8409.2897089999988</v>
      </c>
      <c r="AT1739" s="191">
        <f t="shared" si="7127"/>
        <v>8391.2896766666654</v>
      </c>
      <c r="AU1739" s="191">
        <f t="shared" si="7127"/>
        <v>8373.289644333332</v>
      </c>
      <c r="AW1739" s="191">
        <f t="shared" si="7128"/>
        <v>8355.2896119999987</v>
      </c>
      <c r="AX1739" s="191">
        <f t="shared" si="7128"/>
        <v>8337.2895796666653</v>
      </c>
      <c r="AY1739" s="191">
        <f t="shared" si="7128"/>
        <v>8319.2895473333319</v>
      </c>
      <c r="AZ1739" s="191">
        <f t="shared" si="7128"/>
        <v>8301.2895149999986</v>
      </c>
      <c r="BA1739" s="191">
        <f t="shared" si="7128"/>
        <v>8283.2894826666652</v>
      </c>
      <c r="BB1739" s="191">
        <f t="shared" si="7128"/>
        <v>8265.2894503333318</v>
      </c>
      <c r="BC1739" s="191">
        <f t="shared" si="7128"/>
        <v>8247.2894179999985</v>
      </c>
      <c r="BD1739" s="191">
        <f t="shared" si="7128"/>
        <v>8229.2893856666651</v>
      </c>
      <c r="BE1739" s="191">
        <f t="shared" si="7128"/>
        <v>8211.2893533333317</v>
      </c>
      <c r="BF1739" s="191">
        <f t="shared" si="7128"/>
        <v>8193.2893209999984</v>
      </c>
      <c r="BG1739" s="191">
        <f t="shared" si="7128"/>
        <v>8175.2892886666659</v>
      </c>
      <c r="BH1739" s="191">
        <f t="shared" si="7128"/>
        <v>8157.2892563333326</v>
      </c>
    </row>
    <row r="1740" spans="1:60" ht="16.5" customHeight="1" outlineLevel="1" x14ac:dyDescent="0.25">
      <c r="A1740" s="2">
        <f t="shared" si="7124"/>
        <v>33</v>
      </c>
      <c r="B1740" s="86" t="str">
        <f t="shared" si="7124"/>
        <v>PRE-09763</v>
      </c>
      <c r="C1740" s="86" t="str">
        <f t="shared" si="7124"/>
        <v>SPP TAU - Circuit 230402</v>
      </c>
      <c r="D1740" s="2" t="str">
        <f t="shared" si="7124"/>
        <v>PRE-09763.1</v>
      </c>
      <c r="E1740" s="162" t="str">
        <f t="shared" si="7124"/>
        <v>SPP TAU - Circuit 230402</v>
      </c>
      <c r="I1740" s="205">
        <v>0</v>
      </c>
      <c r="J1740" s="191">
        <f t="shared" ref="J1740:U1740" si="7137">J381-(J783+J1600)+J923</f>
        <v>0</v>
      </c>
      <c r="K1740" s="191">
        <f t="shared" si="7137"/>
        <v>0</v>
      </c>
      <c r="L1740" s="191">
        <f t="shared" si="7137"/>
        <v>0</v>
      </c>
      <c r="M1740" s="191">
        <f t="shared" si="7137"/>
        <v>0</v>
      </c>
      <c r="N1740" s="191">
        <f t="shared" si="7137"/>
        <v>0</v>
      </c>
      <c r="O1740" s="191">
        <f t="shared" si="7137"/>
        <v>0</v>
      </c>
      <c r="P1740" s="191">
        <f t="shared" si="7137"/>
        <v>0</v>
      </c>
      <c r="Q1740" s="191">
        <f t="shared" si="7137"/>
        <v>0</v>
      </c>
      <c r="R1740" s="191">
        <f t="shared" si="7137"/>
        <v>0</v>
      </c>
      <c r="S1740" s="191">
        <f t="shared" si="7137"/>
        <v>0</v>
      </c>
      <c r="T1740" s="191">
        <f t="shared" si="7137"/>
        <v>316.62</v>
      </c>
      <c r="U1740" s="191">
        <f t="shared" si="7137"/>
        <v>316.62</v>
      </c>
      <c r="W1740" s="191">
        <f t="shared" si="7126"/>
        <v>316.62</v>
      </c>
      <c r="X1740" s="191">
        <f t="shared" si="7126"/>
        <v>316.62</v>
      </c>
      <c r="Y1740" s="191">
        <f t="shared" si="7126"/>
        <v>316.62</v>
      </c>
      <c r="Z1740" s="191">
        <f t="shared" si="7126"/>
        <v>316.62</v>
      </c>
      <c r="AA1740" s="191">
        <f t="shared" si="7126"/>
        <v>316.62</v>
      </c>
      <c r="AB1740" s="191">
        <f t="shared" si="7126"/>
        <v>316.62</v>
      </c>
      <c r="AC1740" s="191">
        <f t="shared" si="7126"/>
        <v>1447.12</v>
      </c>
      <c r="AD1740" s="191">
        <f t="shared" si="7126"/>
        <v>1446.78</v>
      </c>
      <c r="AE1740" s="191">
        <f t="shared" si="7126"/>
        <v>1446.78</v>
      </c>
      <c r="AF1740" s="191">
        <f t="shared" si="7126"/>
        <v>1446.78</v>
      </c>
      <c r="AG1740" s="191">
        <f t="shared" si="7126"/>
        <v>1446.78</v>
      </c>
      <c r="AH1740" s="191">
        <f t="shared" si="7126"/>
        <v>1446.78</v>
      </c>
      <c r="AJ1740" s="191">
        <f t="shared" si="7127"/>
        <v>1446.78</v>
      </c>
      <c r="AK1740" s="191">
        <f t="shared" si="7127"/>
        <v>1446.78</v>
      </c>
      <c r="AL1740" s="191">
        <f t="shared" si="7127"/>
        <v>1446.78</v>
      </c>
      <c r="AM1740" s="191">
        <f t="shared" si="7127"/>
        <v>6846.78</v>
      </c>
      <c r="AN1740" s="191">
        <f t="shared" si="7127"/>
        <v>6846.78</v>
      </c>
      <c r="AO1740" s="191">
        <f t="shared" si="7127"/>
        <v>6846.78</v>
      </c>
      <c r="AP1740" s="191">
        <f t="shared" si="7127"/>
        <v>6846.78</v>
      </c>
      <c r="AQ1740" s="191">
        <f t="shared" si="7127"/>
        <v>6846.78</v>
      </c>
      <c r="AR1740" s="191">
        <f t="shared" si="7127"/>
        <v>6846.78</v>
      </c>
      <c r="AS1740" s="191">
        <f t="shared" si="7127"/>
        <v>301546.78000000003</v>
      </c>
      <c r="AT1740" s="191">
        <f t="shared" si="7127"/>
        <v>301546.78000000003</v>
      </c>
      <c r="AU1740" s="191">
        <f t="shared" si="7127"/>
        <v>301546.78000000003</v>
      </c>
      <c r="AW1740" s="191">
        <f t="shared" si="7128"/>
        <v>300913.53091533337</v>
      </c>
      <c r="AX1740" s="191">
        <f t="shared" si="7128"/>
        <v>300280.2818306667</v>
      </c>
      <c r="AY1740" s="191">
        <f t="shared" si="7128"/>
        <v>299647.03274600004</v>
      </c>
      <c r="AZ1740" s="191">
        <f t="shared" si="7128"/>
        <v>299013.78366133338</v>
      </c>
      <c r="BA1740" s="191">
        <f t="shared" si="7128"/>
        <v>298380.53457666672</v>
      </c>
      <c r="BB1740" s="191">
        <f t="shared" si="7128"/>
        <v>297747.28549200005</v>
      </c>
      <c r="BC1740" s="191">
        <f t="shared" si="7128"/>
        <v>297114.03640733333</v>
      </c>
      <c r="BD1740" s="191">
        <f t="shared" si="7128"/>
        <v>296480.78732266667</v>
      </c>
      <c r="BE1740" s="191">
        <f t="shared" si="7128"/>
        <v>295847.53823800001</v>
      </c>
      <c r="BF1740" s="191">
        <f t="shared" si="7128"/>
        <v>295214.28915333335</v>
      </c>
      <c r="BG1740" s="191">
        <f t="shared" si="7128"/>
        <v>294581.04006866668</v>
      </c>
      <c r="BH1740" s="191">
        <f t="shared" si="7128"/>
        <v>293947.79098400002</v>
      </c>
    </row>
    <row r="1741" spans="1:60" ht="16.5" customHeight="1" outlineLevel="1" x14ac:dyDescent="0.25">
      <c r="A1741" s="2">
        <f t="shared" ref="A1741:E1750" si="7138">A40</f>
        <v>34</v>
      </c>
      <c r="B1741" s="86" t="str">
        <f t="shared" si="7138"/>
        <v>PRE-09764</v>
      </c>
      <c r="C1741" s="86" t="str">
        <f t="shared" si="7138"/>
        <v>SPP TAU - Circuit 230401</v>
      </c>
      <c r="D1741" s="2" t="str">
        <f t="shared" si="7138"/>
        <v>PRE-09764.1</v>
      </c>
      <c r="E1741" s="162" t="str">
        <f t="shared" si="7138"/>
        <v>SPP TAU - Circuit 230412</v>
      </c>
      <c r="I1741" s="205">
        <v>0</v>
      </c>
      <c r="J1741" s="191">
        <f t="shared" ref="J1741:U1741" si="7139">J382-(J784+J1601)+J924</f>
        <v>0</v>
      </c>
      <c r="K1741" s="191">
        <f t="shared" si="7139"/>
        <v>0</v>
      </c>
      <c r="L1741" s="191">
        <f t="shared" si="7139"/>
        <v>0</v>
      </c>
      <c r="M1741" s="191">
        <f t="shared" si="7139"/>
        <v>0</v>
      </c>
      <c r="N1741" s="191">
        <f t="shared" si="7139"/>
        <v>0</v>
      </c>
      <c r="O1741" s="191">
        <f t="shared" si="7139"/>
        <v>0</v>
      </c>
      <c r="P1741" s="191">
        <f t="shared" si="7139"/>
        <v>0</v>
      </c>
      <c r="Q1741" s="191">
        <f t="shared" si="7139"/>
        <v>0</v>
      </c>
      <c r="R1741" s="191">
        <f t="shared" si="7139"/>
        <v>0</v>
      </c>
      <c r="S1741" s="191">
        <f t="shared" si="7139"/>
        <v>0</v>
      </c>
      <c r="T1741" s="191">
        <f t="shared" si="7139"/>
        <v>871.25</v>
      </c>
      <c r="U1741" s="191">
        <f t="shared" si="7139"/>
        <v>925.57999999999993</v>
      </c>
      <c r="W1741" s="191">
        <f t="shared" ref="W1741:AH1750" si="7140">+SUMIFS(W$286:W$484,$D$286:$D$484,$D1741)-(SUMIFS(W$688:W$886,$D$688:$D$886,$D1741)+SUMIFS(W$1527:W$1703,$D$1527:$D$1703,$D1741))+SUMIFS(W$889:W$1026,$D$889:$D$1026,$D1741)</f>
        <v>925.57999999999993</v>
      </c>
      <c r="X1741" s="191">
        <f t="shared" si="7140"/>
        <v>925.57999999999993</v>
      </c>
      <c r="Y1741" s="191">
        <f t="shared" si="7140"/>
        <v>2634.46</v>
      </c>
      <c r="Z1741" s="191">
        <f t="shared" si="7140"/>
        <v>15573.86</v>
      </c>
      <c r="AA1741" s="191">
        <f t="shared" si="7140"/>
        <v>15573.86</v>
      </c>
      <c r="AB1741" s="191">
        <f t="shared" si="7140"/>
        <v>15547.24</v>
      </c>
      <c r="AC1741" s="191">
        <f t="shared" si="7140"/>
        <v>16232.68</v>
      </c>
      <c r="AD1741" s="191">
        <f t="shared" si="7140"/>
        <v>474855.07</v>
      </c>
      <c r="AE1741" s="191">
        <f t="shared" si="7140"/>
        <v>1887015.33</v>
      </c>
      <c r="AF1741" s="191">
        <f t="shared" si="7140"/>
        <v>1712900.02</v>
      </c>
      <c r="AG1741" s="191">
        <f t="shared" si="7140"/>
        <v>1723068.03</v>
      </c>
      <c r="AH1741" s="191">
        <f t="shared" si="7140"/>
        <v>1751401.53</v>
      </c>
      <c r="AJ1741" s="191">
        <f t="shared" ref="AJ1741:AU1750" si="7141">+SUMIFS(AJ$286:AJ$484,$D$286:$D$484,$D1741)-(SUMIFS(AJ$688:AJ$886,$D$688:$D$886,$D1741)+SUMIFS(AJ$1527:AJ$1703,$D$1527:$D$1703,$D1741))+SUMIFS(AJ$889:AJ$1026,$D$889:$D$1026,$D1741)</f>
        <v>1751401.53</v>
      </c>
      <c r="AK1741" s="191">
        <f t="shared" si="7141"/>
        <v>1747723.590357</v>
      </c>
      <c r="AL1741" s="191">
        <f t="shared" si="7141"/>
        <v>1744045.650714</v>
      </c>
      <c r="AM1741" s="191">
        <f t="shared" si="7141"/>
        <v>1740367.711071</v>
      </c>
      <c r="AN1741" s="191">
        <f t="shared" si="7141"/>
        <v>1736689.7714279999</v>
      </c>
      <c r="AO1741" s="191">
        <f t="shared" si="7141"/>
        <v>1733011.8317849999</v>
      </c>
      <c r="AP1741" s="191">
        <f t="shared" si="7141"/>
        <v>1729333.8921420001</v>
      </c>
      <c r="AQ1741" s="191">
        <f t="shared" si="7141"/>
        <v>1725655.9524990001</v>
      </c>
      <c r="AR1741" s="191">
        <f t="shared" si="7141"/>
        <v>1721978.0128560001</v>
      </c>
      <c r="AS1741" s="191">
        <f t="shared" si="7141"/>
        <v>1718300.0732130001</v>
      </c>
      <c r="AT1741" s="191">
        <f t="shared" si="7141"/>
        <v>1714622.1335700001</v>
      </c>
      <c r="AU1741" s="191">
        <f t="shared" si="7141"/>
        <v>1710944.193927</v>
      </c>
      <c r="AW1741" s="191">
        <f t="shared" ref="AW1741:BH1750" si="7142">+SUMIFS(AW$286:AW$484,$D$286:$D$484,$D1741)-(SUMIFS(AW$688:AW$886,$D$688:$D$886,$D1741)+SUMIFS(AW$1527:AW$1703,$D$1527:$D$1703,$D1741))+SUMIFS(AW$889:AW$1026,$D$889:$D$1026,$D1741)</f>
        <v>1707266.254284</v>
      </c>
      <c r="AX1741" s="191">
        <f t="shared" si="7142"/>
        <v>1703588.314641</v>
      </c>
      <c r="AY1741" s="191">
        <f t="shared" si="7142"/>
        <v>1699910.374998</v>
      </c>
      <c r="AZ1741" s="191">
        <f t="shared" si="7142"/>
        <v>1696232.435355</v>
      </c>
      <c r="BA1741" s="191">
        <f t="shared" si="7142"/>
        <v>1692554.4957119999</v>
      </c>
      <c r="BB1741" s="191">
        <f t="shared" si="7142"/>
        <v>1688876.5560690002</v>
      </c>
      <c r="BC1741" s="191">
        <f t="shared" si="7142"/>
        <v>1685198.6164260001</v>
      </c>
      <c r="BD1741" s="191">
        <f t="shared" si="7142"/>
        <v>1681520.6767830001</v>
      </c>
      <c r="BE1741" s="191">
        <f t="shared" si="7142"/>
        <v>1677842.7371400001</v>
      </c>
      <c r="BF1741" s="191">
        <f t="shared" si="7142"/>
        <v>1674164.7974970001</v>
      </c>
      <c r="BG1741" s="191">
        <f t="shared" si="7142"/>
        <v>1670486.8578540001</v>
      </c>
      <c r="BH1741" s="191">
        <f t="shared" si="7142"/>
        <v>1666808.918211</v>
      </c>
    </row>
    <row r="1742" spans="1:60" ht="16.5" customHeight="1" outlineLevel="1" x14ac:dyDescent="0.25">
      <c r="A1742" s="2">
        <f t="shared" si="7138"/>
        <v>35</v>
      </c>
      <c r="B1742" s="86" t="str">
        <f t="shared" si="7138"/>
        <v>PRE-09824</v>
      </c>
      <c r="C1742" s="86" t="str">
        <f t="shared" si="7138"/>
        <v>SPP TAU - Circuit 230602</v>
      </c>
      <c r="D1742" s="2" t="str">
        <f t="shared" si="7138"/>
        <v>PRE-09824.1</v>
      </c>
      <c r="E1742" s="162" t="str">
        <f t="shared" si="7138"/>
        <v>SPP TAU - Circuit 230602</v>
      </c>
      <c r="I1742" s="205">
        <v>0</v>
      </c>
      <c r="J1742" s="191">
        <f t="shared" ref="J1742:U1742" si="7143">J383-(J785+J1602)+J925</f>
        <v>0</v>
      </c>
      <c r="K1742" s="191">
        <f t="shared" si="7143"/>
        <v>0</v>
      </c>
      <c r="L1742" s="191">
        <f t="shared" si="7143"/>
        <v>0</v>
      </c>
      <c r="M1742" s="191">
        <f t="shared" si="7143"/>
        <v>0</v>
      </c>
      <c r="N1742" s="191">
        <f t="shared" si="7143"/>
        <v>0</v>
      </c>
      <c r="O1742" s="191">
        <f t="shared" si="7143"/>
        <v>0</v>
      </c>
      <c r="P1742" s="191">
        <f t="shared" si="7143"/>
        <v>0</v>
      </c>
      <c r="Q1742" s="191">
        <f t="shared" si="7143"/>
        <v>0</v>
      </c>
      <c r="R1742" s="191">
        <f t="shared" si="7143"/>
        <v>0</v>
      </c>
      <c r="S1742" s="191">
        <f t="shared" si="7143"/>
        <v>0</v>
      </c>
      <c r="T1742" s="191">
        <f t="shared" si="7143"/>
        <v>0</v>
      </c>
      <c r="U1742" s="191">
        <f t="shared" si="7143"/>
        <v>0</v>
      </c>
      <c r="W1742" s="191">
        <f t="shared" si="7140"/>
        <v>0</v>
      </c>
      <c r="X1742" s="191">
        <f t="shared" si="7140"/>
        <v>0</v>
      </c>
      <c r="Y1742" s="191">
        <f t="shared" si="7140"/>
        <v>492.47</v>
      </c>
      <c r="Z1742" s="191">
        <f t="shared" si="7140"/>
        <v>492.47</v>
      </c>
      <c r="AA1742" s="191">
        <f t="shared" si="7140"/>
        <v>63225.48</v>
      </c>
      <c r="AB1742" s="191">
        <f t="shared" si="7140"/>
        <v>78534.010000000009</v>
      </c>
      <c r="AC1742" s="191">
        <f t="shared" si="7140"/>
        <v>86674.38</v>
      </c>
      <c r="AD1742" s="191">
        <f t="shared" si="7140"/>
        <v>178195.56</v>
      </c>
      <c r="AE1742" s="191">
        <f t="shared" si="7140"/>
        <v>641377.55000000005</v>
      </c>
      <c r="AF1742" s="191">
        <f t="shared" si="7140"/>
        <v>1326994.26</v>
      </c>
      <c r="AG1742" s="191">
        <f t="shared" si="7140"/>
        <v>1793616.63</v>
      </c>
      <c r="AH1742" s="191">
        <f t="shared" si="7140"/>
        <v>1956984.95</v>
      </c>
      <c r="AJ1742" s="191">
        <f t="shared" si="7141"/>
        <v>2006984.95</v>
      </c>
      <c r="AK1742" s="191">
        <f t="shared" si="7141"/>
        <v>2006984.95</v>
      </c>
      <c r="AL1742" s="191">
        <f t="shared" si="7141"/>
        <v>2006984.95</v>
      </c>
      <c r="AM1742" s="191">
        <f t="shared" si="7141"/>
        <v>2002770.2864883333</v>
      </c>
      <c r="AN1742" s="191">
        <f t="shared" si="7141"/>
        <v>1998555.6229766665</v>
      </c>
      <c r="AO1742" s="191">
        <f t="shared" si="7141"/>
        <v>1994340.9594649998</v>
      </c>
      <c r="AP1742" s="191">
        <f t="shared" si="7141"/>
        <v>1990126.2959533334</v>
      </c>
      <c r="AQ1742" s="191">
        <f t="shared" si="7141"/>
        <v>1985911.6324416667</v>
      </c>
      <c r="AR1742" s="191">
        <f t="shared" si="7141"/>
        <v>1981696.96893</v>
      </c>
      <c r="AS1742" s="191">
        <f t="shared" si="7141"/>
        <v>1977482.3054183333</v>
      </c>
      <c r="AT1742" s="191">
        <f t="shared" si="7141"/>
        <v>1973267.6419066666</v>
      </c>
      <c r="AU1742" s="191">
        <f t="shared" si="7141"/>
        <v>1969052.9783949999</v>
      </c>
      <c r="AW1742" s="191">
        <f t="shared" si="7142"/>
        <v>1964838.3148833334</v>
      </c>
      <c r="AX1742" s="191">
        <f t="shared" si="7142"/>
        <v>1960623.6513716667</v>
      </c>
      <c r="AY1742" s="191">
        <f t="shared" si="7142"/>
        <v>1956408.98786</v>
      </c>
      <c r="AZ1742" s="191">
        <f t="shared" si="7142"/>
        <v>1952194.3243483333</v>
      </c>
      <c r="BA1742" s="191">
        <f t="shared" si="7142"/>
        <v>1947979.6608366666</v>
      </c>
      <c r="BB1742" s="191">
        <f t="shared" si="7142"/>
        <v>1943764.9973249999</v>
      </c>
      <c r="BC1742" s="191">
        <f t="shared" si="7142"/>
        <v>1939550.3338133332</v>
      </c>
      <c r="BD1742" s="191">
        <f t="shared" si="7142"/>
        <v>1935335.6703016665</v>
      </c>
      <c r="BE1742" s="191">
        <f t="shared" si="7142"/>
        <v>1931121.00679</v>
      </c>
      <c r="BF1742" s="191">
        <f t="shared" si="7142"/>
        <v>1926906.3432783333</v>
      </c>
      <c r="BG1742" s="191">
        <f t="shared" si="7142"/>
        <v>1922691.6797666666</v>
      </c>
      <c r="BH1742" s="191">
        <f t="shared" si="7142"/>
        <v>1918477.0162549999</v>
      </c>
    </row>
    <row r="1743" spans="1:60" ht="16.5" customHeight="1" outlineLevel="1" x14ac:dyDescent="0.25">
      <c r="A1743" s="2">
        <f t="shared" si="7138"/>
        <v>36</v>
      </c>
      <c r="B1743" s="86" t="str">
        <f t="shared" si="7138"/>
        <v>PRE-09825</v>
      </c>
      <c r="C1743" s="86" t="str">
        <f t="shared" si="7138"/>
        <v>SPP TAU - Circuit 230012</v>
      </c>
      <c r="D1743" s="2" t="str">
        <f t="shared" si="7138"/>
        <v>PRE-09825.1</v>
      </c>
      <c r="E1743" s="162" t="str">
        <f t="shared" si="7138"/>
        <v>SPP TAU - Circuit 230012</v>
      </c>
      <c r="I1743" s="205">
        <v>0</v>
      </c>
      <c r="J1743" s="191">
        <f t="shared" ref="J1743:U1743" si="7144">J384-(J786+J1603)+J926</f>
        <v>0</v>
      </c>
      <c r="K1743" s="191">
        <f t="shared" si="7144"/>
        <v>0</v>
      </c>
      <c r="L1743" s="191">
        <f t="shared" si="7144"/>
        <v>0</v>
      </c>
      <c r="M1743" s="191">
        <f t="shared" si="7144"/>
        <v>0</v>
      </c>
      <c r="N1743" s="191">
        <f t="shared" si="7144"/>
        <v>0</v>
      </c>
      <c r="O1743" s="191">
        <f t="shared" si="7144"/>
        <v>0</v>
      </c>
      <c r="P1743" s="191">
        <f t="shared" si="7144"/>
        <v>0</v>
      </c>
      <c r="Q1743" s="191">
        <f t="shared" si="7144"/>
        <v>0</v>
      </c>
      <c r="R1743" s="191">
        <f t="shared" si="7144"/>
        <v>0</v>
      </c>
      <c r="S1743" s="191">
        <f t="shared" si="7144"/>
        <v>0</v>
      </c>
      <c r="T1743" s="191">
        <f t="shared" si="7144"/>
        <v>0</v>
      </c>
      <c r="U1743" s="191">
        <f t="shared" si="7144"/>
        <v>0</v>
      </c>
      <c r="W1743" s="191">
        <f t="shared" si="7140"/>
        <v>0</v>
      </c>
      <c r="X1743" s="191">
        <f t="shared" si="7140"/>
        <v>0</v>
      </c>
      <c r="Y1743" s="191">
        <f t="shared" si="7140"/>
        <v>0</v>
      </c>
      <c r="Z1743" s="191">
        <f t="shared" si="7140"/>
        <v>0</v>
      </c>
      <c r="AA1743" s="191">
        <f t="shared" si="7140"/>
        <v>0</v>
      </c>
      <c r="AB1743" s="191">
        <f t="shared" si="7140"/>
        <v>0</v>
      </c>
      <c r="AC1743" s="191">
        <f t="shared" si="7140"/>
        <v>0</v>
      </c>
      <c r="AD1743" s="191">
        <f t="shared" si="7140"/>
        <v>717.03</v>
      </c>
      <c r="AE1743" s="191">
        <f t="shared" si="7140"/>
        <v>4049.3199999999997</v>
      </c>
      <c r="AF1743" s="191">
        <f t="shared" si="7140"/>
        <v>4946.1099999999997</v>
      </c>
      <c r="AG1743" s="191">
        <f t="shared" si="7140"/>
        <v>7768.8799999999992</v>
      </c>
      <c r="AH1743" s="191">
        <f t="shared" si="7140"/>
        <v>257900.75000000012</v>
      </c>
      <c r="AJ1743" s="191">
        <f t="shared" si="7141"/>
        <v>307900.75000000012</v>
      </c>
      <c r="AK1743" s="191">
        <f t="shared" si="7141"/>
        <v>307900.75000000012</v>
      </c>
      <c r="AL1743" s="191">
        <f t="shared" si="7141"/>
        <v>307900.75000000012</v>
      </c>
      <c r="AM1743" s="191">
        <f t="shared" si="7141"/>
        <v>307254.15350833343</v>
      </c>
      <c r="AN1743" s="191">
        <f t="shared" si="7141"/>
        <v>306607.5570166668</v>
      </c>
      <c r="AO1743" s="191">
        <f t="shared" si="7141"/>
        <v>305960.96052500012</v>
      </c>
      <c r="AP1743" s="191">
        <f t="shared" si="7141"/>
        <v>305314.36403333343</v>
      </c>
      <c r="AQ1743" s="191">
        <f t="shared" si="7141"/>
        <v>304667.76754166681</v>
      </c>
      <c r="AR1743" s="191">
        <f t="shared" si="7141"/>
        <v>304021.17105000012</v>
      </c>
      <c r="AS1743" s="191">
        <f t="shared" si="7141"/>
        <v>303374.57455833344</v>
      </c>
      <c r="AT1743" s="191">
        <f t="shared" si="7141"/>
        <v>302727.97806666681</v>
      </c>
      <c r="AU1743" s="191">
        <f t="shared" si="7141"/>
        <v>302081.38157500012</v>
      </c>
      <c r="AW1743" s="191">
        <f t="shared" si="7142"/>
        <v>301434.78508333344</v>
      </c>
      <c r="AX1743" s="191">
        <f t="shared" si="7142"/>
        <v>300788.18859166675</v>
      </c>
      <c r="AY1743" s="191">
        <f t="shared" si="7142"/>
        <v>300141.59210000013</v>
      </c>
      <c r="AZ1743" s="191">
        <f t="shared" si="7142"/>
        <v>299494.99560833344</v>
      </c>
      <c r="BA1743" s="191">
        <f t="shared" si="7142"/>
        <v>298848.39911666675</v>
      </c>
      <c r="BB1743" s="191">
        <f t="shared" si="7142"/>
        <v>298201.80262500013</v>
      </c>
      <c r="BC1743" s="191">
        <f t="shared" si="7142"/>
        <v>297555.20613333344</v>
      </c>
      <c r="BD1743" s="191">
        <f t="shared" si="7142"/>
        <v>296908.60964166676</v>
      </c>
      <c r="BE1743" s="191">
        <f t="shared" si="7142"/>
        <v>296262.01315000013</v>
      </c>
      <c r="BF1743" s="191">
        <f t="shared" si="7142"/>
        <v>295615.41665833344</v>
      </c>
      <c r="BG1743" s="191">
        <f t="shared" si="7142"/>
        <v>294968.82016666676</v>
      </c>
      <c r="BH1743" s="191">
        <f t="shared" si="7142"/>
        <v>294322.22367500013</v>
      </c>
    </row>
    <row r="1744" spans="1:60" ht="16.5" customHeight="1" outlineLevel="1" x14ac:dyDescent="0.25">
      <c r="A1744" s="2">
        <f t="shared" si="7138"/>
        <v>37</v>
      </c>
      <c r="B1744" s="86" t="str">
        <f t="shared" si="7138"/>
        <v>PRE-09826</v>
      </c>
      <c r="C1744" s="86" t="str">
        <f t="shared" si="7138"/>
        <v>SPP TAU - Circuit 230606</v>
      </c>
      <c r="D1744" s="2" t="str">
        <f t="shared" si="7138"/>
        <v>PRE-09826.1</v>
      </c>
      <c r="E1744" s="162" t="str">
        <f t="shared" si="7138"/>
        <v>SPP TAU - Circuit 230606</v>
      </c>
      <c r="I1744" s="205">
        <v>0</v>
      </c>
      <c r="J1744" s="191">
        <f t="shared" ref="J1744:U1744" si="7145">J385-(J787+J1604)+J927</f>
        <v>0</v>
      </c>
      <c r="K1744" s="191">
        <f t="shared" si="7145"/>
        <v>0</v>
      </c>
      <c r="L1744" s="191">
        <f t="shared" si="7145"/>
        <v>0</v>
      </c>
      <c r="M1744" s="191">
        <f t="shared" si="7145"/>
        <v>0</v>
      </c>
      <c r="N1744" s="191">
        <f t="shared" si="7145"/>
        <v>0</v>
      </c>
      <c r="O1744" s="191">
        <f t="shared" si="7145"/>
        <v>0</v>
      </c>
      <c r="P1744" s="191">
        <f t="shared" si="7145"/>
        <v>0</v>
      </c>
      <c r="Q1744" s="191">
        <f t="shared" si="7145"/>
        <v>0</v>
      </c>
      <c r="R1744" s="191">
        <f t="shared" si="7145"/>
        <v>0</v>
      </c>
      <c r="S1744" s="191">
        <f t="shared" si="7145"/>
        <v>0</v>
      </c>
      <c r="T1744" s="191">
        <f t="shared" si="7145"/>
        <v>0</v>
      </c>
      <c r="U1744" s="191">
        <f t="shared" si="7145"/>
        <v>0</v>
      </c>
      <c r="W1744" s="191">
        <f t="shared" si="7140"/>
        <v>0</v>
      </c>
      <c r="X1744" s="191">
        <f t="shared" si="7140"/>
        <v>0</v>
      </c>
      <c r="Y1744" s="191">
        <f t="shared" si="7140"/>
        <v>0</v>
      </c>
      <c r="Z1744" s="191">
        <f t="shared" si="7140"/>
        <v>0</v>
      </c>
      <c r="AA1744" s="191">
        <f t="shared" si="7140"/>
        <v>0</v>
      </c>
      <c r="AB1744" s="191">
        <f t="shared" si="7140"/>
        <v>0</v>
      </c>
      <c r="AC1744" s="191">
        <f t="shared" si="7140"/>
        <v>262.64999999999998</v>
      </c>
      <c r="AD1744" s="191">
        <f t="shared" si="7140"/>
        <v>209.01</v>
      </c>
      <c r="AE1744" s="191">
        <f t="shared" si="7140"/>
        <v>5411.35</v>
      </c>
      <c r="AF1744" s="191">
        <f t="shared" si="7140"/>
        <v>371243.27999999997</v>
      </c>
      <c r="AG1744" s="191">
        <f t="shared" si="7140"/>
        <v>597008.53999999992</v>
      </c>
      <c r="AH1744" s="191">
        <f t="shared" si="7140"/>
        <v>696381.87999999989</v>
      </c>
      <c r="AJ1744" s="191">
        <f t="shared" si="7141"/>
        <v>696381.87999999989</v>
      </c>
      <c r="AK1744" s="191">
        <f t="shared" si="7141"/>
        <v>906381.87999999989</v>
      </c>
      <c r="AL1744" s="191">
        <f t="shared" si="7141"/>
        <v>906381.87999999989</v>
      </c>
      <c r="AM1744" s="191">
        <f t="shared" si="7141"/>
        <v>906381.87999999989</v>
      </c>
      <c r="AN1744" s="191">
        <f t="shared" si="7141"/>
        <v>904478.47910533322</v>
      </c>
      <c r="AO1744" s="191">
        <f t="shared" si="7141"/>
        <v>902575.07821066654</v>
      </c>
      <c r="AP1744" s="191">
        <f t="shared" si="7141"/>
        <v>900671.67731599987</v>
      </c>
      <c r="AQ1744" s="191">
        <f t="shared" si="7141"/>
        <v>898768.2764213332</v>
      </c>
      <c r="AR1744" s="191">
        <f t="shared" si="7141"/>
        <v>896864.87552666652</v>
      </c>
      <c r="AS1744" s="191">
        <f t="shared" si="7141"/>
        <v>894961.47463199985</v>
      </c>
      <c r="AT1744" s="191">
        <f t="shared" si="7141"/>
        <v>893058.07373733318</v>
      </c>
      <c r="AU1744" s="191">
        <f t="shared" si="7141"/>
        <v>891154.67284266651</v>
      </c>
      <c r="AW1744" s="191">
        <f t="shared" si="7142"/>
        <v>889251.27194799983</v>
      </c>
      <c r="AX1744" s="191">
        <f t="shared" si="7142"/>
        <v>887347.87105333328</v>
      </c>
      <c r="AY1744" s="191">
        <f t="shared" si="7142"/>
        <v>885444.47015866661</v>
      </c>
      <c r="AZ1744" s="191">
        <f t="shared" si="7142"/>
        <v>883541.06926399993</v>
      </c>
      <c r="BA1744" s="191">
        <f t="shared" si="7142"/>
        <v>881637.66836933326</v>
      </c>
      <c r="BB1744" s="191">
        <f t="shared" si="7142"/>
        <v>879734.26747466659</v>
      </c>
      <c r="BC1744" s="191">
        <f t="shared" si="7142"/>
        <v>877830.86657999991</v>
      </c>
      <c r="BD1744" s="191">
        <f t="shared" si="7142"/>
        <v>875927.46568533324</v>
      </c>
      <c r="BE1744" s="191">
        <f t="shared" si="7142"/>
        <v>874024.06479066657</v>
      </c>
      <c r="BF1744" s="191">
        <f t="shared" si="7142"/>
        <v>872120.6638959999</v>
      </c>
      <c r="BG1744" s="191">
        <f t="shared" si="7142"/>
        <v>870217.26300133322</v>
      </c>
      <c r="BH1744" s="191">
        <f t="shared" si="7142"/>
        <v>868313.86210666655</v>
      </c>
    </row>
    <row r="1745" spans="1:60" ht="16.5" customHeight="1" outlineLevel="1" x14ac:dyDescent="0.25">
      <c r="A1745" s="2">
        <f t="shared" si="7138"/>
        <v>38</v>
      </c>
      <c r="B1745" s="86" t="str">
        <f t="shared" si="7138"/>
        <v>PRE-09827</v>
      </c>
      <c r="C1745" s="86" t="str">
        <f t="shared" si="7138"/>
        <v>SPP TAU - Circuit 230033</v>
      </c>
      <c r="D1745" s="2" t="str">
        <f t="shared" si="7138"/>
        <v>PRE-09827.1</v>
      </c>
      <c r="E1745" s="162" t="str">
        <f t="shared" si="7138"/>
        <v>SPP TAU - Circuit 230033</v>
      </c>
      <c r="I1745" s="205">
        <v>0</v>
      </c>
      <c r="J1745" s="191">
        <f t="shared" ref="J1745:U1745" si="7146">J386-(J788+J1605)+J928</f>
        <v>0</v>
      </c>
      <c r="K1745" s="191">
        <f t="shared" si="7146"/>
        <v>0</v>
      </c>
      <c r="L1745" s="191">
        <f t="shared" si="7146"/>
        <v>0</v>
      </c>
      <c r="M1745" s="191">
        <f t="shared" si="7146"/>
        <v>0</v>
      </c>
      <c r="N1745" s="191">
        <f t="shared" si="7146"/>
        <v>0</v>
      </c>
      <c r="O1745" s="191">
        <f t="shared" si="7146"/>
        <v>0</v>
      </c>
      <c r="P1745" s="191">
        <f t="shared" si="7146"/>
        <v>0</v>
      </c>
      <c r="Q1745" s="191">
        <f t="shared" si="7146"/>
        <v>0</v>
      </c>
      <c r="R1745" s="191">
        <f t="shared" si="7146"/>
        <v>0</v>
      </c>
      <c r="S1745" s="191">
        <f t="shared" si="7146"/>
        <v>0</v>
      </c>
      <c r="T1745" s="191">
        <f t="shared" si="7146"/>
        <v>0</v>
      </c>
      <c r="U1745" s="191">
        <f t="shared" si="7146"/>
        <v>0</v>
      </c>
      <c r="W1745" s="191">
        <f t="shared" si="7140"/>
        <v>0</v>
      </c>
      <c r="X1745" s="191">
        <f t="shared" si="7140"/>
        <v>0</v>
      </c>
      <c r="Y1745" s="191">
        <f t="shared" si="7140"/>
        <v>0</v>
      </c>
      <c r="Z1745" s="191">
        <f t="shared" si="7140"/>
        <v>0</v>
      </c>
      <c r="AA1745" s="191">
        <f t="shared" si="7140"/>
        <v>0</v>
      </c>
      <c r="AB1745" s="191">
        <f t="shared" si="7140"/>
        <v>0</v>
      </c>
      <c r="AC1745" s="191">
        <f t="shared" si="7140"/>
        <v>441.25</v>
      </c>
      <c r="AD1745" s="191">
        <f t="shared" si="7140"/>
        <v>359.59000000000003</v>
      </c>
      <c r="AE1745" s="191">
        <f t="shared" si="7140"/>
        <v>3383.01</v>
      </c>
      <c r="AF1745" s="191">
        <f t="shared" si="7140"/>
        <v>3383.01</v>
      </c>
      <c r="AG1745" s="191">
        <f t="shared" si="7140"/>
        <v>4120.7400000000007</v>
      </c>
      <c r="AH1745" s="191">
        <f t="shared" si="7140"/>
        <v>7539.25</v>
      </c>
      <c r="AJ1745" s="191">
        <f t="shared" si="7141"/>
        <v>7539.25</v>
      </c>
      <c r="AK1745" s="191">
        <f t="shared" si="7141"/>
        <v>7539.25</v>
      </c>
      <c r="AL1745" s="191">
        <f t="shared" si="7141"/>
        <v>302238.77</v>
      </c>
      <c r="AM1745" s="191">
        <f t="shared" si="7141"/>
        <v>302238.77</v>
      </c>
      <c r="AN1745" s="191">
        <f t="shared" si="7141"/>
        <v>301604.07237966667</v>
      </c>
      <c r="AO1745" s="191">
        <f t="shared" si="7141"/>
        <v>300969.37475933332</v>
      </c>
      <c r="AP1745" s="191">
        <f t="shared" si="7141"/>
        <v>300334.67713900004</v>
      </c>
      <c r="AQ1745" s="191">
        <f t="shared" si="7141"/>
        <v>299699.97951866669</v>
      </c>
      <c r="AR1745" s="191">
        <f t="shared" si="7141"/>
        <v>299065.28189833334</v>
      </c>
      <c r="AS1745" s="191">
        <f t="shared" si="7141"/>
        <v>298430.58427799999</v>
      </c>
      <c r="AT1745" s="191">
        <f t="shared" si="7141"/>
        <v>297795.88665766671</v>
      </c>
      <c r="AU1745" s="191">
        <f t="shared" si="7141"/>
        <v>297161.18903733336</v>
      </c>
      <c r="AW1745" s="191">
        <f t="shared" si="7142"/>
        <v>296526.49141700001</v>
      </c>
      <c r="AX1745" s="191">
        <f t="shared" si="7142"/>
        <v>295891.79379666667</v>
      </c>
      <c r="AY1745" s="191">
        <f t="shared" si="7142"/>
        <v>295257.09617633338</v>
      </c>
      <c r="AZ1745" s="191">
        <f t="shared" si="7142"/>
        <v>294622.39855600003</v>
      </c>
      <c r="BA1745" s="191">
        <f t="shared" si="7142"/>
        <v>293987.70093566668</v>
      </c>
      <c r="BB1745" s="191">
        <f t="shared" si="7142"/>
        <v>293353.00331533334</v>
      </c>
      <c r="BC1745" s="191">
        <f t="shared" si="7142"/>
        <v>292718.30569500005</v>
      </c>
      <c r="BD1745" s="191">
        <f t="shared" si="7142"/>
        <v>292083.6080746667</v>
      </c>
      <c r="BE1745" s="191">
        <f t="shared" si="7142"/>
        <v>291448.91045433335</v>
      </c>
      <c r="BF1745" s="191">
        <f t="shared" si="7142"/>
        <v>290814.21283400001</v>
      </c>
      <c r="BG1745" s="191">
        <f t="shared" si="7142"/>
        <v>290179.51521366672</v>
      </c>
      <c r="BH1745" s="191">
        <f t="shared" si="7142"/>
        <v>289544.81759333337</v>
      </c>
    </row>
    <row r="1746" spans="1:60" ht="16.5" customHeight="1" outlineLevel="1" x14ac:dyDescent="0.25">
      <c r="A1746" s="2">
        <f t="shared" si="7138"/>
        <v>39</v>
      </c>
      <c r="B1746" s="86" t="str">
        <f t="shared" si="7138"/>
        <v>PRE-09828</v>
      </c>
      <c r="C1746" s="86" t="str">
        <f t="shared" si="7138"/>
        <v>SPP TAU - Circuit 230609</v>
      </c>
      <c r="D1746" s="2" t="str">
        <f t="shared" si="7138"/>
        <v>PRE-09828.1</v>
      </c>
      <c r="E1746" s="162" t="str">
        <f t="shared" si="7138"/>
        <v>SPP TAU - Circuit 230609</v>
      </c>
      <c r="I1746" s="205">
        <v>0</v>
      </c>
      <c r="J1746" s="191">
        <f t="shared" ref="J1746:U1746" si="7147">J387-(J789+J1606)+J929</f>
        <v>0</v>
      </c>
      <c r="K1746" s="191">
        <f t="shared" si="7147"/>
        <v>0</v>
      </c>
      <c r="L1746" s="191">
        <f t="shared" si="7147"/>
        <v>0</v>
      </c>
      <c r="M1746" s="191">
        <f t="shared" si="7147"/>
        <v>0</v>
      </c>
      <c r="N1746" s="191">
        <f t="shared" si="7147"/>
        <v>0</v>
      </c>
      <c r="O1746" s="191">
        <f t="shared" si="7147"/>
        <v>0</v>
      </c>
      <c r="P1746" s="191">
        <f t="shared" si="7147"/>
        <v>0</v>
      </c>
      <c r="Q1746" s="191">
        <f t="shared" si="7147"/>
        <v>0</v>
      </c>
      <c r="R1746" s="191">
        <f t="shared" si="7147"/>
        <v>0</v>
      </c>
      <c r="S1746" s="191">
        <f t="shared" si="7147"/>
        <v>0</v>
      </c>
      <c r="T1746" s="191">
        <f t="shared" si="7147"/>
        <v>0</v>
      </c>
      <c r="U1746" s="191">
        <f t="shared" si="7147"/>
        <v>0</v>
      </c>
      <c r="W1746" s="191">
        <f t="shared" si="7140"/>
        <v>0</v>
      </c>
      <c r="X1746" s="191">
        <f t="shared" si="7140"/>
        <v>0</v>
      </c>
      <c r="Y1746" s="191">
        <f t="shared" si="7140"/>
        <v>0</v>
      </c>
      <c r="Z1746" s="191">
        <f t="shared" si="7140"/>
        <v>0</v>
      </c>
      <c r="AA1746" s="191">
        <f t="shared" si="7140"/>
        <v>0</v>
      </c>
      <c r="AB1746" s="191">
        <f t="shared" si="7140"/>
        <v>0</v>
      </c>
      <c r="AC1746" s="191">
        <f t="shared" si="7140"/>
        <v>262.64999999999998</v>
      </c>
      <c r="AD1746" s="191">
        <f t="shared" si="7140"/>
        <v>1275.3699999999999</v>
      </c>
      <c r="AE1746" s="191">
        <f t="shared" si="7140"/>
        <v>1589.0099999999998</v>
      </c>
      <c r="AF1746" s="191">
        <f t="shared" si="7140"/>
        <v>1589.0099999999998</v>
      </c>
      <c r="AG1746" s="191">
        <f t="shared" si="7140"/>
        <v>126225.14</v>
      </c>
      <c r="AH1746" s="191">
        <f t="shared" si="7140"/>
        <v>179058.5</v>
      </c>
      <c r="AJ1746" s="191">
        <f t="shared" si="7141"/>
        <v>179058.5</v>
      </c>
      <c r="AK1746" s="191">
        <f t="shared" si="7141"/>
        <v>179058.5</v>
      </c>
      <c r="AL1746" s="191">
        <f t="shared" si="7141"/>
        <v>284308.53000000003</v>
      </c>
      <c r="AM1746" s="191">
        <f t="shared" si="7141"/>
        <v>284308.53000000003</v>
      </c>
      <c r="AN1746" s="191">
        <f t="shared" si="7141"/>
        <v>283711.478657</v>
      </c>
      <c r="AO1746" s="191">
        <f t="shared" si="7141"/>
        <v>283114.42731400003</v>
      </c>
      <c r="AP1746" s="191">
        <f t="shared" si="7141"/>
        <v>282517.375971</v>
      </c>
      <c r="AQ1746" s="191">
        <f t="shared" si="7141"/>
        <v>281920.32462800003</v>
      </c>
      <c r="AR1746" s="191">
        <f t="shared" si="7141"/>
        <v>281323.273285</v>
      </c>
      <c r="AS1746" s="191">
        <f t="shared" si="7141"/>
        <v>280726.22194200003</v>
      </c>
      <c r="AT1746" s="191">
        <f t="shared" si="7141"/>
        <v>280129.170599</v>
      </c>
      <c r="AU1746" s="191">
        <f t="shared" si="7141"/>
        <v>279532.11925600003</v>
      </c>
      <c r="AW1746" s="191">
        <f t="shared" si="7142"/>
        <v>278935.06791300001</v>
      </c>
      <c r="AX1746" s="191">
        <f t="shared" si="7142"/>
        <v>278338.01657000004</v>
      </c>
      <c r="AY1746" s="191">
        <f t="shared" si="7142"/>
        <v>277740.96522700001</v>
      </c>
      <c r="AZ1746" s="191">
        <f t="shared" si="7142"/>
        <v>277143.91388400004</v>
      </c>
      <c r="BA1746" s="191">
        <f t="shared" si="7142"/>
        <v>276546.86254100001</v>
      </c>
      <c r="BB1746" s="191">
        <f t="shared" si="7142"/>
        <v>275949.81119800004</v>
      </c>
      <c r="BC1746" s="191">
        <f t="shared" si="7142"/>
        <v>275352.75985500001</v>
      </c>
      <c r="BD1746" s="191">
        <f t="shared" si="7142"/>
        <v>274755.70851200004</v>
      </c>
      <c r="BE1746" s="191">
        <f t="shared" si="7142"/>
        <v>274158.65716900001</v>
      </c>
      <c r="BF1746" s="191">
        <f t="shared" si="7142"/>
        <v>273561.60582600004</v>
      </c>
      <c r="BG1746" s="191">
        <f t="shared" si="7142"/>
        <v>272964.55448300001</v>
      </c>
      <c r="BH1746" s="191">
        <f t="shared" si="7142"/>
        <v>272367.50314000004</v>
      </c>
    </row>
    <row r="1747" spans="1:60" ht="16.5" customHeight="1" outlineLevel="1" x14ac:dyDescent="0.25">
      <c r="A1747" s="2">
        <f t="shared" si="7138"/>
        <v>40</v>
      </c>
      <c r="B1747" s="86" t="str">
        <f t="shared" si="7138"/>
        <v>PRE-09829</v>
      </c>
      <c r="C1747" s="86" t="str">
        <f t="shared" si="7138"/>
        <v>SPP TAU - Circuit 230013</v>
      </c>
      <c r="D1747" s="2" t="str">
        <f t="shared" si="7138"/>
        <v>PRE-09829.1</v>
      </c>
      <c r="E1747" s="162" t="str">
        <f t="shared" si="7138"/>
        <v>SPP TAU - Circuit 230013</v>
      </c>
      <c r="I1747" s="205">
        <v>0</v>
      </c>
      <c r="J1747" s="191">
        <f t="shared" ref="J1747:U1747" si="7148">J388-(J790+J1607)+J930</f>
        <v>0</v>
      </c>
      <c r="K1747" s="191">
        <f t="shared" si="7148"/>
        <v>0</v>
      </c>
      <c r="L1747" s="191">
        <f t="shared" si="7148"/>
        <v>0</v>
      </c>
      <c r="M1747" s="191">
        <f t="shared" si="7148"/>
        <v>0</v>
      </c>
      <c r="N1747" s="191">
        <f t="shared" si="7148"/>
        <v>0</v>
      </c>
      <c r="O1747" s="191">
        <f t="shared" si="7148"/>
        <v>0</v>
      </c>
      <c r="P1747" s="191">
        <f t="shared" si="7148"/>
        <v>0</v>
      </c>
      <c r="Q1747" s="191">
        <f t="shared" si="7148"/>
        <v>0</v>
      </c>
      <c r="R1747" s="191">
        <f t="shared" si="7148"/>
        <v>0</v>
      </c>
      <c r="S1747" s="191">
        <f t="shared" si="7148"/>
        <v>0</v>
      </c>
      <c r="T1747" s="191">
        <f t="shared" si="7148"/>
        <v>0</v>
      </c>
      <c r="U1747" s="191">
        <f t="shared" si="7148"/>
        <v>0</v>
      </c>
      <c r="W1747" s="191">
        <f t="shared" si="7140"/>
        <v>0</v>
      </c>
      <c r="X1747" s="191">
        <f t="shared" si="7140"/>
        <v>0</v>
      </c>
      <c r="Y1747" s="191">
        <f t="shared" si="7140"/>
        <v>0</v>
      </c>
      <c r="Z1747" s="191">
        <f t="shared" si="7140"/>
        <v>0</v>
      </c>
      <c r="AA1747" s="191">
        <f t="shared" si="7140"/>
        <v>0</v>
      </c>
      <c r="AB1747" s="191">
        <f t="shared" si="7140"/>
        <v>0</v>
      </c>
      <c r="AC1747" s="191">
        <f t="shared" si="7140"/>
        <v>165.47</v>
      </c>
      <c r="AD1747" s="191">
        <f t="shared" si="7140"/>
        <v>615.4</v>
      </c>
      <c r="AE1747" s="191">
        <f t="shared" si="7140"/>
        <v>4460.37</v>
      </c>
      <c r="AF1747" s="191">
        <f t="shared" si="7140"/>
        <v>5032.7699999999995</v>
      </c>
      <c r="AG1747" s="191">
        <f t="shared" si="7140"/>
        <v>5858.2699999999995</v>
      </c>
      <c r="AH1747" s="191">
        <f t="shared" si="7140"/>
        <v>7663.23</v>
      </c>
      <c r="AJ1747" s="191">
        <f t="shared" si="7141"/>
        <v>7663.23</v>
      </c>
      <c r="AK1747" s="191">
        <f t="shared" si="7141"/>
        <v>7663.23</v>
      </c>
      <c r="AL1747" s="191">
        <f t="shared" si="7141"/>
        <v>91863.23</v>
      </c>
      <c r="AM1747" s="191">
        <f t="shared" si="7141"/>
        <v>428663.23</v>
      </c>
      <c r="AN1747" s="191">
        <f t="shared" si="7141"/>
        <v>428663.23</v>
      </c>
      <c r="AO1747" s="191">
        <f t="shared" si="7141"/>
        <v>427763.04142033332</v>
      </c>
      <c r="AP1747" s="191">
        <f t="shared" si="7141"/>
        <v>426862.85284066666</v>
      </c>
      <c r="AQ1747" s="191">
        <f t="shared" si="7141"/>
        <v>425962.664261</v>
      </c>
      <c r="AR1747" s="191">
        <f t="shared" si="7141"/>
        <v>425062.47568133334</v>
      </c>
      <c r="AS1747" s="191">
        <f t="shared" si="7141"/>
        <v>424162.28710166668</v>
      </c>
      <c r="AT1747" s="191">
        <f t="shared" si="7141"/>
        <v>423262.09852199996</v>
      </c>
      <c r="AU1747" s="191">
        <f t="shared" si="7141"/>
        <v>422361.9099423333</v>
      </c>
      <c r="AW1747" s="191">
        <f t="shared" si="7142"/>
        <v>421461.72136266663</v>
      </c>
      <c r="AX1747" s="191">
        <f t="shared" si="7142"/>
        <v>420561.53278299997</v>
      </c>
      <c r="AY1747" s="191">
        <f t="shared" si="7142"/>
        <v>419661.34420333331</v>
      </c>
      <c r="AZ1747" s="191">
        <f t="shared" si="7142"/>
        <v>418761.15562366665</v>
      </c>
      <c r="BA1747" s="191">
        <f t="shared" si="7142"/>
        <v>417860.96704399999</v>
      </c>
      <c r="BB1747" s="191">
        <f t="shared" si="7142"/>
        <v>416960.77846433333</v>
      </c>
      <c r="BC1747" s="191">
        <f t="shared" si="7142"/>
        <v>416060.58988466667</v>
      </c>
      <c r="BD1747" s="191">
        <f t="shared" si="7142"/>
        <v>415160.40130500001</v>
      </c>
      <c r="BE1747" s="191">
        <f t="shared" si="7142"/>
        <v>414260.21272533335</v>
      </c>
      <c r="BF1747" s="191">
        <f t="shared" si="7142"/>
        <v>413360.02414566663</v>
      </c>
      <c r="BG1747" s="191">
        <f t="shared" si="7142"/>
        <v>412459.83556599997</v>
      </c>
      <c r="BH1747" s="191">
        <f t="shared" si="7142"/>
        <v>411559.6469863333</v>
      </c>
    </row>
    <row r="1748" spans="1:60" ht="16.5" customHeight="1" outlineLevel="1" x14ac:dyDescent="0.25">
      <c r="A1748" s="2">
        <f t="shared" si="7138"/>
        <v>41</v>
      </c>
      <c r="B1748" s="86" t="str">
        <f t="shared" si="7138"/>
        <v>PRE-09830</v>
      </c>
      <c r="C1748" s="86" t="str">
        <f t="shared" si="7138"/>
        <v>SPP TAU - Circuit 66030</v>
      </c>
      <c r="D1748" s="2" t="str">
        <f t="shared" si="7138"/>
        <v>PRE-09830.1</v>
      </c>
      <c r="E1748" s="162" t="str">
        <f t="shared" si="7138"/>
        <v>SPP TAU - Circuit 66030</v>
      </c>
      <c r="I1748" s="205">
        <v>0</v>
      </c>
      <c r="J1748" s="191">
        <f t="shared" ref="J1748:U1748" si="7149">J389-(J791+J1608)+J931</f>
        <v>0</v>
      </c>
      <c r="K1748" s="191">
        <f t="shared" si="7149"/>
        <v>0</v>
      </c>
      <c r="L1748" s="191">
        <f t="shared" si="7149"/>
        <v>0</v>
      </c>
      <c r="M1748" s="191">
        <f t="shared" si="7149"/>
        <v>0</v>
      </c>
      <c r="N1748" s="191">
        <f t="shared" si="7149"/>
        <v>0</v>
      </c>
      <c r="O1748" s="191">
        <f t="shared" si="7149"/>
        <v>0</v>
      </c>
      <c r="P1748" s="191">
        <f t="shared" si="7149"/>
        <v>0</v>
      </c>
      <c r="Q1748" s="191">
        <f t="shared" si="7149"/>
        <v>0</v>
      </c>
      <c r="R1748" s="191">
        <f t="shared" si="7149"/>
        <v>0</v>
      </c>
      <c r="S1748" s="191">
        <f t="shared" si="7149"/>
        <v>0</v>
      </c>
      <c r="T1748" s="191">
        <f t="shared" si="7149"/>
        <v>0</v>
      </c>
      <c r="U1748" s="191">
        <f t="shared" si="7149"/>
        <v>0</v>
      </c>
      <c r="W1748" s="191">
        <f t="shared" si="7140"/>
        <v>0</v>
      </c>
      <c r="X1748" s="191">
        <f t="shared" si="7140"/>
        <v>0</v>
      </c>
      <c r="Y1748" s="191">
        <f t="shared" si="7140"/>
        <v>0</v>
      </c>
      <c r="Z1748" s="191">
        <f t="shared" si="7140"/>
        <v>0</v>
      </c>
      <c r="AA1748" s="191">
        <f t="shared" si="7140"/>
        <v>0</v>
      </c>
      <c r="AB1748" s="191">
        <f t="shared" si="7140"/>
        <v>0</v>
      </c>
      <c r="AC1748" s="191">
        <f t="shared" si="7140"/>
        <v>131.32</v>
      </c>
      <c r="AD1748" s="191">
        <f t="shared" si="7140"/>
        <v>131.32</v>
      </c>
      <c r="AE1748" s="191">
        <f t="shared" si="7140"/>
        <v>131.32</v>
      </c>
      <c r="AF1748" s="191">
        <f t="shared" si="7140"/>
        <v>9465.6999999999989</v>
      </c>
      <c r="AG1748" s="191">
        <f t="shared" si="7140"/>
        <v>14231.99</v>
      </c>
      <c r="AH1748" s="191">
        <f t="shared" si="7140"/>
        <v>17050.849999999999</v>
      </c>
      <c r="AJ1748" s="191">
        <f t="shared" si="7141"/>
        <v>17050.849999999999</v>
      </c>
      <c r="AK1748" s="191">
        <f t="shared" si="7141"/>
        <v>17050.849999999999</v>
      </c>
      <c r="AL1748" s="191">
        <f t="shared" si="7141"/>
        <v>17050.849999999999</v>
      </c>
      <c r="AM1748" s="191">
        <f t="shared" si="7141"/>
        <v>995930.85</v>
      </c>
      <c r="AN1748" s="191">
        <f t="shared" si="7141"/>
        <v>1515960.85</v>
      </c>
      <c r="AO1748" s="191">
        <f t="shared" si="7141"/>
        <v>1515960.85</v>
      </c>
      <c r="AP1748" s="191">
        <f t="shared" si="7141"/>
        <v>1512777.3341983333</v>
      </c>
      <c r="AQ1748" s="191">
        <f t="shared" si="7141"/>
        <v>1509593.8183966668</v>
      </c>
      <c r="AR1748" s="191">
        <f t="shared" si="7141"/>
        <v>1506410.302595</v>
      </c>
      <c r="AS1748" s="191">
        <f t="shared" si="7141"/>
        <v>1503226.7867933335</v>
      </c>
      <c r="AT1748" s="191">
        <f t="shared" si="7141"/>
        <v>1500043.2709916667</v>
      </c>
      <c r="AU1748" s="191">
        <f t="shared" si="7141"/>
        <v>1496859.7551900002</v>
      </c>
      <c r="AW1748" s="191">
        <f t="shared" si="7142"/>
        <v>1493676.2393883334</v>
      </c>
      <c r="AX1748" s="191">
        <f t="shared" si="7142"/>
        <v>1490492.7235866669</v>
      </c>
      <c r="AY1748" s="191">
        <f t="shared" si="7142"/>
        <v>1487309.2077850001</v>
      </c>
      <c r="AZ1748" s="191">
        <f t="shared" si="7142"/>
        <v>1484125.6919833333</v>
      </c>
      <c r="BA1748" s="191">
        <f t="shared" si="7142"/>
        <v>1480942.1761816668</v>
      </c>
      <c r="BB1748" s="191">
        <f t="shared" si="7142"/>
        <v>1477758.66038</v>
      </c>
      <c r="BC1748" s="191">
        <f t="shared" si="7142"/>
        <v>1474575.1445783335</v>
      </c>
      <c r="BD1748" s="191">
        <f t="shared" si="7142"/>
        <v>1471391.6287766667</v>
      </c>
      <c r="BE1748" s="191">
        <f t="shared" si="7142"/>
        <v>1468208.1129750002</v>
      </c>
      <c r="BF1748" s="191">
        <f t="shared" si="7142"/>
        <v>1465024.5971733334</v>
      </c>
      <c r="BG1748" s="191">
        <f t="shared" si="7142"/>
        <v>1461841.0813716669</v>
      </c>
      <c r="BH1748" s="191">
        <f t="shared" si="7142"/>
        <v>1458657.5655700001</v>
      </c>
    </row>
    <row r="1749" spans="1:60" ht="16.5" customHeight="1" outlineLevel="1" x14ac:dyDescent="0.25">
      <c r="A1749" s="2">
        <f t="shared" si="7138"/>
        <v>42</v>
      </c>
      <c r="B1749" s="86" t="str">
        <f t="shared" si="7138"/>
        <v>PRE-09831</v>
      </c>
      <c r="C1749" s="86" t="str">
        <f t="shared" si="7138"/>
        <v>SPP TAU - Circuit 66025</v>
      </c>
      <c r="D1749" s="2" t="str">
        <f t="shared" si="7138"/>
        <v>PRE-09831.1</v>
      </c>
      <c r="E1749" s="162" t="str">
        <f t="shared" si="7138"/>
        <v>SPP TAU - Circuit 66025</v>
      </c>
      <c r="I1749" s="205">
        <v>0</v>
      </c>
      <c r="J1749" s="191">
        <f t="shared" ref="J1749:U1749" si="7150">J390-(J792+J1609)+J932</f>
        <v>0</v>
      </c>
      <c r="K1749" s="191">
        <f t="shared" si="7150"/>
        <v>0</v>
      </c>
      <c r="L1749" s="191">
        <f t="shared" si="7150"/>
        <v>0</v>
      </c>
      <c r="M1749" s="191">
        <f t="shared" si="7150"/>
        <v>0</v>
      </c>
      <c r="N1749" s="191">
        <f t="shared" si="7150"/>
        <v>0</v>
      </c>
      <c r="O1749" s="191">
        <f t="shared" si="7150"/>
        <v>0</v>
      </c>
      <c r="P1749" s="191">
        <f t="shared" si="7150"/>
        <v>0</v>
      </c>
      <c r="Q1749" s="191">
        <f t="shared" si="7150"/>
        <v>0</v>
      </c>
      <c r="R1749" s="191">
        <f t="shared" si="7150"/>
        <v>0</v>
      </c>
      <c r="S1749" s="191">
        <f t="shared" si="7150"/>
        <v>0</v>
      </c>
      <c r="T1749" s="191">
        <f t="shared" si="7150"/>
        <v>0</v>
      </c>
      <c r="U1749" s="191">
        <f t="shared" si="7150"/>
        <v>0</v>
      </c>
      <c r="W1749" s="191">
        <f t="shared" si="7140"/>
        <v>0</v>
      </c>
      <c r="X1749" s="191">
        <f t="shared" si="7140"/>
        <v>0</v>
      </c>
      <c r="Y1749" s="191">
        <f t="shared" si="7140"/>
        <v>705.87</v>
      </c>
      <c r="Z1749" s="191">
        <f t="shared" si="7140"/>
        <v>705.87</v>
      </c>
      <c r="AA1749" s="191">
        <f t="shared" si="7140"/>
        <v>705.87</v>
      </c>
      <c r="AB1749" s="191">
        <f t="shared" si="7140"/>
        <v>12758.51</v>
      </c>
      <c r="AC1749" s="191">
        <f t="shared" si="7140"/>
        <v>28402.18</v>
      </c>
      <c r="AD1749" s="191">
        <f t="shared" si="7140"/>
        <v>101339.87</v>
      </c>
      <c r="AE1749" s="191">
        <f t="shared" si="7140"/>
        <v>416044.4</v>
      </c>
      <c r="AF1749" s="191">
        <f t="shared" si="7140"/>
        <v>817848.77</v>
      </c>
      <c r="AG1749" s="191">
        <f t="shared" si="7140"/>
        <v>1544428.3900000006</v>
      </c>
      <c r="AH1749" s="191">
        <f t="shared" si="7140"/>
        <v>1765443.9300000006</v>
      </c>
      <c r="AJ1749" s="191">
        <f t="shared" si="7141"/>
        <v>1765443.9300000006</v>
      </c>
      <c r="AK1749" s="191">
        <f t="shared" si="7141"/>
        <v>1765443.9300000006</v>
      </c>
      <c r="AL1749" s="191">
        <f t="shared" si="7141"/>
        <v>1765443.9300000006</v>
      </c>
      <c r="AM1749" s="191">
        <f t="shared" si="7141"/>
        <v>1765443.9300000006</v>
      </c>
      <c r="AN1749" s="191">
        <f t="shared" si="7141"/>
        <v>1765443.9300000006</v>
      </c>
      <c r="AO1749" s="191">
        <f t="shared" si="7141"/>
        <v>3141993.9300000006</v>
      </c>
      <c r="AP1749" s="191">
        <f t="shared" si="7141"/>
        <v>4090283.9300000006</v>
      </c>
      <c r="AQ1749" s="191">
        <f t="shared" si="7141"/>
        <v>4090283.9300000006</v>
      </c>
      <c r="AR1749" s="191">
        <f t="shared" si="7141"/>
        <v>4081694.3295836672</v>
      </c>
      <c r="AS1749" s="191">
        <f t="shared" si="7141"/>
        <v>4073104.7291673338</v>
      </c>
      <c r="AT1749" s="191">
        <f t="shared" si="7141"/>
        <v>4064515.1287510009</v>
      </c>
      <c r="AU1749" s="191">
        <f t="shared" si="7141"/>
        <v>4055925.5283346674</v>
      </c>
      <c r="AW1749" s="191">
        <f t="shared" si="7142"/>
        <v>4047335.927918334</v>
      </c>
      <c r="AX1749" s="191">
        <f t="shared" si="7142"/>
        <v>4038746.3275020006</v>
      </c>
      <c r="AY1749" s="191">
        <f t="shared" si="7142"/>
        <v>4030156.7270856672</v>
      </c>
      <c r="AZ1749" s="191">
        <f t="shared" si="7142"/>
        <v>4021567.1266693338</v>
      </c>
      <c r="BA1749" s="191">
        <f t="shared" si="7142"/>
        <v>4012977.5262530008</v>
      </c>
      <c r="BB1749" s="191">
        <f t="shared" si="7142"/>
        <v>4004387.9258366674</v>
      </c>
      <c r="BC1749" s="191">
        <f t="shared" si="7142"/>
        <v>3995798.325420334</v>
      </c>
      <c r="BD1749" s="191">
        <f t="shared" si="7142"/>
        <v>3987208.7250040006</v>
      </c>
      <c r="BE1749" s="191">
        <f t="shared" si="7142"/>
        <v>3978619.1245876672</v>
      </c>
      <c r="BF1749" s="191">
        <f t="shared" si="7142"/>
        <v>3970029.5241713338</v>
      </c>
      <c r="BG1749" s="191">
        <f t="shared" si="7142"/>
        <v>3961439.9237550008</v>
      </c>
      <c r="BH1749" s="191">
        <f t="shared" si="7142"/>
        <v>3952850.3233386674</v>
      </c>
    </row>
    <row r="1750" spans="1:60" ht="16.5" customHeight="1" outlineLevel="1" x14ac:dyDescent="0.25">
      <c r="A1750" s="2">
        <f t="shared" si="7138"/>
        <v>43</v>
      </c>
      <c r="B1750" s="86" t="str">
        <f t="shared" si="7138"/>
        <v>PRE-09832</v>
      </c>
      <c r="C1750" s="86" t="str">
        <f t="shared" si="7138"/>
        <v>SPP TAU - Circuit 66020</v>
      </c>
      <c r="D1750" s="2" t="str">
        <f t="shared" si="7138"/>
        <v>PRE-09832.1</v>
      </c>
      <c r="E1750" s="162" t="str">
        <f t="shared" si="7138"/>
        <v>SPP TAU - Circuit 66020</v>
      </c>
      <c r="I1750" s="205">
        <v>0</v>
      </c>
      <c r="J1750" s="191">
        <f t="shared" ref="J1750:U1750" si="7151">J391-(J793+J1610)+J933</f>
        <v>0</v>
      </c>
      <c r="K1750" s="191">
        <f t="shared" si="7151"/>
        <v>0</v>
      </c>
      <c r="L1750" s="191">
        <f t="shared" si="7151"/>
        <v>0</v>
      </c>
      <c r="M1750" s="191">
        <f t="shared" si="7151"/>
        <v>0</v>
      </c>
      <c r="N1750" s="191">
        <f t="shared" si="7151"/>
        <v>0</v>
      </c>
      <c r="O1750" s="191">
        <f t="shared" si="7151"/>
        <v>0</v>
      </c>
      <c r="P1750" s="191">
        <f t="shared" si="7151"/>
        <v>0</v>
      </c>
      <c r="Q1750" s="191">
        <f t="shared" si="7151"/>
        <v>0</v>
      </c>
      <c r="R1750" s="191">
        <f t="shared" si="7151"/>
        <v>0</v>
      </c>
      <c r="S1750" s="191">
        <f t="shared" si="7151"/>
        <v>0</v>
      </c>
      <c r="T1750" s="191">
        <f t="shared" si="7151"/>
        <v>0</v>
      </c>
      <c r="U1750" s="191">
        <f t="shared" si="7151"/>
        <v>0</v>
      </c>
      <c r="W1750" s="191">
        <f t="shared" si="7140"/>
        <v>0</v>
      </c>
      <c r="X1750" s="191">
        <f t="shared" si="7140"/>
        <v>0</v>
      </c>
      <c r="Y1750" s="191">
        <f t="shared" si="7140"/>
        <v>0</v>
      </c>
      <c r="Z1750" s="191">
        <f t="shared" si="7140"/>
        <v>0</v>
      </c>
      <c r="AA1750" s="191">
        <f t="shared" si="7140"/>
        <v>0</v>
      </c>
      <c r="AB1750" s="191">
        <f t="shared" si="7140"/>
        <v>0</v>
      </c>
      <c r="AC1750" s="191">
        <f t="shared" si="7140"/>
        <v>393.97</v>
      </c>
      <c r="AD1750" s="191">
        <f t="shared" si="7140"/>
        <v>393.97</v>
      </c>
      <c r="AE1750" s="191">
        <f t="shared" si="7140"/>
        <v>297.75</v>
      </c>
      <c r="AF1750" s="191">
        <f t="shared" si="7140"/>
        <v>3830.63</v>
      </c>
      <c r="AG1750" s="191">
        <f t="shared" si="7140"/>
        <v>4113.6500000000005</v>
      </c>
      <c r="AH1750" s="191">
        <f t="shared" si="7140"/>
        <v>4113.6500000000005</v>
      </c>
      <c r="AJ1750" s="191">
        <f t="shared" si="7141"/>
        <v>4113.6500000000005</v>
      </c>
      <c r="AK1750" s="191">
        <f t="shared" si="7141"/>
        <v>4113.6500000000005</v>
      </c>
      <c r="AL1750" s="191">
        <f t="shared" si="7141"/>
        <v>4113.6500000000005</v>
      </c>
      <c r="AM1750" s="191">
        <f t="shared" si="7141"/>
        <v>4113.6500000000005</v>
      </c>
      <c r="AN1750" s="191">
        <f t="shared" si="7141"/>
        <v>4113.6500000000005</v>
      </c>
      <c r="AO1750" s="191">
        <f t="shared" si="7141"/>
        <v>4113.6500000000005</v>
      </c>
      <c r="AP1750" s="191">
        <f t="shared" si="7141"/>
        <v>310013.90000000002</v>
      </c>
      <c r="AQ1750" s="191">
        <f t="shared" si="7141"/>
        <v>310013.90000000002</v>
      </c>
      <c r="AR1750" s="191">
        <f t="shared" si="7141"/>
        <v>309362.86657666671</v>
      </c>
      <c r="AS1750" s="191">
        <f t="shared" si="7141"/>
        <v>308711.83315333334</v>
      </c>
      <c r="AT1750" s="191">
        <f t="shared" si="7141"/>
        <v>308060.79973000003</v>
      </c>
      <c r="AU1750" s="191">
        <f t="shared" si="7141"/>
        <v>307409.76630666672</v>
      </c>
      <c r="AW1750" s="191">
        <f t="shared" si="7142"/>
        <v>306758.73288333334</v>
      </c>
      <c r="AX1750" s="191">
        <f t="shared" si="7142"/>
        <v>306107.69946000003</v>
      </c>
      <c r="AY1750" s="191">
        <f t="shared" si="7142"/>
        <v>305456.66603666666</v>
      </c>
      <c r="AZ1750" s="191">
        <f t="shared" si="7142"/>
        <v>304805.63261333335</v>
      </c>
      <c r="BA1750" s="191">
        <f t="shared" si="7142"/>
        <v>304154.59919000004</v>
      </c>
      <c r="BB1750" s="191">
        <f t="shared" si="7142"/>
        <v>303503.56576666667</v>
      </c>
      <c r="BC1750" s="191">
        <f t="shared" si="7142"/>
        <v>302852.53234333335</v>
      </c>
      <c r="BD1750" s="191">
        <f t="shared" si="7142"/>
        <v>302201.49892000004</v>
      </c>
      <c r="BE1750" s="191">
        <f t="shared" si="7142"/>
        <v>301550.46549666667</v>
      </c>
      <c r="BF1750" s="191">
        <f t="shared" si="7142"/>
        <v>300899.43207333336</v>
      </c>
      <c r="BG1750" s="191">
        <f t="shared" si="7142"/>
        <v>300248.39865000005</v>
      </c>
      <c r="BH1750" s="191">
        <f t="shared" si="7142"/>
        <v>299597.36522666668</v>
      </c>
    </row>
    <row r="1751" spans="1:60" ht="16.5" customHeight="1" outlineLevel="1" x14ac:dyDescent="0.25">
      <c r="A1751" s="2">
        <f t="shared" ref="A1751:E1760" si="7152">A50</f>
        <v>44</v>
      </c>
      <c r="B1751" s="86" t="str">
        <f t="shared" si="7152"/>
        <v>PRE-09833</v>
      </c>
      <c r="C1751" s="86" t="str">
        <f t="shared" si="7152"/>
        <v>SPP TAU - Circuit 66027</v>
      </c>
      <c r="D1751" s="2" t="str">
        <f t="shared" si="7152"/>
        <v>PRE-09833.1</v>
      </c>
      <c r="E1751" s="162" t="str">
        <f t="shared" si="7152"/>
        <v>SPP TAU - Circuit 66027</v>
      </c>
      <c r="I1751" s="205">
        <v>0</v>
      </c>
      <c r="J1751" s="191">
        <f t="shared" ref="J1751:U1751" si="7153">J392-(J794+J1611)+J934</f>
        <v>0</v>
      </c>
      <c r="K1751" s="191">
        <f t="shared" si="7153"/>
        <v>0</v>
      </c>
      <c r="L1751" s="191">
        <f t="shared" si="7153"/>
        <v>0</v>
      </c>
      <c r="M1751" s="191">
        <f t="shared" si="7153"/>
        <v>0</v>
      </c>
      <c r="N1751" s="191">
        <f t="shared" si="7153"/>
        <v>0</v>
      </c>
      <c r="O1751" s="191">
        <f t="shared" si="7153"/>
        <v>0</v>
      </c>
      <c r="P1751" s="191">
        <f t="shared" si="7153"/>
        <v>0</v>
      </c>
      <c r="Q1751" s="191">
        <f t="shared" si="7153"/>
        <v>0</v>
      </c>
      <c r="R1751" s="191">
        <f t="shared" si="7153"/>
        <v>0</v>
      </c>
      <c r="S1751" s="191">
        <f t="shared" si="7153"/>
        <v>0</v>
      </c>
      <c r="T1751" s="191">
        <f t="shared" si="7153"/>
        <v>0</v>
      </c>
      <c r="U1751" s="191">
        <f t="shared" si="7153"/>
        <v>0</v>
      </c>
      <c r="W1751" s="191">
        <f t="shared" ref="W1751:AH1760" si="7154">+SUMIFS(W$286:W$484,$D$286:$D$484,$D1751)-(SUMIFS(W$688:W$886,$D$688:$D$886,$D1751)+SUMIFS(W$1527:W$1703,$D$1527:$D$1703,$D1751))+SUMIFS(W$889:W$1026,$D$889:$D$1026,$D1751)</f>
        <v>0</v>
      </c>
      <c r="X1751" s="191">
        <f t="shared" si="7154"/>
        <v>0</v>
      </c>
      <c r="Y1751" s="191">
        <f t="shared" si="7154"/>
        <v>0</v>
      </c>
      <c r="Z1751" s="191">
        <f t="shared" si="7154"/>
        <v>0</v>
      </c>
      <c r="AA1751" s="191">
        <f t="shared" si="7154"/>
        <v>0</v>
      </c>
      <c r="AB1751" s="191">
        <f t="shared" si="7154"/>
        <v>0</v>
      </c>
      <c r="AC1751" s="191">
        <f t="shared" si="7154"/>
        <v>328.31</v>
      </c>
      <c r="AD1751" s="191">
        <f t="shared" si="7154"/>
        <v>265.34000000000003</v>
      </c>
      <c r="AE1751" s="191">
        <f t="shared" si="7154"/>
        <v>265.34000000000003</v>
      </c>
      <c r="AF1751" s="191">
        <f t="shared" si="7154"/>
        <v>4693.82</v>
      </c>
      <c r="AG1751" s="191">
        <f t="shared" si="7154"/>
        <v>4693.82</v>
      </c>
      <c r="AH1751" s="191">
        <f t="shared" si="7154"/>
        <v>4693.82</v>
      </c>
      <c r="AJ1751" s="191">
        <f t="shared" ref="AJ1751:AU1760" si="7155">+SUMIFS(AJ$286:AJ$484,$D$286:$D$484,$D1751)-(SUMIFS(AJ$688:AJ$886,$D$688:$D$886,$D1751)+SUMIFS(AJ$1527:AJ$1703,$D$1527:$D$1703,$D1751))+SUMIFS(AJ$889:AJ$1026,$D$889:$D$1026,$D1751)</f>
        <v>4693.82</v>
      </c>
      <c r="AK1751" s="191">
        <f t="shared" si="7155"/>
        <v>4693.82</v>
      </c>
      <c r="AL1751" s="191">
        <f t="shared" si="7155"/>
        <v>4693.82</v>
      </c>
      <c r="AM1751" s="191">
        <f t="shared" si="7155"/>
        <v>4693.82</v>
      </c>
      <c r="AN1751" s="191">
        <f t="shared" si="7155"/>
        <v>4693.82</v>
      </c>
      <c r="AO1751" s="191">
        <f t="shared" si="7155"/>
        <v>4693.82</v>
      </c>
      <c r="AP1751" s="191">
        <f t="shared" si="7155"/>
        <v>127053.82</v>
      </c>
      <c r="AQ1751" s="191">
        <f t="shared" si="7155"/>
        <v>555313.82000000007</v>
      </c>
      <c r="AR1751" s="191">
        <f t="shared" si="7155"/>
        <v>555313.82000000007</v>
      </c>
      <c r="AS1751" s="191">
        <f t="shared" si="7155"/>
        <v>554147.66322466673</v>
      </c>
      <c r="AT1751" s="191">
        <f t="shared" si="7155"/>
        <v>552981.50644933339</v>
      </c>
      <c r="AU1751" s="191">
        <f t="shared" si="7155"/>
        <v>551815.34967400006</v>
      </c>
      <c r="AW1751" s="191">
        <f t="shared" ref="AW1751:BH1760" si="7156">+SUMIFS(AW$286:AW$484,$D$286:$D$484,$D1751)-(SUMIFS(AW$688:AW$886,$D$688:$D$886,$D1751)+SUMIFS(AW$1527:AW$1703,$D$1527:$D$1703,$D1751))+SUMIFS(AW$889:AW$1026,$D$889:$D$1026,$D1751)</f>
        <v>550649.19289866672</v>
      </c>
      <c r="AX1751" s="191">
        <f t="shared" si="7156"/>
        <v>549483.03612333338</v>
      </c>
      <c r="AY1751" s="191">
        <f t="shared" si="7156"/>
        <v>548316.87934800005</v>
      </c>
      <c r="AZ1751" s="191">
        <f t="shared" si="7156"/>
        <v>547150.72257266671</v>
      </c>
      <c r="BA1751" s="191">
        <f t="shared" si="7156"/>
        <v>545984.56579733337</v>
      </c>
      <c r="BB1751" s="191">
        <f t="shared" si="7156"/>
        <v>544818.40902200004</v>
      </c>
      <c r="BC1751" s="191">
        <f t="shared" si="7156"/>
        <v>543652.2522466667</v>
      </c>
      <c r="BD1751" s="191">
        <f t="shared" si="7156"/>
        <v>542486.09547133336</v>
      </c>
      <c r="BE1751" s="191">
        <f t="shared" si="7156"/>
        <v>541319.93869600003</v>
      </c>
      <c r="BF1751" s="191">
        <f t="shared" si="7156"/>
        <v>540153.78192066669</v>
      </c>
      <c r="BG1751" s="191">
        <f t="shared" si="7156"/>
        <v>538987.62514533335</v>
      </c>
      <c r="BH1751" s="191">
        <f t="shared" si="7156"/>
        <v>537821.46837000002</v>
      </c>
    </row>
    <row r="1752" spans="1:60" ht="16.5" customHeight="1" outlineLevel="1" x14ac:dyDescent="0.25">
      <c r="A1752" s="2">
        <f t="shared" si="7152"/>
        <v>45</v>
      </c>
      <c r="B1752" s="86" t="str">
        <f t="shared" si="7152"/>
        <v>PRE-09834</v>
      </c>
      <c r="C1752" s="86" t="str">
        <f t="shared" si="7152"/>
        <v>SPP TAU - Circuit 66008</v>
      </c>
      <c r="D1752" s="2" t="str">
        <f t="shared" si="7152"/>
        <v>PRE-09834.1</v>
      </c>
      <c r="E1752" s="162" t="str">
        <f t="shared" si="7152"/>
        <v>SPP TAU - Circuit 66008</v>
      </c>
      <c r="I1752" s="205">
        <v>0</v>
      </c>
      <c r="J1752" s="191">
        <f t="shared" ref="J1752:U1752" si="7157">J393-(J795+J1612)+J935</f>
        <v>0</v>
      </c>
      <c r="K1752" s="191">
        <f t="shared" si="7157"/>
        <v>0</v>
      </c>
      <c r="L1752" s="191">
        <f t="shared" si="7157"/>
        <v>0</v>
      </c>
      <c r="M1752" s="191">
        <f t="shared" si="7157"/>
        <v>0</v>
      </c>
      <c r="N1752" s="191">
        <f t="shared" si="7157"/>
        <v>0</v>
      </c>
      <c r="O1752" s="191">
        <f t="shared" si="7157"/>
        <v>0</v>
      </c>
      <c r="P1752" s="191">
        <f t="shared" si="7157"/>
        <v>0</v>
      </c>
      <c r="Q1752" s="191">
        <f t="shared" si="7157"/>
        <v>0</v>
      </c>
      <c r="R1752" s="191">
        <f t="shared" si="7157"/>
        <v>0</v>
      </c>
      <c r="S1752" s="191">
        <f t="shared" si="7157"/>
        <v>0</v>
      </c>
      <c r="T1752" s="191">
        <f t="shared" si="7157"/>
        <v>0</v>
      </c>
      <c r="U1752" s="191">
        <f t="shared" si="7157"/>
        <v>0</v>
      </c>
      <c r="W1752" s="191">
        <f t="shared" si="7154"/>
        <v>0</v>
      </c>
      <c r="X1752" s="191">
        <f t="shared" si="7154"/>
        <v>0</v>
      </c>
      <c r="Y1752" s="191">
        <f t="shared" si="7154"/>
        <v>0</v>
      </c>
      <c r="Z1752" s="191">
        <f t="shared" si="7154"/>
        <v>0</v>
      </c>
      <c r="AA1752" s="191">
        <f t="shared" si="7154"/>
        <v>0</v>
      </c>
      <c r="AB1752" s="191">
        <f t="shared" si="7154"/>
        <v>0</v>
      </c>
      <c r="AC1752" s="191">
        <f t="shared" si="7154"/>
        <v>393.97</v>
      </c>
      <c r="AD1752" s="191">
        <f t="shared" si="7154"/>
        <v>393.97</v>
      </c>
      <c r="AE1752" s="191">
        <f t="shared" si="7154"/>
        <v>393.97</v>
      </c>
      <c r="AF1752" s="191">
        <f t="shared" si="7154"/>
        <v>393.97</v>
      </c>
      <c r="AG1752" s="191">
        <f t="shared" si="7154"/>
        <v>2285.0500000000002</v>
      </c>
      <c r="AH1752" s="191">
        <f t="shared" si="7154"/>
        <v>2285.0500000000002</v>
      </c>
      <c r="AJ1752" s="191">
        <f t="shared" si="7155"/>
        <v>8945.0499999999993</v>
      </c>
      <c r="AK1752" s="191">
        <f t="shared" si="7155"/>
        <v>8945.0499999999993</v>
      </c>
      <c r="AL1752" s="191">
        <f t="shared" si="7155"/>
        <v>8945.0499999999993</v>
      </c>
      <c r="AM1752" s="191">
        <f t="shared" si="7155"/>
        <v>8945.0499999999993</v>
      </c>
      <c r="AN1752" s="191">
        <f t="shared" si="7155"/>
        <v>8945.0499999999993</v>
      </c>
      <c r="AO1752" s="191">
        <f t="shared" si="7155"/>
        <v>8945.0499999999993</v>
      </c>
      <c r="AP1752" s="191">
        <f t="shared" si="7155"/>
        <v>8945.0499999999993</v>
      </c>
      <c r="AQ1752" s="191">
        <f t="shared" si="7155"/>
        <v>284255.05</v>
      </c>
      <c r="AR1752" s="191">
        <f t="shared" si="7155"/>
        <v>284255.05</v>
      </c>
      <c r="AS1752" s="191">
        <f t="shared" si="7155"/>
        <v>283658.11617833329</v>
      </c>
      <c r="AT1752" s="191">
        <f t="shared" si="7155"/>
        <v>283061.18235666666</v>
      </c>
      <c r="AU1752" s="191">
        <f t="shared" si="7155"/>
        <v>282464.24853499996</v>
      </c>
      <c r="AW1752" s="191">
        <f t="shared" si="7156"/>
        <v>281867.31471333333</v>
      </c>
      <c r="AX1752" s="191">
        <f t="shared" si="7156"/>
        <v>281270.38089166663</v>
      </c>
      <c r="AY1752" s="191">
        <f t="shared" si="7156"/>
        <v>280673.44706999999</v>
      </c>
      <c r="AZ1752" s="191">
        <f t="shared" si="7156"/>
        <v>280076.5132483333</v>
      </c>
      <c r="BA1752" s="191">
        <f t="shared" si="7156"/>
        <v>279479.57942666666</v>
      </c>
      <c r="BB1752" s="191">
        <f t="shared" si="7156"/>
        <v>278882.64560499997</v>
      </c>
      <c r="BC1752" s="191">
        <f t="shared" si="7156"/>
        <v>278285.71178333333</v>
      </c>
      <c r="BD1752" s="191">
        <f t="shared" si="7156"/>
        <v>277688.77796166664</v>
      </c>
      <c r="BE1752" s="191">
        <f t="shared" si="7156"/>
        <v>277091.84414</v>
      </c>
      <c r="BF1752" s="191">
        <f t="shared" si="7156"/>
        <v>276494.91031833331</v>
      </c>
      <c r="BG1752" s="191">
        <f t="shared" si="7156"/>
        <v>275897.97649666667</v>
      </c>
      <c r="BH1752" s="191">
        <f t="shared" si="7156"/>
        <v>275301.04267499998</v>
      </c>
    </row>
    <row r="1753" spans="1:60" ht="16.5" customHeight="1" outlineLevel="1" x14ac:dyDescent="0.25">
      <c r="A1753" s="2">
        <f t="shared" si="7152"/>
        <v>46</v>
      </c>
      <c r="B1753" s="86" t="str">
        <f t="shared" si="7152"/>
        <v>PRE-09835</v>
      </c>
      <c r="C1753" s="86" t="str">
        <f t="shared" si="7152"/>
        <v>SPP TAU - Circuit 66001</v>
      </c>
      <c r="D1753" s="2" t="str">
        <f t="shared" si="7152"/>
        <v>PRE-09835.1</v>
      </c>
      <c r="E1753" s="162" t="str">
        <f t="shared" si="7152"/>
        <v>SPP TAU - Circuit 66001</v>
      </c>
      <c r="I1753" s="205">
        <v>0</v>
      </c>
      <c r="J1753" s="191">
        <f t="shared" ref="J1753:U1753" si="7158">J394-(J796+J1613)+J936</f>
        <v>0</v>
      </c>
      <c r="K1753" s="191">
        <f t="shared" si="7158"/>
        <v>0</v>
      </c>
      <c r="L1753" s="191">
        <f t="shared" si="7158"/>
        <v>0</v>
      </c>
      <c r="M1753" s="191">
        <f t="shared" si="7158"/>
        <v>0</v>
      </c>
      <c r="N1753" s="191">
        <f t="shared" si="7158"/>
        <v>0</v>
      </c>
      <c r="O1753" s="191">
        <f t="shared" si="7158"/>
        <v>0</v>
      </c>
      <c r="P1753" s="191">
        <f t="shared" si="7158"/>
        <v>0</v>
      </c>
      <c r="Q1753" s="191">
        <f t="shared" si="7158"/>
        <v>0</v>
      </c>
      <c r="R1753" s="191">
        <f t="shared" si="7158"/>
        <v>0</v>
      </c>
      <c r="S1753" s="191">
        <f t="shared" si="7158"/>
        <v>0</v>
      </c>
      <c r="T1753" s="191">
        <f t="shared" si="7158"/>
        <v>0</v>
      </c>
      <c r="U1753" s="191">
        <f t="shared" si="7158"/>
        <v>0</v>
      </c>
      <c r="W1753" s="191">
        <f t="shared" si="7154"/>
        <v>0</v>
      </c>
      <c r="X1753" s="191">
        <f t="shared" si="7154"/>
        <v>0</v>
      </c>
      <c r="Y1753" s="191">
        <f t="shared" si="7154"/>
        <v>656.62</v>
      </c>
      <c r="Z1753" s="191">
        <f t="shared" si="7154"/>
        <v>656.62</v>
      </c>
      <c r="AA1753" s="191">
        <f t="shared" si="7154"/>
        <v>21460.05</v>
      </c>
      <c r="AB1753" s="191">
        <f t="shared" si="7154"/>
        <v>19013.25</v>
      </c>
      <c r="AC1753" s="191">
        <f t="shared" si="7154"/>
        <v>28874.03</v>
      </c>
      <c r="AD1753" s="191">
        <f t="shared" si="7154"/>
        <v>155114.94</v>
      </c>
      <c r="AE1753" s="191">
        <f t="shared" si="7154"/>
        <v>169956.73</v>
      </c>
      <c r="AF1753" s="191">
        <f t="shared" si="7154"/>
        <v>251155.03000000003</v>
      </c>
      <c r="AG1753" s="191">
        <f t="shared" si="7154"/>
        <v>276383.21000000002</v>
      </c>
      <c r="AH1753" s="191">
        <f t="shared" si="7154"/>
        <v>575486.39999999979</v>
      </c>
      <c r="AJ1753" s="191">
        <f t="shared" si="7155"/>
        <v>575486.39999999979</v>
      </c>
      <c r="AK1753" s="191">
        <f t="shared" si="7155"/>
        <v>575486.39999999979</v>
      </c>
      <c r="AL1753" s="191">
        <f t="shared" si="7155"/>
        <v>575486.39999999979</v>
      </c>
      <c r="AM1753" s="191">
        <f t="shared" si="7155"/>
        <v>575486.39999999979</v>
      </c>
      <c r="AN1753" s="191">
        <f t="shared" si="7155"/>
        <v>575486.39999999979</v>
      </c>
      <c r="AO1753" s="191">
        <f t="shared" si="7155"/>
        <v>575486.39999999979</v>
      </c>
      <c r="AP1753" s="191">
        <f t="shared" si="7155"/>
        <v>575486.39999999979</v>
      </c>
      <c r="AQ1753" s="191">
        <f t="shared" si="7155"/>
        <v>979089.39999999979</v>
      </c>
      <c r="AR1753" s="191">
        <f t="shared" si="7155"/>
        <v>2355639.4</v>
      </c>
      <c r="AS1753" s="191">
        <f t="shared" si="7155"/>
        <v>2452959.4</v>
      </c>
      <c r="AT1753" s="191">
        <f t="shared" si="7155"/>
        <v>2452959.4</v>
      </c>
      <c r="AU1753" s="191">
        <f t="shared" si="7155"/>
        <v>2447808.1871933332</v>
      </c>
      <c r="AW1753" s="191">
        <f t="shared" si="7156"/>
        <v>2442656.9743866664</v>
      </c>
      <c r="AX1753" s="191">
        <f t="shared" si="7156"/>
        <v>2437505.7615799997</v>
      </c>
      <c r="AY1753" s="191">
        <f t="shared" si="7156"/>
        <v>2432354.5487733334</v>
      </c>
      <c r="AZ1753" s="191">
        <f t="shared" si="7156"/>
        <v>2427203.3359666667</v>
      </c>
      <c r="BA1753" s="191">
        <f t="shared" si="7156"/>
        <v>2422052.12316</v>
      </c>
      <c r="BB1753" s="191">
        <f t="shared" si="7156"/>
        <v>2416900.9103533332</v>
      </c>
      <c r="BC1753" s="191">
        <f t="shared" si="7156"/>
        <v>2411749.6975466665</v>
      </c>
      <c r="BD1753" s="191">
        <f t="shared" si="7156"/>
        <v>2406598.4847399998</v>
      </c>
      <c r="BE1753" s="191">
        <f t="shared" si="7156"/>
        <v>2401447.271933333</v>
      </c>
      <c r="BF1753" s="191">
        <f t="shared" si="7156"/>
        <v>2396296.0591266667</v>
      </c>
      <c r="BG1753" s="191">
        <f t="shared" si="7156"/>
        <v>2391144.84632</v>
      </c>
      <c r="BH1753" s="191">
        <f t="shared" si="7156"/>
        <v>2385993.6335133333</v>
      </c>
    </row>
    <row r="1754" spans="1:60" ht="16.5" customHeight="1" outlineLevel="1" x14ac:dyDescent="0.25">
      <c r="A1754" s="2">
        <f t="shared" si="7152"/>
        <v>47</v>
      </c>
      <c r="B1754" s="86" t="str">
        <f t="shared" si="7152"/>
        <v>PRE-10042</v>
      </c>
      <c r="C1754" s="86" t="str">
        <f t="shared" si="7152"/>
        <v>SPP TAU - Circuit 66045</v>
      </c>
      <c r="D1754" s="2" t="str">
        <f t="shared" si="7152"/>
        <v>PRE-10042.1</v>
      </c>
      <c r="E1754" s="162" t="str">
        <f t="shared" si="7152"/>
        <v>SPP TAU - Circuit 66045</v>
      </c>
      <c r="I1754" s="205">
        <v>0</v>
      </c>
      <c r="J1754" s="191">
        <f t="shared" ref="J1754:U1754" si="7159">J395-(J797+J1614)+J937</f>
        <v>0</v>
      </c>
      <c r="K1754" s="191">
        <f t="shared" si="7159"/>
        <v>0</v>
      </c>
      <c r="L1754" s="191">
        <f t="shared" si="7159"/>
        <v>0</v>
      </c>
      <c r="M1754" s="191">
        <f t="shared" si="7159"/>
        <v>0</v>
      </c>
      <c r="N1754" s="191">
        <f t="shared" si="7159"/>
        <v>0</v>
      </c>
      <c r="O1754" s="191">
        <f t="shared" si="7159"/>
        <v>0</v>
      </c>
      <c r="P1754" s="191">
        <f t="shared" si="7159"/>
        <v>0</v>
      </c>
      <c r="Q1754" s="191">
        <f t="shared" si="7159"/>
        <v>0</v>
      </c>
      <c r="R1754" s="191">
        <f t="shared" si="7159"/>
        <v>0</v>
      </c>
      <c r="S1754" s="191">
        <f t="shared" si="7159"/>
        <v>0</v>
      </c>
      <c r="T1754" s="191">
        <f t="shared" si="7159"/>
        <v>0</v>
      </c>
      <c r="U1754" s="191">
        <f t="shared" si="7159"/>
        <v>0</v>
      </c>
      <c r="W1754" s="191">
        <f t="shared" si="7154"/>
        <v>0</v>
      </c>
      <c r="X1754" s="191">
        <f t="shared" si="7154"/>
        <v>0</v>
      </c>
      <c r="Y1754" s="191">
        <f t="shared" si="7154"/>
        <v>0</v>
      </c>
      <c r="Z1754" s="191">
        <f t="shared" si="7154"/>
        <v>0</v>
      </c>
      <c r="AA1754" s="191">
        <f t="shared" si="7154"/>
        <v>0</v>
      </c>
      <c r="AB1754" s="191">
        <f t="shared" si="7154"/>
        <v>0</v>
      </c>
      <c r="AC1754" s="191">
        <f t="shared" si="7154"/>
        <v>0</v>
      </c>
      <c r="AD1754" s="191">
        <f t="shared" si="7154"/>
        <v>0</v>
      </c>
      <c r="AE1754" s="191">
        <f t="shared" si="7154"/>
        <v>0</v>
      </c>
      <c r="AF1754" s="191">
        <f t="shared" si="7154"/>
        <v>0</v>
      </c>
      <c r="AG1754" s="191">
        <f t="shared" si="7154"/>
        <v>0</v>
      </c>
      <c r="AH1754" s="191">
        <f t="shared" si="7154"/>
        <v>16636.310000000001</v>
      </c>
      <c r="AJ1754" s="191">
        <f t="shared" si="7155"/>
        <v>16636.310000000001</v>
      </c>
      <c r="AK1754" s="191">
        <f t="shared" si="7155"/>
        <v>16636.310000000001</v>
      </c>
      <c r="AL1754" s="191">
        <f t="shared" si="7155"/>
        <v>16636.310000000001</v>
      </c>
      <c r="AM1754" s="191">
        <f t="shared" si="7155"/>
        <v>16636.310000000001</v>
      </c>
      <c r="AN1754" s="191">
        <f t="shared" si="7155"/>
        <v>16636.310000000001</v>
      </c>
      <c r="AO1754" s="191">
        <f t="shared" si="7155"/>
        <v>16636.310000000001</v>
      </c>
      <c r="AP1754" s="191">
        <f t="shared" si="7155"/>
        <v>16636.310000000001</v>
      </c>
      <c r="AQ1754" s="191">
        <f t="shared" si="7155"/>
        <v>16636.310000000001</v>
      </c>
      <c r="AR1754" s="191">
        <f t="shared" si="7155"/>
        <v>16636.310000000001</v>
      </c>
      <c r="AS1754" s="191">
        <f t="shared" si="7155"/>
        <v>1300486.31</v>
      </c>
      <c r="AT1754" s="191">
        <f t="shared" si="7155"/>
        <v>1557256.31</v>
      </c>
      <c r="AU1754" s="191">
        <f t="shared" si="7155"/>
        <v>1725012.31</v>
      </c>
      <c r="AW1754" s="191">
        <f t="shared" si="7156"/>
        <v>1721389.7828723334</v>
      </c>
      <c r="AX1754" s="191">
        <f t="shared" si="7156"/>
        <v>1717767.2557446668</v>
      </c>
      <c r="AY1754" s="191">
        <f t="shared" si="7156"/>
        <v>1714144.7286170002</v>
      </c>
      <c r="AZ1754" s="191">
        <f t="shared" si="7156"/>
        <v>1710522.2014893333</v>
      </c>
      <c r="BA1754" s="191">
        <f t="shared" si="7156"/>
        <v>1706899.6743616667</v>
      </c>
      <c r="BB1754" s="191">
        <f t="shared" si="7156"/>
        <v>1703277.147234</v>
      </c>
      <c r="BC1754" s="191">
        <f t="shared" si="7156"/>
        <v>1699654.6201063334</v>
      </c>
      <c r="BD1754" s="191">
        <f t="shared" si="7156"/>
        <v>1696032.0929786668</v>
      </c>
      <c r="BE1754" s="191">
        <f t="shared" si="7156"/>
        <v>1692409.5658510001</v>
      </c>
      <c r="BF1754" s="191">
        <f t="shared" si="7156"/>
        <v>1688787.0387233335</v>
      </c>
      <c r="BG1754" s="191">
        <f t="shared" si="7156"/>
        <v>1685164.5115956666</v>
      </c>
      <c r="BH1754" s="191">
        <f t="shared" si="7156"/>
        <v>1681541.984468</v>
      </c>
    </row>
    <row r="1755" spans="1:60" ht="16.5" customHeight="1" outlineLevel="1" x14ac:dyDescent="0.25">
      <c r="A1755" s="2">
        <f t="shared" si="7152"/>
        <v>48</v>
      </c>
      <c r="B1755" s="86" t="str">
        <f t="shared" si="7152"/>
        <v>PRE-10043</v>
      </c>
      <c r="C1755" s="86" t="str">
        <f t="shared" si="7152"/>
        <v>SPP TAU - Circuit 66026</v>
      </c>
      <c r="D1755" s="2" t="str">
        <f t="shared" si="7152"/>
        <v>PRE-10043.1</v>
      </c>
      <c r="E1755" s="162" t="str">
        <f t="shared" si="7152"/>
        <v>SPP TAU - Circuit 66026</v>
      </c>
      <c r="I1755" s="205">
        <v>0</v>
      </c>
      <c r="J1755" s="191">
        <f t="shared" ref="J1755:U1755" si="7160">J396-(J798+J1615)+J938</f>
        <v>0</v>
      </c>
      <c r="K1755" s="191">
        <f t="shared" si="7160"/>
        <v>0</v>
      </c>
      <c r="L1755" s="191">
        <f t="shared" si="7160"/>
        <v>0</v>
      </c>
      <c r="M1755" s="191">
        <f t="shared" si="7160"/>
        <v>0</v>
      </c>
      <c r="N1755" s="191">
        <f t="shared" si="7160"/>
        <v>0</v>
      </c>
      <c r="O1755" s="191">
        <f t="shared" si="7160"/>
        <v>0</v>
      </c>
      <c r="P1755" s="191">
        <f t="shared" si="7160"/>
        <v>0</v>
      </c>
      <c r="Q1755" s="191">
        <f t="shared" si="7160"/>
        <v>0</v>
      </c>
      <c r="R1755" s="191">
        <f t="shared" si="7160"/>
        <v>0</v>
      </c>
      <c r="S1755" s="191">
        <f t="shared" si="7160"/>
        <v>0</v>
      </c>
      <c r="T1755" s="191">
        <f t="shared" si="7160"/>
        <v>0</v>
      </c>
      <c r="U1755" s="191">
        <f t="shared" si="7160"/>
        <v>0</v>
      </c>
      <c r="W1755" s="191">
        <f t="shared" si="7154"/>
        <v>0</v>
      </c>
      <c r="X1755" s="191">
        <f t="shared" si="7154"/>
        <v>0</v>
      </c>
      <c r="Y1755" s="191">
        <f t="shared" si="7154"/>
        <v>0</v>
      </c>
      <c r="Z1755" s="191">
        <f t="shared" si="7154"/>
        <v>0</v>
      </c>
      <c r="AA1755" s="191">
        <f t="shared" si="7154"/>
        <v>0</v>
      </c>
      <c r="AB1755" s="191">
        <f t="shared" si="7154"/>
        <v>0</v>
      </c>
      <c r="AC1755" s="191">
        <f t="shared" si="7154"/>
        <v>0</v>
      </c>
      <c r="AD1755" s="191">
        <f t="shared" si="7154"/>
        <v>0</v>
      </c>
      <c r="AE1755" s="191">
        <f t="shared" si="7154"/>
        <v>661.88</v>
      </c>
      <c r="AF1755" s="191">
        <f t="shared" si="7154"/>
        <v>661.88</v>
      </c>
      <c r="AG1755" s="191">
        <f t="shared" si="7154"/>
        <v>661.88</v>
      </c>
      <c r="AH1755" s="191">
        <f t="shared" si="7154"/>
        <v>553.30999999999995</v>
      </c>
      <c r="AJ1755" s="191">
        <f t="shared" si="7155"/>
        <v>5737.8099999999995</v>
      </c>
      <c r="AK1755" s="191">
        <f t="shared" si="7155"/>
        <v>83505.31</v>
      </c>
      <c r="AL1755" s="191">
        <f t="shared" si="7155"/>
        <v>83505.31</v>
      </c>
      <c r="AM1755" s="191">
        <f t="shared" si="7155"/>
        <v>83505.31</v>
      </c>
      <c r="AN1755" s="191">
        <f t="shared" si="7155"/>
        <v>83505.31</v>
      </c>
      <c r="AO1755" s="191">
        <f t="shared" si="7155"/>
        <v>83505.31</v>
      </c>
      <c r="AP1755" s="191">
        <f t="shared" si="7155"/>
        <v>83505.31</v>
      </c>
      <c r="AQ1755" s="191">
        <f t="shared" si="7155"/>
        <v>83505.31</v>
      </c>
      <c r="AR1755" s="191">
        <f t="shared" si="7155"/>
        <v>83505.31</v>
      </c>
      <c r="AS1755" s="191">
        <f t="shared" si="7155"/>
        <v>83505.31</v>
      </c>
      <c r="AT1755" s="191">
        <f t="shared" si="7155"/>
        <v>1333505.31</v>
      </c>
      <c r="AU1755" s="191">
        <f t="shared" si="7155"/>
        <v>2583505.31</v>
      </c>
      <c r="AW1755" s="191">
        <f t="shared" si="7156"/>
        <v>2583505.31</v>
      </c>
      <c r="AX1755" s="191">
        <f t="shared" si="7156"/>
        <v>2583505.31</v>
      </c>
      <c r="AY1755" s="191">
        <f t="shared" si="7156"/>
        <v>2578079.9479056667</v>
      </c>
      <c r="AZ1755" s="191">
        <f t="shared" si="7156"/>
        <v>2572654.5858113333</v>
      </c>
      <c r="BA1755" s="191">
        <f t="shared" si="7156"/>
        <v>2567229.2237169999</v>
      </c>
      <c r="BB1755" s="191">
        <f t="shared" si="7156"/>
        <v>2561803.8616226669</v>
      </c>
      <c r="BC1755" s="191">
        <f t="shared" si="7156"/>
        <v>2556378.4995283335</v>
      </c>
      <c r="BD1755" s="191">
        <f t="shared" si="7156"/>
        <v>2550953.1374340001</v>
      </c>
      <c r="BE1755" s="191">
        <f t="shared" si="7156"/>
        <v>2545527.7753396668</v>
      </c>
      <c r="BF1755" s="191">
        <f t="shared" si="7156"/>
        <v>2540102.4132453334</v>
      </c>
      <c r="BG1755" s="191">
        <f t="shared" si="7156"/>
        <v>2534677.051151</v>
      </c>
      <c r="BH1755" s="191">
        <f t="shared" si="7156"/>
        <v>2529251.6890566666</v>
      </c>
    </row>
    <row r="1756" spans="1:60" ht="16.5" customHeight="1" outlineLevel="1" x14ac:dyDescent="0.25">
      <c r="A1756" s="2">
        <f t="shared" si="7152"/>
        <v>49</v>
      </c>
      <c r="B1756" s="86" t="str">
        <f t="shared" si="7152"/>
        <v xml:space="preserve">PRE-10044 </v>
      </c>
      <c r="C1756" s="86" t="str">
        <f t="shared" si="7152"/>
        <v>SPP TAU - Circuit 230006</v>
      </c>
      <c r="D1756" s="2" t="str">
        <f t="shared" si="7152"/>
        <v>PRE-10044.1</v>
      </c>
      <c r="E1756" s="162" t="str">
        <f t="shared" si="7152"/>
        <v>SPP TAU - Circuit 230006</v>
      </c>
      <c r="I1756" s="205">
        <v>0</v>
      </c>
      <c r="J1756" s="191">
        <f t="shared" ref="J1756:U1756" si="7161">J397-(J799+J1616)+J939</f>
        <v>0</v>
      </c>
      <c r="K1756" s="191">
        <f t="shared" si="7161"/>
        <v>0</v>
      </c>
      <c r="L1756" s="191">
        <f t="shared" si="7161"/>
        <v>0</v>
      </c>
      <c r="M1756" s="191">
        <f t="shared" si="7161"/>
        <v>0</v>
      </c>
      <c r="N1756" s="191">
        <f t="shared" si="7161"/>
        <v>0</v>
      </c>
      <c r="O1756" s="191">
        <f t="shared" si="7161"/>
        <v>0</v>
      </c>
      <c r="P1756" s="191">
        <f t="shared" si="7161"/>
        <v>0</v>
      </c>
      <c r="Q1756" s="191">
        <f t="shared" si="7161"/>
        <v>0</v>
      </c>
      <c r="R1756" s="191">
        <f t="shared" si="7161"/>
        <v>0</v>
      </c>
      <c r="S1756" s="191">
        <f t="shared" si="7161"/>
        <v>0</v>
      </c>
      <c r="T1756" s="191">
        <f t="shared" si="7161"/>
        <v>0</v>
      </c>
      <c r="U1756" s="191">
        <f t="shared" si="7161"/>
        <v>0</v>
      </c>
      <c r="W1756" s="191">
        <f t="shared" si="7154"/>
        <v>0</v>
      </c>
      <c r="X1756" s="191">
        <f t="shared" si="7154"/>
        <v>0</v>
      </c>
      <c r="Y1756" s="191">
        <f t="shared" si="7154"/>
        <v>0</v>
      </c>
      <c r="Z1756" s="191">
        <f t="shared" si="7154"/>
        <v>0</v>
      </c>
      <c r="AA1756" s="191">
        <f t="shared" si="7154"/>
        <v>0</v>
      </c>
      <c r="AB1756" s="191">
        <f t="shared" si="7154"/>
        <v>0</v>
      </c>
      <c r="AC1756" s="191">
        <f t="shared" si="7154"/>
        <v>0</v>
      </c>
      <c r="AD1756" s="191">
        <f t="shared" si="7154"/>
        <v>0</v>
      </c>
      <c r="AE1756" s="191">
        <f t="shared" si="7154"/>
        <v>1260.72</v>
      </c>
      <c r="AF1756" s="191">
        <f t="shared" si="7154"/>
        <v>1260.72</v>
      </c>
      <c r="AG1756" s="191">
        <f t="shared" si="7154"/>
        <v>24233.000000000004</v>
      </c>
      <c r="AH1756" s="191">
        <f t="shared" si="7154"/>
        <v>611094.40000000037</v>
      </c>
      <c r="AJ1756" s="191">
        <f t="shared" si="7155"/>
        <v>1111094.4000000004</v>
      </c>
      <c r="AK1756" s="191">
        <f t="shared" si="7155"/>
        <v>1611094.4000000004</v>
      </c>
      <c r="AL1756" s="191">
        <f t="shared" si="7155"/>
        <v>2111094.4000000004</v>
      </c>
      <c r="AM1756" s="191">
        <f t="shared" si="7155"/>
        <v>2111094.4000000004</v>
      </c>
      <c r="AN1756" s="191">
        <f t="shared" si="7155"/>
        <v>2111094.4000000004</v>
      </c>
      <c r="AO1756" s="191">
        <f t="shared" si="7155"/>
        <v>2111094.4000000004</v>
      </c>
      <c r="AP1756" s="191">
        <f t="shared" si="7155"/>
        <v>2111094.4000000004</v>
      </c>
      <c r="AQ1756" s="191">
        <f t="shared" si="7155"/>
        <v>2111094.4000000004</v>
      </c>
      <c r="AR1756" s="191">
        <f t="shared" si="7155"/>
        <v>2111094.4000000004</v>
      </c>
      <c r="AS1756" s="191">
        <f t="shared" si="7155"/>
        <v>2111094.4000000004</v>
      </c>
      <c r="AT1756" s="191">
        <f t="shared" si="7155"/>
        <v>2111094.4000000004</v>
      </c>
      <c r="AU1756" s="191">
        <f t="shared" si="7155"/>
        <v>2111094.4000000004</v>
      </c>
      <c r="AW1756" s="191">
        <f t="shared" si="7156"/>
        <v>2111094.4000000004</v>
      </c>
      <c r="AX1756" s="191">
        <f t="shared" si="7156"/>
        <v>2111094.4000000004</v>
      </c>
      <c r="AY1756" s="191">
        <f t="shared" si="7156"/>
        <v>2111094.4000000004</v>
      </c>
      <c r="AZ1756" s="191">
        <f t="shared" si="7156"/>
        <v>2111094.4000000004</v>
      </c>
      <c r="BA1756" s="191">
        <f t="shared" si="7156"/>
        <v>2106661.0986933336</v>
      </c>
      <c r="BB1756" s="191">
        <f t="shared" si="7156"/>
        <v>2102227.7973866672</v>
      </c>
      <c r="BC1756" s="191">
        <f t="shared" si="7156"/>
        <v>2097794.4960800004</v>
      </c>
      <c r="BD1756" s="191">
        <f t="shared" si="7156"/>
        <v>2093361.1947733336</v>
      </c>
      <c r="BE1756" s="191">
        <f t="shared" si="7156"/>
        <v>2088927.893466667</v>
      </c>
      <c r="BF1756" s="191">
        <f t="shared" si="7156"/>
        <v>2084494.5921600005</v>
      </c>
      <c r="BG1756" s="191">
        <f t="shared" si="7156"/>
        <v>2080061.2908533337</v>
      </c>
      <c r="BH1756" s="191">
        <f t="shared" si="7156"/>
        <v>2075627.9895466671</v>
      </c>
    </row>
    <row r="1757" spans="1:60" ht="16.5" customHeight="1" outlineLevel="1" x14ac:dyDescent="0.25">
      <c r="A1757" s="2">
        <f t="shared" si="7152"/>
        <v>50</v>
      </c>
      <c r="B1757" s="86" t="str">
        <f t="shared" si="7152"/>
        <v>TAU-TBD42</v>
      </c>
      <c r="C1757" s="86" t="str">
        <f t="shared" si="7152"/>
        <v>SPP TAU - Circuit 66021</v>
      </c>
      <c r="D1757" s="2" t="str">
        <f t="shared" si="7152"/>
        <v>TAU-TBD42.1</v>
      </c>
      <c r="E1757" s="162" t="str">
        <f t="shared" si="7152"/>
        <v>SPP TAU - Circuit 66021</v>
      </c>
      <c r="I1757" s="205">
        <v>0</v>
      </c>
      <c r="J1757" s="191">
        <f t="shared" ref="J1757:U1757" si="7162">J398-(J800+J1617)+J940</f>
        <v>0</v>
      </c>
      <c r="K1757" s="191">
        <f t="shared" si="7162"/>
        <v>0</v>
      </c>
      <c r="L1757" s="191">
        <f t="shared" si="7162"/>
        <v>0</v>
      </c>
      <c r="M1757" s="191">
        <f t="shared" si="7162"/>
        <v>0</v>
      </c>
      <c r="N1757" s="191">
        <f t="shared" si="7162"/>
        <v>0</v>
      </c>
      <c r="O1757" s="191">
        <f t="shared" si="7162"/>
        <v>0</v>
      </c>
      <c r="P1757" s="191">
        <f t="shared" si="7162"/>
        <v>0</v>
      </c>
      <c r="Q1757" s="191">
        <f t="shared" si="7162"/>
        <v>0</v>
      </c>
      <c r="R1757" s="191">
        <f t="shared" si="7162"/>
        <v>0</v>
      </c>
      <c r="S1757" s="191">
        <f t="shared" si="7162"/>
        <v>0</v>
      </c>
      <c r="T1757" s="191">
        <f t="shared" si="7162"/>
        <v>0</v>
      </c>
      <c r="U1757" s="191">
        <f t="shared" si="7162"/>
        <v>0</v>
      </c>
      <c r="W1757" s="191">
        <f t="shared" si="7154"/>
        <v>0</v>
      </c>
      <c r="X1757" s="191">
        <f t="shared" si="7154"/>
        <v>0</v>
      </c>
      <c r="Y1757" s="191">
        <f t="shared" si="7154"/>
        <v>0</v>
      </c>
      <c r="Z1757" s="191">
        <f t="shared" si="7154"/>
        <v>0</v>
      </c>
      <c r="AA1757" s="191">
        <f t="shared" si="7154"/>
        <v>0</v>
      </c>
      <c r="AB1757" s="191">
        <f t="shared" si="7154"/>
        <v>0</v>
      </c>
      <c r="AC1757" s="191">
        <f t="shared" si="7154"/>
        <v>0</v>
      </c>
      <c r="AD1757" s="191">
        <f t="shared" si="7154"/>
        <v>0</v>
      </c>
      <c r="AE1757" s="191">
        <f t="shared" si="7154"/>
        <v>0</v>
      </c>
      <c r="AF1757" s="191">
        <f t="shared" si="7154"/>
        <v>0</v>
      </c>
      <c r="AG1757" s="191">
        <f t="shared" si="7154"/>
        <v>0</v>
      </c>
      <c r="AH1757" s="191">
        <f t="shared" si="7154"/>
        <v>0</v>
      </c>
      <c r="AJ1757" s="191">
        <f t="shared" si="7155"/>
        <v>0</v>
      </c>
      <c r="AK1757" s="191">
        <f t="shared" si="7155"/>
        <v>0</v>
      </c>
      <c r="AL1757" s="191">
        <f t="shared" si="7155"/>
        <v>2853</v>
      </c>
      <c r="AM1757" s="191">
        <f t="shared" si="7155"/>
        <v>31383</v>
      </c>
      <c r="AN1757" s="191">
        <f t="shared" si="7155"/>
        <v>45648</v>
      </c>
      <c r="AO1757" s="191">
        <f t="shared" si="7155"/>
        <v>45648</v>
      </c>
      <c r="AP1757" s="191">
        <f t="shared" si="7155"/>
        <v>45648</v>
      </c>
      <c r="AQ1757" s="191">
        <f t="shared" si="7155"/>
        <v>45648</v>
      </c>
      <c r="AR1757" s="191">
        <f t="shared" si="7155"/>
        <v>45648</v>
      </c>
      <c r="AS1757" s="191">
        <f t="shared" si="7155"/>
        <v>45648</v>
      </c>
      <c r="AT1757" s="191">
        <f t="shared" si="7155"/>
        <v>45648</v>
      </c>
      <c r="AU1757" s="191">
        <f t="shared" si="7155"/>
        <v>45648</v>
      </c>
      <c r="AW1757" s="191">
        <f t="shared" si="7156"/>
        <v>1329498</v>
      </c>
      <c r="AX1757" s="191">
        <f t="shared" si="7156"/>
        <v>1429353</v>
      </c>
      <c r="AY1757" s="191">
        <f t="shared" si="7156"/>
        <v>1429353</v>
      </c>
      <c r="AZ1757" s="191">
        <f t="shared" si="7156"/>
        <v>1429353</v>
      </c>
      <c r="BA1757" s="191">
        <f t="shared" si="7156"/>
        <v>1429353</v>
      </c>
      <c r="BB1757" s="191">
        <f t="shared" si="7156"/>
        <v>1426351.3557</v>
      </c>
      <c r="BC1757" s="191">
        <f t="shared" si="7156"/>
        <v>1423349.7113999999</v>
      </c>
      <c r="BD1757" s="191">
        <f t="shared" si="7156"/>
        <v>1420348.0671000001</v>
      </c>
      <c r="BE1757" s="191">
        <f t="shared" si="7156"/>
        <v>1417346.4228000001</v>
      </c>
      <c r="BF1757" s="191">
        <f t="shared" si="7156"/>
        <v>1414344.7785</v>
      </c>
      <c r="BG1757" s="191">
        <f t="shared" si="7156"/>
        <v>1411343.1342</v>
      </c>
      <c r="BH1757" s="191">
        <f t="shared" si="7156"/>
        <v>1408341.4898999999</v>
      </c>
    </row>
    <row r="1758" spans="1:60" ht="16.5" customHeight="1" outlineLevel="1" x14ac:dyDescent="0.25">
      <c r="A1758" s="2">
        <f t="shared" si="7152"/>
        <v>51</v>
      </c>
      <c r="B1758" s="86" t="str">
        <f t="shared" si="7152"/>
        <v>TAU-TBD43</v>
      </c>
      <c r="C1758" s="86" t="str">
        <f t="shared" si="7152"/>
        <v>SPP TAU - Circuit 66028</v>
      </c>
      <c r="D1758" s="2" t="str">
        <f t="shared" si="7152"/>
        <v>TAU-TBD43.1</v>
      </c>
      <c r="E1758" s="162" t="str">
        <f t="shared" si="7152"/>
        <v>SPP TAU - Circuit 66028</v>
      </c>
      <c r="I1758" s="205">
        <v>0</v>
      </c>
      <c r="J1758" s="191">
        <f t="shared" ref="J1758:U1758" si="7163">J399-(J801+J1618)+J941</f>
        <v>0</v>
      </c>
      <c r="K1758" s="191">
        <f t="shared" si="7163"/>
        <v>0</v>
      </c>
      <c r="L1758" s="191">
        <f t="shared" si="7163"/>
        <v>0</v>
      </c>
      <c r="M1758" s="191">
        <f t="shared" si="7163"/>
        <v>0</v>
      </c>
      <c r="N1758" s="191">
        <f t="shared" si="7163"/>
        <v>0</v>
      </c>
      <c r="O1758" s="191">
        <f t="shared" si="7163"/>
        <v>0</v>
      </c>
      <c r="P1758" s="191">
        <f t="shared" si="7163"/>
        <v>0</v>
      </c>
      <c r="Q1758" s="191">
        <f t="shared" si="7163"/>
        <v>0</v>
      </c>
      <c r="R1758" s="191">
        <f t="shared" si="7163"/>
        <v>0</v>
      </c>
      <c r="S1758" s="191">
        <f t="shared" si="7163"/>
        <v>0</v>
      </c>
      <c r="T1758" s="191">
        <f t="shared" si="7163"/>
        <v>0</v>
      </c>
      <c r="U1758" s="191">
        <f t="shared" si="7163"/>
        <v>0</v>
      </c>
      <c r="W1758" s="191">
        <f t="shared" si="7154"/>
        <v>0</v>
      </c>
      <c r="X1758" s="191">
        <f t="shared" si="7154"/>
        <v>0</v>
      </c>
      <c r="Y1758" s="191">
        <f t="shared" si="7154"/>
        <v>0</v>
      </c>
      <c r="Z1758" s="191">
        <f t="shared" si="7154"/>
        <v>0</v>
      </c>
      <c r="AA1758" s="191">
        <f t="shared" si="7154"/>
        <v>0</v>
      </c>
      <c r="AB1758" s="191">
        <f t="shared" si="7154"/>
        <v>0</v>
      </c>
      <c r="AC1758" s="191">
        <f t="shared" si="7154"/>
        <v>0</v>
      </c>
      <c r="AD1758" s="191">
        <f t="shared" si="7154"/>
        <v>0</v>
      </c>
      <c r="AE1758" s="191">
        <f t="shared" si="7154"/>
        <v>0</v>
      </c>
      <c r="AF1758" s="191">
        <f t="shared" si="7154"/>
        <v>0</v>
      </c>
      <c r="AG1758" s="191">
        <f t="shared" si="7154"/>
        <v>0</v>
      </c>
      <c r="AH1758" s="191">
        <f t="shared" si="7154"/>
        <v>0</v>
      </c>
      <c r="AJ1758" s="191">
        <f t="shared" si="7155"/>
        <v>0</v>
      </c>
      <c r="AK1758" s="191">
        <f t="shared" si="7155"/>
        <v>0</v>
      </c>
      <c r="AL1758" s="191">
        <f t="shared" si="7155"/>
        <v>0</v>
      </c>
      <c r="AM1758" s="191">
        <f t="shared" si="7155"/>
        <v>3077.74</v>
      </c>
      <c r="AN1758" s="191">
        <f t="shared" si="7155"/>
        <v>49243.839999999997</v>
      </c>
      <c r="AO1758" s="191">
        <f t="shared" si="7155"/>
        <v>49243.839999999997</v>
      </c>
      <c r="AP1758" s="191">
        <f t="shared" si="7155"/>
        <v>49243.839999999997</v>
      </c>
      <c r="AQ1758" s="191">
        <f t="shared" si="7155"/>
        <v>49243.839999999997</v>
      </c>
      <c r="AR1758" s="191">
        <f t="shared" si="7155"/>
        <v>49243.839999999997</v>
      </c>
      <c r="AS1758" s="191">
        <f t="shared" si="7155"/>
        <v>49243.839999999997</v>
      </c>
      <c r="AT1758" s="191">
        <f t="shared" si="7155"/>
        <v>49243.839999999997</v>
      </c>
      <c r="AU1758" s="191">
        <f t="shared" si="7155"/>
        <v>49243.839999999997</v>
      </c>
      <c r="AW1758" s="191">
        <f t="shared" si="7156"/>
        <v>126187.34</v>
      </c>
      <c r="AX1758" s="191">
        <f t="shared" si="7156"/>
        <v>1511170.34</v>
      </c>
      <c r="AY1758" s="191">
        <f t="shared" si="7156"/>
        <v>1541947.74</v>
      </c>
      <c r="AZ1758" s="191">
        <f t="shared" si="7156"/>
        <v>1541947.74</v>
      </c>
      <c r="BA1758" s="191">
        <f t="shared" si="7156"/>
        <v>1541947.74</v>
      </c>
      <c r="BB1758" s="191">
        <f t="shared" si="7156"/>
        <v>1541947.74</v>
      </c>
      <c r="BC1758" s="191">
        <f t="shared" si="7156"/>
        <v>1538709.647806</v>
      </c>
      <c r="BD1758" s="191">
        <f t="shared" si="7156"/>
        <v>1535471.5556119999</v>
      </c>
      <c r="BE1758" s="191">
        <f t="shared" si="7156"/>
        <v>1532233.4634179999</v>
      </c>
      <c r="BF1758" s="191">
        <f t="shared" si="7156"/>
        <v>1528995.3712239999</v>
      </c>
      <c r="BG1758" s="191">
        <f t="shared" si="7156"/>
        <v>1525757.2790300001</v>
      </c>
      <c r="BH1758" s="191">
        <f t="shared" si="7156"/>
        <v>1522519.1868360001</v>
      </c>
    </row>
    <row r="1759" spans="1:60" ht="16.5" customHeight="1" outlineLevel="1" x14ac:dyDescent="0.25">
      <c r="A1759" s="2">
        <f t="shared" si="7152"/>
        <v>52</v>
      </c>
      <c r="B1759" s="86" t="str">
        <f t="shared" si="7152"/>
        <v>TAU-TBD44</v>
      </c>
      <c r="C1759" s="86" t="str">
        <f t="shared" si="7152"/>
        <v>SPP TAU - Circuit 66032</v>
      </c>
      <c r="D1759" s="2" t="str">
        <f t="shared" si="7152"/>
        <v>TAU-TBD44.1</v>
      </c>
      <c r="E1759" s="162" t="str">
        <f t="shared" si="7152"/>
        <v>SPP TAU - Circuit 66032</v>
      </c>
      <c r="I1759" s="205">
        <v>0</v>
      </c>
      <c r="J1759" s="191">
        <f t="shared" ref="J1759:U1759" si="7164">J400-(J802+J1619)+J942</f>
        <v>0</v>
      </c>
      <c r="K1759" s="191">
        <f t="shared" si="7164"/>
        <v>0</v>
      </c>
      <c r="L1759" s="191">
        <f t="shared" si="7164"/>
        <v>0</v>
      </c>
      <c r="M1759" s="191">
        <f t="shared" si="7164"/>
        <v>0</v>
      </c>
      <c r="N1759" s="191">
        <f t="shared" si="7164"/>
        <v>0</v>
      </c>
      <c r="O1759" s="191">
        <f t="shared" si="7164"/>
        <v>0</v>
      </c>
      <c r="P1759" s="191">
        <f t="shared" si="7164"/>
        <v>0</v>
      </c>
      <c r="Q1759" s="191">
        <f t="shared" si="7164"/>
        <v>0</v>
      </c>
      <c r="R1759" s="191">
        <f t="shared" si="7164"/>
        <v>0</v>
      </c>
      <c r="S1759" s="191">
        <f t="shared" si="7164"/>
        <v>0</v>
      </c>
      <c r="T1759" s="191">
        <f t="shared" si="7164"/>
        <v>0</v>
      </c>
      <c r="U1759" s="191">
        <f t="shared" si="7164"/>
        <v>0</v>
      </c>
      <c r="W1759" s="191">
        <f t="shared" si="7154"/>
        <v>0</v>
      </c>
      <c r="X1759" s="191">
        <f t="shared" si="7154"/>
        <v>0</v>
      </c>
      <c r="Y1759" s="191">
        <f t="shared" si="7154"/>
        <v>0</v>
      </c>
      <c r="Z1759" s="191">
        <f t="shared" si="7154"/>
        <v>0</v>
      </c>
      <c r="AA1759" s="191">
        <f t="shared" si="7154"/>
        <v>0</v>
      </c>
      <c r="AB1759" s="191">
        <f t="shared" si="7154"/>
        <v>0</v>
      </c>
      <c r="AC1759" s="191">
        <f t="shared" si="7154"/>
        <v>0</v>
      </c>
      <c r="AD1759" s="191">
        <f t="shared" si="7154"/>
        <v>0</v>
      </c>
      <c r="AE1759" s="191">
        <f t="shared" si="7154"/>
        <v>0</v>
      </c>
      <c r="AF1759" s="191">
        <f t="shared" si="7154"/>
        <v>0</v>
      </c>
      <c r="AG1759" s="191">
        <f t="shared" si="7154"/>
        <v>0</v>
      </c>
      <c r="AH1759" s="191">
        <f t="shared" si="7154"/>
        <v>0</v>
      </c>
      <c r="AJ1759" s="191">
        <f t="shared" si="7155"/>
        <v>0</v>
      </c>
      <c r="AK1759" s="191">
        <f t="shared" si="7155"/>
        <v>0</v>
      </c>
      <c r="AL1759" s="191">
        <f t="shared" si="7155"/>
        <v>0</v>
      </c>
      <c r="AM1759" s="191">
        <f t="shared" si="7155"/>
        <v>0</v>
      </c>
      <c r="AN1759" s="191">
        <f t="shared" si="7155"/>
        <v>2536</v>
      </c>
      <c r="AO1759" s="191">
        <f t="shared" si="7155"/>
        <v>40576</v>
      </c>
      <c r="AP1759" s="191">
        <f t="shared" si="7155"/>
        <v>40576</v>
      </c>
      <c r="AQ1759" s="191">
        <f t="shared" si="7155"/>
        <v>40576</v>
      </c>
      <c r="AR1759" s="191">
        <f t="shared" si="7155"/>
        <v>40576</v>
      </c>
      <c r="AS1759" s="191">
        <f t="shared" si="7155"/>
        <v>40576</v>
      </c>
      <c r="AT1759" s="191">
        <f t="shared" si="7155"/>
        <v>40576</v>
      </c>
      <c r="AU1759" s="191">
        <f t="shared" si="7155"/>
        <v>40576</v>
      </c>
      <c r="AW1759" s="191">
        <f t="shared" si="7156"/>
        <v>40576</v>
      </c>
      <c r="AX1759" s="191">
        <f t="shared" si="7156"/>
        <v>103976</v>
      </c>
      <c r="AY1759" s="191">
        <f t="shared" si="7156"/>
        <v>1245176</v>
      </c>
      <c r="AZ1759" s="191">
        <f t="shared" si="7156"/>
        <v>1270536</v>
      </c>
      <c r="BA1759" s="191">
        <f t="shared" si="7156"/>
        <v>1270536</v>
      </c>
      <c r="BB1759" s="191">
        <f t="shared" si="7156"/>
        <v>1270536</v>
      </c>
      <c r="BC1759" s="191">
        <f t="shared" si="7156"/>
        <v>1270536</v>
      </c>
      <c r="BD1759" s="191">
        <f t="shared" si="7156"/>
        <v>1267867.8784</v>
      </c>
      <c r="BE1759" s="191">
        <f t="shared" si="7156"/>
        <v>1265199.7568000001</v>
      </c>
      <c r="BF1759" s="191">
        <f t="shared" si="7156"/>
        <v>1262531.6351999999</v>
      </c>
      <c r="BG1759" s="191">
        <f t="shared" si="7156"/>
        <v>1259863.5135999999</v>
      </c>
      <c r="BH1759" s="191">
        <f t="shared" si="7156"/>
        <v>1257195.392</v>
      </c>
    </row>
    <row r="1760" spans="1:60" ht="16.5" customHeight="1" outlineLevel="1" x14ac:dyDescent="0.25">
      <c r="A1760" s="2">
        <f t="shared" si="7152"/>
        <v>53</v>
      </c>
      <c r="B1760" s="86" t="str">
        <f t="shared" si="7152"/>
        <v>TAU-TBD45</v>
      </c>
      <c r="C1760" s="86" t="str">
        <f t="shared" si="7152"/>
        <v>SPP TAU - Circuit 66017</v>
      </c>
      <c r="D1760" s="2" t="str">
        <f t="shared" si="7152"/>
        <v>TAU-TBD45.1</v>
      </c>
      <c r="E1760" s="162" t="str">
        <f t="shared" si="7152"/>
        <v>SPP TAU - Circuit 66017</v>
      </c>
      <c r="I1760" s="205">
        <v>0</v>
      </c>
      <c r="J1760" s="191">
        <f t="shared" ref="J1760:U1760" si="7165">J401-(J803+J1620)+J943</f>
        <v>0</v>
      </c>
      <c r="K1760" s="191">
        <f t="shared" si="7165"/>
        <v>0</v>
      </c>
      <c r="L1760" s="191">
        <f t="shared" si="7165"/>
        <v>0</v>
      </c>
      <c r="M1760" s="191">
        <f t="shared" si="7165"/>
        <v>0</v>
      </c>
      <c r="N1760" s="191">
        <f t="shared" si="7165"/>
        <v>0</v>
      </c>
      <c r="O1760" s="191">
        <f t="shared" si="7165"/>
        <v>0</v>
      </c>
      <c r="P1760" s="191">
        <f t="shared" si="7165"/>
        <v>0</v>
      </c>
      <c r="Q1760" s="191">
        <f t="shared" si="7165"/>
        <v>0</v>
      </c>
      <c r="R1760" s="191">
        <f t="shared" si="7165"/>
        <v>0</v>
      </c>
      <c r="S1760" s="191">
        <f t="shared" si="7165"/>
        <v>0</v>
      </c>
      <c r="T1760" s="191">
        <f t="shared" si="7165"/>
        <v>0</v>
      </c>
      <c r="U1760" s="191">
        <f t="shared" si="7165"/>
        <v>0</v>
      </c>
      <c r="W1760" s="191">
        <f t="shared" si="7154"/>
        <v>0</v>
      </c>
      <c r="X1760" s="191">
        <f t="shared" si="7154"/>
        <v>0</v>
      </c>
      <c r="Y1760" s="191">
        <f t="shared" si="7154"/>
        <v>0</v>
      </c>
      <c r="Z1760" s="191">
        <f t="shared" si="7154"/>
        <v>0</v>
      </c>
      <c r="AA1760" s="191">
        <f t="shared" si="7154"/>
        <v>0</v>
      </c>
      <c r="AB1760" s="191">
        <f t="shared" si="7154"/>
        <v>0</v>
      </c>
      <c r="AC1760" s="191">
        <f t="shared" si="7154"/>
        <v>0</v>
      </c>
      <c r="AD1760" s="191">
        <f t="shared" si="7154"/>
        <v>0</v>
      </c>
      <c r="AE1760" s="191">
        <f t="shared" si="7154"/>
        <v>0</v>
      </c>
      <c r="AF1760" s="191">
        <f t="shared" si="7154"/>
        <v>0</v>
      </c>
      <c r="AG1760" s="191">
        <f t="shared" si="7154"/>
        <v>0</v>
      </c>
      <c r="AH1760" s="191">
        <f t="shared" si="7154"/>
        <v>0</v>
      </c>
      <c r="AJ1760" s="191">
        <f t="shared" si="7155"/>
        <v>0</v>
      </c>
      <c r="AK1760" s="191">
        <f t="shared" si="7155"/>
        <v>0</v>
      </c>
      <c r="AL1760" s="191">
        <f t="shared" si="7155"/>
        <v>0</v>
      </c>
      <c r="AM1760" s="191">
        <f t="shared" si="7155"/>
        <v>0</v>
      </c>
      <c r="AN1760" s="191">
        <f t="shared" si="7155"/>
        <v>6103.18</v>
      </c>
      <c r="AO1760" s="191">
        <f t="shared" si="7155"/>
        <v>36619.08</v>
      </c>
      <c r="AP1760" s="191">
        <f t="shared" si="7155"/>
        <v>82392.929999999993</v>
      </c>
      <c r="AQ1760" s="191">
        <f t="shared" si="7155"/>
        <v>234972.43</v>
      </c>
      <c r="AR1760" s="191">
        <f t="shared" si="7155"/>
        <v>234972.43</v>
      </c>
      <c r="AS1760" s="191">
        <f t="shared" si="7155"/>
        <v>234972.43</v>
      </c>
      <c r="AT1760" s="191">
        <f t="shared" si="7155"/>
        <v>234972.43</v>
      </c>
      <c r="AU1760" s="191">
        <f t="shared" si="7155"/>
        <v>234972.43</v>
      </c>
      <c r="AW1760" s="191">
        <f t="shared" si="7156"/>
        <v>234972.43</v>
      </c>
      <c r="AX1760" s="191">
        <f t="shared" si="7156"/>
        <v>234972.43</v>
      </c>
      <c r="AY1760" s="191">
        <f t="shared" si="7156"/>
        <v>296004.23</v>
      </c>
      <c r="AZ1760" s="191">
        <f t="shared" si="7156"/>
        <v>1821799.23</v>
      </c>
      <c r="BA1760" s="191">
        <f t="shared" si="7156"/>
        <v>2981403.4299999997</v>
      </c>
      <c r="BB1760" s="191">
        <f t="shared" si="7156"/>
        <v>3042435.2299999995</v>
      </c>
      <c r="BC1760" s="191">
        <f t="shared" si="7156"/>
        <v>3042435.2299999995</v>
      </c>
      <c r="BD1760" s="191">
        <f t="shared" si="7156"/>
        <v>3042435.2299999995</v>
      </c>
      <c r="BE1760" s="191">
        <f t="shared" si="7156"/>
        <v>3042435.2299999995</v>
      </c>
      <c r="BF1760" s="191">
        <f t="shared" si="7156"/>
        <v>3036046.1115536662</v>
      </c>
      <c r="BG1760" s="191">
        <f t="shared" si="7156"/>
        <v>3029656.9931073328</v>
      </c>
      <c r="BH1760" s="191">
        <f t="shared" si="7156"/>
        <v>3023267.8746609995</v>
      </c>
    </row>
    <row r="1761" spans="1:60" ht="16.5" customHeight="1" outlineLevel="1" x14ac:dyDescent="0.25">
      <c r="A1761" s="2">
        <f t="shared" ref="A1761:E1770" si="7166">A60</f>
        <v>54</v>
      </c>
      <c r="B1761" s="86" t="str">
        <f t="shared" si="7166"/>
        <v>PRE-10049</v>
      </c>
      <c r="C1761" s="86" t="str">
        <f t="shared" si="7166"/>
        <v>SPP TAU - Circuit 66011</v>
      </c>
      <c r="D1761" s="2" t="str">
        <f t="shared" si="7166"/>
        <v>PRE-10049.1</v>
      </c>
      <c r="E1761" s="162" t="str">
        <f t="shared" si="7166"/>
        <v>SPP TAU - Circuit 66011</v>
      </c>
      <c r="I1761" s="205">
        <v>0</v>
      </c>
      <c r="J1761" s="191">
        <f t="shared" ref="J1761:U1761" si="7167">J402-(J804+J1621)+J944</f>
        <v>0</v>
      </c>
      <c r="K1761" s="191">
        <f t="shared" si="7167"/>
        <v>0</v>
      </c>
      <c r="L1761" s="191">
        <f t="shared" si="7167"/>
        <v>0</v>
      </c>
      <c r="M1761" s="191">
        <f t="shared" si="7167"/>
        <v>0</v>
      </c>
      <c r="N1761" s="191">
        <f t="shared" si="7167"/>
        <v>0</v>
      </c>
      <c r="O1761" s="191">
        <f t="shared" si="7167"/>
        <v>0</v>
      </c>
      <c r="P1761" s="191">
        <f t="shared" si="7167"/>
        <v>0</v>
      </c>
      <c r="Q1761" s="191">
        <f t="shared" si="7167"/>
        <v>0</v>
      </c>
      <c r="R1761" s="191">
        <f t="shared" si="7167"/>
        <v>0</v>
      </c>
      <c r="S1761" s="191">
        <f t="shared" si="7167"/>
        <v>0</v>
      </c>
      <c r="T1761" s="191">
        <f t="shared" si="7167"/>
        <v>0</v>
      </c>
      <c r="U1761" s="191">
        <f t="shared" si="7167"/>
        <v>0</v>
      </c>
      <c r="W1761" s="191">
        <f t="shared" ref="W1761:AH1770" si="7168">+SUMIFS(W$286:W$484,$D$286:$D$484,$D1761)-(SUMIFS(W$688:W$886,$D$688:$D$886,$D1761)+SUMIFS(W$1527:W$1703,$D$1527:$D$1703,$D1761))+SUMIFS(W$889:W$1026,$D$889:$D$1026,$D1761)</f>
        <v>0</v>
      </c>
      <c r="X1761" s="191">
        <f t="shared" si="7168"/>
        <v>0</v>
      </c>
      <c r="Y1761" s="191">
        <f t="shared" si="7168"/>
        <v>0</v>
      </c>
      <c r="Z1761" s="191">
        <f t="shared" si="7168"/>
        <v>0</v>
      </c>
      <c r="AA1761" s="191">
        <f t="shared" si="7168"/>
        <v>0</v>
      </c>
      <c r="AB1761" s="191">
        <f t="shared" si="7168"/>
        <v>0</v>
      </c>
      <c r="AC1761" s="191">
        <f t="shared" si="7168"/>
        <v>0</v>
      </c>
      <c r="AD1761" s="191">
        <f t="shared" si="7168"/>
        <v>0</v>
      </c>
      <c r="AE1761" s="191">
        <f t="shared" si="7168"/>
        <v>0</v>
      </c>
      <c r="AF1761" s="191">
        <f t="shared" si="7168"/>
        <v>5106.43</v>
      </c>
      <c r="AG1761" s="191">
        <f t="shared" si="7168"/>
        <v>12442.189999999999</v>
      </c>
      <c r="AH1761" s="191">
        <f t="shared" si="7168"/>
        <v>57192.979999999996</v>
      </c>
      <c r="AJ1761" s="191">
        <f t="shared" ref="AJ1761:AU1770" si="7169">+SUMIFS(AJ$286:AJ$484,$D$286:$D$484,$D1761)-(SUMIFS(AJ$688:AJ$886,$D$688:$D$886,$D1761)+SUMIFS(AJ$1527:AJ$1703,$D$1527:$D$1703,$D1761))+SUMIFS(AJ$889:AJ$1026,$D$889:$D$1026,$D1761)</f>
        <v>57192.979999999996</v>
      </c>
      <c r="AK1761" s="191">
        <f t="shared" si="7169"/>
        <v>57192.979999999996</v>
      </c>
      <c r="AL1761" s="191">
        <f t="shared" si="7169"/>
        <v>57192.979999999996</v>
      </c>
      <c r="AM1761" s="191">
        <f t="shared" si="7169"/>
        <v>57192.979999999996</v>
      </c>
      <c r="AN1761" s="191">
        <f t="shared" si="7169"/>
        <v>57192.979999999996</v>
      </c>
      <c r="AO1761" s="191">
        <f t="shared" si="7169"/>
        <v>57192.979999999996</v>
      </c>
      <c r="AP1761" s="191">
        <f t="shared" si="7169"/>
        <v>58587.78</v>
      </c>
      <c r="AQ1761" s="191">
        <f t="shared" si="7169"/>
        <v>79509.78</v>
      </c>
      <c r="AR1761" s="191">
        <f t="shared" si="7169"/>
        <v>79509.78</v>
      </c>
      <c r="AS1761" s="191">
        <f t="shared" si="7169"/>
        <v>79509.78</v>
      </c>
      <c r="AT1761" s="191">
        <f t="shared" si="7169"/>
        <v>79509.78</v>
      </c>
      <c r="AU1761" s="191">
        <f t="shared" si="7169"/>
        <v>79509.78</v>
      </c>
      <c r="AW1761" s="191">
        <f t="shared" ref="AW1761:BH1770" si="7170">+SUMIFS(AW$286:AW$484,$D$286:$D$484,$D1761)-(SUMIFS(AW$688:AW$886,$D$688:$D$886,$D1761)+SUMIFS(AW$1527:AW$1703,$D$1527:$D$1703,$D1761))+SUMIFS(AW$889:AW$1026,$D$889:$D$1026,$D1761)</f>
        <v>79509.78</v>
      </c>
      <c r="AX1761" s="191">
        <f t="shared" si="7170"/>
        <v>79509.78</v>
      </c>
      <c r="AY1761" s="191">
        <f t="shared" si="7170"/>
        <v>79509.78</v>
      </c>
      <c r="AZ1761" s="191">
        <f t="shared" si="7170"/>
        <v>114379.78</v>
      </c>
      <c r="BA1761" s="191">
        <f t="shared" si="7170"/>
        <v>428209.78</v>
      </c>
      <c r="BB1761" s="191">
        <f t="shared" si="7170"/>
        <v>742039.78</v>
      </c>
      <c r="BC1761" s="191">
        <f t="shared" si="7170"/>
        <v>755987.78</v>
      </c>
      <c r="BD1761" s="191">
        <f t="shared" si="7170"/>
        <v>755987.78</v>
      </c>
      <c r="BE1761" s="191">
        <f t="shared" si="7170"/>
        <v>755987.78</v>
      </c>
      <c r="BF1761" s="191">
        <f t="shared" si="7170"/>
        <v>754400.20714866673</v>
      </c>
      <c r="BG1761" s="191">
        <f t="shared" si="7170"/>
        <v>752812.63429733331</v>
      </c>
      <c r="BH1761" s="191">
        <f t="shared" si="7170"/>
        <v>751225.06144600001</v>
      </c>
    </row>
    <row r="1762" spans="1:60" ht="16.5" customHeight="1" outlineLevel="1" x14ac:dyDescent="0.25">
      <c r="A1762" s="2">
        <f t="shared" si="7166"/>
        <v>55</v>
      </c>
      <c r="B1762" s="86" t="str">
        <f t="shared" si="7166"/>
        <v>TAU-TBD47</v>
      </c>
      <c r="C1762" s="86" t="str">
        <f t="shared" si="7166"/>
        <v>SPP TAU - Circuit 66047</v>
      </c>
      <c r="D1762" s="2" t="str">
        <f t="shared" si="7166"/>
        <v>TAU-TBD47.1</v>
      </c>
      <c r="E1762" s="162" t="str">
        <f t="shared" si="7166"/>
        <v>SPP TAU - Circuit 66047</v>
      </c>
      <c r="I1762" s="205">
        <v>0</v>
      </c>
      <c r="J1762" s="191">
        <f t="shared" ref="J1762:U1762" si="7171">J403-(J805+J1622)+J945</f>
        <v>0</v>
      </c>
      <c r="K1762" s="191">
        <f t="shared" si="7171"/>
        <v>0</v>
      </c>
      <c r="L1762" s="191">
        <f t="shared" si="7171"/>
        <v>0</v>
      </c>
      <c r="M1762" s="191">
        <f t="shared" si="7171"/>
        <v>0</v>
      </c>
      <c r="N1762" s="191">
        <f t="shared" si="7171"/>
        <v>0</v>
      </c>
      <c r="O1762" s="191">
        <f t="shared" si="7171"/>
        <v>0</v>
      </c>
      <c r="P1762" s="191">
        <f t="shared" si="7171"/>
        <v>0</v>
      </c>
      <c r="Q1762" s="191">
        <f t="shared" si="7171"/>
        <v>0</v>
      </c>
      <c r="R1762" s="191">
        <f t="shared" si="7171"/>
        <v>0</v>
      </c>
      <c r="S1762" s="191">
        <f t="shared" si="7171"/>
        <v>0</v>
      </c>
      <c r="T1762" s="191">
        <f t="shared" si="7171"/>
        <v>0</v>
      </c>
      <c r="U1762" s="191">
        <f t="shared" si="7171"/>
        <v>0</v>
      </c>
      <c r="W1762" s="191">
        <f t="shared" si="7168"/>
        <v>0</v>
      </c>
      <c r="X1762" s="191">
        <f t="shared" si="7168"/>
        <v>0</v>
      </c>
      <c r="Y1762" s="191">
        <f t="shared" si="7168"/>
        <v>0</v>
      </c>
      <c r="Z1762" s="191">
        <f t="shared" si="7168"/>
        <v>0</v>
      </c>
      <c r="AA1762" s="191">
        <f t="shared" si="7168"/>
        <v>0</v>
      </c>
      <c r="AB1762" s="191">
        <f t="shared" si="7168"/>
        <v>0</v>
      </c>
      <c r="AC1762" s="191">
        <f t="shared" si="7168"/>
        <v>0</v>
      </c>
      <c r="AD1762" s="191">
        <f t="shared" si="7168"/>
        <v>0</v>
      </c>
      <c r="AE1762" s="191">
        <f t="shared" si="7168"/>
        <v>0</v>
      </c>
      <c r="AF1762" s="191">
        <f t="shared" si="7168"/>
        <v>0</v>
      </c>
      <c r="AG1762" s="191">
        <f t="shared" si="7168"/>
        <v>0</v>
      </c>
      <c r="AH1762" s="191">
        <f t="shared" si="7168"/>
        <v>0</v>
      </c>
      <c r="AJ1762" s="191">
        <f t="shared" si="7169"/>
        <v>0</v>
      </c>
      <c r="AK1762" s="191">
        <f t="shared" si="7169"/>
        <v>0</v>
      </c>
      <c r="AL1762" s="191">
        <f t="shared" si="7169"/>
        <v>0</v>
      </c>
      <c r="AM1762" s="191">
        <f t="shared" si="7169"/>
        <v>0</v>
      </c>
      <c r="AN1762" s="191">
        <f t="shared" si="7169"/>
        <v>0</v>
      </c>
      <c r="AO1762" s="191">
        <f t="shared" si="7169"/>
        <v>0</v>
      </c>
      <c r="AP1762" s="191">
        <f t="shared" si="7169"/>
        <v>63.4</v>
      </c>
      <c r="AQ1762" s="191">
        <f t="shared" si="7169"/>
        <v>1014.4</v>
      </c>
      <c r="AR1762" s="191">
        <f t="shared" si="7169"/>
        <v>1014.4</v>
      </c>
      <c r="AS1762" s="191">
        <f t="shared" si="7169"/>
        <v>1014.4</v>
      </c>
      <c r="AT1762" s="191">
        <f t="shared" si="7169"/>
        <v>1014.4</v>
      </c>
      <c r="AU1762" s="191">
        <f t="shared" si="7169"/>
        <v>1014.4</v>
      </c>
      <c r="AW1762" s="191">
        <f t="shared" si="7170"/>
        <v>1014.4</v>
      </c>
      <c r="AX1762" s="191">
        <f t="shared" si="7170"/>
        <v>1014.4</v>
      </c>
      <c r="AY1762" s="191">
        <f t="shared" si="7170"/>
        <v>1014.4</v>
      </c>
      <c r="AZ1762" s="191">
        <f t="shared" si="7170"/>
        <v>1014.4</v>
      </c>
      <c r="BA1762" s="191">
        <f t="shared" si="7170"/>
        <v>2599.4</v>
      </c>
      <c r="BB1762" s="191">
        <f t="shared" si="7170"/>
        <v>31129.4</v>
      </c>
      <c r="BC1762" s="191">
        <f t="shared" si="7170"/>
        <v>31763.4</v>
      </c>
      <c r="BD1762" s="191">
        <f t="shared" si="7170"/>
        <v>31763.4</v>
      </c>
      <c r="BE1762" s="191">
        <f t="shared" si="7170"/>
        <v>31763.4</v>
      </c>
      <c r="BF1762" s="191">
        <f t="shared" si="7170"/>
        <v>31696.70146</v>
      </c>
      <c r="BG1762" s="191">
        <f t="shared" si="7170"/>
        <v>31630.002920000003</v>
      </c>
      <c r="BH1762" s="191">
        <f t="shared" si="7170"/>
        <v>31563.304380000001</v>
      </c>
    </row>
    <row r="1763" spans="1:60" ht="16.5" customHeight="1" outlineLevel="1" x14ac:dyDescent="0.25">
      <c r="A1763" s="2">
        <f t="shared" si="7166"/>
        <v>56</v>
      </c>
      <c r="B1763" s="86" t="str">
        <f t="shared" si="7166"/>
        <v>TAU-TBD48</v>
      </c>
      <c r="C1763" s="86" t="str">
        <f t="shared" si="7166"/>
        <v>SPP TAU - Circuit 66436</v>
      </c>
      <c r="D1763" s="2" t="str">
        <f t="shared" si="7166"/>
        <v>TAU-TBD48.1</v>
      </c>
      <c r="E1763" s="162" t="str">
        <f t="shared" si="7166"/>
        <v>SPP TAU - Circuit 66436</v>
      </c>
      <c r="I1763" s="205">
        <v>0</v>
      </c>
      <c r="J1763" s="191">
        <f t="shared" ref="J1763:U1763" si="7172">J404-(J806+J1623)+J946</f>
        <v>0</v>
      </c>
      <c r="K1763" s="191">
        <f t="shared" si="7172"/>
        <v>0</v>
      </c>
      <c r="L1763" s="191">
        <f t="shared" si="7172"/>
        <v>0</v>
      </c>
      <c r="M1763" s="191">
        <f t="shared" si="7172"/>
        <v>0</v>
      </c>
      <c r="N1763" s="191">
        <f t="shared" si="7172"/>
        <v>0</v>
      </c>
      <c r="O1763" s="191">
        <f t="shared" si="7172"/>
        <v>0</v>
      </c>
      <c r="P1763" s="191">
        <f t="shared" si="7172"/>
        <v>0</v>
      </c>
      <c r="Q1763" s="191">
        <f t="shared" si="7172"/>
        <v>0</v>
      </c>
      <c r="R1763" s="191">
        <f t="shared" si="7172"/>
        <v>0</v>
      </c>
      <c r="S1763" s="191">
        <f t="shared" si="7172"/>
        <v>0</v>
      </c>
      <c r="T1763" s="191">
        <f t="shared" si="7172"/>
        <v>0</v>
      </c>
      <c r="U1763" s="191">
        <f t="shared" si="7172"/>
        <v>0</v>
      </c>
      <c r="W1763" s="191">
        <f t="shared" si="7168"/>
        <v>0</v>
      </c>
      <c r="X1763" s="191">
        <f t="shared" si="7168"/>
        <v>0</v>
      </c>
      <c r="Y1763" s="191">
        <f t="shared" si="7168"/>
        <v>0</v>
      </c>
      <c r="Z1763" s="191">
        <f t="shared" si="7168"/>
        <v>0</v>
      </c>
      <c r="AA1763" s="191">
        <f t="shared" si="7168"/>
        <v>0</v>
      </c>
      <c r="AB1763" s="191">
        <f t="shared" si="7168"/>
        <v>0</v>
      </c>
      <c r="AC1763" s="191">
        <f t="shared" si="7168"/>
        <v>0</v>
      </c>
      <c r="AD1763" s="191">
        <f t="shared" si="7168"/>
        <v>0</v>
      </c>
      <c r="AE1763" s="191">
        <f t="shared" si="7168"/>
        <v>0</v>
      </c>
      <c r="AF1763" s="191">
        <f t="shared" si="7168"/>
        <v>0</v>
      </c>
      <c r="AG1763" s="191">
        <f t="shared" si="7168"/>
        <v>0</v>
      </c>
      <c r="AH1763" s="191">
        <f t="shared" si="7168"/>
        <v>0</v>
      </c>
      <c r="AJ1763" s="191">
        <f t="shared" si="7169"/>
        <v>0</v>
      </c>
      <c r="AK1763" s="191">
        <f t="shared" si="7169"/>
        <v>0</v>
      </c>
      <c r="AL1763" s="191">
        <f t="shared" si="7169"/>
        <v>0</v>
      </c>
      <c r="AM1763" s="191">
        <f t="shared" si="7169"/>
        <v>0</v>
      </c>
      <c r="AN1763" s="191">
        <f t="shared" si="7169"/>
        <v>0</v>
      </c>
      <c r="AO1763" s="191">
        <f t="shared" si="7169"/>
        <v>0</v>
      </c>
      <c r="AP1763" s="191">
        <f t="shared" si="7169"/>
        <v>2155.6</v>
      </c>
      <c r="AQ1763" s="191">
        <f t="shared" si="7169"/>
        <v>29100.6</v>
      </c>
      <c r="AR1763" s="191">
        <f t="shared" si="7169"/>
        <v>34489.599999999999</v>
      </c>
      <c r="AS1763" s="191">
        <f t="shared" si="7169"/>
        <v>34489.599999999999</v>
      </c>
      <c r="AT1763" s="191">
        <f t="shared" si="7169"/>
        <v>34489.599999999999</v>
      </c>
      <c r="AU1763" s="191">
        <f t="shared" si="7169"/>
        <v>34489.599999999999</v>
      </c>
      <c r="AW1763" s="191">
        <f t="shared" si="7170"/>
        <v>34489.599999999999</v>
      </c>
      <c r="AX1763" s="191">
        <f t="shared" si="7170"/>
        <v>34489.599999999999</v>
      </c>
      <c r="AY1763" s="191">
        <f t="shared" si="7170"/>
        <v>34489.599999999999</v>
      </c>
      <c r="AZ1763" s="191">
        <f t="shared" si="7170"/>
        <v>34489.599999999999</v>
      </c>
      <c r="BA1763" s="191">
        <f t="shared" si="7170"/>
        <v>88379.6</v>
      </c>
      <c r="BB1763" s="191">
        <f t="shared" si="7170"/>
        <v>1058399.6000000001</v>
      </c>
      <c r="BC1763" s="191">
        <f t="shared" si="7170"/>
        <v>1079955.6000000001</v>
      </c>
      <c r="BD1763" s="191">
        <f t="shared" si="7170"/>
        <v>1079955.6000000001</v>
      </c>
      <c r="BE1763" s="191">
        <f t="shared" si="7170"/>
        <v>1079955.6000000001</v>
      </c>
      <c r="BF1763" s="191">
        <f t="shared" si="7170"/>
        <v>1079955.6000000001</v>
      </c>
      <c r="BG1763" s="191">
        <f t="shared" si="7170"/>
        <v>1077687.68964</v>
      </c>
      <c r="BH1763" s="191">
        <f t="shared" si="7170"/>
        <v>1075419.7792800001</v>
      </c>
    </row>
    <row r="1764" spans="1:60" ht="16.5" customHeight="1" outlineLevel="1" x14ac:dyDescent="0.25">
      <c r="A1764" s="2">
        <f t="shared" si="7166"/>
        <v>57</v>
      </c>
      <c r="B1764" s="86" t="str">
        <f t="shared" si="7166"/>
        <v>TAU-TBD49</v>
      </c>
      <c r="C1764" s="86" t="str">
        <f t="shared" si="7166"/>
        <v>SPP TAU - Circuit 66098</v>
      </c>
      <c r="D1764" s="2" t="str">
        <f t="shared" si="7166"/>
        <v>TAU-TBD49.1</v>
      </c>
      <c r="E1764" s="162" t="str">
        <f t="shared" si="7166"/>
        <v>SPP TAU - Circuit 66098</v>
      </c>
      <c r="I1764" s="205">
        <v>0</v>
      </c>
      <c r="J1764" s="191">
        <f t="shared" ref="J1764:U1764" si="7173">J405-(J807+J1624)+J947</f>
        <v>0</v>
      </c>
      <c r="K1764" s="191">
        <f t="shared" si="7173"/>
        <v>0</v>
      </c>
      <c r="L1764" s="191">
        <f t="shared" si="7173"/>
        <v>0</v>
      </c>
      <c r="M1764" s="191">
        <f t="shared" si="7173"/>
        <v>0</v>
      </c>
      <c r="N1764" s="191">
        <f t="shared" si="7173"/>
        <v>0</v>
      </c>
      <c r="O1764" s="191">
        <f t="shared" si="7173"/>
        <v>0</v>
      </c>
      <c r="P1764" s="191">
        <f t="shared" si="7173"/>
        <v>0</v>
      </c>
      <c r="Q1764" s="191">
        <f t="shared" si="7173"/>
        <v>0</v>
      </c>
      <c r="R1764" s="191">
        <f t="shared" si="7173"/>
        <v>0</v>
      </c>
      <c r="S1764" s="191">
        <f t="shared" si="7173"/>
        <v>0</v>
      </c>
      <c r="T1764" s="191">
        <f t="shared" si="7173"/>
        <v>0</v>
      </c>
      <c r="U1764" s="191">
        <f t="shared" si="7173"/>
        <v>0</v>
      </c>
      <c r="W1764" s="191">
        <f t="shared" si="7168"/>
        <v>0</v>
      </c>
      <c r="X1764" s="191">
        <f t="shared" si="7168"/>
        <v>0</v>
      </c>
      <c r="Y1764" s="191">
        <f t="shared" si="7168"/>
        <v>0</v>
      </c>
      <c r="Z1764" s="191">
        <f t="shared" si="7168"/>
        <v>0</v>
      </c>
      <c r="AA1764" s="191">
        <f t="shared" si="7168"/>
        <v>0</v>
      </c>
      <c r="AB1764" s="191">
        <f t="shared" si="7168"/>
        <v>0</v>
      </c>
      <c r="AC1764" s="191">
        <f t="shared" si="7168"/>
        <v>0</v>
      </c>
      <c r="AD1764" s="191">
        <f t="shared" si="7168"/>
        <v>0</v>
      </c>
      <c r="AE1764" s="191">
        <f t="shared" si="7168"/>
        <v>0</v>
      </c>
      <c r="AF1764" s="191">
        <f t="shared" si="7168"/>
        <v>0</v>
      </c>
      <c r="AG1764" s="191">
        <f t="shared" si="7168"/>
        <v>0</v>
      </c>
      <c r="AH1764" s="191">
        <f t="shared" si="7168"/>
        <v>0</v>
      </c>
      <c r="AJ1764" s="191">
        <f t="shared" si="7169"/>
        <v>0</v>
      </c>
      <c r="AK1764" s="191">
        <f t="shared" si="7169"/>
        <v>0</v>
      </c>
      <c r="AL1764" s="191">
        <f t="shared" si="7169"/>
        <v>0</v>
      </c>
      <c r="AM1764" s="191">
        <f t="shared" si="7169"/>
        <v>0</v>
      </c>
      <c r="AN1764" s="191">
        <f t="shared" si="7169"/>
        <v>0</v>
      </c>
      <c r="AO1764" s="191">
        <f t="shared" si="7169"/>
        <v>0</v>
      </c>
      <c r="AP1764" s="191">
        <f t="shared" si="7169"/>
        <v>0</v>
      </c>
      <c r="AQ1764" s="191">
        <f t="shared" si="7169"/>
        <v>1388.14</v>
      </c>
      <c r="AR1764" s="191">
        <f t="shared" si="7169"/>
        <v>22210.239999999998</v>
      </c>
      <c r="AS1764" s="191">
        <f t="shared" si="7169"/>
        <v>22210.239999999998</v>
      </c>
      <c r="AT1764" s="191">
        <f t="shared" si="7169"/>
        <v>22210.239999999998</v>
      </c>
      <c r="AU1764" s="191">
        <f t="shared" si="7169"/>
        <v>22210.239999999998</v>
      </c>
      <c r="AW1764" s="191">
        <f t="shared" si="7170"/>
        <v>22210.239999999998</v>
      </c>
      <c r="AX1764" s="191">
        <f t="shared" si="7170"/>
        <v>22210.239999999998</v>
      </c>
      <c r="AY1764" s="191">
        <f t="shared" si="7170"/>
        <v>22210.239999999998</v>
      </c>
      <c r="AZ1764" s="191">
        <f t="shared" si="7170"/>
        <v>22210.239999999998</v>
      </c>
      <c r="BA1764" s="191">
        <f t="shared" si="7170"/>
        <v>22210.239999999998</v>
      </c>
      <c r="BB1764" s="191">
        <f t="shared" si="7170"/>
        <v>56913.74</v>
      </c>
      <c r="BC1764" s="191">
        <f t="shared" si="7170"/>
        <v>681576.74</v>
      </c>
      <c r="BD1764" s="191">
        <f t="shared" si="7170"/>
        <v>695458.14</v>
      </c>
      <c r="BE1764" s="191">
        <f t="shared" si="7170"/>
        <v>695458.14</v>
      </c>
      <c r="BF1764" s="191">
        <f t="shared" si="7170"/>
        <v>695458.14</v>
      </c>
      <c r="BG1764" s="191">
        <f t="shared" si="7170"/>
        <v>693997.67356600007</v>
      </c>
      <c r="BH1764" s="191">
        <f t="shared" si="7170"/>
        <v>692537.20713200001</v>
      </c>
    </row>
    <row r="1765" spans="1:60" ht="16.5" customHeight="1" outlineLevel="1" x14ac:dyDescent="0.25">
      <c r="A1765" s="2">
        <f t="shared" si="7166"/>
        <v>58</v>
      </c>
      <c r="B1765" s="86" t="str">
        <f t="shared" si="7166"/>
        <v>TAU-TBD50</v>
      </c>
      <c r="C1765" s="86" t="str">
        <f t="shared" si="7166"/>
        <v>SPP TAU - Circuit 230020</v>
      </c>
      <c r="D1765" s="2" t="str">
        <f t="shared" si="7166"/>
        <v>TAU-TBD50.1</v>
      </c>
      <c r="E1765" s="162" t="str">
        <f t="shared" si="7166"/>
        <v>SPP TAU - Circuit 230020</v>
      </c>
      <c r="I1765" s="205">
        <v>0</v>
      </c>
      <c r="J1765" s="191">
        <f t="shared" ref="J1765:U1765" si="7174">J406-(J808+J1625)+J948</f>
        <v>0</v>
      </c>
      <c r="K1765" s="191">
        <f t="shared" si="7174"/>
        <v>0</v>
      </c>
      <c r="L1765" s="191">
        <f t="shared" si="7174"/>
        <v>0</v>
      </c>
      <c r="M1765" s="191">
        <f t="shared" si="7174"/>
        <v>0</v>
      </c>
      <c r="N1765" s="191">
        <f t="shared" si="7174"/>
        <v>0</v>
      </c>
      <c r="O1765" s="191">
        <f t="shared" si="7174"/>
        <v>0</v>
      </c>
      <c r="P1765" s="191">
        <f t="shared" si="7174"/>
        <v>0</v>
      </c>
      <c r="Q1765" s="191">
        <f t="shared" si="7174"/>
        <v>0</v>
      </c>
      <c r="R1765" s="191">
        <f t="shared" si="7174"/>
        <v>0</v>
      </c>
      <c r="S1765" s="191">
        <f t="shared" si="7174"/>
        <v>0</v>
      </c>
      <c r="T1765" s="191">
        <f t="shared" si="7174"/>
        <v>0</v>
      </c>
      <c r="U1765" s="191">
        <f t="shared" si="7174"/>
        <v>0</v>
      </c>
      <c r="W1765" s="191">
        <f t="shared" si="7168"/>
        <v>0</v>
      </c>
      <c r="X1765" s="191">
        <f t="shared" si="7168"/>
        <v>0</v>
      </c>
      <c r="Y1765" s="191">
        <f t="shared" si="7168"/>
        <v>0</v>
      </c>
      <c r="Z1765" s="191">
        <f t="shared" si="7168"/>
        <v>0</v>
      </c>
      <c r="AA1765" s="191">
        <f t="shared" si="7168"/>
        <v>0</v>
      </c>
      <c r="AB1765" s="191">
        <f t="shared" si="7168"/>
        <v>0</v>
      </c>
      <c r="AC1765" s="191">
        <f t="shared" si="7168"/>
        <v>0</v>
      </c>
      <c r="AD1765" s="191">
        <f t="shared" si="7168"/>
        <v>0</v>
      </c>
      <c r="AE1765" s="191">
        <f t="shared" si="7168"/>
        <v>0</v>
      </c>
      <c r="AF1765" s="191">
        <f t="shared" si="7168"/>
        <v>0</v>
      </c>
      <c r="AG1765" s="191">
        <f t="shared" si="7168"/>
        <v>0</v>
      </c>
      <c r="AH1765" s="191">
        <f t="shared" si="7168"/>
        <v>0</v>
      </c>
      <c r="AJ1765" s="191">
        <f t="shared" si="7169"/>
        <v>0</v>
      </c>
      <c r="AK1765" s="191">
        <f t="shared" si="7169"/>
        <v>0</v>
      </c>
      <c r="AL1765" s="191">
        <f t="shared" si="7169"/>
        <v>0</v>
      </c>
      <c r="AM1765" s="191">
        <f t="shared" si="7169"/>
        <v>0</v>
      </c>
      <c r="AN1765" s="191">
        <f t="shared" si="7169"/>
        <v>0</v>
      </c>
      <c r="AO1765" s="191">
        <f t="shared" si="7169"/>
        <v>0</v>
      </c>
      <c r="AP1765" s="191">
        <f t="shared" si="7169"/>
        <v>0</v>
      </c>
      <c r="AQ1765" s="191">
        <f t="shared" si="7169"/>
        <v>2621.1999999999998</v>
      </c>
      <c r="AR1765" s="191">
        <f t="shared" si="7169"/>
        <v>22280.2</v>
      </c>
      <c r="AS1765" s="191">
        <f t="shared" si="7169"/>
        <v>41939.199999999997</v>
      </c>
      <c r="AT1765" s="191">
        <f t="shared" si="7169"/>
        <v>41939.199999999997</v>
      </c>
      <c r="AU1765" s="191">
        <f t="shared" si="7169"/>
        <v>41939.199999999997</v>
      </c>
      <c r="AW1765" s="191">
        <f t="shared" si="7170"/>
        <v>41939.199999999997</v>
      </c>
      <c r="AX1765" s="191">
        <f t="shared" si="7170"/>
        <v>41939.199999999997</v>
      </c>
      <c r="AY1765" s="191">
        <f t="shared" si="7170"/>
        <v>41939.199999999997</v>
      </c>
      <c r="AZ1765" s="191">
        <f t="shared" si="7170"/>
        <v>41939.199999999997</v>
      </c>
      <c r="BA1765" s="191">
        <f t="shared" si="7170"/>
        <v>41939.199999999997</v>
      </c>
      <c r="BB1765" s="191">
        <f t="shared" si="7170"/>
        <v>107469.2</v>
      </c>
      <c r="BC1765" s="191">
        <f t="shared" si="7170"/>
        <v>762769.2</v>
      </c>
      <c r="BD1765" s="191">
        <f t="shared" si="7170"/>
        <v>1287009.2</v>
      </c>
      <c r="BE1765" s="191">
        <f t="shared" si="7170"/>
        <v>1313221.2</v>
      </c>
      <c r="BF1765" s="191">
        <f t="shared" si="7170"/>
        <v>1313221.2</v>
      </c>
      <c r="BG1765" s="191">
        <f t="shared" si="7170"/>
        <v>1313221.2</v>
      </c>
      <c r="BH1765" s="191">
        <f t="shared" si="7170"/>
        <v>1313221.2</v>
      </c>
    </row>
    <row r="1766" spans="1:60" ht="16.5" customHeight="1" outlineLevel="1" x14ac:dyDescent="0.25">
      <c r="A1766" s="2">
        <f t="shared" si="7166"/>
        <v>59</v>
      </c>
      <c r="B1766" s="86" t="str">
        <f t="shared" si="7166"/>
        <v>TAU-TBD51</v>
      </c>
      <c r="C1766" s="86" t="str">
        <f t="shared" si="7166"/>
        <v>SPP TAU - Circuit 230623</v>
      </c>
      <c r="D1766" s="2" t="str">
        <f t="shared" si="7166"/>
        <v>TAU-TBD51.1</v>
      </c>
      <c r="E1766" s="162" t="str">
        <f t="shared" si="7166"/>
        <v>SPP TAU - Circuit 230623</v>
      </c>
      <c r="I1766" s="205">
        <v>0</v>
      </c>
      <c r="J1766" s="191">
        <f t="shared" ref="J1766:U1766" si="7175">J407-(J809+J1626)+J949</f>
        <v>0</v>
      </c>
      <c r="K1766" s="191">
        <f t="shared" si="7175"/>
        <v>0</v>
      </c>
      <c r="L1766" s="191">
        <f t="shared" si="7175"/>
        <v>0</v>
      </c>
      <c r="M1766" s="191">
        <f t="shared" si="7175"/>
        <v>0</v>
      </c>
      <c r="N1766" s="191">
        <f t="shared" si="7175"/>
        <v>0</v>
      </c>
      <c r="O1766" s="191">
        <f t="shared" si="7175"/>
        <v>0</v>
      </c>
      <c r="P1766" s="191">
        <f t="shared" si="7175"/>
        <v>0</v>
      </c>
      <c r="Q1766" s="191">
        <f t="shared" si="7175"/>
        <v>0</v>
      </c>
      <c r="R1766" s="191">
        <f t="shared" si="7175"/>
        <v>0</v>
      </c>
      <c r="S1766" s="191">
        <f t="shared" si="7175"/>
        <v>0</v>
      </c>
      <c r="T1766" s="191">
        <f t="shared" si="7175"/>
        <v>0</v>
      </c>
      <c r="U1766" s="191">
        <f t="shared" si="7175"/>
        <v>0</v>
      </c>
      <c r="W1766" s="191">
        <f t="shared" si="7168"/>
        <v>0</v>
      </c>
      <c r="X1766" s="191">
        <f t="shared" si="7168"/>
        <v>0</v>
      </c>
      <c r="Y1766" s="191">
        <f t="shared" si="7168"/>
        <v>0</v>
      </c>
      <c r="Z1766" s="191">
        <f t="shared" si="7168"/>
        <v>0</v>
      </c>
      <c r="AA1766" s="191">
        <f t="shared" si="7168"/>
        <v>0</v>
      </c>
      <c r="AB1766" s="191">
        <f t="shared" si="7168"/>
        <v>0</v>
      </c>
      <c r="AC1766" s="191">
        <f t="shared" si="7168"/>
        <v>0</v>
      </c>
      <c r="AD1766" s="191">
        <f t="shared" si="7168"/>
        <v>0</v>
      </c>
      <c r="AE1766" s="191">
        <f t="shared" si="7168"/>
        <v>0</v>
      </c>
      <c r="AF1766" s="191">
        <f t="shared" si="7168"/>
        <v>0</v>
      </c>
      <c r="AG1766" s="191">
        <f t="shared" si="7168"/>
        <v>0</v>
      </c>
      <c r="AH1766" s="191">
        <f t="shared" si="7168"/>
        <v>0</v>
      </c>
      <c r="AJ1766" s="191">
        <f t="shared" si="7169"/>
        <v>0</v>
      </c>
      <c r="AK1766" s="191">
        <f t="shared" si="7169"/>
        <v>0</v>
      </c>
      <c r="AL1766" s="191">
        <f t="shared" si="7169"/>
        <v>0</v>
      </c>
      <c r="AM1766" s="191">
        <f t="shared" si="7169"/>
        <v>0</v>
      </c>
      <c r="AN1766" s="191">
        <f t="shared" si="7169"/>
        <v>0</v>
      </c>
      <c r="AO1766" s="191">
        <f t="shared" si="7169"/>
        <v>0</v>
      </c>
      <c r="AP1766" s="191">
        <f t="shared" si="7169"/>
        <v>0</v>
      </c>
      <c r="AQ1766" s="191">
        <f t="shared" si="7169"/>
        <v>0</v>
      </c>
      <c r="AR1766" s="191">
        <f t="shared" si="7169"/>
        <v>2795</v>
      </c>
      <c r="AS1766" s="191">
        <f t="shared" si="7169"/>
        <v>16770</v>
      </c>
      <c r="AT1766" s="191">
        <f t="shared" si="7169"/>
        <v>44720</v>
      </c>
      <c r="AU1766" s="191">
        <f t="shared" si="7169"/>
        <v>44720</v>
      </c>
      <c r="AW1766" s="191">
        <f t="shared" si="7170"/>
        <v>44720</v>
      </c>
      <c r="AX1766" s="191">
        <f t="shared" si="7170"/>
        <v>44720</v>
      </c>
      <c r="AY1766" s="191">
        <f t="shared" si="7170"/>
        <v>44720</v>
      </c>
      <c r="AZ1766" s="191">
        <f t="shared" si="7170"/>
        <v>44720</v>
      </c>
      <c r="BA1766" s="191">
        <f t="shared" si="7170"/>
        <v>44720</v>
      </c>
      <c r="BB1766" s="191">
        <f t="shared" si="7170"/>
        <v>44720</v>
      </c>
      <c r="BC1766" s="191">
        <f t="shared" si="7170"/>
        <v>114595</v>
      </c>
      <c r="BD1766" s="191">
        <f t="shared" si="7170"/>
        <v>743470</v>
      </c>
      <c r="BE1766" s="191">
        <f t="shared" si="7170"/>
        <v>1372345</v>
      </c>
      <c r="BF1766" s="191">
        <f t="shared" si="7170"/>
        <v>1400295</v>
      </c>
      <c r="BG1766" s="191">
        <f t="shared" si="7170"/>
        <v>1400295</v>
      </c>
      <c r="BH1766" s="191">
        <f t="shared" si="7170"/>
        <v>1400295</v>
      </c>
    </row>
    <row r="1767" spans="1:60" ht="16.5" customHeight="1" outlineLevel="1" x14ac:dyDescent="0.25">
      <c r="A1767" s="2">
        <f t="shared" si="7166"/>
        <v>60</v>
      </c>
      <c r="B1767" s="86" t="str">
        <f t="shared" si="7166"/>
        <v>TAU-TBD52</v>
      </c>
      <c r="C1767" s="86" t="str">
        <f t="shared" si="7166"/>
        <v>SPP TAU - Circuit 230604</v>
      </c>
      <c r="D1767" s="2" t="str">
        <f t="shared" si="7166"/>
        <v>TAU-TBD52.1</v>
      </c>
      <c r="E1767" s="162" t="str">
        <f t="shared" si="7166"/>
        <v>SPP TAU - Circuit 230604</v>
      </c>
      <c r="I1767" s="205">
        <v>0</v>
      </c>
      <c r="J1767" s="191">
        <f t="shared" ref="J1767:U1767" si="7176">J408-(J810+J1627)+J950</f>
        <v>0</v>
      </c>
      <c r="K1767" s="191">
        <f t="shared" si="7176"/>
        <v>0</v>
      </c>
      <c r="L1767" s="191">
        <f t="shared" si="7176"/>
        <v>0</v>
      </c>
      <c r="M1767" s="191">
        <f t="shared" si="7176"/>
        <v>0</v>
      </c>
      <c r="N1767" s="191">
        <f t="shared" si="7176"/>
        <v>0</v>
      </c>
      <c r="O1767" s="191">
        <f t="shared" si="7176"/>
        <v>0</v>
      </c>
      <c r="P1767" s="191">
        <f t="shared" si="7176"/>
        <v>0</v>
      </c>
      <c r="Q1767" s="191">
        <f t="shared" si="7176"/>
        <v>0</v>
      </c>
      <c r="R1767" s="191">
        <f t="shared" si="7176"/>
        <v>0</v>
      </c>
      <c r="S1767" s="191">
        <f t="shared" si="7176"/>
        <v>0</v>
      </c>
      <c r="T1767" s="191">
        <f t="shared" si="7176"/>
        <v>0</v>
      </c>
      <c r="U1767" s="191">
        <f t="shared" si="7176"/>
        <v>0</v>
      </c>
      <c r="W1767" s="191">
        <f t="shared" si="7168"/>
        <v>0</v>
      </c>
      <c r="X1767" s="191">
        <f t="shared" si="7168"/>
        <v>0</v>
      </c>
      <c r="Y1767" s="191">
        <f t="shared" si="7168"/>
        <v>0</v>
      </c>
      <c r="Z1767" s="191">
        <f t="shared" si="7168"/>
        <v>0</v>
      </c>
      <c r="AA1767" s="191">
        <f t="shared" si="7168"/>
        <v>0</v>
      </c>
      <c r="AB1767" s="191">
        <f t="shared" si="7168"/>
        <v>0</v>
      </c>
      <c r="AC1767" s="191">
        <f t="shared" si="7168"/>
        <v>0</v>
      </c>
      <c r="AD1767" s="191">
        <f t="shared" si="7168"/>
        <v>0</v>
      </c>
      <c r="AE1767" s="191">
        <f t="shared" si="7168"/>
        <v>0</v>
      </c>
      <c r="AF1767" s="191">
        <f t="shared" si="7168"/>
        <v>0</v>
      </c>
      <c r="AG1767" s="191">
        <f t="shared" si="7168"/>
        <v>0</v>
      </c>
      <c r="AH1767" s="191">
        <f t="shared" si="7168"/>
        <v>0</v>
      </c>
      <c r="AJ1767" s="191">
        <f t="shared" si="7169"/>
        <v>0</v>
      </c>
      <c r="AK1767" s="191">
        <f t="shared" si="7169"/>
        <v>0</v>
      </c>
      <c r="AL1767" s="191">
        <f t="shared" si="7169"/>
        <v>0</v>
      </c>
      <c r="AM1767" s="191">
        <f t="shared" si="7169"/>
        <v>0</v>
      </c>
      <c r="AN1767" s="191">
        <f t="shared" si="7169"/>
        <v>0</v>
      </c>
      <c r="AO1767" s="191">
        <f t="shared" si="7169"/>
        <v>0</v>
      </c>
      <c r="AP1767" s="191">
        <f t="shared" si="7169"/>
        <v>0</v>
      </c>
      <c r="AQ1767" s="191">
        <f t="shared" si="7169"/>
        <v>0</v>
      </c>
      <c r="AR1767" s="191">
        <f t="shared" si="7169"/>
        <v>0</v>
      </c>
      <c r="AS1767" s="191">
        <f t="shared" si="7169"/>
        <v>1548</v>
      </c>
      <c r="AT1767" s="191">
        <f t="shared" si="7169"/>
        <v>13158</v>
      </c>
      <c r="AU1767" s="191">
        <f t="shared" si="7169"/>
        <v>24768</v>
      </c>
      <c r="AW1767" s="191">
        <f t="shared" si="7170"/>
        <v>24768</v>
      </c>
      <c r="AX1767" s="191">
        <f t="shared" si="7170"/>
        <v>24768</v>
      </c>
      <c r="AY1767" s="191">
        <f t="shared" si="7170"/>
        <v>24768</v>
      </c>
      <c r="AZ1767" s="191">
        <f t="shared" si="7170"/>
        <v>24768</v>
      </c>
      <c r="BA1767" s="191">
        <f t="shared" si="7170"/>
        <v>24768</v>
      </c>
      <c r="BB1767" s="191">
        <f t="shared" si="7170"/>
        <v>24768</v>
      </c>
      <c r="BC1767" s="191">
        <f t="shared" si="7170"/>
        <v>24768</v>
      </c>
      <c r="BD1767" s="191">
        <f t="shared" si="7170"/>
        <v>63468</v>
      </c>
      <c r="BE1767" s="191">
        <f t="shared" si="7170"/>
        <v>760068</v>
      </c>
      <c r="BF1767" s="191">
        <f t="shared" si="7170"/>
        <v>775548</v>
      </c>
      <c r="BG1767" s="191">
        <f t="shared" si="7170"/>
        <v>775548</v>
      </c>
      <c r="BH1767" s="191">
        <f t="shared" si="7170"/>
        <v>775548</v>
      </c>
    </row>
    <row r="1768" spans="1:60" ht="16.5" customHeight="1" outlineLevel="1" x14ac:dyDescent="0.25">
      <c r="A1768" s="2">
        <f t="shared" si="7166"/>
        <v>61</v>
      </c>
      <c r="B1768" s="86" t="str">
        <f t="shared" si="7166"/>
        <v>TAU-TBD53</v>
      </c>
      <c r="C1768" s="86" t="str">
        <f t="shared" si="7166"/>
        <v>SPP TAU - Circuit 66035</v>
      </c>
      <c r="D1768" s="2" t="str">
        <f t="shared" si="7166"/>
        <v>TAU-TBD53.1</v>
      </c>
      <c r="E1768" s="162" t="str">
        <f t="shared" si="7166"/>
        <v>SPP TAU - Circuit 66035</v>
      </c>
      <c r="I1768" s="205">
        <v>0</v>
      </c>
      <c r="J1768" s="191">
        <f t="shared" ref="J1768:U1768" si="7177">J409-(J811+J1628)+J951</f>
        <v>0</v>
      </c>
      <c r="K1768" s="191">
        <f t="shared" si="7177"/>
        <v>0</v>
      </c>
      <c r="L1768" s="191">
        <f t="shared" si="7177"/>
        <v>0</v>
      </c>
      <c r="M1768" s="191">
        <f t="shared" si="7177"/>
        <v>0</v>
      </c>
      <c r="N1768" s="191">
        <f t="shared" si="7177"/>
        <v>0</v>
      </c>
      <c r="O1768" s="191">
        <f t="shared" si="7177"/>
        <v>0</v>
      </c>
      <c r="P1768" s="191">
        <f t="shared" si="7177"/>
        <v>0</v>
      </c>
      <c r="Q1768" s="191">
        <f t="shared" si="7177"/>
        <v>0</v>
      </c>
      <c r="R1768" s="191">
        <f t="shared" si="7177"/>
        <v>0</v>
      </c>
      <c r="S1768" s="191">
        <f t="shared" si="7177"/>
        <v>0</v>
      </c>
      <c r="T1768" s="191">
        <f t="shared" si="7177"/>
        <v>0</v>
      </c>
      <c r="U1768" s="191">
        <f t="shared" si="7177"/>
        <v>0</v>
      </c>
      <c r="W1768" s="191">
        <f t="shared" si="7168"/>
        <v>0</v>
      </c>
      <c r="X1768" s="191">
        <f t="shared" si="7168"/>
        <v>0</v>
      </c>
      <c r="Y1768" s="191">
        <f t="shared" si="7168"/>
        <v>0</v>
      </c>
      <c r="Z1768" s="191">
        <f t="shared" si="7168"/>
        <v>0</v>
      </c>
      <c r="AA1768" s="191">
        <f t="shared" si="7168"/>
        <v>0</v>
      </c>
      <c r="AB1768" s="191">
        <f t="shared" si="7168"/>
        <v>0</v>
      </c>
      <c r="AC1768" s="191">
        <f t="shared" si="7168"/>
        <v>0</v>
      </c>
      <c r="AD1768" s="191">
        <f t="shared" si="7168"/>
        <v>0</v>
      </c>
      <c r="AE1768" s="191">
        <f t="shared" si="7168"/>
        <v>0</v>
      </c>
      <c r="AF1768" s="191">
        <f t="shared" si="7168"/>
        <v>0</v>
      </c>
      <c r="AG1768" s="191">
        <f t="shared" si="7168"/>
        <v>0</v>
      </c>
      <c r="AH1768" s="191">
        <f t="shared" si="7168"/>
        <v>0</v>
      </c>
      <c r="AJ1768" s="191">
        <f t="shared" si="7169"/>
        <v>0</v>
      </c>
      <c r="AK1768" s="191">
        <f t="shared" si="7169"/>
        <v>0</v>
      </c>
      <c r="AL1768" s="191">
        <f t="shared" si="7169"/>
        <v>0</v>
      </c>
      <c r="AM1768" s="191">
        <f t="shared" si="7169"/>
        <v>0</v>
      </c>
      <c r="AN1768" s="191">
        <f t="shared" si="7169"/>
        <v>0</v>
      </c>
      <c r="AO1768" s="191">
        <f t="shared" si="7169"/>
        <v>0</v>
      </c>
      <c r="AP1768" s="191">
        <f t="shared" si="7169"/>
        <v>0</v>
      </c>
      <c r="AQ1768" s="191">
        <f t="shared" si="7169"/>
        <v>0</v>
      </c>
      <c r="AR1768" s="191">
        <f t="shared" si="7169"/>
        <v>0</v>
      </c>
      <c r="AS1768" s="191">
        <f t="shared" si="7169"/>
        <v>0</v>
      </c>
      <c r="AT1768" s="191">
        <f t="shared" si="7169"/>
        <v>4121</v>
      </c>
      <c r="AU1768" s="191">
        <f t="shared" si="7169"/>
        <v>35028.5</v>
      </c>
      <c r="AW1768" s="191">
        <f t="shared" si="7170"/>
        <v>35028.5</v>
      </c>
      <c r="AX1768" s="191">
        <f t="shared" si="7170"/>
        <v>35028.5</v>
      </c>
      <c r="AY1768" s="191">
        <f t="shared" si="7170"/>
        <v>35028.5</v>
      </c>
      <c r="AZ1768" s="191">
        <f t="shared" si="7170"/>
        <v>35028.5</v>
      </c>
      <c r="BA1768" s="191">
        <f t="shared" si="7170"/>
        <v>35028.5</v>
      </c>
      <c r="BB1768" s="191">
        <f t="shared" si="7170"/>
        <v>35028.5</v>
      </c>
      <c r="BC1768" s="191">
        <f t="shared" si="7170"/>
        <v>35028.5</v>
      </c>
      <c r="BD1768" s="191">
        <f t="shared" si="7170"/>
        <v>35028.5</v>
      </c>
      <c r="BE1768" s="191">
        <f t="shared" si="7170"/>
        <v>138053.5</v>
      </c>
      <c r="BF1768" s="191">
        <f t="shared" si="7170"/>
        <v>1580403.5</v>
      </c>
      <c r="BG1768" s="191">
        <f t="shared" si="7170"/>
        <v>1992503.5</v>
      </c>
      <c r="BH1768" s="191">
        <f t="shared" si="7170"/>
        <v>2054318.5</v>
      </c>
    </row>
    <row r="1769" spans="1:60" ht="16.5" customHeight="1" outlineLevel="1" x14ac:dyDescent="0.25">
      <c r="A1769" s="2">
        <f t="shared" si="7166"/>
        <v>62</v>
      </c>
      <c r="B1769" s="86" t="str">
        <f t="shared" si="7166"/>
        <v>TAU-TBD54</v>
      </c>
      <c r="C1769" s="86" t="str">
        <f t="shared" si="7166"/>
        <v>SPP TAU - Circuit 66067</v>
      </c>
      <c r="D1769" s="2" t="str">
        <f t="shared" si="7166"/>
        <v>TAU-TBD54.1</v>
      </c>
      <c r="E1769" s="162" t="str">
        <f t="shared" si="7166"/>
        <v>SPP TAU - Circuit 66067</v>
      </c>
      <c r="I1769" s="205">
        <v>0</v>
      </c>
      <c r="J1769" s="191">
        <f t="shared" ref="J1769:U1769" si="7178">J410-(J812+J1629)+J952</f>
        <v>0</v>
      </c>
      <c r="K1769" s="191">
        <f t="shared" si="7178"/>
        <v>0</v>
      </c>
      <c r="L1769" s="191">
        <f t="shared" si="7178"/>
        <v>0</v>
      </c>
      <c r="M1769" s="191">
        <f t="shared" si="7178"/>
        <v>0</v>
      </c>
      <c r="N1769" s="191">
        <f t="shared" si="7178"/>
        <v>0</v>
      </c>
      <c r="O1769" s="191">
        <f t="shared" si="7178"/>
        <v>0</v>
      </c>
      <c r="P1769" s="191">
        <f t="shared" si="7178"/>
        <v>0</v>
      </c>
      <c r="Q1769" s="191">
        <f t="shared" si="7178"/>
        <v>0</v>
      </c>
      <c r="R1769" s="191">
        <f t="shared" si="7178"/>
        <v>0</v>
      </c>
      <c r="S1769" s="191">
        <f t="shared" si="7178"/>
        <v>0</v>
      </c>
      <c r="T1769" s="191">
        <f t="shared" si="7178"/>
        <v>0</v>
      </c>
      <c r="U1769" s="191">
        <f t="shared" si="7178"/>
        <v>0</v>
      </c>
      <c r="W1769" s="191">
        <f t="shared" si="7168"/>
        <v>0</v>
      </c>
      <c r="X1769" s="191">
        <f t="shared" si="7168"/>
        <v>0</v>
      </c>
      <c r="Y1769" s="191">
        <f t="shared" si="7168"/>
        <v>0</v>
      </c>
      <c r="Z1769" s="191">
        <f t="shared" si="7168"/>
        <v>0</v>
      </c>
      <c r="AA1769" s="191">
        <f t="shared" si="7168"/>
        <v>0</v>
      </c>
      <c r="AB1769" s="191">
        <f t="shared" si="7168"/>
        <v>0</v>
      </c>
      <c r="AC1769" s="191">
        <f t="shared" si="7168"/>
        <v>0</v>
      </c>
      <c r="AD1769" s="191">
        <f t="shared" si="7168"/>
        <v>0</v>
      </c>
      <c r="AE1769" s="191">
        <f t="shared" si="7168"/>
        <v>0</v>
      </c>
      <c r="AF1769" s="191">
        <f t="shared" si="7168"/>
        <v>0</v>
      </c>
      <c r="AG1769" s="191">
        <f t="shared" si="7168"/>
        <v>0</v>
      </c>
      <c r="AH1769" s="191">
        <f t="shared" si="7168"/>
        <v>0</v>
      </c>
      <c r="AJ1769" s="191">
        <f t="shared" si="7169"/>
        <v>0</v>
      </c>
      <c r="AK1769" s="191">
        <f t="shared" si="7169"/>
        <v>0</v>
      </c>
      <c r="AL1769" s="191">
        <f t="shared" si="7169"/>
        <v>0</v>
      </c>
      <c r="AM1769" s="191">
        <f t="shared" si="7169"/>
        <v>0</v>
      </c>
      <c r="AN1769" s="191">
        <f t="shared" si="7169"/>
        <v>0</v>
      </c>
      <c r="AO1769" s="191">
        <f t="shared" si="7169"/>
        <v>0</v>
      </c>
      <c r="AP1769" s="191">
        <f t="shared" si="7169"/>
        <v>0</v>
      </c>
      <c r="AQ1769" s="191">
        <f t="shared" si="7169"/>
        <v>0</v>
      </c>
      <c r="AR1769" s="191">
        <f t="shared" si="7169"/>
        <v>0</v>
      </c>
      <c r="AS1769" s="191">
        <f t="shared" si="7169"/>
        <v>0</v>
      </c>
      <c r="AT1769" s="191">
        <f t="shared" si="7169"/>
        <v>0</v>
      </c>
      <c r="AU1769" s="191">
        <f t="shared" si="7169"/>
        <v>0</v>
      </c>
      <c r="AW1769" s="191">
        <f t="shared" si="7170"/>
        <v>25867.200000000001</v>
      </c>
      <c r="AX1769" s="191">
        <f t="shared" si="7170"/>
        <v>38800.800000000003</v>
      </c>
      <c r="AY1769" s="191">
        <f t="shared" si="7170"/>
        <v>38800.800000000003</v>
      </c>
      <c r="AZ1769" s="191">
        <f t="shared" si="7170"/>
        <v>38800.800000000003</v>
      </c>
      <c r="BA1769" s="191">
        <f t="shared" si="7170"/>
        <v>38800.800000000003</v>
      </c>
      <c r="BB1769" s="191">
        <f t="shared" si="7170"/>
        <v>38800.800000000003</v>
      </c>
      <c r="BC1769" s="191">
        <f t="shared" si="7170"/>
        <v>38800.800000000003</v>
      </c>
      <c r="BD1769" s="191">
        <f t="shared" si="7170"/>
        <v>38800.800000000003</v>
      </c>
      <c r="BE1769" s="191">
        <f t="shared" si="7170"/>
        <v>38800.800000000003</v>
      </c>
      <c r="BF1769" s="191">
        <f t="shared" si="7170"/>
        <v>103468.8</v>
      </c>
      <c r="BG1769" s="191">
        <f t="shared" si="7170"/>
        <v>1267492.8</v>
      </c>
      <c r="BH1769" s="191">
        <f t="shared" si="7170"/>
        <v>1293360</v>
      </c>
    </row>
    <row r="1770" spans="1:60" ht="16.5" customHeight="1" outlineLevel="1" x14ac:dyDescent="0.25">
      <c r="A1770" s="2">
        <f t="shared" si="7166"/>
        <v>63</v>
      </c>
      <c r="B1770" s="86" t="str">
        <f t="shared" si="7166"/>
        <v>TAU-TBD55</v>
      </c>
      <c r="C1770" s="86" t="str">
        <f t="shared" si="7166"/>
        <v>SPP TAU - Circuit 66042</v>
      </c>
      <c r="D1770" s="2" t="str">
        <f t="shared" si="7166"/>
        <v>TAU-TBD55.1</v>
      </c>
      <c r="E1770" s="162" t="str">
        <f t="shared" si="7166"/>
        <v>SPP TAU - Circuit 66042</v>
      </c>
      <c r="I1770" s="205">
        <v>0</v>
      </c>
      <c r="J1770" s="191">
        <f t="shared" ref="J1770:U1770" si="7179">J411-(J813+J1630)+J953</f>
        <v>0</v>
      </c>
      <c r="K1770" s="191">
        <f t="shared" si="7179"/>
        <v>0</v>
      </c>
      <c r="L1770" s="191">
        <f t="shared" si="7179"/>
        <v>0</v>
      </c>
      <c r="M1770" s="191">
        <f t="shared" si="7179"/>
        <v>0</v>
      </c>
      <c r="N1770" s="191">
        <f t="shared" si="7179"/>
        <v>0</v>
      </c>
      <c r="O1770" s="191">
        <f t="shared" si="7179"/>
        <v>0</v>
      </c>
      <c r="P1770" s="191">
        <f t="shared" si="7179"/>
        <v>0</v>
      </c>
      <c r="Q1770" s="191">
        <f t="shared" si="7179"/>
        <v>0</v>
      </c>
      <c r="R1770" s="191">
        <f t="shared" si="7179"/>
        <v>0</v>
      </c>
      <c r="S1770" s="191">
        <f t="shared" si="7179"/>
        <v>0</v>
      </c>
      <c r="T1770" s="191">
        <f t="shared" si="7179"/>
        <v>0</v>
      </c>
      <c r="U1770" s="191">
        <f t="shared" si="7179"/>
        <v>0</v>
      </c>
      <c r="W1770" s="191">
        <f t="shared" si="7168"/>
        <v>0</v>
      </c>
      <c r="X1770" s="191">
        <f t="shared" si="7168"/>
        <v>0</v>
      </c>
      <c r="Y1770" s="191">
        <f t="shared" si="7168"/>
        <v>0</v>
      </c>
      <c r="Z1770" s="191">
        <f t="shared" si="7168"/>
        <v>0</v>
      </c>
      <c r="AA1770" s="191">
        <f t="shared" si="7168"/>
        <v>0</v>
      </c>
      <c r="AB1770" s="191">
        <f t="shared" si="7168"/>
        <v>0</v>
      </c>
      <c r="AC1770" s="191">
        <f t="shared" si="7168"/>
        <v>0</v>
      </c>
      <c r="AD1770" s="191">
        <f t="shared" si="7168"/>
        <v>0</v>
      </c>
      <c r="AE1770" s="191">
        <f t="shared" si="7168"/>
        <v>0</v>
      </c>
      <c r="AF1770" s="191">
        <f t="shared" si="7168"/>
        <v>0</v>
      </c>
      <c r="AG1770" s="191">
        <f t="shared" si="7168"/>
        <v>0</v>
      </c>
      <c r="AH1770" s="191">
        <f t="shared" si="7168"/>
        <v>0</v>
      </c>
      <c r="AJ1770" s="191">
        <f t="shared" si="7169"/>
        <v>0</v>
      </c>
      <c r="AK1770" s="191">
        <f t="shared" si="7169"/>
        <v>0</v>
      </c>
      <c r="AL1770" s="191">
        <f t="shared" si="7169"/>
        <v>0</v>
      </c>
      <c r="AM1770" s="191">
        <f t="shared" si="7169"/>
        <v>0</v>
      </c>
      <c r="AN1770" s="191">
        <f t="shared" si="7169"/>
        <v>0</v>
      </c>
      <c r="AO1770" s="191">
        <f t="shared" si="7169"/>
        <v>0</v>
      </c>
      <c r="AP1770" s="191">
        <f t="shared" si="7169"/>
        <v>0</v>
      </c>
      <c r="AQ1770" s="191">
        <f t="shared" si="7169"/>
        <v>0</v>
      </c>
      <c r="AR1770" s="191">
        <f t="shared" si="7169"/>
        <v>0</v>
      </c>
      <c r="AS1770" s="191">
        <f t="shared" si="7169"/>
        <v>0</v>
      </c>
      <c r="AT1770" s="191">
        <f t="shared" si="7169"/>
        <v>0</v>
      </c>
      <c r="AU1770" s="191">
        <f t="shared" si="7169"/>
        <v>0</v>
      </c>
      <c r="AW1770" s="191">
        <f t="shared" si="7170"/>
        <v>6276.6</v>
      </c>
      <c r="AX1770" s="191">
        <f t="shared" si="7170"/>
        <v>25106.400000000001</v>
      </c>
      <c r="AY1770" s="191">
        <f t="shared" si="7170"/>
        <v>37659.600000000006</v>
      </c>
      <c r="AZ1770" s="191">
        <f t="shared" si="7170"/>
        <v>37659.600000000006</v>
      </c>
      <c r="BA1770" s="191">
        <f t="shared" si="7170"/>
        <v>37659.600000000006</v>
      </c>
      <c r="BB1770" s="191">
        <f t="shared" si="7170"/>
        <v>37659.600000000006</v>
      </c>
      <c r="BC1770" s="191">
        <f t="shared" si="7170"/>
        <v>37659.600000000006</v>
      </c>
      <c r="BD1770" s="191">
        <f t="shared" si="7170"/>
        <v>37659.600000000006</v>
      </c>
      <c r="BE1770" s="191">
        <f t="shared" si="7170"/>
        <v>37659.600000000006</v>
      </c>
      <c r="BF1770" s="191">
        <f t="shared" si="7170"/>
        <v>37659.600000000006</v>
      </c>
      <c r="BG1770" s="191">
        <f t="shared" si="7170"/>
        <v>100425.60000000001</v>
      </c>
      <c r="BH1770" s="191">
        <f t="shared" si="7170"/>
        <v>853617.6</v>
      </c>
    </row>
    <row r="1771" spans="1:60" ht="16.5" customHeight="1" outlineLevel="1" x14ac:dyDescent="0.25">
      <c r="A1771" s="2">
        <f t="shared" ref="A1771:E1780" si="7180">A70</f>
        <v>64</v>
      </c>
      <c r="B1771" s="86" t="str">
        <f t="shared" si="7180"/>
        <v>TAU-TBD56</v>
      </c>
      <c r="C1771" s="86" t="str">
        <f t="shared" si="7180"/>
        <v>SPP TAU - Circuit 66652</v>
      </c>
      <c r="D1771" s="2" t="str">
        <f t="shared" si="7180"/>
        <v>TAU-TBD56.1</v>
      </c>
      <c r="E1771" s="162" t="str">
        <f t="shared" si="7180"/>
        <v>SPP TAU - Circuit 66652</v>
      </c>
      <c r="I1771" s="205">
        <v>0</v>
      </c>
      <c r="J1771" s="191">
        <f t="shared" ref="J1771:U1771" si="7181">J412-(J814+J1631)+J954</f>
        <v>0</v>
      </c>
      <c r="K1771" s="191">
        <f t="shared" si="7181"/>
        <v>0</v>
      </c>
      <c r="L1771" s="191">
        <f t="shared" si="7181"/>
        <v>0</v>
      </c>
      <c r="M1771" s="191">
        <f t="shared" si="7181"/>
        <v>0</v>
      </c>
      <c r="N1771" s="191">
        <f t="shared" si="7181"/>
        <v>0</v>
      </c>
      <c r="O1771" s="191">
        <f t="shared" si="7181"/>
        <v>0</v>
      </c>
      <c r="P1771" s="191">
        <f t="shared" si="7181"/>
        <v>0</v>
      </c>
      <c r="Q1771" s="191">
        <f t="shared" si="7181"/>
        <v>0</v>
      </c>
      <c r="R1771" s="191">
        <f t="shared" si="7181"/>
        <v>0</v>
      </c>
      <c r="S1771" s="191">
        <f t="shared" si="7181"/>
        <v>0</v>
      </c>
      <c r="T1771" s="191">
        <f t="shared" si="7181"/>
        <v>0</v>
      </c>
      <c r="U1771" s="191">
        <f t="shared" si="7181"/>
        <v>0</v>
      </c>
      <c r="W1771" s="191">
        <f t="shared" ref="W1771:AH1780" si="7182">+SUMIFS(W$286:W$484,$D$286:$D$484,$D1771)-(SUMIFS(W$688:W$886,$D$688:$D$886,$D1771)+SUMIFS(W$1527:W$1703,$D$1527:$D$1703,$D1771))+SUMIFS(W$889:W$1026,$D$889:$D$1026,$D1771)</f>
        <v>0</v>
      </c>
      <c r="X1771" s="191">
        <f t="shared" si="7182"/>
        <v>0</v>
      </c>
      <c r="Y1771" s="191">
        <f t="shared" si="7182"/>
        <v>0</v>
      </c>
      <c r="Z1771" s="191">
        <f t="shared" si="7182"/>
        <v>0</v>
      </c>
      <c r="AA1771" s="191">
        <f t="shared" si="7182"/>
        <v>0</v>
      </c>
      <c r="AB1771" s="191">
        <f t="shared" si="7182"/>
        <v>0</v>
      </c>
      <c r="AC1771" s="191">
        <f t="shared" si="7182"/>
        <v>0</v>
      </c>
      <c r="AD1771" s="191">
        <f t="shared" si="7182"/>
        <v>0</v>
      </c>
      <c r="AE1771" s="191">
        <f t="shared" si="7182"/>
        <v>0</v>
      </c>
      <c r="AF1771" s="191">
        <f t="shared" si="7182"/>
        <v>0</v>
      </c>
      <c r="AG1771" s="191">
        <f t="shared" si="7182"/>
        <v>0</v>
      </c>
      <c r="AH1771" s="191">
        <f t="shared" si="7182"/>
        <v>0</v>
      </c>
      <c r="AJ1771" s="191">
        <f t="shared" ref="AJ1771:AU1780" si="7183">+SUMIFS(AJ$286:AJ$484,$D$286:$D$484,$D1771)-(SUMIFS(AJ$688:AJ$886,$D$688:$D$886,$D1771)+SUMIFS(AJ$1527:AJ$1703,$D$1527:$D$1703,$D1771))+SUMIFS(AJ$889:AJ$1026,$D$889:$D$1026,$D1771)</f>
        <v>0</v>
      </c>
      <c r="AK1771" s="191">
        <f t="shared" si="7183"/>
        <v>0</v>
      </c>
      <c r="AL1771" s="191">
        <f t="shared" si="7183"/>
        <v>0</v>
      </c>
      <c r="AM1771" s="191">
        <f t="shared" si="7183"/>
        <v>0</v>
      </c>
      <c r="AN1771" s="191">
        <f t="shared" si="7183"/>
        <v>0</v>
      </c>
      <c r="AO1771" s="191">
        <f t="shared" si="7183"/>
        <v>0</v>
      </c>
      <c r="AP1771" s="191">
        <f t="shared" si="7183"/>
        <v>0</v>
      </c>
      <c r="AQ1771" s="191">
        <f t="shared" si="7183"/>
        <v>0</v>
      </c>
      <c r="AR1771" s="191">
        <f t="shared" si="7183"/>
        <v>0</v>
      </c>
      <c r="AS1771" s="191">
        <f t="shared" si="7183"/>
        <v>0</v>
      </c>
      <c r="AT1771" s="191">
        <f t="shared" si="7183"/>
        <v>0</v>
      </c>
      <c r="AU1771" s="191">
        <f t="shared" si="7183"/>
        <v>0</v>
      </c>
      <c r="AW1771" s="191">
        <f t="shared" ref="AW1771:BH1780" si="7184">+SUMIFS(AW$286:AW$484,$D$286:$D$484,$D1771)-(SUMIFS(AW$688:AW$886,$D$688:$D$886,$D1771)+SUMIFS(AW$1527:AW$1703,$D$1527:$D$1703,$D1771))+SUMIFS(AW$889:AW$1026,$D$889:$D$1026,$D1771)</f>
        <v>0</v>
      </c>
      <c r="AX1771" s="191">
        <f t="shared" si="7184"/>
        <v>11412</v>
      </c>
      <c r="AY1771" s="191">
        <f t="shared" si="7184"/>
        <v>45648</v>
      </c>
      <c r="AZ1771" s="191">
        <f t="shared" si="7184"/>
        <v>68472</v>
      </c>
      <c r="BA1771" s="191">
        <f t="shared" si="7184"/>
        <v>68472</v>
      </c>
      <c r="BB1771" s="191">
        <f t="shared" si="7184"/>
        <v>68472</v>
      </c>
      <c r="BC1771" s="191">
        <f t="shared" si="7184"/>
        <v>68472</v>
      </c>
      <c r="BD1771" s="191">
        <f t="shared" si="7184"/>
        <v>68472</v>
      </c>
      <c r="BE1771" s="191">
        <f t="shared" si="7184"/>
        <v>68472</v>
      </c>
      <c r="BF1771" s="191">
        <f t="shared" si="7184"/>
        <v>68472</v>
      </c>
      <c r="BG1771" s="191">
        <f t="shared" si="7184"/>
        <v>68472</v>
      </c>
      <c r="BH1771" s="191">
        <f t="shared" si="7184"/>
        <v>68472</v>
      </c>
    </row>
    <row r="1772" spans="1:60" ht="16.5" customHeight="1" outlineLevel="1" x14ac:dyDescent="0.25">
      <c r="A1772" s="2">
        <f t="shared" si="7180"/>
        <v>65</v>
      </c>
      <c r="B1772" s="86" t="str">
        <f t="shared" si="7180"/>
        <v>TAU-TBD57</v>
      </c>
      <c r="C1772" s="86" t="str">
        <f t="shared" si="7180"/>
        <v>SPP TAU - Circuit 66034</v>
      </c>
      <c r="D1772" s="2" t="str">
        <f t="shared" si="7180"/>
        <v>TAU-TBD57.1</v>
      </c>
      <c r="E1772" s="162" t="str">
        <f t="shared" si="7180"/>
        <v>SPP TAU - Circuit 66034</v>
      </c>
      <c r="I1772" s="205">
        <v>0</v>
      </c>
      <c r="J1772" s="191">
        <f t="shared" ref="J1772:U1772" si="7185">J413-(J815+J1632)+J955</f>
        <v>0</v>
      </c>
      <c r="K1772" s="191">
        <f t="shared" si="7185"/>
        <v>0</v>
      </c>
      <c r="L1772" s="191">
        <f t="shared" si="7185"/>
        <v>0</v>
      </c>
      <c r="M1772" s="191">
        <f t="shared" si="7185"/>
        <v>0</v>
      </c>
      <c r="N1772" s="191">
        <f t="shared" si="7185"/>
        <v>0</v>
      </c>
      <c r="O1772" s="191">
        <f t="shared" si="7185"/>
        <v>0</v>
      </c>
      <c r="P1772" s="191">
        <f t="shared" si="7185"/>
        <v>0</v>
      </c>
      <c r="Q1772" s="191">
        <f t="shared" si="7185"/>
        <v>0</v>
      </c>
      <c r="R1772" s="191">
        <f t="shared" si="7185"/>
        <v>0</v>
      </c>
      <c r="S1772" s="191">
        <f t="shared" si="7185"/>
        <v>0</v>
      </c>
      <c r="T1772" s="191">
        <f t="shared" si="7185"/>
        <v>0</v>
      </c>
      <c r="U1772" s="191">
        <f t="shared" si="7185"/>
        <v>0</v>
      </c>
      <c r="W1772" s="191">
        <f t="shared" si="7182"/>
        <v>0</v>
      </c>
      <c r="X1772" s="191">
        <f t="shared" si="7182"/>
        <v>0</v>
      </c>
      <c r="Y1772" s="191">
        <f t="shared" si="7182"/>
        <v>0</v>
      </c>
      <c r="Z1772" s="191">
        <f t="shared" si="7182"/>
        <v>0</v>
      </c>
      <c r="AA1772" s="191">
        <f t="shared" si="7182"/>
        <v>0</v>
      </c>
      <c r="AB1772" s="191">
        <f t="shared" si="7182"/>
        <v>0</v>
      </c>
      <c r="AC1772" s="191">
        <f t="shared" si="7182"/>
        <v>0</v>
      </c>
      <c r="AD1772" s="191">
        <f t="shared" si="7182"/>
        <v>0</v>
      </c>
      <c r="AE1772" s="191">
        <f t="shared" si="7182"/>
        <v>0</v>
      </c>
      <c r="AF1772" s="191">
        <f t="shared" si="7182"/>
        <v>0</v>
      </c>
      <c r="AG1772" s="191">
        <f t="shared" si="7182"/>
        <v>0</v>
      </c>
      <c r="AH1772" s="191">
        <f t="shared" si="7182"/>
        <v>0</v>
      </c>
      <c r="AJ1772" s="191">
        <f t="shared" si="7183"/>
        <v>0</v>
      </c>
      <c r="AK1772" s="191">
        <f t="shared" si="7183"/>
        <v>0</v>
      </c>
      <c r="AL1772" s="191">
        <f t="shared" si="7183"/>
        <v>0</v>
      </c>
      <c r="AM1772" s="191">
        <f t="shared" si="7183"/>
        <v>0</v>
      </c>
      <c r="AN1772" s="191">
        <f t="shared" si="7183"/>
        <v>0</v>
      </c>
      <c r="AO1772" s="191">
        <f t="shared" si="7183"/>
        <v>0</v>
      </c>
      <c r="AP1772" s="191">
        <f t="shared" si="7183"/>
        <v>0</v>
      </c>
      <c r="AQ1772" s="191">
        <f t="shared" si="7183"/>
        <v>0</v>
      </c>
      <c r="AR1772" s="191">
        <f t="shared" si="7183"/>
        <v>0</v>
      </c>
      <c r="AS1772" s="191">
        <f t="shared" si="7183"/>
        <v>0</v>
      </c>
      <c r="AT1772" s="191">
        <f t="shared" si="7183"/>
        <v>0</v>
      </c>
      <c r="AU1772" s="191">
        <f t="shared" si="7183"/>
        <v>0</v>
      </c>
      <c r="AW1772" s="191">
        <f t="shared" si="7184"/>
        <v>0</v>
      </c>
      <c r="AX1772" s="191">
        <f t="shared" si="7184"/>
        <v>0</v>
      </c>
      <c r="AY1772" s="191">
        <f t="shared" si="7184"/>
        <v>13504.2</v>
      </c>
      <c r="AZ1772" s="191">
        <f t="shared" si="7184"/>
        <v>54016.800000000003</v>
      </c>
      <c r="BA1772" s="191">
        <f t="shared" si="7184"/>
        <v>81025.200000000012</v>
      </c>
      <c r="BB1772" s="191">
        <f t="shared" si="7184"/>
        <v>81025.200000000012</v>
      </c>
      <c r="BC1772" s="191">
        <f t="shared" si="7184"/>
        <v>81025.200000000012</v>
      </c>
      <c r="BD1772" s="191">
        <f t="shared" si="7184"/>
        <v>81025.200000000012</v>
      </c>
      <c r="BE1772" s="191">
        <f t="shared" si="7184"/>
        <v>81025.200000000012</v>
      </c>
      <c r="BF1772" s="191">
        <f t="shared" si="7184"/>
        <v>81025.200000000012</v>
      </c>
      <c r="BG1772" s="191">
        <f t="shared" si="7184"/>
        <v>81025.200000000012</v>
      </c>
      <c r="BH1772" s="191">
        <f t="shared" si="7184"/>
        <v>81025.200000000012</v>
      </c>
    </row>
    <row r="1773" spans="1:60" ht="16.5" customHeight="1" outlineLevel="1" x14ac:dyDescent="0.25">
      <c r="A1773" s="2">
        <f t="shared" si="7180"/>
        <v>66</v>
      </c>
      <c r="B1773" s="86" t="str">
        <f t="shared" si="7180"/>
        <v>TAU-TBD58</v>
      </c>
      <c r="C1773" s="86" t="str">
        <f t="shared" si="7180"/>
        <v>SPP TAU - Circuit 66838</v>
      </c>
      <c r="D1773" s="2" t="str">
        <f t="shared" si="7180"/>
        <v>TAU-TBD58.1</v>
      </c>
      <c r="E1773" s="162" t="str">
        <f t="shared" si="7180"/>
        <v>SPP TAU - Circuit 66838</v>
      </c>
      <c r="I1773" s="205">
        <v>0</v>
      </c>
      <c r="J1773" s="191">
        <f t="shared" ref="J1773:U1773" si="7186">J414-(J816+J1633)+J956</f>
        <v>0</v>
      </c>
      <c r="K1773" s="191">
        <f t="shared" si="7186"/>
        <v>0</v>
      </c>
      <c r="L1773" s="191">
        <f t="shared" si="7186"/>
        <v>0</v>
      </c>
      <c r="M1773" s="191">
        <f t="shared" si="7186"/>
        <v>0</v>
      </c>
      <c r="N1773" s="191">
        <f t="shared" si="7186"/>
        <v>0</v>
      </c>
      <c r="O1773" s="191">
        <f t="shared" si="7186"/>
        <v>0</v>
      </c>
      <c r="P1773" s="191">
        <f t="shared" si="7186"/>
        <v>0</v>
      </c>
      <c r="Q1773" s="191">
        <f t="shared" si="7186"/>
        <v>0</v>
      </c>
      <c r="R1773" s="191">
        <f t="shared" si="7186"/>
        <v>0</v>
      </c>
      <c r="S1773" s="191">
        <f t="shared" si="7186"/>
        <v>0</v>
      </c>
      <c r="T1773" s="191">
        <f t="shared" si="7186"/>
        <v>0</v>
      </c>
      <c r="U1773" s="191">
        <f t="shared" si="7186"/>
        <v>0</v>
      </c>
      <c r="W1773" s="191">
        <f t="shared" si="7182"/>
        <v>0</v>
      </c>
      <c r="X1773" s="191">
        <f t="shared" si="7182"/>
        <v>0</v>
      </c>
      <c r="Y1773" s="191">
        <f t="shared" si="7182"/>
        <v>0</v>
      </c>
      <c r="Z1773" s="191">
        <f t="shared" si="7182"/>
        <v>0</v>
      </c>
      <c r="AA1773" s="191">
        <f t="shared" si="7182"/>
        <v>0</v>
      </c>
      <c r="AB1773" s="191">
        <f t="shared" si="7182"/>
        <v>0</v>
      </c>
      <c r="AC1773" s="191">
        <f t="shared" si="7182"/>
        <v>0</v>
      </c>
      <c r="AD1773" s="191">
        <f t="shared" si="7182"/>
        <v>0</v>
      </c>
      <c r="AE1773" s="191">
        <f t="shared" si="7182"/>
        <v>0</v>
      </c>
      <c r="AF1773" s="191">
        <f t="shared" si="7182"/>
        <v>0</v>
      </c>
      <c r="AG1773" s="191">
        <f t="shared" si="7182"/>
        <v>0</v>
      </c>
      <c r="AH1773" s="191">
        <f t="shared" si="7182"/>
        <v>0</v>
      </c>
      <c r="AJ1773" s="191">
        <f t="shared" si="7183"/>
        <v>0</v>
      </c>
      <c r="AK1773" s="191">
        <f t="shared" si="7183"/>
        <v>0</v>
      </c>
      <c r="AL1773" s="191">
        <f t="shared" si="7183"/>
        <v>0</v>
      </c>
      <c r="AM1773" s="191">
        <f t="shared" si="7183"/>
        <v>0</v>
      </c>
      <c r="AN1773" s="191">
        <f t="shared" si="7183"/>
        <v>0</v>
      </c>
      <c r="AO1773" s="191">
        <f t="shared" si="7183"/>
        <v>0</v>
      </c>
      <c r="AP1773" s="191">
        <f t="shared" si="7183"/>
        <v>0</v>
      </c>
      <c r="AQ1773" s="191">
        <f t="shared" si="7183"/>
        <v>0</v>
      </c>
      <c r="AR1773" s="191">
        <f t="shared" si="7183"/>
        <v>0</v>
      </c>
      <c r="AS1773" s="191">
        <f t="shared" si="7183"/>
        <v>0</v>
      </c>
      <c r="AT1773" s="191">
        <f t="shared" si="7183"/>
        <v>0</v>
      </c>
      <c r="AU1773" s="191">
        <f t="shared" si="7183"/>
        <v>0</v>
      </c>
      <c r="AW1773" s="191">
        <f t="shared" si="7184"/>
        <v>0</v>
      </c>
      <c r="AX1773" s="191">
        <f t="shared" si="7184"/>
        <v>0</v>
      </c>
      <c r="AY1773" s="191">
        <f t="shared" si="7184"/>
        <v>0</v>
      </c>
      <c r="AZ1773" s="191">
        <f t="shared" si="7184"/>
        <v>6657</v>
      </c>
      <c r="BA1773" s="191">
        <f t="shared" si="7184"/>
        <v>26628</v>
      </c>
      <c r="BB1773" s="191">
        <f t="shared" si="7184"/>
        <v>39942</v>
      </c>
      <c r="BC1773" s="191">
        <f t="shared" si="7184"/>
        <v>39942</v>
      </c>
      <c r="BD1773" s="191">
        <f t="shared" si="7184"/>
        <v>39942</v>
      </c>
      <c r="BE1773" s="191">
        <f t="shared" si="7184"/>
        <v>39942</v>
      </c>
      <c r="BF1773" s="191">
        <f t="shared" si="7184"/>
        <v>39942</v>
      </c>
      <c r="BG1773" s="191">
        <f t="shared" si="7184"/>
        <v>39942</v>
      </c>
      <c r="BH1773" s="191">
        <f t="shared" si="7184"/>
        <v>39942</v>
      </c>
    </row>
    <row r="1774" spans="1:60" ht="16.5" customHeight="1" outlineLevel="1" x14ac:dyDescent="0.25">
      <c r="A1774" s="2">
        <f t="shared" si="7180"/>
        <v>67</v>
      </c>
      <c r="B1774" s="86" t="str">
        <f t="shared" si="7180"/>
        <v>TAU-TBD59</v>
      </c>
      <c r="C1774" s="86" t="str">
        <f t="shared" si="7180"/>
        <v>SPP TAU - Circuit 66040</v>
      </c>
      <c r="D1774" s="2" t="str">
        <f t="shared" si="7180"/>
        <v>TAU-TBD59.1</v>
      </c>
      <c r="E1774" s="162" t="str">
        <f t="shared" si="7180"/>
        <v>SPP TAU - Circuit 66040</v>
      </c>
      <c r="I1774" s="205">
        <v>0</v>
      </c>
      <c r="J1774" s="191">
        <f t="shared" ref="J1774:U1774" si="7187">J415-(J817+J1634)+J957</f>
        <v>0</v>
      </c>
      <c r="K1774" s="191">
        <f t="shared" si="7187"/>
        <v>0</v>
      </c>
      <c r="L1774" s="191">
        <f t="shared" si="7187"/>
        <v>0</v>
      </c>
      <c r="M1774" s="191">
        <f t="shared" si="7187"/>
        <v>0</v>
      </c>
      <c r="N1774" s="191">
        <f t="shared" si="7187"/>
        <v>0</v>
      </c>
      <c r="O1774" s="191">
        <f t="shared" si="7187"/>
        <v>0</v>
      </c>
      <c r="P1774" s="191">
        <f t="shared" si="7187"/>
        <v>0</v>
      </c>
      <c r="Q1774" s="191">
        <f t="shared" si="7187"/>
        <v>0</v>
      </c>
      <c r="R1774" s="191">
        <f t="shared" si="7187"/>
        <v>0</v>
      </c>
      <c r="S1774" s="191">
        <f t="shared" si="7187"/>
        <v>0</v>
      </c>
      <c r="T1774" s="191">
        <f t="shared" si="7187"/>
        <v>0</v>
      </c>
      <c r="U1774" s="191">
        <f t="shared" si="7187"/>
        <v>0</v>
      </c>
      <c r="W1774" s="191">
        <f t="shared" si="7182"/>
        <v>0</v>
      </c>
      <c r="X1774" s="191">
        <f t="shared" si="7182"/>
        <v>0</v>
      </c>
      <c r="Y1774" s="191">
        <f t="shared" si="7182"/>
        <v>0</v>
      </c>
      <c r="Z1774" s="191">
        <f t="shared" si="7182"/>
        <v>0</v>
      </c>
      <c r="AA1774" s="191">
        <f t="shared" si="7182"/>
        <v>0</v>
      </c>
      <c r="AB1774" s="191">
        <f t="shared" si="7182"/>
        <v>0</v>
      </c>
      <c r="AC1774" s="191">
        <f t="shared" si="7182"/>
        <v>0</v>
      </c>
      <c r="AD1774" s="191">
        <f t="shared" si="7182"/>
        <v>0</v>
      </c>
      <c r="AE1774" s="191">
        <f t="shared" si="7182"/>
        <v>0</v>
      </c>
      <c r="AF1774" s="191">
        <f t="shared" si="7182"/>
        <v>0</v>
      </c>
      <c r="AG1774" s="191">
        <f t="shared" si="7182"/>
        <v>0</v>
      </c>
      <c r="AH1774" s="191">
        <f t="shared" si="7182"/>
        <v>0</v>
      </c>
      <c r="AJ1774" s="191">
        <f t="shared" si="7183"/>
        <v>0</v>
      </c>
      <c r="AK1774" s="191">
        <f t="shared" si="7183"/>
        <v>0</v>
      </c>
      <c r="AL1774" s="191">
        <f t="shared" si="7183"/>
        <v>0</v>
      </c>
      <c r="AM1774" s="191">
        <f t="shared" si="7183"/>
        <v>0</v>
      </c>
      <c r="AN1774" s="191">
        <f t="shared" si="7183"/>
        <v>0</v>
      </c>
      <c r="AO1774" s="191">
        <f t="shared" si="7183"/>
        <v>0</v>
      </c>
      <c r="AP1774" s="191">
        <f t="shared" si="7183"/>
        <v>0</v>
      </c>
      <c r="AQ1774" s="191">
        <f t="shared" si="7183"/>
        <v>0</v>
      </c>
      <c r="AR1774" s="191">
        <f t="shared" si="7183"/>
        <v>0</v>
      </c>
      <c r="AS1774" s="191">
        <f t="shared" si="7183"/>
        <v>0</v>
      </c>
      <c r="AT1774" s="191">
        <f t="shared" si="7183"/>
        <v>0</v>
      </c>
      <c r="AU1774" s="191">
        <f t="shared" si="7183"/>
        <v>0</v>
      </c>
      <c r="AW1774" s="191">
        <f t="shared" si="7184"/>
        <v>0</v>
      </c>
      <c r="AX1774" s="191">
        <f t="shared" si="7184"/>
        <v>0</v>
      </c>
      <c r="AY1774" s="191">
        <f t="shared" si="7184"/>
        <v>0</v>
      </c>
      <c r="AZ1774" s="191">
        <f t="shared" si="7184"/>
        <v>0</v>
      </c>
      <c r="BA1774" s="191">
        <f t="shared" si="7184"/>
        <v>12172.8</v>
      </c>
      <c r="BB1774" s="191">
        <f t="shared" si="7184"/>
        <v>48691.199999999997</v>
      </c>
      <c r="BC1774" s="191">
        <f t="shared" si="7184"/>
        <v>73036.799999999988</v>
      </c>
      <c r="BD1774" s="191">
        <f t="shared" si="7184"/>
        <v>73036.799999999988</v>
      </c>
      <c r="BE1774" s="191">
        <f t="shared" si="7184"/>
        <v>73036.799999999988</v>
      </c>
      <c r="BF1774" s="191">
        <f t="shared" si="7184"/>
        <v>73036.799999999988</v>
      </c>
      <c r="BG1774" s="191">
        <f t="shared" si="7184"/>
        <v>73036.799999999988</v>
      </c>
      <c r="BH1774" s="191">
        <f t="shared" si="7184"/>
        <v>73036.799999999988</v>
      </c>
    </row>
    <row r="1775" spans="1:60" ht="16.5" customHeight="1" outlineLevel="1" x14ac:dyDescent="0.25">
      <c r="A1775" s="2">
        <f t="shared" si="7180"/>
        <v>68</v>
      </c>
      <c r="B1775" s="86" t="str">
        <f t="shared" si="7180"/>
        <v>TAU-TBD60</v>
      </c>
      <c r="C1775" s="86" t="str">
        <f t="shared" si="7180"/>
        <v>SPP TAU -  Circuit 66656</v>
      </c>
      <c r="D1775" s="2" t="str">
        <f t="shared" si="7180"/>
        <v>TAU-TBD60.1</v>
      </c>
      <c r="E1775" s="162" t="str">
        <f t="shared" si="7180"/>
        <v>SPP TAU -  Circuit 66656</v>
      </c>
      <c r="I1775" s="205">
        <v>0</v>
      </c>
      <c r="J1775" s="191">
        <f t="shared" ref="J1775:U1775" si="7188">J416-(J818+J1635)+J958</f>
        <v>0</v>
      </c>
      <c r="K1775" s="191">
        <f t="shared" si="7188"/>
        <v>0</v>
      </c>
      <c r="L1775" s="191">
        <f t="shared" si="7188"/>
        <v>0</v>
      </c>
      <c r="M1775" s="191">
        <f t="shared" si="7188"/>
        <v>0</v>
      </c>
      <c r="N1775" s="191">
        <f t="shared" si="7188"/>
        <v>0</v>
      </c>
      <c r="O1775" s="191">
        <f t="shared" si="7188"/>
        <v>0</v>
      </c>
      <c r="P1775" s="191">
        <f t="shared" si="7188"/>
        <v>0</v>
      </c>
      <c r="Q1775" s="191">
        <f t="shared" si="7188"/>
        <v>0</v>
      </c>
      <c r="R1775" s="191">
        <f t="shared" si="7188"/>
        <v>0</v>
      </c>
      <c r="S1775" s="191">
        <f t="shared" si="7188"/>
        <v>0</v>
      </c>
      <c r="T1775" s="191">
        <f t="shared" si="7188"/>
        <v>0</v>
      </c>
      <c r="U1775" s="191">
        <f t="shared" si="7188"/>
        <v>0</v>
      </c>
      <c r="W1775" s="191">
        <f t="shared" si="7182"/>
        <v>0</v>
      </c>
      <c r="X1775" s="191">
        <f t="shared" si="7182"/>
        <v>0</v>
      </c>
      <c r="Y1775" s="191">
        <f t="shared" si="7182"/>
        <v>0</v>
      </c>
      <c r="Z1775" s="191">
        <f t="shared" si="7182"/>
        <v>0</v>
      </c>
      <c r="AA1775" s="191">
        <f t="shared" si="7182"/>
        <v>0</v>
      </c>
      <c r="AB1775" s="191">
        <f t="shared" si="7182"/>
        <v>0</v>
      </c>
      <c r="AC1775" s="191">
        <f t="shared" si="7182"/>
        <v>0</v>
      </c>
      <c r="AD1775" s="191">
        <f t="shared" si="7182"/>
        <v>0</v>
      </c>
      <c r="AE1775" s="191">
        <f t="shared" si="7182"/>
        <v>0</v>
      </c>
      <c r="AF1775" s="191">
        <f t="shared" si="7182"/>
        <v>0</v>
      </c>
      <c r="AG1775" s="191">
        <f t="shared" si="7182"/>
        <v>0</v>
      </c>
      <c r="AH1775" s="191">
        <f t="shared" si="7182"/>
        <v>0</v>
      </c>
      <c r="AJ1775" s="191">
        <f t="shared" si="7183"/>
        <v>0</v>
      </c>
      <c r="AK1775" s="191">
        <f t="shared" si="7183"/>
        <v>0</v>
      </c>
      <c r="AL1775" s="191">
        <f t="shared" si="7183"/>
        <v>0</v>
      </c>
      <c r="AM1775" s="191">
        <f t="shared" si="7183"/>
        <v>0</v>
      </c>
      <c r="AN1775" s="191">
        <f t="shared" si="7183"/>
        <v>0</v>
      </c>
      <c r="AO1775" s="191">
        <f t="shared" si="7183"/>
        <v>0</v>
      </c>
      <c r="AP1775" s="191">
        <f t="shared" si="7183"/>
        <v>0</v>
      </c>
      <c r="AQ1775" s="191">
        <f t="shared" si="7183"/>
        <v>0</v>
      </c>
      <c r="AR1775" s="191">
        <f t="shared" si="7183"/>
        <v>0</v>
      </c>
      <c r="AS1775" s="191">
        <f t="shared" si="7183"/>
        <v>0</v>
      </c>
      <c r="AT1775" s="191">
        <f t="shared" si="7183"/>
        <v>0</v>
      </c>
      <c r="AU1775" s="191">
        <f t="shared" si="7183"/>
        <v>0</v>
      </c>
      <c r="AW1775" s="191">
        <f t="shared" si="7184"/>
        <v>0</v>
      </c>
      <c r="AX1775" s="191">
        <f t="shared" si="7184"/>
        <v>0</v>
      </c>
      <c r="AY1775" s="191">
        <f t="shared" si="7184"/>
        <v>0</v>
      </c>
      <c r="AZ1775" s="191">
        <f t="shared" si="7184"/>
        <v>0</v>
      </c>
      <c r="BA1775" s="191">
        <f t="shared" si="7184"/>
        <v>0</v>
      </c>
      <c r="BB1775" s="191">
        <f t="shared" si="7184"/>
        <v>9700.2000000000007</v>
      </c>
      <c r="BC1775" s="191">
        <f t="shared" si="7184"/>
        <v>38800.800000000003</v>
      </c>
      <c r="BD1775" s="191">
        <f t="shared" si="7184"/>
        <v>58201.200000000004</v>
      </c>
      <c r="BE1775" s="191">
        <f t="shared" si="7184"/>
        <v>58201.200000000004</v>
      </c>
      <c r="BF1775" s="191">
        <f t="shared" si="7184"/>
        <v>58201.200000000004</v>
      </c>
      <c r="BG1775" s="191">
        <f t="shared" si="7184"/>
        <v>58201.200000000004</v>
      </c>
      <c r="BH1775" s="191">
        <f t="shared" si="7184"/>
        <v>58201.200000000004</v>
      </c>
    </row>
    <row r="1776" spans="1:60" ht="16.5" customHeight="1" outlineLevel="1" x14ac:dyDescent="0.25">
      <c r="A1776" s="2">
        <f t="shared" si="7180"/>
        <v>69</v>
      </c>
      <c r="B1776" s="86" t="str">
        <f t="shared" si="7180"/>
        <v>TAU-TBD61</v>
      </c>
      <c r="C1776" s="86" t="str">
        <f t="shared" si="7180"/>
        <v>SPP TAU - Circuit 66412</v>
      </c>
      <c r="D1776" s="2" t="str">
        <f t="shared" si="7180"/>
        <v>TAU-TBD61.1</v>
      </c>
      <c r="E1776" s="162" t="str">
        <f t="shared" si="7180"/>
        <v>SPP TAU - Circuit 66412</v>
      </c>
      <c r="I1776" s="205">
        <v>0</v>
      </c>
      <c r="J1776" s="191">
        <f t="shared" ref="J1776:U1776" si="7189">J417-(J819+J1636)+J959</f>
        <v>0</v>
      </c>
      <c r="K1776" s="191">
        <f t="shared" si="7189"/>
        <v>0</v>
      </c>
      <c r="L1776" s="191">
        <f t="shared" si="7189"/>
        <v>0</v>
      </c>
      <c r="M1776" s="191">
        <f t="shared" si="7189"/>
        <v>0</v>
      </c>
      <c r="N1776" s="191">
        <f t="shared" si="7189"/>
        <v>0</v>
      </c>
      <c r="O1776" s="191">
        <f t="shared" si="7189"/>
        <v>0</v>
      </c>
      <c r="P1776" s="191">
        <f t="shared" si="7189"/>
        <v>0</v>
      </c>
      <c r="Q1776" s="191">
        <f t="shared" si="7189"/>
        <v>0</v>
      </c>
      <c r="R1776" s="191">
        <f t="shared" si="7189"/>
        <v>0</v>
      </c>
      <c r="S1776" s="191">
        <f t="shared" si="7189"/>
        <v>0</v>
      </c>
      <c r="T1776" s="191">
        <f t="shared" si="7189"/>
        <v>0</v>
      </c>
      <c r="U1776" s="191">
        <f t="shared" si="7189"/>
        <v>0</v>
      </c>
      <c r="W1776" s="191">
        <f t="shared" si="7182"/>
        <v>0</v>
      </c>
      <c r="X1776" s="191">
        <f t="shared" si="7182"/>
        <v>0</v>
      </c>
      <c r="Y1776" s="191">
        <f t="shared" si="7182"/>
        <v>0</v>
      </c>
      <c r="Z1776" s="191">
        <f t="shared" si="7182"/>
        <v>0</v>
      </c>
      <c r="AA1776" s="191">
        <f t="shared" si="7182"/>
        <v>0</v>
      </c>
      <c r="AB1776" s="191">
        <f t="shared" si="7182"/>
        <v>0</v>
      </c>
      <c r="AC1776" s="191">
        <f t="shared" si="7182"/>
        <v>0</v>
      </c>
      <c r="AD1776" s="191">
        <f t="shared" si="7182"/>
        <v>0</v>
      </c>
      <c r="AE1776" s="191">
        <f t="shared" si="7182"/>
        <v>0</v>
      </c>
      <c r="AF1776" s="191">
        <f t="shared" si="7182"/>
        <v>0</v>
      </c>
      <c r="AG1776" s="191">
        <f t="shared" si="7182"/>
        <v>0</v>
      </c>
      <c r="AH1776" s="191">
        <f t="shared" si="7182"/>
        <v>0</v>
      </c>
      <c r="AJ1776" s="191">
        <f t="shared" si="7183"/>
        <v>0</v>
      </c>
      <c r="AK1776" s="191">
        <f t="shared" si="7183"/>
        <v>0</v>
      </c>
      <c r="AL1776" s="191">
        <f t="shared" si="7183"/>
        <v>0</v>
      </c>
      <c r="AM1776" s="191">
        <f t="shared" si="7183"/>
        <v>0</v>
      </c>
      <c r="AN1776" s="191">
        <f t="shared" si="7183"/>
        <v>0</v>
      </c>
      <c r="AO1776" s="191">
        <f t="shared" si="7183"/>
        <v>0</v>
      </c>
      <c r="AP1776" s="191">
        <f t="shared" si="7183"/>
        <v>0</v>
      </c>
      <c r="AQ1776" s="191">
        <f t="shared" si="7183"/>
        <v>0</v>
      </c>
      <c r="AR1776" s="191">
        <f t="shared" si="7183"/>
        <v>0</v>
      </c>
      <c r="AS1776" s="191">
        <f t="shared" si="7183"/>
        <v>0</v>
      </c>
      <c r="AT1776" s="191">
        <f t="shared" si="7183"/>
        <v>0</v>
      </c>
      <c r="AU1776" s="191">
        <f t="shared" si="7183"/>
        <v>0</v>
      </c>
      <c r="AW1776" s="191">
        <f t="shared" si="7184"/>
        <v>0</v>
      </c>
      <c r="AX1776" s="191">
        <f t="shared" si="7184"/>
        <v>0</v>
      </c>
      <c r="AY1776" s="191">
        <f t="shared" si="7184"/>
        <v>0</v>
      </c>
      <c r="AZ1776" s="191">
        <f t="shared" si="7184"/>
        <v>0</v>
      </c>
      <c r="BA1776" s="191">
        <f t="shared" si="7184"/>
        <v>0</v>
      </c>
      <c r="BB1776" s="191">
        <f t="shared" si="7184"/>
        <v>0</v>
      </c>
      <c r="BC1776" s="191">
        <f t="shared" si="7184"/>
        <v>5896.2</v>
      </c>
      <c r="BD1776" s="191">
        <f t="shared" si="7184"/>
        <v>23584.799999999999</v>
      </c>
      <c r="BE1776" s="191">
        <f t="shared" si="7184"/>
        <v>35377.199999999997</v>
      </c>
      <c r="BF1776" s="191">
        <f t="shared" si="7184"/>
        <v>35377.199999999997</v>
      </c>
      <c r="BG1776" s="191">
        <f t="shared" si="7184"/>
        <v>35377.199999999997</v>
      </c>
      <c r="BH1776" s="191">
        <f t="shared" si="7184"/>
        <v>35377.199999999997</v>
      </c>
    </row>
    <row r="1777" spans="1:60" ht="16.5" customHeight="1" outlineLevel="1" x14ac:dyDescent="0.25">
      <c r="A1777" s="2">
        <f t="shared" si="7180"/>
        <v>70</v>
      </c>
      <c r="B1777" s="86" t="str">
        <f t="shared" si="7180"/>
        <v>TAU-TBD62</v>
      </c>
      <c r="C1777" s="86" t="str">
        <f t="shared" si="7180"/>
        <v>SPP TAU - Circuit 66830</v>
      </c>
      <c r="D1777" s="2" t="str">
        <f t="shared" si="7180"/>
        <v>TAU-TBD62.1</v>
      </c>
      <c r="E1777" s="162" t="str">
        <f t="shared" si="7180"/>
        <v>SPP TAU - Circuit 66830</v>
      </c>
      <c r="I1777" s="205">
        <v>0</v>
      </c>
      <c r="J1777" s="191">
        <f t="shared" ref="J1777:U1777" si="7190">J418-(J820+J1637)+J960</f>
        <v>0</v>
      </c>
      <c r="K1777" s="191">
        <f t="shared" si="7190"/>
        <v>0</v>
      </c>
      <c r="L1777" s="191">
        <f t="shared" si="7190"/>
        <v>0</v>
      </c>
      <c r="M1777" s="191">
        <f t="shared" si="7190"/>
        <v>0</v>
      </c>
      <c r="N1777" s="191">
        <f t="shared" si="7190"/>
        <v>0</v>
      </c>
      <c r="O1777" s="191">
        <f t="shared" si="7190"/>
        <v>0</v>
      </c>
      <c r="P1777" s="191">
        <f t="shared" si="7190"/>
        <v>0</v>
      </c>
      <c r="Q1777" s="191">
        <f t="shared" si="7190"/>
        <v>0</v>
      </c>
      <c r="R1777" s="191">
        <f t="shared" si="7190"/>
        <v>0</v>
      </c>
      <c r="S1777" s="191">
        <f t="shared" si="7190"/>
        <v>0</v>
      </c>
      <c r="T1777" s="191">
        <f t="shared" si="7190"/>
        <v>0</v>
      </c>
      <c r="U1777" s="191">
        <f t="shared" si="7190"/>
        <v>0</v>
      </c>
      <c r="W1777" s="191">
        <f t="shared" si="7182"/>
        <v>0</v>
      </c>
      <c r="X1777" s="191">
        <f t="shared" si="7182"/>
        <v>0</v>
      </c>
      <c r="Y1777" s="191">
        <f t="shared" si="7182"/>
        <v>0</v>
      </c>
      <c r="Z1777" s="191">
        <f t="shared" si="7182"/>
        <v>0</v>
      </c>
      <c r="AA1777" s="191">
        <f t="shared" si="7182"/>
        <v>0</v>
      </c>
      <c r="AB1777" s="191">
        <f t="shared" si="7182"/>
        <v>0</v>
      </c>
      <c r="AC1777" s="191">
        <f t="shared" si="7182"/>
        <v>0</v>
      </c>
      <c r="AD1777" s="191">
        <f t="shared" si="7182"/>
        <v>0</v>
      </c>
      <c r="AE1777" s="191">
        <f t="shared" si="7182"/>
        <v>0</v>
      </c>
      <c r="AF1777" s="191">
        <f t="shared" si="7182"/>
        <v>0</v>
      </c>
      <c r="AG1777" s="191">
        <f t="shared" si="7182"/>
        <v>0</v>
      </c>
      <c r="AH1777" s="191">
        <f t="shared" si="7182"/>
        <v>0</v>
      </c>
      <c r="AJ1777" s="191">
        <f t="shared" si="7183"/>
        <v>0</v>
      </c>
      <c r="AK1777" s="191">
        <f t="shared" si="7183"/>
        <v>0</v>
      </c>
      <c r="AL1777" s="191">
        <f t="shared" si="7183"/>
        <v>0</v>
      </c>
      <c r="AM1777" s="191">
        <f t="shared" si="7183"/>
        <v>0</v>
      </c>
      <c r="AN1777" s="191">
        <f t="shared" si="7183"/>
        <v>0</v>
      </c>
      <c r="AO1777" s="191">
        <f t="shared" si="7183"/>
        <v>0</v>
      </c>
      <c r="AP1777" s="191">
        <f t="shared" si="7183"/>
        <v>0</v>
      </c>
      <c r="AQ1777" s="191">
        <f t="shared" si="7183"/>
        <v>0</v>
      </c>
      <c r="AR1777" s="191">
        <f t="shared" si="7183"/>
        <v>0</v>
      </c>
      <c r="AS1777" s="191">
        <f t="shared" si="7183"/>
        <v>0</v>
      </c>
      <c r="AT1777" s="191">
        <f t="shared" si="7183"/>
        <v>0</v>
      </c>
      <c r="AU1777" s="191">
        <f t="shared" si="7183"/>
        <v>0</v>
      </c>
      <c r="AW1777" s="191">
        <f t="shared" si="7184"/>
        <v>0</v>
      </c>
      <c r="AX1777" s="191">
        <f t="shared" si="7184"/>
        <v>0</v>
      </c>
      <c r="AY1777" s="191">
        <f t="shared" si="7184"/>
        <v>0</v>
      </c>
      <c r="AZ1777" s="191">
        <f t="shared" si="7184"/>
        <v>0</v>
      </c>
      <c r="BA1777" s="191">
        <f t="shared" si="7184"/>
        <v>0</v>
      </c>
      <c r="BB1777" s="191">
        <f t="shared" si="7184"/>
        <v>0</v>
      </c>
      <c r="BC1777" s="191">
        <f t="shared" si="7184"/>
        <v>0</v>
      </c>
      <c r="BD1777" s="191">
        <f t="shared" si="7184"/>
        <v>2662.8</v>
      </c>
      <c r="BE1777" s="191">
        <f t="shared" si="7184"/>
        <v>10651.2</v>
      </c>
      <c r="BF1777" s="191">
        <f t="shared" si="7184"/>
        <v>15976.800000000001</v>
      </c>
      <c r="BG1777" s="191">
        <f t="shared" si="7184"/>
        <v>15976.800000000001</v>
      </c>
      <c r="BH1777" s="191">
        <f t="shared" si="7184"/>
        <v>15976.800000000001</v>
      </c>
    </row>
    <row r="1778" spans="1:60" ht="16.5" customHeight="1" outlineLevel="1" x14ac:dyDescent="0.25">
      <c r="A1778" s="2">
        <f t="shared" si="7180"/>
        <v>71</v>
      </c>
      <c r="B1778" s="86" t="str">
        <f t="shared" si="7180"/>
        <v>TAU-TBD63</v>
      </c>
      <c r="C1778" s="86" t="str">
        <f t="shared" si="7180"/>
        <v>SPP TAU - Circuit 66650</v>
      </c>
      <c r="D1778" s="2" t="str">
        <f t="shared" si="7180"/>
        <v>TAU-TBD63.1</v>
      </c>
      <c r="E1778" s="162" t="str">
        <f t="shared" si="7180"/>
        <v>SPP TAU - Circuit 66650</v>
      </c>
      <c r="I1778" s="205">
        <v>0</v>
      </c>
      <c r="J1778" s="191">
        <f t="shared" ref="J1778:U1778" si="7191">J419-(J821+J1638)+J961</f>
        <v>0</v>
      </c>
      <c r="K1778" s="191">
        <f t="shared" si="7191"/>
        <v>0</v>
      </c>
      <c r="L1778" s="191">
        <f t="shared" si="7191"/>
        <v>0</v>
      </c>
      <c r="M1778" s="191">
        <f t="shared" si="7191"/>
        <v>0</v>
      </c>
      <c r="N1778" s="191">
        <f t="shared" si="7191"/>
        <v>0</v>
      </c>
      <c r="O1778" s="191">
        <f t="shared" si="7191"/>
        <v>0</v>
      </c>
      <c r="P1778" s="191">
        <f t="shared" si="7191"/>
        <v>0</v>
      </c>
      <c r="Q1778" s="191">
        <f t="shared" si="7191"/>
        <v>0</v>
      </c>
      <c r="R1778" s="191">
        <f t="shared" si="7191"/>
        <v>0</v>
      </c>
      <c r="S1778" s="191">
        <f t="shared" si="7191"/>
        <v>0</v>
      </c>
      <c r="T1778" s="191">
        <f t="shared" si="7191"/>
        <v>0</v>
      </c>
      <c r="U1778" s="191">
        <f t="shared" si="7191"/>
        <v>0</v>
      </c>
      <c r="W1778" s="191">
        <f t="shared" si="7182"/>
        <v>0</v>
      </c>
      <c r="X1778" s="191">
        <f t="shared" si="7182"/>
        <v>0</v>
      </c>
      <c r="Y1778" s="191">
        <f t="shared" si="7182"/>
        <v>0</v>
      </c>
      <c r="Z1778" s="191">
        <f t="shared" si="7182"/>
        <v>0</v>
      </c>
      <c r="AA1778" s="191">
        <f t="shared" si="7182"/>
        <v>0</v>
      </c>
      <c r="AB1778" s="191">
        <f t="shared" si="7182"/>
        <v>0</v>
      </c>
      <c r="AC1778" s="191">
        <f t="shared" si="7182"/>
        <v>0</v>
      </c>
      <c r="AD1778" s="191">
        <f t="shared" si="7182"/>
        <v>0</v>
      </c>
      <c r="AE1778" s="191">
        <f t="shared" si="7182"/>
        <v>0</v>
      </c>
      <c r="AF1778" s="191">
        <f t="shared" si="7182"/>
        <v>0</v>
      </c>
      <c r="AG1778" s="191">
        <f t="shared" si="7182"/>
        <v>0</v>
      </c>
      <c r="AH1778" s="191">
        <f t="shared" si="7182"/>
        <v>0</v>
      </c>
      <c r="AJ1778" s="191">
        <f t="shared" si="7183"/>
        <v>0</v>
      </c>
      <c r="AK1778" s="191">
        <f t="shared" si="7183"/>
        <v>0</v>
      </c>
      <c r="AL1778" s="191">
        <f t="shared" si="7183"/>
        <v>0</v>
      </c>
      <c r="AM1778" s="191">
        <f t="shared" si="7183"/>
        <v>0</v>
      </c>
      <c r="AN1778" s="191">
        <f t="shared" si="7183"/>
        <v>0</v>
      </c>
      <c r="AO1778" s="191">
        <f t="shared" si="7183"/>
        <v>0</v>
      </c>
      <c r="AP1778" s="191">
        <f t="shared" si="7183"/>
        <v>0</v>
      </c>
      <c r="AQ1778" s="191">
        <f t="shared" si="7183"/>
        <v>0</v>
      </c>
      <c r="AR1778" s="191">
        <f t="shared" si="7183"/>
        <v>0</v>
      </c>
      <c r="AS1778" s="191">
        <f t="shared" si="7183"/>
        <v>0</v>
      </c>
      <c r="AT1778" s="191">
        <f t="shared" si="7183"/>
        <v>0</v>
      </c>
      <c r="AU1778" s="191">
        <f t="shared" si="7183"/>
        <v>0</v>
      </c>
      <c r="AW1778" s="191">
        <f t="shared" si="7184"/>
        <v>0</v>
      </c>
      <c r="AX1778" s="191">
        <f t="shared" si="7184"/>
        <v>0</v>
      </c>
      <c r="AY1778" s="191">
        <f t="shared" si="7184"/>
        <v>0</v>
      </c>
      <c r="AZ1778" s="191">
        <f t="shared" si="7184"/>
        <v>0</v>
      </c>
      <c r="BA1778" s="191">
        <f t="shared" si="7184"/>
        <v>0</v>
      </c>
      <c r="BB1778" s="191">
        <f t="shared" si="7184"/>
        <v>0</v>
      </c>
      <c r="BC1778" s="191">
        <f t="shared" si="7184"/>
        <v>0</v>
      </c>
      <c r="BD1778" s="191">
        <f t="shared" si="7184"/>
        <v>5896.2</v>
      </c>
      <c r="BE1778" s="191">
        <f t="shared" si="7184"/>
        <v>23584.799999999999</v>
      </c>
      <c r="BF1778" s="191">
        <f t="shared" si="7184"/>
        <v>35377.199999999997</v>
      </c>
      <c r="BG1778" s="191">
        <f t="shared" si="7184"/>
        <v>35377.199999999997</v>
      </c>
      <c r="BH1778" s="191">
        <f t="shared" si="7184"/>
        <v>35377.199999999997</v>
      </c>
    </row>
    <row r="1779" spans="1:60" ht="16.5" customHeight="1" outlineLevel="1" x14ac:dyDescent="0.25">
      <c r="A1779" s="2">
        <f t="shared" si="7180"/>
        <v>72</v>
      </c>
      <c r="B1779" s="86" t="str">
        <f t="shared" si="7180"/>
        <v>TAU-TBD64</v>
      </c>
      <c r="C1779" s="86" t="str">
        <f t="shared" si="7180"/>
        <v>SPP TAU - Circuit 66657</v>
      </c>
      <c r="D1779" s="2" t="str">
        <f t="shared" si="7180"/>
        <v>TAU-TBD64.1</v>
      </c>
      <c r="E1779" s="162" t="str">
        <f t="shared" si="7180"/>
        <v>SPP TAU - Circuit 66657</v>
      </c>
      <c r="I1779" s="205">
        <v>0</v>
      </c>
      <c r="J1779" s="191">
        <f t="shared" ref="J1779:U1779" si="7192">J420-(J822+J1639)+J962</f>
        <v>0</v>
      </c>
      <c r="K1779" s="191">
        <f t="shared" si="7192"/>
        <v>0</v>
      </c>
      <c r="L1779" s="191">
        <f t="shared" si="7192"/>
        <v>0</v>
      </c>
      <c r="M1779" s="191">
        <f t="shared" si="7192"/>
        <v>0</v>
      </c>
      <c r="N1779" s="191">
        <f t="shared" si="7192"/>
        <v>0</v>
      </c>
      <c r="O1779" s="191">
        <f t="shared" si="7192"/>
        <v>0</v>
      </c>
      <c r="P1779" s="191">
        <f t="shared" si="7192"/>
        <v>0</v>
      </c>
      <c r="Q1779" s="191">
        <f t="shared" si="7192"/>
        <v>0</v>
      </c>
      <c r="R1779" s="191">
        <f t="shared" si="7192"/>
        <v>0</v>
      </c>
      <c r="S1779" s="191">
        <f t="shared" si="7192"/>
        <v>0</v>
      </c>
      <c r="T1779" s="191">
        <f t="shared" si="7192"/>
        <v>0</v>
      </c>
      <c r="U1779" s="191">
        <f t="shared" si="7192"/>
        <v>0</v>
      </c>
      <c r="W1779" s="191">
        <f t="shared" si="7182"/>
        <v>0</v>
      </c>
      <c r="X1779" s="191">
        <f t="shared" si="7182"/>
        <v>0</v>
      </c>
      <c r="Y1779" s="191">
        <f t="shared" si="7182"/>
        <v>0</v>
      </c>
      <c r="Z1779" s="191">
        <f t="shared" si="7182"/>
        <v>0</v>
      </c>
      <c r="AA1779" s="191">
        <f t="shared" si="7182"/>
        <v>0</v>
      </c>
      <c r="AB1779" s="191">
        <f t="shared" si="7182"/>
        <v>0</v>
      </c>
      <c r="AC1779" s="191">
        <f t="shared" si="7182"/>
        <v>0</v>
      </c>
      <c r="AD1779" s="191">
        <f t="shared" si="7182"/>
        <v>0</v>
      </c>
      <c r="AE1779" s="191">
        <f t="shared" si="7182"/>
        <v>0</v>
      </c>
      <c r="AF1779" s="191">
        <f t="shared" si="7182"/>
        <v>0</v>
      </c>
      <c r="AG1779" s="191">
        <f t="shared" si="7182"/>
        <v>0</v>
      </c>
      <c r="AH1779" s="191">
        <f t="shared" si="7182"/>
        <v>0</v>
      </c>
      <c r="AJ1779" s="191">
        <f t="shared" si="7183"/>
        <v>0</v>
      </c>
      <c r="AK1779" s="191">
        <f t="shared" si="7183"/>
        <v>0</v>
      </c>
      <c r="AL1779" s="191">
        <f t="shared" si="7183"/>
        <v>0</v>
      </c>
      <c r="AM1779" s="191">
        <f t="shared" si="7183"/>
        <v>0</v>
      </c>
      <c r="AN1779" s="191">
        <f t="shared" si="7183"/>
        <v>0</v>
      </c>
      <c r="AO1779" s="191">
        <f t="shared" si="7183"/>
        <v>0</v>
      </c>
      <c r="AP1779" s="191">
        <f t="shared" si="7183"/>
        <v>0</v>
      </c>
      <c r="AQ1779" s="191">
        <f t="shared" si="7183"/>
        <v>0</v>
      </c>
      <c r="AR1779" s="191">
        <f t="shared" si="7183"/>
        <v>0</v>
      </c>
      <c r="AS1779" s="191">
        <f t="shared" si="7183"/>
        <v>0</v>
      </c>
      <c r="AT1779" s="191">
        <f t="shared" si="7183"/>
        <v>0</v>
      </c>
      <c r="AU1779" s="191">
        <f t="shared" si="7183"/>
        <v>0</v>
      </c>
      <c r="AW1779" s="191">
        <f t="shared" si="7184"/>
        <v>0</v>
      </c>
      <c r="AX1779" s="191">
        <f t="shared" si="7184"/>
        <v>0</v>
      </c>
      <c r="AY1779" s="191">
        <f t="shared" si="7184"/>
        <v>0</v>
      </c>
      <c r="AZ1779" s="191">
        <f t="shared" si="7184"/>
        <v>0</v>
      </c>
      <c r="BA1779" s="191">
        <f t="shared" si="7184"/>
        <v>0</v>
      </c>
      <c r="BB1779" s="191">
        <f t="shared" si="7184"/>
        <v>0</v>
      </c>
      <c r="BC1779" s="191">
        <f t="shared" si="7184"/>
        <v>0</v>
      </c>
      <c r="BD1779" s="191">
        <f t="shared" si="7184"/>
        <v>0</v>
      </c>
      <c r="BE1779" s="191">
        <f t="shared" si="7184"/>
        <v>5896.2</v>
      </c>
      <c r="BF1779" s="191">
        <f t="shared" si="7184"/>
        <v>23584.799999999999</v>
      </c>
      <c r="BG1779" s="191">
        <f t="shared" si="7184"/>
        <v>35377.199999999997</v>
      </c>
      <c r="BH1779" s="191">
        <f t="shared" si="7184"/>
        <v>35377.199999999997</v>
      </c>
    </row>
    <row r="1780" spans="1:60" ht="16.5" customHeight="1" outlineLevel="1" x14ac:dyDescent="0.25">
      <c r="A1780" s="2">
        <f t="shared" si="7180"/>
        <v>73</v>
      </c>
      <c r="B1780" s="86" t="str">
        <f t="shared" si="7180"/>
        <v>TAU-TBD65</v>
      </c>
      <c r="C1780" s="86" t="str">
        <f t="shared" si="7180"/>
        <v>SPP TAU - Circuit 66043</v>
      </c>
      <c r="D1780" s="2" t="str">
        <f t="shared" si="7180"/>
        <v>TAU-TBD65.1</v>
      </c>
      <c r="E1780" s="162" t="str">
        <f t="shared" si="7180"/>
        <v>SPP TAU - Circuit 66043</v>
      </c>
      <c r="I1780" s="205">
        <v>0</v>
      </c>
      <c r="J1780" s="191">
        <f t="shared" ref="J1780:U1780" si="7193">J421-(J823+J1640)+J963</f>
        <v>0</v>
      </c>
      <c r="K1780" s="191">
        <f t="shared" si="7193"/>
        <v>0</v>
      </c>
      <c r="L1780" s="191">
        <f t="shared" si="7193"/>
        <v>0</v>
      </c>
      <c r="M1780" s="191">
        <f t="shared" si="7193"/>
        <v>0</v>
      </c>
      <c r="N1780" s="191">
        <f t="shared" si="7193"/>
        <v>0</v>
      </c>
      <c r="O1780" s="191">
        <f t="shared" si="7193"/>
        <v>0</v>
      </c>
      <c r="P1780" s="191">
        <f t="shared" si="7193"/>
        <v>0</v>
      </c>
      <c r="Q1780" s="191">
        <f t="shared" si="7193"/>
        <v>0</v>
      </c>
      <c r="R1780" s="191">
        <f t="shared" si="7193"/>
        <v>0</v>
      </c>
      <c r="S1780" s="191">
        <f t="shared" si="7193"/>
        <v>0</v>
      </c>
      <c r="T1780" s="191">
        <f t="shared" si="7193"/>
        <v>0</v>
      </c>
      <c r="U1780" s="191">
        <f t="shared" si="7193"/>
        <v>0</v>
      </c>
      <c r="W1780" s="191">
        <f t="shared" si="7182"/>
        <v>0</v>
      </c>
      <c r="X1780" s="191">
        <f t="shared" si="7182"/>
        <v>0</v>
      </c>
      <c r="Y1780" s="191">
        <f t="shared" si="7182"/>
        <v>0</v>
      </c>
      <c r="Z1780" s="191">
        <f t="shared" si="7182"/>
        <v>0</v>
      </c>
      <c r="AA1780" s="191">
        <f t="shared" si="7182"/>
        <v>0</v>
      </c>
      <c r="AB1780" s="191">
        <f t="shared" si="7182"/>
        <v>0</v>
      </c>
      <c r="AC1780" s="191">
        <f t="shared" si="7182"/>
        <v>0</v>
      </c>
      <c r="AD1780" s="191">
        <f t="shared" si="7182"/>
        <v>0</v>
      </c>
      <c r="AE1780" s="191">
        <f t="shared" si="7182"/>
        <v>0</v>
      </c>
      <c r="AF1780" s="191">
        <f t="shared" si="7182"/>
        <v>0</v>
      </c>
      <c r="AG1780" s="191">
        <f t="shared" si="7182"/>
        <v>0</v>
      </c>
      <c r="AH1780" s="191">
        <f t="shared" si="7182"/>
        <v>0</v>
      </c>
      <c r="AJ1780" s="191">
        <f t="shared" si="7183"/>
        <v>0</v>
      </c>
      <c r="AK1780" s="191">
        <f t="shared" si="7183"/>
        <v>0</v>
      </c>
      <c r="AL1780" s="191">
        <f t="shared" si="7183"/>
        <v>0</v>
      </c>
      <c r="AM1780" s="191">
        <f t="shared" si="7183"/>
        <v>0</v>
      </c>
      <c r="AN1780" s="191">
        <f t="shared" si="7183"/>
        <v>0</v>
      </c>
      <c r="AO1780" s="191">
        <f t="shared" si="7183"/>
        <v>0</v>
      </c>
      <c r="AP1780" s="191">
        <f t="shared" si="7183"/>
        <v>0</v>
      </c>
      <c r="AQ1780" s="191">
        <f t="shared" si="7183"/>
        <v>0</v>
      </c>
      <c r="AR1780" s="191">
        <f t="shared" si="7183"/>
        <v>0</v>
      </c>
      <c r="AS1780" s="191">
        <f t="shared" si="7183"/>
        <v>0</v>
      </c>
      <c r="AT1780" s="191">
        <f t="shared" si="7183"/>
        <v>0</v>
      </c>
      <c r="AU1780" s="191">
        <f t="shared" si="7183"/>
        <v>0</v>
      </c>
      <c r="AW1780" s="191">
        <f t="shared" si="7184"/>
        <v>0</v>
      </c>
      <c r="AX1780" s="191">
        <f t="shared" si="7184"/>
        <v>0</v>
      </c>
      <c r="AY1780" s="191">
        <f t="shared" si="7184"/>
        <v>0</v>
      </c>
      <c r="AZ1780" s="191">
        <f t="shared" si="7184"/>
        <v>0</v>
      </c>
      <c r="BA1780" s="191">
        <f t="shared" si="7184"/>
        <v>0</v>
      </c>
      <c r="BB1780" s="191">
        <f t="shared" si="7184"/>
        <v>0</v>
      </c>
      <c r="BC1780" s="191">
        <f t="shared" si="7184"/>
        <v>0</v>
      </c>
      <c r="BD1780" s="191">
        <f t="shared" si="7184"/>
        <v>0</v>
      </c>
      <c r="BE1780" s="191">
        <f t="shared" si="7184"/>
        <v>0</v>
      </c>
      <c r="BF1780" s="191">
        <f t="shared" si="7184"/>
        <v>6276.6</v>
      </c>
      <c r="BG1780" s="191">
        <f t="shared" si="7184"/>
        <v>25106.400000000001</v>
      </c>
      <c r="BH1780" s="191">
        <f t="shared" si="7184"/>
        <v>37659.600000000006</v>
      </c>
    </row>
    <row r="1781" spans="1:60" ht="16.5" customHeight="1" outlineLevel="1" x14ac:dyDescent="0.25">
      <c r="A1781" s="2">
        <f t="shared" ref="A1781:E1790" si="7194">A80</f>
        <v>74</v>
      </c>
      <c r="B1781" s="86" t="str">
        <f t="shared" si="7194"/>
        <v>TAU-TBD66</v>
      </c>
      <c r="C1781" s="86" t="str">
        <f t="shared" si="7194"/>
        <v>SPP TAU - Circuit 66837</v>
      </c>
      <c r="D1781" s="2" t="str">
        <f t="shared" si="7194"/>
        <v>TAU-TBD66.1</v>
      </c>
      <c r="E1781" s="162" t="str">
        <f t="shared" si="7194"/>
        <v>SPP TAU - Circuit 66837</v>
      </c>
      <c r="I1781" s="205">
        <v>0</v>
      </c>
      <c r="J1781" s="191">
        <f t="shared" ref="J1781:U1781" si="7195">J422-(J824+J1641)+J964</f>
        <v>0</v>
      </c>
      <c r="K1781" s="191">
        <f t="shared" si="7195"/>
        <v>0</v>
      </c>
      <c r="L1781" s="191">
        <f t="shared" si="7195"/>
        <v>0</v>
      </c>
      <c r="M1781" s="191">
        <f t="shared" si="7195"/>
        <v>0</v>
      </c>
      <c r="N1781" s="191">
        <f t="shared" si="7195"/>
        <v>0</v>
      </c>
      <c r="O1781" s="191">
        <f t="shared" si="7195"/>
        <v>0</v>
      </c>
      <c r="P1781" s="191">
        <f t="shared" si="7195"/>
        <v>0</v>
      </c>
      <c r="Q1781" s="191">
        <f t="shared" si="7195"/>
        <v>0</v>
      </c>
      <c r="R1781" s="191">
        <f t="shared" si="7195"/>
        <v>0</v>
      </c>
      <c r="S1781" s="191">
        <f t="shared" si="7195"/>
        <v>0</v>
      </c>
      <c r="T1781" s="191">
        <f t="shared" si="7195"/>
        <v>0</v>
      </c>
      <c r="U1781" s="191">
        <f t="shared" si="7195"/>
        <v>0</v>
      </c>
      <c r="W1781" s="191">
        <f t="shared" ref="W1781:AH1790" si="7196">+SUMIFS(W$286:W$484,$D$286:$D$484,$D1781)-(SUMIFS(W$688:W$886,$D$688:$D$886,$D1781)+SUMIFS(W$1527:W$1703,$D$1527:$D$1703,$D1781))+SUMIFS(W$889:W$1026,$D$889:$D$1026,$D1781)</f>
        <v>0</v>
      </c>
      <c r="X1781" s="191">
        <f t="shared" si="7196"/>
        <v>0</v>
      </c>
      <c r="Y1781" s="191">
        <f t="shared" si="7196"/>
        <v>0</v>
      </c>
      <c r="Z1781" s="191">
        <f t="shared" si="7196"/>
        <v>0</v>
      </c>
      <c r="AA1781" s="191">
        <f t="shared" si="7196"/>
        <v>0</v>
      </c>
      <c r="AB1781" s="191">
        <f t="shared" si="7196"/>
        <v>0</v>
      </c>
      <c r="AC1781" s="191">
        <f t="shared" si="7196"/>
        <v>0</v>
      </c>
      <c r="AD1781" s="191">
        <f t="shared" si="7196"/>
        <v>0</v>
      </c>
      <c r="AE1781" s="191">
        <f t="shared" si="7196"/>
        <v>0</v>
      </c>
      <c r="AF1781" s="191">
        <f t="shared" si="7196"/>
        <v>0</v>
      </c>
      <c r="AG1781" s="191">
        <f t="shared" si="7196"/>
        <v>0</v>
      </c>
      <c r="AH1781" s="191">
        <f t="shared" si="7196"/>
        <v>0</v>
      </c>
      <c r="AJ1781" s="191">
        <f t="shared" ref="AJ1781:AU1790" si="7197">+SUMIFS(AJ$286:AJ$484,$D$286:$D$484,$D1781)-(SUMIFS(AJ$688:AJ$886,$D$688:$D$886,$D1781)+SUMIFS(AJ$1527:AJ$1703,$D$1527:$D$1703,$D1781))+SUMIFS(AJ$889:AJ$1026,$D$889:$D$1026,$D1781)</f>
        <v>0</v>
      </c>
      <c r="AK1781" s="191">
        <f t="shared" si="7197"/>
        <v>0</v>
      </c>
      <c r="AL1781" s="191">
        <f t="shared" si="7197"/>
        <v>0</v>
      </c>
      <c r="AM1781" s="191">
        <f t="shared" si="7197"/>
        <v>0</v>
      </c>
      <c r="AN1781" s="191">
        <f t="shared" si="7197"/>
        <v>0</v>
      </c>
      <c r="AO1781" s="191">
        <f t="shared" si="7197"/>
        <v>0</v>
      </c>
      <c r="AP1781" s="191">
        <f t="shared" si="7197"/>
        <v>0</v>
      </c>
      <c r="AQ1781" s="191">
        <f t="shared" si="7197"/>
        <v>0</v>
      </c>
      <c r="AR1781" s="191">
        <f t="shared" si="7197"/>
        <v>0</v>
      </c>
      <c r="AS1781" s="191">
        <f t="shared" si="7197"/>
        <v>0</v>
      </c>
      <c r="AT1781" s="191">
        <f t="shared" si="7197"/>
        <v>0</v>
      </c>
      <c r="AU1781" s="191">
        <f t="shared" si="7197"/>
        <v>0</v>
      </c>
      <c r="AW1781" s="191">
        <f t="shared" ref="AW1781:BH1790" si="7198">+SUMIFS(AW$286:AW$484,$D$286:$D$484,$D1781)-(SUMIFS(AW$688:AW$886,$D$688:$D$886,$D1781)+SUMIFS(AW$1527:AW$1703,$D$1527:$D$1703,$D1781))+SUMIFS(AW$889:AW$1026,$D$889:$D$1026,$D1781)</f>
        <v>0</v>
      </c>
      <c r="AX1781" s="191">
        <f t="shared" si="7198"/>
        <v>0</v>
      </c>
      <c r="AY1781" s="191">
        <f t="shared" si="7198"/>
        <v>0</v>
      </c>
      <c r="AZ1781" s="191">
        <f t="shared" si="7198"/>
        <v>0</v>
      </c>
      <c r="BA1781" s="191">
        <f t="shared" si="7198"/>
        <v>0</v>
      </c>
      <c r="BB1781" s="191">
        <f t="shared" si="7198"/>
        <v>0</v>
      </c>
      <c r="BC1781" s="191">
        <f t="shared" si="7198"/>
        <v>0</v>
      </c>
      <c r="BD1781" s="191">
        <f t="shared" si="7198"/>
        <v>0</v>
      </c>
      <c r="BE1781" s="191">
        <f t="shared" si="7198"/>
        <v>0</v>
      </c>
      <c r="BF1781" s="191">
        <f t="shared" si="7198"/>
        <v>0</v>
      </c>
      <c r="BG1781" s="191">
        <f t="shared" si="7198"/>
        <v>3043.2</v>
      </c>
      <c r="BH1781" s="191">
        <f t="shared" si="7198"/>
        <v>12172.8</v>
      </c>
    </row>
    <row r="1782" spans="1:60" ht="16.5" customHeight="1" outlineLevel="1" x14ac:dyDescent="0.25">
      <c r="A1782" s="2">
        <f t="shared" si="7194"/>
        <v>75</v>
      </c>
      <c r="B1782" s="86" t="str">
        <f t="shared" si="7194"/>
        <v>TAU-TBD67</v>
      </c>
      <c r="C1782" s="86" t="str">
        <f t="shared" si="7194"/>
        <v>SPP TAU - Circuit 66603</v>
      </c>
      <c r="D1782" s="2" t="str">
        <f t="shared" si="7194"/>
        <v>TAU-TBD67.1</v>
      </c>
      <c r="E1782" s="162" t="str">
        <f t="shared" si="7194"/>
        <v>SPP TAU - Circuit 66603</v>
      </c>
      <c r="I1782" s="205">
        <v>0</v>
      </c>
      <c r="J1782" s="191">
        <f t="shared" ref="J1782:U1782" si="7199">J423-(J825+J1642)+J965</f>
        <v>0</v>
      </c>
      <c r="K1782" s="191">
        <f t="shared" si="7199"/>
        <v>0</v>
      </c>
      <c r="L1782" s="191">
        <f t="shared" si="7199"/>
        <v>0</v>
      </c>
      <c r="M1782" s="191">
        <f t="shared" si="7199"/>
        <v>0</v>
      </c>
      <c r="N1782" s="191">
        <f t="shared" si="7199"/>
        <v>0</v>
      </c>
      <c r="O1782" s="191">
        <f t="shared" si="7199"/>
        <v>0</v>
      </c>
      <c r="P1782" s="191">
        <f t="shared" si="7199"/>
        <v>0</v>
      </c>
      <c r="Q1782" s="191">
        <f t="shared" si="7199"/>
        <v>0</v>
      </c>
      <c r="R1782" s="191">
        <f t="shared" si="7199"/>
        <v>0</v>
      </c>
      <c r="S1782" s="191">
        <f t="shared" si="7199"/>
        <v>0</v>
      </c>
      <c r="T1782" s="191">
        <f t="shared" si="7199"/>
        <v>0</v>
      </c>
      <c r="U1782" s="191">
        <f t="shared" si="7199"/>
        <v>0</v>
      </c>
      <c r="W1782" s="191">
        <f t="shared" si="7196"/>
        <v>0</v>
      </c>
      <c r="X1782" s="191">
        <f t="shared" si="7196"/>
        <v>0</v>
      </c>
      <c r="Y1782" s="191">
        <f t="shared" si="7196"/>
        <v>0</v>
      </c>
      <c r="Z1782" s="191">
        <f t="shared" si="7196"/>
        <v>0</v>
      </c>
      <c r="AA1782" s="191">
        <f t="shared" si="7196"/>
        <v>0</v>
      </c>
      <c r="AB1782" s="191">
        <f t="shared" si="7196"/>
        <v>0</v>
      </c>
      <c r="AC1782" s="191">
        <f t="shared" si="7196"/>
        <v>0</v>
      </c>
      <c r="AD1782" s="191">
        <f t="shared" si="7196"/>
        <v>0</v>
      </c>
      <c r="AE1782" s="191">
        <f t="shared" si="7196"/>
        <v>0</v>
      </c>
      <c r="AF1782" s="191">
        <f t="shared" si="7196"/>
        <v>0</v>
      </c>
      <c r="AG1782" s="191">
        <f t="shared" si="7196"/>
        <v>0</v>
      </c>
      <c r="AH1782" s="191">
        <f t="shared" si="7196"/>
        <v>0</v>
      </c>
      <c r="AJ1782" s="191">
        <f t="shared" si="7197"/>
        <v>0</v>
      </c>
      <c r="AK1782" s="191">
        <f t="shared" si="7197"/>
        <v>0</v>
      </c>
      <c r="AL1782" s="191">
        <f t="shared" si="7197"/>
        <v>0</v>
      </c>
      <c r="AM1782" s="191">
        <f t="shared" si="7197"/>
        <v>0</v>
      </c>
      <c r="AN1782" s="191">
        <f t="shared" si="7197"/>
        <v>0</v>
      </c>
      <c r="AO1782" s="191">
        <f t="shared" si="7197"/>
        <v>0</v>
      </c>
      <c r="AP1782" s="191">
        <f t="shared" si="7197"/>
        <v>0</v>
      </c>
      <c r="AQ1782" s="191">
        <f t="shared" si="7197"/>
        <v>0</v>
      </c>
      <c r="AR1782" s="191">
        <f t="shared" si="7197"/>
        <v>0</v>
      </c>
      <c r="AS1782" s="191">
        <f t="shared" si="7197"/>
        <v>0</v>
      </c>
      <c r="AT1782" s="191">
        <f t="shared" si="7197"/>
        <v>0</v>
      </c>
      <c r="AU1782" s="191">
        <f t="shared" si="7197"/>
        <v>0</v>
      </c>
      <c r="AW1782" s="191">
        <f t="shared" si="7198"/>
        <v>0</v>
      </c>
      <c r="AX1782" s="191">
        <f t="shared" si="7198"/>
        <v>0</v>
      </c>
      <c r="AY1782" s="191">
        <f t="shared" si="7198"/>
        <v>0</v>
      </c>
      <c r="AZ1782" s="191">
        <f t="shared" si="7198"/>
        <v>0</v>
      </c>
      <c r="BA1782" s="191">
        <f t="shared" si="7198"/>
        <v>0</v>
      </c>
      <c r="BB1782" s="191">
        <f t="shared" si="7198"/>
        <v>0</v>
      </c>
      <c r="BC1782" s="191">
        <f t="shared" si="7198"/>
        <v>0</v>
      </c>
      <c r="BD1782" s="191">
        <f t="shared" si="7198"/>
        <v>0</v>
      </c>
      <c r="BE1782" s="191">
        <f t="shared" si="7198"/>
        <v>0</v>
      </c>
      <c r="BF1782" s="191">
        <f t="shared" si="7198"/>
        <v>0</v>
      </c>
      <c r="BG1782" s="191">
        <f t="shared" si="7198"/>
        <v>21873</v>
      </c>
      <c r="BH1782" s="191">
        <f t="shared" si="7198"/>
        <v>87492</v>
      </c>
    </row>
    <row r="1783" spans="1:60" ht="16.5" hidden="1" customHeight="1" outlineLevel="1" x14ac:dyDescent="0.25">
      <c r="A1783" s="2">
        <f t="shared" si="7194"/>
        <v>76</v>
      </c>
      <c r="B1783" s="86">
        <f t="shared" si="7194"/>
        <v>0</v>
      </c>
      <c r="C1783" s="86">
        <f t="shared" si="7194"/>
        <v>0</v>
      </c>
      <c r="D1783" s="2">
        <f t="shared" si="7194"/>
        <v>0</v>
      </c>
      <c r="E1783" s="162">
        <f t="shared" si="7194"/>
        <v>0</v>
      </c>
      <c r="I1783" s="205">
        <v>0</v>
      </c>
      <c r="J1783" s="191">
        <f t="shared" ref="J1783:U1783" si="7200">J424-(J826+J1643)+J966</f>
        <v>0</v>
      </c>
      <c r="K1783" s="191">
        <f t="shared" si="7200"/>
        <v>0</v>
      </c>
      <c r="L1783" s="191">
        <f t="shared" si="7200"/>
        <v>0</v>
      </c>
      <c r="M1783" s="191">
        <f t="shared" si="7200"/>
        <v>0</v>
      </c>
      <c r="N1783" s="191">
        <f t="shared" si="7200"/>
        <v>0</v>
      </c>
      <c r="O1783" s="191">
        <f t="shared" si="7200"/>
        <v>0</v>
      </c>
      <c r="P1783" s="191">
        <f t="shared" si="7200"/>
        <v>0</v>
      </c>
      <c r="Q1783" s="191">
        <f t="shared" si="7200"/>
        <v>0</v>
      </c>
      <c r="R1783" s="191">
        <f t="shared" si="7200"/>
        <v>0</v>
      </c>
      <c r="S1783" s="191">
        <f t="shared" si="7200"/>
        <v>0</v>
      </c>
      <c r="T1783" s="191">
        <f t="shared" si="7200"/>
        <v>0</v>
      </c>
      <c r="U1783" s="191">
        <f t="shared" si="7200"/>
        <v>0</v>
      </c>
      <c r="W1783" s="191">
        <f t="shared" si="7196"/>
        <v>0</v>
      </c>
      <c r="X1783" s="191">
        <f t="shared" si="7196"/>
        <v>0</v>
      </c>
      <c r="Y1783" s="191">
        <f t="shared" si="7196"/>
        <v>0</v>
      </c>
      <c r="Z1783" s="191">
        <f t="shared" si="7196"/>
        <v>0</v>
      </c>
      <c r="AA1783" s="191">
        <f t="shared" si="7196"/>
        <v>0</v>
      </c>
      <c r="AB1783" s="191">
        <f t="shared" si="7196"/>
        <v>0</v>
      </c>
      <c r="AC1783" s="191">
        <f t="shared" si="7196"/>
        <v>0</v>
      </c>
      <c r="AD1783" s="191">
        <f t="shared" si="7196"/>
        <v>0</v>
      </c>
      <c r="AE1783" s="191">
        <f t="shared" si="7196"/>
        <v>0</v>
      </c>
      <c r="AF1783" s="191">
        <f t="shared" si="7196"/>
        <v>0</v>
      </c>
      <c r="AG1783" s="191">
        <f t="shared" si="7196"/>
        <v>0</v>
      </c>
      <c r="AH1783" s="191">
        <f t="shared" si="7196"/>
        <v>0</v>
      </c>
      <c r="AJ1783" s="191">
        <f t="shared" si="7197"/>
        <v>0</v>
      </c>
      <c r="AK1783" s="191">
        <f t="shared" si="7197"/>
        <v>0</v>
      </c>
      <c r="AL1783" s="191">
        <f t="shared" si="7197"/>
        <v>0</v>
      </c>
      <c r="AM1783" s="191">
        <f t="shared" si="7197"/>
        <v>0</v>
      </c>
      <c r="AN1783" s="191">
        <f t="shared" si="7197"/>
        <v>0</v>
      </c>
      <c r="AO1783" s="191">
        <f t="shared" si="7197"/>
        <v>0</v>
      </c>
      <c r="AP1783" s="191">
        <f t="shared" si="7197"/>
        <v>0</v>
      </c>
      <c r="AQ1783" s="191">
        <f t="shared" si="7197"/>
        <v>0</v>
      </c>
      <c r="AR1783" s="191">
        <f t="shared" si="7197"/>
        <v>0</v>
      </c>
      <c r="AS1783" s="191">
        <f t="shared" si="7197"/>
        <v>0</v>
      </c>
      <c r="AT1783" s="191">
        <f t="shared" si="7197"/>
        <v>0</v>
      </c>
      <c r="AU1783" s="191">
        <f t="shared" si="7197"/>
        <v>0</v>
      </c>
      <c r="AW1783" s="191">
        <f t="shared" si="7198"/>
        <v>0</v>
      </c>
      <c r="AX1783" s="191">
        <f t="shared" si="7198"/>
        <v>0</v>
      </c>
      <c r="AY1783" s="191">
        <f t="shared" si="7198"/>
        <v>0</v>
      </c>
      <c r="AZ1783" s="191">
        <f t="shared" si="7198"/>
        <v>0</v>
      </c>
      <c r="BA1783" s="191">
        <f t="shared" si="7198"/>
        <v>0</v>
      </c>
      <c r="BB1783" s="191">
        <f t="shared" si="7198"/>
        <v>0</v>
      </c>
      <c r="BC1783" s="191">
        <f t="shared" si="7198"/>
        <v>0</v>
      </c>
      <c r="BD1783" s="191">
        <f t="shared" si="7198"/>
        <v>0</v>
      </c>
      <c r="BE1783" s="191">
        <f t="shared" si="7198"/>
        <v>0</v>
      </c>
      <c r="BF1783" s="191">
        <f t="shared" si="7198"/>
        <v>0</v>
      </c>
      <c r="BG1783" s="191">
        <f t="shared" si="7198"/>
        <v>0</v>
      </c>
      <c r="BH1783" s="191">
        <f t="shared" si="7198"/>
        <v>0</v>
      </c>
    </row>
    <row r="1784" spans="1:60" ht="16.5" hidden="1" customHeight="1" outlineLevel="1" x14ac:dyDescent="0.25">
      <c r="A1784" s="2">
        <f t="shared" si="7194"/>
        <v>77</v>
      </c>
      <c r="B1784" s="86">
        <f t="shared" si="7194"/>
        <v>0</v>
      </c>
      <c r="C1784" s="86">
        <f t="shared" si="7194"/>
        <v>0</v>
      </c>
      <c r="D1784" s="2">
        <f t="shared" si="7194"/>
        <v>0</v>
      </c>
      <c r="E1784" s="162">
        <f t="shared" si="7194"/>
        <v>0</v>
      </c>
      <c r="I1784" s="205">
        <v>0</v>
      </c>
      <c r="J1784" s="191">
        <f t="shared" ref="J1784:U1784" si="7201">J425-(J827+J1644)+J967</f>
        <v>0</v>
      </c>
      <c r="K1784" s="191">
        <f t="shared" si="7201"/>
        <v>0</v>
      </c>
      <c r="L1784" s="191">
        <f t="shared" si="7201"/>
        <v>0</v>
      </c>
      <c r="M1784" s="191">
        <f t="shared" si="7201"/>
        <v>0</v>
      </c>
      <c r="N1784" s="191">
        <f t="shared" si="7201"/>
        <v>0</v>
      </c>
      <c r="O1784" s="191">
        <f t="shared" si="7201"/>
        <v>0</v>
      </c>
      <c r="P1784" s="191">
        <f t="shared" si="7201"/>
        <v>0</v>
      </c>
      <c r="Q1784" s="191">
        <f t="shared" si="7201"/>
        <v>0</v>
      </c>
      <c r="R1784" s="191">
        <f t="shared" si="7201"/>
        <v>0</v>
      </c>
      <c r="S1784" s="191">
        <f t="shared" si="7201"/>
        <v>0</v>
      </c>
      <c r="T1784" s="191">
        <f t="shared" si="7201"/>
        <v>0</v>
      </c>
      <c r="U1784" s="191">
        <f t="shared" si="7201"/>
        <v>0</v>
      </c>
      <c r="W1784" s="191">
        <f t="shared" si="7196"/>
        <v>0</v>
      </c>
      <c r="X1784" s="191">
        <f t="shared" si="7196"/>
        <v>0</v>
      </c>
      <c r="Y1784" s="191">
        <f t="shared" si="7196"/>
        <v>0</v>
      </c>
      <c r="Z1784" s="191">
        <f t="shared" si="7196"/>
        <v>0</v>
      </c>
      <c r="AA1784" s="191">
        <f t="shared" si="7196"/>
        <v>0</v>
      </c>
      <c r="AB1784" s="191">
        <f t="shared" si="7196"/>
        <v>0</v>
      </c>
      <c r="AC1784" s="191">
        <f t="shared" si="7196"/>
        <v>0</v>
      </c>
      <c r="AD1784" s="191">
        <f t="shared" si="7196"/>
        <v>0</v>
      </c>
      <c r="AE1784" s="191">
        <f t="shared" si="7196"/>
        <v>0</v>
      </c>
      <c r="AF1784" s="191">
        <f t="shared" si="7196"/>
        <v>0</v>
      </c>
      <c r="AG1784" s="191">
        <f t="shared" si="7196"/>
        <v>0</v>
      </c>
      <c r="AH1784" s="191">
        <f t="shared" si="7196"/>
        <v>0</v>
      </c>
      <c r="AJ1784" s="191">
        <f t="shared" si="7197"/>
        <v>0</v>
      </c>
      <c r="AK1784" s="191">
        <f t="shared" si="7197"/>
        <v>0</v>
      </c>
      <c r="AL1784" s="191">
        <f t="shared" si="7197"/>
        <v>0</v>
      </c>
      <c r="AM1784" s="191">
        <f t="shared" si="7197"/>
        <v>0</v>
      </c>
      <c r="AN1784" s="191">
        <f t="shared" si="7197"/>
        <v>0</v>
      </c>
      <c r="AO1784" s="191">
        <f t="shared" si="7197"/>
        <v>0</v>
      </c>
      <c r="AP1784" s="191">
        <f t="shared" si="7197"/>
        <v>0</v>
      </c>
      <c r="AQ1784" s="191">
        <f t="shared" si="7197"/>
        <v>0</v>
      </c>
      <c r="AR1784" s="191">
        <f t="shared" si="7197"/>
        <v>0</v>
      </c>
      <c r="AS1784" s="191">
        <f t="shared" si="7197"/>
        <v>0</v>
      </c>
      <c r="AT1784" s="191">
        <f t="shared" si="7197"/>
        <v>0</v>
      </c>
      <c r="AU1784" s="191">
        <f t="shared" si="7197"/>
        <v>0</v>
      </c>
      <c r="AW1784" s="191">
        <f t="shared" si="7198"/>
        <v>0</v>
      </c>
      <c r="AX1784" s="191">
        <f t="shared" si="7198"/>
        <v>0</v>
      </c>
      <c r="AY1784" s="191">
        <f t="shared" si="7198"/>
        <v>0</v>
      </c>
      <c r="AZ1784" s="191">
        <f t="shared" si="7198"/>
        <v>0</v>
      </c>
      <c r="BA1784" s="191">
        <f t="shared" si="7198"/>
        <v>0</v>
      </c>
      <c r="BB1784" s="191">
        <f t="shared" si="7198"/>
        <v>0</v>
      </c>
      <c r="BC1784" s="191">
        <f t="shared" si="7198"/>
        <v>0</v>
      </c>
      <c r="BD1784" s="191">
        <f t="shared" si="7198"/>
        <v>0</v>
      </c>
      <c r="BE1784" s="191">
        <f t="shared" si="7198"/>
        <v>0</v>
      </c>
      <c r="BF1784" s="191">
        <f t="shared" si="7198"/>
        <v>0</v>
      </c>
      <c r="BG1784" s="191">
        <f t="shared" si="7198"/>
        <v>0</v>
      </c>
      <c r="BH1784" s="191">
        <f t="shared" si="7198"/>
        <v>0</v>
      </c>
    </row>
    <row r="1785" spans="1:60" ht="16.5" hidden="1" customHeight="1" outlineLevel="1" x14ac:dyDescent="0.25">
      <c r="A1785" s="2">
        <f t="shared" si="7194"/>
        <v>78</v>
      </c>
      <c r="B1785" s="86">
        <f t="shared" si="7194"/>
        <v>0</v>
      </c>
      <c r="C1785" s="86">
        <f t="shared" si="7194"/>
        <v>0</v>
      </c>
      <c r="D1785" s="2">
        <f t="shared" si="7194"/>
        <v>0</v>
      </c>
      <c r="E1785" s="162">
        <f t="shared" si="7194"/>
        <v>0</v>
      </c>
      <c r="I1785" s="205">
        <v>0</v>
      </c>
      <c r="J1785" s="191">
        <f t="shared" ref="J1785:U1785" si="7202">J426-(J828+J1645)+J968</f>
        <v>0</v>
      </c>
      <c r="K1785" s="191">
        <f t="shared" si="7202"/>
        <v>0</v>
      </c>
      <c r="L1785" s="191">
        <f t="shared" si="7202"/>
        <v>0</v>
      </c>
      <c r="M1785" s="191">
        <f t="shared" si="7202"/>
        <v>0</v>
      </c>
      <c r="N1785" s="191">
        <f t="shared" si="7202"/>
        <v>0</v>
      </c>
      <c r="O1785" s="191">
        <f t="shared" si="7202"/>
        <v>0</v>
      </c>
      <c r="P1785" s="191">
        <f t="shared" si="7202"/>
        <v>0</v>
      </c>
      <c r="Q1785" s="191">
        <f t="shared" si="7202"/>
        <v>0</v>
      </c>
      <c r="R1785" s="191">
        <f t="shared" si="7202"/>
        <v>0</v>
      </c>
      <c r="S1785" s="191">
        <f t="shared" si="7202"/>
        <v>0</v>
      </c>
      <c r="T1785" s="191">
        <f t="shared" si="7202"/>
        <v>0</v>
      </c>
      <c r="U1785" s="191">
        <f t="shared" si="7202"/>
        <v>0</v>
      </c>
      <c r="W1785" s="191">
        <f t="shared" si="7196"/>
        <v>0</v>
      </c>
      <c r="X1785" s="191">
        <f t="shared" si="7196"/>
        <v>0</v>
      </c>
      <c r="Y1785" s="191">
        <f t="shared" si="7196"/>
        <v>0</v>
      </c>
      <c r="Z1785" s="191">
        <f t="shared" si="7196"/>
        <v>0</v>
      </c>
      <c r="AA1785" s="191">
        <f t="shared" si="7196"/>
        <v>0</v>
      </c>
      <c r="AB1785" s="191">
        <f t="shared" si="7196"/>
        <v>0</v>
      </c>
      <c r="AC1785" s="191">
        <f t="shared" si="7196"/>
        <v>0</v>
      </c>
      <c r="AD1785" s="191">
        <f t="shared" si="7196"/>
        <v>0</v>
      </c>
      <c r="AE1785" s="191">
        <f t="shared" si="7196"/>
        <v>0</v>
      </c>
      <c r="AF1785" s="191">
        <f t="shared" si="7196"/>
        <v>0</v>
      </c>
      <c r="AG1785" s="191">
        <f t="shared" si="7196"/>
        <v>0</v>
      </c>
      <c r="AH1785" s="191">
        <f t="shared" si="7196"/>
        <v>0</v>
      </c>
      <c r="AJ1785" s="191">
        <f t="shared" si="7197"/>
        <v>0</v>
      </c>
      <c r="AK1785" s="191">
        <f t="shared" si="7197"/>
        <v>0</v>
      </c>
      <c r="AL1785" s="191">
        <f t="shared" si="7197"/>
        <v>0</v>
      </c>
      <c r="AM1785" s="191">
        <f t="shared" si="7197"/>
        <v>0</v>
      </c>
      <c r="AN1785" s="191">
        <f t="shared" si="7197"/>
        <v>0</v>
      </c>
      <c r="AO1785" s="191">
        <f t="shared" si="7197"/>
        <v>0</v>
      </c>
      <c r="AP1785" s="191">
        <f t="shared" si="7197"/>
        <v>0</v>
      </c>
      <c r="AQ1785" s="191">
        <f t="shared" si="7197"/>
        <v>0</v>
      </c>
      <c r="AR1785" s="191">
        <f t="shared" si="7197"/>
        <v>0</v>
      </c>
      <c r="AS1785" s="191">
        <f t="shared" si="7197"/>
        <v>0</v>
      </c>
      <c r="AT1785" s="191">
        <f t="shared" si="7197"/>
        <v>0</v>
      </c>
      <c r="AU1785" s="191">
        <f t="shared" si="7197"/>
        <v>0</v>
      </c>
      <c r="AW1785" s="191">
        <f t="shared" si="7198"/>
        <v>0</v>
      </c>
      <c r="AX1785" s="191">
        <f t="shared" si="7198"/>
        <v>0</v>
      </c>
      <c r="AY1785" s="191">
        <f t="shared" si="7198"/>
        <v>0</v>
      </c>
      <c r="AZ1785" s="191">
        <f t="shared" si="7198"/>
        <v>0</v>
      </c>
      <c r="BA1785" s="191">
        <f t="shared" si="7198"/>
        <v>0</v>
      </c>
      <c r="BB1785" s="191">
        <f t="shared" si="7198"/>
        <v>0</v>
      </c>
      <c r="BC1785" s="191">
        <f t="shared" si="7198"/>
        <v>0</v>
      </c>
      <c r="BD1785" s="191">
        <f t="shared" si="7198"/>
        <v>0</v>
      </c>
      <c r="BE1785" s="191">
        <f t="shared" si="7198"/>
        <v>0</v>
      </c>
      <c r="BF1785" s="191">
        <f t="shared" si="7198"/>
        <v>0</v>
      </c>
      <c r="BG1785" s="191">
        <f t="shared" si="7198"/>
        <v>0</v>
      </c>
      <c r="BH1785" s="191">
        <f t="shared" si="7198"/>
        <v>0</v>
      </c>
    </row>
    <row r="1786" spans="1:60" ht="16.5" hidden="1" customHeight="1" outlineLevel="1" x14ac:dyDescent="0.25">
      <c r="A1786" s="2">
        <f t="shared" si="7194"/>
        <v>79</v>
      </c>
      <c r="B1786" s="86">
        <f t="shared" si="7194"/>
        <v>0</v>
      </c>
      <c r="C1786" s="86">
        <f t="shared" si="7194"/>
        <v>0</v>
      </c>
      <c r="D1786" s="2">
        <f t="shared" si="7194"/>
        <v>0</v>
      </c>
      <c r="E1786" s="162">
        <f t="shared" si="7194"/>
        <v>0</v>
      </c>
      <c r="I1786" s="205">
        <v>0</v>
      </c>
      <c r="J1786" s="191">
        <f t="shared" ref="J1786:U1786" si="7203">J427-(J829+J1646)+J969</f>
        <v>0</v>
      </c>
      <c r="K1786" s="191">
        <f t="shared" si="7203"/>
        <v>0</v>
      </c>
      <c r="L1786" s="191">
        <f t="shared" si="7203"/>
        <v>0</v>
      </c>
      <c r="M1786" s="191">
        <f t="shared" si="7203"/>
        <v>0</v>
      </c>
      <c r="N1786" s="191">
        <f t="shared" si="7203"/>
        <v>0</v>
      </c>
      <c r="O1786" s="191">
        <f t="shared" si="7203"/>
        <v>0</v>
      </c>
      <c r="P1786" s="191">
        <f t="shared" si="7203"/>
        <v>0</v>
      </c>
      <c r="Q1786" s="191">
        <f t="shared" si="7203"/>
        <v>0</v>
      </c>
      <c r="R1786" s="191">
        <f t="shared" si="7203"/>
        <v>0</v>
      </c>
      <c r="S1786" s="191">
        <f t="shared" si="7203"/>
        <v>0</v>
      </c>
      <c r="T1786" s="191">
        <f t="shared" si="7203"/>
        <v>0</v>
      </c>
      <c r="U1786" s="191">
        <f t="shared" si="7203"/>
        <v>0</v>
      </c>
      <c r="W1786" s="191">
        <f t="shared" si="7196"/>
        <v>0</v>
      </c>
      <c r="X1786" s="191">
        <f t="shared" si="7196"/>
        <v>0</v>
      </c>
      <c r="Y1786" s="191">
        <f t="shared" si="7196"/>
        <v>0</v>
      </c>
      <c r="Z1786" s="191">
        <f t="shared" si="7196"/>
        <v>0</v>
      </c>
      <c r="AA1786" s="191">
        <f t="shared" si="7196"/>
        <v>0</v>
      </c>
      <c r="AB1786" s="191">
        <f t="shared" si="7196"/>
        <v>0</v>
      </c>
      <c r="AC1786" s="191">
        <f t="shared" si="7196"/>
        <v>0</v>
      </c>
      <c r="AD1786" s="191">
        <f t="shared" si="7196"/>
        <v>0</v>
      </c>
      <c r="AE1786" s="191">
        <f t="shared" si="7196"/>
        <v>0</v>
      </c>
      <c r="AF1786" s="191">
        <f t="shared" si="7196"/>
        <v>0</v>
      </c>
      <c r="AG1786" s="191">
        <f t="shared" si="7196"/>
        <v>0</v>
      </c>
      <c r="AH1786" s="191">
        <f t="shared" si="7196"/>
        <v>0</v>
      </c>
      <c r="AJ1786" s="191">
        <f t="shared" si="7197"/>
        <v>0</v>
      </c>
      <c r="AK1786" s="191">
        <f t="shared" si="7197"/>
        <v>0</v>
      </c>
      <c r="AL1786" s="191">
        <f t="shared" si="7197"/>
        <v>0</v>
      </c>
      <c r="AM1786" s="191">
        <f t="shared" si="7197"/>
        <v>0</v>
      </c>
      <c r="AN1786" s="191">
        <f t="shared" si="7197"/>
        <v>0</v>
      </c>
      <c r="AO1786" s="191">
        <f t="shared" si="7197"/>
        <v>0</v>
      </c>
      <c r="AP1786" s="191">
        <f t="shared" si="7197"/>
        <v>0</v>
      </c>
      <c r="AQ1786" s="191">
        <f t="shared" si="7197"/>
        <v>0</v>
      </c>
      <c r="AR1786" s="191">
        <f t="shared" si="7197"/>
        <v>0</v>
      </c>
      <c r="AS1786" s="191">
        <f t="shared" si="7197"/>
        <v>0</v>
      </c>
      <c r="AT1786" s="191">
        <f t="shared" si="7197"/>
        <v>0</v>
      </c>
      <c r="AU1786" s="191">
        <f t="shared" si="7197"/>
        <v>0</v>
      </c>
      <c r="AW1786" s="191">
        <f t="shared" si="7198"/>
        <v>0</v>
      </c>
      <c r="AX1786" s="191">
        <f t="shared" si="7198"/>
        <v>0</v>
      </c>
      <c r="AY1786" s="191">
        <f t="shared" si="7198"/>
        <v>0</v>
      </c>
      <c r="AZ1786" s="191">
        <f t="shared" si="7198"/>
        <v>0</v>
      </c>
      <c r="BA1786" s="191">
        <f t="shared" si="7198"/>
        <v>0</v>
      </c>
      <c r="BB1786" s="191">
        <f t="shared" si="7198"/>
        <v>0</v>
      </c>
      <c r="BC1786" s="191">
        <f t="shared" si="7198"/>
        <v>0</v>
      </c>
      <c r="BD1786" s="191">
        <f t="shared" si="7198"/>
        <v>0</v>
      </c>
      <c r="BE1786" s="191">
        <f t="shared" si="7198"/>
        <v>0</v>
      </c>
      <c r="BF1786" s="191">
        <f t="shared" si="7198"/>
        <v>0</v>
      </c>
      <c r="BG1786" s="191">
        <f t="shared" si="7198"/>
        <v>0</v>
      </c>
      <c r="BH1786" s="191">
        <f t="shared" si="7198"/>
        <v>0</v>
      </c>
    </row>
    <row r="1787" spans="1:60" ht="16.5" hidden="1" customHeight="1" outlineLevel="1" x14ac:dyDescent="0.25">
      <c r="A1787" s="2">
        <f t="shared" si="7194"/>
        <v>80</v>
      </c>
      <c r="B1787" s="86">
        <f t="shared" si="7194"/>
        <v>0</v>
      </c>
      <c r="C1787" s="86">
        <f t="shared" si="7194"/>
        <v>0</v>
      </c>
      <c r="D1787" s="2">
        <f t="shared" si="7194"/>
        <v>0</v>
      </c>
      <c r="E1787" s="162">
        <f t="shared" si="7194"/>
        <v>0</v>
      </c>
      <c r="I1787" s="205">
        <v>0</v>
      </c>
      <c r="J1787" s="191">
        <f t="shared" ref="J1787:U1787" si="7204">J428-(J830+J1647)+J970</f>
        <v>0</v>
      </c>
      <c r="K1787" s="191">
        <f t="shared" si="7204"/>
        <v>0</v>
      </c>
      <c r="L1787" s="191">
        <f t="shared" si="7204"/>
        <v>0</v>
      </c>
      <c r="M1787" s="191">
        <f t="shared" si="7204"/>
        <v>0</v>
      </c>
      <c r="N1787" s="191">
        <f t="shared" si="7204"/>
        <v>0</v>
      </c>
      <c r="O1787" s="191">
        <f t="shared" si="7204"/>
        <v>0</v>
      </c>
      <c r="P1787" s="191">
        <f t="shared" si="7204"/>
        <v>0</v>
      </c>
      <c r="Q1787" s="191">
        <f t="shared" si="7204"/>
        <v>0</v>
      </c>
      <c r="R1787" s="191">
        <f t="shared" si="7204"/>
        <v>0</v>
      </c>
      <c r="S1787" s="191">
        <f t="shared" si="7204"/>
        <v>0</v>
      </c>
      <c r="T1787" s="191">
        <f t="shared" si="7204"/>
        <v>0</v>
      </c>
      <c r="U1787" s="191">
        <f t="shared" si="7204"/>
        <v>0</v>
      </c>
      <c r="W1787" s="191">
        <f t="shared" si="7196"/>
        <v>0</v>
      </c>
      <c r="X1787" s="191">
        <f t="shared" si="7196"/>
        <v>0</v>
      </c>
      <c r="Y1787" s="191">
        <f t="shared" si="7196"/>
        <v>0</v>
      </c>
      <c r="Z1787" s="191">
        <f t="shared" si="7196"/>
        <v>0</v>
      </c>
      <c r="AA1787" s="191">
        <f t="shared" si="7196"/>
        <v>0</v>
      </c>
      <c r="AB1787" s="191">
        <f t="shared" si="7196"/>
        <v>0</v>
      </c>
      <c r="AC1787" s="191">
        <f t="shared" si="7196"/>
        <v>0</v>
      </c>
      <c r="AD1787" s="191">
        <f t="shared" si="7196"/>
        <v>0</v>
      </c>
      <c r="AE1787" s="191">
        <f t="shared" si="7196"/>
        <v>0</v>
      </c>
      <c r="AF1787" s="191">
        <f t="shared" si="7196"/>
        <v>0</v>
      </c>
      <c r="AG1787" s="191">
        <f t="shared" si="7196"/>
        <v>0</v>
      </c>
      <c r="AH1787" s="191">
        <f t="shared" si="7196"/>
        <v>0</v>
      </c>
      <c r="AJ1787" s="191">
        <f t="shared" si="7197"/>
        <v>0</v>
      </c>
      <c r="AK1787" s="191">
        <f t="shared" si="7197"/>
        <v>0</v>
      </c>
      <c r="AL1787" s="191">
        <f t="shared" si="7197"/>
        <v>0</v>
      </c>
      <c r="AM1787" s="191">
        <f t="shared" si="7197"/>
        <v>0</v>
      </c>
      <c r="AN1787" s="191">
        <f t="shared" si="7197"/>
        <v>0</v>
      </c>
      <c r="AO1787" s="191">
        <f t="shared" si="7197"/>
        <v>0</v>
      </c>
      <c r="AP1787" s="191">
        <f t="shared" si="7197"/>
        <v>0</v>
      </c>
      <c r="AQ1787" s="191">
        <f t="shared" si="7197"/>
        <v>0</v>
      </c>
      <c r="AR1787" s="191">
        <f t="shared" si="7197"/>
        <v>0</v>
      </c>
      <c r="AS1787" s="191">
        <f t="shared" si="7197"/>
        <v>0</v>
      </c>
      <c r="AT1787" s="191">
        <f t="shared" si="7197"/>
        <v>0</v>
      </c>
      <c r="AU1787" s="191">
        <f t="shared" si="7197"/>
        <v>0</v>
      </c>
      <c r="AW1787" s="191">
        <f t="shared" si="7198"/>
        <v>0</v>
      </c>
      <c r="AX1787" s="191">
        <f t="shared" si="7198"/>
        <v>0</v>
      </c>
      <c r="AY1787" s="191">
        <f t="shared" si="7198"/>
        <v>0</v>
      </c>
      <c r="AZ1787" s="191">
        <f t="shared" si="7198"/>
        <v>0</v>
      </c>
      <c r="BA1787" s="191">
        <f t="shared" si="7198"/>
        <v>0</v>
      </c>
      <c r="BB1787" s="191">
        <f t="shared" si="7198"/>
        <v>0</v>
      </c>
      <c r="BC1787" s="191">
        <f t="shared" si="7198"/>
        <v>0</v>
      </c>
      <c r="BD1787" s="191">
        <f t="shared" si="7198"/>
        <v>0</v>
      </c>
      <c r="BE1787" s="191">
        <f t="shared" si="7198"/>
        <v>0</v>
      </c>
      <c r="BF1787" s="191">
        <f t="shared" si="7198"/>
        <v>0</v>
      </c>
      <c r="BG1787" s="191">
        <f t="shared" si="7198"/>
        <v>0</v>
      </c>
      <c r="BH1787" s="191">
        <f t="shared" si="7198"/>
        <v>0</v>
      </c>
    </row>
    <row r="1788" spans="1:60" ht="16.5" hidden="1" customHeight="1" outlineLevel="1" x14ac:dyDescent="0.25">
      <c r="A1788" s="2">
        <f t="shared" si="7194"/>
        <v>81</v>
      </c>
      <c r="B1788" s="86">
        <f t="shared" si="7194"/>
        <v>0</v>
      </c>
      <c r="C1788" s="86">
        <f t="shared" si="7194"/>
        <v>0</v>
      </c>
      <c r="D1788" s="2">
        <f t="shared" si="7194"/>
        <v>0</v>
      </c>
      <c r="E1788" s="162">
        <f t="shared" si="7194"/>
        <v>0</v>
      </c>
      <c r="I1788" s="205">
        <v>0</v>
      </c>
      <c r="J1788" s="191">
        <f t="shared" ref="J1788:U1788" si="7205">J429-(J831+J1648)+J971</f>
        <v>0</v>
      </c>
      <c r="K1788" s="191">
        <f t="shared" si="7205"/>
        <v>0</v>
      </c>
      <c r="L1788" s="191">
        <f t="shared" si="7205"/>
        <v>0</v>
      </c>
      <c r="M1788" s="191">
        <f t="shared" si="7205"/>
        <v>0</v>
      </c>
      <c r="N1788" s="191">
        <f t="shared" si="7205"/>
        <v>0</v>
      </c>
      <c r="O1788" s="191">
        <f t="shared" si="7205"/>
        <v>0</v>
      </c>
      <c r="P1788" s="191">
        <f t="shared" si="7205"/>
        <v>0</v>
      </c>
      <c r="Q1788" s="191">
        <f t="shared" si="7205"/>
        <v>0</v>
      </c>
      <c r="R1788" s="191">
        <f t="shared" si="7205"/>
        <v>0</v>
      </c>
      <c r="S1788" s="191">
        <f t="shared" si="7205"/>
        <v>0</v>
      </c>
      <c r="T1788" s="191">
        <f t="shared" si="7205"/>
        <v>0</v>
      </c>
      <c r="U1788" s="191">
        <f t="shared" si="7205"/>
        <v>0</v>
      </c>
      <c r="W1788" s="191">
        <f t="shared" si="7196"/>
        <v>0</v>
      </c>
      <c r="X1788" s="191">
        <f t="shared" si="7196"/>
        <v>0</v>
      </c>
      <c r="Y1788" s="191">
        <f t="shared" si="7196"/>
        <v>0</v>
      </c>
      <c r="Z1788" s="191">
        <f t="shared" si="7196"/>
        <v>0</v>
      </c>
      <c r="AA1788" s="191">
        <f t="shared" si="7196"/>
        <v>0</v>
      </c>
      <c r="AB1788" s="191">
        <f t="shared" si="7196"/>
        <v>0</v>
      </c>
      <c r="AC1788" s="191">
        <f t="shared" si="7196"/>
        <v>0</v>
      </c>
      <c r="AD1788" s="191">
        <f t="shared" si="7196"/>
        <v>0</v>
      </c>
      <c r="AE1788" s="191">
        <f t="shared" si="7196"/>
        <v>0</v>
      </c>
      <c r="AF1788" s="191">
        <f t="shared" si="7196"/>
        <v>0</v>
      </c>
      <c r="AG1788" s="191">
        <f t="shared" si="7196"/>
        <v>0</v>
      </c>
      <c r="AH1788" s="191">
        <f t="shared" si="7196"/>
        <v>0</v>
      </c>
      <c r="AJ1788" s="191">
        <f t="shared" si="7197"/>
        <v>0</v>
      </c>
      <c r="AK1788" s="191">
        <f t="shared" si="7197"/>
        <v>0</v>
      </c>
      <c r="AL1788" s="191">
        <f t="shared" si="7197"/>
        <v>0</v>
      </c>
      <c r="AM1788" s="191">
        <f t="shared" si="7197"/>
        <v>0</v>
      </c>
      <c r="AN1788" s="191">
        <f t="shared" si="7197"/>
        <v>0</v>
      </c>
      <c r="AO1788" s="191">
        <f t="shared" si="7197"/>
        <v>0</v>
      </c>
      <c r="AP1788" s="191">
        <f t="shared" si="7197"/>
        <v>0</v>
      </c>
      <c r="AQ1788" s="191">
        <f t="shared" si="7197"/>
        <v>0</v>
      </c>
      <c r="AR1788" s="191">
        <f t="shared" si="7197"/>
        <v>0</v>
      </c>
      <c r="AS1788" s="191">
        <f t="shared" si="7197"/>
        <v>0</v>
      </c>
      <c r="AT1788" s="191">
        <f t="shared" si="7197"/>
        <v>0</v>
      </c>
      <c r="AU1788" s="191">
        <f t="shared" si="7197"/>
        <v>0</v>
      </c>
      <c r="AW1788" s="191">
        <f t="shared" si="7198"/>
        <v>0</v>
      </c>
      <c r="AX1788" s="191">
        <f t="shared" si="7198"/>
        <v>0</v>
      </c>
      <c r="AY1788" s="191">
        <f t="shared" si="7198"/>
        <v>0</v>
      </c>
      <c r="AZ1788" s="191">
        <f t="shared" si="7198"/>
        <v>0</v>
      </c>
      <c r="BA1788" s="191">
        <f t="shared" si="7198"/>
        <v>0</v>
      </c>
      <c r="BB1788" s="191">
        <f t="shared" si="7198"/>
        <v>0</v>
      </c>
      <c r="BC1788" s="191">
        <f t="shared" si="7198"/>
        <v>0</v>
      </c>
      <c r="BD1788" s="191">
        <f t="shared" si="7198"/>
        <v>0</v>
      </c>
      <c r="BE1788" s="191">
        <f t="shared" si="7198"/>
        <v>0</v>
      </c>
      <c r="BF1788" s="191">
        <f t="shared" si="7198"/>
        <v>0</v>
      </c>
      <c r="BG1788" s="191">
        <f t="shared" si="7198"/>
        <v>0</v>
      </c>
      <c r="BH1788" s="191">
        <f t="shared" si="7198"/>
        <v>0</v>
      </c>
    </row>
    <row r="1789" spans="1:60" ht="16.5" hidden="1" customHeight="1" outlineLevel="1" x14ac:dyDescent="0.25">
      <c r="A1789" s="2">
        <f t="shared" si="7194"/>
        <v>82</v>
      </c>
      <c r="B1789" s="86">
        <f t="shared" si="7194"/>
        <v>0</v>
      </c>
      <c r="C1789" s="86">
        <f t="shared" si="7194"/>
        <v>0</v>
      </c>
      <c r="D1789" s="2">
        <f t="shared" si="7194"/>
        <v>0</v>
      </c>
      <c r="E1789" s="162">
        <f t="shared" si="7194"/>
        <v>0</v>
      </c>
      <c r="I1789" s="205">
        <v>0</v>
      </c>
      <c r="J1789" s="191">
        <f t="shared" ref="J1789:U1789" si="7206">J430-(J832+J1649)+J972</f>
        <v>0</v>
      </c>
      <c r="K1789" s="191">
        <f t="shared" si="7206"/>
        <v>0</v>
      </c>
      <c r="L1789" s="191">
        <f t="shared" si="7206"/>
        <v>0</v>
      </c>
      <c r="M1789" s="191">
        <f t="shared" si="7206"/>
        <v>0</v>
      </c>
      <c r="N1789" s="191">
        <f t="shared" si="7206"/>
        <v>0</v>
      </c>
      <c r="O1789" s="191">
        <f t="shared" si="7206"/>
        <v>0</v>
      </c>
      <c r="P1789" s="191">
        <f t="shared" si="7206"/>
        <v>0</v>
      </c>
      <c r="Q1789" s="191">
        <f t="shared" si="7206"/>
        <v>0</v>
      </c>
      <c r="R1789" s="191">
        <f t="shared" si="7206"/>
        <v>0</v>
      </c>
      <c r="S1789" s="191">
        <f t="shared" si="7206"/>
        <v>0</v>
      </c>
      <c r="T1789" s="191">
        <f t="shared" si="7206"/>
        <v>0</v>
      </c>
      <c r="U1789" s="191">
        <f t="shared" si="7206"/>
        <v>0</v>
      </c>
      <c r="W1789" s="191">
        <f t="shared" si="7196"/>
        <v>0</v>
      </c>
      <c r="X1789" s="191">
        <f t="shared" si="7196"/>
        <v>0</v>
      </c>
      <c r="Y1789" s="191">
        <f t="shared" si="7196"/>
        <v>0</v>
      </c>
      <c r="Z1789" s="191">
        <f t="shared" si="7196"/>
        <v>0</v>
      </c>
      <c r="AA1789" s="191">
        <f t="shared" si="7196"/>
        <v>0</v>
      </c>
      <c r="AB1789" s="191">
        <f t="shared" si="7196"/>
        <v>0</v>
      </c>
      <c r="AC1789" s="191">
        <f t="shared" si="7196"/>
        <v>0</v>
      </c>
      <c r="AD1789" s="191">
        <f t="shared" si="7196"/>
        <v>0</v>
      </c>
      <c r="AE1789" s="191">
        <f t="shared" si="7196"/>
        <v>0</v>
      </c>
      <c r="AF1789" s="191">
        <f t="shared" si="7196"/>
        <v>0</v>
      </c>
      <c r="AG1789" s="191">
        <f t="shared" si="7196"/>
        <v>0</v>
      </c>
      <c r="AH1789" s="191">
        <f t="shared" si="7196"/>
        <v>0</v>
      </c>
      <c r="AJ1789" s="191">
        <f t="shared" si="7197"/>
        <v>0</v>
      </c>
      <c r="AK1789" s="191">
        <f t="shared" si="7197"/>
        <v>0</v>
      </c>
      <c r="AL1789" s="191">
        <f t="shared" si="7197"/>
        <v>0</v>
      </c>
      <c r="AM1789" s="191">
        <f t="shared" si="7197"/>
        <v>0</v>
      </c>
      <c r="AN1789" s="191">
        <f t="shared" si="7197"/>
        <v>0</v>
      </c>
      <c r="AO1789" s="191">
        <f t="shared" si="7197"/>
        <v>0</v>
      </c>
      <c r="AP1789" s="191">
        <f t="shared" si="7197"/>
        <v>0</v>
      </c>
      <c r="AQ1789" s="191">
        <f t="shared" si="7197"/>
        <v>0</v>
      </c>
      <c r="AR1789" s="191">
        <f t="shared" si="7197"/>
        <v>0</v>
      </c>
      <c r="AS1789" s="191">
        <f t="shared" si="7197"/>
        <v>0</v>
      </c>
      <c r="AT1789" s="191">
        <f t="shared" si="7197"/>
        <v>0</v>
      </c>
      <c r="AU1789" s="191">
        <f t="shared" si="7197"/>
        <v>0</v>
      </c>
      <c r="AW1789" s="191">
        <f t="shared" si="7198"/>
        <v>0</v>
      </c>
      <c r="AX1789" s="191">
        <f t="shared" si="7198"/>
        <v>0</v>
      </c>
      <c r="AY1789" s="191">
        <f t="shared" si="7198"/>
        <v>0</v>
      </c>
      <c r="AZ1789" s="191">
        <f t="shared" si="7198"/>
        <v>0</v>
      </c>
      <c r="BA1789" s="191">
        <f t="shared" si="7198"/>
        <v>0</v>
      </c>
      <c r="BB1789" s="191">
        <f t="shared" si="7198"/>
        <v>0</v>
      </c>
      <c r="BC1789" s="191">
        <f t="shared" si="7198"/>
        <v>0</v>
      </c>
      <c r="BD1789" s="191">
        <f t="shared" si="7198"/>
        <v>0</v>
      </c>
      <c r="BE1789" s="191">
        <f t="shared" si="7198"/>
        <v>0</v>
      </c>
      <c r="BF1789" s="191">
        <f t="shared" si="7198"/>
        <v>0</v>
      </c>
      <c r="BG1789" s="191">
        <f t="shared" si="7198"/>
        <v>0</v>
      </c>
      <c r="BH1789" s="191">
        <f t="shared" si="7198"/>
        <v>0</v>
      </c>
    </row>
    <row r="1790" spans="1:60" ht="16.5" hidden="1" customHeight="1" outlineLevel="1" x14ac:dyDescent="0.25">
      <c r="A1790" s="2">
        <f t="shared" si="7194"/>
        <v>83</v>
      </c>
      <c r="B1790" s="86">
        <f t="shared" si="7194"/>
        <v>0</v>
      </c>
      <c r="C1790" s="86">
        <f t="shared" si="7194"/>
        <v>0</v>
      </c>
      <c r="D1790" s="2">
        <f t="shared" si="7194"/>
        <v>0</v>
      </c>
      <c r="E1790" s="162">
        <f t="shared" si="7194"/>
        <v>0</v>
      </c>
      <c r="I1790" s="205">
        <v>0</v>
      </c>
      <c r="J1790" s="191">
        <f t="shared" ref="J1790:U1790" si="7207">J431-(J833+J1650)+J973</f>
        <v>0</v>
      </c>
      <c r="K1790" s="191">
        <f t="shared" si="7207"/>
        <v>0</v>
      </c>
      <c r="L1790" s="191">
        <f t="shared" si="7207"/>
        <v>0</v>
      </c>
      <c r="M1790" s="191">
        <f t="shared" si="7207"/>
        <v>0</v>
      </c>
      <c r="N1790" s="191">
        <f t="shared" si="7207"/>
        <v>0</v>
      </c>
      <c r="O1790" s="191">
        <f t="shared" si="7207"/>
        <v>0</v>
      </c>
      <c r="P1790" s="191">
        <f t="shared" si="7207"/>
        <v>0</v>
      </c>
      <c r="Q1790" s="191">
        <f t="shared" si="7207"/>
        <v>0</v>
      </c>
      <c r="R1790" s="191">
        <f t="shared" si="7207"/>
        <v>0</v>
      </c>
      <c r="S1790" s="191">
        <f t="shared" si="7207"/>
        <v>0</v>
      </c>
      <c r="T1790" s="191">
        <f t="shared" si="7207"/>
        <v>0</v>
      </c>
      <c r="U1790" s="191">
        <f t="shared" si="7207"/>
        <v>0</v>
      </c>
      <c r="W1790" s="191">
        <f t="shared" si="7196"/>
        <v>0</v>
      </c>
      <c r="X1790" s="191">
        <f t="shared" si="7196"/>
        <v>0</v>
      </c>
      <c r="Y1790" s="191">
        <f t="shared" si="7196"/>
        <v>0</v>
      </c>
      <c r="Z1790" s="191">
        <f t="shared" si="7196"/>
        <v>0</v>
      </c>
      <c r="AA1790" s="191">
        <f t="shared" si="7196"/>
        <v>0</v>
      </c>
      <c r="AB1790" s="191">
        <f t="shared" si="7196"/>
        <v>0</v>
      </c>
      <c r="AC1790" s="191">
        <f t="shared" si="7196"/>
        <v>0</v>
      </c>
      <c r="AD1790" s="191">
        <f t="shared" si="7196"/>
        <v>0</v>
      </c>
      <c r="AE1790" s="191">
        <f t="shared" si="7196"/>
        <v>0</v>
      </c>
      <c r="AF1790" s="191">
        <f t="shared" si="7196"/>
        <v>0</v>
      </c>
      <c r="AG1790" s="191">
        <f t="shared" si="7196"/>
        <v>0</v>
      </c>
      <c r="AH1790" s="191">
        <f t="shared" si="7196"/>
        <v>0</v>
      </c>
      <c r="AJ1790" s="191">
        <f t="shared" si="7197"/>
        <v>0</v>
      </c>
      <c r="AK1790" s="191">
        <f t="shared" si="7197"/>
        <v>0</v>
      </c>
      <c r="AL1790" s="191">
        <f t="shared" si="7197"/>
        <v>0</v>
      </c>
      <c r="AM1790" s="191">
        <f t="shared" si="7197"/>
        <v>0</v>
      </c>
      <c r="AN1790" s="191">
        <f t="shared" si="7197"/>
        <v>0</v>
      </c>
      <c r="AO1790" s="191">
        <f t="shared" si="7197"/>
        <v>0</v>
      </c>
      <c r="AP1790" s="191">
        <f t="shared" si="7197"/>
        <v>0</v>
      </c>
      <c r="AQ1790" s="191">
        <f t="shared" si="7197"/>
        <v>0</v>
      </c>
      <c r="AR1790" s="191">
        <f t="shared" si="7197"/>
        <v>0</v>
      </c>
      <c r="AS1790" s="191">
        <f t="shared" si="7197"/>
        <v>0</v>
      </c>
      <c r="AT1790" s="191">
        <f t="shared" si="7197"/>
        <v>0</v>
      </c>
      <c r="AU1790" s="191">
        <f t="shared" si="7197"/>
        <v>0</v>
      </c>
      <c r="AW1790" s="191">
        <f t="shared" si="7198"/>
        <v>0</v>
      </c>
      <c r="AX1790" s="191">
        <f t="shared" si="7198"/>
        <v>0</v>
      </c>
      <c r="AY1790" s="191">
        <f t="shared" si="7198"/>
        <v>0</v>
      </c>
      <c r="AZ1790" s="191">
        <f t="shared" si="7198"/>
        <v>0</v>
      </c>
      <c r="BA1790" s="191">
        <f t="shared" si="7198"/>
        <v>0</v>
      </c>
      <c r="BB1790" s="191">
        <f t="shared" si="7198"/>
        <v>0</v>
      </c>
      <c r="BC1790" s="191">
        <f t="shared" si="7198"/>
        <v>0</v>
      </c>
      <c r="BD1790" s="191">
        <f t="shared" si="7198"/>
        <v>0</v>
      </c>
      <c r="BE1790" s="191">
        <f t="shared" si="7198"/>
        <v>0</v>
      </c>
      <c r="BF1790" s="191">
        <f t="shared" si="7198"/>
        <v>0</v>
      </c>
      <c r="BG1790" s="191">
        <f t="shared" si="7198"/>
        <v>0</v>
      </c>
      <c r="BH1790" s="191">
        <f t="shared" si="7198"/>
        <v>0</v>
      </c>
    </row>
    <row r="1791" spans="1:60" ht="16.5" hidden="1" customHeight="1" outlineLevel="1" x14ac:dyDescent="0.25">
      <c r="A1791" s="2">
        <f t="shared" ref="A1791:E1800" si="7208">A90</f>
        <v>84</v>
      </c>
      <c r="B1791" s="86">
        <f t="shared" si="7208"/>
        <v>0</v>
      </c>
      <c r="C1791" s="86">
        <f t="shared" si="7208"/>
        <v>0</v>
      </c>
      <c r="D1791" s="2">
        <f t="shared" si="7208"/>
        <v>0</v>
      </c>
      <c r="E1791" s="162">
        <f t="shared" si="7208"/>
        <v>0</v>
      </c>
      <c r="I1791" s="205">
        <v>0</v>
      </c>
      <c r="J1791" s="191">
        <f t="shared" ref="J1791:U1791" si="7209">J432-(J834+J1651)+J974</f>
        <v>0</v>
      </c>
      <c r="K1791" s="191">
        <f t="shared" si="7209"/>
        <v>0</v>
      </c>
      <c r="L1791" s="191">
        <f t="shared" si="7209"/>
        <v>0</v>
      </c>
      <c r="M1791" s="191">
        <f t="shared" si="7209"/>
        <v>0</v>
      </c>
      <c r="N1791" s="191">
        <f t="shared" si="7209"/>
        <v>0</v>
      </c>
      <c r="O1791" s="191">
        <f t="shared" si="7209"/>
        <v>0</v>
      </c>
      <c r="P1791" s="191">
        <f t="shared" si="7209"/>
        <v>0</v>
      </c>
      <c r="Q1791" s="191">
        <f t="shared" si="7209"/>
        <v>0</v>
      </c>
      <c r="R1791" s="191">
        <f t="shared" si="7209"/>
        <v>0</v>
      </c>
      <c r="S1791" s="191">
        <f t="shared" si="7209"/>
        <v>0</v>
      </c>
      <c r="T1791" s="191">
        <f t="shared" si="7209"/>
        <v>0</v>
      </c>
      <c r="U1791" s="191">
        <f t="shared" si="7209"/>
        <v>0</v>
      </c>
      <c r="W1791" s="191">
        <f t="shared" ref="W1791:AH1800" si="7210">+SUMIFS(W$286:W$484,$D$286:$D$484,$D1791)-(SUMIFS(W$688:W$886,$D$688:$D$886,$D1791)+SUMIFS(W$1527:W$1703,$D$1527:$D$1703,$D1791))+SUMIFS(W$889:W$1026,$D$889:$D$1026,$D1791)</f>
        <v>0</v>
      </c>
      <c r="X1791" s="191">
        <f t="shared" si="7210"/>
        <v>0</v>
      </c>
      <c r="Y1791" s="191">
        <f t="shared" si="7210"/>
        <v>0</v>
      </c>
      <c r="Z1791" s="191">
        <f t="shared" si="7210"/>
        <v>0</v>
      </c>
      <c r="AA1791" s="191">
        <f t="shared" si="7210"/>
        <v>0</v>
      </c>
      <c r="AB1791" s="191">
        <f t="shared" si="7210"/>
        <v>0</v>
      </c>
      <c r="AC1791" s="191">
        <f t="shared" si="7210"/>
        <v>0</v>
      </c>
      <c r="AD1791" s="191">
        <f t="shared" si="7210"/>
        <v>0</v>
      </c>
      <c r="AE1791" s="191">
        <f t="shared" si="7210"/>
        <v>0</v>
      </c>
      <c r="AF1791" s="191">
        <f t="shared" si="7210"/>
        <v>0</v>
      </c>
      <c r="AG1791" s="191">
        <f t="shared" si="7210"/>
        <v>0</v>
      </c>
      <c r="AH1791" s="191">
        <f t="shared" si="7210"/>
        <v>0</v>
      </c>
      <c r="AJ1791" s="191">
        <f t="shared" ref="AJ1791:AU1800" si="7211">+SUMIFS(AJ$286:AJ$484,$D$286:$D$484,$D1791)-(SUMIFS(AJ$688:AJ$886,$D$688:$D$886,$D1791)+SUMIFS(AJ$1527:AJ$1703,$D$1527:$D$1703,$D1791))+SUMIFS(AJ$889:AJ$1026,$D$889:$D$1026,$D1791)</f>
        <v>0</v>
      </c>
      <c r="AK1791" s="191">
        <f t="shared" si="7211"/>
        <v>0</v>
      </c>
      <c r="AL1791" s="191">
        <f t="shared" si="7211"/>
        <v>0</v>
      </c>
      <c r="AM1791" s="191">
        <f t="shared" si="7211"/>
        <v>0</v>
      </c>
      <c r="AN1791" s="191">
        <f t="shared" si="7211"/>
        <v>0</v>
      </c>
      <c r="AO1791" s="191">
        <f t="shared" si="7211"/>
        <v>0</v>
      </c>
      <c r="AP1791" s="191">
        <f t="shared" si="7211"/>
        <v>0</v>
      </c>
      <c r="AQ1791" s="191">
        <f t="shared" si="7211"/>
        <v>0</v>
      </c>
      <c r="AR1791" s="191">
        <f t="shared" si="7211"/>
        <v>0</v>
      </c>
      <c r="AS1791" s="191">
        <f t="shared" si="7211"/>
        <v>0</v>
      </c>
      <c r="AT1791" s="191">
        <f t="shared" si="7211"/>
        <v>0</v>
      </c>
      <c r="AU1791" s="191">
        <f t="shared" si="7211"/>
        <v>0</v>
      </c>
      <c r="AW1791" s="191">
        <f t="shared" ref="AW1791:BH1800" si="7212">+SUMIFS(AW$286:AW$484,$D$286:$D$484,$D1791)-(SUMIFS(AW$688:AW$886,$D$688:$D$886,$D1791)+SUMIFS(AW$1527:AW$1703,$D$1527:$D$1703,$D1791))+SUMIFS(AW$889:AW$1026,$D$889:$D$1026,$D1791)</f>
        <v>0</v>
      </c>
      <c r="AX1791" s="191">
        <f t="shared" si="7212"/>
        <v>0</v>
      </c>
      <c r="AY1791" s="191">
        <f t="shared" si="7212"/>
        <v>0</v>
      </c>
      <c r="AZ1791" s="191">
        <f t="shared" si="7212"/>
        <v>0</v>
      </c>
      <c r="BA1791" s="191">
        <f t="shared" si="7212"/>
        <v>0</v>
      </c>
      <c r="BB1791" s="191">
        <f t="shared" si="7212"/>
        <v>0</v>
      </c>
      <c r="BC1791" s="191">
        <f t="shared" si="7212"/>
        <v>0</v>
      </c>
      <c r="BD1791" s="191">
        <f t="shared" si="7212"/>
        <v>0</v>
      </c>
      <c r="BE1791" s="191">
        <f t="shared" si="7212"/>
        <v>0</v>
      </c>
      <c r="BF1791" s="191">
        <f t="shared" si="7212"/>
        <v>0</v>
      </c>
      <c r="BG1791" s="191">
        <f t="shared" si="7212"/>
        <v>0</v>
      </c>
      <c r="BH1791" s="191">
        <f t="shared" si="7212"/>
        <v>0</v>
      </c>
    </row>
    <row r="1792" spans="1:60" ht="16.5" hidden="1" customHeight="1" outlineLevel="1" x14ac:dyDescent="0.25">
      <c r="A1792" s="2">
        <f t="shared" si="7208"/>
        <v>85</v>
      </c>
      <c r="B1792" s="86">
        <f t="shared" si="7208"/>
        <v>0</v>
      </c>
      <c r="C1792" s="86">
        <f t="shared" si="7208"/>
        <v>0</v>
      </c>
      <c r="D1792" s="2">
        <f t="shared" si="7208"/>
        <v>0</v>
      </c>
      <c r="E1792" s="162">
        <f t="shared" si="7208"/>
        <v>0</v>
      </c>
      <c r="I1792" s="205">
        <v>0</v>
      </c>
      <c r="J1792" s="191">
        <f t="shared" ref="J1792:U1792" si="7213">J433-(J835+J1652)+J975</f>
        <v>0</v>
      </c>
      <c r="K1792" s="191">
        <f t="shared" si="7213"/>
        <v>0</v>
      </c>
      <c r="L1792" s="191">
        <f t="shared" si="7213"/>
        <v>0</v>
      </c>
      <c r="M1792" s="191">
        <f t="shared" si="7213"/>
        <v>0</v>
      </c>
      <c r="N1792" s="191">
        <f t="shared" si="7213"/>
        <v>0</v>
      </c>
      <c r="O1792" s="191">
        <f t="shared" si="7213"/>
        <v>0</v>
      </c>
      <c r="P1792" s="191">
        <f t="shared" si="7213"/>
        <v>0</v>
      </c>
      <c r="Q1792" s="191">
        <f t="shared" si="7213"/>
        <v>0</v>
      </c>
      <c r="R1792" s="191">
        <f t="shared" si="7213"/>
        <v>0</v>
      </c>
      <c r="S1792" s="191">
        <f t="shared" si="7213"/>
        <v>0</v>
      </c>
      <c r="T1792" s="191">
        <f t="shared" si="7213"/>
        <v>0</v>
      </c>
      <c r="U1792" s="191">
        <f t="shared" si="7213"/>
        <v>0</v>
      </c>
      <c r="W1792" s="191">
        <f t="shared" si="7210"/>
        <v>0</v>
      </c>
      <c r="X1792" s="191">
        <f t="shared" si="7210"/>
        <v>0</v>
      </c>
      <c r="Y1792" s="191">
        <f t="shared" si="7210"/>
        <v>0</v>
      </c>
      <c r="Z1792" s="191">
        <f t="shared" si="7210"/>
        <v>0</v>
      </c>
      <c r="AA1792" s="191">
        <f t="shared" si="7210"/>
        <v>0</v>
      </c>
      <c r="AB1792" s="191">
        <f t="shared" si="7210"/>
        <v>0</v>
      </c>
      <c r="AC1792" s="191">
        <f t="shared" si="7210"/>
        <v>0</v>
      </c>
      <c r="AD1792" s="191">
        <f t="shared" si="7210"/>
        <v>0</v>
      </c>
      <c r="AE1792" s="191">
        <f t="shared" si="7210"/>
        <v>0</v>
      </c>
      <c r="AF1792" s="191">
        <f t="shared" si="7210"/>
        <v>0</v>
      </c>
      <c r="AG1792" s="191">
        <f t="shared" si="7210"/>
        <v>0</v>
      </c>
      <c r="AH1792" s="191">
        <f t="shared" si="7210"/>
        <v>0</v>
      </c>
      <c r="AJ1792" s="191">
        <f t="shared" si="7211"/>
        <v>0</v>
      </c>
      <c r="AK1792" s="191">
        <f t="shared" si="7211"/>
        <v>0</v>
      </c>
      <c r="AL1792" s="191">
        <f t="shared" si="7211"/>
        <v>0</v>
      </c>
      <c r="AM1792" s="191">
        <f t="shared" si="7211"/>
        <v>0</v>
      </c>
      <c r="AN1792" s="191">
        <f t="shared" si="7211"/>
        <v>0</v>
      </c>
      <c r="AO1792" s="191">
        <f t="shared" si="7211"/>
        <v>0</v>
      </c>
      <c r="AP1792" s="191">
        <f t="shared" si="7211"/>
        <v>0</v>
      </c>
      <c r="AQ1792" s="191">
        <f t="shared" si="7211"/>
        <v>0</v>
      </c>
      <c r="AR1792" s="191">
        <f t="shared" si="7211"/>
        <v>0</v>
      </c>
      <c r="AS1792" s="191">
        <f t="shared" si="7211"/>
        <v>0</v>
      </c>
      <c r="AT1792" s="191">
        <f t="shared" si="7211"/>
        <v>0</v>
      </c>
      <c r="AU1792" s="191">
        <f t="shared" si="7211"/>
        <v>0</v>
      </c>
      <c r="AW1792" s="191">
        <f t="shared" si="7212"/>
        <v>0</v>
      </c>
      <c r="AX1792" s="191">
        <f t="shared" si="7212"/>
        <v>0</v>
      </c>
      <c r="AY1792" s="191">
        <f t="shared" si="7212"/>
        <v>0</v>
      </c>
      <c r="AZ1792" s="191">
        <f t="shared" si="7212"/>
        <v>0</v>
      </c>
      <c r="BA1792" s="191">
        <f t="shared" si="7212"/>
        <v>0</v>
      </c>
      <c r="BB1792" s="191">
        <f t="shared" si="7212"/>
        <v>0</v>
      </c>
      <c r="BC1792" s="191">
        <f t="shared" si="7212"/>
        <v>0</v>
      </c>
      <c r="BD1792" s="191">
        <f t="shared" si="7212"/>
        <v>0</v>
      </c>
      <c r="BE1792" s="191">
        <f t="shared" si="7212"/>
        <v>0</v>
      </c>
      <c r="BF1792" s="191">
        <f t="shared" si="7212"/>
        <v>0</v>
      </c>
      <c r="BG1792" s="191">
        <f t="shared" si="7212"/>
        <v>0</v>
      </c>
      <c r="BH1792" s="191">
        <f t="shared" si="7212"/>
        <v>0</v>
      </c>
    </row>
    <row r="1793" spans="1:60" ht="16.5" hidden="1" customHeight="1" outlineLevel="1" x14ac:dyDescent="0.25">
      <c r="A1793" s="2">
        <f t="shared" si="7208"/>
        <v>86</v>
      </c>
      <c r="B1793" s="86">
        <f t="shared" si="7208"/>
        <v>0</v>
      </c>
      <c r="C1793" s="86">
        <f t="shared" si="7208"/>
        <v>0</v>
      </c>
      <c r="D1793" s="2">
        <f t="shared" si="7208"/>
        <v>0</v>
      </c>
      <c r="E1793" s="162">
        <f t="shared" si="7208"/>
        <v>0</v>
      </c>
      <c r="I1793" s="205">
        <v>0</v>
      </c>
      <c r="J1793" s="191">
        <f t="shared" ref="J1793:U1793" si="7214">J434-(J836+J1653)+J976</f>
        <v>0</v>
      </c>
      <c r="K1793" s="191">
        <f t="shared" si="7214"/>
        <v>0</v>
      </c>
      <c r="L1793" s="191">
        <f t="shared" si="7214"/>
        <v>0</v>
      </c>
      <c r="M1793" s="191">
        <f t="shared" si="7214"/>
        <v>0</v>
      </c>
      <c r="N1793" s="191">
        <f t="shared" si="7214"/>
        <v>0</v>
      </c>
      <c r="O1793" s="191">
        <f t="shared" si="7214"/>
        <v>0</v>
      </c>
      <c r="P1793" s="191">
        <f t="shared" si="7214"/>
        <v>0</v>
      </c>
      <c r="Q1793" s="191">
        <f t="shared" si="7214"/>
        <v>0</v>
      </c>
      <c r="R1793" s="191">
        <f t="shared" si="7214"/>
        <v>0</v>
      </c>
      <c r="S1793" s="191">
        <f t="shared" si="7214"/>
        <v>0</v>
      </c>
      <c r="T1793" s="191">
        <f t="shared" si="7214"/>
        <v>0</v>
      </c>
      <c r="U1793" s="191">
        <f t="shared" si="7214"/>
        <v>0</v>
      </c>
      <c r="W1793" s="191">
        <f t="shared" si="7210"/>
        <v>0</v>
      </c>
      <c r="X1793" s="191">
        <f t="shared" si="7210"/>
        <v>0</v>
      </c>
      <c r="Y1793" s="191">
        <f t="shared" si="7210"/>
        <v>0</v>
      </c>
      <c r="Z1793" s="191">
        <f t="shared" si="7210"/>
        <v>0</v>
      </c>
      <c r="AA1793" s="191">
        <f t="shared" si="7210"/>
        <v>0</v>
      </c>
      <c r="AB1793" s="191">
        <f t="shared" si="7210"/>
        <v>0</v>
      </c>
      <c r="AC1793" s="191">
        <f t="shared" si="7210"/>
        <v>0</v>
      </c>
      <c r="AD1793" s="191">
        <f t="shared" si="7210"/>
        <v>0</v>
      </c>
      <c r="AE1793" s="191">
        <f t="shared" si="7210"/>
        <v>0</v>
      </c>
      <c r="AF1793" s="191">
        <f t="shared" si="7210"/>
        <v>0</v>
      </c>
      <c r="AG1793" s="191">
        <f t="shared" si="7210"/>
        <v>0</v>
      </c>
      <c r="AH1793" s="191">
        <f t="shared" si="7210"/>
        <v>0</v>
      </c>
      <c r="AJ1793" s="191">
        <f t="shared" si="7211"/>
        <v>0</v>
      </c>
      <c r="AK1793" s="191">
        <f t="shared" si="7211"/>
        <v>0</v>
      </c>
      <c r="AL1793" s="191">
        <f t="shared" si="7211"/>
        <v>0</v>
      </c>
      <c r="AM1793" s="191">
        <f t="shared" si="7211"/>
        <v>0</v>
      </c>
      <c r="AN1793" s="191">
        <f t="shared" si="7211"/>
        <v>0</v>
      </c>
      <c r="AO1793" s="191">
        <f t="shared" si="7211"/>
        <v>0</v>
      </c>
      <c r="AP1793" s="191">
        <f t="shared" si="7211"/>
        <v>0</v>
      </c>
      <c r="AQ1793" s="191">
        <f t="shared" si="7211"/>
        <v>0</v>
      </c>
      <c r="AR1793" s="191">
        <f t="shared" si="7211"/>
        <v>0</v>
      </c>
      <c r="AS1793" s="191">
        <f t="shared" si="7211"/>
        <v>0</v>
      </c>
      <c r="AT1793" s="191">
        <f t="shared" si="7211"/>
        <v>0</v>
      </c>
      <c r="AU1793" s="191">
        <f t="shared" si="7211"/>
        <v>0</v>
      </c>
      <c r="AW1793" s="191">
        <f t="shared" si="7212"/>
        <v>0</v>
      </c>
      <c r="AX1793" s="191">
        <f t="shared" si="7212"/>
        <v>0</v>
      </c>
      <c r="AY1793" s="191">
        <f t="shared" si="7212"/>
        <v>0</v>
      </c>
      <c r="AZ1793" s="191">
        <f t="shared" si="7212"/>
        <v>0</v>
      </c>
      <c r="BA1793" s="191">
        <f t="shared" si="7212"/>
        <v>0</v>
      </c>
      <c r="BB1793" s="191">
        <f t="shared" si="7212"/>
        <v>0</v>
      </c>
      <c r="BC1793" s="191">
        <f t="shared" si="7212"/>
        <v>0</v>
      </c>
      <c r="BD1793" s="191">
        <f t="shared" si="7212"/>
        <v>0</v>
      </c>
      <c r="BE1793" s="191">
        <f t="shared" si="7212"/>
        <v>0</v>
      </c>
      <c r="BF1793" s="191">
        <f t="shared" si="7212"/>
        <v>0</v>
      </c>
      <c r="BG1793" s="191">
        <f t="shared" si="7212"/>
        <v>0</v>
      </c>
      <c r="BH1793" s="191">
        <f t="shared" si="7212"/>
        <v>0</v>
      </c>
    </row>
    <row r="1794" spans="1:60" ht="16.5" hidden="1" customHeight="1" outlineLevel="1" x14ac:dyDescent="0.25">
      <c r="A1794" s="2">
        <f t="shared" si="7208"/>
        <v>87</v>
      </c>
      <c r="B1794" s="86">
        <f t="shared" si="7208"/>
        <v>0</v>
      </c>
      <c r="C1794" s="86">
        <f t="shared" si="7208"/>
        <v>0</v>
      </c>
      <c r="D1794" s="2">
        <f t="shared" si="7208"/>
        <v>0</v>
      </c>
      <c r="E1794" s="162">
        <f t="shared" si="7208"/>
        <v>0</v>
      </c>
      <c r="I1794" s="205">
        <v>0</v>
      </c>
      <c r="J1794" s="191">
        <f t="shared" ref="J1794:U1794" si="7215">J435-(J837+J1654)+J977</f>
        <v>0</v>
      </c>
      <c r="K1794" s="191">
        <f t="shared" si="7215"/>
        <v>0</v>
      </c>
      <c r="L1794" s="191">
        <f t="shared" si="7215"/>
        <v>0</v>
      </c>
      <c r="M1794" s="191">
        <f t="shared" si="7215"/>
        <v>0</v>
      </c>
      <c r="N1794" s="191">
        <f t="shared" si="7215"/>
        <v>0</v>
      </c>
      <c r="O1794" s="191">
        <f t="shared" si="7215"/>
        <v>0</v>
      </c>
      <c r="P1794" s="191">
        <f t="shared" si="7215"/>
        <v>0</v>
      </c>
      <c r="Q1794" s="191">
        <f t="shared" si="7215"/>
        <v>0</v>
      </c>
      <c r="R1794" s="191">
        <f t="shared" si="7215"/>
        <v>0</v>
      </c>
      <c r="S1794" s="191">
        <f t="shared" si="7215"/>
        <v>0</v>
      </c>
      <c r="T1794" s="191">
        <f t="shared" si="7215"/>
        <v>0</v>
      </c>
      <c r="U1794" s="191">
        <f t="shared" si="7215"/>
        <v>0</v>
      </c>
      <c r="W1794" s="191">
        <f t="shared" si="7210"/>
        <v>0</v>
      </c>
      <c r="X1794" s="191">
        <f t="shared" si="7210"/>
        <v>0</v>
      </c>
      <c r="Y1794" s="191">
        <f t="shared" si="7210"/>
        <v>0</v>
      </c>
      <c r="Z1794" s="191">
        <f t="shared" si="7210"/>
        <v>0</v>
      </c>
      <c r="AA1794" s="191">
        <f t="shared" si="7210"/>
        <v>0</v>
      </c>
      <c r="AB1794" s="191">
        <f t="shared" si="7210"/>
        <v>0</v>
      </c>
      <c r="AC1794" s="191">
        <f t="shared" si="7210"/>
        <v>0</v>
      </c>
      <c r="AD1794" s="191">
        <f t="shared" si="7210"/>
        <v>0</v>
      </c>
      <c r="AE1794" s="191">
        <f t="shared" si="7210"/>
        <v>0</v>
      </c>
      <c r="AF1794" s="191">
        <f t="shared" si="7210"/>
        <v>0</v>
      </c>
      <c r="AG1794" s="191">
        <f t="shared" si="7210"/>
        <v>0</v>
      </c>
      <c r="AH1794" s="191">
        <f t="shared" si="7210"/>
        <v>0</v>
      </c>
      <c r="AJ1794" s="191">
        <f t="shared" si="7211"/>
        <v>0</v>
      </c>
      <c r="AK1794" s="191">
        <f t="shared" si="7211"/>
        <v>0</v>
      </c>
      <c r="AL1794" s="191">
        <f t="shared" si="7211"/>
        <v>0</v>
      </c>
      <c r="AM1794" s="191">
        <f t="shared" si="7211"/>
        <v>0</v>
      </c>
      <c r="AN1794" s="191">
        <f t="shared" si="7211"/>
        <v>0</v>
      </c>
      <c r="AO1794" s="191">
        <f t="shared" si="7211"/>
        <v>0</v>
      </c>
      <c r="AP1794" s="191">
        <f t="shared" si="7211"/>
        <v>0</v>
      </c>
      <c r="AQ1794" s="191">
        <f t="shared" si="7211"/>
        <v>0</v>
      </c>
      <c r="AR1794" s="191">
        <f t="shared" si="7211"/>
        <v>0</v>
      </c>
      <c r="AS1794" s="191">
        <f t="shared" si="7211"/>
        <v>0</v>
      </c>
      <c r="AT1794" s="191">
        <f t="shared" si="7211"/>
        <v>0</v>
      </c>
      <c r="AU1794" s="191">
        <f t="shared" si="7211"/>
        <v>0</v>
      </c>
      <c r="AW1794" s="191">
        <f t="shared" si="7212"/>
        <v>0</v>
      </c>
      <c r="AX1794" s="191">
        <f t="shared" si="7212"/>
        <v>0</v>
      </c>
      <c r="AY1794" s="191">
        <f t="shared" si="7212"/>
        <v>0</v>
      </c>
      <c r="AZ1794" s="191">
        <f t="shared" si="7212"/>
        <v>0</v>
      </c>
      <c r="BA1794" s="191">
        <f t="shared" si="7212"/>
        <v>0</v>
      </c>
      <c r="BB1794" s="191">
        <f t="shared" si="7212"/>
        <v>0</v>
      </c>
      <c r="BC1794" s="191">
        <f t="shared" si="7212"/>
        <v>0</v>
      </c>
      <c r="BD1794" s="191">
        <f t="shared" si="7212"/>
        <v>0</v>
      </c>
      <c r="BE1794" s="191">
        <f t="shared" si="7212"/>
        <v>0</v>
      </c>
      <c r="BF1794" s="191">
        <f t="shared" si="7212"/>
        <v>0</v>
      </c>
      <c r="BG1794" s="191">
        <f t="shared" si="7212"/>
        <v>0</v>
      </c>
      <c r="BH1794" s="191">
        <f t="shared" si="7212"/>
        <v>0</v>
      </c>
    </row>
    <row r="1795" spans="1:60" ht="16.5" hidden="1" customHeight="1" outlineLevel="1" x14ac:dyDescent="0.25">
      <c r="A1795" s="2">
        <f t="shared" si="7208"/>
        <v>88</v>
      </c>
      <c r="B1795" s="86">
        <f t="shared" si="7208"/>
        <v>0</v>
      </c>
      <c r="C1795" s="86">
        <f t="shared" si="7208"/>
        <v>0</v>
      </c>
      <c r="D1795" s="2">
        <f t="shared" si="7208"/>
        <v>0</v>
      </c>
      <c r="E1795" s="162">
        <f t="shared" si="7208"/>
        <v>0</v>
      </c>
      <c r="I1795" s="205">
        <v>0</v>
      </c>
      <c r="J1795" s="191">
        <f t="shared" ref="J1795:U1795" si="7216">J436-(J838+J1655)+J978</f>
        <v>0</v>
      </c>
      <c r="K1795" s="191">
        <f t="shared" si="7216"/>
        <v>0</v>
      </c>
      <c r="L1795" s="191">
        <f t="shared" si="7216"/>
        <v>0</v>
      </c>
      <c r="M1795" s="191">
        <f t="shared" si="7216"/>
        <v>0</v>
      </c>
      <c r="N1795" s="191">
        <f t="shared" si="7216"/>
        <v>0</v>
      </c>
      <c r="O1795" s="191">
        <f t="shared" si="7216"/>
        <v>0</v>
      </c>
      <c r="P1795" s="191">
        <f t="shared" si="7216"/>
        <v>0</v>
      </c>
      <c r="Q1795" s="191">
        <f t="shared" si="7216"/>
        <v>0</v>
      </c>
      <c r="R1795" s="191">
        <f t="shared" si="7216"/>
        <v>0</v>
      </c>
      <c r="S1795" s="191">
        <f t="shared" si="7216"/>
        <v>0</v>
      </c>
      <c r="T1795" s="191">
        <f t="shared" si="7216"/>
        <v>0</v>
      </c>
      <c r="U1795" s="191">
        <f t="shared" si="7216"/>
        <v>0</v>
      </c>
      <c r="W1795" s="191">
        <f t="shared" si="7210"/>
        <v>0</v>
      </c>
      <c r="X1795" s="191">
        <f t="shared" si="7210"/>
        <v>0</v>
      </c>
      <c r="Y1795" s="191">
        <f t="shared" si="7210"/>
        <v>0</v>
      </c>
      <c r="Z1795" s="191">
        <f t="shared" si="7210"/>
        <v>0</v>
      </c>
      <c r="AA1795" s="191">
        <f t="shared" si="7210"/>
        <v>0</v>
      </c>
      <c r="AB1795" s="191">
        <f t="shared" si="7210"/>
        <v>0</v>
      </c>
      <c r="AC1795" s="191">
        <f t="shared" si="7210"/>
        <v>0</v>
      </c>
      <c r="AD1795" s="191">
        <f t="shared" si="7210"/>
        <v>0</v>
      </c>
      <c r="AE1795" s="191">
        <f t="shared" si="7210"/>
        <v>0</v>
      </c>
      <c r="AF1795" s="191">
        <f t="shared" si="7210"/>
        <v>0</v>
      </c>
      <c r="AG1795" s="191">
        <f t="shared" si="7210"/>
        <v>0</v>
      </c>
      <c r="AH1795" s="191">
        <f t="shared" si="7210"/>
        <v>0</v>
      </c>
      <c r="AJ1795" s="191">
        <f t="shared" si="7211"/>
        <v>0</v>
      </c>
      <c r="AK1795" s="191">
        <f t="shared" si="7211"/>
        <v>0</v>
      </c>
      <c r="AL1795" s="191">
        <f t="shared" si="7211"/>
        <v>0</v>
      </c>
      <c r="AM1795" s="191">
        <f t="shared" si="7211"/>
        <v>0</v>
      </c>
      <c r="AN1795" s="191">
        <f t="shared" si="7211"/>
        <v>0</v>
      </c>
      <c r="AO1795" s="191">
        <f t="shared" si="7211"/>
        <v>0</v>
      </c>
      <c r="AP1795" s="191">
        <f t="shared" si="7211"/>
        <v>0</v>
      </c>
      <c r="AQ1795" s="191">
        <f t="shared" si="7211"/>
        <v>0</v>
      </c>
      <c r="AR1795" s="191">
        <f t="shared" si="7211"/>
        <v>0</v>
      </c>
      <c r="AS1795" s="191">
        <f t="shared" si="7211"/>
        <v>0</v>
      </c>
      <c r="AT1795" s="191">
        <f t="shared" si="7211"/>
        <v>0</v>
      </c>
      <c r="AU1795" s="191">
        <f t="shared" si="7211"/>
        <v>0</v>
      </c>
      <c r="AW1795" s="191">
        <f t="shared" si="7212"/>
        <v>0</v>
      </c>
      <c r="AX1795" s="191">
        <f t="shared" si="7212"/>
        <v>0</v>
      </c>
      <c r="AY1795" s="191">
        <f t="shared" si="7212"/>
        <v>0</v>
      </c>
      <c r="AZ1795" s="191">
        <f t="shared" si="7212"/>
        <v>0</v>
      </c>
      <c r="BA1795" s="191">
        <f t="shared" si="7212"/>
        <v>0</v>
      </c>
      <c r="BB1795" s="191">
        <f t="shared" si="7212"/>
        <v>0</v>
      </c>
      <c r="BC1795" s="191">
        <f t="shared" si="7212"/>
        <v>0</v>
      </c>
      <c r="BD1795" s="191">
        <f t="shared" si="7212"/>
        <v>0</v>
      </c>
      <c r="BE1795" s="191">
        <f t="shared" si="7212"/>
        <v>0</v>
      </c>
      <c r="BF1795" s="191">
        <f t="shared" si="7212"/>
        <v>0</v>
      </c>
      <c r="BG1795" s="191">
        <f t="shared" si="7212"/>
        <v>0</v>
      </c>
      <c r="BH1795" s="191">
        <f t="shared" si="7212"/>
        <v>0</v>
      </c>
    </row>
    <row r="1796" spans="1:60" ht="16.5" hidden="1" customHeight="1" outlineLevel="1" x14ac:dyDescent="0.25">
      <c r="A1796" s="2">
        <f t="shared" si="7208"/>
        <v>89</v>
      </c>
      <c r="B1796" s="86">
        <f t="shared" si="7208"/>
        <v>0</v>
      </c>
      <c r="C1796" s="86">
        <f t="shared" si="7208"/>
        <v>0</v>
      </c>
      <c r="D1796" s="2">
        <f t="shared" si="7208"/>
        <v>0</v>
      </c>
      <c r="E1796" s="162">
        <f t="shared" si="7208"/>
        <v>0</v>
      </c>
      <c r="I1796" s="205">
        <v>0</v>
      </c>
      <c r="J1796" s="191">
        <f t="shared" ref="J1796:U1796" si="7217">J437-(J839+J1656)+J979</f>
        <v>0</v>
      </c>
      <c r="K1796" s="191">
        <f t="shared" si="7217"/>
        <v>0</v>
      </c>
      <c r="L1796" s="191">
        <f t="shared" si="7217"/>
        <v>0</v>
      </c>
      <c r="M1796" s="191">
        <f t="shared" si="7217"/>
        <v>0</v>
      </c>
      <c r="N1796" s="191">
        <f t="shared" si="7217"/>
        <v>0</v>
      </c>
      <c r="O1796" s="191">
        <f t="shared" si="7217"/>
        <v>0</v>
      </c>
      <c r="P1796" s="191">
        <f t="shared" si="7217"/>
        <v>0</v>
      </c>
      <c r="Q1796" s="191">
        <f t="shared" si="7217"/>
        <v>0</v>
      </c>
      <c r="R1796" s="191">
        <f t="shared" si="7217"/>
        <v>0</v>
      </c>
      <c r="S1796" s="191">
        <f t="shared" si="7217"/>
        <v>0</v>
      </c>
      <c r="T1796" s="191">
        <f t="shared" si="7217"/>
        <v>0</v>
      </c>
      <c r="U1796" s="191">
        <f t="shared" si="7217"/>
        <v>0</v>
      </c>
      <c r="W1796" s="191">
        <f t="shared" si="7210"/>
        <v>0</v>
      </c>
      <c r="X1796" s="191">
        <f t="shared" si="7210"/>
        <v>0</v>
      </c>
      <c r="Y1796" s="191">
        <f t="shared" si="7210"/>
        <v>0</v>
      </c>
      <c r="Z1796" s="191">
        <f t="shared" si="7210"/>
        <v>0</v>
      </c>
      <c r="AA1796" s="191">
        <f t="shared" si="7210"/>
        <v>0</v>
      </c>
      <c r="AB1796" s="191">
        <f t="shared" si="7210"/>
        <v>0</v>
      </c>
      <c r="AC1796" s="191">
        <f t="shared" si="7210"/>
        <v>0</v>
      </c>
      <c r="AD1796" s="191">
        <f t="shared" si="7210"/>
        <v>0</v>
      </c>
      <c r="AE1796" s="191">
        <f t="shared" si="7210"/>
        <v>0</v>
      </c>
      <c r="AF1796" s="191">
        <f t="shared" si="7210"/>
        <v>0</v>
      </c>
      <c r="AG1796" s="191">
        <f t="shared" si="7210"/>
        <v>0</v>
      </c>
      <c r="AH1796" s="191">
        <f t="shared" si="7210"/>
        <v>0</v>
      </c>
      <c r="AJ1796" s="191">
        <f t="shared" si="7211"/>
        <v>0</v>
      </c>
      <c r="AK1796" s="191">
        <f t="shared" si="7211"/>
        <v>0</v>
      </c>
      <c r="AL1796" s="191">
        <f t="shared" si="7211"/>
        <v>0</v>
      </c>
      <c r="AM1796" s="191">
        <f t="shared" si="7211"/>
        <v>0</v>
      </c>
      <c r="AN1796" s="191">
        <f t="shared" si="7211"/>
        <v>0</v>
      </c>
      <c r="AO1796" s="191">
        <f t="shared" si="7211"/>
        <v>0</v>
      </c>
      <c r="AP1796" s="191">
        <f t="shared" si="7211"/>
        <v>0</v>
      </c>
      <c r="AQ1796" s="191">
        <f t="shared" si="7211"/>
        <v>0</v>
      </c>
      <c r="AR1796" s="191">
        <f t="shared" si="7211"/>
        <v>0</v>
      </c>
      <c r="AS1796" s="191">
        <f t="shared" si="7211"/>
        <v>0</v>
      </c>
      <c r="AT1796" s="191">
        <f t="shared" si="7211"/>
        <v>0</v>
      </c>
      <c r="AU1796" s="191">
        <f t="shared" si="7211"/>
        <v>0</v>
      </c>
      <c r="AW1796" s="191">
        <f t="shared" si="7212"/>
        <v>0</v>
      </c>
      <c r="AX1796" s="191">
        <f t="shared" si="7212"/>
        <v>0</v>
      </c>
      <c r="AY1796" s="191">
        <f t="shared" si="7212"/>
        <v>0</v>
      </c>
      <c r="AZ1796" s="191">
        <f t="shared" si="7212"/>
        <v>0</v>
      </c>
      <c r="BA1796" s="191">
        <f t="shared" si="7212"/>
        <v>0</v>
      </c>
      <c r="BB1796" s="191">
        <f t="shared" si="7212"/>
        <v>0</v>
      </c>
      <c r="BC1796" s="191">
        <f t="shared" si="7212"/>
        <v>0</v>
      </c>
      <c r="BD1796" s="191">
        <f t="shared" si="7212"/>
        <v>0</v>
      </c>
      <c r="BE1796" s="191">
        <f t="shared" si="7212"/>
        <v>0</v>
      </c>
      <c r="BF1796" s="191">
        <f t="shared" si="7212"/>
        <v>0</v>
      </c>
      <c r="BG1796" s="191">
        <f t="shared" si="7212"/>
        <v>0</v>
      </c>
      <c r="BH1796" s="191">
        <f t="shared" si="7212"/>
        <v>0</v>
      </c>
    </row>
    <row r="1797" spans="1:60" ht="16.5" hidden="1" customHeight="1" outlineLevel="1" x14ac:dyDescent="0.25">
      <c r="A1797" s="2">
        <f t="shared" si="7208"/>
        <v>90</v>
      </c>
      <c r="B1797" s="86">
        <f t="shared" si="7208"/>
        <v>0</v>
      </c>
      <c r="C1797" s="86">
        <f t="shared" si="7208"/>
        <v>0</v>
      </c>
      <c r="D1797" s="2">
        <f t="shared" si="7208"/>
        <v>0</v>
      </c>
      <c r="E1797" s="162">
        <f t="shared" si="7208"/>
        <v>0</v>
      </c>
      <c r="I1797" s="205">
        <v>0</v>
      </c>
      <c r="J1797" s="191">
        <f t="shared" ref="J1797:U1797" si="7218">J438-(J840+J1657)+J980</f>
        <v>0</v>
      </c>
      <c r="K1797" s="191">
        <f t="shared" si="7218"/>
        <v>0</v>
      </c>
      <c r="L1797" s="191">
        <f t="shared" si="7218"/>
        <v>0</v>
      </c>
      <c r="M1797" s="191">
        <f t="shared" si="7218"/>
        <v>0</v>
      </c>
      <c r="N1797" s="191">
        <f t="shared" si="7218"/>
        <v>0</v>
      </c>
      <c r="O1797" s="191">
        <f t="shared" si="7218"/>
        <v>0</v>
      </c>
      <c r="P1797" s="191">
        <f t="shared" si="7218"/>
        <v>0</v>
      </c>
      <c r="Q1797" s="191">
        <f t="shared" si="7218"/>
        <v>0</v>
      </c>
      <c r="R1797" s="191">
        <f t="shared" si="7218"/>
        <v>0</v>
      </c>
      <c r="S1797" s="191">
        <f t="shared" si="7218"/>
        <v>0</v>
      </c>
      <c r="T1797" s="191">
        <f t="shared" si="7218"/>
        <v>0</v>
      </c>
      <c r="U1797" s="191">
        <f t="shared" si="7218"/>
        <v>0</v>
      </c>
      <c r="W1797" s="191">
        <f t="shared" si="7210"/>
        <v>0</v>
      </c>
      <c r="X1797" s="191">
        <f t="shared" si="7210"/>
        <v>0</v>
      </c>
      <c r="Y1797" s="191">
        <f t="shared" si="7210"/>
        <v>0</v>
      </c>
      <c r="Z1797" s="191">
        <f t="shared" si="7210"/>
        <v>0</v>
      </c>
      <c r="AA1797" s="191">
        <f t="shared" si="7210"/>
        <v>0</v>
      </c>
      <c r="AB1797" s="191">
        <f t="shared" si="7210"/>
        <v>0</v>
      </c>
      <c r="AC1797" s="191">
        <f t="shared" si="7210"/>
        <v>0</v>
      </c>
      <c r="AD1797" s="191">
        <f t="shared" si="7210"/>
        <v>0</v>
      </c>
      <c r="AE1797" s="191">
        <f t="shared" si="7210"/>
        <v>0</v>
      </c>
      <c r="AF1797" s="191">
        <f t="shared" si="7210"/>
        <v>0</v>
      </c>
      <c r="AG1797" s="191">
        <f t="shared" si="7210"/>
        <v>0</v>
      </c>
      <c r="AH1797" s="191">
        <f t="shared" si="7210"/>
        <v>0</v>
      </c>
      <c r="AJ1797" s="191">
        <f t="shared" si="7211"/>
        <v>0</v>
      </c>
      <c r="AK1797" s="191">
        <f t="shared" si="7211"/>
        <v>0</v>
      </c>
      <c r="AL1797" s="191">
        <f t="shared" si="7211"/>
        <v>0</v>
      </c>
      <c r="AM1797" s="191">
        <f t="shared" si="7211"/>
        <v>0</v>
      </c>
      <c r="AN1797" s="191">
        <f t="shared" si="7211"/>
        <v>0</v>
      </c>
      <c r="AO1797" s="191">
        <f t="shared" si="7211"/>
        <v>0</v>
      </c>
      <c r="AP1797" s="191">
        <f t="shared" si="7211"/>
        <v>0</v>
      </c>
      <c r="AQ1797" s="191">
        <f t="shared" si="7211"/>
        <v>0</v>
      </c>
      <c r="AR1797" s="191">
        <f t="shared" si="7211"/>
        <v>0</v>
      </c>
      <c r="AS1797" s="191">
        <f t="shared" si="7211"/>
        <v>0</v>
      </c>
      <c r="AT1797" s="191">
        <f t="shared" si="7211"/>
        <v>0</v>
      </c>
      <c r="AU1797" s="191">
        <f t="shared" si="7211"/>
        <v>0</v>
      </c>
      <c r="AW1797" s="191">
        <f t="shared" si="7212"/>
        <v>0</v>
      </c>
      <c r="AX1797" s="191">
        <f t="shared" si="7212"/>
        <v>0</v>
      </c>
      <c r="AY1797" s="191">
        <f t="shared" si="7212"/>
        <v>0</v>
      </c>
      <c r="AZ1797" s="191">
        <f t="shared" si="7212"/>
        <v>0</v>
      </c>
      <c r="BA1797" s="191">
        <f t="shared" si="7212"/>
        <v>0</v>
      </c>
      <c r="BB1797" s="191">
        <f t="shared" si="7212"/>
        <v>0</v>
      </c>
      <c r="BC1797" s="191">
        <f t="shared" si="7212"/>
        <v>0</v>
      </c>
      <c r="BD1797" s="191">
        <f t="shared" si="7212"/>
        <v>0</v>
      </c>
      <c r="BE1797" s="191">
        <f t="shared" si="7212"/>
        <v>0</v>
      </c>
      <c r="BF1797" s="191">
        <f t="shared" si="7212"/>
        <v>0</v>
      </c>
      <c r="BG1797" s="191">
        <f t="shared" si="7212"/>
        <v>0</v>
      </c>
      <c r="BH1797" s="191">
        <f t="shared" si="7212"/>
        <v>0</v>
      </c>
    </row>
    <row r="1798" spans="1:60" ht="16.5" hidden="1" customHeight="1" outlineLevel="1" x14ac:dyDescent="0.25">
      <c r="A1798" s="2">
        <f t="shared" si="7208"/>
        <v>91</v>
      </c>
      <c r="B1798" s="86">
        <f t="shared" si="7208"/>
        <v>0</v>
      </c>
      <c r="C1798" s="86">
        <f t="shared" si="7208"/>
        <v>0</v>
      </c>
      <c r="D1798" s="2">
        <f t="shared" si="7208"/>
        <v>0</v>
      </c>
      <c r="E1798" s="162">
        <f t="shared" si="7208"/>
        <v>0</v>
      </c>
      <c r="I1798" s="205">
        <v>0</v>
      </c>
      <c r="J1798" s="191">
        <f t="shared" ref="J1798:U1798" si="7219">J439-(J841+J1658)+J981</f>
        <v>0</v>
      </c>
      <c r="K1798" s="191">
        <f t="shared" si="7219"/>
        <v>0</v>
      </c>
      <c r="L1798" s="191">
        <f t="shared" si="7219"/>
        <v>0</v>
      </c>
      <c r="M1798" s="191">
        <f t="shared" si="7219"/>
        <v>0</v>
      </c>
      <c r="N1798" s="191">
        <f t="shared" si="7219"/>
        <v>0</v>
      </c>
      <c r="O1798" s="191">
        <f t="shared" si="7219"/>
        <v>0</v>
      </c>
      <c r="P1798" s="191">
        <f t="shared" si="7219"/>
        <v>0</v>
      </c>
      <c r="Q1798" s="191">
        <f t="shared" si="7219"/>
        <v>0</v>
      </c>
      <c r="R1798" s="191">
        <f t="shared" si="7219"/>
        <v>0</v>
      </c>
      <c r="S1798" s="191">
        <f t="shared" si="7219"/>
        <v>0</v>
      </c>
      <c r="T1798" s="191">
        <f t="shared" si="7219"/>
        <v>0</v>
      </c>
      <c r="U1798" s="191">
        <f t="shared" si="7219"/>
        <v>0</v>
      </c>
      <c r="W1798" s="191">
        <f t="shared" si="7210"/>
        <v>0</v>
      </c>
      <c r="X1798" s="191">
        <f t="shared" si="7210"/>
        <v>0</v>
      </c>
      <c r="Y1798" s="191">
        <f t="shared" si="7210"/>
        <v>0</v>
      </c>
      <c r="Z1798" s="191">
        <f t="shared" si="7210"/>
        <v>0</v>
      </c>
      <c r="AA1798" s="191">
        <f t="shared" si="7210"/>
        <v>0</v>
      </c>
      <c r="AB1798" s="191">
        <f t="shared" si="7210"/>
        <v>0</v>
      </c>
      <c r="AC1798" s="191">
        <f t="shared" si="7210"/>
        <v>0</v>
      </c>
      <c r="AD1798" s="191">
        <f t="shared" si="7210"/>
        <v>0</v>
      </c>
      <c r="AE1798" s="191">
        <f t="shared" si="7210"/>
        <v>0</v>
      </c>
      <c r="AF1798" s="191">
        <f t="shared" si="7210"/>
        <v>0</v>
      </c>
      <c r="AG1798" s="191">
        <f t="shared" si="7210"/>
        <v>0</v>
      </c>
      <c r="AH1798" s="191">
        <f t="shared" si="7210"/>
        <v>0</v>
      </c>
      <c r="AJ1798" s="191">
        <f t="shared" si="7211"/>
        <v>0</v>
      </c>
      <c r="AK1798" s="191">
        <f t="shared" si="7211"/>
        <v>0</v>
      </c>
      <c r="AL1798" s="191">
        <f t="shared" si="7211"/>
        <v>0</v>
      </c>
      <c r="AM1798" s="191">
        <f t="shared" si="7211"/>
        <v>0</v>
      </c>
      <c r="AN1798" s="191">
        <f t="shared" si="7211"/>
        <v>0</v>
      </c>
      <c r="AO1798" s="191">
        <f t="shared" si="7211"/>
        <v>0</v>
      </c>
      <c r="AP1798" s="191">
        <f t="shared" si="7211"/>
        <v>0</v>
      </c>
      <c r="AQ1798" s="191">
        <f t="shared" si="7211"/>
        <v>0</v>
      </c>
      <c r="AR1798" s="191">
        <f t="shared" si="7211"/>
        <v>0</v>
      </c>
      <c r="AS1798" s="191">
        <f t="shared" si="7211"/>
        <v>0</v>
      </c>
      <c r="AT1798" s="191">
        <f t="shared" si="7211"/>
        <v>0</v>
      </c>
      <c r="AU1798" s="191">
        <f t="shared" si="7211"/>
        <v>0</v>
      </c>
      <c r="AW1798" s="191">
        <f t="shared" si="7212"/>
        <v>0</v>
      </c>
      <c r="AX1798" s="191">
        <f t="shared" si="7212"/>
        <v>0</v>
      </c>
      <c r="AY1798" s="191">
        <f t="shared" si="7212"/>
        <v>0</v>
      </c>
      <c r="AZ1798" s="191">
        <f t="shared" si="7212"/>
        <v>0</v>
      </c>
      <c r="BA1798" s="191">
        <f t="shared" si="7212"/>
        <v>0</v>
      </c>
      <c r="BB1798" s="191">
        <f t="shared" si="7212"/>
        <v>0</v>
      </c>
      <c r="BC1798" s="191">
        <f t="shared" si="7212"/>
        <v>0</v>
      </c>
      <c r="BD1798" s="191">
        <f t="shared" si="7212"/>
        <v>0</v>
      </c>
      <c r="BE1798" s="191">
        <f t="shared" si="7212"/>
        <v>0</v>
      </c>
      <c r="BF1798" s="191">
        <f t="shared" si="7212"/>
        <v>0</v>
      </c>
      <c r="BG1798" s="191">
        <f t="shared" si="7212"/>
        <v>0</v>
      </c>
      <c r="BH1798" s="191">
        <f t="shared" si="7212"/>
        <v>0</v>
      </c>
    </row>
    <row r="1799" spans="1:60" ht="16.5" hidden="1" customHeight="1" outlineLevel="1" x14ac:dyDescent="0.25">
      <c r="A1799" s="2">
        <f t="shared" si="7208"/>
        <v>92</v>
      </c>
      <c r="B1799" s="86">
        <f t="shared" si="7208"/>
        <v>0</v>
      </c>
      <c r="C1799" s="86">
        <f t="shared" si="7208"/>
        <v>0</v>
      </c>
      <c r="D1799" s="2">
        <f t="shared" si="7208"/>
        <v>0</v>
      </c>
      <c r="E1799" s="162">
        <f t="shared" si="7208"/>
        <v>0</v>
      </c>
      <c r="I1799" s="205">
        <v>0</v>
      </c>
      <c r="J1799" s="191">
        <f t="shared" ref="J1799:U1799" si="7220">J440-(J842+J1659)+J982</f>
        <v>0</v>
      </c>
      <c r="K1799" s="191">
        <f t="shared" si="7220"/>
        <v>0</v>
      </c>
      <c r="L1799" s="191">
        <f t="shared" si="7220"/>
        <v>0</v>
      </c>
      <c r="M1799" s="191">
        <f t="shared" si="7220"/>
        <v>0</v>
      </c>
      <c r="N1799" s="191">
        <f t="shared" si="7220"/>
        <v>0</v>
      </c>
      <c r="O1799" s="191">
        <f t="shared" si="7220"/>
        <v>0</v>
      </c>
      <c r="P1799" s="191">
        <f t="shared" si="7220"/>
        <v>0</v>
      </c>
      <c r="Q1799" s="191">
        <f t="shared" si="7220"/>
        <v>0</v>
      </c>
      <c r="R1799" s="191">
        <f t="shared" si="7220"/>
        <v>0</v>
      </c>
      <c r="S1799" s="191">
        <f t="shared" si="7220"/>
        <v>0</v>
      </c>
      <c r="T1799" s="191">
        <f t="shared" si="7220"/>
        <v>0</v>
      </c>
      <c r="U1799" s="191">
        <f t="shared" si="7220"/>
        <v>0</v>
      </c>
      <c r="W1799" s="191">
        <f t="shared" si="7210"/>
        <v>0</v>
      </c>
      <c r="X1799" s="191">
        <f t="shared" si="7210"/>
        <v>0</v>
      </c>
      <c r="Y1799" s="191">
        <f t="shared" si="7210"/>
        <v>0</v>
      </c>
      <c r="Z1799" s="191">
        <f t="shared" si="7210"/>
        <v>0</v>
      </c>
      <c r="AA1799" s="191">
        <f t="shared" si="7210"/>
        <v>0</v>
      </c>
      <c r="AB1799" s="191">
        <f t="shared" si="7210"/>
        <v>0</v>
      </c>
      <c r="AC1799" s="191">
        <f t="shared" si="7210"/>
        <v>0</v>
      </c>
      <c r="AD1799" s="191">
        <f t="shared" si="7210"/>
        <v>0</v>
      </c>
      <c r="AE1799" s="191">
        <f t="shared" si="7210"/>
        <v>0</v>
      </c>
      <c r="AF1799" s="191">
        <f t="shared" si="7210"/>
        <v>0</v>
      </c>
      <c r="AG1799" s="191">
        <f t="shared" si="7210"/>
        <v>0</v>
      </c>
      <c r="AH1799" s="191">
        <f t="shared" si="7210"/>
        <v>0</v>
      </c>
      <c r="AJ1799" s="191">
        <f t="shared" si="7211"/>
        <v>0</v>
      </c>
      <c r="AK1799" s="191">
        <f t="shared" si="7211"/>
        <v>0</v>
      </c>
      <c r="AL1799" s="191">
        <f t="shared" si="7211"/>
        <v>0</v>
      </c>
      <c r="AM1799" s="191">
        <f t="shared" si="7211"/>
        <v>0</v>
      </c>
      <c r="AN1799" s="191">
        <f t="shared" si="7211"/>
        <v>0</v>
      </c>
      <c r="AO1799" s="191">
        <f t="shared" si="7211"/>
        <v>0</v>
      </c>
      <c r="AP1799" s="191">
        <f t="shared" si="7211"/>
        <v>0</v>
      </c>
      <c r="AQ1799" s="191">
        <f t="shared" si="7211"/>
        <v>0</v>
      </c>
      <c r="AR1799" s="191">
        <f t="shared" si="7211"/>
        <v>0</v>
      </c>
      <c r="AS1799" s="191">
        <f t="shared" si="7211"/>
        <v>0</v>
      </c>
      <c r="AT1799" s="191">
        <f t="shared" si="7211"/>
        <v>0</v>
      </c>
      <c r="AU1799" s="191">
        <f t="shared" si="7211"/>
        <v>0</v>
      </c>
      <c r="AW1799" s="191">
        <f t="shared" si="7212"/>
        <v>0</v>
      </c>
      <c r="AX1799" s="191">
        <f t="shared" si="7212"/>
        <v>0</v>
      </c>
      <c r="AY1799" s="191">
        <f t="shared" si="7212"/>
        <v>0</v>
      </c>
      <c r="AZ1799" s="191">
        <f t="shared" si="7212"/>
        <v>0</v>
      </c>
      <c r="BA1799" s="191">
        <f t="shared" si="7212"/>
        <v>0</v>
      </c>
      <c r="BB1799" s="191">
        <f t="shared" si="7212"/>
        <v>0</v>
      </c>
      <c r="BC1799" s="191">
        <f t="shared" si="7212"/>
        <v>0</v>
      </c>
      <c r="BD1799" s="191">
        <f t="shared" si="7212"/>
        <v>0</v>
      </c>
      <c r="BE1799" s="191">
        <f t="shared" si="7212"/>
        <v>0</v>
      </c>
      <c r="BF1799" s="191">
        <f t="shared" si="7212"/>
        <v>0</v>
      </c>
      <c r="BG1799" s="191">
        <f t="shared" si="7212"/>
        <v>0</v>
      </c>
      <c r="BH1799" s="191">
        <f t="shared" si="7212"/>
        <v>0</v>
      </c>
    </row>
    <row r="1800" spans="1:60" ht="16.5" hidden="1" customHeight="1" outlineLevel="1" x14ac:dyDescent="0.25">
      <c r="A1800" s="2">
        <f t="shared" si="7208"/>
        <v>93</v>
      </c>
      <c r="B1800" s="86">
        <f t="shared" si="7208"/>
        <v>0</v>
      </c>
      <c r="C1800" s="86">
        <f t="shared" si="7208"/>
        <v>0</v>
      </c>
      <c r="D1800" s="2">
        <f t="shared" si="7208"/>
        <v>0</v>
      </c>
      <c r="E1800" s="162">
        <f t="shared" si="7208"/>
        <v>0</v>
      </c>
      <c r="I1800" s="205">
        <v>0</v>
      </c>
      <c r="J1800" s="191">
        <f t="shared" ref="J1800:U1800" si="7221">J441-(J843+J1660)+J983</f>
        <v>0</v>
      </c>
      <c r="K1800" s="191">
        <f t="shared" si="7221"/>
        <v>0</v>
      </c>
      <c r="L1800" s="191">
        <f t="shared" si="7221"/>
        <v>0</v>
      </c>
      <c r="M1800" s="191">
        <f t="shared" si="7221"/>
        <v>0</v>
      </c>
      <c r="N1800" s="191">
        <f t="shared" si="7221"/>
        <v>0</v>
      </c>
      <c r="O1800" s="191">
        <f t="shared" si="7221"/>
        <v>0</v>
      </c>
      <c r="P1800" s="191">
        <f t="shared" si="7221"/>
        <v>0</v>
      </c>
      <c r="Q1800" s="191">
        <f t="shared" si="7221"/>
        <v>0</v>
      </c>
      <c r="R1800" s="191">
        <f t="shared" si="7221"/>
        <v>0</v>
      </c>
      <c r="S1800" s="191">
        <f t="shared" si="7221"/>
        <v>0</v>
      </c>
      <c r="T1800" s="191">
        <f t="shared" si="7221"/>
        <v>0</v>
      </c>
      <c r="U1800" s="191">
        <f t="shared" si="7221"/>
        <v>0</v>
      </c>
      <c r="W1800" s="191">
        <f t="shared" si="7210"/>
        <v>0</v>
      </c>
      <c r="X1800" s="191">
        <f t="shared" si="7210"/>
        <v>0</v>
      </c>
      <c r="Y1800" s="191">
        <f t="shared" si="7210"/>
        <v>0</v>
      </c>
      <c r="Z1800" s="191">
        <f t="shared" si="7210"/>
        <v>0</v>
      </c>
      <c r="AA1800" s="191">
        <f t="shared" si="7210"/>
        <v>0</v>
      </c>
      <c r="AB1800" s="191">
        <f t="shared" si="7210"/>
        <v>0</v>
      </c>
      <c r="AC1800" s="191">
        <f t="shared" si="7210"/>
        <v>0</v>
      </c>
      <c r="AD1800" s="191">
        <f t="shared" si="7210"/>
        <v>0</v>
      </c>
      <c r="AE1800" s="191">
        <f t="shared" si="7210"/>
        <v>0</v>
      </c>
      <c r="AF1800" s="191">
        <f t="shared" si="7210"/>
        <v>0</v>
      </c>
      <c r="AG1800" s="191">
        <f t="shared" si="7210"/>
        <v>0</v>
      </c>
      <c r="AH1800" s="191">
        <f t="shared" si="7210"/>
        <v>0</v>
      </c>
      <c r="AJ1800" s="191">
        <f t="shared" si="7211"/>
        <v>0</v>
      </c>
      <c r="AK1800" s="191">
        <f t="shared" si="7211"/>
        <v>0</v>
      </c>
      <c r="AL1800" s="191">
        <f t="shared" si="7211"/>
        <v>0</v>
      </c>
      <c r="AM1800" s="191">
        <f t="shared" si="7211"/>
        <v>0</v>
      </c>
      <c r="AN1800" s="191">
        <f t="shared" si="7211"/>
        <v>0</v>
      </c>
      <c r="AO1800" s="191">
        <f t="shared" si="7211"/>
        <v>0</v>
      </c>
      <c r="AP1800" s="191">
        <f t="shared" si="7211"/>
        <v>0</v>
      </c>
      <c r="AQ1800" s="191">
        <f t="shared" si="7211"/>
        <v>0</v>
      </c>
      <c r="AR1800" s="191">
        <f t="shared" si="7211"/>
        <v>0</v>
      </c>
      <c r="AS1800" s="191">
        <f t="shared" si="7211"/>
        <v>0</v>
      </c>
      <c r="AT1800" s="191">
        <f t="shared" si="7211"/>
        <v>0</v>
      </c>
      <c r="AU1800" s="191">
        <f t="shared" si="7211"/>
        <v>0</v>
      </c>
      <c r="AW1800" s="191">
        <f t="shared" si="7212"/>
        <v>0</v>
      </c>
      <c r="AX1800" s="191">
        <f t="shared" si="7212"/>
        <v>0</v>
      </c>
      <c r="AY1800" s="191">
        <f t="shared" si="7212"/>
        <v>0</v>
      </c>
      <c r="AZ1800" s="191">
        <f t="shared" si="7212"/>
        <v>0</v>
      </c>
      <c r="BA1800" s="191">
        <f t="shared" si="7212"/>
        <v>0</v>
      </c>
      <c r="BB1800" s="191">
        <f t="shared" si="7212"/>
        <v>0</v>
      </c>
      <c r="BC1800" s="191">
        <f t="shared" si="7212"/>
        <v>0</v>
      </c>
      <c r="BD1800" s="191">
        <f t="shared" si="7212"/>
        <v>0</v>
      </c>
      <c r="BE1800" s="191">
        <f t="shared" si="7212"/>
        <v>0</v>
      </c>
      <c r="BF1800" s="191">
        <f t="shared" si="7212"/>
        <v>0</v>
      </c>
      <c r="BG1800" s="191">
        <f t="shared" si="7212"/>
        <v>0</v>
      </c>
      <c r="BH1800" s="191">
        <f t="shared" si="7212"/>
        <v>0</v>
      </c>
    </row>
    <row r="1801" spans="1:60" ht="16.5" hidden="1" customHeight="1" outlineLevel="1" x14ac:dyDescent="0.25">
      <c r="A1801" s="2">
        <f t="shared" ref="A1801:E1810" si="7222">A100</f>
        <v>94</v>
      </c>
      <c r="B1801" s="86">
        <f t="shared" si="7222"/>
        <v>0</v>
      </c>
      <c r="C1801" s="86">
        <f t="shared" si="7222"/>
        <v>0</v>
      </c>
      <c r="D1801" s="2">
        <f t="shared" si="7222"/>
        <v>0</v>
      </c>
      <c r="E1801" s="162">
        <f t="shared" si="7222"/>
        <v>0</v>
      </c>
      <c r="I1801" s="205">
        <v>0</v>
      </c>
      <c r="J1801" s="191">
        <f t="shared" ref="J1801:U1801" si="7223">J442-(J844+J1661)+J984</f>
        <v>0</v>
      </c>
      <c r="K1801" s="191">
        <f t="shared" si="7223"/>
        <v>0</v>
      </c>
      <c r="L1801" s="191">
        <f t="shared" si="7223"/>
        <v>0</v>
      </c>
      <c r="M1801" s="191">
        <f t="shared" si="7223"/>
        <v>0</v>
      </c>
      <c r="N1801" s="191">
        <f t="shared" si="7223"/>
        <v>0</v>
      </c>
      <c r="O1801" s="191">
        <f t="shared" si="7223"/>
        <v>0</v>
      </c>
      <c r="P1801" s="191">
        <f t="shared" si="7223"/>
        <v>0</v>
      </c>
      <c r="Q1801" s="191">
        <f t="shared" si="7223"/>
        <v>0</v>
      </c>
      <c r="R1801" s="191">
        <f t="shared" si="7223"/>
        <v>0</v>
      </c>
      <c r="S1801" s="191">
        <f t="shared" si="7223"/>
        <v>0</v>
      </c>
      <c r="T1801" s="191">
        <f t="shared" si="7223"/>
        <v>0</v>
      </c>
      <c r="U1801" s="191">
        <f t="shared" si="7223"/>
        <v>0</v>
      </c>
      <c r="W1801" s="191">
        <f t="shared" ref="W1801:AH1810" si="7224">+SUMIFS(W$286:W$484,$D$286:$D$484,$D1801)-(SUMIFS(W$688:W$886,$D$688:$D$886,$D1801)+SUMIFS(W$1527:W$1703,$D$1527:$D$1703,$D1801))+SUMIFS(W$889:W$1026,$D$889:$D$1026,$D1801)</f>
        <v>0</v>
      </c>
      <c r="X1801" s="191">
        <f t="shared" si="7224"/>
        <v>0</v>
      </c>
      <c r="Y1801" s="191">
        <f t="shared" si="7224"/>
        <v>0</v>
      </c>
      <c r="Z1801" s="191">
        <f t="shared" si="7224"/>
        <v>0</v>
      </c>
      <c r="AA1801" s="191">
        <f t="shared" si="7224"/>
        <v>0</v>
      </c>
      <c r="AB1801" s="191">
        <f t="shared" si="7224"/>
        <v>0</v>
      </c>
      <c r="AC1801" s="191">
        <f t="shared" si="7224"/>
        <v>0</v>
      </c>
      <c r="AD1801" s="191">
        <f t="shared" si="7224"/>
        <v>0</v>
      </c>
      <c r="AE1801" s="191">
        <f t="shared" si="7224"/>
        <v>0</v>
      </c>
      <c r="AF1801" s="191">
        <f t="shared" si="7224"/>
        <v>0</v>
      </c>
      <c r="AG1801" s="191">
        <f t="shared" si="7224"/>
        <v>0</v>
      </c>
      <c r="AH1801" s="191">
        <f t="shared" si="7224"/>
        <v>0</v>
      </c>
      <c r="AJ1801" s="191">
        <f t="shared" ref="AJ1801:AU1810" si="7225">+SUMIFS(AJ$286:AJ$484,$D$286:$D$484,$D1801)-(SUMIFS(AJ$688:AJ$886,$D$688:$D$886,$D1801)+SUMIFS(AJ$1527:AJ$1703,$D$1527:$D$1703,$D1801))+SUMIFS(AJ$889:AJ$1026,$D$889:$D$1026,$D1801)</f>
        <v>0</v>
      </c>
      <c r="AK1801" s="191">
        <f t="shared" si="7225"/>
        <v>0</v>
      </c>
      <c r="AL1801" s="191">
        <f t="shared" si="7225"/>
        <v>0</v>
      </c>
      <c r="AM1801" s="191">
        <f t="shared" si="7225"/>
        <v>0</v>
      </c>
      <c r="AN1801" s="191">
        <f t="shared" si="7225"/>
        <v>0</v>
      </c>
      <c r="AO1801" s="191">
        <f t="shared" si="7225"/>
        <v>0</v>
      </c>
      <c r="AP1801" s="191">
        <f t="shared" si="7225"/>
        <v>0</v>
      </c>
      <c r="AQ1801" s="191">
        <f t="shared" si="7225"/>
        <v>0</v>
      </c>
      <c r="AR1801" s="191">
        <f t="shared" si="7225"/>
        <v>0</v>
      </c>
      <c r="AS1801" s="191">
        <f t="shared" si="7225"/>
        <v>0</v>
      </c>
      <c r="AT1801" s="191">
        <f t="shared" si="7225"/>
        <v>0</v>
      </c>
      <c r="AU1801" s="191">
        <f t="shared" si="7225"/>
        <v>0</v>
      </c>
      <c r="AW1801" s="191">
        <f t="shared" ref="AW1801:BH1810" si="7226">+SUMIFS(AW$286:AW$484,$D$286:$D$484,$D1801)-(SUMIFS(AW$688:AW$886,$D$688:$D$886,$D1801)+SUMIFS(AW$1527:AW$1703,$D$1527:$D$1703,$D1801))+SUMIFS(AW$889:AW$1026,$D$889:$D$1026,$D1801)</f>
        <v>0</v>
      </c>
      <c r="AX1801" s="191">
        <f t="shared" si="7226"/>
        <v>0</v>
      </c>
      <c r="AY1801" s="191">
        <f t="shared" si="7226"/>
        <v>0</v>
      </c>
      <c r="AZ1801" s="191">
        <f t="shared" si="7226"/>
        <v>0</v>
      </c>
      <c r="BA1801" s="191">
        <f t="shared" si="7226"/>
        <v>0</v>
      </c>
      <c r="BB1801" s="191">
        <f t="shared" si="7226"/>
        <v>0</v>
      </c>
      <c r="BC1801" s="191">
        <f t="shared" si="7226"/>
        <v>0</v>
      </c>
      <c r="BD1801" s="191">
        <f t="shared" si="7226"/>
        <v>0</v>
      </c>
      <c r="BE1801" s="191">
        <f t="shared" si="7226"/>
        <v>0</v>
      </c>
      <c r="BF1801" s="191">
        <f t="shared" si="7226"/>
        <v>0</v>
      </c>
      <c r="BG1801" s="191">
        <f t="shared" si="7226"/>
        <v>0</v>
      </c>
      <c r="BH1801" s="191">
        <f t="shared" si="7226"/>
        <v>0</v>
      </c>
    </row>
    <row r="1802" spans="1:60" ht="16.5" hidden="1" customHeight="1" outlineLevel="1" x14ac:dyDescent="0.25">
      <c r="A1802" s="2">
        <f t="shared" si="7222"/>
        <v>95</v>
      </c>
      <c r="B1802" s="86">
        <f t="shared" si="7222"/>
        <v>0</v>
      </c>
      <c r="C1802" s="86">
        <f t="shared" si="7222"/>
        <v>0</v>
      </c>
      <c r="D1802" s="2">
        <f t="shared" si="7222"/>
        <v>0</v>
      </c>
      <c r="E1802" s="162">
        <f t="shared" si="7222"/>
        <v>0</v>
      </c>
      <c r="I1802" s="205">
        <v>0</v>
      </c>
      <c r="J1802" s="191">
        <f t="shared" ref="J1802:U1802" si="7227">J443-(J845+J1662)+J985</f>
        <v>0</v>
      </c>
      <c r="K1802" s="191">
        <f t="shared" si="7227"/>
        <v>0</v>
      </c>
      <c r="L1802" s="191">
        <f t="shared" si="7227"/>
        <v>0</v>
      </c>
      <c r="M1802" s="191">
        <f t="shared" si="7227"/>
        <v>0</v>
      </c>
      <c r="N1802" s="191">
        <f t="shared" si="7227"/>
        <v>0</v>
      </c>
      <c r="O1802" s="191">
        <f t="shared" si="7227"/>
        <v>0</v>
      </c>
      <c r="P1802" s="191">
        <f t="shared" si="7227"/>
        <v>0</v>
      </c>
      <c r="Q1802" s="191">
        <f t="shared" si="7227"/>
        <v>0</v>
      </c>
      <c r="R1802" s="191">
        <f t="shared" si="7227"/>
        <v>0</v>
      </c>
      <c r="S1802" s="191">
        <f t="shared" si="7227"/>
        <v>0</v>
      </c>
      <c r="T1802" s="191">
        <f t="shared" si="7227"/>
        <v>0</v>
      </c>
      <c r="U1802" s="191">
        <f t="shared" si="7227"/>
        <v>0</v>
      </c>
      <c r="W1802" s="191">
        <f t="shared" si="7224"/>
        <v>0</v>
      </c>
      <c r="X1802" s="191">
        <f t="shared" si="7224"/>
        <v>0</v>
      </c>
      <c r="Y1802" s="191">
        <f t="shared" si="7224"/>
        <v>0</v>
      </c>
      <c r="Z1802" s="191">
        <f t="shared" si="7224"/>
        <v>0</v>
      </c>
      <c r="AA1802" s="191">
        <f t="shared" si="7224"/>
        <v>0</v>
      </c>
      <c r="AB1802" s="191">
        <f t="shared" si="7224"/>
        <v>0</v>
      </c>
      <c r="AC1802" s="191">
        <f t="shared" si="7224"/>
        <v>0</v>
      </c>
      <c r="AD1802" s="191">
        <f t="shared" si="7224"/>
        <v>0</v>
      </c>
      <c r="AE1802" s="191">
        <f t="shared" si="7224"/>
        <v>0</v>
      </c>
      <c r="AF1802" s="191">
        <f t="shared" si="7224"/>
        <v>0</v>
      </c>
      <c r="AG1802" s="191">
        <f t="shared" si="7224"/>
        <v>0</v>
      </c>
      <c r="AH1802" s="191">
        <f t="shared" si="7224"/>
        <v>0</v>
      </c>
      <c r="AJ1802" s="191">
        <f t="shared" si="7225"/>
        <v>0</v>
      </c>
      <c r="AK1802" s="191">
        <f t="shared" si="7225"/>
        <v>0</v>
      </c>
      <c r="AL1802" s="191">
        <f t="shared" si="7225"/>
        <v>0</v>
      </c>
      <c r="AM1802" s="191">
        <f t="shared" si="7225"/>
        <v>0</v>
      </c>
      <c r="AN1802" s="191">
        <f t="shared" si="7225"/>
        <v>0</v>
      </c>
      <c r="AO1802" s="191">
        <f t="shared" si="7225"/>
        <v>0</v>
      </c>
      <c r="AP1802" s="191">
        <f t="shared" si="7225"/>
        <v>0</v>
      </c>
      <c r="AQ1802" s="191">
        <f t="shared" si="7225"/>
        <v>0</v>
      </c>
      <c r="AR1802" s="191">
        <f t="shared" si="7225"/>
        <v>0</v>
      </c>
      <c r="AS1802" s="191">
        <f t="shared" si="7225"/>
        <v>0</v>
      </c>
      <c r="AT1802" s="191">
        <f t="shared" si="7225"/>
        <v>0</v>
      </c>
      <c r="AU1802" s="191">
        <f t="shared" si="7225"/>
        <v>0</v>
      </c>
      <c r="AW1802" s="191">
        <f t="shared" si="7226"/>
        <v>0</v>
      </c>
      <c r="AX1802" s="191">
        <f t="shared" si="7226"/>
        <v>0</v>
      </c>
      <c r="AY1802" s="191">
        <f t="shared" si="7226"/>
        <v>0</v>
      </c>
      <c r="AZ1802" s="191">
        <f t="shared" si="7226"/>
        <v>0</v>
      </c>
      <c r="BA1802" s="191">
        <f t="shared" si="7226"/>
        <v>0</v>
      </c>
      <c r="BB1802" s="191">
        <f t="shared" si="7226"/>
        <v>0</v>
      </c>
      <c r="BC1802" s="191">
        <f t="shared" si="7226"/>
        <v>0</v>
      </c>
      <c r="BD1802" s="191">
        <f t="shared" si="7226"/>
        <v>0</v>
      </c>
      <c r="BE1802" s="191">
        <f t="shared" si="7226"/>
        <v>0</v>
      </c>
      <c r="BF1802" s="191">
        <f t="shared" si="7226"/>
        <v>0</v>
      </c>
      <c r="BG1802" s="191">
        <f t="shared" si="7226"/>
        <v>0</v>
      </c>
      <c r="BH1802" s="191">
        <f t="shared" si="7226"/>
        <v>0</v>
      </c>
    </row>
    <row r="1803" spans="1:60" ht="16.5" hidden="1" customHeight="1" outlineLevel="1" x14ac:dyDescent="0.25">
      <c r="A1803" s="2">
        <f t="shared" si="7222"/>
        <v>96</v>
      </c>
      <c r="B1803" s="86">
        <f t="shared" si="7222"/>
        <v>0</v>
      </c>
      <c r="C1803" s="86">
        <f t="shared" si="7222"/>
        <v>0</v>
      </c>
      <c r="D1803" s="2">
        <f t="shared" si="7222"/>
        <v>0</v>
      </c>
      <c r="E1803" s="162">
        <f t="shared" si="7222"/>
        <v>0</v>
      </c>
      <c r="I1803" s="205">
        <v>0</v>
      </c>
      <c r="J1803" s="191">
        <f t="shared" ref="J1803:U1803" si="7228">J444-(J846+J1663)+J986</f>
        <v>0</v>
      </c>
      <c r="K1803" s="191">
        <f t="shared" si="7228"/>
        <v>0</v>
      </c>
      <c r="L1803" s="191">
        <f t="shared" si="7228"/>
        <v>0</v>
      </c>
      <c r="M1803" s="191">
        <f t="shared" si="7228"/>
        <v>0</v>
      </c>
      <c r="N1803" s="191">
        <f t="shared" si="7228"/>
        <v>0</v>
      </c>
      <c r="O1803" s="191">
        <f t="shared" si="7228"/>
        <v>0</v>
      </c>
      <c r="P1803" s="191">
        <f t="shared" si="7228"/>
        <v>0</v>
      </c>
      <c r="Q1803" s="191">
        <f t="shared" si="7228"/>
        <v>0</v>
      </c>
      <c r="R1803" s="191">
        <f t="shared" si="7228"/>
        <v>0</v>
      </c>
      <c r="S1803" s="191">
        <f t="shared" si="7228"/>
        <v>0</v>
      </c>
      <c r="T1803" s="191">
        <f t="shared" si="7228"/>
        <v>0</v>
      </c>
      <c r="U1803" s="191">
        <f t="shared" si="7228"/>
        <v>0</v>
      </c>
      <c r="W1803" s="191">
        <f t="shared" si="7224"/>
        <v>0</v>
      </c>
      <c r="X1803" s="191">
        <f t="shared" si="7224"/>
        <v>0</v>
      </c>
      <c r="Y1803" s="191">
        <f t="shared" si="7224"/>
        <v>0</v>
      </c>
      <c r="Z1803" s="191">
        <f t="shared" si="7224"/>
        <v>0</v>
      </c>
      <c r="AA1803" s="191">
        <f t="shared" si="7224"/>
        <v>0</v>
      </c>
      <c r="AB1803" s="191">
        <f t="shared" si="7224"/>
        <v>0</v>
      </c>
      <c r="AC1803" s="191">
        <f t="shared" si="7224"/>
        <v>0</v>
      </c>
      <c r="AD1803" s="191">
        <f t="shared" si="7224"/>
        <v>0</v>
      </c>
      <c r="AE1803" s="191">
        <f t="shared" si="7224"/>
        <v>0</v>
      </c>
      <c r="AF1803" s="191">
        <f t="shared" si="7224"/>
        <v>0</v>
      </c>
      <c r="AG1803" s="191">
        <f t="shared" si="7224"/>
        <v>0</v>
      </c>
      <c r="AH1803" s="191">
        <f t="shared" si="7224"/>
        <v>0</v>
      </c>
      <c r="AJ1803" s="191">
        <f t="shared" si="7225"/>
        <v>0</v>
      </c>
      <c r="AK1803" s="191">
        <f t="shared" si="7225"/>
        <v>0</v>
      </c>
      <c r="AL1803" s="191">
        <f t="shared" si="7225"/>
        <v>0</v>
      </c>
      <c r="AM1803" s="191">
        <f t="shared" si="7225"/>
        <v>0</v>
      </c>
      <c r="AN1803" s="191">
        <f t="shared" si="7225"/>
        <v>0</v>
      </c>
      <c r="AO1803" s="191">
        <f t="shared" si="7225"/>
        <v>0</v>
      </c>
      <c r="AP1803" s="191">
        <f t="shared" si="7225"/>
        <v>0</v>
      </c>
      <c r="AQ1803" s="191">
        <f t="shared" si="7225"/>
        <v>0</v>
      </c>
      <c r="AR1803" s="191">
        <f t="shared" si="7225"/>
        <v>0</v>
      </c>
      <c r="AS1803" s="191">
        <f t="shared" si="7225"/>
        <v>0</v>
      </c>
      <c r="AT1803" s="191">
        <f t="shared" si="7225"/>
        <v>0</v>
      </c>
      <c r="AU1803" s="191">
        <f t="shared" si="7225"/>
        <v>0</v>
      </c>
      <c r="AW1803" s="191">
        <f t="shared" si="7226"/>
        <v>0</v>
      </c>
      <c r="AX1803" s="191">
        <f t="shared" si="7226"/>
        <v>0</v>
      </c>
      <c r="AY1803" s="191">
        <f t="shared" si="7226"/>
        <v>0</v>
      </c>
      <c r="AZ1803" s="191">
        <f t="shared" si="7226"/>
        <v>0</v>
      </c>
      <c r="BA1803" s="191">
        <f t="shared" si="7226"/>
        <v>0</v>
      </c>
      <c r="BB1803" s="191">
        <f t="shared" si="7226"/>
        <v>0</v>
      </c>
      <c r="BC1803" s="191">
        <f t="shared" si="7226"/>
        <v>0</v>
      </c>
      <c r="BD1803" s="191">
        <f t="shared" si="7226"/>
        <v>0</v>
      </c>
      <c r="BE1803" s="191">
        <f t="shared" si="7226"/>
        <v>0</v>
      </c>
      <c r="BF1803" s="191">
        <f t="shared" si="7226"/>
        <v>0</v>
      </c>
      <c r="BG1803" s="191">
        <f t="shared" si="7226"/>
        <v>0</v>
      </c>
      <c r="BH1803" s="191">
        <f t="shared" si="7226"/>
        <v>0</v>
      </c>
    </row>
    <row r="1804" spans="1:60" ht="16.5" hidden="1" customHeight="1" outlineLevel="1" x14ac:dyDescent="0.25">
      <c r="A1804" s="2">
        <f t="shared" si="7222"/>
        <v>97</v>
      </c>
      <c r="B1804" s="86">
        <f t="shared" si="7222"/>
        <v>0</v>
      </c>
      <c r="C1804" s="86">
        <f t="shared" si="7222"/>
        <v>0</v>
      </c>
      <c r="D1804" s="2">
        <f t="shared" si="7222"/>
        <v>0</v>
      </c>
      <c r="E1804" s="162">
        <f t="shared" si="7222"/>
        <v>0</v>
      </c>
      <c r="I1804" s="205">
        <v>0</v>
      </c>
      <c r="J1804" s="191">
        <f t="shared" ref="J1804:U1804" si="7229">J445-(J847+J1664)+J987</f>
        <v>0</v>
      </c>
      <c r="K1804" s="191">
        <f t="shared" si="7229"/>
        <v>0</v>
      </c>
      <c r="L1804" s="191">
        <f t="shared" si="7229"/>
        <v>0</v>
      </c>
      <c r="M1804" s="191">
        <f t="shared" si="7229"/>
        <v>0</v>
      </c>
      <c r="N1804" s="191">
        <f t="shared" si="7229"/>
        <v>0</v>
      </c>
      <c r="O1804" s="191">
        <f t="shared" si="7229"/>
        <v>0</v>
      </c>
      <c r="P1804" s="191">
        <f t="shared" si="7229"/>
        <v>0</v>
      </c>
      <c r="Q1804" s="191">
        <f t="shared" si="7229"/>
        <v>0</v>
      </c>
      <c r="R1804" s="191">
        <f t="shared" si="7229"/>
        <v>0</v>
      </c>
      <c r="S1804" s="191">
        <f t="shared" si="7229"/>
        <v>0</v>
      </c>
      <c r="T1804" s="191">
        <f t="shared" si="7229"/>
        <v>0</v>
      </c>
      <c r="U1804" s="191">
        <f t="shared" si="7229"/>
        <v>0</v>
      </c>
      <c r="W1804" s="191">
        <f t="shared" si="7224"/>
        <v>0</v>
      </c>
      <c r="X1804" s="191">
        <f t="shared" si="7224"/>
        <v>0</v>
      </c>
      <c r="Y1804" s="191">
        <f t="shared" si="7224"/>
        <v>0</v>
      </c>
      <c r="Z1804" s="191">
        <f t="shared" si="7224"/>
        <v>0</v>
      </c>
      <c r="AA1804" s="191">
        <f t="shared" si="7224"/>
        <v>0</v>
      </c>
      <c r="AB1804" s="191">
        <f t="shared" si="7224"/>
        <v>0</v>
      </c>
      <c r="AC1804" s="191">
        <f t="shared" si="7224"/>
        <v>0</v>
      </c>
      <c r="AD1804" s="191">
        <f t="shared" si="7224"/>
        <v>0</v>
      </c>
      <c r="AE1804" s="191">
        <f t="shared" si="7224"/>
        <v>0</v>
      </c>
      <c r="AF1804" s="191">
        <f t="shared" si="7224"/>
        <v>0</v>
      </c>
      <c r="AG1804" s="191">
        <f t="shared" si="7224"/>
        <v>0</v>
      </c>
      <c r="AH1804" s="191">
        <f t="shared" si="7224"/>
        <v>0</v>
      </c>
      <c r="AJ1804" s="191">
        <f t="shared" si="7225"/>
        <v>0</v>
      </c>
      <c r="AK1804" s="191">
        <f t="shared" si="7225"/>
        <v>0</v>
      </c>
      <c r="AL1804" s="191">
        <f t="shared" si="7225"/>
        <v>0</v>
      </c>
      <c r="AM1804" s="191">
        <f t="shared" si="7225"/>
        <v>0</v>
      </c>
      <c r="AN1804" s="191">
        <f t="shared" si="7225"/>
        <v>0</v>
      </c>
      <c r="AO1804" s="191">
        <f t="shared" si="7225"/>
        <v>0</v>
      </c>
      <c r="AP1804" s="191">
        <f t="shared" si="7225"/>
        <v>0</v>
      </c>
      <c r="AQ1804" s="191">
        <f t="shared" si="7225"/>
        <v>0</v>
      </c>
      <c r="AR1804" s="191">
        <f t="shared" si="7225"/>
        <v>0</v>
      </c>
      <c r="AS1804" s="191">
        <f t="shared" si="7225"/>
        <v>0</v>
      </c>
      <c r="AT1804" s="191">
        <f t="shared" si="7225"/>
        <v>0</v>
      </c>
      <c r="AU1804" s="191">
        <f t="shared" si="7225"/>
        <v>0</v>
      </c>
      <c r="AW1804" s="191">
        <f t="shared" si="7226"/>
        <v>0</v>
      </c>
      <c r="AX1804" s="191">
        <f t="shared" si="7226"/>
        <v>0</v>
      </c>
      <c r="AY1804" s="191">
        <f t="shared" si="7226"/>
        <v>0</v>
      </c>
      <c r="AZ1804" s="191">
        <f t="shared" si="7226"/>
        <v>0</v>
      </c>
      <c r="BA1804" s="191">
        <f t="shared" si="7226"/>
        <v>0</v>
      </c>
      <c r="BB1804" s="191">
        <f t="shared" si="7226"/>
        <v>0</v>
      </c>
      <c r="BC1804" s="191">
        <f t="shared" si="7226"/>
        <v>0</v>
      </c>
      <c r="BD1804" s="191">
        <f t="shared" si="7226"/>
        <v>0</v>
      </c>
      <c r="BE1804" s="191">
        <f t="shared" si="7226"/>
        <v>0</v>
      </c>
      <c r="BF1804" s="191">
        <f t="shared" si="7226"/>
        <v>0</v>
      </c>
      <c r="BG1804" s="191">
        <f t="shared" si="7226"/>
        <v>0</v>
      </c>
      <c r="BH1804" s="191">
        <f t="shared" si="7226"/>
        <v>0</v>
      </c>
    </row>
    <row r="1805" spans="1:60" ht="16.5" hidden="1" customHeight="1" outlineLevel="1" x14ac:dyDescent="0.25">
      <c r="A1805" s="2">
        <f t="shared" si="7222"/>
        <v>98</v>
      </c>
      <c r="B1805" s="86">
        <f t="shared" si="7222"/>
        <v>0</v>
      </c>
      <c r="C1805" s="86">
        <f t="shared" si="7222"/>
        <v>0</v>
      </c>
      <c r="D1805" s="2">
        <f t="shared" si="7222"/>
        <v>0</v>
      </c>
      <c r="E1805" s="162">
        <f t="shared" si="7222"/>
        <v>0</v>
      </c>
      <c r="I1805" s="205">
        <v>0</v>
      </c>
      <c r="J1805" s="191">
        <f t="shared" ref="J1805:U1805" si="7230">J446-(J848+J1665)+J988</f>
        <v>0</v>
      </c>
      <c r="K1805" s="191">
        <f t="shared" si="7230"/>
        <v>0</v>
      </c>
      <c r="L1805" s="191">
        <f t="shared" si="7230"/>
        <v>0</v>
      </c>
      <c r="M1805" s="191">
        <f t="shared" si="7230"/>
        <v>0</v>
      </c>
      <c r="N1805" s="191">
        <f t="shared" si="7230"/>
        <v>0</v>
      </c>
      <c r="O1805" s="191">
        <f t="shared" si="7230"/>
        <v>0</v>
      </c>
      <c r="P1805" s="191">
        <f t="shared" si="7230"/>
        <v>0</v>
      </c>
      <c r="Q1805" s="191">
        <f t="shared" si="7230"/>
        <v>0</v>
      </c>
      <c r="R1805" s="191">
        <f t="shared" si="7230"/>
        <v>0</v>
      </c>
      <c r="S1805" s="191">
        <f t="shared" si="7230"/>
        <v>0</v>
      </c>
      <c r="T1805" s="191">
        <f t="shared" si="7230"/>
        <v>0</v>
      </c>
      <c r="U1805" s="191">
        <f t="shared" si="7230"/>
        <v>0</v>
      </c>
      <c r="W1805" s="191">
        <f t="shared" si="7224"/>
        <v>0</v>
      </c>
      <c r="X1805" s="191">
        <f t="shared" si="7224"/>
        <v>0</v>
      </c>
      <c r="Y1805" s="191">
        <f t="shared" si="7224"/>
        <v>0</v>
      </c>
      <c r="Z1805" s="191">
        <f t="shared" si="7224"/>
        <v>0</v>
      </c>
      <c r="AA1805" s="191">
        <f t="shared" si="7224"/>
        <v>0</v>
      </c>
      <c r="AB1805" s="191">
        <f t="shared" si="7224"/>
        <v>0</v>
      </c>
      <c r="AC1805" s="191">
        <f t="shared" si="7224"/>
        <v>0</v>
      </c>
      <c r="AD1805" s="191">
        <f t="shared" si="7224"/>
        <v>0</v>
      </c>
      <c r="AE1805" s="191">
        <f t="shared" si="7224"/>
        <v>0</v>
      </c>
      <c r="AF1805" s="191">
        <f t="shared" si="7224"/>
        <v>0</v>
      </c>
      <c r="AG1805" s="191">
        <f t="shared" si="7224"/>
        <v>0</v>
      </c>
      <c r="AH1805" s="191">
        <f t="shared" si="7224"/>
        <v>0</v>
      </c>
      <c r="AJ1805" s="191">
        <f t="shared" si="7225"/>
        <v>0</v>
      </c>
      <c r="AK1805" s="191">
        <f t="shared" si="7225"/>
        <v>0</v>
      </c>
      <c r="AL1805" s="191">
        <f t="shared" si="7225"/>
        <v>0</v>
      </c>
      <c r="AM1805" s="191">
        <f t="shared" si="7225"/>
        <v>0</v>
      </c>
      <c r="AN1805" s="191">
        <f t="shared" si="7225"/>
        <v>0</v>
      </c>
      <c r="AO1805" s="191">
        <f t="shared" si="7225"/>
        <v>0</v>
      </c>
      <c r="AP1805" s="191">
        <f t="shared" si="7225"/>
        <v>0</v>
      </c>
      <c r="AQ1805" s="191">
        <f t="shared" si="7225"/>
        <v>0</v>
      </c>
      <c r="AR1805" s="191">
        <f t="shared" si="7225"/>
        <v>0</v>
      </c>
      <c r="AS1805" s="191">
        <f t="shared" si="7225"/>
        <v>0</v>
      </c>
      <c r="AT1805" s="191">
        <f t="shared" si="7225"/>
        <v>0</v>
      </c>
      <c r="AU1805" s="191">
        <f t="shared" si="7225"/>
        <v>0</v>
      </c>
      <c r="AW1805" s="191">
        <f t="shared" si="7226"/>
        <v>0</v>
      </c>
      <c r="AX1805" s="191">
        <f t="shared" si="7226"/>
        <v>0</v>
      </c>
      <c r="AY1805" s="191">
        <f t="shared" si="7226"/>
        <v>0</v>
      </c>
      <c r="AZ1805" s="191">
        <f t="shared" si="7226"/>
        <v>0</v>
      </c>
      <c r="BA1805" s="191">
        <f t="shared" si="7226"/>
        <v>0</v>
      </c>
      <c r="BB1805" s="191">
        <f t="shared" si="7226"/>
        <v>0</v>
      </c>
      <c r="BC1805" s="191">
        <f t="shared" si="7226"/>
        <v>0</v>
      </c>
      <c r="BD1805" s="191">
        <f t="shared" si="7226"/>
        <v>0</v>
      </c>
      <c r="BE1805" s="191">
        <f t="shared" si="7226"/>
        <v>0</v>
      </c>
      <c r="BF1805" s="191">
        <f t="shared" si="7226"/>
        <v>0</v>
      </c>
      <c r="BG1805" s="191">
        <f t="shared" si="7226"/>
        <v>0</v>
      </c>
      <c r="BH1805" s="191">
        <f t="shared" si="7226"/>
        <v>0</v>
      </c>
    </row>
    <row r="1806" spans="1:60" ht="16.5" hidden="1" customHeight="1" outlineLevel="1" x14ac:dyDescent="0.25">
      <c r="A1806" s="2">
        <f t="shared" si="7222"/>
        <v>99</v>
      </c>
      <c r="B1806" s="86">
        <f t="shared" si="7222"/>
        <v>0</v>
      </c>
      <c r="C1806" s="86">
        <f t="shared" si="7222"/>
        <v>0</v>
      </c>
      <c r="D1806" s="2">
        <f t="shared" si="7222"/>
        <v>0</v>
      </c>
      <c r="E1806" s="162">
        <f t="shared" si="7222"/>
        <v>0</v>
      </c>
      <c r="I1806" s="205">
        <v>0</v>
      </c>
      <c r="J1806" s="191">
        <f t="shared" ref="J1806:U1806" si="7231">J447-(J849+J1666)+J989</f>
        <v>0</v>
      </c>
      <c r="K1806" s="191">
        <f t="shared" si="7231"/>
        <v>0</v>
      </c>
      <c r="L1806" s="191">
        <f t="shared" si="7231"/>
        <v>0</v>
      </c>
      <c r="M1806" s="191">
        <f t="shared" si="7231"/>
        <v>0</v>
      </c>
      <c r="N1806" s="191">
        <f t="shared" si="7231"/>
        <v>0</v>
      </c>
      <c r="O1806" s="191">
        <f t="shared" si="7231"/>
        <v>0</v>
      </c>
      <c r="P1806" s="191">
        <f t="shared" si="7231"/>
        <v>0</v>
      </c>
      <c r="Q1806" s="191">
        <f t="shared" si="7231"/>
        <v>0</v>
      </c>
      <c r="R1806" s="191">
        <f t="shared" si="7231"/>
        <v>0</v>
      </c>
      <c r="S1806" s="191">
        <f t="shared" si="7231"/>
        <v>0</v>
      </c>
      <c r="T1806" s="191">
        <f t="shared" si="7231"/>
        <v>0</v>
      </c>
      <c r="U1806" s="191">
        <f t="shared" si="7231"/>
        <v>0</v>
      </c>
      <c r="W1806" s="191">
        <f t="shared" si="7224"/>
        <v>0</v>
      </c>
      <c r="X1806" s="191">
        <f t="shared" si="7224"/>
        <v>0</v>
      </c>
      <c r="Y1806" s="191">
        <f t="shared" si="7224"/>
        <v>0</v>
      </c>
      <c r="Z1806" s="191">
        <f t="shared" si="7224"/>
        <v>0</v>
      </c>
      <c r="AA1806" s="191">
        <f t="shared" si="7224"/>
        <v>0</v>
      </c>
      <c r="AB1806" s="191">
        <f t="shared" si="7224"/>
        <v>0</v>
      </c>
      <c r="AC1806" s="191">
        <f t="shared" si="7224"/>
        <v>0</v>
      </c>
      <c r="AD1806" s="191">
        <f t="shared" si="7224"/>
        <v>0</v>
      </c>
      <c r="AE1806" s="191">
        <f t="shared" si="7224"/>
        <v>0</v>
      </c>
      <c r="AF1806" s="191">
        <f t="shared" si="7224"/>
        <v>0</v>
      </c>
      <c r="AG1806" s="191">
        <f t="shared" si="7224"/>
        <v>0</v>
      </c>
      <c r="AH1806" s="191">
        <f t="shared" si="7224"/>
        <v>0</v>
      </c>
      <c r="AJ1806" s="191">
        <f t="shared" si="7225"/>
        <v>0</v>
      </c>
      <c r="AK1806" s="191">
        <f t="shared" si="7225"/>
        <v>0</v>
      </c>
      <c r="AL1806" s="191">
        <f t="shared" si="7225"/>
        <v>0</v>
      </c>
      <c r="AM1806" s="191">
        <f t="shared" si="7225"/>
        <v>0</v>
      </c>
      <c r="AN1806" s="191">
        <f t="shared" si="7225"/>
        <v>0</v>
      </c>
      <c r="AO1806" s="191">
        <f t="shared" si="7225"/>
        <v>0</v>
      </c>
      <c r="AP1806" s="191">
        <f t="shared" si="7225"/>
        <v>0</v>
      </c>
      <c r="AQ1806" s="191">
        <f t="shared" si="7225"/>
        <v>0</v>
      </c>
      <c r="AR1806" s="191">
        <f t="shared" si="7225"/>
        <v>0</v>
      </c>
      <c r="AS1806" s="191">
        <f t="shared" si="7225"/>
        <v>0</v>
      </c>
      <c r="AT1806" s="191">
        <f t="shared" si="7225"/>
        <v>0</v>
      </c>
      <c r="AU1806" s="191">
        <f t="shared" si="7225"/>
        <v>0</v>
      </c>
      <c r="AW1806" s="191">
        <f t="shared" si="7226"/>
        <v>0</v>
      </c>
      <c r="AX1806" s="191">
        <f t="shared" si="7226"/>
        <v>0</v>
      </c>
      <c r="AY1806" s="191">
        <f t="shared" si="7226"/>
        <v>0</v>
      </c>
      <c r="AZ1806" s="191">
        <f t="shared" si="7226"/>
        <v>0</v>
      </c>
      <c r="BA1806" s="191">
        <f t="shared" si="7226"/>
        <v>0</v>
      </c>
      <c r="BB1806" s="191">
        <f t="shared" si="7226"/>
        <v>0</v>
      </c>
      <c r="BC1806" s="191">
        <f t="shared" si="7226"/>
        <v>0</v>
      </c>
      <c r="BD1806" s="191">
        <f t="shared" si="7226"/>
        <v>0</v>
      </c>
      <c r="BE1806" s="191">
        <f t="shared" si="7226"/>
        <v>0</v>
      </c>
      <c r="BF1806" s="191">
        <f t="shared" si="7226"/>
        <v>0</v>
      </c>
      <c r="BG1806" s="191">
        <f t="shared" si="7226"/>
        <v>0</v>
      </c>
      <c r="BH1806" s="191">
        <f t="shared" si="7226"/>
        <v>0</v>
      </c>
    </row>
    <row r="1807" spans="1:60" ht="16.5" hidden="1" customHeight="1" outlineLevel="1" x14ac:dyDescent="0.25">
      <c r="A1807" s="2">
        <f t="shared" si="7222"/>
        <v>100</v>
      </c>
      <c r="B1807" s="86">
        <f t="shared" si="7222"/>
        <v>0</v>
      </c>
      <c r="C1807" s="86">
        <f t="shared" si="7222"/>
        <v>0</v>
      </c>
      <c r="D1807" s="2">
        <f t="shared" si="7222"/>
        <v>0</v>
      </c>
      <c r="E1807" s="162">
        <f t="shared" si="7222"/>
        <v>0</v>
      </c>
      <c r="I1807" s="205">
        <v>0</v>
      </c>
      <c r="J1807" s="191">
        <f t="shared" ref="J1807:U1807" si="7232">J448-(J850+J1667)+J990</f>
        <v>0</v>
      </c>
      <c r="K1807" s="191">
        <f t="shared" si="7232"/>
        <v>0</v>
      </c>
      <c r="L1807" s="191">
        <f t="shared" si="7232"/>
        <v>0</v>
      </c>
      <c r="M1807" s="191">
        <f t="shared" si="7232"/>
        <v>0</v>
      </c>
      <c r="N1807" s="191">
        <f t="shared" si="7232"/>
        <v>0</v>
      </c>
      <c r="O1807" s="191">
        <f t="shared" si="7232"/>
        <v>0</v>
      </c>
      <c r="P1807" s="191">
        <f t="shared" si="7232"/>
        <v>0</v>
      </c>
      <c r="Q1807" s="191">
        <f t="shared" si="7232"/>
        <v>0</v>
      </c>
      <c r="R1807" s="191">
        <f t="shared" si="7232"/>
        <v>0</v>
      </c>
      <c r="S1807" s="191">
        <f t="shared" si="7232"/>
        <v>0</v>
      </c>
      <c r="T1807" s="191">
        <f t="shared" si="7232"/>
        <v>0</v>
      </c>
      <c r="U1807" s="191">
        <f t="shared" si="7232"/>
        <v>0</v>
      </c>
      <c r="W1807" s="191">
        <f t="shared" si="7224"/>
        <v>0</v>
      </c>
      <c r="X1807" s="191">
        <f t="shared" si="7224"/>
        <v>0</v>
      </c>
      <c r="Y1807" s="191">
        <f t="shared" si="7224"/>
        <v>0</v>
      </c>
      <c r="Z1807" s="191">
        <f t="shared" si="7224"/>
        <v>0</v>
      </c>
      <c r="AA1807" s="191">
        <f t="shared" si="7224"/>
        <v>0</v>
      </c>
      <c r="AB1807" s="191">
        <f t="shared" si="7224"/>
        <v>0</v>
      </c>
      <c r="AC1807" s="191">
        <f t="shared" si="7224"/>
        <v>0</v>
      </c>
      <c r="AD1807" s="191">
        <f t="shared" si="7224"/>
        <v>0</v>
      </c>
      <c r="AE1807" s="191">
        <f t="shared" si="7224"/>
        <v>0</v>
      </c>
      <c r="AF1807" s="191">
        <f t="shared" si="7224"/>
        <v>0</v>
      </c>
      <c r="AG1807" s="191">
        <f t="shared" si="7224"/>
        <v>0</v>
      </c>
      <c r="AH1807" s="191">
        <f t="shared" si="7224"/>
        <v>0</v>
      </c>
      <c r="AJ1807" s="191">
        <f t="shared" si="7225"/>
        <v>0</v>
      </c>
      <c r="AK1807" s="191">
        <f t="shared" si="7225"/>
        <v>0</v>
      </c>
      <c r="AL1807" s="191">
        <f t="shared" si="7225"/>
        <v>0</v>
      </c>
      <c r="AM1807" s="191">
        <f t="shared" si="7225"/>
        <v>0</v>
      </c>
      <c r="AN1807" s="191">
        <f t="shared" si="7225"/>
        <v>0</v>
      </c>
      <c r="AO1807" s="191">
        <f t="shared" si="7225"/>
        <v>0</v>
      </c>
      <c r="AP1807" s="191">
        <f t="shared" si="7225"/>
        <v>0</v>
      </c>
      <c r="AQ1807" s="191">
        <f t="shared" si="7225"/>
        <v>0</v>
      </c>
      <c r="AR1807" s="191">
        <f t="shared" si="7225"/>
        <v>0</v>
      </c>
      <c r="AS1807" s="191">
        <f t="shared" si="7225"/>
        <v>0</v>
      </c>
      <c r="AT1807" s="191">
        <f t="shared" si="7225"/>
        <v>0</v>
      </c>
      <c r="AU1807" s="191">
        <f t="shared" si="7225"/>
        <v>0</v>
      </c>
      <c r="AW1807" s="191">
        <f t="shared" si="7226"/>
        <v>0</v>
      </c>
      <c r="AX1807" s="191">
        <f t="shared" si="7226"/>
        <v>0</v>
      </c>
      <c r="AY1807" s="191">
        <f t="shared" si="7226"/>
        <v>0</v>
      </c>
      <c r="AZ1807" s="191">
        <f t="shared" si="7226"/>
        <v>0</v>
      </c>
      <c r="BA1807" s="191">
        <f t="shared" si="7226"/>
        <v>0</v>
      </c>
      <c r="BB1807" s="191">
        <f t="shared" si="7226"/>
        <v>0</v>
      </c>
      <c r="BC1807" s="191">
        <f t="shared" si="7226"/>
        <v>0</v>
      </c>
      <c r="BD1807" s="191">
        <f t="shared" si="7226"/>
        <v>0</v>
      </c>
      <c r="BE1807" s="191">
        <f t="shared" si="7226"/>
        <v>0</v>
      </c>
      <c r="BF1807" s="191">
        <f t="shared" si="7226"/>
        <v>0</v>
      </c>
      <c r="BG1807" s="191">
        <f t="shared" si="7226"/>
        <v>0</v>
      </c>
      <c r="BH1807" s="191">
        <f t="shared" si="7226"/>
        <v>0</v>
      </c>
    </row>
    <row r="1808" spans="1:60" ht="16.5" hidden="1" customHeight="1" outlineLevel="1" x14ac:dyDescent="0.25">
      <c r="A1808" s="2">
        <f t="shared" si="7222"/>
        <v>101</v>
      </c>
      <c r="B1808" s="86">
        <f t="shared" si="7222"/>
        <v>0</v>
      </c>
      <c r="C1808" s="86">
        <f t="shared" si="7222"/>
        <v>0</v>
      </c>
      <c r="D1808" s="2">
        <f t="shared" si="7222"/>
        <v>0</v>
      </c>
      <c r="E1808" s="162">
        <f t="shared" si="7222"/>
        <v>0</v>
      </c>
      <c r="I1808" s="205">
        <v>0</v>
      </c>
      <c r="J1808" s="191">
        <f t="shared" ref="J1808:U1808" si="7233">J449-(J851+J1668)+J991</f>
        <v>0</v>
      </c>
      <c r="K1808" s="191">
        <f t="shared" si="7233"/>
        <v>0</v>
      </c>
      <c r="L1808" s="191">
        <f t="shared" si="7233"/>
        <v>0</v>
      </c>
      <c r="M1808" s="191">
        <f t="shared" si="7233"/>
        <v>0</v>
      </c>
      <c r="N1808" s="191">
        <f t="shared" si="7233"/>
        <v>0</v>
      </c>
      <c r="O1808" s="191">
        <f t="shared" si="7233"/>
        <v>0</v>
      </c>
      <c r="P1808" s="191">
        <f t="shared" si="7233"/>
        <v>0</v>
      </c>
      <c r="Q1808" s="191">
        <f t="shared" si="7233"/>
        <v>0</v>
      </c>
      <c r="R1808" s="191">
        <f t="shared" si="7233"/>
        <v>0</v>
      </c>
      <c r="S1808" s="191">
        <f t="shared" si="7233"/>
        <v>0</v>
      </c>
      <c r="T1808" s="191">
        <f t="shared" si="7233"/>
        <v>0</v>
      </c>
      <c r="U1808" s="191">
        <f t="shared" si="7233"/>
        <v>0</v>
      </c>
      <c r="W1808" s="191">
        <f t="shared" si="7224"/>
        <v>0</v>
      </c>
      <c r="X1808" s="191">
        <f t="shared" si="7224"/>
        <v>0</v>
      </c>
      <c r="Y1808" s="191">
        <f t="shared" si="7224"/>
        <v>0</v>
      </c>
      <c r="Z1808" s="191">
        <f t="shared" si="7224"/>
        <v>0</v>
      </c>
      <c r="AA1808" s="191">
        <f t="shared" si="7224"/>
        <v>0</v>
      </c>
      <c r="AB1808" s="191">
        <f t="shared" si="7224"/>
        <v>0</v>
      </c>
      <c r="AC1808" s="191">
        <f t="shared" si="7224"/>
        <v>0</v>
      </c>
      <c r="AD1808" s="191">
        <f t="shared" si="7224"/>
        <v>0</v>
      </c>
      <c r="AE1808" s="191">
        <f t="shared" si="7224"/>
        <v>0</v>
      </c>
      <c r="AF1808" s="191">
        <f t="shared" si="7224"/>
        <v>0</v>
      </c>
      <c r="AG1808" s="191">
        <f t="shared" si="7224"/>
        <v>0</v>
      </c>
      <c r="AH1808" s="191">
        <f t="shared" si="7224"/>
        <v>0</v>
      </c>
      <c r="AJ1808" s="191">
        <f t="shared" si="7225"/>
        <v>0</v>
      </c>
      <c r="AK1808" s="191">
        <f t="shared" si="7225"/>
        <v>0</v>
      </c>
      <c r="AL1808" s="191">
        <f t="shared" si="7225"/>
        <v>0</v>
      </c>
      <c r="AM1808" s="191">
        <f t="shared" si="7225"/>
        <v>0</v>
      </c>
      <c r="AN1808" s="191">
        <f t="shared" si="7225"/>
        <v>0</v>
      </c>
      <c r="AO1808" s="191">
        <f t="shared" si="7225"/>
        <v>0</v>
      </c>
      <c r="AP1808" s="191">
        <f t="shared" si="7225"/>
        <v>0</v>
      </c>
      <c r="AQ1808" s="191">
        <f t="shared" si="7225"/>
        <v>0</v>
      </c>
      <c r="AR1808" s="191">
        <f t="shared" si="7225"/>
        <v>0</v>
      </c>
      <c r="AS1808" s="191">
        <f t="shared" si="7225"/>
        <v>0</v>
      </c>
      <c r="AT1808" s="191">
        <f t="shared" si="7225"/>
        <v>0</v>
      </c>
      <c r="AU1808" s="191">
        <f t="shared" si="7225"/>
        <v>0</v>
      </c>
      <c r="AW1808" s="191">
        <f t="shared" si="7226"/>
        <v>0</v>
      </c>
      <c r="AX1808" s="191">
        <f t="shared" si="7226"/>
        <v>0</v>
      </c>
      <c r="AY1808" s="191">
        <f t="shared" si="7226"/>
        <v>0</v>
      </c>
      <c r="AZ1808" s="191">
        <f t="shared" si="7226"/>
        <v>0</v>
      </c>
      <c r="BA1808" s="191">
        <f t="shared" si="7226"/>
        <v>0</v>
      </c>
      <c r="BB1808" s="191">
        <f t="shared" si="7226"/>
        <v>0</v>
      </c>
      <c r="BC1808" s="191">
        <f t="shared" si="7226"/>
        <v>0</v>
      </c>
      <c r="BD1808" s="191">
        <f t="shared" si="7226"/>
        <v>0</v>
      </c>
      <c r="BE1808" s="191">
        <f t="shared" si="7226"/>
        <v>0</v>
      </c>
      <c r="BF1808" s="191">
        <f t="shared" si="7226"/>
        <v>0</v>
      </c>
      <c r="BG1808" s="191">
        <f t="shared" si="7226"/>
        <v>0</v>
      </c>
      <c r="BH1808" s="191">
        <f t="shared" si="7226"/>
        <v>0</v>
      </c>
    </row>
    <row r="1809" spans="1:60" ht="16.5" hidden="1" customHeight="1" outlineLevel="1" x14ac:dyDescent="0.25">
      <c r="A1809" s="2">
        <f t="shared" si="7222"/>
        <v>102</v>
      </c>
      <c r="B1809" s="86">
        <f t="shared" si="7222"/>
        <v>0</v>
      </c>
      <c r="C1809" s="86">
        <f t="shared" si="7222"/>
        <v>0</v>
      </c>
      <c r="D1809" s="2">
        <f t="shared" si="7222"/>
        <v>0</v>
      </c>
      <c r="E1809" s="162">
        <f t="shared" si="7222"/>
        <v>0</v>
      </c>
      <c r="I1809" s="205">
        <v>0</v>
      </c>
      <c r="J1809" s="191">
        <f t="shared" ref="J1809:U1809" si="7234">J450-(J852+J1669)+J992</f>
        <v>0</v>
      </c>
      <c r="K1809" s="191">
        <f t="shared" si="7234"/>
        <v>0</v>
      </c>
      <c r="L1809" s="191">
        <f t="shared" si="7234"/>
        <v>0</v>
      </c>
      <c r="M1809" s="191">
        <f t="shared" si="7234"/>
        <v>0</v>
      </c>
      <c r="N1809" s="191">
        <f t="shared" si="7234"/>
        <v>0</v>
      </c>
      <c r="O1809" s="191">
        <f t="shared" si="7234"/>
        <v>0</v>
      </c>
      <c r="P1809" s="191">
        <f t="shared" si="7234"/>
        <v>0</v>
      </c>
      <c r="Q1809" s="191">
        <f t="shared" si="7234"/>
        <v>0</v>
      </c>
      <c r="R1809" s="191">
        <f t="shared" si="7234"/>
        <v>0</v>
      </c>
      <c r="S1809" s="191">
        <f t="shared" si="7234"/>
        <v>0</v>
      </c>
      <c r="T1809" s="191">
        <f t="shared" si="7234"/>
        <v>0</v>
      </c>
      <c r="U1809" s="191">
        <f t="shared" si="7234"/>
        <v>0</v>
      </c>
      <c r="W1809" s="191">
        <f t="shared" si="7224"/>
        <v>0</v>
      </c>
      <c r="X1809" s="191">
        <f t="shared" si="7224"/>
        <v>0</v>
      </c>
      <c r="Y1809" s="191">
        <f t="shared" si="7224"/>
        <v>0</v>
      </c>
      <c r="Z1809" s="191">
        <f t="shared" si="7224"/>
        <v>0</v>
      </c>
      <c r="AA1809" s="191">
        <f t="shared" si="7224"/>
        <v>0</v>
      </c>
      <c r="AB1809" s="191">
        <f t="shared" si="7224"/>
        <v>0</v>
      </c>
      <c r="AC1809" s="191">
        <f t="shared" si="7224"/>
        <v>0</v>
      </c>
      <c r="AD1809" s="191">
        <f t="shared" si="7224"/>
        <v>0</v>
      </c>
      <c r="AE1809" s="191">
        <f t="shared" si="7224"/>
        <v>0</v>
      </c>
      <c r="AF1809" s="191">
        <f t="shared" si="7224"/>
        <v>0</v>
      </c>
      <c r="AG1809" s="191">
        <f t="shared" si="7224"/>
        <v>0</v>
      </c>
      <c r="AH1809" s="191">
        <f t="shared" si="7224"/>
        <v>0</v>
      </c>
      <c r="AJ1809" s="191">
        <f t="shared" si="7225"/>
        <v>0</v>
      </c>
      <c r="AK1809" s="191">
        <f t="shared" si="7225"/>
        <v>0</v>
      </c>
      <c r="AL1809" s="191">
        <f t="shared" si="7225"/>
        <v>0</v>
      </c>
      <c r="AM1809" s="191">
        <f t="shared" si="7225"/>
        <v>0</v>
      </c>
      <c r="AN1809" s="191">
        <f t="shared" si="7225"/>
        <v>0</v>
      </c>
      <c r="AO1809" s="191">
        <f t="shared" si="7225"/>
        <v>0</v>
      </c>
      <c r="AP1809" s="191">
        <f t="shared" si="7225"/>
        <v>0</v>
      </c>
      <c r="AQ1809" s="191">
        <f t="shared" si="7225"/>
        <v>0</v>
      </c>
      <c r="AR1809" s="191">
        <f t="shared" si="7225"/>
        <v>0</v>
      </c>
      <c r="AS1809" s="191">
        <f t="shared" si="7225"/>
        <v>0</v>
      </c>
      <c r="AT1809" s="191">
        <f t="shared" si="7225"/>
        <v>0</v>
      </c>
      <c r="AU1809" s="191">
        <f t="shared" si="7225"/>
        <v>0</v>
      </c>
      <c r="AW1809" s="191">
        <f t="shared" si="7226"/>
        <v>0</v>
      </c>
      <c r="AX1809" s="191">
        <f t="shared" si="7226"/>
        <v>0</v>
      </c>
      <c r="AY1809" s="191">
        <f t="shared" si="7226"/>
        <v>0</v>
      </c>
      <c r="AZ1809" s="191">
        <f t="shared" si="7226"/>
        <v>0</v>
      </c>
      <c r="BA1809" s="191">
        <f t="shared" si="7226"/>
        <v>0</v>
      </c>
      <c r="BB1809" s="191">
        <f t="shared" si="7226"/>
        <v>0</v>
      </c>
      <c r="BC1809" s="191">
        <f t="shared" si="7226"/>
        <v>0</v>
      </c>
      <c r="BD1809" s="191">
        <f t="shared" si="7226"/>
        <v>0</v>
      </c>
      <c r="BE1809" s="191">
        <f t="shared" si="7226"/>
        <v>0</v>
      </c>
      <c r="BF1809" s="191">
        <f t="shared" si="7226"/>
        <v>0</v>
      </c>
      <c r="BG1809" s="191">
        <f t="shared" si="7226"/>
        <v>0</v>
      </c>
      <c r="BH1809" s="191">
        <f t="shared" si="7226"/>
        <v>0</v>
      </c>
    </row>
    <row r="1810" spans="1:60" ht="16.5" hidden="1" customHeight="1" outlineLevel="1" x14ac:dyDescent="0.25">
      <c r="A1810" s="2">
        <f t="shared" si="7222"/>
        <v>103</v>
      </c>
      <c r="B1810" s="86">
        <f t="shared" si="7222"/>
        <v>0</v>
      </c>
      <c r="C1810" s="86">
        <f t="shared" si="7222"/>
        <v>0</v>
      </c>
      <c r="D1810" s="2">
        <f t="shared" si="7222"/>
        <v>0</v>
      </c>
      <c r="E1810" s="162">
        <f t="shared" si="7222"/>
        <v>0</v>
      </c>
      <c r="I1810" s="205">
        <v>0</v>
      </c>
      <c r="J1810" s="191">
        <f t="shared" ref="J1810:U1810" si="7235">J451-(J853+J1670)+J993</f>
        <v>0</v>
      </c>
      <c r="K1810" s="191">
        <f t="shared" si="7235"/>
        <v>0</v>
      </c>
      <c r="L1810" s="191">
        <f t="shared" si="7235"/>
        <v>0</v>
      </c>
      <c r="M1810" s="191">
        <f t="shared" si="7235"/>
        <v>0</v>
      </c>
      <c r="N1810" s="191">
        <f t="shared" si="7235"/>
        <v>0</v>
      </c>
      <c r="O1810" s="191">
        <f t="shared" si="7235"/>
        <v>0</v>
      </c>
      <c r="P1810" s="191">
        <f t="shared" si="7235"/>
        <v>0</v>
      </c>
      <c r="Q1810" s="191">
        <f t="shared" si="7235"/>
        <v>0</v>
      </c>
      <c r="R1810" s="191">
        <f t="shared" si="7235"/>
        <v>0</v>
      </c>
      <c r="S1810" s="191">
        <f t="shared" si="7235"/>
        <v>0</v>
      </c>
      <c r="T1810" s="191">
        <f t="shared" si="7235"/>
        <v>0</v>
      </c>
      <c r="U1810" s="191">
        <f t="shared" si="7235"/>
        <v>0</v>
      </c>
      <c r="W1810" s="191">
        <f t="shared" si="7224"/>
        <v>0</v>
      </c>
      <c r="X1810" s="191">
        <f t="shared" si="7224"/>
        <v>0</v>
      </c>
      <c r="Y1810" s="191">
        <f t="shared" si="7224"/>
        <v>0</v>
      </c>
      <c r="Z1810" s="191">
        <f t="shared" si="7224"/>
        <v>0</v>
      </c>
      <c r="AA1810" s="191">
        <f t="shared" si="7224"/>
        <v>0</v>
      </c>
      <c r="AB1810" s="191">
        <f t="shared" si="7224"/>
        <v>0</v>
      </c>
      <c r="AC1810" s="191">
        <f t="shared" si="7224"/>
        <v>0</v>
      </c>
      <c r="AD1810" s="191">
        <f t="shared" si="7224"/>
        <v>0</v>
      </c>
      <c r="AE1810" s="191">
        <f t="shared" si="7224"/>
        <v>0</v>
      </c>
      <c r="AF1810" s="191">
        <f t="shared" si="7224"/>
        <v>0</v>
      </c>
      <c r="AG1810" s="191">
        <f t="shared" si="7224"/>
        <v>0</v>
      </c>
      <c r="AH1810" s="191">
        <f t="shared" si="7224"/>
        <v>0</v>
      </c>
      <c r="AJ1810" s="191">
        <f t="shared" si="7225"/>
        <v>0</v>
      </c>
      <c r="AK1810" s="191">
        <f t="shared" si="7225"/>
        <v>0</v>
      </c>
      <c r="AL1810" s="191">
        <f t="shared" si="7225"/>
        <v>0</v>
      </c>
      <c r="AM1810" s="191">
        <f t="shared" si="7225"/>
        <v>0</v>
      </c>
      <c r="AN1810" s="191">
        <f t="shared" si="7225"/>
        <v>0</v>
      </c>
      <c r="AO1810" s="191">
        <f t="shared" si="7225"/>
        <v>0</v>
      </c>
      <c r="AP1810" s="191">
        <f t="shared" si="7225"/>
        <v>0</v>
      </c>
      <c r="AQ1810" s="191">
        <f t="shared" si="7225"/>
        <v>0</v>
      </c>
      <c r="AR1810" s="191">
        <f t="shared" si="7225"/>
        <v>0</v>
      </c>
      <c r="AS1810" s="191">
        <f t="shared" si="7225"/>
        <v>0</v>
      </c>
      <c r="AT1810" s="191">
        <f t="shared" si="7225"/>
        <v>0</v>
      </c>
      <c r="AU1810" s="191">
        <f t="shared" si="7225"/>
        <v>0</v>
      </c>
      <c r="AW1810" s="191">
        <f t="shared" si="7226"/>
        <v>0</v>
      </c>
      <c r="AX1810" s="191">
        <f t="shared" si="7226"/>
        <v>0</v>
      </c>
      <c r="AY1810" s="191">
        <f t="shared" si="7226"/>
        <v>0</v>
      </c>
      <c r="AZ1810" s="191">
        <f t="shared" si="7226"/>
        <v>0</v>
      </c>
      <c r="BA1810" s="191">
        <f t="shared" si="7226"/>
        <v>0</v>
      </c>
      <c r="BB1810" s="191">
        <f t="shared" si="7226"/>
        <v>0</v>
      </c>
      <c r="BC1810" s="191">
        <f t="shared" si="7226"/>
        <v>0</v>
      </c>
      <c r="BD1810" s="191">
        <f t="shared" si="7226"/>
        <v>0</v>
      </c>
      <c r="BE1810" s="191">
        <f t="shared" si="7226"/>
        <v>0</v>
      </c>
      <c r="BF1810" s="191">
        <f t="shared" si="7226"/>
        <v>0</v>
      </c>
      <c r="BG1810" s="191">
        <f t="shared" si="7226"/>
        <v>0</v>
      </c>
      <c r="BH1810" s="191">
        <f t="shared" si="7226"/>
        <v>0</v>
      </c>
    </row>
    <row r="1811" spans="1:60" ht="16.5" hidden="1" customHeight="1" outlineLevel="1" x14ac:dyDescent="0.25">
      <c r="A1811" s="2">
        <f t="shared" ref="A1811:E1820" si="7236">A110</f>
        <v>104</v>
      </c>
      <c r="B1811" s="86">
        <f t="shared" si="7236"/>
        <v>0</v>
      </c>
      <c r="C1811" s="86">
        <f t="shared" si="7236"/>
        <v>0</v>
      </c>
      <c r="D1811" s="2">
        <f t="shared" si="7236"/>
        <v>0</v>
      </c>
      <c r="E1811" s="162">
        <f t="shared" si="7236"/>
        <v>0</v>
      </c>
      <c r="I1811" s="205">
        <v>0</v>
      </c>
      <c r="J1811" s="191">
        <f t="shared" ref="J1811:U1811" si="7237">J452-(J854+J1671)+J994</f>
        <v>0</v>
      </c>
      <c r="K1811" s="191">
        <f t="shared" si="7237"/>
        <v>0</v>
      </c>
      <c r="L1811" s="191">
        <f t="shared" si="7237"/>
        <v>0</v>
      </c>
      <c r="M1811" s="191">
        <f t="shared" si="7237"/>
        <v>0</v>
      </c>
      <c r="N1811" s="191">
        <f t="shared" si="7237"/>
        <v>0</v>
      </c>
      <c r="O1811" s="191">
        <f t="shared" si="7237"/>
        <v>0</v>
      </c>
      <c r="P1811" s="191">
        <f t="shared" si="7237"/>
        <v>0</v>
      </c>
      <c r="Q1811" s="191">
        <f t="shared" si="7237"/>
        <v>0</v>
      </c>
      <c r="R1811" s="191">
        <f t="shared" si="7237"/>
        <v>0</v>
      </c>
      <c r="S1811" s="191">
        <f t="shared" si="7237"/>
        <v>0</v>
      </c>
      <c r="T1811" s="191">
        <f t="shared" si="7237"/>
        <v>0</v>
      </c>
      <c r="U1811" s="191">
        <f t="shared" si="7237"/>
        <v>0</v>
      </c>
      <c r="W1811" s="191">
        <f t="shared" ref="W1811:AH1820" si="7238">+SUMIFS(W$286:W$484,$D$286:$D$484,$D1811)-(SUMIFS(W$688:W$886,$D$688:$D$886,$D1811)+SUMIFS(W$1527:W$1703,$D$1527:$D$1703,$D1811))+SUMIFS(W$889:W$1026,$D$889:$D$1026,$D1811)</f>
        <v>0</v>
      </c>
      <c r="X1811" s="191">
        <f t="shared" si="7238"/>
        <v>0</v>
      </c>
      <c r="Y1811" s="191">
        <f t="shared" si="7238"/>
        <v>0</v>
      </c>
      <c r="Z1811" s="191">
        <f t="shared" si="7238"/>
        <v>0</v>
      </c>
      <c r="AA1811" s="191">
        <f t="shared" si="7238"/>
        <v>0</v>
      </c>
      <c r="AB1811" s="191">
        <f t="shared" si="7238"/>
        <v>0</v>
      </c>
      <c r="AC1811" s="191">
        <f t="shared" si="7238"/>
        <v>0</v>
      </c>
      <c r="AD1811" s="191">
        <f t="shared" si="7238"/>
        <v>0</v>
      </c>
      <c r="AE1811" s="191">
        <f t="shared" si="7238"/>
        <v>0</v>
      </c>
      <c r="AF1811" s="191">
        <f t="shared" si="7238"/>
        <v>0</v>
      </c>
      <c r="AG1811" s="191">
        <f t="shared" si="7238"/>
        <v>0</v>
      </c>
      <c r="AH1811" s="191">
        <f t="shared" si="7238"/>
        <v>0</v>
      </c>
      <c r="AJ1811" s="191">
        <f t="shared" ref="AJ1811:AU1820" si="7239">+SUMIFS(AJ$286:AJ$484,$D$286:$D$484,$D1811)-(SUMIFS(AJ$688:AJ$886,$D$688:$D$886,$D1811)+SUMIFS(AJ$1527:AJ$1703,$D$1527:$D$1703,$D1811))+SUMIFS(AJ$889:AJ$1026,$D$889:$D$1026,$D1811)</f>
        <v>0</v>
      </c>
      <c r="AK1811" s="191">
        <f t="shared" si="7239"/>
        <v>0</v>
      </c>
      <c r="AL1811" s="191">
        <f t="shared" si="7239"/>
        <v>0</v>
      </c>
      <c r="AM1811" s="191">
        <f t="shared" si="7239"/>
        <v>0</v>
      </c>
      <c r="AN1811" s="191">
        <f t="shared" si="7239"/>
        <v>0</v>
      </c>
      <c r="AO1811" s="191">
        <f t="shared" si="7239"/>
        <v>0</v>
      </c>
      <c r="AP1811" s="191">
        <f t="shared" si="7239"/>
        <v>0</v>
      </c>
      <c r="AQ1811" s="191">
        <f t="shared" si="7239"/>
        <v>0</v>
      </c>
      <c r="AR1811" s="191">
        <f t="shared" si="7239"/>
        <v>0</v>
      </c>
      <c r="AS1811" s="191">
        <f t="shared" si="7239"/>
        <v>0</v>
      </c>
      <c r="AT1811" s="191">
        <f t="shared" si="7239"/>
        <v>0</v>
      </c>
      <c r="AU1811" s="191">
        <f t="shared" si="7239"/>
        <v>0</v>
      </c>
      <c r="AW1811" s="191">
        <f t="shared" ref="AW1811:BH1820" si="7240">+SUMIFS(AW$286:AW$484,$D$286:$D$484,$D1811)-(SUMIFS(AW$688:AW$886,$D$688:$D$886,$D1811)+SUMIFS(AW$1527:AW$1703,$D$1527:$D$1703,$D1811))+SUMIFS(AW$889:AW$1026,$D$889:$D$1026,$D1811)</f>
        <v>0</v>
      </c>
      <c r="AX1811" s="191">
        <f t="shared" si="7240"/>
        <v>0</v>
      </c>
      <c r="AY1811" s="191">
        <f t="shared" si="7240"/>
        <v>0</v>
      </c>
      <c r="AZ1811" s="191">
        <f t="shared" si="7240"/>
        <v>0</v>
      </c>
      <c r="BA1811" s="191">
        <f t="shared" si="7240"/>
        <v>0</v>
      </c>
      <c r="BB1811" s="191">
        <f t="shared" si="7240"/>
        <v>0</v>
      </c>
      <c r="BC1811" s="191">
        <f t="shared" si="7240"/>
        <v>0</v>
      </c>
      <c r="BD1811" s="191">
        <f t="shared" si="7240"/>
        <v>0</v>
      </c>
      <c r="BE1811" s="191">
        <f t="shared" si="7240"/>
        <v>0</v>
      </c>
      <c r="BF1811" s="191">
        <f t="shared" si="7240"/>
        <v>0</v>
      </c>
      <c r="BG1811" s="191">
        <f t="shared" si="7240"/>
        <v>0</v>
      </c>
      <c r="BH1811" s="191">
        <f t="shared" si="7240"/>
        <v>0</v>
      </c>
    </row>
    <row r="1812" spans="1:60" ht="16.5" hidden="1" customHeight="1" outlineLevel="1" x14ac:dyDescent="0.25">
      <c r="A1812" s="2">
        <f t="shared" si="7236"/>
        <v>105</v>
      </c>
      <c r="B1812" s="86">
        <f t="shared" si="7236"/>
        <v>0</v>
      </c>
      <c r="C1812" s="86">
        <f t="shared" si="7236"/>
        <v>0</v>
      </c>
      <c r="D1812" s="2">
        <f t="shared" si="7236"/>
        <v>0</v>
      </c>
      <c r="E1812" s="162">
        <f t="shared" si="7236"/>
        <v>0</v>
      </c>
      <c r="I1812" s="205">
        <v>0</v>
      </c>
      <c r="J1812" s="191">
        <f t="shared" ref="J1812:U1812" si="7241">J453-(J855+J1672)+J995</f>
        <v>0</v>
      </c>
      <c r="K1812" s="191">
        <f t="shared" si="7241"/>
        <v>0</v>
      </c>
      <c r="L1812" s="191">
        <f t="shared" si="7241"/>
        <v>0</v>
      </c>
      <c r="M1812" s="191">
        <f t="shared" si="7241"/>
        <v>0</v>
      </c>
      <c r="N1812" s="191">
        <f t="shared" si="7241"/>
        <v>0</v>
      </c>
      <c r="O1812" s="191">
        <f t="shared" si="7241"/>
        <v>0</v>
      </c>
      <c r="P1812" s="191">
        <f t="shared" si="7241"/>
        <v>0</v>
      </c>
      <c r="Q1812" s="191">
        <f t="shared" si="7241"/>
        <v>0</v>
      </c>
      <c r="R1812" s="191">
        <f t="shared" si="7241"/>
        <v>0</v>
      </c>
      <c r="S1812" s="191">
        <f t="shared" si="7241"/>
        <v>0</v>
      </c>
      <c r="T1812" s="191">
        <f t="shared" si="7241"/>
        <v>0</v>
      </c>
      <c r="U1812" s="191">
        <f t="shared" si="7241"/>
        <v>0</v>
      </c>
      <c r="W1812" s="191">
        <f t="shared" si="7238"/>
        <v>0</v>
      </c>
      <c r="X1812" s="191">
        <f t="shared" si="7238"/>
        <v>0</v>
      </c>
      <c r="Y1812" s="191">
        <f t="shared" si="7238"/>
        <v>0</v>
      </c>
      <c r="Z1812" s="191">
        <f t="shared" si="7238"/>
        <v>0</v>
      </c>
      <c r="AA1812" s="191">
        <f t="shared" si="7238"/>
        <v>0</v>
      </c>
      <c r="AB1812" s="191">
        <f t="shared" si="7238"/>
        <v>0</v>
      </c>
      <c r="AC1812" s="191">
        <f t="shared" si="7238"/>
        <v>0</v>
      </c>
      <c r="AD1812" s="191">
        <f t="shared" si="7238"/>
        <v>0</v>
      </c>
      <c r="AE1812" s="191">
        <f t="shared" si="7238"/>
        <v>0</v>
      </c>
      <c r="AF1812" s="191">
        <f t="shared" si="7238"/>
        <v>0</v>
      </c>
      <c r="AG1812" s="191">
        <f t="shared" si="7238"/>
        <v>0</v>
      </c>
      <c r="AH1812" s="191">
        <f t="shared" si="7238"/>
        <v>0</v>
      </c>
      <c r="AJ1812" s="191">
        <f t="shared" si="7239"/>
        <v>0</v>
      </c>
      <c r="AK1812" s="191">
        <f t="shared" si="7239"/>
        <v>0</v>
      </c>
      <c r="AL1812" s="191">
        <f t="shared" si="7239"/>
        <v>0</v>
      </c>
      <c r="AM1812" s="191">
        <f t="shared" si="7239"/>
        <v>0</v>
      </c>
      <c r="AN1812" s="191">
        <f t="shared" si="7239"/>
        <v>0</v>
      </c>
      <c r="AO1812" s="191">
        <f t="shared" si="7239"/>
        <v>0</v>
      </c>
      <c r="AP1812" s="191">
        <f t="shared" si="7239"/>
        <v>0</v>
      </c>
      <c r="AQ1812" s="191">
        <f t="shared" si="7239"/>
        <v>0</v>
      </c>
      <c r="AR1812" s="191">
        <f t="shared" si="7239"/>
        <v>0</v>
      </c>
      <c r="AS1812" s="191">
        <f t="shared" si="7239"/>
        <v>0</v>
      </c>
      <c r="AT1812" s="191">
        <f t="shared" si="7239"/>
        <v>0</v>
      </c>
      <c r="AU1812" s="191">
        <f t="shared" si="7239"/>
        <v>0</v>
      </c>
      <c r="AW1812" s="191">
        <f t="shared" si="7240"/>
        <v>0</v>
      </c>
      <c r="AX1812" s="191">
        <f t="shared" si="7240"/>
        <v>0</v>
      </c>
      <c r="AY1812" s="191">
        <f t="shared" si="7240"/>
        <v>0</v>
      </c>
      <c r="AZ1812" s="191">
        <f t="shared" si="7240"/>
        <v>0</v>
      </c>
      <c r="BA1812" s="191">
        <f t="shared" si="7240"/>
        <v>0</v>
      </c>
      <c r="BB1812" s="191">
        <f t="shared" si="7240"/>
        <v>0</v>
      </c>
      <c r="BC1812" s="191">
        <f t="shared" si="7240"/>
        <v>0</v>
      </c>
      <c r="BD1812" s="191">
        <f t="shared" si="7240"/>
        <v>0</v>
      </c>
      <c r="BE1812" s="191">
        <f t="shared" si="7240"/>
        <v>0</v>
      </c>
      <c r="BF1812" s="191">
        <f t="shared" si="7240"/>
        <v>0</v>
      </c>
      <c r="BG1812" s="191">
        <f t="shared" si="7240"/>
        <v>0</v>
      </c>
      <c r="BH1812" s="191">
        <f t="shared" si="7240"/>
        <v>0</v>
      </c>
    </row>
    <row r="1813" spans="1:60" ht="16.5" hidden="1" customHeight="1" outlineLevel="1" x14ac:dyDescent="0.25">
      <c r="A1813" s="2">
        <f t="shared" si="7236"/>
        <v>106</v>
      </c>
      <c r="B1813" s="86">
        <f t="shared" si="7236"/>
        <v>0</v>
      </c>
      <c r="C1813" s="86">
        <f t="shared" si="7236"/>
        <v>0</v>
      </c>
      <c r="D1813" s="2">
        <f t="shared" si="7236"/>
        <v>0</v>
      </c>
      <c r="E1813" s="162">
        <f t="shared" si="7236"/>
        <v>0</v>
      </c>
      <c r="I1813" s="205">
        <v>0</v>
      </c>
      <c r="J1813" s="191">
        <f t="shared" ref="J1813:U1813" si="7242">J454-(J856+J1673)+J996</f>
        <v>0</v>
      </c>
      <c r="K1813" s="191">
        <f t="shared" si="7242"/>
        <v>0</v>
      </c>
      <c r="L1813" s="191">
        <f t="shared" si="7242"/>
        <v>0</v>
      </c>
      <c r="M1813" s="191">
        <f t="shared" si="7242"/>
        <v>0</v>
      </c>
      <c r="N1813" s="191">
        <f t="shared" si="7242"/>
        <v>0</v>
      </c>
      <c r="O1813" s="191">
        <f t="shared" si="7242"/>
        <v>0</v>
      </c>
      <c r="P1813" s="191">
        <f t="shared" si="7242"/>
        <v>0</v>
      </c>
      <c r="Q1813" s="191">
        <f t="shared" si="7242"/>
        <v>0</v>
      </c>
      <c r="R1813" s="191">
        <f t="shared" si="7242"/>
        <v>0</v>
      </c>
      <c r="S1813" s="191">
        <f t="shared" si="7242"/>
        <v>0</v>
      </c>
      <c r="T1813" s="191">
        <f t="shared" si="7242"/>
        <v>0</v>
      </c>
      <c r="U1813" s="191">
        <f t="shared" si="7242"/>
        <v>0</v>
      </c>
      <c r="W1813" s="191">
        <f t="shared" si="7238"/>
        <v>0</v>
      </c>
      <c r="X1813" s="191">
        <f t="shared" si="7238"/>
        <v>0</v>
      </c>
      <c r="Y1813" s="191">
        <f t="shared" si="7238"/>
        <v>0</v>
      </c>
      <c r="Z1813" s="191">
        <f t="shared" si="7238"/>
        <v>0</v>
      </c>
      <c r="AA1813" s="191">
        <f t="shared" si="7238"/>
        <v>0</v>
      </c>
      <c r="AB1813" s="191">
        <f t="shared" si="7238"/>
        <v>0</v>
      </c>
      <c r="AC1813" s="191">
        <f t="shared" si="7238"/>
        <v>0</v>
      </c>
      <c r="AD1813" s="191">
        <f t="shared" si="7238"/>
        <v>0</v>
      </c>
      <c r="AE1813" s="191">
        <f t="shared" si="7238"/>
        <v>0</v>
      </c>
      <c r="AF1813" s="191">
        <f t="shared" si="7238"/>
        <v>0</v>
      </c>
      <c r="AG1813" s="191">
        <f t="shared" si="7238"/>
        <v>0</v>
      </c>
      <c r="AH1813" s="191">
        <f t="shared" si="7238"/>
        <v>0</v>
      </c>
      <c r="AJ1813" s="191">
        <f t="shared" si="7239"/>
        <v>0</v>
      </c>
      <c r="AK1813" s="191">
        <f t="shared" si="7239"/>
        <v>0</v>
      </c>
      <c r="AL1813" s="191">
        <f t="shared" si="7239"/>
        <v>0</v>
      </c>
      <c r="AM1813" s="191">
        <f t="shared" si="7239"/>
        <v>0</v>
      </c>
      <c r="AN1813" s="191">
        <f t="shared" si="7239"/>
        <v>0</v>
      </c>
      <c r="AO1813" s="191">
        <f t="shared" si="7239"/>
        <v>0</v>
      </c>
      <c r="AP1813" s="191">
        <f t="shared" si="7239"/>
        <v>0</v>
      </c>
      <c r="AQ1813" s="191">
        <f t="shared" si="7239"/>
        <v>0</v>
      </c>
      <c r="AR1813" s="191">
        <f t="shared" si="7239"/>
        <v>0</v>
      </c>
      <c r="AS1813" s="191">
        <f t="shared" si="7239"/>
        <v>0</v>
      </c>
      <c r="AT1813" s="191">
        <f t="shared" si="7239"/>
        <v>0</v>
      </c>
      <c r="AU1813" s="191">
        <f t="shared" si="7239"/>
        <v>0</v>
      </c>
      <c r="AW1813" s="191">
        <f t="shared" si="7240"/>
        <v>0</v>
      </c>
      <c r="AX1813" s="191">
        <f t="shared" si="7240"/>
        <v>0</v>
      </c>
      <c r="AY1813" s="191">
        <f t="shared" si="7240"/>
        <v>0</v>
      </c>
      <c r="AZ1813" s="191">
        <f t="shared" si="7240"/>
        <v>0</v>
      </c>
      <c r="BA1813" s="191">
        <f t="shared" si="7240"/>
        <v>0</v>
      </c>
      <c r="BB1813" s="191">
        <f t="shared" si="7240"/>
        <v>0</v>
      </c>
      <c r="BC1813" s="191">
        <f t="shared" si="7240"/>
        <v>0</v>
      </c>
      <c r="BD1813" s="191">
        <f t="shared" si="7240"/>
        <v>0</v>
      </c>
      <c r="BE1813" s="191">
        <f t="shared" si="7240"/>
        <v>0</v>
      </c>
      <c r="BF1813" s="191">
        <f t="shared" si="7240"/>
        <v>0</v>
      </c>
      <c r="BG1813" s="191">
        <f t="shared" si="7240"/>
        <v>0</v>
      </c>
      <c r="BH1813" s="191">
        <f t="shared" si="7240"/>
        <v>0</v>
      </c>
    </row>
    <row r="1814" spans="1:60" ht="16.5" hidden="1" customHeight="1" outlineLevel="1" x14ac:dyDescent="0.25">
      <c r="A1814" s="2">
        <f t="shared" si="7236"/>
        <v>107</v>
      </c>
      <c r="B1814" s="86">
        <f t="shared" si="7236"/>
        <v>0</v>
      </c>
      <c r="C1814" s="86">
        <f t="shared" si="7236"/>
        <v>0</v>
      </c>
      <c r="D1814" s="2">
        <f t="shared" si="7236"/>
        <v>0</v>
      </c>
      <c r="E1814" s="162">
        <f t="shared" si="7236"/>
        <v>0</v>
      </c>
      <c r="I1814" s="205">
        <v>0</v>
      </c>
      <c r="J1814" s="191">
        <f t="shared" ref="J1814:U1814" si="7243">J455-(J857+J1674)+J997</f>
        <v>0</v>
      </c>
      <c r="K1814" s="191">
        <f t="shared" si="7243"/>
        <v>0</v>
      </c>
      <c r="L1814" s="191">
        <f t="shared" si="7243"/>
        <v>0</v>
      </c>
      <c r="M1814" s="191">
        <f t="shared" si="7243"/>
        <v>0</v>
      </c>
      <c r="N1814" s="191">
        <f t="shared" si="7243"/>
        <v>0</v>
      </c>
      <c r="O1814" s="191">
        <f t="shared" si="7243"/>
        <v>0</v>
      </c>
      <c r="P1814" s="191">
        <f t="shared" si="7243"/>
        <v>0</v>
      </c>
      <c r="Q1814" s="191">
        <f t="shared" si="7243"/>
        <v>0</v>
      </c>
      <c r="R1814" s="191">
        <f t="shared" si="7243"/>
        <v>0</v>
      </c>
      <c r="S1814" s="191">
        <f t="shared" si="7243"/>
        <v>0</v>
      </c>
      <c r="T1814" s="191">
        <f t="shared" si="7243"/>
        <v>0</v>
      </c>
      <c r="U1814" s="191">
        <f t="shared" si="7243"/>
        <v>0</v>
      </c>
      <c r="W1814" s="191">
        <f t="shared" si="7238"/>
        <v>0</v>
      </c>
      <c r="X1814" s="191">
        <f t="shared" si="7238"/>
        <v>0</v>
      </c>
      <c r="Y1814" s="191">
        <f t="shared" si="7238"/>
        <v>0</v>
      </c>
      <c r="Z1814" s="191">
        <f t="shared" si="7238"/>
        <v>0</v>
      </c>
      <c r="AA1814" s="191">
        <f t="shared" si="7238"/>
        <v>0</v>
      </c>
      <c r="AB1814" s="191">
        <f t="shared" si="7238"/>
        <v>0</v>
      </c>
      <c r="AC1814" s="191">
        <f t="shared" si="7238"/>
        <v>0</v>
      </c>
      <c r="AD1814" s="191">
        <f t="shared" si="7238"/>
        <v>0</v>
      </c>
      <c r="AE1814" s="191">
        <f t="shared" si="7238"/>
        <v>0</v>
      </c>
      <c r="AF1814" s="191">
        <f t="shared" si="7238"/>
        <v>0</v>
      </c>
      <c r="AG1814" s="191">
        <f t="shared" si="7238"/>
        <v>0</v>
      </c>
      <c r="AH1814" s="191">
        <f t="shared" si="7238"/>
        <v>0</v>
      </c>
      <c r="AJ1814" s="191">
        <f t="shared" si="7239"/>
        <v>0</v>
      </c>
      <c r="AK1814" s="191">
        <f t="shared" si="7239"/>
        <v>0</v>
      </c>
      <c r="AL1814" s="191">
        <f t="shared" si="7239"/>
        <v>0</v>
      </c>
      <c r="AM1814" s="191">
        <f t="shared" si="7239"/>
        <v>0</v>
      </c>
      <c r="AN1814" s="191">
        <f t="shared" si="7239"/>
        <v>0</v>
      </c>
      <c r="AO1814" s="191">
        <f t="shared" si="7239"/>
        <v>0</v>
      </c>
      <c r="AP1814" s="191">
        <f t="shared" si="7239"/>
        <v>0</v>
      </c>
      <c r="AQ1814" s="191">
        <f t="shared" si="7239"/>
        <v>0</v>
      </c>
      <c r="AR1814" s="191">
        <f t="shared" si="7239"/>
        <v>0</v>
      </c>
      <c r="AS1814" s="191">
        <f t="shared" si="7239"/>
        <v>0</v>
      </c>
      <c r="AT1814" s="191">
        <f t="shared" si="7239"/>
        <v>0</v>
      </c>
      <c r="AU1814" s="191">
        <f t="shared" si="7239"/>
        <v>0</v>
      </c>
      <c r="AW1814" s="191">
        <f t="shared" si="7240"/>
        <v>0</v>
      </c>
      <c r="AX1814" s="191">
        <f t="shared" si="7240"/>
        <v>0</v>
      </c>
      <c r="AY1814" s="191">
        <f t="shared" si="7240"/>
        <v>0</v>
      </c>
      <c r="AZ1814" s="191">
        <f t="shared" si="7240"/>
        <v>0</v>
      </c>
      <c r="BA1814" s="191">
        <f t="shared" si="7240"/>
        <v>0</v>
      </c>
      <c r="BB1814" s="191">
        <f t="shared" si="7240"/>
        <v>0</v>
      </c>
      <c r="BC1814" s="191">
        <f t="shared" si="7240"/>
        <v>0</v>
      </c>
      <c r="BD1814" s="191">
        <f t="shared" si="7240"/>
        <v>0</v>
      </c>
      <c r="BE1814" s="191">
        <f t="shared" si="7240"/>
        <v>0</v>
      </c>
      <c r="BF1814" s="191">
        <f t="shared" si="7240"/>
        <v>0</v>
      </c>
      <c r="BG1814" s="191">
        <f t="shared" si="7240"/>
        <v>0</v>
      </c>
      <c r="BH1814" s="191">
        <f t="shared" si="7240"/>
        <v>0</v>
      </c>
    </row>
    <row r="1815" spans="1:60" ht="16.5" hidden="1" customHeight="1" outlineLevel="1" x14ac:dyDescent="0.25">
      <c r="A1815" s="2">
        <f t="shared" si="7236"/>
        <v>108</v>
      </c>
      <c r="B1815" s="86">
        <f t="shared" si="7236"/>
        <v>0</v>
      </c>
      <c r="C1815" s="86">
        <f t="shared" si="7236"/>
        <v>0</v>
      </c>
      <c r="D1815" s="2">
        <f t="shared" si="7236"/>
        <v>0</v>
      </c>
      <c r="E1815" s="162">
        <f t="shared" si="7236"/>
        <v>0</v>
      </c>
      <c r="I1815" s="205">
        <v>0</v>
      </c>
      <c r="J1815" s="191">
        <f t="shared" ref="J1815:U1815" si="7244">J456-(J858+J1675)+J998</f>
        <v>0</v>
      </c>
      <c r="K1815" s="191">
        <f t="shared" si="7244"/>
        <v>0</v>
      </c>
      <c r="L1815" s="191">
        <f t="shared" si="7244"/>
        <v>0</v>
      </c>
      <c r="M1815" s="191">
        <f t="shared" si="7244"/>
        <v>0</v>
      </c>
      <c r="N1815" s="191">
        <f t="shared" si="7244"/>
        <v>0</v>
      </c>
      <c r="O1815" s="191">
        <f t="shared" si="7244"/>
        <v>0</v>
      </c>
      <c r="P1815" s="191">
        <f t="shared" si="7244"/>
        <v>0</v>
      </c>
      <c r="Q1815" s="191">
        <f t="shared" si="7244"/>
        <v>0</v>
      </c>
      <c r="R1815" s="191">
        <f t="shared" si="7244"/>
        <v>0</v>
      </c>
      <c r="S1815" s="191">
        <f t="shared" si="7244"/>
        <v>0</v>
      </c>
      <c r="T1815" s="191">
        <f t="shared" si="7244"/>
        <v>0</v>
      </c>
      <c r="U1815" s="191">
        <f t="shared" si="7244"/>
        <v>0</v>
      </c>
      <c r="W1815" s="191">
        <f t="shared" si="7238"/>
        <v>0</v>
      </c>
      <c r="X1815" s="191">
        <f t="shared" si="7238"/>
        <v>0</v>
      </c>
      <c r="Y1815" s="191">
        <f t="shared" si="7238"/>
        <v>0</v>
      </c>
      <c r="Z1815" s="191">
        <f t="shared" si="7238"/>
        <v>0</v>
      </c>
      <c r="AA1815" s="191">
        <f t="shared" si="7238"/>
        <v>0</v>
      </c>
      <c r="AB1815" s="191">
        <f t="shared" si="7238"/>
        <v>0</v>
      </c>
      <c r="AC1815" s="191">
        <f t="shared" si="7238"/>
        <v>0</v>
      </c>
      <c r="AD1815" s="191">
        <f t="shared" si="7238"/>
        <v>0</v>
      </c>
      <c r="AE1815" s="191">
        <f t="shared" si="7238"/>
        <v>0</v>
      </c>
      <c r="AF1815" s="191">
        <f t="shared" si="7238"/>
        <v>0</v>
      </c>
      <c r="AG1815" s="191">
        <f t="shared" si="7238"/>
        <v>0</v>
      </c>
      <c r="AH1815" s="191">
        <f t="shared" si="7238"/>
        <v>0</v>
      </c>
      <c r="AJ1815" s="191">
        <f t="shared" si="7239"/>
        <v>0</v>
      </c>
      <c r="AK1815" s="191">
        <f t="shared" si="7239"/>
        <v>0</v>
      </c>
      <c r="AL1815" s="191">
        <f t="shared" si="7239"/>
        <v>0</v>
      </c>
      <c r="AM1815" s="191">
        <f t="shared" si="7239"/>
        <v>0</v>
      </c>
      <c r="AN1815" s="191">
        <f t="shared" si="7239"/>
        <v>0</v>
      </c>
      <c r="AO1815" s="191">
        <f t="shared" si="7239"/>
        <v>0</v>
      </c>
      <c r="AP1815" s="191">
        <f t="shared" si="7239"/>
        <v>0</v>
      </c>
      <c r="AQ1815" s="191">
        <f t="shared" si="7239"/>
        <v>0</v>
      </c>
      <c r="AR1815" s="191">
        <f t="shared" si="7239"/>
        <v>0</v>
      </c>
      <c r="AS1815" s="191">
        <f t="shared" si="7239"/>
        <v>0</v>
      </c>
      <c r="AT1815" s="191">
        <f t="shared" si="7239"/>
        <v>0</v>
      </c>
      <c r="AU1815" s="191">
        <f t="shared" si="7239"/>
        <v>0</v>
      </c>
      <c r="AW1815" s="191">
        <f t="shared" si="7240"/>
        <v>0</v>
      </c>
      <c r="AX1815" s="191">
        <f t="shared" si="7240"/>
        <v>0</v>
      </c>
      <c r="AY1815" s="191">
        <f t="shared" si="7240"/>
        <v>0</v>
      </c>
      <c r="AZ1815" s="191">
        <f t="shared" si="7240"/>
        <v>0</v>
      </c>
      <c r="BA1815" s="191">
        <f t="shared" si="7240"/>
        <v>0</v>
      </c>
      <c r="BB1815" s="191">
        <f t="shared" si="7240"/>
        <v>0</v>
      </c>
      <c r="BC1815" s="191">
        <f t="shared" si="7240"/>
        <v>0</v>
      </c>
      <c r="BD1815" s="191">
        <f t="shared" si="7240"/>
        <v>0</v>
      </c>
      <c r="BE1815" s="191">
        <f t="shared" si="7240"/>
        <v>0</v>
      </c>
      <c r="BF1815" s="191">
        <f t="shared" si="7240"/>
        <v>0</v>
      </c>
      <c r="BG1815" s="191">
        <f t="shared" si="7240"/>
        <v>0</v>
      </c>
      <c r="BH1815" s="191">
        <f t="shared" si="7240"/>
        <v>0</v>
      </c>
    </row>
    <row r="1816" spans="1:60" ht="16.5" hidden="1" customHeight="1" outlineLevel="1" x14ac:dyDescent="0.25">
      <c r="A1816" s="2">
        <f t="shared" si="7236"/>
        <v>109</v>
      </c>
      <c r="B1816" s="86">
        <f t="shared" si="7236"/>
        <v>0</v>
      </c>
      <c r="C1816" s="86">
        <f t="shared" si="7236"/>
        <v>0</v>
      </c>
      <c r="D1816" s="2">
        <f t="shared" si="7236"/>
        <v>0</v>
      </c>
      <c r="E1816" s="162">
        <f t="shared" si="7236"/>
        <v>0</v>
      </c>
      <c r="I1816" s="205">
        <v>0</v>
      </c>
      <c r="J1816" s="191">
        <f t="shared" ref="J1816:U1816" si="7245">J457-(J859+J1676)+J999</f>
        <v>0</v>
      </c>
      <c r="K1816" s="191">
        <f t="shared" si="7245"/>
        <v>0</v>
      </c>
      <c r="L1816" s="191">
        <f t="shared" si="7245"/>
        <v>0</v>
      </c>
      <c r="M1816" s="191">
        <f t="shared" si="7245"/>
        <v>0</v>
      </c>
      <c r="N1816" s="191">
        <f t="shared" si="7245"/>
        <v>0</v>
      </c>
      <c r="O1816" s="191">
        <f t="shared" si="7245"/>
        <v>0</v>
      </c>
      <c r="P1816" s="191">
        <f t="shared" si="7245"/>
        <v>0</v>
      </c>
      <c r="Q1816" s="191">
        <f t="shared" si="7245"/>
        <v>0</v>
      </c>
      <c r="R1816" s="191">
        <f t="shared" si="7245"/>
        <v>0</v>
      </c>
      <c r="S1816" s="191">
        <f t="shared" si="7245"/>
        <v>0</v>
      </c>
      <c r="T1816" s="191">
        <f t="shared" si="7245"/>
        <v>0</v>
      </c>
      <c r="U1816" s="191">
        <f t="shared" si="7245"/>
        <v>0</v>
      </c>
      <c r="W1816" s="191">
        <f t="shared" si="7238"/>
        <v>0</v>
      </c>
      <c r="X1816" s="191">
        <f t="shared" si="7238"/>
        <v>0</v>
      </c>
      <c r="Y1816" s="191">
        <f t="shared" si="7238"/>
        <v>0</v>
      </c>
      <c r="Z1816" s="191">
        <f t="shared" si="7238"/>
        <v>0</v>
      </c>
      <c r="AA1816" s="191">
        <f t="shared" si="7238"/>
        <v>0</v>
      </c>
      <c r="AB1816" s="191">
        <f t="shared" si="7238"/>
        <v>0</v>
      </c>
      <c r="AC1816" s="191">
        <f t="shared" si="7238"/>
        <v>0</v>
      </c>
      <c r="AD1816" s="191">
        <f t="shared" si="7238"/>
        <v>0</v>
      </c>
      <c r="AE1816" s="191">
        <f t="shared" si="7238"/>
        <v>0</v>
      </c>
      <c r="AF1816" s="191">
        <f t="shared" si="7238"/>
        <v>0</v>
      </c>
      <c r="AG1816" s="191">
        <f t="shared" si="7238"/>
        <v>0</v>
      </c>
      <c r="AH1816" s="191">
        <f t="shared" si="7238"/>
        <v>0</v>
      </c>
      <c r="AJ1816" s="191">
        <f t="shared" si="7239"/>
        <v>0</v>
      </c>
      <c r="AK1816" s="191">
        <f t="shared" si="7239"/>
        <v>0</v>
      </c>
      <c r="AL1816" s="191">
        <f t="shared" si="7239"/>
        <v>0</v>
      </c>
      <c r="AM1816" s="191">
        <f t="shared" si="7239"/>
        <v>0</v>
      </c>
      <c r="AN1816" s="191">
        <f t="shared" si="7239"/>
        <v>0</v>
      </c>
      <c r="AO1816" s="191">
        <f t="shared" si="7239"/>
        <v>0</v>
      </c>
      <c r="AP1816" s="191">
        <f t="shared" si="7239"/>
        <v>0</v>
      </c>
      <c r="AQ1816" s="191">
        <f t="shared" si="7239"/>
        <v>0</v>
      </c>
      <c r="AR1816" s="191">
        <f t="shared" si="7239"/>
        <v>0</v>
      </c>
      <c r="AS1816" s="191">
        <f t="shared" si="7239"/>
        <v>0</v>
      </c>
      <c r="AT1816" s="191">
        <f t="shared" si="7239"/>
        <v>0</v>
      </c>
      <c r="AU1816" s="191">
        <f t="shared" si="7239"/>
        <v>0</v>
      </c>
      <c r="AW1816" s="191">
        <f t="shared" si="7240"/>
        <v>0</v>
      </c>
      <c r="AX1816" s="191">
        <f t="shared" si="7240"/>
        <v>0</v>
      </c>
      <c r="AY1816" s="191">
        <f t="shared" si="7240"/>
        <v>0</v>
      </c>
      <c r="AZ1816" s="191">
        <f t="shared" si="7240"/>
        <v>0</v>
      </c>
      <c r="BA1816" s="191">
        <f t="shared" si="7240"/>
        <v>0</v>
      </c>
      <c r="BB1816" s="191">
        <f t="shared" si="7240"/>
        <v>0</v>
      </c>
      <c r="BC1816" s="191">
        <f t="shared" si="7240"/>
        <v>0</v>
      </c>
      <c r="BD1816" s="191">
        <f t="shared" si="7240"/>
        <v>0</v>
      </c>
      <c r="BE1816" s="191">
        <f t="shared" si="7240"/>
        <v>0</v>
      </c>
      <c r="BF1816" s="191">
        <f t="shared" si="7240"/>
        <v>0</v>
      </c>
      <c r="BG1816" s="191">
        <f t="shared" si="7240"/>
        <v>0</v>
      </c>
      <c r="BH1816" s="191">
        <f t="shared" si="7240"/>
        <v>0</v>
      </c>
    </row>
    <row r="1817" spans="1:60" ht="16.5" hidden="1" customHeight="1" outlineLevel="1" x14ac:dyDescent="0.25">
      <c r="A1817" s="2">
        <f t="shared" si="7236"/>
        <v>110</v>
      </c>
      <c r="B1817" s="86">
        <f t="shared" si="7236"/>
        <v>0</v>
      </c>
      <c r="C1817" s="86">
        <f t="shared" si="7236"/>
        <v>0</v>
      </c>
      <c r="D1817" s="2">
        <f t="shared" si="7236"/>
        <v>0</v>
      </c>
      <c r="E1817" s="162">
        <f t="shared" si="7236"/>
        <v>0</v>
      </c>
      <c r="I1817" s="205">
        <v>0</v>
      </c>
      <c r="J1817" s="191">
        <f t="shared" ref="J1817:U1817" si="7246">J458-(J860+J1677)+J1000</f>
        <v>0</v>
      </c>
      <c r="K1817" s="191">
        <f t="shared" si="7246"/>
        <v>0</v>
      </c>
      <c r="L1817" s="191">
        <f t="shared" si="7246"/>
        <v>0</v>
      </c>
      <c r="M1817" s="191">
        <f t="shared" si="7246"/>
        <v>0</v>
      </c>
      <c r="N1817" s="191">
        <f t="shared" si="7246"/>
        <v>0</v>
      </c>
      <c r="O1817" s="191">
        <f t="shared" si="7246"/>
        <v>0</v>
      </c>
      <c r="P1817" s="191">
        <f t="shared" si="7246"/>
        <v>0</v>
      </c>
      <c r="Q1817" s="191">
        <f t="shared" si="7246"/>
        <v>0</v>
      </c>
      <c r="R1817" s="191">
        <f t="shared" si="7246"/>
        <v>0</v>
      </c>
      <c r="S1817" s="191">
        <f t="shared" si="7246"/>
        <v>0</v>
      </c>
      <c r="T1817" s="191">
        <f t="shared" si="7246"/>
        <v>0</v>
      </c>
      <c r="U1817" s="191">
        <f t="shared" si="7246"/>
        <v>0</v>
      </c>
      <c r="W1817" s="191">
        <f t="shared" si="7238"/>
        <v>0</v>
      </c>
      <c r="X1817" s="191">
        <f t="shared" si="7238"/>
        <v>0</v>
      </c>
      <c r="Y1817" s="191">
        <f t="shared" si="7238"/>
        <v>0</v>
      </c>
      <c r="Z1817" s="191">
        <f t="shared" si="7238"/>
        <v>0</v>
      </c>
      <c r="AA1817" s="191">
        <f t="shared" si="7238"/>
        <v>0</v>
      </c>
      <c r="AB1817" s="191">
        <f t="shared" si="7238"/>
        <v>0</v>
      </c>
      <c r="AC1817" s="191">
        <f t="shared" si="7238"/>
        <v>0</v>
      </c>
      <c r="AD1817" s="191">
        <f t="shared" si="7238"/>
        <v>0</v>
      </c>
      <c r="AE1817" s="191">
        <f t="shared" si="7238"/>
        <v>0</v>
      </c>
      <c r="AF1817" s="191">
        <f t="shared" si="7238"/>
        <v>0</v>
      </c>
      <c r="AG1817" s="191">
        <f t="shared" si="7238"/>
        <v>0</v>
      </c>
      <c r="AH1817" s="191">
        <f t="shared" si="7238"/>
        <v>0</v>
      </c>
      <c r="AJ1817" s="191">
        <f t="shared" si="7239"/>
        <v>0</v>
      </c>
      <c r="AK1817" s="191">
        <f t="shared" si="7239"/>
        <v>0</v>
      </c>
      <c r="AL1817" s="191">
        <f t="shared" si="7239"/>
        <v>0</v>
      </c>
      <c r="AM1817" s="191">
        <f t="shared" si="7239"/>
        <v>0</v>
      </c>
      <c r="AN1817" s="191">
        <f t="shared" si="7239"/>
        <v>0</v>
      </c>
      <c r="AO1817" s="191">
        <f t="shared" si="7239"/>
        <v>0</v>
      </c>
      <c r="AP1817" s="191">
        <f t="shared" si="7239"/>
        <v>0</v>
      </c>
      <c r="AQ1817" s="191">
        <f t="shared" si="7239"/>
        <v>0</v>
      </c>
      <c r="AR1817" s="191">
        <f t="shared" si="7239"/>
        <v>0</v>
      </c>
      <c r="AS1817" s="191">
        <f t="shared" si="7239"/>
        <v>0</v>
      </c>
      <c r="AT1817" s="191">
        <f t="shared" si="7239"/>
        <v>0</v>
      </c>
      <c r="AU1817" s="191">
        <f t="shared" si="7239"/>
        <v>0</v>
      </c>
      <c r="AW1817" s="191">
        <f t="shared" si="7240"/>
        <v>0</v>
      </c>
      <c r="AX1817" s="191">
        <f t="shared" si="7240"/>
        <v>0</v>
      </c>
      <c r="AY1817" s="191">
        <f t="shared" si="7240"/>
        <v>0</v>
      </c>
      <c r="AZ1817" s="191">
        <f t="shared" si="7240"/>
        <v>0</v>
      </c>
      <c r="BA1817" s="191">
        <f t="shared" si="7240"/>
        <v>0</v>
      </c>
      <c r="BB1817" s="191">
        <f t="shared" si="7240"/>
        <v>0</v>
      </c>
      <c r="BC1817" s="191">
        <f t="shared" si="7240"/>
        <v>0</v>
      </c>
      <c r="BD1817" s="191">
        <f t="shared" si="7240"/>
        <v>0</v>
      </c>
      <c r="BE1817" s="191">
        <f t="shared" si="7240"/>
        <v>0</v>
      </c>
      <c r="BF1817" s="191">
        <f t="shared" si="7240"/>
        <v>0</v>
      </c>
      <c r="BG1817" s="191">
        <f t="shared" si="7240"/>
        <v>0</v>
      </c>
      <c r="BH1817" s="191">
        <f t="shared" si="7240"/>
        <v>0</v>
      </c>
    </row>
    <row r="1818" spans="1:60" ht="16.5" hidden="1" customHeight="1" outlineLevel="1" x14ac:dyDescent="0.25">
      <c r="A1818" s="2">
        <f t="shared" si="7236"/>
        <v>111</v>
      </c>
      <c r="B1818" s="86">
        <f t="shared" si="7236"/>
        <v>0</v>
      </c>
      <c r="C1818" s="86">
        <f t="shared" si="7236"/>
        <v>0</v>
      </c>
      <c r="D1818" s="2">
        <f t="shared" si="7236"/>
        <v>0</v>
      </c>
      <c r="E1818" s="162">
        <f t="shared" si="7236"/>
        <v>0</v>
      </c>
      <c r="I1818" s="205">
        <v>0</v>
      </c>
      <c r="J1818" s="191">
        <f t="shared" ref="J1818:U1818" si="7247">J459-(J861+J1678)+J1001</f>
        <v>0</v>
      </c>
      <c r="K1818" s="191">
        <f t="shared" si="7247"/>
        <v>0</v>
      </c>
      <c r="L1818" s="191">
        <f t="shared" si="7247"/>
        <v>0</v>
      </c>
      <c r="M1818" s="191">
        <f t="shared" si="7247"/>
        <v>0</v>
      </c>
      <c r="N1818" s="191">
        <f t="shared" si="7247"/>
        <v>0</v>
      </c>
      <c r="O1818" s="191">
        <f t="shared" si="7247"/>
        <v>0</v>
      </c>
      <c r="P1818" s="191">
        <f t="shared" si="7247"/>
        <v>0</v>
      </c>
      <c r="Q1818" s="191">
        <f t="shared" si="7247"/>
        <v>0</v>
      </c>
      <c r="R1818" s="191">
        <f t="shared" si="7247"/>
        <v>0</v>
      </c>
      <c r="S1818" s="191">
        <f t="shared" si="7247"/>
        <v>0</v>
      </c>
      <c r="T1818" s="191">
        <f t="shared" si="7247"/>
        <v>0</v>
      </c>
      <c r="U1818" s="191">
        <f t="shared" si="7247"/>
        <v>0</v>
      </c>
      <c r="W1818" s="191">
        <f t="shared" si="7238"/>
        <v>0</v>
      </c>
      <c r="X1818" s="191">
        <f t="shared" si="7238"/>
        <v>0</v>
      </c>
      <c r="Y1818" s="191">
        <f t="shared" si="7238"/>
        <v>0</v>
      </c>
      <c r="Z1818" s="191">
        <f t="shared" si="7238"/>
        <v>0</v>
      </c>
      <c r="AA1818" s="191">
        <f t="shared" si="7238"/>
        <v>0</v>
      </c>
      <c r="AB1818" s="191">
        <f t="shared" si="7238"/>
        <v>0</v>
      </c>
      <c r="AC1818" s="191">
        <f t="shared" si="7238"/>
        <v>0</v>
      </c>
      <c r="AD1818" s="191">
        <f t="shared" si="7238"/>
        <v>0</v>
      </c>
      <c r="AE1818" s="191">
        <f t="shared" si="7238"/>
        <v>0</v>
      </c>
      <c r="AF1818" s="191">
        <f t="shared" si="7238"/>
        <v>0</v>
      </c>
      <c r="AG1818" s="191">
        <f t="shared" si="7238"/>
        <v>0</v>
      </c>
      <c r="AH1818" s="191">
        <f t="shared" si="7238"/>
        <v>0</v>
      </c>
      <c r="AJ1818" s="191">
        <f t="shared" si="7239"/>
        <v>0</v>
      </c>
      <c r="AK1818" s="191">
        <f t="shared" si="7239"/>
        <v>0</v>
      </c>
      <c r="AL1818" s="191">
        <f t="shared" si="7239"/>
        <v>0</v>
      </c>
      <c r="AM1818" s="191">
        <f t="shared" si="7239"/>
        <v>0</v>
      </c>
      <c r="AN1818" s="191">
        <f t="shared" si="7239"/>
        <v>0</v>
      </c>
      <c r="AO1818" s="191">
        <f t="shared" si="7239"/>
        <v>0</v>
      </c>
      <c r="AP1818" s="191">
        <f t="shared" si="7239"/>
        <v>0</v>
      </c>
      <c r="AQ1818" s="191">
        <f t="shared" si="7239"/>
        <v>0</v>
      </c>
      <c r="AR1818" s="191">
        <f t="shared" si="7239"/>
        <v>0</v>
      </c>
      <c r="AS1818" s="191">
        <f t="shared" si="7239"/>
        <v>0</v>
      </c>
      <c r="AT1818" s="191">
        <f t="shared" si="7239"/>
        <v>0</v>
      </c>
      <c r="AU1818" s="191">
        <f t="shared" si="7239"/>
        <v>0</v>
      </c>
      <c r="AW1818" s="191">
        <f t="shared" si="7240"/>
        <v>0</v>
      </c>
      <c r="AX1818" s="191">
        <f t="shared" si="7240"/>
        <v>0</v>
      </c>
      <c r="AY1818" s="191">
        <f t="shared" si="7240"/>
        <v>0</v>
      </c>
      <c r="AZ1818" s="191">
        <f t="shared" si="7240"/>
        <v>0</v>
      </c>
      <c r="BA1818" s="191">
        <f t="shared" si="7240"/>
        <v>0</v>
      </c>
      <c r="BB1818" s="191">
        <f t="shared" si="7240"/>
        <v>0</v>
      </c>
      <c r="BC1818" s="191">
        <f t="shared" si="7240"/>
        <v>0</v>
      </c>
      <c r="BD1818" s="191">
        <f t="shared" si="7240"/>
        <v>0</v>
      </c>
      <c r="BE1818" s="191">
        <f t="shared" si="7240"/>
        <v>0</v>
      </c>
      <c r="BF1818" s="191">
        <f t="shared" si="7240"/>
        <v>0</v>
      </c>
      <c r="BG1818" s="191">
        <f t="shared" si="7240"/>
        <v>0</v>
      </c>
      <c r="BH1818" s="191">
        <f t="shared" si="7240"/>
        <v>0</v>
      </c>
    </row>
    <row r="1819" spans="1:60" ht="16.5" hidden="1" customHeight="1" outlineLevel="1" x14ac:dyDescent="0.25">
      <c r="A1819" s="2">
        <f t="shared" si="7236"/>
        <v>112</v>
      </c>
      <c r="B1819" s="86">
        <f t="shared" si="7236"/>
        <v>0</v>
      </c>
      <c r="C1819" s="86">
        <f t="shared" si="7236"/>
        <v>0</v>
      </c>
      <c r="D1819" s="2">
        <f t="shared" si="7236"/>
        <v>0</v>
      </c>
      <c r="E1819" s="162">
        <f t="shared" si="7236"/>
        <v>0</v>
      </c>
      <c r="I1819" s="205">
        <v>0</v>
      </c>
      <c r="J1819" s="191">
        <f t="shared" ref="J1819:U1819" si="7248">J460-(J862+J1679)+J1002</f>
        <v>0</v>
      </c>
      <c r="K1819" s="191">
        <f t="shared" si="7248"/>
        <v>0</v>
      </c>
      <c r="L1819" s="191">
        <f t="shared" si="7248"/>
        <v>0</v>
      </c>
      <c r="M1819" s="191">
        <f t="shared" si="7248"/>
        <v>0</v>
      </c>
      <c r="N1819" s="191">
        <f t="shared" si="7248"/>
        <v>0</v>
      </c>
      <c r="O1819" s="191">
        <f t="shared" si="7248"/>
        <v>0</v>
      </c>
      <c r="P1819" s="191">
        <f t="shared" si="7248"/>
        <v>0</v>
      </c>
      <c r="Q1819" s="191">
        <f t="shared" si="7248"/>
        <v>0</v>
      </c>
      <c r="R1819" s="191">
        <f t="shared" si="7248"/>
        <v>0</v>
      </c>
      <c r="S1819" s="191">
        <f t="shared" si="7248"/>
        <v>0</v>
      </c>
      <c r="T1819" s="191">
        <f t="shared" si="7248"/>
        <v>0</v>
      </c>
      <c r="U1819" s="191">
        <f t="shared" si="7248"/>
        <v>0</v>
      </c>
      <c r="W1819" s="191">
        <f t="shared" si="7238"/>
        <v>0</v>
      </c>
      <c r="X1819" s="191">
        <f t="shared" si="7238"/>
        <v>0</v>
      </c>
      <c r="Y1819" s="191">
        <f t="shared" si="7238"/>
        <v>0</v>
      </c>
      <c r="Z1819" s="191">
        <f t="shared" si="7238"/>
        <v>0</v>
      </c>
      <c r="AA1819" s="191">
        <f t="shared" si="7238"/>
        <v>0</v>
      </c>
      <c r="AB1819" s="191">
        <f t="shared" si="7238"/>
        <v>0</v>
      </c>
      <c r="AC1819" s="191">
        <f t="shared" si="7238"/>
        <v>0</v>
      </c>
      <c r="AD1819" s="191">
        <f t="shared" si="7238"/>
        <v>0</v>
      </c>
      <c r="AE1819" s="191">
        <f t="shared" si="7238"/>
        <v>0</v>
      </c>
      <c r="AF1819" s="191">
        <f t="shared" si="7238"/>
        <v>0</v>
      </c>
      <c r="AG1819" s="191">
        <f t="shared" si="7238"/>
        <v>0</v>
      </c>
      <c r="AH1819" s="191">
        <f t="shared" si="7238"/>
        <v>0</v>
      </c>
      <c r="AJ1819" s="191">
        <f t="shared" si="7239"/>
        <v>0</v>
      </c>
      <c r="AK1819" s="191">
        <f t="shared" si="7239"/>
        <v>0</v>
      </c>
      <c r="AL1819" s="191">
        <f t="shared" si="7239"/>
        <v>0</v>
      </c>
      <c r="AM1819" s="191">
        <f t="shared" si="7239"/>
        <v>0</v>
      </c>
      <c r="AN1819" s="191">
        <f t="shared" si="7239"/>
        <v>0</v>
      </c>
      <c r="AO1819" s="191">
        <f t="shared" si="7239"/>
        <v>0</v>
      </c>
      <c r="AP1819" s="191">
        <f t="shared" si="7239"/>
        <v>0</v>
      </c>
      <c r="AQ1819" s="191">
        <f t="shared" si="7239"/>
        <v>0</v>
      </c>
      <c r="AR1819" s="191">
        <f t="shared" si="7239"/>
        <v>0</v>
      </c>
      <c r="AS1819" s="191">
        <f t="shared" si="7239"/>
        <v>0</v>
      </c>
      <c r="AT1819" s="191">
        <f t="shared" si="7239"/>
        <v>0</v>
      </c>
      <c r="AU1819" s="191">
        <f t="shared" si="7239"/>
        <v>0</v>
      </c>
      <c r="AW1819" s="191">
        <f t="shared" si="7240"/>
        <v>0</v>
      </c>
      <c r="AX1819" s="191">
        <f t="shared" si="7240"/>
        <v>0</v>
      </c>
      <c r="AY1819" s="191">
        <f t="shared" si="7240"/>
        <v>0</v>
      </c>
      <c r="AZ1819" s="191">
        <f t="shared" si="7240"/>
        <v>0</v>
      </c>
      <c r="BA1819" s="191">
        <f t="shared" si="7240"/>
        <v>0</v>
      </c>
      <c r="BB1819" s="191">
        <f t="shared" si="7240"/>
        <v>0</v>
      </c>
      <c r="BC1819" s="191">
        <f t="shared" si="7240"/>
        <v>0</v>
      </c>
      <c r="BD1819" s="191">
        <f t="shared" si="7240"/>
        <v>0</v>
      </c>
      <c r="BE1819" s="191">
        <f t="shared" si="7240"/>
        <v>0</v>
      </c>
      <c r="BF1819" s="191">
        <f t="shared" si="7240"/>
        <v>0</v>
      </c>
      <c r="BG1819" s="191">
        <f t="shared" si="7240"/>
        <v>0</v>
      </c>
      <c r="BH1819" s="191">
        <f t="shared" si="7240"/>
        <v>0</v>
      </c>
    </row>
    <row r="1820" spans="1:60" ht="16.5" hidden="1" customHeight="1" outlineLevel="1" x14ac:dyDescent="0.25">
      <c r="A1820" s="2">
        <f t="shared" si="7236"/>
        <v>113</v>
      </c>
      <c r="B1820" s="86">
        <f t="shared" si="7236"/>
        <v>0</v>
      </c>
      <c r="C1820" s="86">
        <f t="shared" si="7236"/>
        <v>0</v>
      </c>
      <c r="D1820" s="2">
        <f t="shared" si="7236"/>
        <v>0</v>
      </c>
      <c r="E1820" s="162">
        <f t="shared" si="7236"/>
        <v>0</v>
      </c>
      <c r="I1820" s="205">
        <v>0</v>
      </c>
      <c r="J1820" s="191">
        <f t="shared" ref="J1820:U1820" si="7249">J461-(J863+J1680)+J1003</f>
        <v>0</v>
      </c>
      <c r="K1820" s="191">
        <f t="shared" si="7249"/>
        <v>0</v>
      </c>
      <c r="L1820" s="191">
        <f t="shared" si="7249"/>
        <v>0</v>
      </c>
      <c r="M1820" s="191">
        <f t="shared" si="7249"/>
        <v>0</v>
      </c>
      <c r="N1820" s="191">
        <f t="shared" si="7249"/>
        <v>0</v>
      </c>
      <c r="O1820" s="191">
        <f t="shared" si="7249"/>
        <v>0</v>
      </c>
      <c r="P1820" s="191">
        <f t="shared" si="7249"/>
        <v>0</v>
      </c>
      <c r="Q1820" s="191">
        <f t="shared" si="7249"/>
        <v>0</v>
      </c>
      <c r="R1820" s="191">
        <f t="shared" si="7249"/>
        <v>0</v>
      </c>
      <c r="S1820" s="191">
        <f t="shared" si="7249"/>
        <v>0</v>
      </c>
      <c r="T1820" s="191">
        <f t="shared" si="7249"/>
        <v>0</v>
      </c>
      <c r="U1820" s="191">
        <f t="shared" si="7249"/>
        <v>0</v>
      </c>
      <c r="W1820" s="191">
        <f t="shared" si="7238"/>
        <v>0</v>
      </c>
      <c r="X1820" s="191">
        <f t="shared" si="7238"/>
        <v>0</v>
      </c>
      <c r="Y1820" s="191">
        <f t="shared" si="7238"/>
        <v>0</v>
      </c>
      <c r="Z1820" s="191">
        <f t="shared" si="7238"/>
        <v>0</v>
      </c>
      <c r="AA1820" s="191">
        <f t="shared" si="7238"/>
        <v>0</v>
      </c>
      <c r="AB1820" s="191">
        <f t="shared" si="7238"/>
        <v>0</v>
      </c>
      <c r="AC1820" s="191">
        <f t="shared" si="7238"/>
        <v>0</v>
      </c>
      <c r="AD1820" s="191">
        <f t="shared" si="7238"/>
        <v>0</v>
      </c>
      <c r="AE1820" s="191">
        <f t="shared" si="7238"/>
        <v>0</v>
      </c>
      <c r="AF1820" s="191">
        <f t="shared" si="7238"/>
        <v>0</v>
      </c>
      <c r="AG1820" s="191">
        <f t="shared" si="7238"/>
        <v>0</v>
      </c>
      <c r="AH1820" s="191">
        <f t="shared" si="7238"/>
        <v>0</v>
      </c>
      <c r="AJ1820" s="191">
        <f t="shared" si="7239"/>
        <v>0</v>
      </c>
      <c r="AK1820" s="191">
        <f t="shared" si="7239"/>
        <v>0</v>
      </c>
      <c r="AL1820" s="191">
        <f t="shared" si="7239"/>
        <v>0</v>
      </c>
      <c r="AM1820" s="191">
        <f t="shared" si="7239"/>
        <v>0</v>
      </c>
      <c r="AN1820" s="191">
        <f t="shared" si="7239"/>
        <v>0</v>
      </c>
      <c r="AO1820" s="191">
        <f t="shared" si="7239"/>
        <v>0</v>
      </c>
      <c r="AP1820" s="191">
        <f t="shared" si="7239"/>
        <v>0</v>
      </c>
      <c r="AQ1820" s="191">
        <f t="shared" si="7239"/>
        <v>0</v>
      </c>
      <c r="AR1820" s="191">
        <f t="shared" si="7239"/>
        <v>0</v>
      </c>
      <c r="AS1820" s="191">
        <f t="shared" si="7239"/>
        <v>0</v>
      </c>
      <c r="AT1820" s="191">
        <f t="shared" si="7239"/>
        <v>0</v>
      </c>
      <c r="AU1820" s="191">
        <f t="shared" si="7239"/>
        <v>0</v>
      </c>
      <c r="AW1820" s="191">
        <f t="shared" si="7240"/>
        <v>0</v>
      </c>
      <c r="AX1820" s="191">
        <f t="shared" si="7240"/>
        <v>0</v>
      </c>
      <c r="AY1820" s="191">
        <f t="shared" si="7240"/>
        <v>0</v>
      </c>
      <c r="AZ1820" s="191">
        <f t="shared" si="7240"/>
        <v>0</v>
      </c>
      <c r="BA1820" s="191">
        <f t="shared" si="7240"/>
        <v>0</v>
      </c>
      <c r="BB1820" s="191">
        <f t="shared" si="7240"/>
        <v>0</v>
      </c>
      <c r="BC1820" s="191">
        <f t="shared" si="7240"/>
        <v>0</v>
      </c>
      <c r="BD1820" s="191">
        <f t="shared" si="7240"/>
        <v>0</v>
      </c>
      <c r="BE1820" s="191">
        <f t="shared" si="7240"/>
        <v>0</v>
      </c>
      <c r="BF1820" s="191">
        <f t="shared" si="7240"/>
        <v>0</v>
      </c>
      <c r="BG1820" s="191">
        <f t="shared" si="7240"/>
        <v>0</v>
      </c>
      <c r="BH1820" s="191">
        <f t="shared" si="7240"/>
        <v>0</v>
      </c>
    </row>
    <row r="1821" spans="1:60" ht="16.5" hidden="1" customHeight="1" outlineLevel="1" x14ac:dyDescent="0.25">
      <c r="A1821" s="2">
        <f t="shared" ref="A1821:E1830" si="7250">A120</f>
        <v>114</v>
      </c>
      <c r="B1821" s="86">
        <f t="shared" si="7250"/>
        <v>0</v>
      </c>
      <c r="C1821" s="86">
        <f t="shared" si="7250"/>
        <v>0</v>
      </c>
      <c r="D1821" s="2">
        <f t="shared" si="7250"/>
        <v>0</v>
      </c>
      <c r="E1821" s="162">
        <f t="shared" si="7250"/>
        <v>0</v>
      </c>
      <c r="I1821" s="205">
        <v>0</v>
      </c>
      <c r="J1821" s="191">
        <f t="shared" ref="J1821:U1821" si="7251">J462-(J864+J1681)+J1004</f>
        <v>0</v>
      </c>
      <c r="K1821" s="191">
        <f t="shared" si="7251"/>
        <v>0</v>
      </c>
      <c r="L1821" s="191">
        <f t="shared" si="7251"/>
        <v>0</v>
      </c>
      <c r="M1821" s="191">
        <f t="shared" si="7251"/>
        <v>0</v>
      </c>
      <c r="N1821" s="191">
        <f t="shared" si="7251"/>
        <v>0</v>
      </c>
      <c r="O1821" s="191">
        <f t="shared" si="7251"/>
        <v>0</v>
      </c>
      <c r="P1821" s="191">
        <f t="shared" si="7251"/>
        <v>0</v>
      </c>
      <c r="Q1821" s="191">
        <f t="shared" si="7251"/>
        <v>0</v>
      </c>
      <c r="R1821" s="191">
        <f t="shared" si="7251"/>
        <v>0</v>
      </c>
      <c r="S1821" s="191">
        <f t="shared" si="7251"/>
        <v>0</v>
      </c>
      <c r="T1821" s="191">
        <f t="shared" si="7251"/>
        <v>0</v>
      </c>
      <c r="U1821" s="191">
        <f t="shared" si="7251"/>
        <v>0</v>
      </c>
      <c r="W1821" s="191">
        <f t="shared" ref="W1821:AH1830" si="7252">+SUMIFS(W$286:W$484,$D$286:$D$484,$D1821)-(SUMIFS(W$688:W$886,$D$688:$D$886,$D1821)+SUMIFS(W$1527:W$1703,$D$1527:$D$1703,$D1821))+SUMIFS(W$889:W$1026,$D$889:$D$1026,$D1821)</f>
        <v>0</v>
      </c>
      <c r="X1821" s="191">
        <f t="shared" si="7252"/>
        <v>0</v>
      </c>
      <c r="Y1821" s="191">
        <f t="shared" si="7252"/>
        <v>0</v>
      </c>
      <c r="Z1821" s="191">
        <f t="shared" si="7252"/>
        <v>0</v>
      </c>
      <c r="AA1821" s="191">
        <f t="shared" si="7252"/>
        <v>0</v>
      </c>
      <c r="AB1821" s="191">
        <f t="shared" si="7252"/>
        <v>0</v>
      </c>
      <c r="AC1821" s="191">
        <f t="shared" si="7252"/>
        <v>0</v>
      </c>
      <c r="AD1821" s="191">
        <f t="shared" si="7252"/>
        <v>0</v>
      </c>
      <c r="AE1821" s="191">
        <f t="shared" si="7252"/>
        <v>0</v>
      </c>
      <c r="AF1821" s="191">
        <f t="shared" si="7252"/>
        <v>0</v>
      </c>
      <c r="AG1821" s="191">
        <f t="shared" si="7252"/>
        <v>0</v>
      </c>
      <c r="AH1821" s="191">
        <f t="shared" si="7252"/>
        <v>0</v>
      </c>
      <c r="AJ1821" s="191">
        <f t="shared" ref="AJ1821:AU1830" si="7253">+SUMIFS(AJ$286:AJ$484,$D$286:$D$484,$D1821)-(SUMIFS(AJ$688:AJ$886,$D$688:$D$886,$D1821)+SUMIFS(AJ$1527:AJ$1703,$D$1527:$D$1703,$D1821))+SUMIFS(AJ$889:AJ$1026,$D$889:$D$1026,$D1821)</f>
        <v>0</v>
      </c>
      <c r="AK1821" s="191">
        <f t="shared" si="7253"/>
        <v>0</v>
      </c>
      <c r="AL1821" s="191">
        <f t="shared" si="7253"/>
        <v>0</v>
      </c>
      <c r="AM1821" s="191">
        <f t="shared" si="7253"/>
        <v>0</v>
      </c>
      <c r="AN1821" s="191">
        <f t="shared" si="7253"/>
        <v>0</v>
      </c>
      <c r="AO1821" s="191">
        <f t="shared" si="7253"/>
        <v>0</v>
      </c>
      <c r="AP1821" s="191">
        <f t="shared" si="7253"/>
        <v>0</v>
      </c>
      <c r="AQ1821" s="191">
        <f t="shared" si="7253"/>
        <v>0</v>
      </c>
      <c r="AR1821" s="191">
        <f t="shared" si="7253"/>
        <v>0</v>
      </c>
      <c r="AS1821" s="191">
        <f t="shared" si="7253"/>
        <v>0</v>
      </c>
      <c r="AT1821" s="191">
        <f t="shared" si="7253"/>
        <v>0</v>
      </c>
      <c r="AU1821" s="191">
        <f t="shared" si="7253"/>
        <v>0</v>
      </c>
      <c r="AW1821" s="191">
        <f t="shared" ref="AW1821:BH1830" si="7254">+SUMIFS(AW$286:AW$484,$D$286:$D$484,$D1821)-(SUMIFS(AW$688:AW$886,$D$688:$D$886,$D1821)+SUMIFS(AW$1527:AW$1703,$D$1527:$D$1703,$D1821))+SUMIFS(AW$889:AW$1026,$D$889:$D$1026,$D1821)</f>
        <v>0</v>
      </c>
      <c r="AX1821" s="191">
        <f t="shared" si="7254"/>
        <v>0</v>
      </c>
      <c r="AY1821" s="191">
        <f t="shared" si="7254"/>
        <v>0</v>
      </c>
      <c r="AZ1821" s="191">
        <f t="shared" si="7254"/>
        <v>0</v>
      </c>
      <c r="BA1821" s="191">
        <f t="shared" si="7254"/>
        <v>0</v>
      </c>
      <c r="BB1821" s="191">
        <f t="shared" si="7254"/>
        <v>0</v>
      </c>
      <c r="BC1821" s="191">
        <f t="shared" si="7254"/>
        <v>0</v>
      </c>
      <c r="BD1821" s="191">
        <f t="shared" si="7254"/>
        <v>0</v>
      </c>
      <c r="BE1821" s="191">
        <f t="shared" si="7254"/>
        <v>0</v>
      </c>
      <c r="BF1821" s="191">
        <f t="shared" si="7254"/>
        <v>0</v>
      </c>
      <c r="BG1821" s="191">
        <f t="shared" si="7254"/>
        <v>0</v>
      </c>
      <c r="BH1821" s="191">
        <f t="shared" si="7254"/>
        <v>0</v>
      </c>
    </row>
    <row r="1822" spans="1:60" ht="16.5" hidden="1" customHeight="1" outlineLevel="1" x14ac:dyDescent="0.25">
      <c r="A1822" s="2">
        <f t="shared" si="7250"/>
        <v>115</v>
      </c>
      <c r="B1822" s="86">
        <f t="shared" si="7250"/>
        <v>0</v>
      </c>
      <c r="C1822" s="86">
        <f t="shared" si="7250"/>
        <v>0</v>
      </c>
      <c r="D1822" s="2">
        <f t="shared" si="7250"/>
        <v>0</v>
      </c>
      <c r="E1822" s="162">
        <f t="shared" si="7250"/>
        <v>0</v>
      </c>
      <c r="I1822" s="205">
        <v>0</v>
      </c>
      <c r="J1822" s="191">
        <f t="shared" ref="J1822:U1822" si="7255">J463-(J865+J1682)+J1005</f>
        <v>0</v>
      </c>
      <c r="K1822" s="191">
        <f t="shared" si="7255"/>
        <v>0</v>
      </c>
      <c r="L1822" s="191">
        <f t="shared" si="7255"/>
        <v>0</v>
      </c>
      <c r="M1822" s="191">
        <f t="shared" si="7255"/>
        <v>0</v>
      </c>
      <c r="N1822" s="191">
        <f t="shared" si="7255"/>
        <v>0</v>
      </c>
      <c r="O1822" s="191">
        <f t="shared" si="7255"/>
        <v>0</v>
      </c>
      <c r="P1822" s="191">
        <f t="shared" si="7255"/>
        <v>0</v>
      </c>
      <c r="Q1822" s="191">
        <f t="shared" si="7255"/>
        <v>0</v>
      </c>
      <c r="R1822" s="191">
        <f t="shared" si="7255"/>
        <v>0</v>
      </c>
      <c r="S1822" s="191">
        <f t="shared" si="7255"/>
        <v>0</v>
      </c>
      <c r="T1822" s="191">
        <f t="shared" si="7255"/>
        <v>0</v>
      </c>
      <c r="U1822" s="191">
        <f t="shared" si="7255"/>
        <v>0</v>
      </c>
      <c r="W1822" s="191">
        <f t="shared" si="7252"/>
        <v>0</v>
      </c>
      <c r="X1822" s="191">
        <f t="shared" si="7252"/>
        <v>0</v>
      </c>
      <c r="Y1822" s="191">
        <f t="shared" si="7252"/>
        <v>0</v>
      </c>
      <c r="Z1822" s="191">
        <f t="shared" si="7252"/>
        <v>0</v>
      </c>
      <c r="AA1822" s="191">
        <f t="shared" si="7252"/>
        <v>0</v>
      </c>
      <c r="AB1822" s="191">
        <f t="shared" si="7252"/>
        <v>0</v>
      </c>
      <c r="AC1822" s="191">
        <f t="shared" si="7252"/>
        <v>0</v>
      </c>
      <c r="AD1822" s="191">
        <f t="shared" si="7252"/>
        <v>0</v>
      </c>
      <c r="AE1822" s="191">
        <f t="shared" si="7252"/>
        <v>0</v>
      </c>
      <c r="AF1822" s="191">
        <f t="shared" si="7252"/>
        <v>0</v>
      </c>
      <c r="AG1822" s="191">
        <f t="shared" si="7252"/>
        <v>0</v>
      </c>
      <c r="AH1822" s="191">
        <f t="shared" si="7252"/>
        <v>0</v>
      </c>
      <c r="AJ1822" s="191">
        <f t="shared" si="7253"/>
        <v>0</v>
      </c>
      <c r="AK1822" s="191">
        <f t="shared" si="7253"/>
        <v>0</v>
      </c>
      <c r="AL1822" s="191">
        <f t="shared" si="7253"/>
        <v>0</v>
      </c>
      <c r="AM1822" s="191">
        <f t="shared" si="7253"/>
        <v>0</v>
      </c>
      <c r="AN1822" s="191">
        <f t="shared" si="7253"/>
        <v>0</v>
      </c>
      <c r="AO1822" s="191">
        <f t="shared" si="7253"/>
        <v>0</v>
      </c>
      <c r="AP1822" s="191">
        <f t="shared" si="7253"/>
        <v>0</v>
      </c>
      <c r="AQ1822" s="191">
        <f t="shared" si="7253"/>
        <v>0</v>
      </c>
      <c r="AR1822" s="191">
        <f t="shared" si="7253"/>
        <v>0</v>
      </c>
      <c r="AS1822" s="191">
        <f t="shared" si="7253"/>
        <v>0</v>
      </c>
      <c r="AT1822" s="191">
        <f t="shared" si="7253"/>
        <v>0</v>
      </c>
      <c r="AU1822" s="191">
        <f t="shared" si="7253"/>
        <v>0</v>
      </c>
      <c r="AW1822" s="191">
        <f t="shared" si="7254"/>
        <v>0</v>
      </c>
      <c r="AX1822" s="191">
        <f t="shared" si="7254"/>
        <v>0</v>
      </c>
      <c r="AY1822" s="191">
        <f t="shared" si="7254"/>
        <v>0</v>
      </c>
      <c r="AZ1822" s="191">
        <f t="shared" si="7254"/>
        <v>0</v>
      </c>
      <c r="BA1822" s="191">
        <f t="shared" si="7254"/>
        <v>0</v>
      </c>
      <c r="BB1822" s="191">
        <f t="shared" si="7254"/>
        <v>0</v>
      </c>
      <c r="BC1822" s="191">
        <f t="shared" si="7254"/>
        <v>0</v>
      </c>
      <c r="BD1822" s="191">
        <f t="shared" si="7254"/>
        <v>0</v>
      </c>
      <c r="BE1822" s="191">
        <f t="shared" si="7254"/>
        <v>0</v>
      </c>
      <c r="BF1822" s="191">
        <f t="shared" si="7254"/>
        <v>0</v>
      </c>
      <c r="BG1822" s="191">
        <f t="shared" si="7254"/>
        <v>0</v>
      </c>
      <c r="BH1822" s="191">
        <f t="shared" si="7254"/>
        <v>0</v>
      </c>
    </row>
    <row r="1823" spans="1:60" ht="16.5" hidden="1" customHeight="1" outlineLevel="1" x14ac:dyDescent="0.25">
      <c r="A1823" s="2">
        <f t="shared" si="7250"/>
        <v>116</v>
      </c>
      <c r="B1823" s="86">
        <f t="shared" si="7250"/>
        <v>0</v>
      </c>
      <c r="C1823" s="86">
        <f t="shared" si="7250"/>
        <v>0</v>
      </c>
      <c r="D1823" s="2">
        <f t="shared" si="7250"/>
        <v>0</v>
      </c>
      <c r="E1823" s="162">
        <f t="shared" si="7250"/>
        <v>0</v>
      </c>
      <c r="I1823" s="205">
        <v>0</v>
      </c>
      <c r="J1823" s="191">
        <f t="shared" ref="J1823:U1823" si="7256">J464-(J866+J1683)+J1006</f>
        <v>0</v>
      </c>
      <c r="K1823" s="191">
        <f t="shared" si="7256"/>
        <v>0</v>
      </c>
      <c r="L1823" s="191">
        <f t="shared" si="7256"/>
        <v>0</v>
      </c>
      <c r="M1823" s="191">
        <f t="shared" si="7256"/>
        <v>0</v>
      </c>
      <c r="N1823" s="191">
        <f t="shared" si="7256"/>
        <v>0</v>
      </c>
      <c r="O1823" s="191">
        <f t="shared" si="7256"/>
        <v>0</v>
      </c>
      <c r="P1823" s="191">
        <f t="shared" si="7256"/>
        <v>0</v>
      </c>
      <c r="Q1823" s="191">
        <f t="shared" si="7256"/>
        <v>0</v>
      </c>
      <c r="R1823" s="191">
        <f t="shared" si="7256"/>
        <v>0</v>
      </c>
      <c r="S1823" s="191">
        <f t="shared" si="7256"/>
        <v>0</v>
      </c>
      <c r="T1823" s="191">
        <f t="shared" si="7256"/>
        <v>0</v>
      </c>
      <c r="U1823" s="191">
        <f t="shared" si="7256"/>
        <v>0</v>
      </c>
      <c r="W1823" s="191">
        <f t="shared" si="7252"/>
        <v>0</v>
      </c>
      <c r="X1823" s="191">
        <f t="shared" si="7252"/>
        <v>0</v>
      </c>
      <c r="Y1823" s="191">
        <f t="shared" si="7252"/>
        <v>0</v>
      </c>
      <c r="Z1823" s="191">
        <f t="shared" si="7252"/>
        <v>0</v>
      </c>
      <c r="AA1823" s="191">
        <f t="shared" si="7252"/>
        <v>0</v>
      </c>
      <c r="AB1823" s="191">
        <f t="shared" si="7252"/>
        <v>0</v>
      </c>
      <c r="AC1823" s="191">
        <f t="shared" si="7252"/>
        <v>0</v>
      </c>
      <c r="AD1823" s="191">
        <f t="shared" si="7252"/>
        <v>0</v>
      </c>
      <c r="AE1823" s="191">
        <f t="shared" si="7252"/>
        <v>0</v>
      </c>
      <c r="AF1823" s="191">
        <f t="shared" si="7252"/>
        <v>0</v>
      </c>
      <c r="AG1823" s="191">
        <f t="shared" si="7252"/>
        <v>0</v>
      </c>
      <c r="AH1823" s="191">
        <f t="shared" si="7252"/>
        <v>0</v>
      </c>
      <c r="AJ1823" s="191">
        <f t="shared" si="7253"/>
        <v>0</v>
      </c>
      <c r="AK1823" s="191">
        <f t="shared" si="7253"/>
        <v>0</v>
      </c>
      <c r="AL1823" s="191">
        <f t="shared" si="7253"/>
        <v>0</v>
      </c>
      <c r="AM1823" s="191">
        <f t="shared" si="7253"/>
        <v>0</v>
      </c>
      <c r="AN1823" s="191">
        <f t="shared" si="7253"/>
        <v>0</v>
      </c>
      <c r="AO1823" s="191">
        <f t="shared" si="7253"/>
        <v>0</v>
      </c>
      <c r="AP1823" s="191">
        <f t="shared" si="7253"/>
        <v>0</v>
      </c>
      <c r="AQ1823" s="191">
        <f t="shared" si="7253"/>
        <v>0</v>
      </c>
      <c r="AR1823" s="191">
        <f t="shared" si="7253"/>
        <v>0</v>
      </c>
      <c r="AS1823" s="191">
        <f t="shared" si="7253"/>
        <v>0</v>
      </c>
      <c r="AT1823" s="191">
        <f t="shared" si="7253"/>
        <v>0</v>
      </c>
      <c r="AU1823" s="191">
        <f t="shared" si="7253"/>
        <v>0</v>
      </c>
      <c r="AW1823" s="191">
        <f t="shared" si="7254"/>
        <v>0</v>
      </c>
      <c r="AX1823" s="191">
        <f t="shared" si="7254"/>
        <v>0</v>
      </c>
      <c r="AY1823" s="191">
        <f t="shared" si="7254"/>
        <v>0</v>
      </c>
      <c r="AZ1823" s="191">
        <f t="shared" si="7254"/>
        <v>0</v>
      </c>
      <c r="BA1823" s="191">
        <f t="shared" si="7254"/>
        <v>0</v>
      </c>
      <c r="BB1823" s="191">
        <f t="shared" si="7254"/>
        <v>0</v>
      </c>
      <c r="BC1823" s="191">
        <f t="shared" si="7254"/>
        <v>0</v>
      </c>
      <c r="BD1823" s="191">
        <f t="shared" si="7254"/>
        <v>0</v>
      </c>
      <c r="BE1823" s="191">
        <f t="shared" si="7254"/>
        <v>0</v>
      </c>
      <c r="BF1823" s="191">
        <f t="shared" si="7254"/>
        <v>0</v>
      </c>
      <c r="BG1823" s="191">
        <f t="shared" si="7254"/>
        <v>0</v>
      </c>
      <c r="BH1823" s="191">
        <f t="shared" si="7254"/>
        <v>0</v>
      </c>
    </row>
    <row r="1824" spans="1:60" ht="16.5" hidden="1" customHeight="1" outlineLevel="1" x14ac:dyDescent="0.25">
      <c r="A1824" s="2">
        <f t="shared" si="7250"/>
        <v>117</v>
      </c>
      <c r="B1824" s="86">
        <f t="shared" si="7250"/>
        <v>0</v>
      </c>
      <c r="C1824" s="86">
        <f t="shared" si="7250"/>
        <v>0</v>
      </c>
      <c r="D1824" s="2">
        <f t="shared" si="7250"/>
        <v>0</v>
      </c>
      <c r="E1824" s="162">
        <f t="shared" si="7250"/>
        <v>0</v>
      </c>
      <c r="I1824" s="205">
        <v>0</v>
      </c>
      <c r="J1824" s="191">
        <f t="shared" ref="J1824:U1824" si="7257">J465-(J867+J1684)+J1007</f>
        <v>0</v>
      </c>
      <c r="K1824" s="191">
        <f t="shared" si="7257"/>
        <v>0</v>
      </c>
      <c r="L1824" s="191">
        <f t="shared" si="7257"/>
        <v>0</v>
      </c>
      <c r="M1824" s="191">
        <f t="shared" si="7257"/>
        <v>0</v>
      </c>
      <c r="N1824" s="191">
        <f t="shared" si="7257"/>
        <v>0</v>
      </c>
      <c r="O1824" s="191">
        <f t="shared" si="7257"/>
        <v>0</v>
      </c>
      <c r="P1824" s="191">
        <f t="shared" si="7257"/>
        <v>0</v>
      </c>
      <c r="Q1824" s="191">
        <f t="shared" si="7257"/>
        <v>0</v>
      </c>
      <c r="R1824" s="191">
        <f t="shared" si="7257"/>
        <v>0</v>
      </c>
      <c r="S1824" s="191">
        <f t="shared" si="7257"/>
        <v>0</v>
      </c>
      <c r="T1824" s="191">
        <f t="shared" si="7257"/>
        <v>0</v>
      </c>
      <c r="U1824" s="191">
        <f t="shared" si="7257"/>
        <v>0</v>
      </c>
      <c r="W1824" s="191">
        <f t="shared" si="7252"/>
        <v>0</v>
      </c>
      <c r="X1824" s="191">
        <f t="shared" si="7252"/>
        <v>0</v>
      </c>
      <c r="Y1824" s="191">
        <f t="shared" si="7252"/>
        <v>0</v>
      </c>
      <c r="Z1824" s="191">
        <f t="shared" si="7252"/>
        <v>0</v>
      </c>
      <c r="AA1824" s="191">
        <f t="shared" si="7252"/>
        <v>0</v>
      </c>
      <c r="AB1824" s="191">
        <f t="shared" si="7252"/>
        <v>0</v>
      </c>
      <c r="AC1824" s="191">
        <f t="shared" si="7252"/>
        <v>0</v>
      </c>
      <c r="AD1824" s="191">
        <f t="shared" si="7252"/>
        <v>0</v>
      </c>
      <c r="AE1824" s="191">
        <f t="shared" si="7252"/>
        <v>0</v>
      </c>
      <c r="AF1824" s="191">
        <f t="shared" si="7252"/>
        <v>0</v>
      </c>
      <c r="AG1824" s="191">
        <f t="shared" si="7252"/>
        <v>0</v>
      </c>
      <c r="AH1824" s="191">
        <f t="shared" si="7252"/>
        <v>0</v>
      </c>
      <c r="AJ1824" s="191">
        <f t="shared" si="7253"/>
        <v>0</v>
      </c>
      <c r="AK1824" s="191">
        <f t="shared" si="7253"/>
        <v>0</v>
      </c>
      <c r="AL1824" s="191">
        <f t="shared" si="7253"/>
        <v>0</v>
      </c>
      <c r="AM1824" s="191">
        <f t="shared" si="7253"/>
        <v>0</v>
      </c>
      <c r="AN1824" s="191">
        <f t="shared" si="7253"/>
        <v>0</v>
      </c>
      <c r="AO1824" s="191">
        <f t="shared" si="7253"/>
        <v>0</v>
      </c>
      <c r="AP1824" s="191">
        <f t="shared" si="7253"/>
        <v>0</v>
      </c>
      <c r="AQ1824" s="191">
        <f t="shared" si="7253"/>
        <v>0</v>
      </c>
      <c r="AR1824" s="191">
        <f t="shared" si="7253"/>
        <v>0</v>
      </c>
      <c r="AS1824" s="191">
        <f t="shared" si="7253"/>
        <v>0</v>
      </c>
      <c r="AT1824" s="191">
        <f t="shared" si="7253"/>
        <v>0</v>
      </c>
      <c r="AU1824" s="191">
        <f t="shared" si="7253"/>
        <v>0</v>
      </c>
      <c r="AW1824" s="191">
        <f t="shared" si="7254"/>
        <v>0</v>
      </c>
      <c r="AX1824" s="191">
        <f t="shared" si="7254"/>
        <v>0</v>
      </c>
      <c r="AY1824" s="191">
        <f t="shared" si="7254"/>
        <v>0</v>
      </c>
      <c r="AZ1824" s="191">
        <f t="shared" si="7254"/>
        <v>0</v>
      </c>
      <c r="BA1824" s="191">
        <f t="shared" si="7254"/>
        <v>0</v>
      </c>
      <c r="BB1824" s="191">
        <f t="shared" si="7254"/>
        <v>0</v>
      </c>
      <c r="BC1824" s="191">
        <f t="shared" si="7254"/>
        <v>0</v>
      </c>
      <c r="BD1824" s="191">
        <f t="shared" si="7254"/>
        <v>0</v>
      </c>
      <c r="BE1824" s="191">
        <f t="shared" si="7254"/>
        <v>0</v>
      </c>
      <c r="BF1824" s="191">
        <f t="shared" si="7254"/>
        <v>0</v>
      </c>
      <c r="BG1824" s="191">
        <f t="shared" si="7254"/>
        <v>0</v>
      </c>
      <c r="BH1824" s="191">
        <f t="shared" si="7254"/>
        <v>0</v>
      </c>
    </row>
    <row r="1825" spans="1:60" ht="16.5" hidden="1" customHeight="1" outlineLevel="1" x14ac:dyDescent="0.25">
      <c r="A1825" s="2">
        <f t="shared" si="7250"/>
        <v>118</v>
      </c>
      <c r="B1825" s="86">
        <f t="shared" si="7250"/>
        <v>0</v>
      </c>
      <c r="C1825" s="86">
        <f t="shared" si="7250"/>
        <v>0</v>
      </c>
      <c r="D1825" s="2">
        <f t="shared" si="7250"/>
        <v>0</v>
      </c>
      <c r="E1825" s="162">
        <f t="shared" si="7250"/>
        <v>0</v>
      </c>
      <c r="I1825" s="205">
        <v>0</v>
      </c>
      <c r="J1825" s="191">
        <f t="shared" ref="J1825:U1825" si="7258">J466-(J868+J1685)+J1008</f>
        <v>0</v>
      </c>
      <c r="K1825" s="191">
        <f t="shared" si="7258"/>
        <v>0</v>
      </c>
      <c r="L1825" s="191">
        <f t="shared" si="7258"/>
        <v>0</v>
      </c>
      <c r="M1825" s="191">
        <f t="shared" si="7258"/>
        <v>0</v>
      </c>
      <c r="N1825" s="191">
        <f t="shared" si="7258"/>
        <v>0</v>
      </c>
      <c r="O1825" s="191">
        <f t="shared" si="7258"/>
        <v>0</v>
      </c>
      <c r="P1825" s="191">
        <f t="shared" si="7258"/>
        <v>0</v>
      </c>
      <c r="Q1825" s="191">
        <f t="shared" si="7258"/>
        <v>0</v>
      </c>
      <c r="R1825" s="191">
        <f t="shared" si="7258"/>
        <v>0</v>
      </c>
      <c r="S1825" s="191">
        <f t="shared" si="7258"/>
        <v>0</v>
      </c>
      <c r="T1825" s="191">
        <f t="shared" si="7258"/>
        <v>0</v>
      </c>
      <c r="U1825" s="191">
        <f t="shared" si="7258"/>
        <v>0</v>
      </c>
      <c r="W1825" s="191">
        <f t="shared" si="7252"/>
        <v>0</v>
      </c>
      <c r="X1825" s="191">
        <f t="shared" si="7252"/>
        <v>0</v>
      </c>
      <c r="Y1825" s="191">
        <f t="shared" si="7252"/>
        <v>0</v>
      </c>
      <c r="Z1825" s="191">
        <f t="shared" si="7252"/>
        <v>0</v>
      </c>
      <c r="AA1825" s="191">
        <f t="shared" si="7252"/>
        <v>0</v>
      </c>
      <c r="AB1825" s="191">
        <f t="shared" si="7252"/>
        <v>0</v>
      </c>
      <c r="AC1825" s="191">
        <f t="shared" si="7252"/>
        <v>0</v>
      </c>
      <c r="AD1825" s="191">
        <f t="shared" si="7252"/>
        <v>0</v>
      </c>
      <c r="AE1825" s="191">
        <f t="shared" si="7252"/>
        <v>0</v>
      </c>
      <c r="AF1825" s="191">
        <f t="shared" si="7252"/>
        <v>0</v>
      </c>
      <c r="AG1825" s="191">
        <f t="shared" si="7252"/>
        <v>0</v>
      </c>
      <c r="AH1825" s="191">
        <f t="shared" si="7252"/>
        <v>0</v>
      </c>
      <c r="AJ1825" s="191">
        <f t="shared" si="7253"/>
        <v>0</v>
      </c>
      <c r="AK1825" s="191">
        <f t="shared" si="7253"/>
        <v>0</v>
      </c>
      <c r="AL1825" s="191">
        <f t="shared" si="7253"/>
        <v>0</v>
      </c>
      <c r="AM1825" s="191">
        <f t="shared" si="7253"/>
        <v>0</v>
      </c>
      <c r="AN1825" s="191">
        <f t="shared" si="7253"/>
        <v>0</v>
      </c>
      <c r="AO1825" s="191">
        <f t="shared" si="7253"/>
        <v>0</v>
      </c>
      <c r="AP1825" s="191">
        <f t="shared" si="7253"/>
        <v>0</v>
      </c>
      <c r="AQ1825" s="191">
        <f t="shared" si="7253"/>
        <v>0</v>
      </c>
      <c r="AR1825" s="191">
        <f t="shared" si="7253"/>
        <v>0</v>
      </c>
      <c r="AS1825" s="191">
        <f t="shared" si="7253"/>
        <v>0</v>
      </c>
      <c r="AT1825" s="191">
        <f t="shared" si="7253"/>
        <v>0</v>
      </c>
      <c r="AU1825" s="191">
        <f t="shared" si="7253"/>
        <v>0</v>
      </c>
      <c r="AW1825" s="191">
        <f t="shared" si="7254"/>
        <v>0</v>
      </c>
      <c r="AX1825" s="191">
        <f t="shared" si="7254"/>
        <v>0</v>
      </c>
      <c r="AY1825" s="191">
        <f t="shared" si="7254"/>
        <v>0</v>
      </c>
      <c r="AZ1825" s="191">
        <f t="shared" si="7254"/>
        <v>0</v>
      </c>
      <c r="BA1825" s="191">
        <f t="shared" si="7254"/>
        <v>0</v>
      </c>
      <c r="BB1825" s="191">
        <f t="shared" si="7254"/>
        <v>0</v>
      </c>
      <c r="BC1825" s="191">
        <f t="shared" si="7254"/>
        <v>0</v>
      </c>
      <c r="BD1825" s="191">
        <f t="shared" si="7254"/>
        <v>0</v>
      </c>
      <c r="BE1825" s="191">
        <f t="shared" si="7254"/>
        <v>0</v>
      </c>
      <c r="BF1825" s="191">
        <f t="shared" si="7254"/>
        <v>0</v>
      </c>
      <c r="BG1825" s="191">
        <f t="shared" si="7254"/>
        <v>0</v>
      </c>
      <c r="BH1825" s="191">
        <f t="shared" si="7254"/>
        <v>0</v>
      </c>
    </row>
    <row r="1826" spans="1:60" ht="16.5" hidden="1" customHeight="1" outlineLevel="1" x14ac:dyDescent="0.25">
      <c r="A1826" s="2">
        <f t="shared" si="7250"/>
        <v>119</v>
      </c>
      <c r="B1826" s="86">
        <f t="shared" si="7250"/>
        <v>0</v>
      </c>
      <c r="C1826" s="86">
        <f t="shared" si="7250"/>
        <v>0</v>
      </c>
      <c r="D1826" s="2">
        <f t="shared" si="7250"/>
        <v>0</v>
      </c>
      <c r="E1826" s="162">
        <f t="shared" si="7250"/>
        <v>0</v>
      </c>
      <c r="I1826" s="205">
        <v>0</v>
      </c>
      <c r="J1826" s="191">
        <f t="shared" ref="J1826:U1826" si="7259">J467-(J869+J1686)+J1009</f>
        <v>0</v>
      </c>
      <c r="K1826" s="191">
        <f t="shared" si="7259"/>
        <v>0</v>
      </c>
      <c r="L1826" s="191">
        <f t="shared" si="7259"/>
        <v>0</v>
      </c>
      <c r="M1826" s="191">
        <f t="shared" si="7259"/>
        <v>0</v>
      </c>
      <c r="N1826" s="191">
        <f t="shared" si="7259"/>
        <v>0</v>
      </c>
      <c r="O1826" s="191">
        <f t="shared" si="7259"/>
        <v>0</v>
      </c>
      <c r="P1826" s="191">
        <f t="shared" si="7259"/>
        <v>0</v>
      </c>
      <c r="Q1826" s="191">
        <f t="shared" si="7259"/>
        <v>0</v>
      </c>
      <c r="R1826" s="191">
        <f t="shared" si="7259"/>
        <v>0</v>
      </c>
      <c r="S1826" s="191">
        <f t="shared" si="7259"/>
        <v>0</v>
      </c>
      <c r="T1826" s="191">
        <f t="shared" si="7259"/>
        <v>0</v>
      </c>
      <c r="U1826" s="191">
        <f t="shared" si="7259"/>
        <v>0</v>
      </c>
      <c r="W1826" s="191">
        <f t="shared" si="7252"/>
        <v>0</v>
      </c>
      <c r="X1826" s="191">
        <f t="shared" si="7252"/>
        <v>0</v>
      </c>
      <c r="Y1826" s="191">
        <f t="shared" si="7252"/>
        <v>0</v>
      </c>
      <c r="Z1826" s="191">
        <f t="shared" si="7252"/>
        <v>0</v>
      </c>
      <c r="AA1826" s="191">
        <f t="shared" si="7252"/>
        <v>0</v>
      </c>
      <c r="AB1826" s="191">
        <f t="shared" si="7252"/>
        <v>0</v>
      </c>
      <c r="AC1826" s="191">
        <f t="shared" si="7252"/>
        <v>0</v>
      </c>
      <c r="AD1826" s="191">
        <f t="shared" si="7252"/>
        <v>0</v>
      </c>
      <c r="AE1826" s="191">
        <f t="shared" si="7252"/>
        <v>0</v>
      </c>
      <c r="AF1826" s="191">
        <f t="shared" si="7252"/>
        <v>0</v>
      </c>
      <c r="AG1826" s="191">
        <f t="shared" si="7252"/>
        <v>0</v>
      </c>
      <c r="AH1826" s="191">
        <f t="shared" si="7252"/>
        <v>0</v>
      </c>
      <c r="AJ1826" s="191">
        <f t="shared" si="7253"/>
        <v>0</v>
      </c>
      <c r="AK1826" s="191">
        <f t="shared" si="7253"/>
        <v>0</v>
      </c>
      <c r="AL1826" s="191">
        <f t="shared" si="7253"/>
        <v>0</v>
      </c>
      <c r="AM1826" s="191">
        <f t="shared" si="7253"/>
        <v>0</v>
      </c>
      <c r="AN1826" s="191">
        <f t="shared" si="7253"/>
        <v>0</v>
      </c>
      <c r="AO1826" s="191">
        <f t="shared" si="7253"/>
        <v>0</v>
      </c>
      <c r="AP1826" s="191">
        <f t="shared" si="7253"/>
        <v>0</v>
      </c>
      <c r="AQ1826" s="191">
        <f t="shared" si="7253"/>
        <v>0</v>
      </c>
      <c r="AR1826" s="191">
        <f t="shared" si="7253"/>
        <v>0</v>
      </c>
      <c r="AS1826" s="191">
        <f t="shared" si="7253"/>
        <v>0</v>
      </c>
      <c r="AT1826" s="191">
        <f t="shared" si="7253"/>
        <v>0</v>
      </c>
      <c r="AU1826" s="191">
        <f t="shared" si="7253"/>
        <v>0</v>
      </c>
      <c r="AW1826" s="191">
        <f t="shared" si="7254"/>
        <v>0</v>
      </c>
      <c r="AX1826" s="191">
        <f t="shared" si="7254"/>
        <v>0</v>
      </c>
      <c r="AY1826" s="191">
        <f t="shared" si="7254"/>
        <v>0</v>
      </c>
      <c r="AZ1826" s="191">
        <f t="shared" si="7254"/>
        <v>0</v>
      </c>
      <c r="BA1826" s="191">
        <f t="shared" si="7254"/>
        <v>0</v>
      </c>
      <c r="BB1826" s="191">
        <f t="shared" si="7254"/>
        <v>0</v>
      </c>
      <c r="BC1826" s="191">
        <f t="shared" si="7254"/>
        <v>0</v>
      </c>
      <c r="BD1826" s="191">
        <f t="shared" si="7254"/>
        <v>0</v>
      </c>
      <c r="BE1826" s="191">
        <f t="shared" si="7254"/>
        <v>0</v>
      </c>
      <c r="BF1826" s="191">
        <f t="shared" si="7254"/>
        <v>0</v>
      </c>
      <c r="BG1826" s="191">
        <f t="shared" si="7254"/>
        <v>0</v>
      </c>
      <c r="BH1826" s="191">
        <f t="shared" si="7254"/>
        <v>0</v>
      </c>
    </row>
    <row r="1827" spans="1:60" ht="16.5" hidden="1" customHeight="1" outlineLevel="1" x14ac:dyDescent="0.25">
      <c r="A1827" s="2">
        <f t="shared" si="7250"/>
        <v>120</v>
      </c>
      <c r="B1827" s="86">
        <f t="shared" si="7250"/>
        <v>0</v>
      </c>
      <c r="C1827" s="86">
        <f t="shared" si="7250"/>
        <v>0</v>
      </c>
      <c r="D1827" s="2">
        <f t="shared" si="7250"/>
        <v>0</v>
      </c>
      <c r="E1827" s="162">
        <f t="shared" si="7250"/>
        <v>0</v>
      </c>
      <c r="I1827" s="205">
        <v>0</v>
      </c>
      <c r="J1827" s="191">
        <f t="shared" ref="J1827:U1827" si="7260">J468-(J870+J1687)+J1010</f>
        <v>0</v>
      </c>
      <c r="K1827" s="191">
        <f t="shared" si="7260"/>
        <v>0</v>
      </c>
      <c r="L1827" s="191">
        <f t="shared" si="7260"/>
        <v>0</v>
      </c>
      <c r="M1827" s="191">
        <f t="shared" si="7260"/>
        <v>0</v>
      </c>
      <c r="N1827" s="191">
        <f t="shared" si="7260"/>
        <v>0</v>
      </c>
      <c r="O1827" s="191">
        <f t="shared" si="7260"/>
        <v>0</v>
      </c>
      <c r="P1827" s="191">
        <f t="shared" si="7260"/>
        <v>0</v>
      </c>
      <c r="Q1827" s="191">
        <f t="shared" si="7260"/>
        <v>0</v>
      </c>
      <c r="R1827" s="191">
        <f t="shared" si="7260"/>
        <v>0</v>
      </c>
      <c r="S1827" s="191">
        <f t="shared" si="7260"/>
        <v>0</v>
      </c>
      <c r="T1827" s="191">
        <f t="shared" si="7260"/>
        <v>0</v>
      </c>
      <c r="U1827" s="191">
        <f t="shared" si="7260"/>
        <v>0</v>
      </c>
      <c r="W1827" s="191">
        <f t="shared" si="7252"/>
        <v>0</v>
      </c>
      <c r="X1827" s="191">
        <f t="shared" si="7252"/>
        <v>0</v>
      </c>
      <c r="Y1827" s="191">
        <f t="shared" si="7252"/>
        <v>0</v>
      </c>
      <c r="Z1827" s="191">
        <f t="shared" si="7252"/>
        <v>0</v>
      </c>
      <c r="AA1827" s="191">
        <f t="shared" si="7252"/>
        <v>0</v>
      </c>
      <c r="AB1827" s="191">
        <f t="shared" si="7252"/>
        <v>0</v>
      </c>
      <c r="AC1827" s="191">
        <f t="shared" si="7252"/>
        <v>0</v>
      </c>
      <c r="AD1827" s="191">
        <f t="shared" si="7252"/>
        <v>0</v>
      </c>
      <c r="AE1827" s="191">
        <f t="shared" si="7252"/>
        <v>0</v>
      </c>
      <c r="AF1827" s="191">
        <f t="shared" si="7252"/>
        <v>0</v>
      </c>
      <c r="AG1827" s="191">
        <f t="shared" si="7252"/>
        <v>0</v>
      </c>
      <c r="AH1827" s="191">
        <f t="shared" si="7252"/>
        <v>0</v>
      </c>
      <c r="AJ1827" s="191">
        <f t="shared" si="7253"/>
        <v>0</v>
      </c>
      <c r="AK1827" s="191">
        <f t="shared" si="7253"/>
        <v>0</v>
      </c>
      <c r="AL1827" s="191">
        <f t="shared" si="7253"/>
        <v>0</v>
      </c>
      <c r="AM1827" s="191">
        <f t="shared" si="7253"/>
        <v>0</v>
      </c>
      <c r="AN1827" s="191">
        <f t="shared" si="7253"/>
        <v>0</v>
      </c>
      <c r="AO1827" s="191">
        <f t="shared" si="7253"/>
        <v>0</v>
      </c>
      <c r="AP1827" s="191">
        <f t="shared" si="7253"/>
        <v>0</v>
      </c>
      <c r="AQ1827" s="191">
        <f t="shared" si="7253"/>
        <v>0</v>
      </c>
      <c r="AR1827" s="191">
        <f t="shared" si="7253"/>
        <v>0</v>
      </c>
      <c r="AS1827" s="191">
        <f t="shared" si="7253"/>
        <v>0</v>
      </c>
      <c r="AT1827" s="191">
        <f t="shared" si="7253"/>
        <v>0</v>
      </c>
      <c r="AU1827" s="191">
        <f t="shared" si="7253"/>
        <v>0</v>
      </c>
      <c r="AW1827" s="191">
        <f t="shared" si="7254"/>
        <v>0</v>
      </c>
      <c r="AX1827" s="191">
        <f t="shared" si="7254"/>
        <v>0</v>
      </c>
      <c r="AY1827" s="191">
        <f t="shared" si="7254"/>
        <v>0</v>
      </c>
      <c r="AZ1827" s="191">
        <f t="shared" si="7254"/>
        <v>0</v>
      </c>
      <c r="BA1827" s="191">
        <f t="shared" si="7254"/>
        <v>0</v>
      </c>
      <c r="BB1827" s="191">
        <f t="shared" si="7254"/>
        <v>0</v>
      </c>
      <c r="BC1827" s="191">
        <f t="shared" si="7254"/>
        <v>0</v>
      </c>
      <c r="BD1827" s="191">
        <f t="shared" si="7254"/>
        <v>0</v>
      </c>
      <c r="BE1827" s="191">
        <f t="shared" si="7254"/>
        <v>0</v>
      </c>
      <c r="BF1827" s="191">
        <f t="shared" si="7254"/>
        <v>0</v>
      </c>
      <c r="BG1827" s="191">
        <f t="shared" si="7254"/>
        <v>0</v>
      </c>
      <c r="BH1827" s="191">
        <f t="shared" si="7254"/>
        <v>0</v>
      </c>
    </row>
    <row r="1828" spans="1:60" ht="16.5" hidden="1" customHeight="1" outlineLevel="1" x14ac:dyDescent="0.25">
      <c r="A1828" s="2">
        <f t="shared" si="7250"/>
        <v>121</v>
      </c>
      <c r="B1828" s="86">
        <f t="shared" si="7250"/>
        <v>0</v>
      </c>
      <c r="C1828" s="86">
        <f t="shared" si="7250"/>
        <v>0</v>
      </c>
      <c r="D1828" s="2">
        <f t="shared" si="7250"/>
        <v>0</v>
      </c>
      <c r="E1828" s="162">
        <f t="shared" si="7250"/>
        <v>0</v>
      </c>
      <c r="I1828" s="205">
        <v>0</v>
      </c>
      <c r="J1828" s="191">
        <f t="shared" ref="J1828:U1828" si="7261">J469-(J871+J1688)+J1011</f>
        <v>0</v>
      </c>
      <c r="K1828" s="191">
        <f t="shared" si="7261"/>
        <v>0</v>
      </c>
      <c r="L1828" s="191">
        <f t="shared" si="7261"/>
        <v>0</v>
      </c>
      <c r="M1828" s="191">
        <f t="shared" si="7261"/>
        <v>0</v>
      </c>
      <c r="N1828" s="191">
        <f t="shared" si="7261"/>
        <v>0</v>
      </c>
      <c r="O1828" s="191">
        <f t="shared" si="7261"/>
        <v>0</v>
      </c>
      <c r="P1828" s="191">
        <f t="shared" si="7261"/>
        <v>0</v>
      </c>
      <c r="Q1828" s="191">
        <f t="shared" si="7261"/>
        <v>0</v>
      </c>
      <c r="R1828" s="191">
        <f t="shared" si="7261"/>
        <v>0</v>
      </c>
      <c r="S1828" s="191">
        <f t="shared" si="7261"/>
        <v>0</v>
      </c>
      <c r="T1828" s="191">
        <f t="shared" si="7261"/>
        <v>0</v>
      </c>
      <c r="U1828" s="191">
        <f t="shared" si="7261"/>
        <v>0</v>
      </c>
      <c r="W1828" s="191">
        <f t="shared" si="7252"/>
        <v>0</v>
      </c>
      <c r="X1828" s="191">
        <f t="shared" si="7252"/>
        <v>0</v>
      </c>
      <c r="Y1828" s="191">
        <f t="shared" si="7252"/>
        <v>0</v>
      </c>
      <c r="Z1828" s="191">
        <f t="shared" si="7252"/>
        <v>0</v>
      </c>
      <c r="AA1828" s="191">
        <f t="shared" si="7252"/>
        <v>0</v>
      </c>
      <c r="AB1828" s="191">
        <f t="shared" si="7252"/>
        <v>0</v>
      </c>
      <c r="AC1828" s="191">
        <f t="shared" si="7252"/>
        <v>0</v>
      </c>
      <c r="AD1828" s="191">
        <f t="shared" si="7252"/>
        <v>0</v>
      </c>
      <c r="AE1828" s="191">
        <f t="shared" si="7252"/>
        <v>0</v>
      </c>
      <c r="AF1828" s="191">
        <f t="shared" si="7252"/>
        <v>0</v>
      </c>
      <c r="AG1828" s="191">
        <f t="shared" si="7252"/>
        <v>0</v>
      </c>
      <c r="AH1828" s="191">
        <f t="shared" si="7252"/>
        <v>0</v>
      </c>
      <c r="AJ1828" s="191">
        <f t="shared" si="7253"/>
        <v>0</v>
      </c>
      <c r="AK1828" s="191">
        <f t="shared" si="7253"/>
        <v>0</v>
      </c>
      <c r="AL1828" s="191">
        <f t="shared" si="7253"/>
        <v>0</v>
      </c>
      <c r="AM1828" s="191">
        <f t="shared" si="7253"/>
        <v>0</v>
      </c>
      <c r="AN1828" s="191">
        <f t="shared" si="7253"/>
        <v>0</v>
      </c>
      <c r="AO1828" s="191">
        <f t="shared" si="7253"/>
        <v>0</v>
      </c>
      <c r="AP1828" s="191">
        <f t="shared" si="7253"/>
        <v>0</v>
      </c>
      <c r="AQ1828" s="191">
        <f t="shared" si="7253"/>
        <v>0</v>
      </c>
      <c r="AR1828" s="191">
        <f t="shared" si="7253"/>
        <v>0</v>
      </c>
      <c r="AS1828" s="191">
        <f t="shared" si="7253"/>
        <v>0</v>
      </c>
      <c r="AT1828" s="191">
        <f t="shared" si="7253"/>
        <v>0</v>
      </c>
      <c r="AU1828" s="191">
        <f t="shared" si="7253"/>
        <v>0</v>
      </c>
      <c r="AW1828" s="191">
        <f t="shared" si="7254"/>
        <v>0</v>
      </c>
      <c r="AX1828" s="191">
        <f t="shared" si="7254"/>
        <v>0</v>
      </c>
      <c r="AY1828" s="191">
        <f t="shared" si="7254"/>
        <v>0</v>
      </c>
      <c r="AZ1828" s="191">
        <f t="shared" si="7254"/>
        <v>0</v>
      </c>
      <c r="BA1828" s="191">
        <f t="shared" si="7254"/>
        <v>0</v>
      </c>
      <c r="BB1828" s="191">
        <f t="shared" si="7254"/>
        <v>0</v>
      </c>
      <c r="BC1828" s="191">
        <f t="shared" si="7254"/>
        <v>0</v>
      </c>
      <c r="BD1828" s="191">
        <f t="shared" si="7254"/>
        <v>0</v>
      </c>
      <c r="BE1828" s="191">
        <f t="shared" si="7254"/>
        <v>0</v>
      </c>
      <c r="BF1828" s="191">
        <f t="shared" si="7254"/>
        <v>0</v>
      </c>
      <c r="BG1828" s="191">
        <f t="shared" si="7254"/>
        <v>0</v>
      </c>
      <c r="BH1828" s="191">
        <f t="shared" si="7254"/>
        <v>0</v>
      </c>
    </row>
    <row r="1829" spans="1:60" ht="16.5" hidden="1" customHeight="1" outlineLevel="1" x14ac:dyDescent="0.25">
      <c r="A1829" s="2">
        <f t="shared" si="7250"/>
        <v>122</v>
      </c>
      <c r="B1829" s="86">
        <f t="shared" si="7250"/>
        <v>0</v>
      </c>
      <c r="C1829" s="86">
        <f t="shared" si="7250"/>
        <v>0</v>
      </c>
      <c r="D1829" s="2">
        <f t="shared" si="7250"/>
        <v>0</v>
      </c>
      <c r="E1829" s="162">
        <f t="shared" si="7250"/>
        <v>0</v>
      </c>
      <c r="I1829" s="205">
        <v>0</v>
      </c>
      <c r="J1829" s="191">
        <f t="shared" ref="J1829:U1829" si="7262">J470-(J872+J1689)+J1012</f>
        <v>0</v>
      </c>
      <c r="K1829" s="191">
        <f t="shared" si="7262"/>
        <v>0</v>
      </c>
      <c r="L1829" s="191">
        <f t="shared" si="7262"/>
        <v>0</v>
      </c>
      <c r="M1829" s="191">
        <f t="shared" si="7262"/>
        <v>0</v>
      </c>
      <c r="N1829" s="191">
        <f t="shared" si="7262"/>
        <v>0</v>
      </c>
      <c r="O1829" s="191">
        <f t="shared" si="7262"/>
        <v>0</v>
      </c>
      <c r="P1829" s="191">
        <f t="shared" si="7262"/>
        <v>0</v>
      </c>
      <c r="Q1829" s="191">
        <f t="shared" si="7262"/>
        <v>0</v>
      </c>
      <c r="R1829" s="191">
        <f t="shared" si="7262"/>
        <v>0</v>
      </c>
      <c r="S1829" s="191">
        <f t="shared" si="7262"/>
        <v>0</v>
      </c>
      <c r="T1829" s="191">
        <f t="shared" si="7262"/>
        <v>0</v>
      </c>
      <c r="U1829" s="191">
        <f t="shared" si="7262"/>
        <v>0</v>
      </c>
      <c r="W1829" s="191">
        <f t="shared" si="7252"/>
        <v>0</v>
      </c>
      <c r="X1829" s="191">
        <f t="shared" si="7252"/>
        <v>0</v>
      </c>
      <c r="Y1829" s="191">
        <f t="shared" si="7252"/>
        <v>0</v>
      </c>
      <c r="Z1829" s="191">
        <f t="shared" si="7252"/>
        <v>0</v>
      </c>
      <c r="AA1829" s="191">
        <f t="shared" si="7252"/>
        <v>0</v>
      </c>
      <c r="AB1829" s="191">
        <f t="shared" si="7252"/>
        <v>0</v>
      </c>
      <c r="AC1829" s="191">
        <f t="shared" si="7252"/>
        <v>0</v>
      </c>
      <c r="AD1829" s="191">
        <f t="shared" si="7252"/>
        <v>0</v>
      </c>
      <c r="AE1829" s="191">
        <f t="shared" si="7252"/>
        <v>0</v>
      </c>
      <c r="AF1829" s="191">
        <f t="shared" si="7252"/>
        <v>0</v>
      </c>
      <c r="AG1829" s="191">
        <f t="shared" si="7252"/>
        <v>0</v>
      </c>
      <c r="AH1829" s="191">
        <f t="shared" si="7252"/>
        <v>0</v>
      </c>
      <c r="AJ1829" s="191">
        <f t="shared" si="7253"/>
        <v>0</v>
      </c>
      <c r="AK1829" s="191">
        <f t="shared" si="7253"/>
        <v>0</v>
      </c>
      <c r="AL1829" s="191">
        <f t="shared" si="7253"/>
        <v>0</v>
      </c>
      <c r="AM1829" s="191">
        <f t="shared" si="7253"/>
        <v>0</v>
      </c>
      <c r="AN1829" s="191">
        <f t="shared" si="7253"/>
        <v>0</v>
      </c>
      <c r="AO1829" s="191">
        <f t="shared" si="7253"/>
        <v>0</v>
      </c>
      <c r="AP1829" s="191">
        <f t="shared" si="7253"/>
        <v>0</v>
      </c>
      <c r="AQ1829" s="191">
        <f t="shared" si="7253"/>
        <v>0</v>
      </c>
      <c r="AR1829" s="191">
        <f t="shared" si="7253"/>
        <v>0</v>
      </c>
      <c r="AS1829" s="191">
        <f t="shared" si="7253"/>
        <v>0</v>
      </c>
      <c r="AT1829" s="191">
        <f t="shared" si="7253"/>
        <v>0</v>
      </c>
      <c r="AU1829" s="191">
        <f t="shared" si="7253"/>
        <v>0</v>
      </c>
      <c r="AW1829" s="191">
        <f t="shared" si="7254"/>
        <v>0</v>
      </c>
      <c r="AX1829" s="191">
        <f t="shared" si="7254"/>
        <v>0</v>
      </c>
      <c r="AY1829" s="191">
        <f t="shared" si="7254"/>
        <v>0</v>
      </c>
      <c r="AZ1829" s="191">
        <f t="shared" si="7254"/>
        <v>0</v>
      </c>
      <c r="BA1829" s="191">
        <f t="shared" si="7254"/>
        <v>0</v>
      </c>
      <c r="BB1829" s="191">
        <f t="shared" si="7254"/>
        <v>0</v>
      </c>
      <c r="BC1829" s="191">
        <f t="shared" si="7254"/>
        <v>0</v>
      </c>
      <c r="BD1829" s="191">
        <f t="shared" si="7254"/>
        <v>0</v>
      </c>
      <c r="BE1829" s="191">
        <f t="shared" si="7254"/>
        <v>0</v>
      </c>
      <c r="BF1829" s="191">
        <f t="shared" si="7254"/>
        <v>0</v>
      </c>
      <c r="BG1829" s="191">
        <f t="shared" si="7254"/>
        <v>0</v>
      </c>
      <c r="BH1829" s="191">
        <f t="shared" si="7254"/>
        <v>0</v>
      </c>
    </row>
    <row r="1830" spans="1:60" ht="16.5" hidden="1" customHeight="1" outlineLevel="1" x14ac:dyDescent="0.25">
      <c r="A1830" s="2">
        <f t="shared" si="7250"/>
        <v>123</v>
      </c>
      <c r="B1830" s="86">
        <f t="shared" si="7250"/>
        <v>0</v>
      </c>
      <c r="C1830" s="86">
        <f t="shared" si="7250"/>
        <v>0</v>
      </c>
      <c r="D1830" s="2">
        <f t="shared" si="7250"/>
        <v>0</v>
      </c>
      <c r="E1830" s="162">
        <f t="shared" si="7250"/>
        <v>0</v>
      </c>
      <c r="I1830" s="205">
        <v>0</v>
      </c>
      <c r="J1830" s="191">
        <f t="shared" ref="J1830:U1830" si="7263">J471-(J873+J1690)+J1013</f>
        <v>0</v>
      </c>
      <c r="K1830" s="191">
        <f t="shared" si="7263"/>
        <v>0</v>
      </c>
      <c r="L1830" s="191">
        <f t="shared" si="7263"/>
        <v>0</v>
      </c>
      <c r="M1830" s="191">
        <f t="shared" si="7263"/>
        <v>0</v>
      </c>
      <c r="N1830" s="191">
        <f t="shared" si="7263"/>
        <v>0</v>
      </c>
      <c r="O1830" s="191">
        <f t="shared" si="7263"/>
        <v>0</v>
      </c>
      <c r="P1830" s="191">
        <f t="shared" si="7263"/>
        <v>0</v>
      </c>
      <c r="Q1830" s="191">
        <f t="shared" si="7263"/>
        <v>0</v>
      </c>
      <c r="R1830" s="191">
        <f t="shared" si="7263"/>
        <v>0</v>
      </c>
      <c r="S1830" s="191">
        <f t="shared" si="7263"/>
        <v>0</v>
      </c>
      <c r="T1830" s="191">
        <f t="shared" si="7263"/>
        <v>0</v>
      </c>
      <c r="U1830" s="191">
        <f t="shared" si="7263"/>
        <v>0</v>
      </c>
      <c r="W1830" s="191">
        <f t="shared" si="7252"/>
        <v>0</v>
      </c>
      <c r="X1830" s="191">
        <f t="shared" si="7252"/>
        <v>0</v>
      </c>
      <c r="Y1830" s="191">
        <f t="shared" si="7252"/>
        <v>0</v>
      </c>
      <c r="Z1830" s="191">
        <f t="shared" si="7252"/>
        <v>0</v>
      </c>
      <c r="AA1830" s="191">
        <f t="shared" si="7252"/>
        <v>0</v>
      </c>
      <c r="AB1830" s="191">
        <f t="shared" si="7252"/>
        <v>0</v>
      </c>
      <c r="AC1830" s="191">
        <f t="shared" si="7252"/>
        <v>0</v>
      </c>
      <c r="AD1830" s="191">
        <f t="shared" si="7252"/>
        <v>0</v>
      </c>
      <c r="AE1830" s="191">
        <f t="shared" si="7252"/>
        <v>0</v>
      </c>
      <c r="AF1830" s="191">
        <f t="shared" si="7252"/>
        <v>0</v>
      </c>
      <c r="AG1830" s="191">
        <f t="shared" si="7252"/>
        <v>0</v>
      </c>
      <c r="AH1830" s="191">
        <f t="shared" si="7252"/>
        <v>0</v>
      </c>
      <c r="AJ1830" s="191">
        <f t="shared" si="7253"/>
        <v>0</v>
      </c>
      <c r="AK1830" s="191">
        <f t="shared" si="7253"/>
        <v>0</v>
      </c>
      <c r="AL1830" s="191">
        <f t="shared" si="7253"/>
        <v>0</v>
      </c>
      <c r="AM1830" s="191">
        <f t="shared" si="7253"/>
        <v>0</v>
      </c>
      <c r="AN1830" s="191">
        <f t="shared" si="7253"/>
        <v>0</v>
      </c>
      <c r="AO1830" s="191">
        <f t="shared" si="7253"/>
        <v>0</v>
      </c>
      <c r="AP1830" s="191">
        <f t="shared" si="7253"/>
        <v>0</v>
      </c>
      <c r="AQ1830" s="191">
        <f t="shared" si="7253"/>
        <v>0</v>
      </c>
      <c r="AR1830" s="191">
        <f t="shared" si="7253"/>
        <v>0</v>
      </c>
      <c r="AS1830" s="191">
        <f t="shared" si="7253"/>
        <v>0</v>
      </c>
      <c r="AT1830" s="191">
        <f t="shared" si="7253"/>
        <v>0</v>
      </c>
      <c r="AU1830" s="191">
        <f t="shared" si="7253"/>
        <v>0</v>
      </c>
      <c r="AW1830" s="191">
        <f t="shared" si="7254"/>
        <v>0</v>
      </c>
      <c r="AX1830" s="191">
        <f t="shared" si="7254"/>
        <v>0</v>
      </c>
      <c r="AY1830" s="191">
        <f t="shared" si="7254"/>
        <v>0</v>
      </c>
      <c r="AZ1830" s="191">
        <f t="shared" si="7254"/>
        <v>0</v>
      </c>
      <c r="BA1830" s="191">
        <f t="shared" si="7254"/>
        <v>0</v>
      </c>
      <c r="BB1830" s="191">
        <f t="shared" si="7254"/>
        <v>0</v>
      </c>
      <c r="BC1830" s="191">
        <f t="shared" si="7254"/>
        <v>0</v>
      </c>
      <c r="BD1830" s="191">
        <f t="shared" si="7254"/>
        <v>0</v>
      </c>
      <c r="BE1830" s="191">
        <f t="shared" si="7254"/>
        <v>0</v>
      </c>
      <c r="BF1830" s="191">
        <f t="shared" si="7254"/>
        <v>0</v>
      </c>
      <c r="BG1830" s="191">
        <f t="shared" si="7254"/>
        <v>0</v>
      </c>
      <c r="BH1830" s="191">
        <f t="shared" si="7254"/>
        <v>0</v>
      </c>
    </row>
    <row r="1831" spans="1:60" ht="16.5" hidden="1" customHeight="1" outlineLevel="1" x14ac:dyDescent="0.25">
      <c r="A1831" s="2">
        <f t="shared" ref="A1831:E1840" si="7264">A130</f>
        <v>124</v>
      </c>
      <c r="B1831" s="86">
        <f t="shared" si="7264"/>
        <v>0</v>
      </c>
      <c r="C1831" s="86">
        <f t="shared" si="7264"/>
        <v>0</v>
      </c>
      <c r="D1831" s="2">
        <f t="shared" si="7264"/>
        <v>0</v>
      </c>
      <c r="E1831" s="162">
        <f t="shared" si="7264"/>
        <v>0</v>
      </c>
      <c r="I1831" s="205">
        <v>0</v>
      </c>
      <c r="J1831" s="191">
        <f t="shared" ref="J1831:U1831" si="7265">J472-(J874+J1691)+J1014</f>
        <v>0</v>
      </c>
      <c r="K1831" s="191">
        <f t="shared" si="7265"/>
        <v>0</v>
      </c>
      <c r="L1831" s="191">
        <f t="shared" si="7265"/>
        <v>0</v>
      </c>
      <c r="M1831" s="191">
        <f t="shared" si="7265"/>
        <v>0</v>
      </c>
      <c r="N1831" s="191">
        <f t="shared" si="7265"/>
        <v>0</v>
      </c>
      <c r="O1831" s="191">
        <f t="shared" si="7265"/>
        <v>0</v>
      </c>
      <c r="P1831" s="191">
        <f t="shared" si="7265"/>
        <v>0</v>
      </c>
      <c r="Q1831" s="191">
        <f t="shared" si="7265"/>
        <v>0</v>
      </c>
      <c r="R1831" s="191">
        <f t="shared" si="7265"/>
        <v>0</v>
      </c>
      <c r="S1831" s="191">
        <f t="shared" si="7265"/>
        <v>0</v>
      </c>
      <c r="T1831" s="191">
        <f t="shared" si="7265"/>
        <v>0</v>
      </c>
      <c r="U1831" s="191">
        <f t="shared" si="7265"/>
        <v>0</v>
      </c>
      <c r="W1831" s="191">
        <f t="shared" ref="W1831:AH1842" si="7266">+SUMIFS(W$286:W$484,$D$286:$D$484,$D1831)-(SUMIFS(W$688:W$886,$D$688:$D$886,$D1831)+SUMIFS(W$1527:W$1703,$D$1527:$D$1703,$D1831))+SUMIFS(W$889:W$1026,$D$889:$D$1026,$D1831)</f>
        <v>0</v>
      </c>
      <c r="X1831" s="191">
        <f t="shared" si="7266"/>
        <v>0</v>
      </c>
      <c r="Y1831" s="191">
        <f t="shared" si="7266"/>
        <v>0</v>
      </c>
      <c r="Z1831" s="191">
        <f t="shared" si="7266"/>
        <v>0</v>
      </c>
      <c r="AA1831" s="191">
        <f t="shared" si="7266"/>
        <v>0</v>
      </c>
      <c r="AB1831" s="191">
        <f t="shared" si="7266"/>
        <v>0</v>
      </c>
      <c r="AC1831" s="191">
        <f t="shared" si="7266"/>
        <v>0</v>
      </c>
      <c r="AD1831" s="191">
        <f t="shared" si="7266"/>
        <v>0</v>
      </c>
      <c r="AE1831" s="191">
        <f t="shared" si="7266"/>
        <v>0</v>
      </c>
      <c r="AF1831" s="191">
        <f t="shared" si="7266"/>
        <v>0</v>
      </c>
      <c r="AG1831" s="191">
        <f t="shared" si="7266"/>
        <v>0</v>
      </c>
      <c r="AH1831" s="191">
        <f t="shared" si="7266"/>
        <v>0</v>
      </c>
      <c r="AJ1831" s="191">
        <f t="shared" ref="AJ1831:AU1842" si="7267">+SUMIFS(AJ$286:AJ$484,$D$286:$D$484,$D1831)-(SUMIFS(AJ$688:AJ$886,$D$688:$D$886,$D1831)+SUMIFS(AJ$1527:AJ$1703,$D$1527:$D$1703,$D1831))+SUMIFS(AJ$889:AJ$1026,$D$889:$D$1026,$D1831)</f>
        <v>0</v>
      </c>
      <c r="AK1831" s="191">
        <f t="shared" si="7267"/>
        <v>0</v>
      </c>
      <c r="AL1831" s="191">
        <f t="shared" si="7267"/>
        <v>0</v>
      </c>
      <c r="AM1831" s="191">
        <f t="shared" si="7267"/>
        <v>0</v>
      </c>
      <c r="AN1831" s="191">
        <f t="shared" si="7267"/>
        <v>0</v>
      </c>
      <c r="AO1831" s="191">
        <f t="shared" si="7267"/>
        <v>0</v>
      </c>
      <c r="AP1831" s="191">
        <f t="shared" si="7267"/>
        <v>0</v>
      </c>
      <c r="AQ1831" s="191">
        <f t="shared" si="7267"/>
        <v>0</v>
      </c>
      <c r="AR1831" s="191">
        <f t="shared" si="7267"/>
        <v>0</v>
      </c>
      <c r="AS1831" s="191">
        <f t="shared" si="7267"/>
        <v>0</v>
      </c>
      <c r="AT1831" s="191">
        <f t="shared" si="7267"/>
        <v>0</v>
      </c>
      <c r="AU1831" s="191">
        <f t="shared" si="7267"/>
        <v>0</v>
      </c>
      <c r="AW1831" s="191">
        <f t="shared" ref="AW1831:BH1842" si="7268">+SUMIFS(AW$286:AW$484,$D$286:$D$484,$D1831)-(SUMIFS(AW$688:AW$886,$D$688:$D$886,$D1831)+SUMIFS(AW$1527:AW$1703,$D$1527:$D$1703,$D1831))+SUMIFS(AW$889:AW$1026,$D$889:$D$1026,$D1831)</f>
        <v>0</v>
      </c>
      <c r="AX1831" s="191">
        <f t="shared" si="7268"/>
        <v>0</v>
      </c>
      <c r="AY1831" s="191">
        <f t="shared" si="7268"/>
        <v>0</v>
      </c>
      <c r="AZ1831" s="191">
        <f t="shared" si="7268"/>
        <v>0</v>
      </c>
      <c r="BA1831" s="191">
        <f t="shared" si="7268"/>
        <v>0</v>
      </c>
      <c r="BB1831" s="191">
        <f t="shared" si="7268"/>
        <v>0</v>
      </c>
      <c r="BC1831" s="191">
        <f t="shared" si="7268"/>
        <v>0</v>
      </c>
      <c r="BD1831" s="191">
        <f t="shared" si="7268"/>
        <v>0</v>
      </c>
      <c r="BE1831" s="191">
        <f t="shared" si="7268"/>
        <v>0</v>
      </c>
      <c r="BF1831" s="191">
        <f t="shared" si="7268"/>
        <v>0</v>
      </c>
      <c r="BG1831" s="191">
        <f t="shared" si="7268"/>
        <v>0</v>
      </c>
      <c r="BH1831" s="191">
        <f t="shared" si="7268"/>
        <v>0</v>
      </c>
    </row>
    <row r="1832" spans="1:60" ht="16.5" hidden="1" customHeight="1" outlineLevel="1" x14ac:dyDescent="0.25">
      <c r="A1832" s="2">
        <f t="shared" si="7264"/>
        <v>125</v>
      </c>
      <c r="B1832" s="86">
        <f t="shared" si="7264"/>
        <v>0</v>
      </c>
      <c r="C1832" s="86">
        <f t="shared" si="7264"/>
        <v>0</v>
      </c>
      <c r="D1832" s="2">
        <f t="shared" si="7264"/>
        <v>0</v>
      </c>
      <c r="E1832" s="162">
        <f t="shared" si="7264"/>
        <v>0</v>
      </c>
      <c r="I1832" s="205">
        <v>0</v>
      </c>
      <c r="J1832" s="191">
        <f t="shared" ref="J1832:U1832" si="7269">J473-(J875+J1692)+J1015</f>
        <v>0</v>
      </c>
      <c r="K1832" s="191">
        <f t="shared" si="7269"/>
        <v>0</v>
      </c>
      <c r="L1832" s="191">
        <f t="shared" si="7269"/>
        <v>0</v>
      </c>
      <c r="M1832" s="191">
        <f t="shared" si="7269"/>
        <v>0</v>
      </c>
      <c r="N1832" s="191">
        <f t="shared" si="7269"/>
        <v>0</v>
      </c>
      <c r="O1832" s="191">
        <f t="shared" si="7269"/>
        <v>0</v>
      </c>
      <c r="P1832" s="191">
        <f t="shared" si="7269"/>
        <v>0</v>
      </c>
      <c r="Q1832" s="191">
        <f t="shared" si="7269"/>
        <v>0</v>
      </c>
      <c r="R1832" s="191">
        <f t="shared" si="7269"/>
        <v>0</v>
      </c>
      <c r="S1832" s="191">
        <f t="shared" si="7269"/>
        <v>0</v>
      </c>
      <c r="T1832" s="191">
        <f t="shared" si="7269"/>
        <v>0</v>
      </c>
      <c r="U1832" s="191">
        <f t="shared" si="7269"/>
        <v>0</v>
      </c>
      <c r="W1832" s="191">
        <f t="shared" si="7266"/>
        <v>0</v>
      </c>
      <c r="X1832" s="191">
        <f t="shared" si="7266"/>
        <v>0</v>
      </c>
      <c r="Y1832" s="191">
        <f t="shared" si="7266"/>
        <v>0</v>
      </c>
      <c r="Z1832" s="191">
        <f t="shared" si="7266"/>
        <v>0</v>
      </c>
      <c r="AA1832" s="191">
        <f t="shared" si="7266"/>
        <v>0</v>
      </c>
      <c r="AB1832" s="191">
        <f t="shared" si="7266"/>
        <v>0</v>
      </c>
      <c r="AC1832" s="191">
        <f t="shared" si="7266"/>
        <v>0</v>
      </c>
      <c r="AD1832" s="191">
        <f t="shared" si="7266"/>
        <v>0</v>
      </c>
      <c r="AE1832" s="191">
        <f t="shared" si="7266"/>
        <v>0</v>
      </c>
      <c r="AF1832" s="191">
        <f t="shared" si="7266"/>
        <v>0</v>
      </c>
      <c r="AG1832" s="191">
        <f t="shared" si="7266"/>
        <v>0</v>
      </c>
      <c r="AH1832" s="191">
        <f t="shared" si="7266"/>
        <v>0</v>
      </c>
      <c r="AJ1832" s="191">
        <f t="shared" si="7267"/>
        <v>0</v>
      </c>
      <c r="AK1832" s="191">
        <f t="shared" si="7267"/>
        <v>0</v>
      </c>
      <c r="AL1832" s="191">
        <f t="shared" si="7267"/>
        <v>0</v>
      </c>
      <c r="AM1832" s="191">
        <f t="shared" si="7267"/>
        <v>0</v>
      </c>
      <c r="AN1832" s="191">
        <f t="shared" si="7267"/>
        <v>0</v>
      </c>
      <c r="AO1832" s="191">
        <f t="shared" si="7267"/>
        <v>0</v>
      </c>
      <c r="AP1832" s="191">
        <f t="shared" si="7267"/>
        <v>0</v>
      </c>
      <c r="AQ1832" s="191">
        <f t="shared" si="7267"/>
        <v>0</v>
      </c>
      <c r="AR1832" s="191">
        <f t="shared" si="7267"/>
        <v>0</v>
      </c>
      <c r="AS1832" s="191">
        <f t="shared" si="7267"/>
        <v>0</v>
      </c>
      <c r="AT1832" s="191">
        <f t="shared" si="7267"/>
        <v>0</v>
      </c>
      <c r="AU1832" s="191">
        <f t="shared" si="7267"/>
        <v>0</v>
      </c>
      <c r="AW1832" s="191">
        <f t="shared" si="7268"/>
        <v>0</v>
      </c>
      <c r="AX1832" s="191">
        <f t="shared" si="7268"/>
        <v>0</v>
      </c>
      <c r="AY1832" s="191">
        <f t="shared" si="7268"/>
        <v>0</v>
      </c>
      <c r="AZ1832" s="191">
        <f t="shared" si="7268"/>
        <v>0</v>
      </c>
      <c r="BA1832" s="191">
        <f t="shared" si="7268"/>
        <v>0</v>
      </c>
      <c r="BB1832" s="191">
        <f t="shared" si="7268"/>
        <v>0</v>
      </c>
      <c r="BC1832" s="191">
        <f t="shared" si="7268"/>
        <v>0</v>
      </c>
      <c r="BD1832" s="191">
        <f t="shared" si="7268"/>
        <v>0</v>
      </c>
      <c r="BE1832" s="191">
        <f t="shared" si="7268"/>
        <v>0</v>
      </c>
      <c r="BF1832" s="191">
        <f t="shared" si="7268"/>
        <v>0</v>
      </c>
      <c r="BG1832" s="191">
        <f t="shared" si="7268"/>
        <v>0</v>
      </c>
      <c r="BH1832" s="191">
        <f t="shared" si="7268"/>
        <v>0</v>
      </c>
    </row>
    <row r="1833" spans="1:60" ht="16.5" hidden="1" customHeight="1" outlineLevel="1" x14ac:dyDescent="0.25">
      <c r="A1833" s="2">
        <f t="shared" si="7264"/>
        <v>126</v>
      </c>
      <c r="B1833" s="86">
        <f t="shared" si="7264"/>
        <v>0</v>
      </c>
      <c r="C1833" s="86">
        <f t="shared" si="7264"/>
        <v>0</v>
      </c>
      <c r="D1833" s="2">
        <f t="shared" si="7264"/>
        <v>0</v>
      </c>
      <c r="E1833" s="162">
        <f t="shared" si="7264"/>
        <v>0</v>
      </c>
      <c r="I1833" s="205">
        <v>0</v>
      </c>
      <c r="J1833" s="191">
        <f t="shared" ref="J1833:U1833" si="7270">J474-(J876+J1693)+J1016</f>
        <v>0</v>
      </c>
      <c r="K1833" s="191">
        <f t="shared" si="7270"/>
        <v>0</v>
      </c>
      <c r="L1833" s="191">
        <f t="shared" si="7270"/>
        <v>0</v>
      </c>
      <c r="M1833" s="191">
        <f t="shared" si="7270"/>
        <v>0</v>
      </c>
      <c r="N1833" s="191">
        <f t="shared" si="7270"/>
        <v>0</v>
      </c>
      <c r="O1833" s="191">
        <f t="shared" si="7270"/>
        <v>0</v>
      </c>
      <c r="P1833" s="191">
        <f t="shared" si="7270"/>
        <v>0</v>
      </c>
      <c r="Q1833" s="191">
        <f t="shared" si="7270"/>
        <v>0</v>
      </c>
      <c r="R1833" s="191">
        <f t="shared" si="7270"/>
        <v>0</v>
      </c>
      <c r="S1833" s="191">
        <f t="shared" si="7270"/>
        <v>0</v>
      </c>
      <c r="T1833" s="191">
        <f t="shared" si="7270"/>
        <v>0</v>
      </c>
      <c r="U1833" s="191">
        <f t="shared" si="7270"/>
        <v>0</v>
      </c>
      <c r="W1833" s="191">
        <f t="shared" si="7266"/>
        <v>0</v>
      </c>
      <c r="X1833" s="191">
        <f t="shared" si="7266"/>
        <v>0</v>
      </c>
      <c r="Y1833" s="191">
        <f t="shared" si="7266"/>
        <v>0</v>
      </c>
      <c r="Z1833" s="191">
        <f t="shared" si="7266"/>
        <v>0</v>
      </c>
      <c r="AA1833" s="191">
        <f t="shared" si="7266"/>
        <v>0</v>
      </c>
      <c r="AB1833" s="191">
        <f t="shared" si="7266"/>
        <v>0</v>
      </c>
      <c r="AC1833" s="191">
        <f t="shared" si="7266"/>
        <v>0</v>
      </c>
      <c r="AD1833" s="191">
        <f t="shared" si="7266"/>
        <v>0</v>
      </c>
      <c r="AE1833" s="191">
        <f t="shared" si="7266"/>
        <v>0</v>
      </c>
      <c r="AF1833" s="191">
        <f t="shared" si="7266"/>
        <v>0</v>
      </c>
      <c r="AG1833" s="191">
        <f t="shared" si="7266"/>
        <v>0</v>
      </c>
      <c r="AH1833" s="191">
        <f t="shared" si="7266"/>
        <v>0</v>
      </c>
      <c r="AJ1833" s="191">
        <f t="shared" si="7267"/>
        <v>0</v>
      </c>
      <c r="AK1833" s="191">
        <f t="shared" si="7267"/>
        <v>0</v>
      </c>
      <c r="AL1833" s="191">
        <f t="shared" si="7267"/>
        <v>0</v>
      </c>
      <c r="AM1833" s="191">
        <f t="shared" si="7267"/>
        <v>0</v>
      </c>
      <c r="AN1833" s="191">
        <f t="shared" si="7267"/>
        <v>0</v>
      </c>
      <c r="AO1833" s="191">
        <f t="shared" si="7267"/>
        <v>0</v>
      </c>
      <c r="AP1833" s="191">
        <f t="shared" si="7267"/>
        <v>0</v>
      </c>
      <c r="AQ1833" s="191">
        <f t="shared" si="7267"/>
        <v>0</v>
      </c>
      <c r="AR1833" s="191">
        <f t="shared" si="7267"/>
        <v>0</v>
      </c>
      <c r="AS1833" s="191">
        <f t="shared" si="7267"/>
        <v>0</v>
      </c>
      <c r="AT1833" s="191">
        <f t="shared" si="7267"/>
        <v>0</v>
      </c>
      <c r="AU1833" s="191">
        <f t="shared" si="7267"/>
        <v>0</v>
      </c>
      <c r="AW1833" s="191">
        <f t="shared" si="7268"/>
        <v>0</v>
      </c>
      <c r="AX1833" s="191">
        <f t="shared" si="7268"/>
        <v>0</v>
      </c>
      <c r="AY1833" s="191">
        <f t="shared" si="7268"/>
        <v>0</v>
      </c>
      <c r="AZ1833" s="191">
        <f t="shared" si="7268"/>
        <v>0</v>
      </c>
      <c r="BA1833" s="191">
        <f t="shared" si="7268"/>
        <v>0</v>
      </c>
      <c r="BB1833" s="191">
        <f t="shared" si="7268"/>
        <v>0</v>
      </c>
      <c r="BC1833" s="191">
        <f t="shared" si="7268"/>
        <v>0</v>
      </c>
      <c r="BD1833" s="191">
        <f t="shared" si="7268"/>
        <v>0</v>
      </c>
      <c r="BE1833" s="191">
        <f t="shared" si="7268"/>
        <v>0</v>
      </c>
      <c r="BF1833" s="191">
        <f t="shared" si="7268"/>
        <v>0</v>
      </c>
      <c r="BG1833" s="191">
        <f t="shared" si="7268"/>
        <v>0</v>
      </c>
      <c r="BH1833" s="191">
        <f t="shared" si="7268"/>
        <v>0</v>
      </c>
    </row>
    <row r="1834" spans="1:60" ht="16.5" hidden="1" customHeight="1" outlineLevel="1" x14ac:dyDescent="0.25">
      <c r="A1834" s="2">
        <f t="shared" si="7264"/>
        <v>127</v>
      </c>
      <c r="B1834" s="86">
        <f t="shared" si="7264"/>
        <v>0</v>
      </c>
      <c r="C1834" s="86">
        <f t="shared" si="7264"/>
        <v>0</v>
      </c>
      <c r="D1834" s="2">
        <f t="shared" si="7264"/>
        <v>0</v>
      </c>
      <c r="E1834" s="162">
        <f t="shared" si="7264"/>
        <v>0</v>
      </c>
      <c r="I1834" s="205">
        <v>0</v>
      </c>
      <c r="J1834" s="191">
        <f t="shared" ref="J1834:U1834" si="7271">J475-(J877+J1694)+J1017</f>
        <v>0</v>
      </c>
      <c r="K1834" s="191">
        <f t="shared" si="7271"/>
        <v>0</v>
      </c>
      <c r="L1834" s="191">
        <f t="shared" si="7271"/>
        <v>0</v>
      </c>
      <c r="M1834" s="191">
        <f t="shared" si="7271"/>
        <v>0</v>
      </c>
      <c r="N1834" s="191">
        <f t="shared" si="7271"/>
        <v>0</v>
      </c>
      <c r="O1834" s="191">
        <f t="shared" si="7271"/>
        <v>0</v>
      </c>
      <c r="P1834" s="191">
        <f t="shared" si="7271"/>
        <v>0</v>
      </c>
      <c r="Q1834" s="191">
        <f t="shared" si="7271"/>
        <v>0</v>
      </c>
      <c r="R1834" s="191">
        <f t="shared" si="7271"/>
        <v>0</v>
      </c>
      <c r="S1834" s="191">
        <f t="shared" si="7271"/>
        <v>0</v>
      </c>
      <c r="T1834" s="191">
        <f t="shared" si="7271"/>
        <v>0</v>
      </c>
      <c r="U1834" s="191">
        <f t="shared" si="7271"/>
        <v>0</v>
      </c>
      <c r="W1834" s="191">
        <f t="shared" si="7266"/>
        <v>0</v>
      </c>
      <c r="X1834" s="191">
        <f t="shared" si="7266"/>
        <v>0</v>
      </c>
      <c r="Y1834" s="191">
        <f t="shared" si="7266"/>
        <v>0</v>
      </c>
      <c r="Z1834" s="191">
        <f t="shared" si="7266"/>
        <v>0</v>
      </c>
      <c r="AA1834" s="191">
        <f t="shared" si="7266"/>
        <v>0</v>
      </c>
      <c r="AB1834" s="191">
        <f t="shared" si="7266"/>
        <v>0</v>
      </c>
      <c r="AC1834" s="191">
        <f t="shared" si="7266"/>
        <v>0</v>
      </c>
      <c r="AD1834" s="191">
        <f t="shared" si="7266"/>
        <v>0</v>
      </c>
      <c r="AE1834" s="191">
        <f t="shared" si="7266"/>
        <v>0</v>
      </c>
      <c r="AF1834" s="191">
        <f t="shared" si="7266"/>
        <v>0</v>
      </c>
      <c r="AG1834" s="191">
        <f t="shared" si="7266"/>
        <v>0</v>
      </c>
      <c r="AH1834" s="191">
        <f t="shared" si="7266"/>
        <v>0</v>
      </c>
      <c r="AJ1834" s="191">
        <f t="shared" si="7267"/>
        <v>0</v>
      </c>
      <c r="AK1834" s="191">
        <f t="shared" si="7267"/>
        <v>0</v>
      </c>
      <c r="AL1834" s="191">
        <f t="shared" si="7267"/>
        <v>0</v>
      </c>
      <c r="AM1834" s="191">
        <f t="shared" si="7267"/>
        <v>0</v>
      </c>
      <c r="AN1834" s="191">
        <f t="shared" si="7267"/>
        <v>0</v>
      </c>
      <c r="AO1834" s="191">
        <f t="shared" si="7267"/>
        <v>0</v>
      </c>
      <c r="AP1834" s="191">
        <f t="shared" si="7267"/>
        <v>0</v>
      </c>
      <c r="AQ1834" s="191">
        <f t="shared" si="7267"/>
        <v>0</v>
      </c>
      <c r="AR1834" s="191">
        <f t="shared" si="7267"/>
        <v>0</v>
      </c>
      <c r="AS1834" s="191">
        <f t="shared" si="7267"/>
        <v>0</v>
      </c>
      <c r="AT1834" s="191">
        <f t="shared" si="7267"/>
        <v>0</v>
      </c>
      <c r="AU1834" s="191">
        <f t="shared" si="7267"/>
        <v>0</v>
      </c>
      <c r="AW1834" s="191">
        <f t="shared" si="7268"/>
        <v>0</v>
      </c>
      <c r="AX1834" s="191">
        <f t="shared" si="7268"/>
        <v>0</v>
      </c>
      <c r="AY1834" s="191">
        <f t="shared" si="7268"/>
        <v>0</v>
      </c>
      <c r="AZ1834" s="191">
        <f t="shared" si="7268"/>
        <v>0</v>
      </c>
      <c r="BA1834" s="191">
        <f t="shared" si="7268"/>
        <v>0</v>
      </c>
      <c r="BB1834" s="191">
        <f t="shared" si="7268"/>
        <v>0</v>
      </c>
      <c r="BC1834" s="191">
        <f t="shared" si="7268"/>
        <v>0</v>
      </c>
      <c r="BD1834" s="191">
        <f t="shared" si="7268"/>
        <v>0</v>
      </c>
      <c r="BE1834" s="191">
        <f t="shared" si="7268"/>
        <v>0</v>
      </c>
      <c r="BF1834" s="191">
        <f t="shared" si="7268"/>
        <v>0</v>
      </c>
      <c r="BG1834" s="191">
        <f t="shared" si="7268"/>
        <v>0</v>
      </c>
      <c r="BH1834" s="191">
        <f t="shared" si="7268"/>
        <v>0</v>
      </c>
    </row>
    <row r="1835" spans="1:60" ht="16.5" hidden="1" customHeight="1" outlineLevel="1" x14ac:dyDescent="0.25">
      <c r="A1835" s="2">
        <f t="shared" si="7264"/>
        <v>128</v>
      </c>
      <c r="B1835" s="86">
        <f t="shared" si="7264"/>
        <v>0</v>
      </c>
      <c r="C1835" s="86">
        <f t="shared" si="7264"/>
        <v>0</v>
      </c>
      <c r="D1835" s="2">
        <f t="shared" si="7264"/>
        <v>0</v>
      </c>
      <c r="E1835" s="162">
        <f t="shared" si="7264"/>
        <v>0</v>
      </c>
      <c r="I1835" s="205">
        <v>0</v>
      </c>
      <c r="J1835" s="191">
        <f t="shared" ref="J1835:U1835" si="7272">J476-(J878+J1695)+J1018</f>
        <v>0</v>
      </c>
      <c r="K1835" s="191">
        <f t="shared" si="7272"/>
        <v>0</v>
      </c>
      <c r="L1835" s="191">
        <f t="shared" si="7272"/>
        <v>0</v>
      </c>
      <c r="M1835" s="191">
        <f t="shared" si="7272"/>
        <v>0</v>
      </c>
      <c r="N1835" s="191">
        <f t="shared" si="7272"/>
        <v>0</v>
      </c>
      <c r="O1835" s="191">
        <f t="shared" si="7272"/>
        <v>0</v>
      </c>
      <c r="P1835" s="191">
        <f t="shared" si="7272"/>
        <v>0</v>
      </c>
      <c r="Q1835" s="191">
        <f t="shared" si="7272"/>
        <v>0</v>
      </c>
      <c r="R1835" s="191">
        <f t="shared" si="7272"/>
        <v>0</v>
      </c>
      <c r="S1835" s="191">
        <f t="shared" si="7272"/>
        <v>0</v>
      </c>
      <c r="T1835" s="191">
        <f t="shared" si="7272"/>
        <v>0</v>
      </c>
      <c r="U1835" s="191">
        <f t="shared" si="7272"/>
        <v>0</v>
      </c>
      <c r="W1835" s="191">
        <f t="shared" si="7266"/>
        <v>0</v>
      </c>
      <c r="X1835" s="191">
        <f t="shared" si="7266"/>
        <v>0</v>
      </c>
      <c r="Y1835" s="191">
        <f t="shared" si="7266"/>
        <v>0</v>
      </c>
      <c r="Z1835" s="191">
        <f t="shared" si="7266"/>
        <v>0</v>
      </c>
      <c r="AA1835" s="191">
        <f t="shared" si="7266"/>
        <v>0</v>
      </c>
      <c r="AB1835" s="191">
        <f t="shared" si="7266"/>
        <v>0</v>
      </c>
      <c r="AC1835" s="191">
        <f t="shared" si="7266"/>
        <v>0</v>
      </c>
      <c r="AD1835" s="191">
        <f t="shared" si="7266"/>
        <v>0</v>
      </c>
      <c r="AE1835" s="191">
        <f t="shared" si="7266"/>
        <v>0</v>
      </c>
      <c r="AF1835" s="191">
        <f t="shared" si="7266"/>
        <v>0</v>
      </c>
      <c r="AG1835" s="191">
        <f t="shared" si="7266"/>
        <v>0</v>
      </c>
      <c r="AH1835" s="191">
        <f t="shared" si="7266"/>
        <v>0</v>
      </c>
      <c r="AJ1835" s="191">
        <f t="shared" si="7267"/>
        <v>0</v>
      </c>
      <c r="AK1835" s="191">
        <f t="shared" si="7267"/>
        <v>0</v>
      </c>
      <c r="AL1835" s="191">
        <f t="shared" si="7267"/>
        <v>0</v>
      </c>
      <c r="AM1835" s="191">
        <f t="shared" si="7267"/>
        <v>0</v>
      </c>
      <c r="AN1835" s="191">
        <f t="shared" si="7267"/>
        <v>0</v>
      </c>
      <c r="AO1835" s="191">
        <f t="shared" si="7267"/>
        <v>0</v>
      </c>
      <c r="AP1835" s="191">
        <f t="shared" si="7267"/>
        <v>0</v>
      </c>
      <c r="AQ1835" s="191">
        <f t="shared" si="7267"/>
        <v>0</v>
      </c>
      <c r="AR1835" s="191">
        <f t="shared" si="7267"/>
        <v>0</v>
      </c>
      <c r="AS1835" s="191">
        <f t="shared" si="7267"/>
        <v>0</v>
      </c>
      <c r="AT1835" s="191">
        <f t="shared" si="7267"/>
        <v>0</v>
      </c>
      <c r="AU1835" s="191">
        <f t="shared" si="7267"/>
        <v>0</v>
      </c>
      <c r="AW1835" s="191">
        <f t="shared" si="7268"/>
        <v>0</v>
      </c>
      <c r="AX1835" s="191">
        <f t="shared" si="7268"/>
        <v>0</v>
      </c>
      <c r="AY1835" s="191">
        <f t="shared" si="7268"/>
        <v>0</v>
      </c>
      <c r="AZ1835" s="191">
        <f t="shared" si="7268"/>
        <v>0</v>
      </c>
      <c r="BA1835" s="191">
        <f t="shared" si="7268"/>
        <v>0</v>
      </c>
      <c r="BB1835" s="191">
        <f t="shared" si="7268"/>
        <v>0</v>
      </c>
      <c r="BC1835" s="191">
        <f t="shared" si="7268"/>
        <v>0</v>
      </c>
      <c r="BD1835" s="191">
        <f t="shared" si="7268"/>
        <v>0</v>
      </c>
      <c r="BE1835" s="191">
        <f t="shared" si="7268"/>
        <v>0</v>
      </c>
      <c r="BF1835" s="191">
        <f t="shared" si="7268"/>
        <v>0</v>
      </c>
      <c r="BG1835" s="191">
        <f t="shared" si="7268"/>
        <v>0</v>
      </c>
      <c r="BH1835" s="191">
        <f t="shared" si="7268"/>
        <v>0</v>
      </c>
    </row>
    <row r="1836" spans="1:60" ht="16.5" hidden="1" customHeight="1" outlineLevel="1" x14ac:dyDescent="0.25">
      <c r="A1836" s="2">
        <f t="shared" si="7264"/>
        <v>129</v>
      </c>
      <c r="B1836" s="86">
        <f t="shared" si="7264"/>
        <v>0</v>
      </c>
      <c r="C1836" s="86">
        <f t="shared" si="7264"/>
        <v>0</v>
      </c>
      <c r="D1836" s="2">
        <f t="shared" si="7264"/>
        <v>0</v>
      </c>
      <c r="E1836" s="162">
        <f t="shared" si="7264"/>
        <v>0</v>
      </c>
      <c r="I1836" s="205">
        <v>0</v>
      </c>
      <c r="J1836" s="191">
        <f t="shared" ref="J1836:U1836" si="7273">J477-(J879+J1696)+J1019</f>
        <v>0</v>
      </c>
      <c r="K1836" s="191">
        <f t="shared" si="7273"/>
        <v>0</v>
      </c>
      <c r="L1836" s="191">
        <f t="shared" si="7273"/>
        <v>0</v>
      </c>
      <c r="M1836" s="191">
        <f t="shared" si="7273"/>
        <v>0</v>
      </c>
      <c r="N1836" s="191">
        <f t="shared" si="7273"/>
        <v>0</v>
      </c>
      <c r="O1836" s="191">
        <f t="shared" si="7273"/>
        <v>0</v>
      </c>
      <c r="P1836" s="191">
        <f t="shared" si="7273"/>
        <v>0</v>
      </c>
      <c r="Q1836" s="191">
        <f t="shared" si="7273"/>
        <v>0</v>
      </c>
      <c r="R1836" s="191">
        <f t="shared" si="7273"/>
        <v>0</v>
      </c>
      <c r="S1836" s="191">
        <f t="shared" si="7273"/>
        <v>0</v>
      </c>
      <c r="T1836" s="191">
        <f t="shared" si="7273"/>
        <v>0</v>
      </c>
      <c r="U1836" s="191">
        <f t="shared" si="7273"/>
        <v>0</v>
      </c>
      <c r="W1836" s="191">
        <f t="shared" si="7266"/>
        <v>0</v>
      </c>
      <c r="X1836" s="191">
        <f t="shared" si="7266"/>
        <v>0</v>
      </c>
      <c r="Y1836" s="191">
        <f t="shared" si="7266"/>
        <v>0</v>
      </c>
      <c r="Z1836" s="191">
        <f t="shared" si="7266"/>
        <v>0</v>
      </c>
      <c r="AA1836" s="191">
        <f t="shared" si="7266"/>
        <v>0</v>
      </c>
      <c r="AB1836" s="191">
        <f t="shared" si="7266"/>
        <v>0</v>
      </c>
      <c r="AC1836" s="191">
        <f t="shared" si="7266"/>
        <v>0</v>
      </c>
      <c r="AD1836" s="191">
        <f t="shared" si="7266"/>
        <v>0</v>
      </c>
      <c r="AE1836" s="191">
        <f t="shared" si="7266"/>
        <v>0</v>
      </c>
      <c r="AF1836" s="191">
        <f t="shared" si="7266"/>
        <v>0</v>
      </c>
      <c r="AG1836" s="191">
        <f t="shared" si="7266"/>
        <v>0</v>
      </c>
      <c r="AH1836" s="191">
        <f t="shared" si="7266"/>
        <v>0</v>
      </c>
      <c r="AJ1836" s="191">
        <f t="shared" si="7267"/>
        <v>0</v>
      </c>
      <c r="AK1836" s="191">
        <f t="shared" si="7267"/>
        <v>0</v>
      </c>
      <c r="AL1836" s="191">
        <f t="shared" si="7267"/>
        <v>0</v>
      </c>
      <c r="AM1836" s="191">
        <f t="shared" si="7267"/>
        <v>0</v>
      </c>
      <c r="AN1836" s="191">
        <f t="shared" si="7267"/>
        <v>0</v>
      </c>
      <c r="AO1836" s="191">
        <f t="shared" si="7267"/>
        <v>0</v>
      </c>
      <c r="AP1836" s="191">
        <f t="shared" si="7267"/>
        <v>0</v>
      </c>
      <c r="AQ1836" s="191">
        <f t="shared" si="7267"/>
        <v>0</v>
      </c>
      <c r="AR1836" s="191">
        <f t="shared" si="7267"/>
        <v>0</v>
      </c>
      <c r="AS1836" s="191">
        <f t="shared" si="7267"/>
        <v>0</v>
      </c>
      <c r="AT1836" s="191">
        <f t="shared" si="7267"/>
        <v>0</v>
      </c>
      <c r="AU1836" s="191">
        <f t="shared" si="7267"/>
        <v>0</v>
      </c>
      <c r="AW1836" s="191">
        <f t="shared" si="7268"/>
        <v>0</v>
      </c>
      <c r="AX1836" s="191">
        <f t="shared" si="7268"/>
        <v>0</v>
      </c>
      <c r="AY1836" s="191">
        <f t="shared" si="7268"/>
        <v>0</v>
      </c>
      <c r="AZ1836" s="191">
        <f t="shared" si="7268"/>
        <v>0</v>
      </c>
      <c r="BA1836" s="191">
        <f t="shared" si="7268"/>
        <v>0</v>
      </c>
      <c r="BB1836" s="191">
        <f t="shared" si="7268"/>
        <v>0</v>
      </c>
      <c r="BC1836" s="191">
        <f t="shared" si="7268"/>
        <v>0</v>
      </c>
      <c r="BD1836" s="191">
        <f t="shared" si="7268"/>
        <v>0</v>
      </c>
      <c r="BE1836" s="191">
        <f t="shared" si="7268"/>
        <v>0</v>
      </c>
      <c r="BF1836" s="191">
        <f t="shared" si="7268"/>
        <v>0</v>
      </c>
      <c r="BG1836" s="191">
        <f t="shared" si="7268"/>
        <v>0</v>
      </c>
      <c r="BH1836" s="191">
        <f t="shared" si="7268"/>
        <v>0</v>
      </c>
    </row>
    <row r="1837" spans="1:60" ht="16.5" hidden="1" customHeight="1" outlineLevel="1" x14ac:dyDescent="0.25">
      <c r="A1837" s="2">
        <f t="shared" si="7264"/>
        <v>130</v>
      </c>
      <c r="B1837" s="86">
        <f t="shared" si="7264"/>
        <v>0</v>
      </c>
      <c r="C1837" s="86">
        <f t="shared" si="7264"/>
        <v>0</v>
      </c>
      <c r="D1837" s="2">
        <f t="shared" si="7264"/>
        <v>0</v>
      </c>
      <c r="E1837" s="162">
        <f t="shared" si="7264"/>
        <v>0</v>
      </c>
      <c r="I1837" s="205">
        <v>0</v>
      </c>
      <c r="J1837" s="191">
        <f t="shared" ref="J1837:U1837" si="7274">J478-(J880+J1697)+J1020</f>
        <v>0</v>
      </c>
      <c r="K1837" s="191">
        <f t="shared" si="7274"/>
        <v>0</v>
      </c>
      <c r="L1837" s="191">
        <f t="shared" si="7274"/>
        <v>0</v>
      </c>
      <c r="M1837" s="191">
        <f t="shared" si="7274"/>
        <v>0</v>
      </c>
      <c r="N1837" s="191">
        <f t="shared" si="7274"/>
        <v>0</v>
      </c>
      <c r="O1837" s="191">
        <f t="shared" si="7274"/>
        <v>0</v>
      </c>
      <c r="P1837" s="191">
        <f t="shared" si="7274"/>
        <v>0</v>
      </c>
      <c r="Q1837" s="191">
        <f t="shared" si="7274"/>
        <v>0</v>
      </c>
      <c r="R1837" s="191">
        <f t="shared" si="7274"/>
        <v>0</v>
      </c>
      <c r="S1837" s="191">
        <f t="shared" si="7274"/>
        <v>0</v>
      </c>
      <c r="T1837" s="191">
        <f t="shared" si="7274"/>
        <v>0</v>
      </c>
      <c r="U1837" s="191">
        <f t="shared" si="7274"/>
        <v>0</v>
      </c>
      <c r="W1837" s="191">
        <f t="shared" si="7266"/>
        <v>0</v>
      </c>
      <c r="X1837" s="191">
        <f t="shared" si="7266"/>
        <v>0</v>
      </c>
      <c r="Y1837" s="191">
        <f t="shared" si="7266"/>
        <v>0</v>
      </c>
      <c r="Z1837" s="191">
        <f t="shared" si="7266"/>
        <v>0</v>
      </c>
      <c r="AA1837" s="191">
        <f t="shared" si="7266"/>
        <v>0</v>
      </c>
      <c r="AB1837" s="191">
        <f t="shared" si="7266"/>
        <v>0</v>
      </c>
      <c r="AC1837" s="191">
        <f t="shared" si="7266"/>
        <v>0</v>
      </c>
      <c r="AD1837" s="191">
        <f t="shared" si="7266"/>
        <v>0</v>
      </c>
      <c r="AE1837" s="191">
        <f t="shared" si="7266"/>
        <v>0</v>
      </c>
      <c r="AF1837" s="191">
        <f t="shared" si="7266"/>
        <v>0</v>
      </c>
      <c r="AG1837" s="191">
        <f t="shared" si="7266"/>
        <v>0</v>
      </c>
      <c r="AH1837" s="191">
        <f t="shared" si="7266"/>
        <v>0</v>
      </c>
      <c r="AJ1837" s="191">
        <f t="shared" si="7267"/>
        <v>0</v>
      </c>
      <c r="AK1837" s="191">
        <f t="shared" si="7267"/>
        <v>0</v>
      </c>
      <c r="AL1837" s="191">
        <f t="shared" si="7267"/>
        <v>0</v>
      </c>
      <c r="AM1837" s="191">
        <f t="shared" si="7267"/>
        <v>0</v>
      </c>
      <c r="AN1837" s="191">
        <f t="shared" si="7267"/>
        <v>0</v>
      </c>
      <c r="AO1837" s="191">
        <f t="shared" si="7267"/>
        <v>0</v>
      </c>
      <c r="AP1837" s="191">
        <f t="shared" si="7267"/>
        <v>0</v>
      </c>
      <c r="AQ1837" s="191">
        <f t="shared" si="7267"/>
        <v>0</v>
      </c>
      <c r="AR1837" s="191">
        <f t="shared" si="7267"/>
        <v>0</v>
      </c>
      <c r="AS1837" s="191">
        <f t="shared" si="7267"/>
        <v>0</v>
      </c>
      <c r="AT1837" s="191">
        <f t="shared" si="7267"/>
        <v>0</v>
      </c>
      <c r="AU1837" s="191">
        <f t="shared" si="7267"/>
        <v>0</v>
      </c>
      <c r="AW1837" s="191">
        <f t="shared" si="7268"/>
        <v>0</v>
      </c>
      <c r="AX1837" s="191">
        <f t="shared" si="7268"/>
        <v>0</v>
      </c>
      <c r="AY1837" s="191">
        <f t="shared" si="7268"/>
        <v>0</v>
      </c>
      <c r="AZ1837" s="191">
        <f t="shared" si="7268"/>
        <v>0</v>
      </c>
      <c r="BA1837" s="191">
        <f t="shared" si="7268"/>
        <v>0</v>
      </c>
      <c r="BB1837" s="191">
        <f t="shared" si="7268"/>
        <v>0</v>
      </c>
      <c r="BC1837" s="191">
        <f t="shared" si="7268"/>
        <v>0</v>
      </c>
      <c r="BD1837" s="191">
        <f t="shared" si="7268"/>
        <v>0</v>
      </c>
      <c r="BE1837" s="191">
        <f t="shared" si="7268"/>
        <v>0</v>
      </c>
      <c r="BF1837" s="191">
        <f t="shared" si="7268"/>
        <v>0</v>
      </c>
      <c r="BG1837" s="191">
        <f t="shared" si="7268"/>
        <v>0</v>
      </c>
      <c r="BH1837" s="191">
        <f t="shared" si="7268"/>
        <v>0</v>
      </c>
    </row>
    <row r="1838" spans="1:60" ht="16.5" hidden="1" customHeight="1" outlineLevel="1" x14ac:dyDescent="0.25">
      <c r="A1838" s="2">
        <f t="shared" si="7264"/>
        <v>131</v>
      </c>
      <c r="B1838" s="86">
        <f t="shared" si="7264"/>
        <v>0</v>
      </c>
      <c r="C1838" s="86">
        <f t="shared" si="7264"/>
        <v>0</v>
      </c>
      <c r="D1838" s="2">
        <f t="shared" si="7264"/>
        <v>0</v>
      </c>
      <c r="E1838" s="162">
        <f t="shared" si="7264"/>
        <v>0</v>
      </c>
      <c r="I1838" s="205">
        <v>0</v>
      </c>
      <c r="J1838" s="191">
        <f t="shared" ref="J1838:U1838" si="7275">J479-(J881+J1698)+J1021</f>
        <v>0</v>
      </c>
      <c r="K1838" s="191">
        <f t="shared" si="7275"/>
        <v>0</v>
      </c>
      <c r="L1838" s="191">
        <f t="shared" si="7275"/>
        <v>0</v>
      </c>
      <c r="M1838" s="191">
        <f t="shared" si="7275"/>
        <v>0</v>
      </c>
      <c r="N1838" s="191">
        <f t="shared" si="7275"/>
        <v>0</v>
      </c>
      <c r="O1838" s="191">
        <f t="shared" si="7275"/>
        <v>0</v>
      </c>
      <c r="P1838" s="191">
        <f t="shared" si="7275"/>
        <v>0</v>
      </c>
      <c r="Q1838" s="191">
        <f t="shared" si="7275"/>
        <v>0</v>
      </c>
      <c r="R1838" s="191">
        <f t="shared" si="7275"/>
        <v>0</v>
      </c>
      <c r="S1838" s="191">
        <f t="shared" si="7275"/>
        <v>0</v>
      </c>
      <c r="T1838" s="191">
        <f t="shared" si="7275"/>
        <v>0</v>
      </c>
      <c r="U1838" s="191">
        <f t="shared" si="7275"/>
        <v>0</v>
      </c>
      <c r="W1838" s="191">
        <f t="shared" si="7266"/>
        <v>0</v>
      </c>
      <c r="X1838" s="191">
        <f t="shared" si="7266"/>
        <v>0</v>
      </c>
      <c r="Y1838" s="191">
        <f t="shared" si="7266"/>
        <v>0</v>
      </c>
      <c r="Z1838" s="191">
        <f t="shared" si="7266"/>
        <v>0</v>
      </c>
      <c r="AA1838" s="191">
        <f t="shared" si="7266"/>
        <v>0</v>
      </c>
      <c r="AB1838" s="191">
        <f t="shared" si="7266"/>
        <v>0</v>
      </c>
      <c r="AC1838" s="191">
        <f t="shared" si="7266"/>
        <v>0</v>
      </c>
      <c r="AD1838" s="191">
        <f t="shared" si="7266"/>
        <v>0</v>
      </c>
      <c r="AE1838" s="191">
        <f t="shared" si="7266"/>
        <v>0</v>
      </c>
      <c r="AF1838" s="191">
        <f t="shared" si="7266"/>
        <v>0</v>
      </c>
      <c r="AG1838" s="191">
        <f t="shared" si="7266"/>
        <v>0</v>
      </c>
      <c r="AH1838" s="191">
        <f t="shared" si="7266"/>
        <v>0</v>
      </c>
      <c r="AJ1838" s="191">
        <f t="shared" si="7267"/>
        <v>0</v>
      </c>
      <c r="AK1838" s="191">
        <f t="shared" si="7267"/>
        <v>0</v>
      </c>
      <c r="AL1838" s="191">
        <f t="shared" si="7267"/>
        <v>0</v>
      </c>
      <c r="AM1838" s="191">
        <f t="shared" si="7267"/>
        <v>0</v>
      </c>
      <c r="AN1838" s="191">
        <f t="shared" si="7267"/>
        <v>0</v>
      </c>
      <c r="AO1838" s="191">
        <f t="shared" si="7267"/>
        <v>0</v>
      </c>
      <c r="AP1838" s="191">
        <f t="shared" si="7267"/>
        <v>0</v>
      </c>
      <c r="AQ1838" s="191">
        <f t="shared" si="7267"/>
        <v>0</v>
      </c>
      <c r="AR1838" s="191">
        <f t="shared" si="7267"/>
        <v>0</v>
      </c>
      <c r="AS1838" s="191">
        <f t="shared" si="7267"/>
        <v>0</v>
      </c>
      <c r="AT1838" s="191">
        <f t="shared" si="7267"/>
        <v>0</v>
      </c>
      <c r="AU1838" s="191">
        <f t="shared" si="7267"/>
        <v>0</v>
      </c>
      <c r="AW1838" s="191">
        <f t="shared" si="7268"/>
        <v>0</v>
      </c>
      <c r="AX1838" s="191">
        <f t="shared" si="7268"/>
        <v>0</v>
      </c>
      <c r="AY1838" s="191">
        <f t="shared" si="7268"/>
        <v>0</v>
      </c>
      <c r="AZ1838" s="191">
        <f t="shared" si="7268"/>
        <v>0</v>
      </c>
      <c r="BA1838" s="191">
        <f t="shared" si="7268"/>
        <v>0</v>
      </c>
      <c r="BB1838" s="191">
        <f t="shared" si="7268"/>
        <v>0</v>
      </c>
      <c r="BC1838" s="191">
        <f t="shared" si="7268"/>
        <v>0</v>
      </c>
      <c r="BD1838" s="191">
        <f t="shared" si="7268"/>
        <v>0</v>
      </c>
      <c r="BE1838" s="191">
        <f t="shared" si="7268"/>
        <v>0</v>
      </c>
      <c r="BF1838" s="191">
        <f t="shared" si="7268"/>
        <v>0</v>
      </c>
      <c r="BG1838" s="191">
        <f t="shared" si="7268"/>
        <v>0</v>
      </c>
      <c r="BH1838" s="191">
        <f t="shared" si="7268"/>
        <v>0</v>
      </c>
    </row>
    <row r="1839" spans="1:60" ht="16.5" hidden="1" customHeight="1" outlineLevel="1" x14ac:dyDescent="0.25">
      <c r="A1839" s="2">
        <f t="shared" si="7264"/>
        <v>132</v>
      </c>
      <c r="B1839" s="86">
        <f t="shared" si="7264"/>
        <v>0</v>
      </c>
      <c r="C1839" s="86">
        <f t="shared" si="7264"/>
        <v>0</v>
      </c>
      <c r="D1839" s="2">
        <f t="shared" si="7264"/>
        <v>0</v>
      </c>
      <c r="E1839" s="162">
        <f t="shared" si="7264"/>
        <v>0</v>
      </c>
      <c r="I1839" s="205">
        <v>0</v>
      </c>
      <c r="J1839" s="191">
        <f t="shared" ref="J1839:U1839" si="7276">J480-(J882+J1699)+J1022</f>
        <v>0</v>
      </c>
      <c r="K1839" s="191">
        <f t="shared" si="7276"/>
        <v>0</v>
      </c>
      <c r="L1839" s="191">
        <f t="shared" si="7276"/>
        <v>0</v>
      </c>
      <c r="M1839" s="191">
        <f t="shared" si="7276"/>
        <v>0</v>
      </c>
      <c r="N1839" s="191">
        <f t="shared" si="7276"/>
        <v>0</v>
      </c>
      <c r="O1839" s="191">
        <f t="shared" si="7276"/>
        <v>0</v>
      </c>
      <c r="P1839" s="191">
        <f t="shared" si="7276"/>
        <v>0</v>
      </c>
      <c r="Q1839" s="191">
        <f t="shared" si="7276"/>
        <v>0</v>
      </c>
      <c r="R1839" s="191">
        <f t="shared" si="7276"/>
        <v>0</v>
      </c>
      <c r="S1839" s="191">
        <f t="shared" si="7276"/>
        <v>0</v>
      </c>
      <c r="T1839" s="191">
        <f t="shared" si="7276"/>
        <v>0</v>
      </c>
      <c r="U1839" s="191">
        <f t="shared" si="7276"/>
        <v>0</v>
      </c>
      <c r="W1839" s="191">
        <f t="shared" si="7266"/>
        <v>0</v>
      </c>
      <c r="X1839" s="191">
        <f t="shared" si="7266"/>
        <v>0</v>
      </c>
      <c r="Y1839" s="191">
        <f t="shared" si="7266"/>
        <v>0</v>
      </c>
      <c r="Z1839" s="191">
        <f t="shared" si="7266"/>
        <v>0</v>
      </c>
      <c r="AA1839" s="191">
        <f t="shared" si="7266"/>
        <v>0</v>
      </c>
      <c r="AB1839" s="191">
        <f t="shared" si="7266"/>
        <v>0</v>
      </c>
      <c r="AC1839" s="191">
        <f t="shared" si="7266"/>
        <v>0</v>
      </c>
      <c r="AD1839" s="191">
        <f t="shared" si="7266"/>
        <v>0</v>
      </c>
      <c r="AE1839" s="191">
        <f t="shared" si="7266"/>
        <v>0</v>
      </c>
      <c r="AF1839" s="191">
        <f t="shared" si="7266"/>
        <v>0</v>
      </c>
      <c r="AG1839" s="191">
        <f t="shared" si="7266"/>
        <v>0</v>
      </c>
      <c r="AH1839" s="191">
        <f t="shared" si="7266"/>
        <v>0</v>
      </c>
      <c r="AJ1839" s="191">
        <f t="shared" si="7267"/>
        <v>0</v>
      </c>
      <c r="AK1839" s="191">
        <f t="shared" si="7267"/>
        <v>0</v>
      </c>
      <c r="AL1839" s="191">
        <f t="shared" si="7267"/>
        <v>0</v>
      </c>
      <c r="AM1839" s="191">
        <f t="shared" si="7267"/>
        <v>0</v>
      </c>
      <c r="AN1839" s="191">
        <f t="shared" si="7267"/>
        <v>0</v>
      </c>
      <c r="AO1839" s="191">
        <f t="shared" si="7267"/>
        <v>0</v>
      </c>
      <c r="AP1839" s="191">
        <f t="shared" si="7267"/>
        <v>0</v>
      </c>
      <c r="AQ1839" s="191">
        <f t="shared" si="7267"/>
        <v>0</v>
      </c>
      <c r="AR1839" s="191">
        <f t="shared" si="7267"/>
        <v>0</v>
      </c>
      <c r="AS1839" s="191">
        <f t="shared" si="7267"/>
        <v>0</v>
      </c>
      <c r="AT1839" s="191">
        <f t="shared" si="7267"/>
        <v>0</v>
      </c>
      <c r="AU1839" s="191">
        <f t="shared" si="7267"/>
        <v>0</v>
      </c>
      <c r="AW1839" s="191">
        <f t="shared" si="7268"/>
        <v>0</v>
      </c>
      <c r="AX1839" s="191">
        <f t="shared" si="7268"/>
        <v>0</v>
      </c>
      <c r="AY1839" s="191">
        <f t="shared" si="7268"/>
        <v>0</v>
      </c>
      <c r="AZ1839" s="191">
        <f t="shared" si="7268"/>
        <v>0</v>
      </c>
      <c r="BA1839" s="191">
        <f t="shared" si="7268"/>
        <v>0</v>
      </c>
      <c r="BB1839" s="191">
        <f t="shared" si="7268"/>
        <v>0</v>
      </c>
      <c r="BC1839" s="191">
        <f t="shared" si="7268"/>
        <v>0</v>
      </c>
      <c r="BD1839" s="191">
        <f t="shared" si="7268"/>
        <v>0</v>
      </c>
      <c r="BE1839" s="191">
        <f t="shared" si="7268"/>
        <v>0</v>
      </c>
      <c r="BF1839" s="191">
        <f t="shared" si="7268"/>
        <v>0</v>
      </c>
      <c r="BG1839" s="191">
        <f t="shared" si="7268"/>
        <v>0</v>
      </c>
      <c r="BH1839" s="191">
        <f t="shared" si="7268"/>
        <v>0</v>
      </c>
    </row>
    <row r="1840" spans="1:60" ht="16.5" hidden="1" customHeight="1" outlineLevel="1" x14ac:dyDescent="0.25">
      <c r="A1840" s="2">
        <f t="shared" si="7264"/>
        <v>133</v>
      </c>
      <c r="B1840" s="86">
        <f t="shared" si="7264"/>
        <v>0</v>
      </c>
      <c r="C1840" s="86">
        <f t="shared" si="7264"/>
        <v>0</v>
      </c>
      <c r="D1840" s="2">
        <f t="shared" si="7264"/>
        <v>0</v>
      </c>
      <c r="E1840" s="162">
        <f t="shared" si="7264"/>
        <v>0</v>
      </c>
      <c r="I1840" s="205">
        <v>0</v>
      </c>
      <c r="J1840" s="191">
        <f t="shared" ref="J1840:U1840" si="7277">J481-(J883+J1700)+J1023</f>
        <v>0</v>
      </c>
      <c r="K1840" s="191">
        <f t="shared" si="7277"/>
        <v>0</v>
      </c>
      <c r="L1840" s="191">
        <f t="shared" si="7277"/>
        <v>0</v>
      </c>
      <c r="M1840" s="191">
        <f t="shared" si="7277"/>
        <v>0</v>
      </c>
      <c r="N1840" s="191">
        <f t="shared" si="7277"/>
        <v>0</v>
      </c>
      <c r="O1840" s="191">
        <f t="shared" si="7277"/>
        <v>0</v>
      </c>
      <c r="P1840" s="191">
        <f t="shared" si="7277"/>
        <v>0</v>
      </c>
      <c r="Q1840" s="191">
        <f t="shared" si="7277"/>
        <v>0</v>
      </c>
      <c r="R1840" s="191">
        <f t="shared" si="7277"/>
        <v>0</v>
      </c>
      <c r="S1840" s="191">
        <f t="shared" si="7277"/>
        <v>0</v>
      </c>
      <c r="T1840" s="191">
        <f t="shared" si="7277"/>
        <v>0</v>
      </c>
      <c r="U1840" s="191">
        <f t="shared" si="7277"/>
        <v>0</v>
      </c>
      <c r="W1840" s="191">
        <f t="shared" si="7266"/>
        <v>0</v>
      </c>
      <c r="X1840" s="191">
        <f t="shared" si="7266"/>
        <v>0</v>
      </c>
      <c r="Y1840" s="191">
        <f t="shared" si="7266"/>
        <v>0</v>
      </c>
      <c r="Z1840" s="191">
        <f t="shared" si="7266"/>
        <v>0</v>
      </c>
      <c r="AA1840" s="191">
        <f t="shared" si="7266"/>
        <v>0</v>
      </c>
      <c r="AB1840" s="191">
        <f t="shared" si="7266"/>
        <v>0</v>
      </c>
      <c r="AC1840" s="191">
        <f t="shared" si="7266"/>
        <v>0</v>
      </c>
      <c r="AD1840" s="191">
        <f t="shared" si="7266"/>
        <v>0</v>
      </c>
      <c r="AE1840" s="191">
        <f t="shared" si="7266"/>
        <v>0</v>
      </c>
      <c r="AF1840" s="191">
        <f t="shared" si="7266"/>
        <v>0</v>
      </c>
      <c r="AG1840" s="191">
        <f t="shared" si="7266"/>
        <v>0</v>
      </c>
      <c r="AH1840" s="191">
        <f t="shared" si="7266"/>
        <v>0</v>
      </c>
      <c r="AJ1840" s="191">
        <f t="shared" si="7267"/>
        <v>0</v>
      </c>
      <c r="AK1840" s="191">
        <f t="shared" si="7267"/>
        <v>0</v>
      </c>
      <c r="AL1840" s="191">
        <f t="shared" si="7267"/>
        <v>0</v>
      </c>
      <c r="AM1840" s="191">
        <f t="shared" si="7267"/>
        <v>0</v>
      </c>
      <c r="AN1840" s="191">
        <f t="shared" si="7267"/>
        <v>0</v>
      </c>
      <c r="AO1840" s="191">
        <f t="shared" si="7267"/>
        <v>0</v>
      </c>
      <c r="AP1840" s="191">
        <f t="shared" si="7267"/>
        <v>0</v>
      </c>
      <c r="AQ1840" s="191">
        <f t="shared" si="7267"/>
        <v>0</v>
      </c>
      <c r="AR1840" s="191">
        <f t="shared" si="7267"/>
        <v>0</v>
      </c>
      <c r="AS1840" s="191">
        <f t="shared" si="7267"/>
        <v>0</v>
      </c>
      <c r="AT1840" s="191">
        <f t="shared" si="7267"/>
        <v>0</v>
      </c>
      <c r="AU1840" s="191">
        <f t="shared" si="7267"/>
        <v>0</v>
      </c>
      <c r="AW1840" s="191">
        <f t="shared" si="7268"/>
        <v>0</v>
      </c>
      <c r="AX1840" s="191">
        <f t="shared" si="7268"/>
        <v>0</v>
      </c>
      <c r="AY1840" s="191">
        <f t="shared" si="7268"/>
        <v>0</v>
      </c>
      <c r="AZ1840" s="191">
        <f t="shared" si="7268"/>
        <v>0</v>
      </c>
      <c r="BA1840" s="191">
        <f t="shared" si="7268"/>
        <v>0</v>
      </c>
      <c r="BB1840" s="191">
        <f t="shared" si="7268"/>
        <v>0</v>
      </c>
      <c r="BC1840" s="191">
        <f t="shared" si="7268"/>
        <v>0</v>
      </c>
      <c r="BD1840" s="191">
        <f t="shared" si="7268"/>
        <v>0</v>
      </c>
      <c r="BE1840" s="191">
        <f t="shared" si="7268"/>
        <v>0</v>
      </c>
      <c r="BF1840" s="191">
        <f t="shared" si="7268"/>
        <v>0</v>
      </c>
      <c r="BG1840" s="191">
        <f t="shared" si="7268"/>
        <v>0</v>
      </c>
      <c r="BH1840" s="191">
        <f t="shared" si="7268"/>
        <v>0</v>
      </c>
    </row>
    <row r="1841" spans="1:61" ht="16.5" hidden="1" customHeight="1" x14ac:dyDescent="0.25">
      <c r="A1841" s="2" t="str">
        <f t="shared" ref="A1841:E1842" si="7278">A140</f>
        <v>2021F</v>
      </c>
      <c r="B1841" s="86" t="str">
        <f t="shared" si="7278"/>
        <v>PRE-09360</v>
      </c>
      <c r="C1841" s="86" t="str">
        <f t="shared" si="7278"/>
        <v>SPP TAU PRE-09360 - 2021F</v>
      </c>
      <c r="D1841" s="2" t="str">
        <f t="shared" si="7278"/>
        <v>PRE-2021F</v>
      </c>
      <c r="E1841" s="162" t="str">
        <f t="shared" si="7278"/>
        <v>SPP TAU - 2021F</v>
      </c>
      <c r="I1841" s="205">
        <v>0</v>
      </c>
      <c r="J1841" s="191">
        <f t="shared" ref="J1841:U1841" si="7279">J482-(J884+J1701)+J1024</f>
        <v>0</v>
      </c>
      <c r="K1841" s="191">
        <f t="shared" si="7279"/>
        <v>0</v>
      </c>
      <c r="L1841" s="191">
        <f t="shared" si="7279"/>
        <v>0</v>
      </c>
      <c r="M1841" s="191">
        <f t="shared" si="7279"/>
        <v>0</v>
      </c>
      <c r="N1841" s="191">
        <f t="shared" si="7279"/>
        <v>0</v>
      </c>
      <c r="O1841" s="191">
        <f t="shared" si="7279"/>
        <v>0</v>
      </c>
      <c r="P1841" s="191">
        <f t="shared" si="7279"/>
        <v>0</v>
      </c>
      <c r="Q1841" s="191">
        <f t="shared" si="7279"/>
        <v>0</v>
      </c>
      <c r="R1841" s="191">
        <f t="shared" si="7279"/>
        <v>0</v>
      </c>
      <c r="S1841" s="191">
        <f t="shared" si="7279"/>
        <v>0</v>
      </c>
      <c r="T1841" s="191">
        <f t="shared" si="7279"/>
        <v>0</v>
      </c>
      <c r="U1841" s="191">
        <f t="shared" si="7279"/>
        <v>0</v>
      </c>
      <c r="W1841" s="191">
        <f t="shared" si="7266"/>
        <v>0</v>
      </c>
      <c r="X1841" s="191">
        <f t="shared" si="7266"/>
        <v>0</v>
      </c>
      <c r="Y1841" s="191">
        <f t="shared" si="7266"/>
        <v>0</v>
      </c>
      <c r="Z1841" s="191">
        <f t="shared" si="7266"/>
        <v>0</v>
      </c>
      <c r="AA1841" s="191">
        <f t="shared" si="7266"/>
        <v>0</v>
      </c>
      <c r="AB1841" s="191">
        <f t="shared" si="7266"/>
        <v>0</v>
      </c>
      <c r="AC1841" s="191">
        <f t="shared" si="7266"/>
        <v>0</v>
      </c>
      <c r="AD1841" s="191">
        <f t="shared" si="7266"/>
        <v>0</v>
      </c>
      <c r="AE1841" s="191">
        <f t="shared" si="7266"/>
        <v>0</v>
      </c>
      <c r="AF1841" s="191">
        <f t="shared" si="7266"/>
        <v>0</v>
      </c>
      <c r="AG1841" s="191">
        <f t="shared" si="7266"/>
        <v>0</v>
      </c>
      <c r="AH1841" s="191">
        <f t="shared" si="7266"/>
        <v>0</v>
      </c>
      <c r="AJ1841" s="191">
        <f t="shared" si="7267"/>
        <v>0</v>
      </c>
      <c r="AK1841" s="191">
        <f t="shared" si="7267"/>
        <v>0</v>
      </c>
      <c r="AL1841" s="191">
        <f t="shared" si="7267"/>
        <v>0</v>
      </c>
      <c r="AM1841" s="191">
        <f t="shared" si="7267"/>
        <v>0</v>
      </c>
      <c r="AN1841" s="191">
        <f t="shared" si="7267"/>
        <v>0</v>
      </c>
      <c r="AO1841" s="191">
        <f t="shared" si="7267"/>
        <v>0</v>
      </c>
      <c r="AP1841" s="191">
        <f t="shared" si="7267"/>
        <v>0</v>
      </c>
      <c r="AQ1841" s="191">
        <f t="shared" si="7267"/>
        <v>0</v>
      </c>
      <c r="AR1841" s="191">
        <f t="shared" si="7267"/>
        <v>0</v>
      </c>
      <c r="AS1841" s="191">
        <f t="shared" si="7267"/>
        <v>0</v>
      </c>
      <c r="AT1841" s="191">
        <f t="shared" si="7267"/>
        <v>0</v>
      </c>
      <c r="AU1841" s="191">
        <f t="shared" si="7267"/>
        <v>0</v>
      </c>
      <c r="AW1841" s="191">
        <f t="shared" si="7268"/>
        <v>0</v>
      </c>
      <c r="AX1841" s="191">
        <f t="shared" si="7268"/>
        <v>0</v>
      </c>
      <c r="AY1841" s="191">
        <f t="shared" si="7268"/>
        <v>0</v>
      </c>
      <c r="AZ1841" s="191">
        <f t="shared" si="7268"/>
        <v>0</v>
      </c>
      <c r="BA1841" s="191">
        <f t="shared" si="7268"/>
        <v>0</v>
      </c>
      <c r="BB1841" s="191">
        <f t="shared" si="7268"/>
        <v>0</v>
      </c>
      <c r="BC1841" s="191">
        <f t="shared" si="7268"/>
        <v>0</v>
      </c>
      <c r="BD1841" s="191">
        <f t="shared" si="7268"/>
        <v>0</v>
      </c>
      <c r="BE1841" s="191">
        <f t="shared" si="7268"/>
        <v>0</v>
      </c>
      <c r="BF1841" s="191">
        <f t="shared" si="7268"/>
        <v>0</v>
      </c>
      <c r="BG1841" s="191">
        <f t="shared" si="7268"/>
        <v>0</v>
      </c>
      <c r="BH1841" s="191">
        <f t="shared" si="7268"/>
        <v>0</v>
      </c>
    </row>
    <row r="1842" spans="1:61" ht="16.5" hidden="1" customHeight="1" x14ac:dyDescent="0.25">
      <c r="A1842" s="2" t="str">
        <f t="shared" si="7278"/>
        <v>2022B</v>
      </c>
      <c r="B1842" s="86" t="str">
        <f t="shared" si="7278"/>
        <v>PRE-2022B</v>
      </c>
      <c r="C1842" s="86" t="str">
        <f t="shared" si="7278"/>
        <v>SPP TAU - 2022B</v>
      </c>
      <c r="D1842" s="2" t="str">
        <f t="shared" si="7278"/>
        <v>PRE-2022B</v>
      </c>
      <c r="E1842" s="162" t="str">
        <f t="shared" si="7278"/>
        <v>SPP TAU - 2022B</v>
      </c>
      <c r="I1842" s="205">
        <v>0</v>
      </c>
      <c r="J1842" s="191">
        <f t="shared" ref="J1842:U1842" si="7280">J483-(J885+J1702)+J1025</f>
        <v>0</v>
      </c>
      <c r="K1842" s="191">
        <f t="shared" si="7280"/>
        <v>0</v>
      </c>
      <c r="L1842" s="191">
        <f t="shared" si="7280"/>
        <v>0</v>
      </c>
      <c r="M1842" s="191">
        <f t="shared" si="7280"/>
        <v>0</v>
      </c>
      <c r="N1842" s="191">
        <f t="shared" si="7280"/>
        <v>0</v>
      </c>
      <c r="O1842" s="191">
        <f t="shared" si="7280"/>
        <v>0</v>
      </c>
      <c r="P1842" s="191">
        <f t="shared" si="7280"/>
        <v>0</v>
      </c>
      <c r="Q1842" s="191">
        <f t="shared" si="7280"/>
        <v>0</v>
      </c>
      <c r="R1842" s="191">
        <f t="shared" si="7280"/>
        <v>0</v>
      </c>
      <c r="S1842" s="191">
        <f t="shared" si="7280"/>
        <v>0</v>
      </c>
      <c r="T1842" s="191">
        <f t="shared" si="7280"/>
        <v>0</v>
      </c>
      <c r="U1842" s="191">
        <f t="shared" si="7280"/>
        <v>0</v>
      </c>
      <c r="W1842" s="191">
        <f t="shared" si="7266"/>
        <v>0</v>
      </c>
      <c r="X1842" s="191">
        <f t="shared" si="7266"/>
        <v>0</v>
      </c>
      <c r="Y1842" s="191">
        <f t="shared" si="7266"/>
        <v>0</v>
      </c>
      <c r="Z1842" s="191">
        <f t="shared" si="7266"/>
        <v>0</v>
      </c>
      <c r="AA1842" s="191">
        <f t="shared" si="7266"/>
        <v>0</v>
      </c>
      <c r="AB1842" s="191">
        <f t="shared" si="7266"/>
        <v>0</v>
      </c>
      <c r="AC1842" s="191">
        <f t="shared" si="7266"/>
        <v>0</v>
      </c>
      <c r="AD1842" s="191">
        <f t="shared" si="7266"/>
        <v>0</v>
      </c>
      <c r="AE1842" s="191">
        <f t="shared" si="7266"/>
        <v>0</v>
      </c>
      <c r="AF1842" s="191">
        <f t="shared" si="7266"/>
        <v>0</v>
      </c>
      <c r="AG1842" s="191">
        <f t="shared" si="7266"/>
        <v>0</v>
      </c>
      <c r="AH1842" s="191">
        <f t="shared" si="7266"/>
        <v>0</v>
      </c>
      <c r="AJ1842" s="191">
        <f t="shared" si="7267"/>
        <v>0</v>
      </c>
      <c r="AK1842" s="191">
        <f t="shared" si="7267"/>
        <v>0</v>
      </c>
      <c r="AL1842" s="191">
        <f t="shared" si="7267"/>
        <v>0</v>
      </c>
      <c r="AM1842" s="191">
        <f t="shared" si="7267"/>
        <v>0</v>
      </c>
      <c r="AN1842" s="191">
        <f t="shared" si="7267"/>
        <v>0</v>
      </c>
      <c r="AO1842" s="191">
        <f t="shared" si="7267"/>
        <v>0</v>
      </c>
      <c r="AP1842" s="191">
        <f t="shared" si="7267"/>
        <v>0</v>
      </c>
      <c r="AQ1842" s="191">
        <f t="shared" si="7267"/>
        <v>0</v>
      </c>
      <c r="AR1842" s="191">
        <f t="shared" si="7267"/>
        <v>0</v>
      </c>
      <c r="AS1842" s="191">
        <f t="shared" si="7267"/>
        <v>0</v>
      </c>
      <c r="AT1842" s="191">
        <f t="shared" si="7267"/>
        <v>0</v>
      </c>
      <c r="AU1842" s="191">
        <f t="shared" si="7267"/>
        <v>0</v>
      </c>
      <c r="AW1842" s="191">
        <f t="shared" si="7268"/>
        <v>0</v>
      </c>
      <c r="AX1842" s="191">
        <f t="shared" si="7268"/>
        <v>0</v>
      </c>
      <c r="AY1842" s="191">
        <f t="shared" si="7268"/>
        <v>0</v>
      </c>
      <c r="AZ1842" s="191">
        <f t="shared" si="7268"/>
        <v>0</v>
      </c>
      <c r="BA1842" s="191">
        <f t="shared" si="7268"/>
        <v>0</v>
      </c>
      <c r="BB1842" s="191">
        <f t="shared" si="7268"/>
        <v>0</v>
      </c>
      <c r="BC1842" s="191">
        <f t="shared" si="7268"/>
        <v>0</v>
      </c>
      <c r="BD1842" s="191">
        <f t="shared" si="7268"/>
        <v>0</v>
      </c>
      <c r="BE1842" s="191">
        <f t="shared" si="7268"/>
        <v>0</v>
      </c>
      <c r="BF1842" s="191">
        <f t="shared" si="7268"/>
        <v>0</v>
      </c>
      <c r="BG1842" s="191">
        <f t="shared" si="7268"/>
        <v>0</v>
      </c>
      <c r="BH1842" s="191">
        <f t="shared" si="7268"/>
        <v>0</v>
      </c>
    </row>
    <row r="1843" spans="1:61" ht="15.75" x14ac:dyDescent="0.25">
      <c r="B1843" s="86" t="s">
        <v>161</v>
      </c>
      <c r="C1843" s="86"/>
      <c r="E1843" s="162"/>
      <c r="I1843" s="87">
        <f>SUM(I1707:I1842)</f>
        <v>0</v>
      </c>
      <c r="J1843" s="116"/>
      <c r="K1843" s="116"/>
      <c r="L1843" s="116"/>
      <c r="M1843" s="116"/>
      <c r="N1843" s="116"/>
      <c r="O1843" s="116"/>
      <c r="P1843" s="220">
        <f t="shared" ref="P1843:U1843" si="7281">SUM(P1707:P1842)</f>
        <v>870685.35000000021</v>
      </c>
      <c r="Q1843" s="220">
        <f t="shared" si="7281"/>
        <v>1332687.6899999995</v>
      </c>
      <c r="R1843" s="220">
        <f t="shared" si="7281"/>
        <v>1408745.311493333</v>
      </c>
      <c r="S1843" s="220">
        <f t="shared" si="7281"/>
        <v>2608702.472986667</v>
      </c>
      <c r="T1843" s="220">
        <f t="shared" si="7281"/>
        <v>3329926.1944799987</v>
      </c>
      <c r="U1843" s="220">
        <f t="shared" si="7281"/>
        <v>4948656.6659733346</v>
      </c>
      <c r="W1843" s="220">
        <f t="shared" ref="W1843:AH1843" si="7282">SUM(W1707:W1842)</f>
        <v>6052724.6274666656</v>
      </c>
      <c r="X1843" s="220">
        <f t="shared" si="7282"/>
        <v>6860694.6414533341</v>
      </c>
      <c r="Y1843" s="220">
        <f t="shared" si="7282"/>
        <v>7656700.3248466654</v>
      </c>
      <c r="Z1843" s="220">
        <f t="shared" si="7282"/>
        <v>8176333.8082400002</v>
      </c>
      <c r="AA1843" s="220">
        <f t="shared" si="7282"/>
        <v>9392935.3016333338</v>
      </c>
      <c r="AB1843" s="220">
        <f t="shared" si="7282"/>
        <v>10848053.055026667</v>
      </c>
      <c r="AC1843" s="220">
        <f t="shared" si="7282"/>
        <v>12336851.990313338</v>
      </c>
      <c r="AD1843" s="220">
        <f t="shared" si="7282"/>
        <v>14252624.544445835</v>
      </c>
      <c r="AE1843" s="220">
        <f t="shared" si="7282"/>
        <v>16637581.528578335</v>
      </c>
      <c r="AF1843" s="220">
        <f t="shared" si="7282"/>
        <v>18888404.481260829</v>
      </c>
      <c r="AG1843" s="220">
        <f t="shared" si="7282"/>
        <v>20932090.726923328</v>
      </c>
      <c r="AH1843" s="220">
        <f t="shared" si="7282"/>
        <v>23163008.818262499</v>
      </c>
      <c r="AJ1843" s="220">
        <f t="shared" ref="AJ1843:AU1843" si="7283">SUM(AJ1707:AJ1842)</f>
        <v>24561702.404745828</v>
      </c>
      <c r="AK1843" s="220">
        <f t="shared" si="7283"/>
        <v>25637112.054887164</v>
      </c>
      <c r="AL1843" s="220">
        <f t="shared" si="7283"/>
        <v>27110656.153950494</v>
      </c>
      <c r="AM1843" s="220">
        <f t="shared" si="7283"/>
        <v>28628945.326761156</v>
      </c>
      <c r="AN1843" s="220">
        <f t="shared" si="7283"/>
        <v>29180511.889713839</v>
      </c>
      <c r="AO1843" s="220">
        <f t="shared" si="7283"/>
        <v>30582574.129033498</v>
      </c>
      <c r="AP1843" s="220">
        <f t="shared" si="7283"/>
        <v>31958342.151005838</v>
      </c>
      <c r="AQ1843" s="220">
        <f t="shared" si="7283"/>
        <v>33220752.11297816</v>
      </c>
      <c r="AR1843" s="220">
        <f t="shared" si="7283"/>
        <v>34586556.701110847</v>
      </c>
      <c r="AS1843" s="220">
        <f t="shared" si="7283"/>
        <v>36236435.098646514</v>
      </c>
      <c r="AT1843" s="220">
        <f t="shared" si="7283"/>
        <v>37725712.496182181</v>
      </c>
      <c r="AU1843" s="220">
        <f t="shared" si="7283"/>
        <v>39119661.180911183</v>
      </c>
      <c r="AW1843" s="220">
        <f t="shared" ref="AW1843:BH1843" si="7284">SUM(AW1707:AW1842)</f>
        <v>40442017.889427841</v>
      </c>
      <c r="AX1843" s="220">
        <f t="shared" si="7284"/>
        <v>41962850.697944507</v>
      </c>
      <c r="AY1843" s="220">
        <f t="shared" si="7284"/>
        <v>43180147.344366841</v>
      </c>
      <c r="AZ1843" s="220">
        <f t="shared" si="7284"/>
        <v>44760159.990789168</v>
      </c>
      <c r="BA1843" s="220">
        <f t="shared" si="7284"/>
        <v>46267782.135904834</v>
      </c>
      <c r="BB1843" s="220">
        <f t="shared" si="7284"/>
        <v>47717519.136720516</v>
      </c>
      <c r="BC1843" s="220">
        <f t="shared" si="7284"/>
        <v>49076158.54534217</v>
      </c>
      <c r="BD1843" s="220">
        <f t="shared" si="7284"/>
        <v>50238155.832363836</v>
      </c>
      <c r="BE1843" s="220">
        <f t="shared" si="7284"/>
        <v>51646886.319385514</v>
      </c>
      <c r="BF1843" s="220">
        <f t="shared" si="7284"/>
        <v>53141027.01656951</v>
      </c>
      <c r="BG1843" s="220">
        <f t="shared" si="7284"/>
        <v>54734336.536959521</v>
      </c>
      <c r="BH1843" s="220">
        <f t="shared" si="7284"/>
        <v>55561393.657349497</v>
      </c>
    </row>
    <row r="1844" spans="1:61" x14ac:dyDescent="0.2">
      <c r="E1844" s="162"/>
      <c r="I1844" s="206"/>
      <c r="J1844" s="116"/>
      <c r="K1844" s="116"/>
      <c r="L1844" s="116"/>
      <c r="M1844" s="116"/>
      <c r="N1844" s="116"/>
      <c r="O1844" s="116"/>
      <c r="P1844" s="116"/>
      <c r="Q1844" s="116"/>
      <c r="R1844" s="116"/>
      <c r="S1844" s="116"/>
      <c r="T1844" s="116"/>
      <c r="U1844" s="116"/>
      <c r="W1844" s="206"/>
      <c r="X1844" s="206"/>
      <c r="Y1844" s="206"/>
      <c r="Z1844" s="206"/>
      <c r="AA1844" s="206"/>
      <c r="AB1844" s="206"/>
      <c r="AC1844" s="206"/>
      <c r="AD1844" s="206"/>
      <c r="AE1844" s="206"/>
      <c r="AF1844" s="206"/>
      <c r="AG1844" s="206"/>
      <c r="AH1844" s="206"/>
    </row>
    <row r="1845" spans="1:61" ht="21" x14ac:dyDescent="0.35">
      <c r="A1845" s="1"/>
      <c r="B1845" s="222" t="s">
        <v>18</v>
      </c>
      <c r="C1845" s="1"/>
      <c r="D1845" s="1"/>
      <c r="E1845" s="1"/>
      <c r="F1845" s="1"/>
      <c r="G1845" s="1"/>
      <c r="H1845" s="1"/>
      <c r="I1845" s="217" t="s">
        <v>164</v>
      </c>
      <c r="J1845" s="83" t="s">
        <v>87</v>
      </c>
      <c r="K1845" s="83" t="s">
        <v>88</v>
      </c>
      <c r="L1845" s="83" t="s">
        <v>89</v>
      </c>
      <c r="M1845" s="83" t="s">
        <v>90</v>
      </c>
      <c r="N1845" s="83" t="s">
        <v>48</v>
      </c>
      <c r="O1845" s="83" t="s">
        <v>91</v>
      </c>
      <c r="P1845" s="83" t="s">
        <v>92</v>
      </c>
      <c r="Q1845" s="83" t="s">
        <v>93</v>
      </c>
      <c r="R1845" s="83" t="s">
        <v>94</v>
      </c>
      <c r="S1845" s="83" t="s">
        <v>95</v>
      </c>
      <c r="T1845" s="83" t="s">
        <v>96</v>
      </c>
      <c r="U1845" s="83" t="s">
        <v>97</v>
      </c>
      <c r="V1845" s="185" t="s">
        <v>4</v>
      </c>
      <c r="W1845" s="83" t="s">
        <v>87</v>
      </c>
      <c r="X1845" s="83" t="s">
        <v>88</v>
      </c>
      <c r="Y1845" s="83" t="s">
        <v>89</v>
      </c>
      <c r="Z1845" s="83" t="s">
        <v>90</v>
      </c>
      <c r="AA1845" s="83" t="s">
        <v>48</v>
      </c>
      <c r="AB1845" s="83" t="s">
        <v>91</v>
      </c>
      <c r="AC1845" s="83" t="s">
        <v>92</v>
      </c>
      <c r="AD1845" s="83" t="s">
        <v>93</v>
      </c>
      <c r="AE1845" s="83" t="s">
        <v>94</v>
      </c>
      <c r="AF1845" s="83" t="s">
        <v>95</v>
      </c>
      <c r="AG1845" s="83" t="s">
        <v>96</v>
      </c>
      <c r="AH1845" s="83" t="s">
        <v>97</v>
      </c>
      <c r="AI1845" s="185" t="s">
        <v>4</v>
      </c>
      <c r="AJ1845" s="83" t="s">
        <v>87</v>
      </c>
      <c r="AK1845" s="83" t="s">
        <v>88</v>
      </c>
      <c r="AL1845" s="83" t="s">
        <v>89</v>
      </c>
      <c r="AM1845" s="83" t="s">
        <v>90</v>
      </c>
      <c r="AN1845" s="83" t="s">
        <v>48</v>
      </c>
      <c r="AO1845" s="83" t="s">
        <v>91</v>
      </c>
      <c r="AP1845" s="83" t="s">
        <v>92</v>
      </c>
      <c r="AQ1845" s="83" t="s">
        <v>93</v>
      </c>
      <c r="AR1845" s="83" t="s">
        <v>94</v>
      </c>
      <c r="AS1845" s="83" t="s">
        <v>95</v>
      </c>
      <c r="AT1845" s="83" t="s">
        <v>96</v>
      </c>
      <c r="AU1845" s="83" t="s">
        <v>97</v>
      </c>
      <c r="AV1845" s="185" t="s">
        <v>4</v>
      </c>
      <c r="AW1845" s="83" t="s">
        <v>87</v>
      </c>
      <c r="AX1845" s="83" t="s">
        <v>88</v>
      </c>
      <c r="AY1845" s="83" t="s">
        <v>89</v>
      </c>
      <c r="AZ1845" s="83" t="s">
        <v>90</v>
      </c>
      <c r="BA1845" s="83" t="s">
        <v>48</v>
      </c>
      <c r="BB1845" s="83" t="s">
        <v>91</v>
      </c>
      <c r="BC1845" s="83" t="s">
        <v>92</v>
      </c>
      <c r="BD1845" s="83" t="s">
        <v>93</v>
      </c>
      <c r="BE1845" s="83" t="s">
        <v>94</v>
      </c>
      <c r="BF1845" s="83" t="s">
        <v>95</v>
      </c>
      <c r="BG1845" s="83" t="s">
        <v>96</v>
      </c>
      <c r="BH1845" s="83" t="s">
        <v>97</v>
      </c>
      <c r="BI1845" s="185" t="s">
        <v>4</v>
      </c>
    </row>
    <row r="1846" spans="1:61" ht="15.75" outlineLevel="1" x14ac:dyDescent="0.25">
      <c r="A1846" s="2">
        <f t="shared" ref="A1846:E1855" si="7285">A1707</f>
        <v>1</v>
      </c>
      <c r="B1846" s="86" t="str">
        <f t="shared" si="7285"/>
        <v>PRE-09620</v>
      </c>
      <c r="C1846" s="86" t="str">
        <f t="shared" si="7285"/>
        <v>SPP TAU - Circuit 66654</v>
      </c>
      <c r="D1846" s="2" t="str">
        <f t="shared" si="7285"/>
        <v>PRE-09620.1</v>
      </c>
      <c r="E1846" s="162" t="str">
        <f t="shared" si="7285"/>
        <v>SPP TAU - Circuit 66654</v>
      </c>
      <c r="I1846" s="205">
        <v>0</v>
      </c>
      <c r="J1846" s="191">
        <f t="shared" ref="J1846:U1846" si="7286">ROUND((I1707+J1707)/2,0)</f>
        <v>0</v>
      </c>
      <c r="K1846" s="191">
        <f t="shared" si="7286"/>
        <v>0</v>
      </c>
      <c r="L1846" s="191">
        <f t="shared" si="7286"/>
        <v>0</v>
      </c>
      <c r="M1846" s="191">
        <f t="shared" si="7286"/>
        <v>170</v>
      </c>
      <c r="N1846" s="191">
        <f t="shared" si="7286"/>
        <v>1599</v>
      </c>
      <c r="O1846" s="191">
        <f t="shared" si="7286"/>
        <v>98919</v>
      </c>
      <c r="P1846" s="191">
        <f t="shared" si="7286"/>
        <v>305275</v>
      </c>
      <c r="Q1846" s="191">
        <f t="shared" si="7286"/>
        <v>409505</v>
      </c>
      <c r="R1846" s="191">
        <f t="shared" si="7286"/>
        <v>404049</v>
      </c>
      <c r="S1846" s="191">
        <f t="shared" si="7286"/>
        <v>406530</v>
      </c>
      <c r="T1846" s="191">
        <f t="shared" si="7286"/>
        <v>407858</v>
      </c>
      <c r="U1846" s="191">
        <f t="shared" si="7286"/>
        <v>408712</v>
      </c>
      <c r="V1846" s="223">
        <f t="shared" ref="V1846:V1910" si="7287">SUM(J1846:U1846)</f>
        <v>2442617</v>
      </c>
      <c r="W1846" s="191">
        <f t="shared" ref="W1846:W1877" si="7288">ROUND((U1707+W1707)/2,2)</f>
        <v>409557.06</v>
      </c>
      <c r="X1846" s="191">
        <f t="shared" ref="X1846:X1878" si="7289">ROUND((W1707+X1707)/2,2)</f>
        <v>408449.66</v>
      </c>
      <c r="Y1846" s="191">
        <f t="shared" ref="Y1846:AH1846" si="7290">ROUND((X1707+Y1707)/2,2)</f>
        <v>407342.26</v>
      </c>
      <c r="Z1846" s="191">
        <f t="shared" si="7290"/>
        <v>406234.83</v>
      </c>
      <c r="AA1846" s="191">
        <f t="shared" si="7290"/>
        <v>405127.36</v>
      </c>
      <c r="AB1846" s="191">
        <f t="shared" si="7290"/>
        <v>404019.89</v>
      </c>
      <c r="AC1846" s="191">
        <f t="shared" si="7290"/>
        <v>402912.42</v>
      </c>
      <c r="AD1846" s="191">
        <f t="shared" si="7290"/>
        <v>401804.95</v>
      </c>
      <c r="AE1846" s="191">
        <f t="shared" si="7290"/>
        <v>400697.48</v>
      </c>
      <c r="AF1846" s="191">
        <f t="shared" si="7290"/>
        <v>399590.02</v>
      </c>
      <c r="AG1846" s="191">
        <f t="shared" si="7290"/>
        <v>398482.55</v>
      </c>
      <c r="AH1846" s="191">
        <f t="shared" si="7290"/>
        <v>397375.08</v>
      </c>
      <c r="AI1846" s="223">
        <f t="shared" ref="AI1846:AI1877" si="7291">SUM(W1846:AH1846)</f>
        <v>4841593.5600000005</v>
      </c>
      <c r="AJ1846" s="191">
        <f t="shared" ref="AJ1846:AJ1877" si="7292">ROUND((AH1707+AJ1707)/2,2)</f>
        <v>396395.1</v>
      </c>
      <c r="AK1846" s="191">
        <f t="shared" ref="AK1846:AK1878" si="7293">ROUND((AJ1707+AK1707)/2,2)</f>
        <v>395542.62</v>
      </c>
      <c r="AL1846" s="191">
        <f t="shared" ref="AL1846:AU1846" si="7294">ROUND((AK1707+AL1707)/2,2)</f>
        <v>394690.13</v>
      </c>
      <c r="AM1846" s="191">
        <f t="shared" si="7294"/>
        <v>393837.65</v>
      </c>
      <c r="AN1846" s="191">
        <f t="shared" si="7294"/>
        <v>392985.16</v>
      </c>
      <c r="AO1846" s="191">
        <f t="shared" si="7294"/>
        <v>392132.67</v>
      </c>
      <c r="AP1846" s="191">
        <f t="shared" si="7294"/>
        <v>391280.19</v>
      </c>
      <c r="AQ1846" s="191">
        <f t="shared" si="7294"/>
        <v>390427.7</v>
      </c>
      <c r="AR1846" s="191">
        <f t="shared" si="7294"/>
        <v>389575.22</v>
      </c>
      <c r="AS1846" s="191">
        <f t="shared" si="7294"/>
        <v>388722.73</v>
      </c>
      <c r="AT1846" s="191">
        <f t="shared" si="7294"/>
        <v>387870.25</v>
      </c>
      <c r="AU1846" s="191">
        <f t="shared" si="7294"/>
        <v>387017.76</v>
      </c>
      <c r="AV1846" s="223">
        <f t="shared" ref="AV1846:AV1910" si="7295">SUM(AJ1846:AU1846)</f>
        <v>4700477.18</v>
      </c>
      <c r="AW1846" s="191">
        <f t="shared" ref="AW1846:AW1909" si="7296">ROUND((AU1707+AW1707)/2,2)</f>
        <v>386165.28</v>
      </c>
      <c r="AX1846" s="191">
        <f t="shared" ref="AX1846:AX1909" si="7297">ROUND((AW1707+AX1707)/2,2)</f>
        <v>385312.79</v>
      </c>
      <c r="AY1846" s="191">
        <f t="shared" ref="AY1846:AY1909" si="7298">ROUND((AX1707+AY1707)/2,2)</f>
        <v>384460.31</v>
      </c>
      <c r="AZ1846" s="191">
        <f t="shared" ref="AZ1846:AZ1909" si="7299">ROUND((AY1707+AZ1707)/2,2)</f>
        <v>383607.82</v>
      </c>
      <c r="BA1846" s="191">
        <f t="shared" ref="BA1846:BA1909" si="7300">ROUND((AZ1707+BA1707)/2,2)</f>
        <v>382755.34</v>
      </c>
      <c r="BB1846" s="191">
        <f t="shared" ref="BB1846:BB1909" si="7301">ROUND((BA1707+BB1707)/2,2)</f>
        <v>381902.85</v>
      </c>
      <c r="BC1846" s="191">
        <f t="shared" ref="BC1846:BC1909" si="7302">ROUND((BB1707+BC1707)/2,2)</f>
        <v>381050.37</v>
      </c>
      <c r="BD1846" s="191">
        <f t="shared" ref="BD1846:BD1909" si="7303">ROUND((BC1707+BD1707)/2,2)</f>
        <v>380197.88</v>
      </c>
      <c r="BE1846" s="191">
        <f t="shared" ref="BE1846:BE1909" si="7304">ROUND((BD1707+BE1707)/2,2)</f>
        <v>379345.39</v>
      </c>
      <c r="BF1846" s="191">
        <f t="shared" ref="BF1846:BF1909" si="7305">ROUND((BE1707+BF1707)/2,2)</f>
        <v>378492.91</v>
      </c>
      <c r="BG1846" s="191">
        <f t="shared" ref="BG1846:BG1909" si="7306">ROUND((BF1707+BG1707)/2,2)</f>
        <v>377640.42</v>
      </c>
      <c r="BH1846" s="191">
        <f t="shared" ref="BH1846:BH1909" si="7307">ROUND((BG1707+BH1707)/2,2)</f>
        <v>376787.94</v>
      </c>
      <c r="BI1846" s="223">
        <f t="shared" ref="BI1846:BI1910" si="7308">SUM(AW1846:BH1846)</f>
        <v>4577719.3000000007</v>
      </c>
    </row>
    <row r="1847" spans="1:61" ht="15.75" outlineLevel="1" x14ac:dyDescent="0.25">
      <c r="A1847" s="2">
        <f t="shared" si="7285"/>
        <v>2</v>
      </c>
      <c r="B1847" s="86" t="str">
        <f t="shared" si="7285"/>
        <v>PRE-09621</v>
      </c>
      <c r="C1847" s="86" t="str">
        <f t="shared" si="7285"/>
        <v>SPP TAU - Circuit 66840</v>
      </c>
      <c r="D1847" s="2" t="str">
        <f t="shared" si="7285"/>
        <v>PRE-09621.1</v>
      </c>
      <c r="E1847" s="162" t="str">
        <f t="shared" si="7285"/>
        <v>SPP TAU - Circuit 66840</v>
      </c>
      <c r="I1847" s="205">
        <v>0</v>
      </c>
      <c r="J1847" s="191">
        <f t="shared" ref="J1847:U1847" si="7309">ROUND((I1708+J1708)/2,0)</f>
        <v>0</v>
      </c>
      <c r="K1847" s="191">
        <f t="shared" si="7309"/>
        <v>0</v>
      </c>
      <c r="L1847" s="191">
        <f t="shared" si="7309"/>
        <v>0</v>
      </c>
      <c r="M1847" s="191">
        <f t="shared" si="7309"/>
        <v>170</v>
      </c>
      <c r="N1847" s="191">
        <f t="shared" si="7309"/>
        <v>7349</v>
      </c>
      <c r="O1847" s="191">
        <f t="shared" si="7309"/>
        <v>23865</v>
      </c>
      <c r="P1847" s="191">
        <f t="shared" si="7309"/>
        <v>217281</v>
      </c>
      <c r="Q1847" s="191">
        <f t="shared" si="7309"/>
        <v>494157</v>
      </c>
      <c r="R1847" s="191">
        <f t="shared" si="7309"/>
        <v>591502</v>
      </c>
      <c r="S1847" s="191">
        <f t="shared" si="7309"/>
        <v>624222</v>
      </c>
      <c r="T1847" s="191">
        <f t="shared" si="7309"/>
        <v>682799</v>
      </c>
      <c r="U1847" s="191">
        <f t="shared" si="7309"/>
        <v>712245</v>
      </c>
      <c r="V1847" s="223">
        <f t="shared" si="7287"/>
        <v>3353590</v>
      </c>
      <c r="W1847" s="191">
        <f t="shared" si="7288"/>
        <v>714004.89</v>
      </c>
      <c r="X1847" s="191">
        <f t="shared" si="7289"/>
        <v>715492.99</v>
      </c>
      <c r="Y1847" s="191">
        <f t="shared" ref="Y1847:AH1847" si="7310">ROUND((X1708+Y1708)/2,2)</f>
        <v>713375.62</v>
      </c>
      <c r="Z1847" s="191">
        <f t="shared" si="7310"/>
        <v>711251.65</v>
      </c>
      <c r="AA1847" s="191">
        <f t="shared" si="7310"/>
        <v>706579.22</v>
      </c>
      <c r="AB1847" s="191">
        <f t="shared" si="7310"/>
        <v>701903.47</v>
      </c>
      <c r="AC1847" s="191">
        <f t="shared" si="7310"/>
        <v>699763.03</v>
      </c>
      <c r="AD1847" s="191">
        <f t="shared" si="7310"/>
        <v>697812.98</v>
      </c>
      <c r="AE1847" s="191">
        <f t="shared" si="7310"/>
        <v>696053.31</v>
      </c>
      <c r="AF1847" s="191">
        <f t="shared" si="7310"/>
        <v>694293.64</v>
      </c>
      <c r="AG1847" s="191">
        <f t="shared" si="7310"/>
        <v>692544.48</v>
      </c>
      <c r="AH1847" s="191">
        <f t="shared" si="7310"/>
        <v>690795.28</v>
      </c>
      <c r="AI1847" s="223">
        <f t="shared" si="7291"/>
        <v>8433870.5599999987</v>
      </c>
      <c r="AJ1847" s="191">
        <f t="shared" si="7292"/>
        <v>689188.41</v>
      </c>
      <c r="AK1847" s="191">
        <f t="shared" si="7293"/>
        <v>687734.41</v>
      </c>
      <c r="AL1847" s="191">
        <f t="shared" ref="AL1847:AU1847" si="7311">ROUND((AK1708+AL1708)/2,2)</f>
        <v>686280.42</v>
      </c>
      <c r="AM1847" s="191">
        <f t="shared" si="7311"/>
        <v>684826.42</v>
      </c>
      <c r="AN1847" s="191">
        <f t="shared" si="7311"/>
        <v>683372.43</v>
      </c>
      <c r="AO1847" s="191">
        <f t="shared" si="7311"/>
        <v>681918.43</v>
      </c>
      <c r="AP1847" s="191">
        <f t="shared" si="7311"/>
        <v>680464.44</v>
      </c>
      <c r="AQ1847" s="191">
        <f t="shared" si="7311"/>
        <v>679010.44</v>
      </c>
      <c r="AR1847" s="191">
        <f t="shared" si="7311"/>
        <v>677556.44</v>
      </c>
      <c r="AS1847" s="191">
        <f t="shared" si="7311"/>
        <v>676102.45</v>
      </c>
      <c r="AT1847" s="191">
        <f t="shared" si="7311"/>
        <v>674648.45</v>
      </c>
      <c r="AU1847" s="191">
        <f t="shared" si="7311"/>
        <v>673194.46</v>
      </c>
      <c r="AV1847" s="223">
        <f t="shared" si="7295"/>
        <v>8174297.2000000002</v>
      </c>
      <c r="AW1847" s="191">
        <f t="shared" si="7296"/>
        <v>671740.46</v>
      </c>
      <c r="AX1847" s="191">
        <f t="shared" si="7297"/>
        <v>670286.47</v>
      </c>
      <c r="AY1847" s="191">
        <f t="shared" si="7298"/>
        <v>668832.47</v>
      </c>
      <c r="AZ1847" s="191">
        <f t="shared" si="7299"/>
        <v>667378.47</v>
      </c>
      <c r="BA1847" s="191">
        <f t="shared" si="7300"/>
        <v>665924.48</v>
      </c>
      <c r="BB1847" s="191">
        <f t="shared" si="7301"/>
        <v>664470.48</v>
      </c>
      <c r="BC1847" s="191">
        <f t="shared" si="7302"/>
        <v>663016.49</v>
      </c>
      <c r="BD1847" s="191">
        <f t="shared" si="7303"/>
        <v>661562.49</v>
      </c>
      <c r="BE1847" s="191">
        <f t="shared" si="7304"/>
        <v>660108.49</v>
      </c>
      <c r="BF1847" s="191">
        <f t="shared" si="7305"/>
        <v>658654.5</v>
      </c>
      <c r="BG1847" s="191">
        <f t="shared" si="7306"/>
        <v>657200.5</v>
      </c>
      <c r="BH1847" s="191">
        <f t="shared" si="7307"/>
        <v>655746.51</v>
      </c>
      <c r="BI1847" s="223">
        <f t="shared" si="7308"/>
        <v>7964921.8100000005</v>
      </c>
    </row>
    <row r="1848" spans="1:61" ht="15.75" outlineLevel="1" x14ac:dyDescent="0.25">
      <c r="A1848" s="2">
        <f t="shared" si="7285"/>
        <v>3</v>
      </c>
      <c r="B1848" s="86" t="str">
        <f t="shared" si="7285"/>
        <v>PRE-09622</v>
      </c>
      <c r="C1848" s="86" t="str">
        <f t="shared" si="7285"/>
        <v>SPP TAU - Circuit 66007</v>
      </c>
      <c r="D1848" s="2" t="str">
        <f t="shared" si="7285"/>
        <v>PRE-09622.1</v>
      </c>
      <c r="E1848" s="162" t="str">
        <f t="shared" si="7285"/>
        <v>SPP TAU - Circuit 66007</v>
      </c>
      <c r="I1848" s="205">
        <v>0</v>
      </c>
      <c r="J1848" s="191">
        <f t="shared" ref="J1848:U1848" si="7312">ROUND((I1709+J1709)/2,0)</f>
        <v>0</v>
      </c>
      <c r="K1848" s="191">
        <f t="shared" si="7312"/>
        <v>0</v>
      </c>
      <c r="L1848" s="191">
        <f t="shared" si="7312"/>
        <v>0</v>
      </c>
      <c r="M1848" s="191">
        <f t="shared" si="7312"/>
        <v>170</v>
      </c>
      <c r="N1848" s="191">
        <f t="shared" si="7312"/>
        <v>700</v>
      </c>
      <c r="O1848" s="191">
        <f t="shared" si="7312"/>
        <v>18723</v>
      </c>
      <c r="P1848" s="191">
        <f t="shared" si="7312"/>
        <v>36977</v>
      </c>
      <c r="Q1848" s="191">
        <f t="shared" si="7312"/>
        <v>158356</v>
      </c>
      <c r="R1848" s="191">
        <f t="shared" si="7312"/>
        <v>295905</v>
      </c>
      <c r="S1848" s="191">
        <f t="shared" si="7312"/>
        <v>680036</v>
      </c>
      <c r="T1848" s="191">
        <f t="shared" si="7312"/>
        <v>1069097</v>
      </c>
      <c r="U1848" s="191">
        <f t="shared" si="7312"/>
        <v>1091305</v>
      </c>
      <c r="V1848" s="223">
        <f t="shared" si="7287"/>
        <v>3351269</v>
      </c>
      <c r="W1848" s="191">
        <f t="shared" si="7288"/>
        <v>1092674.01</v>
      </c>
      <c r="X1848" s="191">
        <f t="shared" si="7289"/>
        <v>1081563.06</v>
      </c>
      <c r="Y1848" s="191">
        <f t="shared" ref="Y1848:AH1848" si="7313">ROUND((X1709+Y1709)/2,2)</f>
        <v>1069680.8899999999</v>
      </c>
      <c r="Z1848" s="191">
        <f t="shared" si="7313"/>
        <v>1069808.83</v>
      </c>
      <c r="AA1848" s="191">
        <f t="shared" si="7313"/>
        <v>1069928.9099999999</v>
      </c>
      <c r="AB1848" s="191">
        <f t="shared" si="7313"/>
        <v>1071858.07</v>
      </c>
      <c r="AC1848" s="191">
        <f t="shared" si="7313"/>
        <v>1074109.1000000001</v>
      </c>
      <c r="AD1848" s="191">
        <f t="shared" si="7313"/>
        <v>1074504.58</v>
      </c>
      <c r="AE1848" s="191">
        <f t="shared" si="7313"/>
        <v>1080033.27</v>
      </c>
      <c r="AF1848" s="191">
        <f t="shared" si="7313"/>
        <v>1085561.95</v>
      </c>
      <c r="AG1848" s="191">
        <f t="shared" si="7313"/>
        <v>1085573.52</v>
      </c>
      <c r="AH1848" s="191">
        <f t="shared" si="7313"/>
        <v>1085596.19</v>
      </c>
      <c r="AI1848" s="223">
        <f t="shared" si="7291"/>
        <v>12940892.379999999</v>
      </c>
      <c r="AJ1848" s="191">
        <f t="shared" si="7292"/>
        <v>1084610.42</v>
      </c>
      <c r="AK1848" s="191">
        <f t="shared" si="7293"/>
        <v>1082616.67</v>
      </c>
      <c r="AL1848" s="191">
        <f t="shared" ref="AL1848:AU1848" si="7314">ROUND((AK1709+AL1709)/2,2)</f>
        <v>1080622.92</v>
      </c>
      <c r="AM1848" s="191">
        <f t="shared" si="7314"/>
        <v>1078629.17</v>
      </c>
      <c r="AN1848" s="191">
        <f t="shared" si="7314"/>
        <v>1076635.43</v>
      </c>
      <c r="AO1848" s="191">
        <f t="shared" si="7314"/>
        <v>1074641.68</v>
      </c>
      <c r="AP1848" s="191">
        <f t="shared" si="7314"/>
        <v>1072647.93</v>
      </c>
      <c r="AQ1848" s="191">
        <f t="shared" si="7314"/>
        <v>1070654.18</v>
      </c>
      <c r="AR1848" s="191">
        <f t="shared" si="7314"/>
        <v>1068660.44</v>
      </c>
      <c r="AS1848" s="191">
        <f t="shared" si="7314"/>
        <v>1066666.69</v>
      </c>
      <c r="AT1848" s="191">
        <f t="shared" si="7314"/>
        <v>1064672.94</v>
      </c>
      <c r="AU1848" s="191">
        <f t="shared" si="7314"/>
        <v>1062679.19</v>
      </c>
      <c r="AV1848" s="223">
        <f t="shared" si="7295"/>
        <v>12883737.659999996</v>
      </c>
      <c r="AW1848" s="191">
        <f t="shared" si="7296"/>
        <v>1060685.45</v>
      </c>
      <c r="AX1848" s="191">
        <f t="shared" si="7297"/>
        <v>1058691.7</v>
      </c>
      <c r="AY1848" s="191">
        <f t="shared" si="7298"/>
        <v>1056697.95</v>
      </c>
      <c r="AZ1848" s="191">
        <f t="shared" si="7299"/>
        <v>1054704.21</v>
      </c>
      <c r="BA1848" s="191">
        <f t="shared" si="7300"/>
        <v>1052710.46</v>
      </c>
      <c r="BB1848" s="191">
        <f t="shared" si="7301"/>
        <v>1050716.71</v>
      </c>
      <c r="BC1848" s="191">
        <f t="shared" si="7302"/>
        <v>1048722.96</v>
      </c>
      <c r="BD1848" s="191">
        <f t="shared" si="7303"/>
        <v>1046729.22</v>
      </c>
      <c r="BE1848" s="191">
        <f t="shared" si="7304"/>
        <v>1044735.47</v>
      </c>
      <c r="BF1848" s="191">
        <f t="shared" si="7305"/>
        <v>1042741.72</v>
      </c>
      <c r="BG1848" s="191">
        <f t="shared" si="7306"/>
        <v>1040747.97</v>
      </c>
      <c r="BH1848" s="191">
        <f t="shared" si="7307"/>
        <v>1038754.23</v>
      </c>
      <c r="BI1848" s="223">
        <f t="shared" si="7308"/>
        <v>12596638.050000003</v>
      </c>
    </row>
    <row r="1849" spans="1:61" ht="15.75" outlineLevel="1" x14ac:dyDescent="0.25">
      <c r="A1849" s="2">
        <f t="shared" si="7285"/>
        <v>4</v>
      </c>
      <c r="B1849" s="86" t="str">
        <f t="shared" si="7285"/>
        <v>PRE-09623</v>
      </c>
      <c r="C1849" s="86" t="str">
        <f t="shared" si="7285"/>
        <v>SPP TAU - Circuit 66019</v>
      </c>
      <c r="D1849" s="2" t="str">
        <f t="shared" si="7285"/>
        <v>PRE-09623.1</v>
      </c>
      <c r="E1849" s="162" t="str">
        <f t="shared" si="7285"/>
        <v>SPP TAU - Circuit 66019</v>
      </c>
      <c r="I1849" s="205">
        <v>0</v>
      </c>
      <c r="J1849" s="191">
        <f t="shared" ref="J1849:U1849" si="7315">ROUND((I1710+J1710)/2,0)</f>
        <v>0</v>
      </c>
      <c r="K1849" s="191">
        <f t="shared" si="7315"/>
        <v>0</v>
      </c>
      <c r="L1849" s="191">
        <f t="shared" si="7315"/>
        <v>0</v>
      </c>
      <c r="M1849" s="191">
        <f t="shared" si="7315"/>
        <v>170</v>
      </c>
      <c r="N1849" s="191">
        <f t="shared" si="7315"/>
        <v>594</v>
      </c>
      <c r="O1849" s="191">
        <f t="shared" si="7315"/>
        <v>4741</v>
      </c>
      <c r="P1849" s="191">
        <f t="shared" si="7315"/>
        <v>7428</v>
      </c>
      <c r="Q1849" s="191">
        <f t="shared" si="7315"/>
        <v>12504</v>
      </c>
      <c r="R1849" s="191">
        <f t="shared" si="7315"/>
        <v>18868</v>
      </c>
      <c r="S1849" s="191">
        <f t="shared" si="7315"/>
        <v>29355</v>
      </c>
      <c r="T1849" s="191">
        <f t="shared" si="7315"/>
        <v>145364</v>
      </c>
      <c r="U1849" s="191">
        <f t="shared" si="7315"/>
        <v>364751</v>
      </c>
      <c r="V1849" s="223">
        <f t="shared" si="7287"/>
        <v>583775</v>
      </c>
      <c r="W1849" s="191">
        <f t="shared" si="7288"/>
        <v>511768.03</v>
      </c>
      <c r="X1849" s="191">
        <f t="shared" si="7289"/>
        <v>519021.55</v>
      </c>
      <c r="Y1849" s="191">
        <f t="shared" ref="Y1849:AH1849" si="7316">ROUND((X1710+Y1710)/2,2)</f>
        <v>491086.23</v>
      </c>
      <c r="Z1849" s="191">
        <f t="shared" si="7316"/>
        <v>486539.26</v>
      </c>
      <c r="AA1849" s="191">
        <f t="shared" si="7316"/>
        <v>484588.49</v>
      </c>
      <c r="AB1849" s="191">
        <f t="shared" si="7316"/>
        <v>485231.91</v>
      </c>
      <c r="AC1849" s="191">
        <f t="shared" si="7316"/>
        <v>485231.91</v>
      </c>
      <c r="AD1849" s="191">
        <f t="shared" si="7316"/>
        <v>484630.85</v>
      </c>
      <c r="AE1849" s="191">
        <f t="shared" si="7316"/>
        <v>483428.72</v>
      </c>
      <c r="AF1849" s="191">
        <f t="shared" si="7316"/>
        <v>483154.81</v>
      </c>
      <c r="AG1849" s="191">
        <f t="shared" si="7316"/>
        <v>482898.26</v>
      </c>
      <c r="AH1849" s="191">
        <f t="shared" si="7316"/>
        <v>482140.46</v>
      </c>
      <c r="AI1849" s="223">
        <f t="shared" si="7291"/>
        <v>5879720.4799999995</v>
      </c>
      <c r="AJ1849" s="191">
        <f t="shared" si="7292"/>
        <v>481471.3</v>
      </c>
      <c r="AK1849" s="191">
        <f t="shared" si="7293"/>
        <v>480481.15</v>
      </c>
      <c r="AL1849" s="191">
        <f t="shared" ref="AL1849:AU1849" si="7317">ROUND((AK1710+AL1710)/2,2)</f>
        <v>479491</v>
      </c>
      <c r="AM1849" s="191">
        <f t="shared" si="7317"/>
        <v>478500.85</v>
      </c>
      <c r="AN1849" s="191">
        <f t="shared" si="7317"/>
        <v>477510.7</v>
      </c>
      <c r="AO1849" s="191">
        <f t="shared" si="7317"/>
        <v>476520.56</v>
      </c>
      <c r="AP1849" s="191">
        <f t="shared" si="7317"/>
        <v>475530.41</v>
      </c>
      <c r="AQ1849" s="191">
        <f t="shared" si="7317"/>
        <v>474540.26</v>
      </c>
      <c r="AR1849" s="191">
        <f t="shared" si="7317"/>
        <v>473550.11</v>
      </c>
      <c r="AS1849" s="191">
        <f t="shared" si="7317"/>
        <v>472559.96</v>
      </c>
      <c r="AT1849" s="191">
        <f t="shared" si="7317"/>
        <v>471569.82</v>
      </c>
      <c r="AU1849" s="191">
        <f t="shared" si="7317"/>
        <v>470579.67</v>
      </c>
      <c r="AV1849" s="223">
        <f t="shared" si="7295"/>
        <v>5712305.790000001</v>
      </c>
      <c r="AW1849" s="191">
        <f t="shared" si="7296"/>
        <v>469589.52</v>
      </c>
      <c r="AX1849" s="191">
        <f t="shared" si="7297"/>
        <v>468599.37</v>
      </c>
      <c r="AY1849" s="191">
        <f t="shared" si="7298"/>
        <v>467609.22</v>
      </c>
      <c r="AZ1849" s="191">
        <f t="shared" si="7299"/>
        <v>466619.08</v>
      </c>
      <c r="BA1849" s="191">
        <f t="shared" si="7300"/>
        <v>465628.93</v>
      </c>
      <c r="BB1849" s="191">
        <f t="shared" si="7301"/>
        <v>464638.78</v>
      </c>
      <c r="BC1849" s="191">
        <f t="shared" si="7302"/>
        <v>463648.63</v>
      </c>
      <c r="BD1849" s="191">
        <f t="shared" si="7303"/>
        <v>462658.48</v>
      </c>
      <c r="BE1849" s="191">
        <f t="shared" si="7304"/>
        <v>461668.34</v>
      </c>
      <c r="BF1849" s="191">
        <f t="shared" si="7305"/>
        <v>460678.19</v>
      </c>
      <c r="BG1849" s="191">
        <f t="shared" si="7306"/>
        <v>459688.04</v>
      </c>
      <c r="BH1849" s="191">
        <f t="shared" si="7307"/>
        <v>458697.89</v>
      </c>
      <c r="BI1849" s="223">
        <f t="shared" si="7308"/>
        <v>5569724.4699999997</v>
      </c>
    </row>
    <row r="1850" spans="1:61" ht="15.75" outlineLevel="1" x14ac:dyDescent="0.25">
      <c r="A1850" s="2">
        <f t="shared" si="7285"/>
        <v>5</v>
      </c>
      <c r="B1850" s="86" t="str">
        <f t="shared" si="7285"/>
        <v>PRE-09702</v>
      </c>
      <c r="C1850" s="86" t="str">
        <f t="shared" si="7285"/>
        <v>SPP TAU - Circuit 66425</v>
      </c>
      <c r="D1850" s="2" t="str">
        <f t="shared" si="7285"/>
        <v>PRE-09702.1</v>
      </c>
      <c r="E1850" s="162" t="str">
        <f t="shared" si="7285"/>
        <v>SPP TAU - Circuit 66425</v>
      </c>
      <c r="I1850" s="205">
        <v>0</v>
      </c>
      <c r="J1850" s="191">
        <f t="shared" ref="J1850:U1850" si="7318">ROUND((I1711+J1711)/2,0)</f>
        <v>0</v>
      </c>
      <c r="K1850" s="191">
        <f t="shared" si="7318"/>
        <v>0</v>
      </c>
      <c r="L1850" s="191">
        <f t="shared" si="7318"/>
        <v>0</v>
      </c>
      <c r="M1850" s="191">
        <f t="shared" si="7318"/>
        <v>0</v>
      </c>
      <c r="N1850" s="191">
        <f t="shared" si="7318"/>
        <v>0</v>
      </c>
      <c r="O1850" s="191">
        <f t="shared" si="7318"/>
        <v>866</v>
      </c>
      <c r="P1850" s="191">
        <f t="shared" si="7318"/>
        <v>1630</v>
      </c>
      <c r="Q1850" s="191">
        <f t="shared" si="7318"/>
        <v>3330</v>
      </c>
      <c r="R1850" s="191">
        <f t="shared" si="7318"/>
        <v>5079</v>
      </c>
      <c r="S1850" s="191">
        <f t="shared" si="7318"/>
        <v>5151</v>
      </c>
      <c r="T1850" s="191">
        <f t="shared" si="7318"/>
        <v>5630</v>
      </c>
      <c r="U1850" s="191">
        <f t="shared" si="7318"/>
        <v>5806</v>
      </c>
      <c r="V1850" s="223">
        <f t="shared" si="7287"/>
        <v>27492</v>
      </c>
      <c r="W1850" s="191">
        <f t="shared" si="7288"/>
        <v>23211.43</v>
      </c>
      <c r="X1850" s="191">
        <f t="shared" si="7289"/>
        <v>40818.57</v>
      </c>
      <c r="Y1850" s="191">
        <f t="shared" ref="Y1850:AH1850" si="7319">ROUND((X1711+Y1711)/2,2)</f>
        <v>41194.269999999997</v>
      </c>
      <c r="Z1850" s="191">
        <f t="shared" si="7319"/>
        <v>46043.01</v>
      </c>
      <c r="AA1850" s="191">
        <f t="shared" si="7319"/>
        <v>50474.39</v>
      </c>
      <c r="AB1850" s="191">
        <f t="shared" si="7319"/>
        <v>50348.1</v>
      </c>
      <c r="AC1850" s="191">
        <f t="shared" si="7319"/>
        <v>50223.08</v>
      </c>
      <c r="AD1850" s="191">
        <f t="shared" si="7319"/>
        <v>50099.33</v>
      </c>
      <c r="AE1850" s="191">
        <f t="shared" si="7319"/>
        <v>49975.59</v>
      </c>
      <c r="AF1850" s="191">
        <f t="shared" si="7319"/>
        <v>49851.839999999997</v>
      </c>
      <c r="AG1850" s="191">
        <f t="shared" si="7319"/>
        <v>49728.1</v>
      </c>
      <c r="AH1850" s="191">
        <f t="shared" si="7319"/>
        <v>49604.35</v>
      </c>
      <c r="AI1850" s="223">
        <f t="shared" si="7291"/>
        <v>551572.05999999994</v>
      </c>
      <c r="AJ1850" s="191">
        <f t="shared" si="7292"/>
        <v>49495.06</v>
      </c>
      <c r="AK1850" s="191">
        <f t="shared" si="7293"/>
        <v>49400.22</v>
      </c>
      <c r="AL1850" s="191">
        <f t="shared" ref="AL1850:AU1850" si="7320">ROUND((AK1711+AL1711)/2,2)</f>
        <v>49305.39</v>
      </c>
      <c r="AM1850" s="191">
        <f t="shared" si="7320"/>
        <v>49210.55</v>
      </c>
      <c r="AN1850" s="191">
        <f t="shared" si="7320"/>
        <v>49115.72</v>
      </c>
      <c r="AO1850" s="191">
        <f t="shared" si="7320"/>
        <v>49020.88</v>
      </c>
      <c r="AP1850" s="191">
        <f t="shared" si="7320"/>
        <v>48926.05</v>
      </c>
      <c r="AQ1850" s="191">
        <f t="shared" si="7320"/>
        <v>48831.21</v>
      </c>
      <c r="AR1850" s="191">
        <f t="shared" si="7320"/>
        <v>48736.38</v>
      </c>
      <c r="AS1850" s="191">
        <f t="shared" si="7320"/>
        <v>48641.54</v>
      </c>
      <c r="AT1850" s="191">
        <f t="shared" si="7320"/>
        <v>48546.7</v>
      </c>
      <c r="AU1850" s="191">
        <f t="shared" si="7320"/>
        <v>48451.87</v>
      </c>
      <c r="AV1850" s="223">
        <f t="shared" si="7295"/>
        <v>587681.56999999995</v>
      </c>
      <c r="AW1850" s="191">
        <f t="shared" si="7296"/>
        <v>48357.03</v>
      </c>
      <c r="AX1850" s="191">
        <f t="shared" si="7297"/>
        <v>48262.2</v>
      </c>
      <c r="AY1850" s="191">
        <f t="shared" si="7298"/>
        <v>48167.360000000001</v>
      </c>
      <c r="AZ1850" s="191">
        <f t="shared" si="7299"/>
        <v>48072.53</v>
      </c>
      <c r="BA1850" s="191">
        <f t="shared" si="7300"/>
        <v>47977.69</v>
      </c>
      <c r="BB1850" s="191">
        <f t="shared" si="7301"/>
        <v>47882.86</v>
      </c>
      <c r="BC1850" s="191">
        <f t="shared" si="7302"/>
        <v>47788.02</v>
      </c>
      <c r="BD1850" s="191">
        <f t="shared" si="7303"/>
        <v>47693.18</v>
      </c>
      <c r="BE1850" s="191">
        <f t="shared" si="7304"/>
        <v>47598.35</v>
      </c>
      <c r="BF1850" s="191">
        <f t="shared" si="7305"/>
        <v>47503.51</v>
      </c>
      <c r="BG1850" s="191">
        <f t="shared" si="7306"/>
        <v>47408.68</v>
      </c>
      <c r="BH1850" s="191">
        <f t="shared" si="7307"/>
        <v>47313.84</v>
      </c>
      <c r="BI1850" s="223">
        <f t="shared" si="7308"/>
        <v>574025.25</v>
      </c>
    </row>
    <row r="1851" spans="1:61" ht="15.75" outlineLevel="1" x14ac:dyDescent="0.25">
      <c r="A1851" s="2">
        <f t="shared" si="7285"/>
        <v>6</v>
      </c>
      <c r="B1851" s="86" t="str">
        <f t="shared" si="7285"/>
        <v>PRE-09703</v>
      </c>
      <c r="C1851" s="86" t="str">
        <f t="shared" si="7285"/>
        <v>SPP TAU - Circuit 230403</v>
      </c>
      <c r="D1851" s="2" t="str">
        <f t="shared" si="7285"/>
        <v>PRE-09703.1</v>
      </c>
      <c r="E1851" s="162" t="str">
        <f t="shared" si="7285"/>
        <v>SPP TAU - Circuit 230403</v>
      </c>
      <c r="I1851" s="205">
        <v>0</v>
      </c>
      <c r="J1851" s="191">
        <f t="shared" ref="J1851:U1851" si="7321">ROUND((I1712+J1712)/2,0)</f>
        <v>0</v>
      </c>
      <c r="K1851" s="191">
        <f t="shared" si="7321"/>
        <v>0</v>
      </c>
      <c r="L1851" s="191">
        <f t="shared" si="7321"/>
        <v>0</v>
      </c>
      <c r="M1851" s="191">
        <f t="shared" si="7321"/>
        <v>0</v>
      </c>
      <c r="N1851" s="191">
        <f t="shared" si="7321"/>
        <v>0</v>
      </c>
      <c r="O1851" s="191">
        <f t="shared" si="7321"/>
        <v>175</v>
      </c>
      <c r="P1851" s="191">
        <f t="shared" si="7321"/>
        <v>576</v>
      </c>
      <c r="Q1851" s="191">
        <f t="shared" si="7321"/>
        <v>1310</v>
      </c>
      <c r="R1851" s="191">
        <f t="shared" si="7321"/>
        <v>1813</v>
      </c>
      <c r="S1851" s="191">
        <f t="shared" si="7321"/>
        <v>1901</v>
      </c>
      <c r="T1851" s="191">
        <f t="shared" si="7321"/>
        <v>2099</v>
      </c>
      <c r="U1851" s="191">
        <f t="shared" si="7321"/>
        <v>25672</v>
      </c>
      <c r="V1851" s="223">
        <f t="shared" si="7287"/>
        <v>33546</v>
      </c>
      <c r="W1851" s="191">
        <f t="shared" si="7288"/>
        <v>49205.87</v>
      </c>
      <c r="X1851" s="191">
        <f t="shared" si="7289"/>
        <v>49455.99</v>
      </c>
      <c r="Y1851" s="191">
        <f t="shared" ref="Y1851:AH1851" si="7322">ROUND((X1712+Y1712)/2,2)</f>
        <v>49576.68</v>
      </c>
      <c r="Z1851" s="191">
        <f t="shared" si="7322"/>
        <v>49447.69</v>
      </c>
      <c r="AA1851" s="191">
        <f t="shared" si="7322"/>
        <v>49318.879999999997</v>
      </c>
      <c r="AB1851" s="191">
        <f t="shared" si="7322"/>
        <v>49190.28</v>
      </c>
      <c r="AC1851" s="191">
        <f t="shared" si="7322"/>
        <v>49061.67</v>
      </c>
      <c r="AD1851" s="191">
        <f t="shared" si="7322"/>
        <v>48933.06</v>
      </c>
      <c r="AE1851" s="191">
        <f t="shared" si="7322"/>
        <v>48804.45</v>
      </c>
      <c r="AF1851" s="191">
        <f t="shared" si="7322"/>
        <v>48675.85</v>
      </c>
      <c r="AG1851" s="191">
        <f t="shared" si="7322"/>
        <v>48547.24</v>
      </c>
      <c r="AH1851" s="191">
        <f t="shared" si="7322"/>
        <v>48418.63</v>
      </c>
      <c r="AI1851" s="223">
        <f t="shared" si="7291"/>
        <v>588636.29</v>
      </c>
      <c r="AJ1851" s="191">
        <f t="shared" si="7292"/>
        <v>48301.47</v>
      </c>
      <c r="AK1851" s="191">
        <f t="shared" si="7293"/>
        <v>48195.75</v>
      </c>
      <c r="AL1851" s="191">
        <f t="shared" ref="AL1851:AU1851" si="7323">ROUND((AK1712+AL1712)/2,2)</f>
        <v>48090.04</v>
      </c>
      <c r="AM1851" s="191">
        <f t="shared" si="7323"/>
        <v>47984.32</v>
      </c>
      <c r="AN1851" s="191">
        <f t="shared" si="7323"/>
        <v>47878.6</v>
      </c>
      <c r="AO1851" s="191">
        <f t="shared" si="7323"/>
        <v>47772.89</v>
      </c>
      <c r="AP1851" s="191">
        <f t="shared" si="7323"/>
        <v>47667.17</v>
      </c>
      <c r="AQ1851" s="191">
        <f t="shared" si="7323"/>
        <v>47561.45</v>
      </c>
      <c r="AR1851" s="191">
        <f t="shared" si="7323"/>
        <v>47455.74</v>
      </c>
      <c r="AS1851" s="191">
        <f t="shared" si="7323"/>
        <v>47350.02</v>
      </c>
      <c r="AT1851" s="191">
        <f t="shared" si="7323"/>
        <v>47244.31</v>
      </c>
      <c r="AU1851" s="191">
        <f t="shared" si="7323"/>
        <v>47138.59</v>
      </c>
      <c r="AV1851" s="223">
        <f t="shared" si="7295"/>
        <v>572640.35</v>
      </c>
      <c r="AW1851" s="191">
        <f t="shared" si="7296"/>
        <v>47032.87</v>
      </c>
      <c r="AX1851" s="191">
        <f t="shared" si="7297"/>
        <v>46927.16</v>
      </c>
      <c r="AY1851" s="191">
        <f t="shared" si="7298"/>
        <v>46821.440000000002</v>
      </c>
      <c r="AZ1851" s="191">
        <f t="shared" si="7299"/>
        <v>46715.72</v>
      </c>
      <c r="BA1851" s="191">
        <f t="shared" si="7300"/>
        <v>46610.01</v>
      </c>
      <c r="BB1851" s="191">
        <f t="shared" si="7301"/>
        <v>46504.29</v>
      </c>
      <c r="BC1851" s="191">
        <f t="shared" si="7302"/>
        <v>46398.57</v>
      </c>
      <c r="BD1851" s="191">
        <f t="shared" si="7303"/>
        <v>46292.86</v>
      </c>
      <c r="BE1851" s="191">
        <f t="shared" si="7304"/>
        <v>46187.14</v>
      </c>
      <c r="BF1851" s="191">
        <f t="shared" si="7305"/>
        <v>46081.43</v>
      </c>
      <c r="BG1851" s="191">
        <f t="shared" si="7306"/>
        <v>45975.71</v>
      </c>
      <c r="BH1851" s="191">
        <f t="shared" si="7307"/>
        <v>45869.99</v>
      </c>
      <c r="BI1851" s="223">
        <f t="shared" si="7308"/>
        <v>557417.19000000006</v>
      </c>
    </row>
    <row r="1852" spans="1:61" ht="15.75" outlineLevel="1" x14ac:dyDescent="0.25">
      <c r="A1852" s="2">
        <f t="shared" si="7285"/>
        <v>7</v>
      </c>
      <c r="B1852" s="86" t="str">
        <f t="shared" si="7285"/>
        <v>PRE-09704</v>
      </c>
      <c r="C1852" s="86" t="str">
        <f t="shared" si="7285"/>
        <v>SPP TAU - Circuit 66413</v>
      </c>
      <c r="D1852" s="2" t="str">
        <f t="shared" si="7285"/>
        <v>PRE-09704.1</v>
      </c>
      <c r="E1852" s="162" t="str">
        <f t="shared" si="7285"/>
        <v>SPP TAU - Circuit 66413</v>
      </c>
      <c r="I1852" s="205">
        <v>0</v>
      </c>
      <c r="J1852" s="191">
        <f t="shared" ref="J1852:U1852" si="7324">ROUND((I1713+J1713)/2,0)</f>
        <v>0</v>
      </c>
      <c r="K1852" s="191">
        <f t="shared" si="7324"/>
        <v>0</v>
      </c>
      <c r="L1852" s="191">
        <f t="shared" si="7324"/>
        <v>0</v>
      </c>
      <c r="M1852" s="191">
        <f t="shared" si="7324"/>
        <v>0</v>
      </c>
      <c r="N1852" s="191">
        <f t="shared" si="7324"/>
        <v>0</v>
      </c>
      <c r="O1852" s="191">
        <f t="shared" si="7324"/>
        <v>1326</v>
      </c>
      <c r="P1852" s="191">
        <f t="shared" si="7324"/>
        <v>2078</v>
      </c>
      <c r="Q1852" s="191">
        <f t="shared" si="7324"/>
        <v>3540</v>
      </c>
      <c r="R1852" s="191">
        <f t="shared" si="7324"/>
        <v>5419</v>
      </c>
      <c r="S1852" s="191">
        <f t="shared" si="7324"/>
        <v>5314</v>
      </c>
      <c r="T1852" s="191">
        <f t="shared" si="7324"/>
        <v>5571</v>
      </c>
      <c r="U1852" s="191">
        <f t="shared" si="7324"/>
        <v>42605</v>
      </c>
      <c r="V1852" s="223">
        <f t="shared" si="7287"/>
        <v>65853</v>
      </c>
      <c r="W1852" s="191">
        <f t="shared" si="7288"/>
        <v>101673.56</v>
      </c>
      <c r="X1852" s="191">
        <f t="shared" si="7289"/>
        <v>123893.45</v>
      </c>
      <c r="Y1852" s="191">
        <f t="shared" ref="Y1852:AH1852" si="7325">ROUND((X1713+Y1713)/2,2)</f>
        <v>124057.29</v>
      </c>
      <c r="Z1852" s="191">
        <f t="shared" si="7325"/>
        <v>125712.63</v>
      </c>
      <c r="AA1852" s="191">
        <f t="shared" si="7325"/>
        <v>127184.77</v>
      </c>
      <c r="AB1852" s="191">
        <f t="shared" si="7325"/>
        <v>127184.77</v>
      </c>
      <c r="AC1852" s="191">
        <f t="shared" si="7325"/>
        <v>126999.13</v>
      </c>
      <c r="AD1852" s="191">
        <f t="shared" si="7325"/>
        <v>126671.49</v>
      </c>
      <c r="AE1852" s="191">
        <f t="shared" si="7325"/>
        <v>126387.49</v>
      </c>
      <c r="AF1852" s="191">
        <f t="shared" si="7325"/>
        <v>126103.33</v>
      </c>
      <c r="AG1852" s="191">
        <f t="shared" si="7325"/>
        <v>125819.01</v>
      </c>
      <c r="AH1852" s="191">
        <f t="shared" si="7325"/>
        <v>125534.7</v>
      </c>
      <c r="AI1852" s="223">
        <f t="shared" si="7291"/>
        <v>1487221.62</v>
      </c>
      <c r="AJ1852" s="191">
        <f t="shared" si="7292"/>
        <v>125278.87</v>
      </c>
      <c r="AK1852" s="191">
        <f t="shared" si="7293"/>
        <v>125051.54</v>
      </c>
      <c r="AL1852" s="191">
        <f t="shared" ref="AL1852:AU1852" si="7326">ROUND((AK1713+AL1713)/2,2)</f>
        <v>124824.21</v>
      </c>
      <c r="AM1852" s="191">
        <f t="shared" si="7326"/>
        <v>124596.88</v>
      </c>
      <c r="AN1852" s="191">
        <f t="shared" si="7326"/>
        <v>124369.55</v>
      </c>
      <c r="AO1852" s="191">
        <f t="shared" si="7326"/>
        <v>124142.22</v>
      </c>
      <c r="AP1852" s="191">
        <f t="shared" si="7326"/>
        <v>123914.9</v>
      </c>
      <c r="AQ1852" s="191">
        <f t="shared" si="7326"/>
        <v>123687.57</v>
      </c>
      <c r="AR1852" s="191">
        <f t="shared" si="7326"/>
        <v>123460.24</v>
      </c>
      <c r="AS1852" s="191">
        <f t="shared" si="7326"/>
        <v>123232.91</v>
      </c>
      <c r="AT1852" s="191">
        <f t="shared" si="7326"/>
        <v>123005.58</v>
      </c>
      <c r="AU1852" s="191">
        <f t="shared" si="7326"/>
        <v>122778.25</v>
      </c>
      <c r="AV1852" s="223">
        <f t="shared" si="7295"/>
        <v>1488342.72</v>
      </c>
      <c r="AW1852" s="191">
        <f t="shared" si="7296"/>
        <v>122550.92</v>
      </c>
      <c r="AX1852" s="191">
        <f t="shared" si="7297"/>
        <v>122323.59</v>
      </c>
      <c r="AY1852" s="191">
        <f t="shared" si="7298"/>
        <v>122096.26</v>
      </c>
      <c r="AZ1852" s="191">
        <f t="shared" si="7299"/>
        <v>121868.93</v>
      </c>
      <c r="BA1852" s="191">
        <f t="shared" si="7300"/>
        <v>121641.60000000001</v>
      </c>
      <c r="BB1852" s="191">
        <f t="shared" si="7301"/>
        <v>121414.27</v>
      </c>
      <c r="BC1852" s="191">
        <f t="shared" si="7302"/>
        <v>121186.94</v>
      </c>
      <c r="BD1852" s="191">
        <f t="shared" si="7303"/>
        <v>120959.61</v>
      </c>
      <c r="BE1852" s="191">
        <f t="shared" si="7304"/>
        <v>120732.28</v>
      </c>
      <c r="BF1852" s="191">
        <f t="shared" si="7305"/>
        <v>120504.95</v>
      </c>
      <c r="BG1852" s="191">
        <f t="shared" si="7306"/>
        <v>120277.62</v>
      </c>
      <c r="BH1852" s="191">
        <f t="shared" si="7307"/>
        <v>120050.3</v>
      </c>
      <c r="BI1852" s="223">
        <f t="shared" si="7308"/>
        <v>1455607.2699999998</v>
      </c>
    </row>
    <row r="1853" spans="1:61" ht="15.75" outlineLevel="1" x14ac:dyDescent="0.25">
      <c r="A1853" s="2">
        <f t="shared" si="7285"/>
        <v>8</v>
      </c>
      <c r="B1853" s="86" t="str">
        <f t="shared" si="7285"/>
        <v>PRE-09705</v>
      </c>
      <c r="C1853" s="86" t="str">
        <f t="shared" si="7285"/>
        <v>SPP TAU - Circuit 66046</v>
      </c>
      <c r="D1853" s="2" t="str">
        <f t="shared" si="7285"/>
        <v>PRE-09705.1</v>
      </c>
      <c r="E1853" s="162" t="str">
        <f t="shared" si="7285"/>
        <v>SPP TAU - Circuit 66046</v>
      </c>
      <c r="I1853" s="205">
        <v>0</v>
      </c>
      <c r="J1853" s="191">
        <f t="shared" ref="J1853:U1853" si="7327">ROUND((I1714+J1714)/2,0)</f>
        <v>0</v>
      </c>
      <c r="K1853" s="191">
        <f t="shared" si="7327"/>
        <v>0</v>
      </c>
      <c r="L1853" s="191">
        <f t="shared" si="7327"/>
        <v>0</v>
      </c>
      <c r="M1853" s="191">
        <f t="shared" si="7327"/>
        <v>0</v>
      </c>
      <c r="N1853" s="191">
        <f t="shared" si="7327"/>
        <v>0</v>
      </c>
      <c r="O1853" s="191">
        <f t="shared" si="7327"/>
        <v>3708</v>
      </c>
      <c r="P1853" s="191">
        <f t="shared" si="7327"/>
        <v>6380</v>
      </c>
      <c r="Q1853" s="191">
        <f t="shared" si="7327"/>
        <v>9567</v>
      </c>
      <c r="R1853" s="191">
        <f t="shared" si="7327"/>
        <v>21494</v>
      </c>
      <c r="S1853" s="191">
        <f t="shared" si="7327"/>
        <v>45968</v>
      </c>
      <c r="T1853" s="191">
        <f t="shared" si="7327"/>
        <v>157963</v>
      </c>
      <c r="U1853" s="191">
        <f t="shared" si="7327"/>
        <v>480235</v>
      </c>
      <c r="V1853" s="223">
        <f t="shared" si="7287"/>
        <v>725315</v>
      </c>
      <c r="W1853" s="191">
        <f t="shared" si="7288"/>
        <v>763312.02</v>
      </c>
      <c r="X1853" s="191">
        <f t="shared" si="7289"/>
        <v>809979.22</v>
      </c>
      <c r="Y1853" s="191">
        <f t="shared" ref="Y1853:AH1853" si="7328">ROUND((X1714+Y1714)/2,2)</f>
        <v>813884.38</v>
      </c>
      <c r="Z1853" s="191">
        <f t="shared" si="7328"/>
        <v>821365.1</v>
      </c>
      <c r="AA1853" s="191">
        <f t="shared" si="7328"/>
        <v>800499.54</v>
      </c>
      <c r="AB1853" s="191">
        <f t="shared" si="7328"/>
        <v>761281.49</v>
      </c>
      <c r="AC1853" s="191">
        <f t="shared" si="7328"/>
        <v>732419.05</v>
      </c>
      <c r="AD1853" s="191">
        <f t="shared" si="7328"/>
        <v>727694.23</v>
      </c>
      <c r="AE1853" s="191">
        <f t="shared" si="7328"/>
        <v>727694.23</v>
      </c>
      <c r="AF1853" s="191">
        <f t="shared" si="7328"/>
        <v>727694.23</v>
      </c>
      <c r="AG1853" s="191">
        <f t="shared" si="7328"/>
        <v>727727.88</v>
      </c>
      <c r="AH1853" s="191">
        <f t="shared" si="7328"/>
        <v>735678.55</v>
      </c>
      <c r="AI1853" s="223">
        <f t="shared" si="7291"/>
        <v>9149229.9200000018</v>
      </c>
      <c r="AJ1853" s="191">
        <f t="shared" si="7292"/>
        <v>743595.56</v>
      </c>
      <c r="AK1853" s="191">
        <f t="shared" si="7293"/>
        <v>743595.56</v>
      </c>
      <c r="AL1853" s="191">
        <f t="shared" ref="AL1853:AU1853" si="7329">ROUND((AK1714+AL1714)/2,2)</f>
        <v>742783.8</v>
      </c>
      <c r="AM1853" s="191">
        <f t="shared" si="7329"/>
        <v>741160.29</v>
      </c>
      <c r="AN1853" s="191">
        <f t="shared" si="7329"/>
        <v>739536.77</v>
      </c>
      <c r="AO1853" s="191">
        <f t="shared" si="7329"/>
        <v>737913.26</v>
      </c>
      <c r="AP1853" s="191">
        <f t="shared" si="7329"/>
        <v>736289.75</v>
      </c>
      <c r="AQ1853" s="191">
        <f t="shared" si="7329"/>
        <v>734666.23</v>
      </c>
      <c r="AR1853" s="191">
        <f t="shared" si="7329"/>
        <v>733042.72</v>
      </c>
      <c r="AS1853" s="191">
        <f t="shared" si="7329"/>
        <v>731419.2</v>
      </c>
      <c r="AT1853" s="191">
        <f t="shared" si="7329"/>
        <v>729795.69</v>
      </c>
      <c r="AU1853" s="191">
        <f t="shared" si="7329"/>
        <v>728172.17</v>
      </c>
      <c r="AV1853" s="223">
        <f t="shared" si="7295"/>
        <v>8841971</v>
      </c>
      <c r="AW1853" s="191">
        <f t="shared" si="7296"/>
        <v>726548.66</v>
      </c>
      <c r="AX1853" s="191">
        <f t="shared" si="7297"/>
        <v>724925.14</v>
      </c>
      <c r="AY1853" s="191">
        <f t="shared" si="7298"/>
        <v>723301.63</v>
      </c>
      <c r="AZ1853" s="191">
        <f t="shared" si="7299"/>
        <v>721678.12</v>
      </c>
      <c r="BA1853" s="191">
        <f t="shared" si="7300"/>
        <v>720054.6</v>
      </c>
      <c r="BB1853" s="191">
        <f t="shared" si="7301"/>
        <v>718431.09</v>
      </c>
      <c r="BC1853" s="191">
        <f t="shared" si="7302"/>
        <v>716807.57</v>
      </c>
      <c r="BD1853" s="191">
        <f t="shared" si="7303"/>
        <v>715184.06</v>
      </c>
      <c r="BE1853" s="191">
        <f t="shared" si="7304"/>
        <v>713560.54</v>
      </c>
      <c r="BF1853" s="191">
        <f t="shared" si="7305"/>
        <v>711937.03</v>
      </c>
      <c r="BG1853" s="191">
        <f t="shared" si="7306"/>
        <v>710313.52</v>
      </c>
      <c r="BH1853" s="191">
        <f t="shared" si="7307"/>
        <v>708690</v>
      </c>
      <c r="BI1853" s="223">
        <f t="shared" si="7308"/>
        <v>8611431.9600000009</v>
      </c>
    </row>
    <row r="1854" spans="1:61" ht="15.75" outlineLevel="1" x14ac:dyDescent="0.25">
      <c r="A1854" s="2">
        <f t="shared" si="7285"/>
        <v>9</v>
      </c>
      <c r="B1854" s="86" t="str">
        <f t="shared" si="7285"/>
        <v>PRE-09711</v>
      </c>
      <c r="C1854" s="86" t="str">
        <f t="shared" si="7285"/>
        <v>SPP TAU - Circuit 66059</v>
      </c>
      <c r="D1854" s="2" t="str">
        <f t="shared" si="7285"/>
        <v>PRE-09711.1</v>
      </c>
      <c r="E1854" s="162" t="str">
        <f t="shared" si="7285"/>
        <v>SPP TAU - Circuit 66059</v>
      </c>
      <c r="I1854" s="205">
        <v>0</v>
      </c>
      <c r="J1854" s="191">
        <f t="shared" ref="J1854:U1854" si="7330">ROUND((I1715+J1715)/2,0)</f>
        <v>0</v>
      </c>
      <c r="K1854" s="191">
        <f t="shared" si="7330"/>
        <v>0</v>
      </c>
      <c r="L1854" s="191">
        <f t="shared" si="7330"/>
        <v>0</v>
      </c>
      <c r="M1854" s="191">
        <f t="shared" si="7330"/>
        <v>0</v>
      </c>
      <c r="N1854" s="191">
        <f t="shared" si="7330"/>
        <v>0</v>
      </c>
      <c r="O1854" s="191">
        <f t="shared" si="7330"/>
        <v>0</v>
      </c>
      <c r="P1854" s="191">
        <f t="shared" si="7330"/>
        <v>96</v>
      </c>
      <c r="Q1854" s="191">
        <f t="shared" si="7330"/>
        <v>745</v>
      </c>
      <c r="R1854" s="191">
        <f t="shared" si="7330"/>
        <v>1299</v>
      </c>
      <c r="S1854" s="191">
        <f t="shared" si="7330"/>
        <v>1333</v>
      </c>
      <c r="T1854" s="191">
        <f t="shared" si="7330"/>
        <v>15128</v>
      </c>
      <c r="U1854" s="191">
        <f t="shared" si="7330"/>
        <v>29002</v>
      </c>
      <c r="V1854" s="223">
        <f t="shared" si="7287"/>
        <v>47603</v>
      </c>
      <c r="W1854" s="191">
        <f t="shared" si="7288"/>
        <v>50343.12</v>
      </c>
      <c r="X1854" s="191">
        <f t="shared" si="7289"/>
        <v>71534.350000000006</v>
      </c>
      <c r="Y1854" s="191">
        <f t="shared" ref="Y1854:AH1854" si="7331">ROUND((X1715+Y1715)/2,2)</f>
        <v>71445.55</v>
      </c>
      <c r="Z1854" s="191">
        <f t="shared" si="7331"/>
        <v>71344.7</v>
      </c>
      <c r="AA1854" s="191">
        <f t="shared" si="7331"/>
        <v>71601.36</v>
      </c>
      <c r="AB1854" s="191">
        <f t="shared" si="7331"/>
        <v>71857.009999999995</v>
      </c>
      <c r="AC1854" s="191">
        <f t="shared" si="7331"/>
        <v>71758.33</v>
      </c>
      <c r="AD1854" s="191">
        <f t="shared" si="7331"/>
        <v>71663.8</v>
      </c>
      <c r="AE1854" s="191">
        <f t="shared" si="7331"/>
        <v>71569.27</v>
      </c>
      <c r="AF1854" s="191">
        <f t="shared" si="7331"/>
        <v>71474.75</v>
      </c>
      <c r="AG1854" s="191">
        <f t="shared" si="7331"/>
        <v>71380.22</v>
      </c>
      <c r="AH1854" s="191">
        <f t="shared" si="7331"/>
        <v>71285.7</v>
      </c>
      <c r="AI1854" s="223">
        <f t="shared" si="7291"/>
        <v>837258.16</v>
      </c>
      <c r="AJ1854" s="191">
        <f t="shared" si="7292"/>
        <v>71203.58</v>
      </c>
      <c r="AK1854" s="191">
        <f t="shared" si="7293"/>
        <v>71133.88</v>
      </c>
      <c r="AL1854" s="191">
        <f t="shared" ref="AL1854:AU1854" si="7332">ROUND((AK1715+AL1715)/2,2)</f>
        <v>71064.17</v>
      </c>
      <c r="AM1854" s="191">
        <f t="shared" si="7332"/>
        <v>70994.460000000006</v>
      </c>
      <c r="AN1854" s="191">
        <f t="shared" si="7332"/>
        <v>70924.759999999995</v>
      </c>
      <c r="AO1854" s="191">
        <f t="shared" si="7332"/>
        <v>70855.05</v>
      </c>
      <c r="AP1854" s="191">
        <f t="shared" si="7332"/>
        <v>70785.34</v>
      </c>
      <c r="AQ1854" s="191">
        <f t="shared" si="7332"/>
        <v>70715.64</v>
      </c>
      <c r="AR1854" s="191">
        <f t="shared" si="7332"/>
        <v>70645.929999999993</v>
      </c>
      <c r="AS1854" s="191">
        <f t="shared" si="7332"/>
        <v>70576.22</v>
      </c>
      <c r="AT1854" s="191">
        <f t="shared" si="7332"/>
        <v>70506.52</v>
      </c>
      <c r="AU1854" s="191">
        <f t="shared" si="7332"/>
        <v>70436.81</v>
      </c>
      <c r="AV1854" s="223">
        <f t="shared" si="7295"/>
        <v>849842.3600000001</v>
      </c>
      <c r="AW1854" s="191">
        <f t="shared" si="7296"/>
        <v>70367.100000000006</v>
      </c>
      <c r="AX1854" s="191">
        <f t="shared" si="7297"/>
        <v>70297.399999999994</v>
      </c>
      <c r="AY1854" s="191">
        <f t="shared" si="7298"/>
        <v>70227.69</v>
      </c>
      <c r="AZ1854" s="191">
        <f t="shared" si="7299"/>
        <v>70157.98</v>
      </c>
      <c r="BA1854" s="191">
        <f t="shared" si="7300"/>
        <v>70088.27</v>
      </c>
      <c r="BB1854" s="191">
        <f t="shared" si="7301"/>
        <v>70018.570000000007</v>
      </c>
      <c r="BC1854" s="191">
        <f t="shared" si="7302"/>
        <v>69948.86</v>
      </c>
      <c r="BD1854" s="191">
        <f t="shared" si="7303"/>
        <v>69879.149999999994</v>
      </c>
      <c r="BE1854" s="191">
        <f t="shared" si="7304"/>
        <v>69809.45</v>
      </c>
      <c r="BF1854" s="191">
        <f t="shared" si="7305"/>
        <v>69739.740000000005</v>
      </c>
      <c r="BG1854" s="191">
        <f t="shared" si="7306"/>
        <v>69670.03</v>
      </c>
      <c r="BH1854" s="191">
        <f t="shared" si="7307"/>
        <v>69600.33</v>
      </c>
      <c r="BI1854" s="223">
        <f t="shared" si="7308"/>
        <v>839804.57</v>
      </c>
    </row>
    <row r="1855" spans="1:61" ht="15.75" outlineLevel="1" x14ac:dyDescent="0.25">
      <c r="A1855" s="2">
        <f t="shared" si="7285"/>
        <v>10</v>
      </c>
      <c r="B1855" s="86" t="str">
        <f t="shared" si="7285"/>
        <v>PRE-09712</v>
      </c>
      <c r="C1855" s="86" t="str">
        <f t="shared" si="7285"/>
        <v>SPP TAU - Circuit 230008</v>
      </c>
      <c r="D1855" s="2" t="str">
        <f t="shared" si="7285"/>
        <v>PRE-09712.1</v>
      </c>
      <c r="E1855" s="162" t="str">
        <f t="shared" si="7285"/>
        <v>SPP TAU - Circuit 230008</v>
      </c>
      <c r="I1855" s="205">
        <v>0</v>
      </c>
      <c r="J1855" s="191">
        <f t="shared" ref="J1855:U1855" si="7333">ROUND((I1716+J1716)/2,0)</f>
        <v>0</v>
      </c>
      <c r="K1855" s="191">
        <f t="shared" si="7333"/>
        <v>0</v>
      </c>
      <c r="L1855" s="191">
        <f t="shared" si="7333"/>
        <v>0</v>
      </c>
      <c r="M1855" s="191">
        <f t="shared" si="7333"/>
        <v>0</v>
      </c>
      <c r="N1855" s="191">
        <f t="shared" si="7333"/>
        <v>0</v>
      </c>
      <c r="O1855" s="191">
        <f t="shared" si="7333"/>
        <v>0</v>
      </c>
      <c r="P1855" s="191">
        <f t="shared" si="7333"/>
        <v>383</v>
      </c>
      <c r="Q1855" s="191">
        <f t="shared" si="7333"/>
        <v>6329</v>
      </c>
      <c r="R1855" s="191">
        <f t="shared" si="7333"/>
        <v>16911</v>
      </c>
      <c r="S1855" s="191">
        <f t="shared" si="7333"/>
        <v>190712</v>
      </c>
      <c r="T1855" s="191">
        <f t="shared" si="7333"/>
        <v>444414</v>
      </c>
      <c r="U1855" s="191">
        <f t="shared" si="7333"/>
        <v>923531</v>
      </c>
      <c r="V1855" s="223">
        <f t="shared" si="7287"/>
        <v>1582280</v>
      </c>
      <c r="W1855" s="191">
        <f t="shared" si="7288"/>
        <v>1359208.88</v>
      </c>
      <c r="X1855" s="191">
        <f t="shared" si="7289"/>
        <v>1397265.26</v>
      </c>
      <c r="Y1855" s="191">
        <f t="shared" ref="Y1855:AH1855" si="7334">ROUND((X1716+Y1716)/2,2)</f>
        <v>1393861.63</v>
      </c>
      <c r="Z1855" s="191">
        <f t="shared" si="7334"/>
        <v>1393968.4</v>
      </c>
      <c r="AA1855" s="191">
        <f t="shared" si="7334"/>
        <v>1394056.88</v>
      </c>
      <c r="AB1855" s="191">
        <f t="shared" si="7334"/>
        <v>1390284.13</v>
      </c>
      <c r="AC1855" s="191">
        <f t="shared" si="7334"/>
        <v>1386511.38</v>
      </c>
      <c r="AD1855" s="191">
        <f t="shared" si="7334"/>
        <v>1384768.82</v>
      </c>
      <c r="AE1855" s="191">
        <f t="shared" si="7334"/>
        <v>1381352.05</v>
      </c>
      <c r="AF1855" s="191">
        <f t="shared" si="7334"/>
        <v>1378003.62</v>
      </c>
      <c r="AG1855" s="191">
        <f t="shared" si="7334"/>
        <v>1374655.19</v>
      </c>
      <c r="AH1855" s="191">
        <f t="shared" si="7334"/>
        <v>1380392.61</v>
      </c>
      <c r="AI1855" s="223">
        <f t="shared" si="7291"/>
        <v>16614328.85</v>
      </c>
      <c r="AJ1855" s="191">
        <f t="shared" si="7292"/>
        <v>1386391.51</v>
      </c>
      <c r="AK1855" s="191">
        <f t="shared" si="7293"/>
        <v>1383566.05</v>
      </c>
      <c r="AL1855" s="191">
        <f t="shared" ref="AL1855:AU1855" si="7335">ROUND((AK1716+AL1716)/2,2)</f>
        <v>1380740.59</v>
      </c>
      <c r="AM1855" s="191">
        <f t="shared" si="7335"/>
        <v>1377915.14</v>
      </c>
      <c r="AN1855" s="191">
        <f t="shared" si="7335"/>
        <v>1375089.68</v>
      </c>
      <c r="AO1855" s="191">
        <f t="shared" si="7335"/>
        <v>1372264.22</v>
      </c>
      <c r="AP1855" s="191">
        <f t="shared" si="7335"/>
        <v>1369438.76</v>
      </c>
      <c r="AQ1855" s="191">
        <f t="shared" si="7335"/>
        <v>1366613.3</v>
      </c>
      <c r="AR1855" s="191">
        <f t="shared" si="7335"/>
        <v>1363787.84</v>
      </c>
      <c r="AS1855" s="191">
        <f t="shared" si="7335"/>
        <v>1360962.39</v>
      </c>
      <c r="AT1855" s="191">
        <f t="shared" si="7335"/>
        <v>1358136.93</v>
      </c>
      <c r="AU1855" s="191">
        <f t="shared" si="7335"/>
        <v>1355311.47</v>
      </c>
      <c r="AV1855" s="223">
        <f t="shared" si="7295"/>
        <v>16450217.880000001</v>
      </c>
      <c r="AW1855" s="191">
        <f t="shared" si="7296"/>
        <v>1352486.01</v>
      </c>
      <c r="AX1855" s="191">
        <f t="shared" si="7297"/>
        <v>1349660.55</v>
      </c>
      <c r="AY1855" s="191">
        <f t="shared" si="7298"/>
        <v>1346835.09</v>
      </c>
      <c r="AZ1855" s="191">
        <f t="shared" si="7299"/>
        <v>1344009.64</v>
      </c>
      <c r="BA1855" s="191">
        <f t="shared" si="7300"/>
        <v>1341184.18</v>
      </c>
      <c r="BB1855" s="191">
        <f t="shared" si="7301"/>
        <v>1338358.72</v>
      </c>
      <c r="BC1855" s="191">
        <f t="shared" si="7302"/>
        <v>1335533.26</v>
      </c>
      <c r="BD1855" s="191">
        <f t="shared" si="7303"/>
        <v>1332707.8</v>
      </c>
      <c r="BE1855" s="191">
        <f t="shared" si="7304"/>
        <v>1329882.3400000001</v>
      </c>
      <c r="BF1855" s="191">
        <f t="shared" si="7305"/>
        <v>1327056.8899999999</v>
      </c>
      <c r="BG1855" s="191">
        <f t="shared" si="7306"/>
        <v>1324231.43</v>
      </c>
      <c r="BH1855" s="191">
        <f t="shared" si="7307"/>
        <v>1321405.97</v>
      </c>
      <c r="BI1855" s="223">
        <f t="shared" si="7308"/>
        <v>16043351.880000001</v>
      </c>
    </row>
    <row r="1856" spans="1:61" ht="15.75" outlineLevel="1" x14ac:dyDescent="0.25">
      <c r="A1856" s="2">
        <f t="shared" ref="A1856:E1865" si="7336">A1717</f>
        <v>11</v>
      </c>
      <c r="B1856" s="86" t="str">
        <f t="shared" si="7336"/>
        <v>PRE-09722</v>
      </c>
      <c r="C1856" s="86" t="str">
        <f t="shared" si="7336"/>
        <v>SPP TAU - Circuit 230010</v>
      </c>
      <c r="D1856" s="2" t="str">
        <f t="shared" si="7336"/>
        <v>PRE-09722.1</v>
      </c>
      <c r="E1856" s="162" t="str">
        <f t="shared" si="7336"/>
        <v>SPP TAU - Circuit 230010</v>
      </c>
      <c r="I1856" s="205">
        <v>0</v>
      </c>
      <c r="J1856" s="191">
        <f t="shared" ref="J1856:U1856" si="7337">ROUND((I1717+J1717)/2,0)</f>
        <v>0</v>
      </c>
      <c r="K1856" s="191">
        <f t="shared" si="7337"/>
        <v>0</v>
      </c>
      <c r="L1856" s="191">
        <f t="shared" si="7337"/>
        <v>0</v>
      </c>
      <c r="M1856" s="191">
        <f t="shared" si="7337"/>
        <v>0</v>
      </c>
      <c r="N1856" s="191">
        <f t="shared" si="7337"/>
        <v>0</v>
      </c>
      <c r="O1856" s="191">
        <f t="shared" si="7337"/>
        <v>0</v>
      </c>
      <c r="P1856" s="191">
        <f t="shared" si="7337"/>
        <v>0</v>
      </c>
      <c r="Q1856" s="191">
        <f t="shared" si="7337"/>
        <v>0</v>
      </c>
      <c r="R1856" s="191">
        <f t="shared" si="7337"/>
        <v>0</v>
      </c>
      <c r="S1856" s="191">
        <f t="shared" si="7337"/>
        <v>0</v>
      </c>
      <c r="T1856" s="191">
        <f t="shared" si="7337"/>
        <v>0</v>
      </c>
      <c r="U1856" s="191">
        <f t="shared" si="7337"/>
        <v>0</v>
      </c>
      <c r="V1856" s="223">
        <f t="shared" si="7287"/>
        <v>0</v>
      </c>
      <c r="W1856" s="191">
        <f t="shared" si="7288"/>
        <v>0</v>
      </c>
      <c r="X1856" s="191">
        <f t="shared" si="7289"/>
        <v>0</v>
      </c>
      <c r="Y1856" s="191">
        <f t="shared" ref="Y1856:AH1856" si="7338">ROUND((X1717+Y1717)/2,2)</f>
        <v>0</v>
      </c>
      <c r="Z1856" s="191">
        <f t="shared" si="7338"/>
        <v>0</v>
      </c>
      <c r="AA1856" s="191">
        <f t="shared" si="7338"/>
        <v>0</v>
      </c>
      <c r="AB1856" s="191">
        <f t="shared" si="7338"/>
        <v>0</v>
      </c>
      <c r="AC1856" s="191">
        <f t="shared" si="7338"/>
        <v>0</v>
      </c>
      <c r="AD1856" s="191">
        <f t="shared" si="7338"/>
        <v>0</v>
      </c>
      <c r="AE1856" s="191">
        <f t="shared" si="7338"/>
        <v>0</v>
      </c>
      <c r="AF1856" s="191">
        <f t="shared" si="7338"/>
        <v>0</v>
      </c>
      <c r="AG1856" s="191">
        <f t="shared" si="7338"/>
        <v>0</v>
      </c>
      <c r="AH1856" s="191">
        <f t="shared" si="7338"/>
        <v>0</v>
      </c>
      <c r="AI1856" s="223">
        <f t="shared" si="7291"/>
        <v>0</v>
      </c>
      <c r="AJ1856" s="191">
        <f t="shared" si="7292"/>
        <v>0</v>
      </c>
      <c r="AK1856" s="191">
        <f t="shared" si="7293"/>
        <v>0</v>
      </c>
      <c r="AL1856" s="191">
        <f t="shared" ref="AL1856:AU1856" si="7339">ROUND((AK1717+AL1717)/2,2)</f>
        <v>0</v>
      </c>
      <c r="AM1856" s="191">
        <f t="shared" si="7339"/>
        <v>0</v>
      </c>
      <c r="AN1856" s="191">
        <f t="shared" si="7339"/>
        <v>0</v>
      </c>
      <c r="AO1856" s="191">
        <f t="shared" si="7339"/>
        <v>0</v>
      </c>
      <c r="AP1856" s="191">
        <f t="shared" si="7339"/>
        <v>0</v>
      </c>
      <c r="AQ1856" s="191">
        <f t="shared" si="7339"/>
        <v>0</v>
      </c>
      <c r="AR1856" s="191">
        <f t="shared" si="7339"/>
        <v>0</v>
      </c>
      <c r="AS1856" s="191">
        <f t="shared" si="7339"/>
        <v>0</v>
      </c>
      <c r="AT1856" s="191">
        <f t="shared" si="7339"/>
        <v>0</v>
      </c>
      <c r="AU1856" s="191">
        <f t="shared" si="7339"/>
        <v>0</v>
      </c>
      <c r="AV1856" s="223">
        <f t="shared" si="7295"/>
        <v>0</v>
      </c>
      <c r="AW1856" s="191">
        <f t="shared" si="7296"/>
        <v>0</v>
      </c>
      <c r="AX1856" s="191">
        <f t="shared" si="7297"/>
        <v>0</v>
      </c>
      <c r="AY1856" s="191">
        <f t="shared" si="7298"/>
        <v>0</v>
      </c>
      <c r="AZ1856" s="191">
        <f t="shared" si="7299"/>
        <v>0</v>
      </c>
      <c r="BA1856" s="191">
        <f t="shared" si="7300"/>
        <v>0</v>
      </c>
      <c r="BB1856" s="191">
        <f t="shared" si="7301"/>
        <v>0</v>
      </c>
      <c r="BC1856" s="191">
        <f t="shared" si="7302"/>
        <v>0</v>
      </c>
      <c r="BD1856" s="191">
        <f t="shared" si="7303"/>
        <v>0</v>
      </c>
      <c r="BE1856" s="191">
        <f t="shared" si="7304"/>
        <v>0</v>
      </c>
      <c r="BF1856" s="191">
        <f t="shared" si="7305"/>
        <v>0</v>
      </c>
      <c r="BG1856" s="191">
        <f t="shared" si="7306"/>
        <v>0</v>
      </c>
      <c r="BH1856" s="191">
        <f t="shared" si="7307"/>
        <v>0</v>
      </c>
      <c r="BI1856" s="223">
        <f t="shared" si="7308"/>
        <v>0</v>
      </c>
    </row>
    <row r="1857" spans="1:61" ht="15.75" outlineLevel="1" x14ac:dyDescent="0.25">
      <c r="A1857" s="2">
        <f t="shared" si="7336"/>
        <v>12</v>
      </c>
      <c r="B1857" s="86" t="str">
        <f t="shared" si="7336"/>
        <v>PRE-09723</v>
      </c>
      <c r="C1857" s="86" t="str">
        <f t="shared" si="7336"/>
        <v>SPP TAU - Circuit 230038</v>
      </c>
      <c r="D1857" s="2" t="str">
        <f t="shared" si="7336"/>
        <v>PRE-09723.1</v>
      </c>
      <c r="E1857" s="162" t="str">
        <f t="shared" si="7336"/>
        <v>SPP TAU - Circuit 230038</v>
      </c>
      <c r="I1857" s="205">
        <v>0</v>
      </c>
      <c r="J1857" s="191">
        <f t="shared" ref="J1857:U1857" si="7340">ROUND((I1718+J1718)/2,0)</f>
        <v>0</v>
      </c>
      <c r="K1857" s="191">
        <f t="shared" si="7340"/>
        <v>0</v>
      </c>
      <c r="L1857" s="191">
        <f t="shared" si="7340"/>
        <v>0</v>
      </c>
      <c r="M1857" s="191">
        <f t="shared" si="7340"/>
        <v>0</v>
      </c>
      <c r="N1857" s="191">
        <f t="shared" si="7340"/>
        <v>0</v>
      </c>
      <c r="O1857" s="191">
        <f t="shared" si="7340"/>
        <v>0</v>
      </c>
      <c r="P1857" s="191">
        <f t="shared" si="7340"/>
        <v>0</v>
      </c>
      <c r="Q1857" s="191">
        <f t="shared" si="7340"/>
        <v>104</v>
      </c>
      <c r="R1857" s="191">
        <f t="shared" si="7340"/>
        <v>104</v>
      </c>
      <c r="S1857" s="191">
        <f t="shared" si="7340"/>
        <v>0</v>
      </c>
      <c r="T1857" s="191">
        <f t="shared" si="7340"/>
        <v>47</v>
      </c>
      <c r="U1857" s="191">
        <f t="shared" si="7340"/>
        <v>130</v>
      </c>
      <c r="V1857" s="223">
        <f t="shared" si="7287"/>
        <v>385</v>
      </c>
      <c r="W1857" s="191">
        <f t="shared" si="7288"/>
        <v>83.23</v>
      </c>
      <c r="X1857" s="191">
        <f t="shared" si="7289"/>
        <v>0</v>
      </c>
      <c r="Y1857" s="191">
        <f t="shared" ref="Y1857:AH1857" si="7341">ROUND((X1718+Y1718)/2,2)</f>
        <v>0</v>
      </c>
      <c r="Z1857" s="191">
        <f t="shared" si="7341"/>
        <v>0</v>
      </c>
      <c r="AA1857" s="191">
        <f t="shared" si="7341"/>
        <v>0</v>
      </c>
      <c r="AB1857" s="191">
        <f t="shared" si="7341"/>
        <v>0</v>
      </c>
      <c r="AC1857" s="191">
        <f t="shared" si="7341"/>
        <v>0</v>
      </c>
      <c r="AD1857" s="191">
        <f t="shared" si="7341"/>
        <v>0</v>
      </c>
      <c r="AE1857" s="191">
        <f t="shared" si="7341"/>
        <v>0</v>
      </c>
      <c r="AF1857" s="191">
        <f t="shared" si="7341"/>
        <v>0</v>
      </c>
      <c r="AG1857" s="191">
        <f t="shared" si="7341"/>
        <v>0</v>
      </c>
      <c r="AH1857" s="191">
        <f t="shared" si="7341"/>
        <v>0</v>
      </c>
      <c r="AI1857" s="223">
        <f t="shared" si="7291"/>
        <v>83.23</v>
      </c>
      <c r="AJ1857" s="191">
        <f t="shared" si="7292"/>
        <v>0</v>
      </c>
      <c r="AK1857" s="191">
        <f t="shared" si="7293"/>
        <v>0</v>
      </c>
      <c r="AL1857" s="191">
        <f t="shared" ref="AL1857:AU1857" si="7342">ROUND((AK1718+AL1718)/2,2)</f>
        <v>0</v>
      </c>
      <c r="AM1857" s="191">
        <f t="shared" si="7342"/>
        <v>0</v>
      </c>
      <c r="AN1857" s="191">
        <f t="shared" si="7342"/>
        <v>0</v>
      </c>
      <c r="AO1857" s="191">
        <f t="shared" si="7342"/>
        <v>0</v>
      </c>
      <c r="AP1857" s="191">
        <f t="shared" si="7342"/>
        <v>0</v>
      </c>
      <c r="AQ1857" s="191">
        <f t="shared" si="7342"/>
        <v>0</v>
      </c>
      <c r="AR1857" s="191">
        <f t="shared" si="7342"/>
        <v>0</v>
      </c>
      <c r="AS1857" s="191">
        <f t="shared" si="7342"/>
        <v>0</v>
      </c>
      <c r="AT1857" s="191">
        <f t="shared" si="7342"/>
        <v>0</v>
      </c>
      <c r="AU1857" s="191">
        <f t="shared" si="7342"/>
        <v>0</v>
      </c>
      <c r="AV1857" s="223">
        <f t="shared" si="7295"/>
        <v>0</v>
      </c>
      <c r="AW1857" s="191">
        <f t="shared" si="7296"/>
        <v>0</v>
      </c>
      <c r="AX1857" s="191">
        <f t="shared" si="7297"/>
        <v>0</v>
      </c>
      <c r="AY1857" s="191">
        <f t="shared" si="7298"/>
        <v>0</v>
      </c>
      <c r="AZ1857" s="191">
        <f t="shared" si="7299"/>
        <v>0</v>
      </c>
      <c r="BA1857" s="191">
        <f t="shared" si="7300"/>
        <v>0</v>
      </c>
      <c r="BB1857" s="191">
        <f t="shared" si="7301"/>
        <v>0</v>
      </c>
      <c r="BC1857" s="191">
        <f t="shared" si="7302"/>
        <v>0</v>
      </c>
      <c r="BD1857" s="191">
        <f t="shared" si="7303"/>
        <v>0</v>
      </c>
      <c r="BE1857" s="191">
        <f t="shared" si="7304"/>
        <v>0</v>
      </c>
      <c r="BF1857" s="191">
        <f t="shared" si="7305"/>
        <v>0</v>
      </c>
      <c r="BG1857" s="191">
        <f t="shared" si="7306"/>
        <v>0</v>
      </c>
      <c r="BH1857" s="191">
        <f t="shared" si="7307"/>
        <v>0</v>
      </c>
      <c r="BI1857" s="223">
        <f t="shared" si="7308"/>
        <v>0</v>
      </c>
    </row>
    <row r="1858" spans="1:61" ht="15.75" outlineLevel="1" x14ac:dyDescent="0.25">
      <c r="A1858" s="2">
        <f t="shared" si="7336"/>
        <v>13</v>
      </c>
      <c r="B1858" s="86" t="str">
        <f t="shared" si="7336"/>
        <v>PRE-09724</v>
      </c>
      <c r="C1858" s="86" t="str">
        <f t="shared" si="7336"/>
        <v>SPP TAU - Circuit 230003</v>
      </c>
      <c r="D1858" s="2" t="str">
        <f t="shared" si="7336"/>
        <v>PRE-09724.1</v>
      </c>
      <c r="E1858" s="162" t="str">
        <f t="shared" si="7336"/>
        <v>SPP TAU - Circuit 230003</v>
      </c>
      <c r="I1858" s="205">
        <v>0</v>
      </c>
      <c r="J1858" s="191">
        <f t="shared" ref="J1858:U1858" si="7343">ROUND((I1719+J1719)/2,0)</f>
        <v>0</v>
      </c>
      <c r="K1858" s="191">
        <f t="shared" si="7343"/>
        <v>0</v>
      </c>
      <c r="L1858" s="191">
        <f t="shared" si="7343"/>
        <v>0</v>
      </c>
      <c r="M1858" s="191">
        <f t="shared" si="7343"/>
        <v>0</v>
      </c>
      <c r="N1858" s="191">
        <f t="shared" si="7343"/>
        <v>0</v>
      </c>
      <c r="O1858" s="191">
        <f t="shared" si="7343"/>
        <v>0</v>
      </c>
      <c r="P1858" s="191">
        <f t="shared" si="7343"/>
        <v>0</v>
      </c>
      <c r="Q1858" s="191">
        <f t="shared" si="7343"/>
        <v>275</v>
      </c>
      <c r="R1858" s="191">
        <f t="shared" si="7343"/>
        <v>550</v>
      </c>
      <c r="S1858" s="191">
        <f t="shared" si="7343"/>
        <v>790</v>
      </c>
      <c r="T1858" s="191">
        <f t="shared" si="7343"/>
        <v>4066</v>
      </c>
      <c r="U1858" s="191">
        <f t="shared" si="7343"/>
        <v>7717</v>
      </c>
      <c r="V1858" s="223">
        <f t="shared" si="7287"/>
        <v>13398</v>
      </c>
      <c r="W1858" s="191">
        <f t="shared" si="7288"/>
        <v>333782.18</v>
      </c>
      <c r="X1858" s="191">
        <f t="shared" si="7289"/>
        <v>682268.61</v>
      </c>
      <c r="Y1858" s="191">
        <f t="shared" ref="Y1858:AH1858" si="7344">ROUND((X1719+Y1719)/2,2)</f>
        <v>801958.05</v>
      </c>
      <c r="Z1858" s="191">
        <f t="shared" si="7344"/>
        <v>800023.81</v>
      </c>
      <c r="AA1858" s="191">
        <f t="shared" si="7344"/>
        <v>701578.33</v>
      </c>
      <c r="AB1858" s="191">
        <f t="shared" si="7344"/>
        <v>701719.05</v>
      </c>
      <c r="AC1858" s="191">
        <f t="shared" si="7344"/>
        <v>699990.93</v>
      </c>
      <c r="AD1858" s="191">
        <f t="shared" si="7344"/>
        <v>698264.45</v>
      </c>
      <c r="AE1858" s="191">
        <f t="shared" si="7344"/>
        <v>698264.45</v>
      </c>
      <c r="AF1858" s="191">
        <f t="shared" si="7344"/>
        <v>705856.02</v>
      </c>
      <c r="AG1858" s="191">
        <f t="shared" si="7344"/>
        <v>714993.99</v>
      </c>
      <c r="AH1858" s="191">
        <f t="shared" si="7344"/>
        <v>715621.83</v>
      </c>
      <c r="AI1858" s="223">
        <f t="shared" si="7291"/>
        <v>8254321.7000000011</v>
      </c>
      <c r="AJ1858" s="191">
        <f t="shared" si="7292"/>
        <v>714005.48</v>
      </c>
      <c r="AK1858" s="191">
        <f t="shared" si="7293"/>
        <v>712609.92</v>
      </c>
      <c r="AL1858" s="191">
        <f t="shared" ref="AL1858:AU1858" si="7345">ROUND((AK1719+AL1719)/2,2)</f>
        <v>711214.35</v>
      </c>
      <c r="AM1858" s="191">
        <f t="shared" si="7345"/>
        <v>709818.78</v>
      </c>
      <c r="AN1858" s="191">
        <f t="shared" si="7345"/>
        <v>708423.22</v>
      </c>
      <c r="AO1858" s="191">
        <f t="shared" si="7345"/>
        <v>707027.65</v>
      </c>
      <c r="AP1858" s="191">
        <f t="shared" si="7345"/>
        <v>705632.08</v>
      </c>
      <c r="AQ1858" s="191">
        <f t="shared" si="7345"/>
        <v>704236.51</v>
      </c>
      <c r="AR1858" s="191">
        <f t="shared" si="7345"/>
        <v>702840.95</v>
      </c>
      <c r="AS1858" s="191">
        <f t="shared" si="7345"/>
        <v>701445.38</v>
      </c>
      <c r="AT1858" s="191">
        <f t="shared" si="7345"/>
        <v>700049.81</v>
      </c>
      <c r="AU1858" s="191">
        <f t="shared" si="7345"/>
        <v>698654.25</v>
      </c>
      <c r="AV1858" s="223">
        <f t="shared" si="7295"/>
        <v>8475958.3800000008</v>
      </c>
      <c r="AW1858" s="191">
        <f t="shared" si="7296"/>
        <v>697258.68</v>
      </c>
      <c r="AX1858" s="191">
        <f t="shared" si="7297"/>
        <v>695863.11</v>
      </c>
      <c r="AY1858" s="191">
        <f t="shared" si="7298"/>
        <v>694467.55</v>
      </c>
      <c r="AZ1858" s="191">
        <f t="shared" si="7299"/>
        <v>693071.98</v>
      </c>
      <c r="BA1858" s="191">
        <f t="shared" si="7300"/>
        <v>691676.41</v>
      </c>
      <c r="BB1858" s="191">
        <f t="shared" si="7301"/>
        <v>690280.85</v>
      </c>
      <c r="BC1858" s="191">
        <f t="shared" si="7302"/>
        <v>688885.28</v>
      </c>
      <c r="BD1858" s="191">
        <f t="shared" si="7303"/>
        <v>687489.71</v>
      </c>
      <c r="BE1858" s="191">
        <f t="shared" si="7304"/>
        <v>686094.15</v>
      </c>
      <c r="BF1858" s="191">
        <f t="shared" si="7305"/>
        <v>684698.58</v>
      </c>
      <c r="BG1858" s="191">
        <f t="shared" si="7306"/>
        <v>683303.01</v>
      </c>
      <c r="BH1858" s="191">
        <f t="shared" si="7307"/>
        <v>681907.44</v>
      </c>
      <c r="BI1858" s="223">
        <f t="shared" si="7308"/>
        <v>8274996.75</v>
      </c>
    </row>
    <row r="1859" spans="1:61" ht="15.75" outlineLevel="1" x14ac:dyDescent="0.25">
      <c r="A1859" s="2">
        <f t="shared" si="7336"/>
        <v>14</v>
      </c>
      <c r="B1859" s="86" t="str">
        <f t="shared" si="7336"/>
        <v>PRE-09725</v>
      </c>
      <c r="C1859" s="86" t="str">
        <f t="shared" si="7336"/>
        <v>SPP TAU - Circuit 230005</v>
      </c>
      <c r="D1859" s="2" t="str">
        <f t="shared" si="7336"/>
        <v>PRE-09725.1</v>
      </c>
      <c r="E1859" s="162" t="str">
        <f t="shared" si="7336"/>
        <v>SPP TAU - Circuit 230005</v>
      </c>
      <c r="I1859" s="205">
        <v>0</v>
      </c>
      <c r="J1859" s="191">
        <f t="shared" ref="J1859:U1859" si="7346">ROUND((I1720+J1720)/2,0)</f>
        <v>0</v>
      </c>
      <c r="K1859" s="191">
        <f t="shared" si="7346"/>
        <v>0</v>
      </c>
      <c r="L1859" s="191">
        <f t="shared" si="7346"/>
        <v>0</v>
      </c>
      <c r="M1859" s="191">
        <f t="shared" si="7346"/>
        <v>0</v>
      </c>
      <c r="N1859" s="191">
        <f t="shared" si="7346"/>
        <v>0</v>
      </c>
      <c r="O1859" s="191">
        <f t="shared" si="7346"/>
        <v>0</v>
      </c>
      <c r="P1859" s="191">
        <f t="shared" si="7346"/>
        <v>0</v>
      </c>
      <c r="Q1859" s="191">
        <f t="shared" si="7346"/>
        <v>271</v>
      </c>
      <c r="R1859" s="191">
        <f t="shared" si="7346"/>
        <v>542</v>
      </c>
      <c r="S1859" s="191">
        <f t="shared" si="7346"/>
        <v>2950</v>
      </c>
      <c r="T1859" s="191">
        <f t="shared" si="7346"/>
        <v>5376</v>
      </c>
      <c r="U1859" s="191">
        <f t="shared" si="7346"/>
        <v>5393</v>
      </c>
      <c r="V1859" s="223">
        <f t="shared" si="7287"/>
        <v>14532</v>
      </c>
      <c r="W1859" s="191">
        <f t="shared" si="7288"/>
        <v>26526.19</v>
      </c>
      <c r="X1859" s="191">
        <f t="shared" si="7289"/>
        <v>197035.95</v>
      </c>
      <c r="Y1859" s="191">
        <f t="shared" ref="Y1859:AH1859" si="7347">ROUND((X1720+Y1720)/2,2)</f>
        <v>365844.62</v>
      </c>
      <c r="Z1859" s="191">
        <f t="shared" si="7347"/>
        <v>382449.21</v>
      </c>
      <c r="AA1859" s="191">
        <f t="shared" si="7347"/>
        <v>379855.16</v>
      </c>
      <c r="AB1859" s="191">
        <f t="shared" si="7347"/>
        <v>380081.57</v>
      </c>
      <c r="AC1859" s="191">
        <f t="shared" si="7347"/>
        <v>380066.91</v>
      </c>
      <c r="AD1859" s="191">
        <f t="shared" si="7347"/>
        <v>380052.25</v>
      </c>
      <c r="AE1859" s="191">
        <f t="shared" si="7347"/>
        <v>380037.59</v>
      </c>
      <c r="AF1859" s="191">
        <f t="shared" si="7347"/>
        <v>377941.5</v>
      </c>
      <c r="AG1859" s="191">
        <f t="shared" si="7347"/>
        <v>374988.56</v>
      </c>
      <c r="AH1859" s="191">
        <f t="shared" si="7347"/>
        <v>373676.93</v>
      </c>
      <c r="AI1859" s="223">
        <f t="shared" si="7291"/>
        <v>3998556.44</v>
      </c>
      <c r="AJ1859" s="191">
        <f t="shared" si="7292"/>
        <v>372874.14</v>
      </c>
      <c r="AK1859" s="191">
        <f t="shared" si="7293"/>
        <v>372163.51</v>
      </c>
      <c r="AL1859" s="191">
        <f t="shared" ref="AL1859:AU1859" si="7348">ROUND((AK1720+AL1720)/2,2)</f>
        <v>371452.88</v>
      </c>
      <c r="AM1859" s="191">
        <f t="shared" si="7348"/>
        <v>370742.24</v>
      </c>
      <c r="AN1859" s="191">
        <f t="shared" si="7348"/>
        <v>370031.61</v>
      </c>
      <c r="AO1859" s="191">
        <f t="shared" si="7348"/>
        <v>369320.97</v>
      </c>
      <c r="AP1859" s="191">
        <f t="shared" si="7348"/>
        <v>368610.34</v>
      </c>
      <c r="AQ1859" s="191">
        <f t="shared" si="7348"/>
        <v>367899.7</v>
      </c>
      <c r="AR1859" s="191">
        <f t="shared" si="7348"/>
        <v>367189.07</v>
      </c>
      <c r="AS1859" s="191">
        <f t="shared" si="7348"/>
        <v>366478.43</v>
      </c>
      <c r="AT1859" s="191">
        <f t="shared" si="7348"/>
        <v>365767.8</v>
      </c>
      <c r="AU1859" s="191">
        <f t="shared" si="7348"/>
        <v>365057.17</v>
      </c>
      <c r="AV1859" s="223">
        <f t="shared" si="7295"/>
        <v>4427587.8599999994</v>
      </c>
      <c r="AW1859" s="191">
        <f t="shared" si="7296"/>
        <v>364346.53</v>
      </c>
      <c r="AX1859" s="191">
        <f t="shared" si="7297"/>
        <v>363635.9</v>
      </c>
      <c r="AY1859" s="191">
        <f t="shared" si="7298"/>
        <v>362925.26</v>
      </c>
      <c r="AZ1859" s="191">
        <f t="shared" si="7299"/>
        <v>362214.63</v>
      </c>
      <c r="BA1859" s="191">
        <f t="shared" si="7300"/>
        <v>361503.99</v>
      </c>
      <c r="BB1859" s="191">
        <f t="shared" si="7301"/>
        <v>360793.36</v>
      </c>
      <c r="BC1859" s="191">
        <f t="shared" si="7302"/>
        <v>360082.72</v>
      </c>
      <c r="BD1859" s="191">
        <f t="shared" si="7303"/>
        <v>359372.09</v>
      </c>
      <c r="BE1859" s="191">
        <f t="shared" si="7304"/>
        <v>358661.46</v>
      </c>
      <c r="BF1859" s="191">
        <f t="shared" si="7305"/>
        <v>357950.82</v>
      </c>
      <c r="BG1859" s="191">
        <f t="shared" si="7306"/>
        <v>357240.19</v>
      </c>
      <c r="BH1859" s="191">
        <f t="shared" si="7307"/>
        <v>356529.55</v>
      </c>
      <c r="BI1859" s="223">
        <f t="shared" si="7308"/>
        <v>4325256.4999999991</v>
      </c>
    </row>
    <row r="1860" spans="1:61" ht="15.75" outlineLevel="1" x14ac:dyDescent="0.25">
      <c r="A1860" s="2">
        <f t="shared" si="7336"/>
        <v>15</v>
      </c>
      <c r="B1860" s="86" t="str">
        <f t="shared" si="7336"/>
        <v>PRE-09726</v>
      </c>
      <c r="C1860" s="86" t="str">
        <f t="shared" si="7336"/>
        <v>SPP TAU - Circuit 230004</v>
      </c>
      <c r="D1860" s="2" t="str">
        <f t="shared" si="7336"/>
        <v>PRE-09726.1</v>
      </c>
      <c r="E1860" s="162" t="str">
        <f t="shared" si="7336"/>
        <v>SPP TAU - Circuit 230004</v>
      </c>
      <c r="I1860" s="205">
        <v>0</v>
      </c>
      <c r="J1860" s="191">
        <f t="shared" ref="J1860:U1860" si="7349">ROUND((I1721+J1721)/2,0)</f>
        <v>0</v>
      </c>
      <c r="K1860" s="191">
        <f t="shared" si="7349"/>
        <v>0</v>
      </c>
      <c r="L1860" s="191">
        <f t="shared" si="7349"/>
        <v>0</v>
      </c>
      <c r="M1860" s="191">
        <f t="shared" si="7349"/>
        <v>0</v>
      </c>
      <c r="N1860" s="191">
        <f t="shared" si="7349"/>
        <v>0</v>
      </c>
      <c r="O1860" s="191">
        <f t="shared" si="7349"/>
        <v>0</v>
      </c>
      <c r="P1860" s="191">
        <f t="shared" si="7349"/>
        <v>0</v>
      </c>
      <c r="Q1860" s="191">
        <f t="shared" si="7349"/>
        <v>204</v>
      </c>
      <c r="R1860" s="191">
        <f t="shared" si="7349"/>
        <v>4266</v>
      </c>
      <c r="S1860" s="191">
        <f t="shared" si="7349"/>
        <v>8332</v>
      </c>
      <c r="T1860" s="191">
        <f t="shared" si="7349"/>
        <v>8557</v>
      </c>
      <c r="U1860" s="191">
        <f t="shared" si="7349"/>
        <v>8574</v>
      </c>
      <c r="V1860" s="223">
        <f t="shared" si="7287"/>
        <v>29933</v>
      </c>
      <c r="W1860" s="191">
        <f t="shared" si="7288"/>
        <v>10213.65</v>
      </c>
      <c r="X1860" s="191">
        <f t="shared" si="7289"/>
        <v>271517.61</v>
      </c>
      <c r="Y1860" s="191">
        <f t="shared" ref="Y1860:AH1860" si="7350">ROUND((X1721+Y1721)/2,2)</f>
        <v>646471.32999999996</v>
      </c>
      <c r="Z1860" s="191">
        <f t="shared" si="7350"/>
        <v>747475.62</v>
      </c>
      <c r="AA1860" s="191">
        <f t="shared" si="7350"/>
        <v>739962.65</v>
      </c>
      <c r="AB1860" s="191">
        <f t="shared" si="7350"/>
        <v>733184.42</v>
      </c>
      <c r="AC1860" s="191">
        <f t="shared" si="7350"/>
        <v>691411.64</v>
      </c>
      <c r="AD1860" s="191">
        <f t="shared" si="7350"/>
        <v>668577.24</v>
      </c>
      <c r="AE1860" s="191">
        <f t="shared" si="7350"/>
        <v>673965.24</v>
      </c>
      <c r="AF1860" s="191">
        <f t="shared" si="7350"/>
        <v>673965.24</v>
      </c>
      <c r="AG1860" s="191">
        <f t="shared" si="7350"/>
        <v>674915.4</v>
      </c>
      <c r="AH1860" s="191">
        <f t="shared" si="7350"/>
        <v>675865.56</v>
      </c>
      <c r="AI1860" s="223">
        <f t="shared" si="7291"/>
        <v>7207525.6000000015</v>
      </c>
      <c r="AJ1860" s="191">
        <f t="shared" si="7292"/>
        <v>675240.07</v>
      </c>
      <c r="AK1860" s="191">
        <f t="shared" si="7293"/>
        <v>673989.1</v>
      </c>
      <c r="AL1860" s="191">
        <f t="shared" ref="AL1860:AU1860" si="7351">ROUND((AK1721+AL1721)/2,2)</f>
        <v>672738.13</v>
      </c>
      <c r="AM1860" s="191">
        <f t="shared" si="7351"/>
        <v>671487.16</v>
      </c>
      <c r="AN1860" s="191">
        <f t="shared" si="7351"/>
        <v>670236.18000000005</v>
      </c>
      <c r="AO1860" s="191">
        <f t="shared" si="7351"/>
        <v>668985.21</v>
      </c>
      <c r="AP1860" s="191">
        <f t="shared" si="7351"/>
        <v>667734.24</v>
      </c>
      <c r="AQ1860" s="191">
        <f t="shared" si="7351"/>
        <v>666483.27</v>
      </c>
      <c r="AR1860" s="191">
        <f t="shared" si="7351"/>
        <v>665232.30000000005</v>
      </c>
      <c r="AS1860" s="191">
        <f t="shared" si="7351"/>
        <v>663981.31999999995</v>
      </c>
      <c r="AT1860" s="191">
        <f t="shared" si="7351"/>
        <v>662730.35</v>
      </c>
      <c r="AU1860" s="191">
        <f t="shared" si="7351"/>
        <v>661479.38</v>
      </c>
      <c r="AV1860" s="223">
        <f t="shared" si="7295"/>
        <v>8020316.709999999</v>
      </c>
      <c r="AW1860" s="191">
        <f t="shared" si="7296"/>
        <v>660228.41</v>
      </c>
      <c r="AX1860" s="191">
        <f t="shared" si="7297"/>
        <v>658977.43000000005</v>
      </c>
      <c r="AY1860" s="191">
        <f t="shared" si="7298"/>
        <v>657726.46</v>
      </c>
      <c r="AZ1860" s="191">
        <f t="shared" si="7299"/>
        <v>656475.49</v>
      </c>
      <c r="BA1860" s="191">
        <f t="shared" si="7300"/>
        <v>655224.52</v>
      </c>
      <c r="BB1860" s="191">
        <f t="shared" si="7301"/>
        <v>653973.55000000005</v>
      </c>
      <c r="BC1860" s="191">
        <f t="shared" si="7302"/>
        <v>652722.56999999995</v>
      </c>
      <c r="BD1860" s="191">
        <f t="shared" si="7303"/>
        <v>651471.6</v>
      </c>
      <c r="BE1860" s="191">
        <f t="shared" si="7304"/>
        <v>650220.63</v>
      </c>
      <c r="BF1860" s="191">
        <f t="shared" si="7305"/>
        <v>648969.66</v>
      </c>
      <c r="BG1860" s="191">
        <f t="shared" si="7306"/>
        <v>647718.68000000005</v>
      </c>
      <c r="BH1860" s="191">
        <f t="shared" si="7307"/>
        <v>646467.71</v>
      </c>
      <c r="BI1860" s="223">
        <f t="shared" si="7308"/>
        <v>7840176.71</v>
      </c>
    </row>
    <row r="1861" spans="1:61" ht="15.75" outlineLevel="1" x14ac:dyDescent="0.25">
      <c r="A1861" s="2">
        <f t="shared" si="7336"/>
        <v>16</v>
      </c>
      <c r="B1861" s="86" t="str">
        <f t="shared" si="7336"/>
        <v>PRE-09727</v>
      </c>
      <c r="C1861" s="86" t="str">
        <f t="shared" si="7336"/>
        <v>SPP TAU - Circuit 230625</v>
      </c>
      <c r="D1861" s="2" t="str">
        <f t="shared" si="7336"/>
        <v>PRE-09727.1</v>
      </c>
      <c r="E1861" s="162" t="str">
        <f t="shared" si="7336"/>
        <v>SPP TAU - Circuit 230625</v>
      </c>
      <c r="I1861" s="205">
        <v>0</v>
      </c>
      <c r="J1861" s="191">
        <f t="shared" ref="J1861:U1861" si="7352">ROUND((I1722+J1722)/2,0)</f>
        <v>0</v>
      </c>
      <c r="K1861" s="191">
        <f t="shared" si="7352"/>
        <v>0</v>
      </c>
      <c r="L1861" s="191">
        <f t="shared" si="7352"/>
        <v>0</v>
      </c>
      <c r="M1861" s="191">
        <f t="shared" si="7352"/>
        <v>0</v>
      </c>
      <c r="N1861" s="191">
        <f t="shared" si="7352"/>
        <v>0</v>
      </c>
      <c r="O1861" s="191">
        <f t="shared" si="7352"/>
        <v>0</v>
      </c>
      <c r="P1861" s="191">
        <f t="shared" si="7352"/>
        <v>0</v>
      </c>
      <c r="Q1861" s="191">
        <f t="shared" si="7352"/>
        <v>255</v>
      </c>
      <c r="R1861" s="191">
        <f t="shared" si="7352"/>
        <v>526</v>
      </c>
      <c r="S1861" s="191">
        <f t="shared" si="7352"/>
        <v>542</v>
      </c>
      <c r="T1861" s="191">
        <f t="shared" si="7352"/>
        <v>1897</v>
      </c>
      <c r="U1861" s="191">
        <f t="shared" si="7352"/>
        <v>3238</v>
      </c>
      <c r="V1861" s="223">
        <f t="shared" si="7287"/>
        <v>6458</v>
      </c>
      <c r="W1861" s="191">
        <f t="shared" si="7288"/>
        <v>3224.91</v>
      </c>
      <c r="X1861" s="191">
        <f t="shared" si="7289"/>
        <v>7737.75</v>
      </c>
      <c r="Y1861" s="191">
        <f t="shared" ref="Y1861:AH1861" si="7353">ROUND((X1722+Y1722)/2,2)</f>
        <v>10279.540000000001</v>
      </c>
      <c r="Z1861" s="191">
        <f t="shared" si="7353"/>
        <v>81950.070000000007</v>
      </c>
      <c r="AA1861" s="191">
        <f t="shared" si="7353"/>
        <v>186467.49</v>
      </c>
      <c r="AB1861" s="191">
        <f t="shared" si="7353"/>
        <v>213964.74</v>
      </c>
      <c r="AC1861" s="191">
        <f t="shared" si="7353"/>
        <v>214422.28</v>
      </c>
      <c r="AD1861" s="191">
        <f t="shared" si="7353"/>
        <v>218334.61</v>
      </c>
      <c r="AE1861" s="191">
        <f t="shared" si="7353"/>
        <v>234249.71</v>
      </c>
      <c r="AF1861" s="191">
        <f t="shared" si="7353"/>
        <v>251744.71</v>
      </c>
      <c r="AG1861" s="191">
        <f t="shared" si="7353"/>
        <v>253400.79</v>
      </c>
      <c r="AH1861" s="191">
        <f t="shared" si="7353"/>
        <v>253068.28</v>
      </c>
      <c r="AI1861" s="223">
        <f t="shared" si="7291"/>
        <v>1928844.8800000001</v>
      </c>
      <c r="AJ1861" s="191">
        <f t="shared" si="7292"/>
        <v>252478.65</v>
      </c>
      <c r="AK1861" s="191">
        <f t="shared" si="7293"/>
        <v>251964.4</v>
      </c>
      <c r="AL1861" s="191">
        <f t="shared" ref="AL1861:AU1861" si="7354">ROUND((AK1722+AL1722)/2,2)</f>
        <v>251450.15</v>
      </c>
      <c r="AM1861" s="191">
        <f t="shared" si="7354"/>
        <v>250935.91</v>
      </c>
      <c r="AN1861" s="191">
        <f t="shared" si="7354"/>
        <v>250421.66</v>
      </c>
      <c r="AO1861" s="191">
        <f t="shared" si="7354"/>
        <v>249907.41</v>
      </c>
      <c r="AP1861" s="191">
        <f t="shared" si="7354"/>
        <v>249393.17</v>
      </c>
      <c r="AQ1861" s="191">
        <f t="shared" si="7354"/>
        <v>248878.92</v>
      </c>
      <c r="AR1861" s="191">
        <f t="shared" si="7354"/>
        <v>248364.68</v>
      </c>
      <c r="AS1861" s="191">
        <f t="shared" si="7354"/>
        <v>247850.43</v>
      </c>
      <c r="AT1861" s="191">
        <f t="shared" si="7354"/>
        <v>247336.18</v>
      </c>
      <c r="AU1861" s="191">
        <f t="shared" si="7354"/>
        <v>246821.94</v>
      </c>
      <c r="AV1861" s="223">
        <f t="shared" si="7295"/>
        <v>2995803.5</v>
      </c>
      <c r="AW1861" s="191">
        <f t="shared" si="7296"/>
        <v>246307.69</v>
      </c>
      <c r="AX1861" s="191">
        <f t="shared" si="7297"/>
        <v>245793.45</v>
      </c>
      <c r="AY1861" s="191">
        <f t="shared" si="7298"/>
        <v>245279.2</v>
      </c>
      <c r="AZ1861" s="191">
        <f t="shared" si="7299"/>
        <v>244764.95</v>
      </c>
      <c r="BA1861" s="191">
        <f t="shared" si="7300"/>
        <v>244250.71</v>
      </c>
      <c r="BB1861" s="191">
        <f t="shared" si="7301"/>
        <v>243736.46</v>
      </c>
      <c r="BC1861" s="191">
        <f t="shared" si="7302"/>
        <v>243222.22</v>
      </c>
      <c r="BD1861" s="191">
        <f t="shared" si="7303"/>
        <v>242707.97</v>
      </c>
      <c r="BE1861" s="191">
        <f t="shared" si="7304"/>
        <v>242193.72</v>
      </c>
      <c r="BF1861" s="191">
        <f t="shared" si="7305"/>
        <v>241679.48</v>
      </c>
      <c r="BG1861" s="191">
        <f t="shared" si="7306"/>
        <v>241165.23</v>
      </c>
      <c r="BH1861" s="191">
        <f t="shared" si="7307"/>
        <v>240650.99</v>
      </c>
      <c r="BI1861" s="223">
        <f t="shared" si="7308"/>
        <v>2921752.0700000003</v>
      </c>
    </row>
    <row r="1862" spans="1:61" ht="15.75" outlineLevel="1" x14ac:dyDescent="0.25">
      <c r="A1862" s="2">
        <f t="shared" si="7336"/>
        <v>17</v>
      </c>
      <c r="B1862" s="86" t="str">
        <f t="shared" si="7336"/>
        <v>PRE-09728</v>
      </c>
      <c r="C1862" s="86" t="str">
        <f t="shared" si="7336"/>
        <v>SPP TAU - Circuit 230021</v>
      </c>
      <c r="D1862" s="2" t="str">
        <f t="shared" si="7336"/>
        <v>PRE-09728.1</v>
      </c>
      <c r="E1862" s="162" t="str">
        <f t="shared" si="7336"/>
        <v>SPP TAU - Circuit 230021</v>
      </c>
      <c r="I1862" s="205">
        <v>0</v>
      </c>
      <c r="J1862" s="191">
        <f t="shared" ref="J1862:U1862" si="7355">ROUND((I1723+J1723)/2,0)</f>
        <v>0</v>
      </c>
      <c r="K1862" s="191">
        <f t="shared" si="7355"/>
        <v>0</v>
      </c>
      <c r="L1862" s="191">
        <f t="shared" si="7355"/>
        <v>0</v>
      </c>
      <c r="M1862" s="191">
        <f t="shared" si="7355"/>
        <v>0</v>
      </c>
      <c r="N1862" s="191">
        <f t="shared" si="7355"/>
        <v>0</v>
      </c>
      <c r="O1862" s="191">
        <f t="shared" si="7355"/>
        <v>0</v>
      </c>
      <c r="P1862" s="191">
        <f t="shared" si="7355"/>
        <v>0</v>
      </c>
      <c r="Q1862" s="191">
        <f t="shared" si="7355"/>
        <v>300</v>
      </c>
      <c r="R1862" s="191">
        <f t="shared" si="7355"/>
        <v>522</v>
      </c>
      <c r="S1862" s="191">
        <f t="shared" si="7355"/>
        <v>2042</v>
      </c>
      <c r="T1862" s="191">
        <f t="shared" si="7355"/>
        <v>3640</v>
      </c>
      <c r="U1862" s="191">
        <f t="shared" si="7355"/>
        <v>3640</v>
      </c>
      <c r="V1862" s="223">
        <f t="shared" si="7287"/>
        <v>10144</v>
      </c>
      <c r="W1862" s="191">
        <f t="shared" si="7288"/>
        <v>3655.11</v>
      </c>
      <c r="X1862" s="191">
        <f t="shared" si="7289"/>
        <v>8841.58</v>
      </c>
      <c r="Y1862" s="191">
        <f t="shared" ref="Y1862:AH1862" si="7356">ROUND((X1723+Y1723)/2,2)</f>
        <v>13367.69</v>
      </c>
      <c r="Z1862" s="191">
        <f t="shared" si="7356"/>
        <v>168286.61</v>
      </c>
      <c r="AA1862" s="191">
        <f t="shared" si="7356"/>
        <v>338502.65</v>
      </c>
      <c r="AB1862" s="191">
        <f t="shared" si="7356"/>
        <v>352973.51</v>
      </c>
      <c r="AC1862" s="191">
        <f t="shared" si="7356"/>
        <v>345937.81</v>
      </c>
      <c r="AD1862" s="191">
        <f t="shared" si="7356"/>
        <v>370500.66</v>
      </c>
      <c r="AE1862" s="191">
        <f t="shared" si="7356"/>
        <v>401947.68</v>
      </c>
      <c r="AF1862" s="191">
        <f t="shared" si="7356"/>
        <v>401398.76</v>
      </c>
      <c r="AG1862" s="191">
        <f t="shared" si="7356"/>
        <v>400322.5</v>
      </c>
      <c r="AH1862" s="191">
        <f t="shared" si="7356"/>
        <v>399327.21</v>
      </c>
      <c r="AI1862" s="223">
        <f t="shared" si="7291"/>
        <v>3205061.7699999996</v>
      </c>
      <c r="AJ1862" s="191">
        <f t="shared" si="7292"/>
        <v>398430.2</v>
      </c>
      <c r="AK1862" s="191">
        <f t="shared" si="7293"/>
        <v>397631.48</v>
      </c>
      <c r="AL1862" s="191">
        <f t="shared" ref="AL1862:AU1862" si="7357">ROUND((AK1723+AL1723)/2,2)</f>
        <v>396832.77</v>
      </c>
      <c r="AM1862" s="191">
        <f t="shared" si="7357"/>
        <v>396034.05</v>
      </c>
      <c r="AN1862" s="191">
        <f t="shared" si="7357"/>
        <v>395235.33</v>
      </c>
      <c r="AO1862" s="191">
        <f t="shared" si="7357"/>
        <v>394436.61</v>
      </c>
      <c r="AP1862" s="191">
        <f t="shared" si="7357"/>
        <v>393637.89</v>
      </c>
      <c r="AQ1862" s="191">
        <f t="shared" si="7357"/>
        <v>392839.17</v>
      </c>
      <c r="AR1862" s="191">
        <f t="shared" si="7357"/>
        <v>392040.45</v>
      </c>
      <c r="AS1862" s="191">
        <f t="shared" si="7357"/>
        <v>391241.73</v>
      </c>
      <c r="AT1862" s="191">
        <f t="shared" si="7357"/>
        <v>390443.01</v>
      </c>
      <c r="AU1862" s="191">
        <f t="shared" si="7357"/>
        <v>389644.29</v>
      </c>
      <c r="AV1862" s="223">
        <f t="shared" si="7295"/>
        <v>4728446.9800000004</v>
      </c>
      <c r="AW1862" s="191">
        <f t="shared" si="7296"/>
        <v>388845.57</v>
      </c>
      <c r="AX1862" s="191">
        <f t="shared" si="7297"/>
        <v>388046.86</v>
      </c>
      <c r="AY1862" s="191">
        <f t="shared" si="7298"/>
        <v>387248.14</v>
      </c>
      <c r="AZ1862" s="191">
        <f t="shared" si="7299"/>
        <v>386449.42</v>
      </c>
      <c r="BA1862" s="191">
        <f t="shared" si="7300"/>
        <v>385650.7</v>
      </c>
      <c r="BB1862" s="191">
        <f t="shared" si="7301"/>
        <v>384851.98</v>
      </c>
      <c r="BC1862" s="191">
        <f t="shared" si="7302"/>
        <v>384053.26</v>
      </c>
      <c r="BD1862" s="191">
        <f t="shared" si="7303"/>
        <v>383254.54</v>
      </c>
      <c r="BE1862" s="191">
        <f t="shared" si="7304"/>
        <v>382455.82</v>
      </c>
      <c r="BF1862" s="191">
        <f t="shared" si="7305"/>
        <v>381657.1</v>
      </c>
      <c r="BG1862" s="191">
        <f t="shared" si="7306"/>
        <v>380858.38</v>
      </c>
      <c r="BH1862" s="191">
        <f t="shared" si="7307"/>
        <v>380059.66</v>
      </c>
      <c r="BI1862" s="223">
        <f t="shared" si="7308"/>
        <v>4613431.43</v>
      </c>
    </row>
    <row r="1863" spans="1:61" ht="15.75" outlineLevel="1" x14ac:dyDescent="0.25">
      <c r="A1863" s="2">
        <f t="shared" si="7336"/>
        <v>18</v>
      </c>
      <c r="B1863" s="86" t="str">
        <f t="shared" si="7336"/>
        <v>PRE-09729</v>
      </c>
      <c r="C1863" s="86" t="str">
        <f t="shared" si="7336"/>
        <v>SPP TAU - Circuit 230052</v>
      </c>
      <c r="D1863" s="2" t="str">
        <f t="shared" si="7336"/>
        <v>PRE-09729.1</v>
      </c>
      <c r="E1863" s="162" t="str">
        <f t="shared" si="7336"/>
        <v>SPP TAU - Circuit 230052</v>
      </c>
      <c r="I1863" s="205">
        <v>0</v>
      </c>
      <c r="J1863" s="191">
        <f t="shared" ref="J1863:U1863" si="7358">ROUND((I1724+J1724)/2,0)</f>
        <v>0</v>
      </c>
      <c r="K1863" s="191">
        <f t="shared" si="7358"/>
        <v>0</v>
      </c>
      <c r="L1863" s="191">
        <f t="shared" si="7358"/>
        <v>0</v>
      </c>
      <c r="M1863" s="191">
        <f t="shared" si="7358"/>
        <v>0</v>
      </c>
      <c r="N1863" s="191">
        <f t="shared" si="7358"/>
        <v>0</v>
      </c>
      <c r="O1863" s="191">
        <f t="shared" si="7358"/>
        <v>0</v>
      </c>
      <c r="P1863" s="191">
        <f t="shared" si="7358"/>
        <v>0</v>
      </c>
      <c r="Q1863" s="191">
        <f t="shared" si="7358"/>
        <v>267</v>
      </c>
      <c r="R1863" s="191">
        <f t="shared" si="7358"/>
        <v>534</v>
      </c>
      <c r="S1863" s="191">
        <f t="shared" si="7358"/>
        <v>696</v>
      </c>
      <c r="T1863" s="191">
        <f t="shared" si="7358"/>
        <v>1553</v>
      </c>
      <c r="U1863" s="191">
        <f t="shared" si="7358"/>
        <v>2250</v>
      </c>
      <c r="V1863" s="223">
        <f t="shared" si="7287"/>
        <v>5300</v>
      </c>
      <c r="W1863" s="191">
        <f t="shared" si="7288"/>
        <v>2268.2199999999998</v>
      </c>
      <c r="X1863" s="191">
        <f t="shared" si="7289"/>
        <v>2282.5</v>
      </c>
      <c r="Y1863" s="191">
        <f t="shared" ref="Y1863:AH1863" si="7359">ROUND((X1724+Y1724)/2,2)</f>
        <v>3476.16</v>
      </c>
      <c r="Z1863" s="191">
        <f t="shared" si="7359"/>
        <v>5511.76</v>
      </c>
      <c r="AA1863" s="191">
        <f t="shared" si="7359"/>
        <v>75453.820000000007</v>
      </c>
      <c r="AB1863" s="191">
        <f t="shared" si="7359"/>
        <v>145217.63</v>
      </c>
      <c r="AC1863" s="191">
        <f t="shared" si="7359"/>
        <v>145696.17000000001</v>
      </c>
      <c r="AD1863" s="191">
        <f t="shared" si="7359"/>
        <v>145367.94</v>
      </c>
      <c r="AE1863" s="191">
        <f t="shared" si="7359"/>
        <v>145061.75</v>
      </c>
      <c r="AF1863" s="191">
        <f t="shared" si="7359"/>
        <v>144722.72</v>
      </c>
      <c r="AG1863" s="191">
        <f t="shared" si="7359"/>
        <v>144369.25</v>
      </c>
      <c r="AH1863" s="191">
        <f t="shared" si="7359"/>
        <v>144016.19</v>
      </c>
      <c r="AI1863" s="223">
        <f t="shared" si="7291"/>
        <v>1103444.1099999999</v>
      </c>
      <c r="AJ1863" s="191">
        <f t="shared" si="7292"/>
        <v>143703.98000000001</v>
      </c>
      <c r="AK1863" s="191">
        <f t="shared" si="7293"/>
        <v>143432.64000000001</v>
      </c>
      <c r="AL1863" s="191">
        <f t="shared" ref="AL1863:AU1863" si="7360">ROUND((AK1724+AL1724)/2,2)</f>
        <v>143161.29</v>
      </c>
      <c r="AM1863" s="191">
        <f t="shared" si="7360"/>
        <v>142889.95000000001</v>
      </c>
      <c r="AN1863" s="191">
        <f t="shared" si="7360"/>
        <v>142618.60999999999</v>
      </c>
      <c r="AO1863" s="191">
        <f t="shared" si="7360"/>
        <v>142347.26999999999</v>
      </c>
      <c r="AP1863" s="191">
        <f t="shared" si="7360"/>
        <v>142075.92000000001</v>
      </c>
      <c r="AQ1863" s="191">
        <f t="shared" si="7360"/>
        <v>141804.57999999999</v>
      </c>
      <c r="AR1863" s="191">
        <f t="shared" si="7360"/>
        <v>141533.24</v>
      </c>
      <c r="AS1863" s="191">
        <f t="shared" si="7360"/>
        <v>141261.89000000001</v>
      </c>
      <c r="AT1863" s="191">
        <f t="shared" si="7360"/>
        <v>140990.54999999999</v>
      </c>
      <c r="AU1863" s="191">
        <f t="shared" si="7360"/>
        <v>140719.21</v>
      </c>
      <c r="AV1863" s="223">
        <f t="shared" si="7295"/>
        <v>1706539.1300000001</v>
      </c>
      <c r="AW1863" s="191">
        <f t="shared" si="7296"/>
        <v>140447.85999999999</v>
      </c>
      <c r="AX1863" s="191">
        <f t="shared" si="7297"/>
        <v>140176.51999999999</v>
      </c>
      <c r="AY1863" s="191">
        <f t="shared" si="7298"/>
        <v>139905.18</v>
      </c>
      <c r="AZ1863" s="191">
        <f t="shared" si="7299"/>
        <v>139633.84</v>
      </c>
      <c r="BA1863" s="191">
        <f t="shared" si="7300"/>
        <v>139362.49</v>
      </c>
      <c r="BB1863" s="191">
        <f t="shared" si="7301"/>
        <v>139091.15</v>
      </c>
      <c r="BC1863" s="191">
        <f t="shared" si="7302"/>
        <v>138819.81</v>
      </c>
      <c r="BD1863" s="191">
        <f t="shared" si="7303"/>
        <v>138548.46</v>
      </c>
      <c r="BE1863" s="191">
        <f t="shared" si="7304"/>
        <v>138277.12</v>
      </c>
      <c r="BF1863" s="191">
        <f t="shared" si="7305"/>
        <v>138005.78</v>
      </c>
      <c r="BG1863" s="191">
        <f t="shared" si="7306"/>
        <v>137734.44</v>
      </c>
      <c r="BH1863" s="191">
        <f t="shared" si="7307"/>
        <v>137463.09</v>
      </c>
      <c r="BI1863" s="223">
        <f t="shared" si="7308"/>
        <v>1667465.7400000002</v>
      </c>
    </row>
    <row r="1864" spans="1:61" ht="15.75" outlineLevel="1" x14ac:dyDescent="0.25">
      <c r="A1864" s="2">
        <f t="shared" si="7336"/>
        <v>19</v>
      </c>
      <c r="B1864" s="86" t="str">
        <f t="shared" si="7336"/>
        <v>PRE-09730</v>
      </c>
      <c r="C1864" s="86" t="str">
        <f t="shared" si="7336"/>
        <v>SPP TAU - Circuit 66024</v>
      </c>
      <c r="D1864" s="2" t="str">
        <f t="shared" si="7336"/>
        <v>PRE-09730.1</v>
      </c>
      <c r="E1864" s="162" t="str">
        <f t="shared" si="7336"/>
        <v>SPP TAU - Circuit 66024</v>
      </c>
      <c r="I1864" s="205">
        <v>0</v>
      </c>
      <c r="J1864" s="191">
        <f t="shared" ref="J1864:U1864" si="7361">ROUND((I1725+J1725)/2,0)</f>
        <v>0</v>
      </c>
      <c r="K1864" s="191">
        <f t="shared" si="7361"/>
        <v>0</v>
      </c>
      <c r="L1864" s="191">
        <f t="shared" si="7361"/>
        <v>0</v>
      </c>
      <c r="M1864" s="191">
        <f t="shared" si="7361"/>
        <v>0</v>
      </c>
      <c r="N1864" s="191">
        <f t="shared" si="7361"/>
        <v>0</v>
      </c>
      <c r="O1864" s="191">
        <f t="shared" si="7361"/>
        <v>0</v>
      </c>
      <c r="P1864" s="191">
        <f t="shared" si="7361"/>
        <v>0</v>
      </c>
      <c r="Q1864" s="191">
        <f t="shared" si="7361"/>
        <v>229</v>
      </c>
      <c r="R1864" s="191">
        <f t="shared" si="7361"/>
        <v>459</v>
      </c>
      <c r="S1864" s="191">
        <f t="shared" si="7361"/>
        <v>393</v>
      </c>
      <c r="T1864" s="191">
        <f t="shared" si="7361"/>
        <v>327</v>
      </c>
      <c r="U1864" s="191">
        <f t="shared" si="7361"/>
        <v>8600</v>
      </c>
      <c r="V1864" s="223">
        <f t="shared" si="7287"/>
        <v>10008</v>
      </c>
      <c r="W1864" s="191">
        <f t="shared" si="7288"/>
        <v>16863.32</v>
      </c>
      <c r="X1864" s="191">
        <f t="shared" si="7289"/>
        <v>19592.75</v>
      </c>
      <c r="Y1864" s="191">
        <f t="shared" ref="Y1864:AH1864" si="7362">ROUND((X1725+Y1725)/2,2)</f>
        <v>28982.47</v>
      </c>
      <c r="Z1864" s="191">
        <f t="shared" si="7362"/>
        <v>43896.3</v>
      </c>
      <c r="AA1864" s="191">
        <f t="shared" si="7362"/>
        <v>54652.85</v>
      </c>
      <c r="AB1864" s="191">
        <f t="shared" si="7362"/>
        <v>209236.95</v>
      </c>
      <c r="AC1864" s="191">
        <f t="shared" si="7362"/>
        <v>504364.02</v>
      </c>
      <c r="AD1864" s="191">
        <f t="shared" si="7362"/>
        <v>676250.11</v>
      </c>
      <c r="AE1864" s="191">
        <f t="shared" si="7362"/>
        <v>706464.43</v>
      </c>
      <c r="AF1864" s="191">
        <f t="shared" si="7362"/>
        <v>707849.89</v>
      </c>
      <c r="AG1864" s="191">
        <f t="shared" si="7362"/>
        <v>709137.08</v>
      </c>
      <c r="AH1864" s="191">
        <f t="shared" si="7362"/>
        <v>711651.61</v>
      </c>
      <c r="AI1864" s="223">
        <f t="shared" si="7291"/>
        <v>4388941.78</v>
      </c>
      <c r="AJ1864" s="191">
        <f t="shared" si="7292"/>
        <v>712899.82</v>
      </c>
      <c r="AK1864" s="191">
        <f t="shared" si="7293"/>
        <v>712899.82</v>
      </c>
      <c r="AL1864" s="191">
        <f t="shared" ref="AL1864:AU1864" si="7363">ROUND((AK1725+AL1725)/2,2)</f>
        <v>712151.28</v>
      </c>
      <c r="AM1864" s="191">
        <f t="shared" si="7363"/>
        <v>710654.19</v>
      </c>
      <c r="AN1864" s="191">
        <f t="shared" si="7363"/>
        <v>709157.1</v>
      </c>
      <c r="AO1864" s="191">
        <f t="shared" si="7363"/>
        <v>707660.02</v>
      </c>
      <c r="AP1864" s="191">
        <f t="shared" si="7363"/>
        <v>706162.93</v>
      </c>
      <c r="AQ1864" s="191">
        <f t="shared" si="7363"/>
        <v>704665.84</v>
      </c>
      <c r="AR1864" s="191">
        <f t="shared" si="7363"/>
        <v>703168.76</v>
      </c>
      <c r="AS1864" s="191">
        <f t="shared" si="7363"/>
        <v>701671.67</v>
      </c>
      <c r="AT1864" s="191">
        <f t="shared" si="7363"/>
        <v>700174.58</v>
      </c>
      <c r="AU1864" s="191">
        <f t="shared" si="7363"/>
        <v>698677.5</v>
      </c>
      <c r="AV1864" s="223">
        <f t="shared" si="7295"/>
        <v>8479943.5099999998</v>
      </c>
      <c r="AW1864" s="191">
        <f t="shared" si="7296"/>
        <v>697180.41</v>
      </c>
      <c r="AX1864" s="191">
        <f t="shared" si="7297"/>
        <v>695683.32</v>
      </c>
      <c r="AY1864" s="191">
        <f t="shared" si="7298"/>
        <v>694186.24</v>
      </c>
      <c r="AZ1864" s="191">
        <f t="shared" si="7299"/>
        <v>692689.15</v>
      </c>
      <c r="BA1864" s="191">
        <f t="shared" si="7300"/>
        <v>691192.06</v>
      </c>
      <c r="BB1864" s="191">
        <f t="shared" si="7301"/>
        <v>689694.98</v>
      </c>
      <c r="BC1864" s="191">
        <f t="shared" si="7302"/>
        <v>688197.89</v>
      </c>
      <c r="BD1864" s="191">
        <f t="shared" si="7303"/>
        <v>686700.8</v>
      </c>
      <c r="BE1864" s="191">
        <f t="shared" si="7304"/>
        <v>685203.72</v>
      </c>
      <c r="BF1864" s="191">
        <f t="shared" si="7305"/>
        <v>683706.63</v>
      </c>
      <c r="BG1864" s="191">
        <f t="shared" si="7306"/>
        <v>682209.54</v>
      </c>
      <c r="BH1864" s="191">
        <f t="shared" si="7307"/>
        <v>680712.46</v>
      </c>
      <c r="BI1864" s="223">
        <f t="shared" si="7308"/>
        <v>8267357.1999999993</v>
      </c>
    </row>
    <row r="1865" spans="1:61" ht="15.75" outlineLevel="1" x14ac:dyDescent="0.25">
      <c r="A1865" s="2">
        <f t="shared" si="7336"/>
        <v>20</v>
      </c>
      <c r="B1865" s="86" t="str">
        <f t="shared" si="7336"/>
        <v>PRE-09731</v>
      </c>
      <c r="C1865" s="86" t="str">
        <f t="shared" si="7336"/>
        <v>SPP TAU - Circuit 230608</v>
      </c>
      <c r="D1865" s="2" t="str">
        <f t="shared" si="7336"/>
        <v>PRE-09731.1</v>
      </c>
      <c r="E1865" s="162" t="str">
        <f t="shared" si="7336"/>
        <v>SPP TAU - Circuit 230608</v>
      </c>
      <c r="I1865" s="205">
        <v>0</v>
      </c>
      <c r="J1865" s="191">
        <f t="shared" ref="J1865:U1865" si="7364">ROUND((I1726+J1726)/2,0)</f>
        <v>0</v>
      </c>
      <c r="K1865" s="191">
        <f t="shared" si="7364"/>
        <v>0</v>
      </c>
      <c r="L1865" s="191">
        <f t="shared" si="7364"/>
        <v>0</v>
      </c>
      <c r="M1865" s="191">
        <f t="shared" si="7364"/>
        <v>0</v>
      </c>
      <c r="N1865" s="191">
        <f t="shared" si="7364"/>
        <v>0</v>
      </c>
      <c r="O1865" s="191">
        <f t="shared" si="7364"/>
        <v>0</v>
      </c>
      <c r="P1865" s="191">
        <f t="shared" si="7364"/>
        <v>0</v>
      </c>
      <c r="Q1865" s="191">
        <f t="shared" si="7364"/>
        <v>263</v>
      </c>
      <c r="R1865" s="191">
        <f t="shared" si="7364"/>
        <v>526</v>
      </c>
      <c r="S1865" s="191">
        <f t="shared" si="7364"/>
        <v>2107</v>
      </c>
      <c r="T1865" s="191">
        <f t="shared" si="7364"/>
        <v>3689</v>
      </c>
      <c r="U1865" s="191">
        <f t="shared" si="7364"/>
        <v>3689</v>
      </c>
      <c r="V1865" s="223">
        <f t="shared" si="7287"/>
        <v>10274</v>
      </c>
      <c r="W1865" s="191">
        <f t="shared" si="7288"/>
        <v>3688.94</v>
      </c>
      <c r="X1865" s="191">
        <f t="shared" si="7289"/>
        <v>4093.09</v>
      </c>
      <c r="Y1865" s="191">
        <f t="shared" ref="Y1865:AH1865" si="7365">ROUND((X1726+Y1726)/2,2)</f>
        <v>142145.72</v>
      </c>
      <c r="Z1865" s="191">
        <f t="shared" si="7365"/>
        <v>311966.17</v>
      </c>
      <c r="AA1865" s="191">
        <f t="shared" si="7365"/>
        <v>346196.76</v>
      </c>
      <c r="AB1865" s="191">
        <f t="shared" si="7365"/>
        <v>351194.81</v>
      </c>
      <c r="AC1865" s="191">
        <f t="shared" si="7365"/>
        <v>350251.63</v>
      </c>
      <c r="AD1865" s="191">
        <f t="shared" si="7365"/>
        <v>362642.31</v>
      </c>
      <c r="AE1865" s="191">
        <f t="shared" si="7365"/>
        <v>385688.33</v>
      </c>
      <c r="AF1865" s="191">
        <f t="shared" si="7365"/>
        <v>392018.55</v>
      </c>
      <c r="AG1865" s="191">
        <f t="shared" si="7365"/>
        <v>391162.34</v>
      </c>
      <c r="AH1865" s="191">
        <f t="shared" si="7365"/>
        <v>390221.66</v>
      </c>
      <c r="AI1865" s="223">
        <f t="shared" si="7291"/>
        <v>3431270.31</v>
      </c>
      <c r="AJ1865" s="191">
        <f t="shared" si="7292"/>
        <v>389320.68</v>
      </c>
      <c r="AK1865" s="191">
        <f t="shared" si="7293"/>
        <v>388572.66</v>
      </c>
      <c r="AL1865" s="191">
        <f t="shared" ref="AL1865:AU1865" si="7366">ROUND((AK1726+AL1726)/2,2)</f>
        <v>387824.64000000001</v>
      </c>
      <c r="AM1865" s="191">
        <f t="shared" si="7366"/>
        <v>387076.62</v>
      </c>
      <c r="AN1865" s="191">
        <f t="shared" si="7366"/>
        <v>386328.6</v>
      </c>
      <c r="AO1865" s="191">
        <f t="shared" si="7366"/>
        <v>385580.58</v>
      </c>
      <c r="AP1865" s="191">
        <f t="shared" si="7366"/>
        <v>384832.56</v>
      </c>
      <c r="AQ1865" s="191">
        <f t="shared" si="7366"/>
        <v>384084.54</v>
      </c>
      <c r="AR1865" s="191">
        <f t="shared" si="7366"/>
        <v>383336.52</v>
      </c>
      <c r="AS1865" s="191">
        <f t="shared" si="7366"/>
        <v>382588.5</v>
      </c>
      <c r="AT1865" s="191">
        <f t="shared" si="7366"/>
        <v>381840.48</v>
      </c>
      <c r="AU1865" s="191">
        <f t="shared" si="7366"/>
        <v>381092.46</v>
      </c>
      <c r="AV1865" s="223">
        <f t="shared" si="7295"/>
        <v>4622478.8400000008</v>
      </c>
      <c r="AW1865" s="191">
        <f t="shared" si="7296"/>
        <v>380344.44</v>
      </c>
      <c r="AX1865" s="191">
        <f t="shared" si="7297"/>
        <v>379596.42</v>
      </c>
      <c r="AY1865" s="191">
        <f t="shared" si="7298"/>
        <v>378848.4</v>
      </c>
      <c r="AZ1865" s="191">
        <f t="shared" si="7299"/>
        <v>378100.38</v>
      </c>
      <c r="BA1865" s="191">
        <f t="shared" si="7300"/>
        <v>377352.36</v>
      </c>
      <c r="BB1865" s="191">
        <f t="shared" si="7301"/>
        <v>376604.34</v>
      </c>
      <c r="BC1865" s="191">
        <f t="shared" si="7302"/>
        <v>375856.32</v>
      </c>
      <c r="BD1865" s="191">
        <f t="shared" si="7303"/>
        <v>375108.3</v>
      </c>
      <c r="BE1865" s="191">
        <f t="shared" si="7304"/>
        <v>374360.28</v>
      </c>
      <c r="BF1865" s="191">
        <f t="shared" si="7305"/>
        <v>373612.26</v>
      </c>
      <c r="BG1865" s="191">
        <f t="shared" si="7306"/>
        <v>372864.24</v>
      </c>
      <c r="BH1865" s="191">
        <f t="shared" si="7307"/>
        <v>372116.22</v>
      </c>
      <c r="BI1865" s="223">
        <f t="shared" si="7308"/>
        <v>4514763.959999999</v>
      </c>
    </row>
    <row r="1866" spans="1:61" ht="15.75" outlineLevel="1" x14ac:dyDescent="0.25">
      <c r="A1866" s="2">
        <f t="shared" ref="A1866:E1875" si="7367">A1727</f>
        <v>21</v>
      </c>
      <c r="B1866" s="86" t="str">
        <f t="shared" si="7367"/>
        <v>PRE-09732</v>
      </c>
      <c r="C1866" s="86" t="str">
        <f t="shared" si="7367"/>
        <v>SPP TAU - Circuit 230603</v>
      </c>
      <c r="D1866" s="2" t="str">
        <f t="shared" si="7367"/>
        <v>PRE-09732.1</v>
      </c>
      <c r="E1866" s="162" t="str">
        <f t="shared" si="7367"/>
        <v>SPP TAU - Circuit 230603</v>
      </c>
      <c r="I1866" s="205">
        <v>0</v>
      </c>
      <c r="J1866" s="191">
        <f t="shared" ref="J1866:U1866" si="7368">ROUND((I1727+J1727)/2,0)</f>
        <v>0</v>
      </c>
      <c r="K1866" s="191">
        <f t="shared" si="7368"/>
        <v>0</v>
      </c>
      <c r="L1866" s="191">
        <f t="shared" si="7368"/>
        <v>0</v>
      </c>
      <c r="M1866" s="191">
        <f t="shared" si="7368"/>
        <v>0</v>
      </c>
      <c r="N1866" s="191">
        <f t="shared" si="7368"/>
        <v>0</v>
      </c>
      <c r="O1866" s="191">
        <f t="shared" si="7368"/>
        <v>0</v>
      </c>
      <c r="P1866" s="191">
        <f t="shared" si="7368"/>
        <v>0</v>
      </c>
      <c r="Q1866" s="191">
        <f t="shared" si="7368"/>
        <v>175</v>
      </c>
      <c r="R1866" s="191">
        <f t="shared" si="7368"/>
        <v>351</v>
      </c>
      <c r="S1866" s="191">
        <f t="shared" si="7368"/>
        <v>351</v>
      </c>
      <c r="T1866" s="191">
        <f t="shared" si="7368"/>
        <v>1864</v>
      </c>
      <c r="U1866" s="191">
        <f t="shared" si="7368"/>
        <v>3387</v>
      </c>
      <c r="V1866" s="223">
        <f t="shared" si="7287"/>
        <v>6128</v>
      </c>
      <c r="W1866" s="191">
        <f t="shared" si="7288"/>
        <v>3397.98</v>
      </c>
      <c r="X1866" s="191">
        <f t="shared" si="7289"/>
        <v>6431.78</v>
      </c>
      <c r="Y1866" s="191">
        <f t="shared" ref="Y1866:AH1866" si="7369">ROUND((X1727+Y1727)/2,2)</f>
        <v>12661.75</v>
      </c>
      <c r="Z1866" s="191">
        <f t="shared" si="7369"/>
        <v>84223.32</v>
      </c>
      <c r="AA1866" s="191">
        <f t="shared" si="7369"/>
        <v>218300.33</v>
      </c>
      <c r="AB1866" s="191">
        <f t="shared" si="7369"/>
        <v>271203.84999999998</v>
      </c>
      <c r="AC1866" s="191">
        <f t="shared" si="7369"/>
        <v>258697.91</v>
      </c>
      <c r="AD1866" s="191">
        <f t="shared" si="7369"/>
        <v>259303.52</v>
      </c>
      <c r="AE1866" s="191">
        <f t="shared" si="7369"/>
        <v>259606.97</v>
      </c>
      <c r="AF1866" s="191">
        <f t="shared" si="7369"/>
        <v>259287.58</v>
      </c>
      <c r="AG1866" s="191">
        <f t="shared" si="7369"/>
        <v>258648.8</v>
      </c>
      <c r="AH1866" s="191">
        <f t="shared" si="7369"/>
        <v>258010.02</v>
      </c>
      <c r="AI1866" s="223">
        <f t="shared" si="7291"/>
        <v>2149773.81</v>
      </c>
      <c r="AJ1866" s="191">
        <f t="shared" si="7292"/>
        <v>257442.47</v>
      </c>
      <c r="AK1866" s="191">
        <f t="shared" si="7293"/>
        <v>256946.14</v>
      </c>
      <c r="AL1866" s="191">
        <f t="shared" ref="AL1866:AU1866" si="7370">ROUND((AK1727+AL1727)/2,2)</f>
        <v>256449.81</v>
      </c>
      <c r="AM1866" s="191">
        <f t="shared" si="7370"/>
        <v>255953.48</v>
      </c>
      <c r="AN1866" s="191">
        <f t="shared" si="7370"/>
        <v>255457.14</v>
      </c>
      <c r="AO1866" s="191">
        <f t="shared" si="7370"/>
        <v>254960.81</v>
      </c>
      <c r="AP1866" s="191">
        <f t="shared" si="7370"/>
        <v>254464.48</v>
      </c>
      <c r="AQ1866" s="191">
        <f t="shared" si="7370"/>
        <v>253968.15</v>
      </c>
      <c r="AR1866" s="191">
        <f t="shared" si="7370"/>
        <v>253471.82</v>
      </c>
      <c r="AS1866" s="191">
        <f t="shared" si="7370"/>
        <v>252975.49</v>
      </c>
      <c r="AT1866" s="191">
        <f t="shared" si="7370"/>
        <v>252479.16</v>
      </c>
      <c r="AU1866" s="191">
        <f t="shared" si="7370"/>
        <v>251982.83</v>
      </c>
      <c r="AV1866" s="223">
        <f t="shared" si="7295"/>
        <v>3056551.7800000003</v>
      </c>
      <c r="AW1866" s="191">
        <f t="shared" si="7296"/>
        <v>251486.49</v>
      </c>
      <c r="AX1866" s="191">
        <f t="shared" si="7297"/>
        <v>250990.16</v>
      </c>
      <c r="AY1866" s="191">
        <f t="shared" si="7298"/>
        <v>250493.83</v>
      </c>
      <c r="AZ1866" s="191">
        <f t="shared" si="7299"/>
        <v>249997.5</v>
      </c>
      <c r="BA1866" s="191">
        <f t="shared" si="7300"/>
        <v>249501.17</v>
      </c>
      <c r="BB1866" s="191">
        <f t="shared" si="7301"/>
        <v>249004.84</v>
      </c>
      <c r="BC1866" s="191">
        <f t="shared" si="7302"/>
        <v>248508.51</v>
      </c>
      <c r="BD1866" s="191">
        <f t="shared" si="7303"/>
        <v>248012.17</v>
      </c>
      <c r="BE1866" s="191">
        <f t="shared" si="7304"/>
        <v>247515.84</v>
      </c>
      <c r="BF1866" s="191">
        <f t="shared" si="7305"/>
        <v>247019.51</v>
      </c>
      <c r="BG1866" s="191">
        <f t="shared" si="7306"/>
        <v>246523.18</v>
      </c>
      <c r="BH1866" s="191">
        <f t="shared" si="7307"/>
        <v>246026.85</v>
      </c>
      <c r="BI1866" s="223">
        <f t="shared" si="7308"/>
        <v>2985080.05</v>
      </c>
    </row>
    <row r="1867" spans="1:61" ht="15.75" outlineLevel="1" x14ac:dyDescent="0.25">
      <c r="A1867" s="2">
        <f t="shared" si="7367"/>
        <v>22</v>
      </c>
      <c r="B1867" s="86" t="str">
        <f t="shared" si="7367"/>
        <v>PRE-09752</v>
      </c>
      <c r="C1867" s="86" t="str">
        <f t="shared" si="7367"/>
        <v>SPP TAU - Circuit 66407</v>
      </c>
      <c r="D1867" s="2" t="str">
        <f t="shared" si="7367"/>
        <v>PRE-09752.1</v>
      </c>
      <c r="E1867" s="162" t="str">
        <f t="shared" si="7367"/>
        <v>SPP TAU - Circuit 66407</v>
      </c>
      <c r="I1867" s="205">
        <v>0</v>
      </c>
      <c r="J1867" s="191">
        <f t="shared" ref="J1867:U1867" si="7371">ROUND((I1728+J1728)/2,0)</f>
        <v>0</v>
      </c>
      <c r="K1867" s="191">
        <f t="shared" si="7371"/>
        <v>0</v>
      </c>
      <c r="L1867" s="191">
        <f t="shared" si="7371"/>
        <v>0</v>
      </c>
      <c r="M1867" s="191">
        <f t="shared" si="7371"/>
        <v>0</v>
      </c>
      <c r="N1867" s="191">
        <f t="shared" si="7371"/>
        <v>0</v>
      </c>
      <c r="O1867" s="191">
        <f t="shared" si="7371"/>
        <v>0</v>
      </c>
      <c r="P1867" s="191">
        <f t="shared" si="7371"/>
        <v>0</v>
      </c>
      <c r="Q1867" s="191">
        <f t="shared" si="7371"/>
        <v>0</v>
      </c>
      <c r="R1867" s="191">
        <f t="shared" si="7371"/>
        <v>0</v>
      </c>
      <c r="S1867" s="191">
        <f t="shared" si="7371"/>
        <v>0</v>
      </c>
      <c r="T1867" s="191">
        <f t="shared" si="7371"/>
        <v>154</v>
      </c>
      <c r="U1867" s="191">
        <f t="shared" si="7371"/>
        <v>308</v>
      </c>
      <c r="V1867" s="223">
        <f t="shared" si="7287"/>
        <v>462</v>
      </c>
      <c r="W1867" s="191">
        <f t="shared" si="7288"/>
        <v>4063.24</v>
      </c>
      <c r="X1867" s="191">
        <f t="shared" si="7289"/>
        <v>7909.81</v>
      </c>
      <c r="Y1867" s="191">
        <f t="shared" ref="Y1867:AH1867" si="7372">ROUND((X1728+Y1728)/2,2)</f>
        <v>8082.22</v>
      </c>
      <c r="Z1867" s="191">
        <f t="shared" si="7372"/>
        <v>29025.98</v>
      </c>
      <c r="AA1867" s="191">
        <f t="shared" si="7372"/>
        <v>238856.39</v>
      </c>
      <c r="AB1867" s="191">
        <f t="shared" si="7372"/>
        <v>566916.41</v>
      </c>
      <c r="AC1867" s="191">
        <f t="shared" si="7372"/>
        <v>706984.7</v>
      </c>
      <c r="AD1867" s="191">
        <f t="shared" si="7372"/>
        <v>753394.03</v>
      </c>
      <c r="AE1867" s="191">
        <f t="shared" si="7372"/>
        <v>803264.9</v>
      </c>
      <c r="AF1867" s="191">
        <f t="shared" si="7372"/>
        <v>816457.91</v>
      </c>
      <c r="AG1867" s="191">
        <f t="shared" si="7372"/>
        <v>827993.63</v>
      </c>
      <c r="AH1867" s="191">
        <f t="shared" si="7372"/>
        <v>835792.43</v>
      </c>
      <c r="AI1867" s="223">
        <f t="shared" si="7291"/>
        <v>5598741.6500000004</v>
      </c>
      <c r="AJ1867" s="191">
        <f t="shared" si="7292"/>
        <v>845811.1</v>
      </c>
      <c r="AK1867" s="191">
        <f t="shared" si="7293"/>
        <v>850811.1</v>
      </c>
      <c r="AL1867" s="191">
        <f t="shared" ref="AL1867:AU1867" si="7373">ROUND((AK1728+AL1728)/2,2)</f>
        <v>850811.1</v>
      </c>
      <c r="AM1867" s="191">
        <f t="shared" si="7373"/>
        <v>849917.75</v>
      </c>
      <c r="AN1867" s="191">
        <f t="shared" si="7373"/>
        <v>848131.04</v>
      </c>
      <c r="AO1867" s="191">
        <f t="shared" si="7373"/>
        <v>846344.33</v>
      </c>
      <c r="AP1867" s="191">
        <f t="shared" si="7373"/>
        <v>844557.62</v>
      </c>
      <c r="AQ1867" s="191">
        <f t="shared" si="7373"/>
        <v>842770.92</v>
      </c>
      <c r="AR1867" s="191">
        <f t="shared" si="7373"/>
        <v>840984.21</v>
      </c>
      <c r="AS1867" s="191">
        <f t="shared" si="7373"/>
        <v>839197.5</v>
      </c>
      <c r="AT1867" s="191">
        <f t="shared" si="7373"/>
        <v>837410.79</v>
      </c>
      <c r="AU1867" s="191">
        <f t="shared" si="7373"/>
        <v>835624.09</v>
      </c>
      <c r="AV1867" s="223">
        <f t="shared" si="7295"/>
        <v>10132371.550000001</v>
      </c>
      <c r="AW1867" s="191">
        <f t="shared" si="7296"/>
        <v>833837.38</v>
      </c>
      <c r="AX1867" s="191">
        <f t="shared" si="7297"/>
        <v>832050.67</v>
      </c>
      <c r="AY1867" s="191">
        <f t="shared" si="7298"/>
        <v>830263.96</v>
      </c>
      <c r="AZ1867" s="191">
        <f t="shared" si="7299"/>
        <v>828477.26</v>
      </c>
      <c r="BA1867" s="191">
        <f t="shared" si="7300"/>
        <v>826690.55</v>
      </c>
      <c r="BB1867" s="191">
        <f t="shared" si="7301"/>
        <v>824903.84</v>
      </c>
      <c r="BC1867" s="191">
        <f t="shared" si="7302"/>
        <v>823117.14</v>
      </c>
      <c r="BD1867" s="191">
        <f t="shared" si="7303"/>
        <v>821330.43</v>
      </c>
      <c r="BE1867" s="191">
        <f t="shared" si="7304"/>
        <v>819543.72</v>
      </c>
      <c r="BF1867" s="191">
        <f t="shared" si="7305"/>
        <v>817757.01</v>
      </c>
      <c r="BG1867" s="191">
        <f t="shared" si="7306"/>
        <v>815970.31</v>
      </c>
      <c r="BH1867" s="191">
        <f t="shared" si="7307"/>
        <v>814183.6</v>
      </c>
      <c r="BI1867" s="223">
        <f t="shared" si="7308"/>
        <v>9888125.8699999973</v>
      </c>
    </row>
    <row r="1868" spans="1:61" ht="15.75" outlineLevel="1" x14ac:dyDescent="0.25">
      <c r="A1868" s="2">
        <f t="shared" si="7367"/>
        <v>23</v>
      </c>
      <c r="B1868" s="86" t="str">
        <f t="shared" si="7367"/>
        <v>PRE-09753</v>
      </c>
      <c r="C1868" s="86" t="str">
        <f t="shared" si="7367"/>
        <v>SPP TAU - Circuit 66033</v>
      </c>
      <c r="D1868" s="2" t="str">
        <f t="shared" si="7367"/>
        <v>PRE-09753.1</v>
      </c>
      <c r="E1868" s="162" t="str">
        <f t="shared" si="7367"/>
        <v>SPP TAU - Circuit 66033</v>
      </c>
      <c r="I1868" s="205">
        <v>0</v>
      </c>
      <c r="J1868" s="191">
        <f t="shared" ref="J1868:U1868" si="7374">ROUND((I1729+J1729)/2,0)</f>
        <v>0</v>
      </c>
      <c r="K1868" s="191">
        <f t="shared" si="7374"/>
        <v>0</v>
      </c>
      <c r="L1868" s="191">
        <f t="shared" si="7374"/>
        <v>0</v>
      </c>
      <c r="M1868" s="191">
        <f t="shared" si="7374"/>
        <v>0</v>
      </c>
      <c r="N1868" s="191">
        <f t="shared" si="7374"/>
        <v>0</v>
      </c>
      <c r="O1868" s="191">
        <f t="shared" si="7374"/>
        <v>0</v>
      </c>
      <c r="P1868" s="191">
        <f t="shared" si="7374"/>
        <v>0</v>
      </c>
      <c r="Q1868" s="191">
        <f t="shared" si="7374"/>
        <v>0</v>
      </c>
      <c r="R1868" s="191">
        <f t="shared" si="7374"/>
        <v>0</v>
      </c>
      <c r="S1868" s="191">
        <f t="shared" si="7374"/>
        <v>0</v>
      </c>
      <c r="T1868" s="191">
        <f t="shared" si="7374"/>
        <v>127</v>
      </c>
      <c r="U1868" s="191">
        <f t="shared" si="7374"/>
        <v>4283</v>
      </c>
      <c r="V1868" s="223">
        <f t="shared" si="7287"/>
        <v>4410</v>
      </c>
      <c r="W1868" s="191">
        <f t="shared" si="7288"/>
        <v>8047.96</v>
      </c>
      <c r="X1868" s="191">
        <f t="shared" si="7289"/>
        <v>7785.05</v>
      </c>
      <c r="Y1868" s="191">
        <f t="shared" ref="Y1868:AH1868" si="7375">ROUND((X1729+Y1729)/2,2)</f>
        <v>8475.23</v>
      </c>
      <c r="Z1868" s="191">
        <f t="shared" si="7375"/>
        <v>17107.52</v>
      </c>
      <c r="AA1868" s="191">
        <f t="shared" si="7375"/>
        <v>31940.29</v>
      </c>
      <c r="AB1868" s="191">
        <f t="shared" si="7375"/>
        <v>41202.01</v>
      </c>
      <c r="AC1868" s="191">
        <f t="shared" si="7375"/>
        <v>190655.06</v>
      </c>
      <c r="AD1868" s="191">
        <f t="shared" si="7375"/>
        <v>359990.93</v>
      </c>
      <c r="AE1868" s="191">
        <f t="shared" si="7375"/>
        <v>368974.34</v>
      </c>
      <c r="AF1868" s="191">
        <f t="shared" si="7375"/>
        <v>356091.62</v>
      </c>
      <c r="AG1868" s="191">
        <f t="shared" si="7375"/>
        <v>405078.08</v>
      </c>
      <c r="AH1868" s="191">
        <f t="shared" si="7375"/>
        <v>515949.41</v>
      </c>
      <c r="AI1868" s="223">
        <f t="shared" si="7291"/>
        <v>2311297.5000000005</v>
      </c>
      <c r="AJ1868" s="191">
        <f t="shared" si="7292"/>
        <v>603222.02</v>
      </c>
      <c r="AK1868" s="191">
        <f t="shared" si="7293"/>
        <v>628222.02</v>
      </c>
      <c r="AL1868" s="191">
        <f t="shared" ref="AL1868:AU1868" si="7376">ROUND((AK1729+AL1729)/2,2)</f>
        <v>628222.02</v>
      </c>
      <c r="AM1868" s="191">
        <f t="shared" si="7376"/>
        <v>628222.02</v>
      </c>
      <c r="AN1868" s="191">
        <f t="shared" si="7376"/>
        <v>628222.02</v>
      </c>
      <c r="AO1868" s="191">
        <f t="shared" si="7376"/>
        <v>627562.39</v>
      </c>
      <c r="AP1868" s="191">
        <f t="shared" si="7376"/>
        <v>626243.12</v>
      </c>
      <c r="AQ1868" s="191">
        <f t="shared" si="7376"/>
        <v>624923.86</v>
      </c>
      <c r="AR1868" s="191">
        <f t="shared" si="7376"/>
        <v>623604.59</v>
      </c>
      <c r="AS1868" s="191">
        <f t="shared" si="7376"/>
        <v>622285.32999999996</v>
      </c>
      <c r="AT1868" s="191">
        <f t="shared" si="7376"/>
        <v>620966.06000000006</v>
      </c>
      <c r="AU1868" s="191">
        <f t="shared" si="7376"/>
        <v>619646.80000000005</v>
      </c>
      <c r="AV1868" s="223">
        <f t="shared" si="7295"/>
        <v>7481342.2500000009</v>
      </c>
      <c r="AW1868" s="191">
        <f t="shared" si="7296"/>
        <v>618327.53</v>
      </c>
      <c r="AX1868" s="191">
        <f t="shared" si="7297"/>
        <v>617008.27</v>
      </c>
      <c r="AY1868" s="191">
        <f t="shared" si="7298"/>
        <v>615689</v>
      </c>
      <c r="AZ1868" s="191">
        <f t="shared" si="7299"/>
        <v>614369.74</v>
      </c>
      <c r="BA1868" s="191">
        <f t="shared" si="7300"/>
        <v>613050.47</v>
      </c>
      <c r="BB1868" s="191">
        <f t="shared" si="7301"/>
        <v>611731.21</v>
      </c>
      <c r="BC1868" s="191">
        <f t="shared" si="7302"/>
        <v>610411.93999999994</v>
      </c>
      <c r="BD1868" s="191">
        <f t="shared" si="7303"/>
        <v>609092.68000000005</v>
      </c>
      <c r="BE1868" s="191">
        <f t="shared" si="7304"/>
        <v>607773.41</v>
      </c>
      <c r="BF1868" s="191">
        <f t="shared" si="7305"/>
        <v>606454.15</v>
      </c>
      <c r="BG1868" s="191">
        <f t="shared" si="7306"/>
        <v>605134.88</v>
      </c>
      <c r="BH1868" s="191">
        <f t="shared" si="7307"/>
        <v>603815.62</v>
      </c>
      <c r="BI1868" s="223">
        <f t="shared" si="7308"/>
        <v>7332858.9000000004</v>
      </c>
    </row>
    <row r="1869" spans="1:61" ht="15.75" outlineLevel="1" x14ac:dyDescent="0.25">
      <c r="A1869" s="2">
        <f t="shared" si="7367"/>
        <v>24</v>
      </c>
      <c r="B1869" s="86" t="str">
        <f t="shared" si="7367"/>
        <v>PRE-09754</v>
      </c>
      <c r="C1869" s="86" t="str">
        <f t="shared" si="7367"/>
        <v>SPP TAU - Circuit 66016</v>
      </c>
      <c r="D1869" s="2" t="str">
        <f t="shared" si="7367"/>
        <v>PRE-09754.1</v>
      </c>
      <c r="E1869" s="162" t="str">
        <f t="shared" si="7367"/>
        <v>SPP TAU - Circuit 66016</v>
      </c>
      <c r="I1869" s="205">
        <v>0</v>
      </c>
      <c r="J1869" s="191">
        <f t="shared" ref="J1869:U1869" si="7377">ROUND((I1730+J1730)/2,0)</f>
        <v>0</v>
      </c>
      <c r="K1869" s="191">
        <f t="shared" si="7377"/>
        <v>0</v>
      </c>
      <c r="L1869" s="191">
        <f t="shared" si="7377"/>
        <v>0</v>
      </c>
      <c r="M1869" s="191">
        <f t="shared" si="7377"/>
        <v>0</v>
      </c>
      <c r="N1869" s="191">
        <f t="shared" si="7377"/>
        <v>0</v>
      </c>
      <c r="O1869" s="191">
        <f t="shared" si="7377"/>
        <v>0</v>
      </c>
      <c r="P1869" s="191">
        <f t="shared" si="7377"/>
        <v>0</v>
      </c>
      <c r="Q1869" s="191">
        <f t="shared" si="7377"/>
        <v>0</v>
      </c>
      <c r="R1869" s="191">
        <f t="shared" si="7377"/>
        <v>0</v>
      </c>
      <c r="S1869" s="191">
        <f t="shared" si="7377"/>
        <v>0</v>
      </c>
      <c r="T1869" s="191">
        <f t="shared" si="7377"/>
        <v>181</v>
      </c>
      <c r="U1869" s="191">
        <f t="shared" si="7377"/>
        <v>362</v>
      </c>
      <c r="V1869" s="223">
        <f t="shared" si="7287"/>
        <v>543</v>
      </c>
      <c r="W1869" s="191">
        <f t="shared" si="7288"/>
        <v>6032.9</v>
      </c>
      <c r="X1869" s="191">
        <f t="shared" si="7289"/>
        <v>11578.27</v>
      </c>
      <c r="Y1869" s="191">
        <f t="shared" ref="Y1869:AH1869" si="7378">ROUND((X1730+Y1730)/2,2)</f>
        <v>12444.32</v>
      </c>
      <c r="Z1869" s="191">
        <f t="shared" si="7378"/>
        <v>15323.95</v>
      </c>
      <c r="AA1869" s="191">
        <f t="shared" si="7378"/>
        <v>22669.31</v>
      </c>
      <c r="AB1869" s="191">
        <f t="shared" si="7378"/>
        <v>240674.44</v>
      </c>
      <c r="AC1869" s="191">
        <f t="shared" si="7378"/>
        <v>745568.33</v>
      </c>
      <c r="AD1869" s="191">
        <f t="shared" si="7378"/>
        <v>1217303.99</v>
      </c>
      <c r="AE1869" s="191">
        <f t="shared" si="7378"/>
        <v>1376358.54</v>
      </c>
      <c r="AF1869" s="191">
        <f t="shared" si="7378"/>
        <v>1384637.92</v>
      </c>
      <c r="AG1869" s="191">
        <f t="shared" si="7378"/>
        <v>1446898.45</v>
      </c>
      <c r="AH1869" s="191">
        <f t="shared" si="7378"/>
        <v>1479011.99</v>
      </c>
      <c r="AI1869" s="223">
        <f t="shared" si="7291"/>
        <v>7958502.4100000001</v>
      </c>
      <c r="AJ1869" s="191">
        <f t="shared" si="7292"/>
        <v>1477479.09</v>
      </c>
      <c r="AK1869" s="191">
        <f t="shared" si="7293"/>
        <v>1477479.09</v>
      </c>
      <c r="AL1869" s="191">
        <f t="shared" ref="AL1869:AU1869" si="7379">ROUND((AK1730+AL1730)/2,2)</f>
        <v>1577479.09</v>
      </c>
      <c r="AM1869" s="191">
        <f t="shared" si="7379"/>
        <v>1777479.09</v>
      </c>
      <c r="AN1869" s="191">
        <f t="shared" si="7379"/>
        <v>1877479.09</v>
      </c>
      <c r="AO1869" s="191">
        <f t="shared" si="7379"/>
        <v>1877479.09</v>
      </c>
      <c r="AP1869" s="191">
        <f t="shared" si="7379"/>
        <v>1875507.74</v>
      </c>
      <c r="AQ1869" s="191">
        <f t="shared" si="7379"/>
        <v>1871565.04</v>
      </c>
      <c r="AR1869" s="191">
        <f t="shared" si="7379"/>
        <v>1867622.34</v>
      </c>
      <c r="AS1869" s="191">
        <f t="shared" si="7379"/>
        <v>1863679.63</v>
      </c>
      <c r="AT1869" s="191">
        <f t="shared" si="7379"/>
        <v>1859736.93</v>
      </c>
      <c r="AU1869" s="191">
        <f t="shared" si="7379"/>
        <v>1855794.23</v>
      </c>
      <c r="AV1869" s="223">
        <f t="shared" si="7295"/>
        <v>21258780.449999999</v>
      </c>
      <c r="AW1869" s="191">
        <f t="shared" si="7296"/>
        <v>1851851.53</v>
      </c>
      <c r="AX1869" s="191">
        <f t="shared" si="7297"/>
        <v>1847908.83</v>
      </c>
      <c r="AY1869" s="191">
        <f t="shared" si="7298"/>
        <v>1843966.13</v>
      </c>
      <c r="AZ1869" s="191">
        <f t="shared" si="7299"/>
        <v>1840023.43</v>
      </c>
      <c r="BA1869" s="191">
        <f t="shared" si="7300"/>
        <v>1836080.72</v>
      </c>
      <c r="BB1869" s="191">
        <f t="shared" si="7301"/>
        <v>1832138.02</v>
      </c>
      <c r="BC1869" s="191">
        <f t="shared" si="7302"/>
        <v>1828195.32</v>
      </c>
      <c r="BD1869" s="191">
        <f t="shared" si="7303"/>
        <v>1824252.62</v>
      </c>
      <c r="BE1869" s="191">
        <f t="shared" si="7304"/>
        <v>1820309.92</v>
      </c>
      <c r="BF1869" s="191">
        <f t="shared" si="7305"/>
        <v>1816367.22</v>
      </c>
      <c r="BG1869" s="191">
        <f t="shared" si="7306"/>
        <v>1812424.51</v>
      </c>
      <c r="BH1869" s="191">
        <f t="shared" si="7307"/>
        <v>1808481.81</v>
      </c>
      <c r="BI1869" s="223">
        <f t="shared" si="7308"/>
        <v>21962000.060000002</v>
      </c>
    </row>
    <row r="1870" spans="1:61" ht="15.75" outlineLevel="1" x14ac:dyDescent="0.25">
      <c r="A1870" s="2">
        <f t="shared" si="7367"/>
        <v>25</v>
      </c>
      <c r="B1870" s="86" t="str">
        <f t="shared" si="7367"/>
        <v>PRE-09755</v>
      </c>
      <c r="C1870" s="86" t="str">
        <f t="shared" si="7367"/>
        <v>SPP TAU - Circuit 66427</v>
      </c>
      <c r="D1870" s="2" t="str">
        <f t="shared" si="7367"/>
        <v>PRE-09755.1</v>
      </c>
      <c r="E1870" s="162" t="str">
        <f t="shared" si="7367"/>
        <v>SPP TAU - Circuit 66427</v>
      </c>
      <c r="I1870" s="205">
        <v>0</v>
      </c>
      <c r="J1870" s="191">
        <f t="shared" ref="J1870:U1870" si="7380">ROUND((I1731+J1731)/2,0)</f>
        <v>0</v>
      </c>
      <c r="K1870" s="191">
        <f t="shared" si="7380"/>
        <v>0</v>
      </c>
      <c r="L1870" s="191">
        <f t="shared" si="7380"/>
        <v>0</v>
      </c>
      <c r="M1870" s="191">
        <f t="shared" si="7380"/>
        <v>0</v>
      </c>
      <c r="N1870" s="191">
        <f t="shared" si="7380"/>
        <v>0</v>
      </c>
      <c r="O1870" s="191">
        <f t="shared" si="7380"/>
        <v>0</v>
      </c>
      <c r="P1870" s="191">
        <f t="shared" si="7380"/>
        <v>0</v>
      </c>
      <c r="Q1870" s="191">
        <f t="shared" si="7380"/>
        <v>0</v>
      </c>
      <c r="R1870" s="191">
        <f t="shared" si="7380"/>
        <v>0</v>
      </c>
      <c r="S1870" s="191">
        <f t="shared" si="7380"/>
        <v>0</v>
      </c>
      <c r="T1870" s="191">
        <f t="shared" si="7380"/>
        <v>0</v>
      </c>
      <c r="U1870" s="191">
        <f t="shared" si="7380"/>
        <v>0</v>
      </c>
      <c r="V1870" s="223">
        <f t="shared" si="7287"/>
        <v>0</v>
      </c>
      <c r="W1870" s="191">
        <f t="shared" si="7288"/>
        <v>0</v>
      </c>
      <c r="X1870" s="191">
        <f t="shared" si="7289"/>
        <v>0</v>
      </c>
      <c r="Y1870" s="191">
        <f t="shared" ref="Y1870:AH1870" si="7381">ROUND((X1731+Y1731)/2,2)</f>
        <v>0</v>
      </c>
      <c r="Z1870" s="191">
        <f t="shared" si="7381"/>
        <v>0</v>
      </c>
      <c r="AA1870" s="191">
        <f t="shared" si="7381"/>
        <v>0</v>
      </c>
      <c r="AB1870" s="191">
        <f t="shared" si="7381"/>
        <v>0</v>
      </c>
      <c r="AC1870" s="191">
        <f t="shared" si="7381"/>
        <v>0</v>
      </c>
      <c r="AD1870" s="191">
        <f t="shared" si="7381"/>
        <v>0</v>
      </c>
      <c r="AE1870" s="191">
        <f t="shared" si="7381"/>
        <v>0</v>
      </c>
      <c r="AF1870" s="191">
        <f t="shared" si="7381"/>
        <v>0</v>
      </c>
      <c r="AG1870" s="191">
        <f t="shared" si="7381"/>
        <v>0</v>
      </c>
      <c r="AH1870" s="191">
        <f t="shared" si="7381"/>
        <v>0</v>
      </c>
      <c r="AI1870" s="223">
        <f t="shared" si="7291"/>
        <v>0</v>
      </c>
      <c r="AJ1870" s="191">
        <f t="shared" si="7292"/>
        <v>5000</v>
      </c>
      <c r="AK1870" s="191">
        <f t="shared" si="7293"/>
        <v>10000</v>
      </c>
      <c r="AL1870" s="191">
        <f t="shared" ref="AL1870:AU1870" si="7382">ROUND((AK1731+AL1731)/2,2)</f>
        <v>10000</v>
      </c>
      <c r="AM1870" s="191">
        <f t="shared" si="7382"/>
        <v>9989.5</v>
      </c>
      <c r="AN1870" s="191">
        <f t="shared" si="7382"/>
        <v>9968.51</v>
      </c>
      <c r="AO1870" s="191">
        <f t="shared" si="7382"/>
        <v>9947.51</v>
      </c>
      <c r="AP1870" s="191">
        <f t="shared" si="7382"/>
        <v>9926.51</v>
      </c>
      <c r="AQ1870" s="191">
        <f t="shared" si="7382"/>
        <v>9905.52</v>
      </c>
      <c r="AR1870" s="191">
        <f t="shared" si="7382"/>
        <v>9884.52</v>
      </c>
      <c r="AS1870" s="191">
        <f t="shared" si="7382"/>
        <v>9863.52</v>
      </c>
      <c r="AT1870" s="191">
        <f t="shared" si="7382"/>
        <v>9842.5300000000007</v>
      </c>
      <c r="AU1870" s="191">
        <f t="shared" si="7382"/>
        <v>9821.5300000000007</v>
      </c>
      <c r="AV1870" s="223">
        <f t="shared" si="7295"/>
        <v>114149.65000000001</v>
      </c>
      <c r="AW1870" s="191">
        <f t="shared" si="7296"/>
        <v>9800.5300000000007</v>
      </c>
      <c r="AX1870" s="191">
        <f t="shared" si="7297"/>
        <v>9779.5400000000009</v>
      </c>
      <c r="AY1870" s="191">
        <f t="shared" si="7298"/>
        <v>9758.5400000000009</v>
      </c>
      <c r="AZ1870" s="191">
        <f t="shared" si="7299"/>
        <v>9737.5400000000009</v>
      </c>
      <c r="BA1870" s="191">
        <f t="shared" si="7300"/>
        <v>9716.5499999999993</v>
      </c>
      <c r="BB1870" s="191">
        <f t="shared" si="7301"/>
        <v>9695.5499999999993</v>
      </c>
      <c r="BC1870" s="191">
        <f t="shared" si="7302"/>
        <v>9674.5499999999993</v>
      </c>
      <c r="BD1870" s="191">
        <f t="shared" si="7303"/>
        <v>9653.56</v>
      </c>
      <c r="BE1870" s="191">
        <f t="shared" si="7304"/>
        <v>9632.56</v>
      </c>
      <c r="BF1870" s="191">
        <f t="shared" si="7305"/>
        <v>9611.56</v>
      </c>
      <c r="BG1870" s="191">
        <f t="shared" si="7306"/>
        <v>9590.57</v>
      </c>
      <c r="BH1870" s="191">
        <f t="shared" si="7307"/>
        <v>9569.57</v>
      </c>
      <c r="BI1870" s="223">
        <f t="shared" si="7308"/>
        <v>116220.62</v>
      </c>
    </row>
    <row r="1871" spans="1:61" ht="15.75" outlineLevel="1" x14ac:dyDescent="0.25">
      <c r="A1871" s="2">
        <f t="shared" si="7367"/>
        <v>26</v>
      </c>
      <c r="B1871" s="86" t="str">
        <f t="shared" si="7367"/>
        <v>PRE-09756</v>
      </c>
      <c r="C1871" s="86" t="str">
        <f t="shared" si="7367"/>
        <v>SPP TAU - Circuit 66415</v>
      </c>
      <c r="D1871" s="2" t="str">
        <f t="shared" si="7367"/>
        <v>PRE-09756.1</v>
      </c>
      <c r="E1871" s="162" t="str">
        <f t="shared" si="7367"/>
        <v>SPP TAU - Circuit 66415</v>
      </c>
      <c r="I1871" s="205">
        <v>0</v>
      </c>
      <c r="J1871" s="191">
        <f t="shared" ref="J1871:U1871" si="7383">ROUND((I1732+J1732)/2,0)</f>
        <v>0</v>
      </c>
      <c r="K1871" s="191">
        <f t="shared" si="7383"/>
        <v>0</v>
      </c>
      <c r="L1871" s="191">
        <f t="shared" si="7383"/>
        <v>0</v>
      </c>
      <c r="M1871" s="191">
        <f t="shared" si="7383"/>
        <v>0</v>
      </c>
      <c r="N1871" s="191">
        <f t="shared" si="7383"/>
        <v>0</v>
      </c>
      <c r="O1871" s="191">
        <f t="shared" si="7383"/>
        <v>0</v>
      </c>
      <c r="P1871" s="191">
        <f t="shared" si="7383"/>
        <v>0</v>
      </c>
      <c r="Q1871" s="191">
        <f t="shared" si="7383"/>
        <v>0</v>
      </c>
      <c r="R1871" s="191">
        <f t="shared" si="7383"/>
        <v>0</v>
      </c>
      <c r="S1871" s="191">
        <f t="shared" si="7383"/>
        <v>0</v>
      </c>
      <c r="T1871" s="191">
        <f t="shared" si="7383"/>
        <v>356</v>
      </c>
      <c r="U1871" s="191">
        <f t="shared" si="7383"/>
        <v>712</v>
      </c>
      <c r="V1871" s="223">
        <f t="shared" si="7287"/>
        <v>1068</v>
      </c>
      <c r="W1871" s="191">
        <f t="shared" si="7288"/>
        <v>712.09</v>
      </c>
      <c r="X1871" s="191">
        <f t="shared" si="7289"/>
        <v>712.09</v>
      </c>
      <c r="Y1871" s="191">
        <f t="shared" ref="Y1871:AH1871" si="7384">ROUND((X1732+Y1732)/2,2)</f>
        <v>1519.98</v>
      </c>
      <c r="Z1871" s="191">
        <f t="shared" si="7384"/>
        <v>3125.71</v>
      </c>
      <c r="AA1871" s="191">
        <f t="shared" si="7384"/>
        <v>10667.53</v>
      </c>
      <c r="AB1871" s="191">
        <f t="shared" si="7384"/>
        <v>135485.63</v>
      </c>
      <c r="AC1871" s="191">
        <f t="shared" si="7384"/>
        <v>295932.24</v>
      </c>
      <c r="AD1871" s="191">
        <f t="shared" si="7384"/>
        <v>361516.46</v>
      </c>
      <c r="AE1871" s="191">
        <f t="shared" si="7384"/>
        <v>350417.53</v>
      </c>
      <c r="AF1871" s="191">
        <f t="shared" si="7384"/>
        <v>329599.93</v>
      </c>
      <c r="AG1871" s="191">
        <f t="shared" si="7384"/>
        <v>345391.77</v>
      </c>
      <c r="AH1871" s="191">
        <f t="shared" si="7384"/>
        <v>353116.96</v>
      </c>
      <c r="AI1871" s="223">
        <f t="shared" si="7291"/>
        <v>2188197.92</v>
      </c>
      <c r="AJ1871" s="191">
        <f t="shared" si="7292"/>
        <v>358543.35</v>
      </c>
      <c r="AK1871" s="191">
        <f t="shared" si="7293"/>
        <v>512288.35</v>
      </c>
      <c r="AL1871" s="191">
        <f t="shared" ref="AL1871:AU1871" si="7385">ROUND((AK1732+AL1732)/2,2)</f>
        <v>670788.35</v>
      </c>
      <c r="AM1871" s="191">
        <f t="shared" si="7385"/>
        <v>675543.35</v>
      </c>
      <c r="AN1871" s="191">
        <f t="shared" si="7385"/>
        <v>675543.35</v>
      </c>
      <c r="AO1871" s="191">
        <f t="shared" si="7385"/>
        <v>674834.03</v>
      </c>
      <c r="AP1871" s="191">
        <f t="shared" si="7385"/>
        <v>673415.39</v>
      </c>
      <c r="AQ1871" s="191">
        <f t="shared" si="7385"/>
        <v>671996.74</v>
      </c>
      <c r="AR1871" s="191">
        <f t="shared" si="7385"/>
        <v>670578.1</v>
      </c>
      <c r="AS1871" s="191">
        <f t="shared" si="7385"/>
        <v>669159.46</v>
      </c>
      <c r="AT1871" s="191">
        <f t="shared" si="7385"/>
        <v>667740.81000000006</v>
      </c>
      <c r="AU1871" s="191">
        <f t="shared" si="7385"/>
        <v>666322.17000000004</v>
      </c>
      <c r="AV1871" s="223">
        <f t="shared" si="7295"/>
        <v>7586753.4499999993</v>
      </c>
      <c r="AW1871" s="191">
        <f t="shared" si="7296"/>
        <v>664903.53</v>
      </c>
      <c r="AX1871" s="191">
        <f t="shared" si="7297"/>
        <v>663484.88</v>
      </c>
      <c r="AY1871" s="191">
        <f t="shared" si="7298"/>
        <v>662066.24</v>
      </c>
      <c r="AZ1871" s="191">
        <f t="shared" si="7299"/>
        <v>660647.6</v>
      </c>
      <c r="BA1871" s="191">
        <f t="shared" si="7300"/>
        <v>659228.94999999995</v>
      </c>
      <c r="BB1871" s="191">
        <f t="shared" si="7301"/>
        <v>657810.31000000006</v>
      </c>
      <c r="BC1871" s="191">
        <f t="shared" si="7302"/>
        <v>656391.67000000004</v>
      </c>
      <c r="BD1871" s="191">
        <f t="shared" si="7303"/>
        <v>654973.02</v>
      </c>
      <c r="BE1871" s="191">
        <f t="shared" si="7304"/>
        <v>653554.38</v>
      </c>
      <c r="BF1871" s="191">
        <f t="shared" si="7305"/>
        <v>652135.74</v>
      </c>
      <c r="BG1871" s="191">
        <f t="shared" si="7306"/>
        <v>650717.09</v>
      </c>
      <c r="BH1871" s="191">
        <f t="shared" si="7307"/>
        <v>649298.44999999995</v>
      </c>
      <c r="BI1871" s="223">
        <f t="shared" si="7308"/>
        <v>7885211.8600000013</v>
      </c>
    </row>
    <row r="1872" spans="1:61" ht="15.75" outlineLevel="1" x14ac:dyDescent="0.25">
      <c r="A1872" s="2">
        <f t="shared" si="7367"/>
        <v>27</v>
      </c>
      <c r="B1872" s="86" t="str">
        <f t="shared" si="7367"/>
        <v>PRE-09757</v>
      </c>
      <c r="C1872" s="86" t="str">
        <f t="shared" si="7367"/>
        <v>SPP TAU - Circuit 66834</v>
      </c>
      <c r="D1872" s="2" t="str">
        <f t="shared" si="7367"/>
        <v>PRE-09757.1</v>
      </c>
      <c r="E1872" s="162" t="str">
        <f t="shared" si="7367"/>
        <v>SPP TAU - Circuit 66834</v>
      </c>
      <c r="I1872" s="205">
        <v>0</v>
      </c>
      <c r="J1872" s="191">
        <f t="shared" ref="J1872:U1872" si="7386">ROUND((I1733+J1733)/2,0)</f>
        <v>0</v>
      </c>
      <c r="K1872" s="191">
        <f t="shared" si="7386"/>
        <v>0</v>
      </c>
      <c r="L1872" s="191">
        <f t="shared" si="7386"/>
        <v>0</v>
      </c>
      <c r="M1872" s="191">
        <f t="shared" si="7386"/>
        <v>0</v>
      </c>
      <c r="N1872" s="191">
        <f t="shared" si="7386"/>
        <v>0</v>
      </c>
      <c r="O1872" s="191">
        <f t="shared" si="7386"/>
        <v>0</v>
      </c>
      <c r="P1872" s="191">
        <f t="shared" si="7386"/>
        <v>0</v>
      </c>
      <c r="Q1872" s="191">
        <f t="shared" si="7386"/>
        <v>0</v>
      </c>
      <c r="R1872" s="191">
        <f t="shared" si="7386"/>
        <v>0</v>
      </c>
      <c r="S1872" s="191">
        <f t="shared" si="7386"/>
        <v>0</v>
      </c>
      <c r="T1872" s="191">
        <f t="shared" si="7386"/>
        <v>234</v>
      </c>
      <c r="U1872" s="191">
        <f t="shared" si="7386"/>
        <v>469</v>
      </c>
      <c r="V1872" s="223">
        <f t="shared" si="7287"/>
        <v>703</v>
      </c>
      <c r="W1872" s="191">
        <f t="shared" si="7288"/>
        <v>468.78</v>
      </c>
      <c r="X1872" s="191">
        <f t="shared" si="7289"/>
        <v>2840.01</v>
      </c>
      <c r="Y1872" s="191">
        <f t="shared" ref="Y1872:AH1872" si="7387">ROUND((X1733+Y1733)/2,2)</f>
        <v>5221.22</v>
      </c>
      <c r="Z1872" s="191">
        <f t="shared" si="7387"/>
        <v>6280.51</v>
      </c>
      <c r="AA1872" s="191">
        <f t="shared" si="7387"/>
        <v>189306.67</v>
      </c>
      <c r="AB1872" s="191">
        <f t="shared" si="7387"/>
        <v>437374.41</v>
      </c>
      <c r="AC1872" s="191">
        <f t="shared" si="7387"/>
        <v>494328.33</v>
      </c>
      <c r="AD1872" s="191">
        <f t="shared" si="7387"/>
        <v>486037.38</v>
      </c>
      <c r="AE1872" s="191">
        <f t="shared" si="7387"/>
        <v>524205.86</v>
      </c>
      <c r="AF1872" s="191">
        <f t="shared" si="7387"/>
        <v>587693.5</v>
      </c>
      <c r="AG1872" s="191">
        <f t="shared" si="7387"/>
        <v>616191.07999999996</v>
      </c>
      <c r="AH1872" s="191">
        <f t="shared" si="7387"/>
        <v>619279.1</v>
      </c>
      <c r="AI1872" s="223">
        <f t="shared" si="7291"/>
        <v>3969226.85</v>
      </c>
      <c r="AJ1872" s="191">
        <f t="shared" si="7292"/>
        <v>619539.80000000005</v>
      </c>
      <c r="AK1872" s="191">
        <f t="shared" si="7293"/>
        <v>618549.97</v>
      </c>
      <c r="AL1872" s="191">
        <f t="shared" ref="AL1872:AU1872" si="7388">ROUND((AK1733+AL1733)/2,2)</f>
        <v>617560.13</v>
      </c>
      <c r="AM1872" s="191">
        <f t="shared" si="7388"/>
        <v>616570.29</v>
      </c>
      <c r="AN1872" s="191">
        <f t="shared" si="7388"/>
        <v>615580.46</v>
      </c>
      <c r="AO1872" s="191">
        <f t="shared" si="7388"/>
        <v>614590.62</v>
      </c>
      <c r="AP1872" s="191">
        <f t="shared" si="7388"/>
        <v>613600.79</v>
      </c>
      <c r="AQ1872" s="191">
        <f t="shared" si="7388"/>
        <v>612610.94999999995</v>
      </c>
      <c r="AR1872" s="191">
        <f t="shared" si="7388"/>
        <v>611621.11</v>
      </c>
      <c r="AS1872" s="191">
        <f t="shared" si="7388"/>
        <v>610631.28</v>
      </c>
      <c r="AT1872" s="191">
        <f t="shared" si="7388"/>
        <v>609641.43999999994</v>
      </c>
      <c r="AU1872" s="191">
        <f t="shared" si="7388"/>
        <v>608651.6</v>
      </c>
      <c r="AV1872" s="223">
        <f t="shared" si="7295"/>
        <v>7369148.4400000013</v>
      </c>
      <c r="AW1872" s="191">
        <f t="shared" si="7296"/>
        <v>607661.77</v>
      </c>
      <c r="AX1872" s="191">
        <f t="shared" si="7297"/>
        <v>606671.93000000005</v>
      </c>
      <c r="AY1872" s="191">
        <f t="shared" si="7298"/>
        <v>605682.1</v>
      </c>
      <c r="AZ1872" s="191">
        <f t="shared" si="7299"/>
        <v>604692.26</v>
      </c>
      <c r="BA1872" s="191">
        <f t="shared" si="7300"/>
        <v>603702.42000000004</v>
      </c>
      <c r="BB1872" s="191">
        <f t="shared" si="7301"/>
        <v>602712.59</v>
      </c>
      <c r="BC1872" s="191">
        <f t="shared" si="7302"/>
        <v>601722.75</v>
      </c>
      <c r="BD1872" s="191">
        <f t="shared" si="7303"/>
        <v>600732.92000000004</v>
      </c>
      <c r="BE1872" s="191">
        <f t="shared" si="7304"/>
        <v>599743.07999999996</v>
      </c>
      <c r="BF1872" s="191">
        <f t="shared" si="7305"/>
        <v>598753.24</v>
      </c>
      <c r="BG1872" s="191">
        <f t="shared" si="7306"/>
        <v>597763.41</v>
      </c>
      <c r="BH1872" s="191">
        <f t="shared" si="7307"/>
        <v>596773.56999999995</v>
      </c>
      <c r="BI1872" s="223">
        <f t="shared" si="7308"/>
        <v>7226612.040000001</v>
      </c>
    </row>
    <row r="1873" spans="1:61" ht="15.75" outlineLevel="1" x14ac:dyDescent="0.25">
      <c r="A1873" s="2">
        <f t="shared" si="7367"/>
        <v>28</v>
      </c>
      <c r="B1873" s="86" t="str">
        <f t="shared" si="7367"/>
        <v>PRE-09758</v>
      </c>
      <c r="C1873" s="86" t="str">
        <f t="shared" si="7367"/>
        <v>SPP TAU - Circuit 66022</v>
      </c>
      <c r="D1873" s="2" t="str">
        <f t="shared" si="7367"/>
        <v>PRE-09758.1</v>
      </c>
      <c r="E1873" s="162" t="str">
        <f t="shared" si="7367"/>
        <v>SPP TAU - Circuit 66022</v>
      </c>
      <c r="I1873" s="205">
        <v>0</v>
      </c>
      <c r="J1873" s="191">
        <f t="shared" ref="J1873:U1873" si="7389">ROUND((I1734+J1734)/2,0)</f>
        <v>0</v>
      </c>
      <c r="K1873" s="191">
        <f t="shared" si="7389"/>
        <v>0</v>
      </c>
      <c r="L1873" s="191">
        <f t="shared" si="7389"/>
        <v>0</v>
      </c>
      <c r="M1873" s="191">
        <f t="shared" si="7389"/>
        <v>0</v>
      </c>
      <c r="N1873" s="191">
        <f t="shared" si="7389"/>
        <v>0</v>
      </c>
      <c r="O1873" s="191">
        <f t="shared" si="7389"/>
        <v>0</v>
      </c>
      <c r="P1873" s="191">
        <f t="shared" si="7389"/>
        <v>0</v>
      </c>
      <c r="Q1873" s="191">
        <f t="shared" si="7389"/>
        <v>0</v>
      </c>
      <c r="R1873" s="191">
        <f t="shared" si="7389"/>
        <v>0</v>
      </c>
      <c r="S1873" s="191">
        <f t="shared" si="7389"/>
        <v>0</v>
      </c>
      <c r="T1873" s="191">
        <f t="shared" si="7389"/>
        <v>137</v>
      </c>
      <c r="U1873" s="191">
        <f t="shared" si="7389"/>
        <v>275</v>
      </c>
      <c r="V1873" s="223">
        <f t="shared" si="7287"/>
        <v>412</v>
      </c>
      <c r="W1873" s="191">
        <f t="shared" si="7288"/>
        <v>274.76</v>
      </c>
      <c r="X1873" s="191">
        <f t="shared" si="7289"/>
        <v>6244.89</v>
      </c>
      <c r="Y1873" s="191">
        <f t="shared" ref="Y1873:AH1873" si="7390">ROUND((X1734+Y1734)/2,2)</f>
        <v>12660.33</v>
      </c>
      <c r="Z1873" s="191">
        <f t="shared" si="7390"/>
        <v>13173.33</v>
      </c>
      <c r="AA1873" s="191">
        <f t="shared" si="7390"/>
        <v>16038.93</v>
      </c>
      <c r="AB1873" s="191">
        <f t="shared" si="7390"/>
        <v>25357.83</v>
      </c>
      <c r="AC1873" s="191">
        <f t="shared" si="7390"/>
        <v>42387.01</v>
      </c>
      <c r="AD1873" s="191">
        <f t="shared" si="7390"/>
        <v>208741.67</v>
      </c>
      <c r="AE1873" s="191">
        <f t="shared" si="7390"/>
        <v>426273.15</v>
      </c>
      <c r="AF1873" s="191">
        <f t="shared" si="7390"/>
        <v>767996.43</v>
      </c>
      <c r="AG1873" s="191">
        <f t="shared" si="7390"/>
        <v>1139153.95</v>
      </c>
      <c r="AH1873" s="191">
        <f t="shared" si="7390"/>
        <v>1372243.75</v>
      </c>
      <c r="AI1873" s="223">
        <f t="shared" si="7291"/>
        <v>4030546.0300000003</v>
      </c>
      <c r="AJ1873" s="191">
        <f t="shared" si="7292"/>
        <v>1850704.3</v>
      </c>
      <c r="AK1873" s="191">
        <f t="shared" si="7293"/>
        <v>2187194.2999999998</v>
      </c>
      <c r="AL1873" s="191">
        <f t="shared" ref="AL1873:AU1873" si="7391">ROUND((AK1734+AL1734)/2,2)</f>
        <v>2187194.2999999998</v>
      </c>
      <c r="AM1873" s="191">
        <f t="shared" si="7391"/>
        <v>2184897.75</v>
      </c>
      <c r="AN1873" s="191">
        <f t="shared" si="7391"/>
        <v>2180304.64</v>
      </c>
      <c r="AO1873" s="191">
        <f t="shared" si="7391"/>
        <v>2175711.54</v>
      </c>
      <c r="AP1873" s="191">
        <f t="shared" si="7391"/>
        <v>2171118.4300000002</v>
      </c>
      <c r="AQ1873" s="191">
        <f t="shared" si="7391"/>
        <v>2166525.33</v>
      </c>
      <c r="AR1873" s="191">
        <f t="shared" si="7391"/>
        <v>2161932.2200000002</v>
      </c>
      <c r="AS1873" s="191">
        <f t="shared" si="7391"/>
        <v>2157339.12</v>
      </c>
      <c r="AT1873" s="191">
        <f t="shared" si="7391"/>
        <v>2152746.02</v>
      </c>
      <c r="AU1873" s="191">
        <f t="shared" si="7391"/>
        <v>2148152.91</v>
      </c>
      <c r="AV1873" s="223">
        <f t="shared" si="7295"/>
        <v>25723820.859999996</v>
      </c>
      <c r="AW1873" s="191">
        <f t="shared" si="7296"/>
        <v>2143559.81</v>
      </c>
      <c r="AX1873" s="191">
        <f t="shared" si="7297"/>
        <v>2138966.7000000002</v>
      </c>
      <c r="AY1873" s="191">
        <f t="shared" si="7298"/>
        <v>2134373.6</v>
      </c>
      <c r="AZ1873" s="191">
        <f t="shared" si="7299"/>
        <v>2129780.4900000002</v>
      </c>
      <c r="BA1873" s="191">
        <f t="shared" si="7300"/>
        <v>2125187.39</v>
      </c>
      <c r="BB1873" s="191">
        <f t="shared" si="7301"/>
        <v>2120594.2799999998</v>
      </c>
      <c r="BC1873" s="191">
        <f t="shared" si="7302"/>
        <v>2116001.1800000002</v>
      </c>
      <c r="BD1873" s="191">
        <f t="shared" si="7303"/>
        <v>2111408.0699999998</v>
      </c>
      <c r="BE1873" s="191">
        <f t="shared" si="7304"/>
        <v>2106814.9700000002</v>
      </c>
      <c r="BF1873" s="191">
        <f t="shared" si="7305"/>
        <v>2102221.86</v>
      </c>
      <c r="BG1873" s="191">
        <f t="shared" si="7306"/>
        <v>2097628.7599999998</v>
      </c>
      <c r="BH1873" s="191">
        <f t="shared" si="7307"/>
        <v>2093035.65</v>
      </c>
      <c r="BI1873" s="223">
        <f t="shared" si="7308"/>
        <v>25419572.759999998</v>
      </c>
    </row>
    <row r="1874" spans="1:61" ht="15.75" outlineLevel="1" x14ac:dyDescent="0.25">
      <c r="A1874" s="2">
        <f t="shared" si="7367"/>
        <v>29</v>
      </c>
      <c r="B1874" s="86" t="str">
        <f t="shared" si="7367"/>
        <v>PRE-09759</v>
      </c>
      <c r="C1874" s="86" t="str">
        <f t="shared" si="7367"/>
        <v>SPP TAU - Circuit 66060</v>
      </c>
      <c r="D1874" s="2" t="str">
        <f t="shared" si="7367"/>
        <v>PRE-09759.1</v>
      </c>
      <c r="E1874" s="162" t="str">
        <f t="shared" si="7367"/>
        <v>SPP TAU - Circuit 66060</v>
      </c>
      <c r="I1874" s="205">
        <v>0</v>
      </c>
      <c r="J1874" s="191">
        <f t="shared" ref="J1874:U1874" si="7392">ROUND((I1735+J1735)/2,0)</f>
        <v>0</v>
      </c>
      <c r="K1874" s="191">
        <f t="shared" si="7392"/>
        <v>0</v>
      </c>
      <c r="L1874" s="191">
        <f t="shared" si="7392"/>
        <v>0</v>
      </c>
      <c r="M1874" s="191">
        <f t="shared" si="7392"/>
        <v>0</v>
      </c>
      <c r="N1874" s="191">
        <f t="shared" si="7392"/>
        <v>0</v>
      </c>
      <c r="O1874" s="191">
        <f t="shared" si="7392"/>
        <v>0</v>
      </c>
      <c r="P1874" s="191">
        <f t="shared" si="7392"/>
        <v>0</v>
      </c>
      <c r="Q1874" s="191">
        <f t="shared" si="7392"/>
        <v>0</v>
      </c>
      <c r="R1874" s="191">
        <f t="shared" si="7392"/>
        <v>0</v>
      </c>
      <c r="S1874" s="191">
        <f t="shared" si="7392"/>
        <v>0</v>
      </c>
      <c r="T1874" s="191">
        <f t="shared" si="7392"/>
        <v>113</v>
      </c>
      <c r="U1874" s="191">
        <f t="shared" si="7392"/>
        <v>227</v>
      </c>
      <c r="V1874" s="223">
        <f t="shared" si="7287"/>
        <v>340</v>
      </c>
      <c r="W1874" s="191">
        <f t="shared" si="7288"/>
        <v>226.52</v>
      </c>
      <c r="X1874" s="191">
        <f t="shared" si="7289"/>
        <v>198.86</v>
      </c>
      <c r="Y1874" s="191">
        <f t="shared" ref="Y1874:AH1874" si="7393">ROUND((X1735+Y1735)/2,2)</f>
        <v>866.16</v>
      </c>
      <c r="Z1874" s="191">
        <f t="shared" si="7393"/>
        <v>866.17</v>
      </c>
      <c r="AA1874" s="191">
        <f t="shared" si="7393"/>
        <v>171.21</v>
      </c>
      <c r="AB1874" s="191">
        <f t="shared" si="7393"/>
        <v>2162.08</v>
      </c>
      <c r="AC1874" s="191">
        <f t="shared" si="7393"/>
        <v>15923.78</v>
      </c>
      <c r="AD1874" s="191">
        <f t="shared" si="7393"/>
        <v>84771.73</v>
      </c>
      <c r="AE1874" s="191">
        <f t="shared" si="7393"/>
        <v>146713.85999999999</v>
      </c>
      <c r="AF1874" s="191">
        <f t="shared" si="7393"/>
        <v>158630.37</v>
      </c>
      <c r="AG1874" s="191">
        <f t="shared" si="7393"/>
        <v>174495.12</v>
      </c>
      <c r="AH1874" s="191">
        <f t="shared" si="7393"/>
        <v>185177.59</v>
      </c>
      <c r="AI1874" s="223">
        <f t="shared" si="7291"/>
        <v>770203.45</v>
      </c>
      <c r="AJ1874" s="191">
        <f t="shared" si="7292"/>
        <v>191885.08</v>
      </c>
      <c r="AK1874" s="191">
        <f t="shared" si="7293"/>
        <v>196551.14</v>
      </c>
      <c r="AL1874" s="191">
        <f t="shared" ref="AL1874:AU1874" si="7394">ROUND((AK1735+AL1735)/2,2)</f>
        <v>196206.69</v>
      </c>
      <c r="AM1874" s="191">
        <f t="shared" si="7394"/>
        <v>195862.24</v>
      </c>
      <c r="AN1874" s="191">
        <f t="shared" si="7394"/>
        <v>195517.8</v>
      </c>
      <c r="AO1874" s="191">
        <f t="shared" si="7394"/>
        <v>195173.35</v>
      </c>
      <c r="AP1874" s="191">
        <f t="shared" si="7394"/>
        <v>194828.9</v>
      </c>
      <c r="AQ1874" s="191">
        <f t="shared" si="7394"/>
        <v>194484.45</v>
      </c>
      <c r="AR1874" s="191">
        <f t="shared" si="7394"/>
        <v>194140.01</v>
      </c>
      <c r="AS1874" s="191">
        <f t="shared" si="7394"/>
        <v>193795.56</v>
      </c>
      <c r="AT1874" s="191">
        <f t="shared" si="7394"/>
        <v>193451.11</v>
      </c>
      <c r="AU1874" s="191">
        <f t="shared" si="7394"/>
        <v>193106.67</v>
      </c>
      <c r="AV1874" s="223">
        <f t="shared" si="7295"/>
        <v>2335003</v>
      </c>
      <c r="AW1874" s="191">
        <f t="shared" si="7296"/>
        <v>192762.22</v>
      </c>
      <c r="AX1874" s="191">
        <f t="shared" si="7297"/>
        <v>192417.77</v>
      </c>
      <c r="AY1874" s="191">
        <f t="shared" si="7298"/>
        <v>192073.33</v>
      </c>
      <c r="AZ1874" s="191">
        <f t="shared" si="7299"/>
        <v>191728.88</v>
      </c>
      <c r="BA1874" s="191">
        <f t="shared" si="7300"/>
        <v>191384.43</v>
      </c>
      <c r="BB1874" s="191">
        <f t="shared" si="7301"/>
        <v>191039.99</v>
      </c>
      <c r="BC1874" s="191">
        <f t="shared" si="7302"/>
        <v>190695.54</v>
      </c>
      <c r="BD1874" s="191">
        <f t="shared" si="7303"/>
        <v>190351.09</v>
      </c>
      <c r="BE1874" s="191">
        <f t="shared" si="7304"/>
        <v>190006.64</v>
      </c>
      <c r="BF1874" s="191">
        <f t="shared" si="7305"/>
        <v>189662.2</v>
      </c>
      <c r="BG1874" s="191">
        <f t="shared" si="7306"/>
        <v>189317.75</v>
      </c>
      <c r="BH1874" s="191">
        <f t="shared" si="7307"/>
        <v>188973.3</v>
      </c>
      <c r="BI1874" s="223">
        <f t="shared" si="7308"/>
        <v>2290413.1399999997</v>
      </c>
    </row>
    <row r="1875" spans="1:61" ht="15.75" outlineLevel="1" x14ac:dyDescent="0.25">
      <c r="A1875" s="2">
        <f t="shared" si="7367"/>
        <v>30</v>
      </c>
      <c r="B1875" s="86" t="str">
        <f t="shared" si="7367"/>
        <v>PRE-09760</v>
      </c>
      <c r="C1875" s="86" t="str">
        <f t="shared" si="7367"/>
        <v>SPP TAU - Circuit 66048</v>
      </c>
      <c r="D1875" s="2" t="str">
        <f t="shared" si="7367"/>
        <v>PRE-09760.1</v>
      </c>
      <c r="E1875" s="162" t="str">
        <f t="shared" si="7367"/>
        <v>SPP TAU - Circuit 66048</v>
      </c>
      <c r="I1875" s="205">
        <v>0</v>
      </c>
      <c r="J1875" s="191">
        <f t="shared" ref="J1875:U1875" si="7395">ROUND((I1736+J1736)/2,0)</f>
        <v>0</v>
      </c>
      <c r="K1875" s="191">
        <f t="shared" si="7395"/>
        <v>0</v>
      </c>
      <c r="L1875" s="191">
        <f t="shared" si="7395"/>
        <v>0</v>
      </c>
      <c r="M1875" s="191">
        <f t="shared" si="7395"/>
        <v>0</v>
      </c>
      <c r="N1875" s="191">
        <f t="shared" si="7395"/>
        <v>0</v>
      </c>
      <c r="O1875" s="191">
        <f t="shared" si="7395"/>
        <v>0</v>
      </c>
      <c r="P1875" s="191">
        <f t="shared" si="7395"/>
        <v>0</v>
      </c>
      <c r="Q1875" s="191">
        <f t="shared" si="7395"/>
        <v>0</v>
      </c>
      <c r="R1875" s="191">
        <f t="shared" si="7395"/>
        <v>0</v>
      </c>
      <c r="S1875" s="191">
        <f t="shared" si="7395"/>
        <v>0</v>
      </c>
      <c r="T1875" s="191">
        <f t="shared" si="7395"/>
        <v>101</v>
      </c>
      <c r="U1875" s="191">
        <f t="shared" si="7395"/>
        <v>201</v>
      </c>
      <c r="V1875" s="223">
        <f t="shared" si="7287"/>
        <v>302</v>
      </c>
      <c r="W1875" s="191">
        <f t="shared" si="7288"/>
        <v>201.03</v>
      </c>
      <c r="X1875" s="191">
        <f t="shared" si="7289"/>
        <v>180.87</v>
      </c>
      <c r="Y1875" s="191">
        <f t="shared" ref="Y1875:AH1875" si="7396">ROUND((X1736+Y1736)/2,2)</f>
        <v>780.11</v>
      </c>
      <c r="Z1875" s="191">
        <f t="shared" si="7396"/>
        <v>1196.83</v>
      </c>
      <c r="AA1875" s="191">
        <f t="shared" si="7396"/>
        <v>994.14</v>
      </c>
      <c r="AB1875" s="191">
        <f t="shared" si="7396"/>
        <v>994.14</v>
      </c>
      <c r="AC1875" s="191">
        <f t="shared" si="7396"/>
        <v>1063.33</v>
      </c>
      <c r="AD1875" s="191">
        <f t="shared" si="7396"/>
        <v>1132.52</v>
      </c>
      <c r="AE1875" s="191">
        <f t="shared" si="7396"/>
        <v>1132.52</v>
      </c>
      <c r="AF1875" s="191">
        <f t="shared" si="7396"/>
        <v>2582.91</v>
      </c>
      <c r="AG1875" s="191">
        <f t="shared" si="7396"/>
        <v>11310.62</v>
      </c>
      <c r="AH1875" s="191">
        <f t="shared" si="7396"/>
        <v>24306.46</v>
      </c>
      <c r="AI1875" s="223">
        <f t="shared" si="7291"/>
        <v>45875.479999999996</v>
      </c>
      <c r="AJ1875" s="191">
        <f t="shared" si="7292"/>
        <v>55024.959999999999</v>
      </c>
      <c r="AK1875" s="191">
        <f t="shared" si="7293"/>
        <v>80024.960000000006</v>
      </c>
      <c r="AL1875" s="191">
        <f t="shared" ref="AL1875:AU1875" si="7397">ROUND((AK1736+AL1736)/2,2)</f>
        <v>80024.960000000006</v>
      </c>
      <c r="AM1875" s="191">
        <f t="shared" si="7397"/>
        <v>79940.94</v>
      </c>
      <c r="AN1875" s="191">
        <f t="shared" si="7397"/>
        <v>79772.89</v>
      </c>
      <c r="AO1875" s="191">
        <f t="shared" si="7397"/>
        <v>79604.84</v>
      </c>
      <c r="AP1875" s="191">
        <f t="shared" si="7397"/>
        <v>79436.789999999994</v>
      </c>
      <c r="AQ1875" s="191">
        <f t="shared" si="7397"/>
        <v>79268.75</v>
      </c>
      <c r="AR1875" s="191">
        <f t="shared" si="7397"/>
        <v>79100.7</v>
      </c>
      <c r="AS1875" s="191">
        <f t="shared" si="7397"/>
        <v>78932.649999999994</v>
      </c>
      <c r="AT1875" s="191">
        <f t="shared" si="7397"/>
        <v>78764.600000000006</v>
      </c>
      <c r="AU1875" s="191">
        <f t="shared" si="7397"/>
        <v>78596.56</v>
      </c>
      <c r="AV1875" s="223">
        <f t="shared" si="7295"/>
        <v>928493.60000000009</v>
      </c>
      <c r="AW1875" s="191">
        <f t="shared" si="7296"/>
        <v>78428.509999999995</v>
      </c>
      <c r="AX1875" s="191">
        <f t="shared" si="7297"/>
        <v>78260.460000000006</v>
      </c>
      <c r="AY1875" s="191">
        <f t="shared" si="7298"/>
        <v>78092.41</v>
      </c>
      <c r="AZ1875" s="191">
        <f t="shared" si="7299"/>
        <v>77924.37</v>
      </c>
      <c r="BA1875" s="191">
        <f t="shared" si="7300"/>
        <v>77756.320000000007</v>
      </c>
      <c r="BB1875" s="191">
        <f t="shared" si="7301"/>
        <v>77588.27</v>
      </c>
      <c r="BC1875" s="191">
        <f t="shared" si="7302"/>
        <v>77420.22</v>
      </c>
      <c r="BD1875" s="191">
        <f t="shared" si="7303"/>
        <v>77252.179999999993</v>
      </c>
      <c r="BE1875" s="191">
        <f t="shared" si="7304"/>
        <v>77084.13</v>
      </c>
      <c r="BF1875" s="191">
        <f t="shared" si="7305"/>
        <v>76916.08</v>
      </c>
      <c r="BG1875" s="191">
        <f t="shared" si="7306"/>
        <v>76748.03</v>
      </c>
      <c r="BH1875" s="191">
        <f t="shared" si="7307"/>
        <v>76579.990000000005</v>
      </c>
      <c r="BI1875" s="223">
        <f t="shared" si="7308"/>
        <v>930050.97</v>
      </c>
    </row>
    <row r="1876" spans="1:61" ht="15.75" outlineLevel="1" x14ac:dyDescent="0.25">
      <c r="A1876" s="2">
        <f t="shared" ref="A1876:E1885" si="7398">A1737</f>
        <v>31</v>
      </c>
      <c r="B1876" s="86" t="str">
        <f t="shared" si="7398"/>
        <v>PRE-09761</v>
      </c>
      <c r="C1876" s="86" t="str">
        <f t="shared" si="7398"/>
        <v>SPP TAU - Circuit 66031</v>
      </c>
      <c r="D1876" s="2" t="str">
        <f t="shared" si="7398"/>
        <v>PRE-09761.1</v>
      </c>
      <c r="E1876" s="162" t="str">
        <f t="shared" si="7398"/>
        <v>SPP TAU - Circuit 66031</v>
      </c>
      <c r="I1876" s="205">
        <v>0</v>
      </c>
      <c r="J1876" s="191">
        <f t="shared" ref="J1876:U1876" si="7399">ROUND((I1737+J1737)/2,0)</f>
        <v>0</v>
      </c>
      <c r="K1876" s="191">
        <f t="shared" si="7399"/>
        <v>0</v>
      </c>
      <c r="L1876" s="191">
        <f t="shared" si="7399"/>
        <v>0</v>
      </c>
      <c r="M1876" s="191">
        <f t="shared" si="7399"/>
        <v>0</v>
      </c>
      <c r="N1876" s="191">
        <f t="shared" si="7399"/>
        <v>0</v>
      </c>
      <c r="O1876" s="191">
        <f t="shared" si="7399"/>
        <v>0</v>
      </c>
      <c r="P1876" s="191">
        <f t="shared" si="7399"/>
        <v>0</v>
      </c>
      <c r="Q1876" s="191">
        <f t="shared" si="7399"/>
        <v>0</v>
      </c>
      <c r="R1876" s="191">
        <f t="shared" si="7399"/>
        <v>0</v>
      </c>
      <c r="S1876" s="191">
        <f t="shared" si="7399"/>
        <v>0</v>
      </c>
      <c r="T1876" s="191">
        <f t="shared" si="7399"/>
        <v>101</v>
      </c>
      <c r="U1876" s="191">
        <f t="shared" si="7399"/>
        <v>201</v>
      </c>
      <c r="V1876" s="223">
        <f t="shared" si="7287"/>
        <v>302</v>
      </c>
      <c r="W1876" s="191">
        <f t="shared" si="7288"/>
        <v>201.02</v>
      </c>
      <c r="X1876" s="191">
        <f t="shared" si="7289"/>
        <v>184.32</v>
      </c>
      <c r="Y1876" s="191">
        <f t="shared" ref="Y1876:AH1876" si="7400">ROUND((X1737+Y1737)/2,2)</f>
        <v>405.34</v>
      </c>
      <c r="Z1876" s="191">
        <f t="shared" si="7400"/>
        <v>405.34</v>
      </c>
      <c r="AA1876" s="191">
        <f t="shared" si="7400"/>
        <v>167.61</v>
      </c>
      <c r="AB1876" s="191">
        <f t="shared" si="7400"/>
        <v>167.61</v>
      </c>
      <c r="AC1876" s="191">
        <f t="shared" si="7400"/>
        <v>8639.5499999999993</v>
      </c>
      <c r="AD1876" s="191">
        <f t="shared" si="7400"/>
        <v>30166.83</v>
      </c>
      <c r="AE1876" s="191">
        <f t="shared" si="7400"/>
        <v>43679.28</v>
      </c>
      <c r="AF1876" s="191">
        <f t="shared" si="7400"/>
        <v>44136.38</v>
      </c>
      <c r="AG1876" s="191">
        <f t="shared" si="7400"/>
        <v>44115.13</v>
      </c>
      <c r="AH1876" s="191">
        <f t="shared" si="7400"/>
        <v>44072.62</v>
      </c>
      <c r="AI1876" s="223">
        <f t="shared" si="7291"/>
        <v>216341.03</v>
      </c>
      <c r="AJ1876" s="191">
        <f t="shared" si="7292"/>
        <v>44042.19</v>
      </c>
      <c r="AK1876" s="191">
        <f t="shared" si="7293"/>
        <v>44023.82</v>
      </c>
      <c r="AL1876" s="191">
        <f t="shared" ref="AL1876:AU1876" si="7401">ROUND((AK1737+AL1737)/2,2)</f>
        <v>44005.440000000002</v>
      </c>
      <c r="AM1876" s="191">
        <f t="shared" si="7401"/>
        <v>43987.07</v>
      </c>
      <c r="AN1876" s="191">
        <f t="shared" si="7401"/>
        <v>43968.7</v>
      </c>
      <c r="AO1876" s="191">
        <f t="shared" si="7401"/>
        <v>43950.33</v>
      </c>
      <c r="AP1876" s="191">
        <f t="shared" si="7401"/>
        <v>43931.96</v>
      </c>
      <c r="AQ1876" s="191">
        <f t="shared" si="7401"/>
        <v>43913.59</v>
      </c>
      <c r="AR1876" s="191">
        <f t="shared" si="7401"/>
        <v>43895.22</v>
      </c>
      <c r="AS1876" s="191">
        <f t="shared" si="7401"/>
        <v>43876.84</v>
      </c>
      <c r="AT1876" s="191">
        <f t="shared" si="7401"/>
        <v>43858.47</v>
      </c>
      <c r="AU1876" s="191">
        <f t="shared" si="7401"/>
        <v>43840.1</v>
      </c>
      <c r="AV1876" s="223">
        <f t="shared" si="7295"/>
        <v>527293.73</v>
      </c>
      <c r="AW1876" s="191">
        <f t="shared" si="7296"/>
        <v>43821.73</v>
      </c>
      <c r="AX1876" s="191">
        <f t="shared" si="7297"/>
        <v>43803.360000000001</v>
      </c>
      <c r="AY1876" s="191">
        <f t="shared" si="7298"/>
        <v>43784.99</v>
      </c>
      <c r="AZ1876" s="191">
        <f t="shared" si="7299"/>
        <v>43766.62</v>
      </c>
      <c r="BA1876" s="191">
        <f t="shared" si="7300"/>
        <v>43748.25</v>
      </c>
      <c r="BB1876" s="191">
        <f t="shared" si="7301"/>
        <v>43729.87</v>
      </c>
      <c r="BC1876" s="191">
        <f t="shared" si="7302"/>
        <v>43711.5</v>
      </c>
      <c r="BD1876" s="191">
        <f t="shared" si="7303"/>
        <v>43693.13</v>
      </c>
      <c r="BE1876" s="191">
        <f t="shared" si="7304"/>
        <v>43674.76</v>
      </c>
      <c r="BF1876" s="191">
        <f t="shared" si="7305"/>
        <v>43656.39</v>
      </c>
      <c r="BG1876" s="191">
        <f t="shared" si="7306"/>
        <v>43638.02</v>
      </c>
      <c r="BH1876" s="191">
        <f t="shared" si="7307"/>
        <v>43619.65</v>
      </c>
      <c r="BI1876" s="223">
        <f t="shared" si="7308"/>
        <v>524648.27</v>
      </c>
    </row>
    <row r="1877" spans="1:61" ht="15.75" outlineLevel="1" x14ac:dyDescent="0.25">
      <c r="A1877" s="2">
        <f t="shared" si="7398"/>
        <v>32</v>
      </c>
      <c r="B1877" s="86" t="str">
        <f t="shared" si="7398"/>
        <v>PRE-09762</v>
      </c>
      <c r="C1877" s="86" t="str">
        <f t="shared" si="7398"/>
        <v>SPP TAU - Circuit 66036</v>
      </c>
      <c r="D1877" s="2" t="str">
        <f t="shared" si="7398"/>
        <v>PRE-09762.1</v>
      </c>
      <c r="E1877" s="162" t="str">
        <f t="shared" si="7398"/>
        <v>SPP TAU - Circuit 66036</v>
      </c>
      <c r="I1877" s="205">
        <v>0</v>
      </c>
      <c r="J1877" s="191">
        <f t="shared" ref="J1877:U1877" si="7402">ROUND((I1738+J1738)/2,0)</f>
        <v>0</v>
      </c>
      <c r="K1877" s="191">
        <f t="shared" si="7402"/>
        <v>0</v>
      </c>
      <c r="L1877" s="191">
        <f t="shared" si="7402"/>
        <v>0</v>
      </c>
      <c r="M1877" s="191">
        <f t="shared" si="7402"/>
        <v>0</v>
      </c>
      <c r="N1877" s="191">
        <f t="shared" si="7402"/>
        <v>0</v>
      </c>
      <c r="O1877" s="191">
        <f t="shared" si="7402"/>
        <v>0</v>
      </c>
      <c r="P1877" s="191">
        <f t="shared" si="7402"/>
        <v>0</v>
      </c>
      <c r="Q1877" s="191">
        <f t="shared" si="7402"/>
        <v>0</v>
      </c>
      <c r="R1877" s="191">
        <f t="shared" si="7402"/>
        <v>0</v>
      </c>
      <c r="S1877" s="191">
        <f t="shared" si="7402"/>
        <v>0</v>
      </c>
      <c r="T1877" s="191">
        <f t="shared" si="7402"/>
        <v>279</v>
      </c>
      <c r="U1877" s="191">
        <f t="shared" si="7402"/>
        <v>558</v>
      </c>
      <c r="V1877" s="223">
        <f t="shared" si="7287"/>
        <v>837</v>
      </c>
      <c r="W1877" s="191">
        <f t="shared" si="7288"/>
        <v>557.6</v>
      </c>
      <c r="X1877" s="191">
        <f t="shared" si="7289"/>
        <v>557.6</v>
      </c>
      <c r="Y1877" s="191">
        <f t="shared" ref="Y1877:AH1877" si="7403">ROUND((X1738+Y1738)/2,2)</f>
        <v>4526.3900000000003</v>
      </c>
      <c r="Z1877" s="191">
        <f t="shared" si="7403"/>
        <v>11237.1</v>
      </c>
      <c r="AA1877" s="191">
        <f t="shared" si="7403"/>
        <v>13979.01</v>
      </c>
      <c r="AB1877" s="191">
        <f t="shared" si="7403"/>
        <v>84498.27</v>
      </c>
      <c r="AC1877" s="191">
        <f t="shared" si="7403"/>
        <v>276052.03000000003</v>
      </c>
      <c r="AD1877" s="191">
        <f t="shared" si="7403"/>
        <v>403955.07</v>
      </c>
      <c r="AE1877" s="191">
        <f t="shared" si="7403"/>
        <v>421797.5</v>
      </c>
      <c r="AF1877" s="191">
        <f t="shared" si="7403"/>
        <v>497557.28</v>
      </c>
      <c r="AG1877" s="191">
        <f t="shared" si="7403"/>
        <v>579484.16000000003</v>
      </c>
      <c r="AH1877" s="191">
        <f t="shared" si="7403"/>
        <v>593990.5</v>
      </c>
      <c r="AI1877" s="223">
        <f t="shared" si="7291"/>
        <v>2888192.5100000002</v>
      </c>
      <c r="AJ1877" s="191">
        <f t="shared" si="7292"/>
        <v>591355.82999999996</v>
      </c>
      <c r="AK1877" s="191">
        <f t="shared" si="7293"/>
        <v>591355.82999999996</v>
      </c>
      <c r="AL1877" s="191">
        <f t="shared" ref="AL1877:AU1877" si="7404">ROUND((AK1738+AL1738)/2,2)</f>
        <v>741355.83</v>
      </c>
      <c r="AM1877" s="191">
        <f t="shared" si="7404"/>
        <v>891355.83</v>
      </c>
      <c r="AN1877" s="191">
        <f t="shared" si="7404"/>
        <v>891355.83</v>
      </c>
      <c r="AO1877" s="191">
        <f t="shared" si="7404"/>
        <v>890419.91</v>
      </c>
      <c r="AP1877" s="191">
        <f t="shared" si="7404"/>
        <v>888548.06</v>
      </c>
      <c r="AQ1877" s="191">
        <f t="shared" si="7404"/>
        <v>886676.21</v>
      </c>
      <c r="AR1877" s="191">
        <f t="shared" si="7404"/>
        <v>884804.37</v>
      </c>
      <c r="AS1877" s="191">
        <f t="shared" si="7404"/>
        <v>882932.52</v>
      </c>
      <c r="AT1877" s="191">
        <f t="shared" si="7404"/>
        <v>881060.67</v>
      </c>
      <c r="AU1877" s="191">
        <f t="shared" si="7404"/>
        <v>879188.82</v>
      </c>
      <c r="AV1877" s="223">
        <f t="shared" si="7295"/>
        <v>9900409.709999999</v>
      </c>
      <c r="AW1877" s="191">
        <f t="shared" si="7296"/>
        <v>877316.98</v>
      </c>
      <c r="AX1877" s="191">
        <f t="shared" si="7297"/>
        <v>875445.13</v>
      </c>
      <c r="AY1877" s="191">
        <f t="shared" si="7298"/>
        <v>873573.28</v>
      </c>
      <c r="AZ1877" s="191">
        <f t="shared" si="7299"/>
        <v>871701.44</v>
      </c>
      <c r="BA1877" s="191">
        <f t="shared" si="7300"/>
        <v>869829.59</v>
      </c>
      <c r="BB1877" s="191">
        <f t="shared" si="7301"/>
        <v>867957.74</v>
      </c>
      <c r="BC1877" s="191">
        <f t="shared" si="7302"/>
        <v>866085.9</v>
      </c>
      <c r="BD1877" s="191">
        <f t="shared" si="7303"/>
        <v>864214.05</v>
      </c>
      <c r="BE1877" s="191">
        <f t="shared" si="7304"/>
        <v>862342.2</v>
      </c>
      <c r="BF1877" s="191">
        <f t="shared" si="7305"/>
        <v>860470.35</v>
      </c>
      <c r="BG1877" s="191">
        <f t="shared" si="7306"/>
        <v>858598.51</v>
      </c>
      <c r="BH1877" s="191">
        <f t="shared" si="7307"/>
        <v>856726.66</v>
      </c>
      <c r="BI1877" s="223">
        <f t="shared" si="7308"/>
        <v>10404261.83</v>
      </c>
    </row>
    <row r="1878" spans="1:61" ht="15.75" outlineLevel="1" x14ac:dyDescent="0.25">
      <c r="A1878" s="2">
        <f t="shared" si="7398"/>
        <v>32</v>
      </c>
      <c r="B1878" s="86" t="str">
        <f t="shared" si="7398"/>
        <v>PRE-09762</v>
      </c>
      <c r="C1878" s="86" t="str">
        <f t="shared" si="7398"/>
        <v>SPP TAU - Circuit 66036</v>
      </c>
      <c r="D1878" s="2" t="str">
        <f t="shared" si="7398"/>
        <v>A2786432</v>
      </c>
      <c r="E1878" s="162" t="str">
        <f t="shared" si="7398"/>
        <v>SPP TAU - Circuit 66036 - EH&amp;S</v>
      </c>
      <c r="I1878" s="205">
        <v>0</v>
      </c>
      <c r="J1878" s="191">
        <f t="shared" ref="J1878" si="7405">ROUND((I1739+J1739)/2,0)</f>
        <v>0</v>
      </c>
      <c r="K1878" s="191">
        <f t="shared" ref="K1878" si="7406">ROUND((J1739+K1739)/2,0)</f>
        <v>0</v>
      </c>
      <c r="L1878" s="191">
        <f t="shared" ref="L1878" si="7407">ROUND((K1739+L1739)/2,0)</f>
        <v>0</v>
      </c>
      <c r="M1878" s="191">
        <f t="shared" ref="M1878" si="7408">ROUND((L1739+M1739)/2,0)</f>
        <v>0</v>
      </c>
      <c r="N1878" s="191">
        <f t="shared" ref="N1878" si="7409">ROUND((M1739+N1739)/2,0)</f>
        <v>0</v>
      </c>
      <c r="O1878" s="191">
        <f t="shared" ref="O1878" si="7410">ROUND((N1739+O1739)/2,0)</f>
        <v>0</v>
      </c>
      <c r="P1878" s="191">
        <f t="shared" ref="P1878" si="7411">ROUND((O1739+P1739)/2,0)</f>
        <v>0</v>
      </c>
      <c r="Q1878" s="191">
        <f t="shared" ref="Q1878" si="7412">ROUND((P1739+Q1739)/2,0)</f>
        <v>0</v>
      </c>
      <c r="R1878" s="191">
        <f t="shared" ref="R1878" si="7413">ROUND((Q1739+R1739)/2,0)</f>
        <v>0</v>
      </c>
      <c r="S1878" s="191">
        <f t="shared" ref="S1878" si="7414">ROUND((R1739+S1739)/2,0)</f>
        <v>0</v>
      </c>
      <c r="T1878" s="191">
        <f t="shared" ref="T1878" si="7415">ROUND((S1739+T1739)/2,0)</f>
        <v>0</v>
      </c>
      <c r="U1878" s="191">
        <f t="shared" ref="U1878" si="7416">ROUND((T1739+U1739)/2,0)</f>
        <v>0</v>
      </c>
      <c r="V1878" s="223">
        <f t="shared" ref="V1878" si="7417">SUM(J1878:U1878)</f>
        <v>0</v>
      </c>
      <c r="W1878" s="191">
        <f t="shared" ref="W1878:W1909" si="7418">ROUND((U1739+W1739)/2,2)</f>
        <v>0</v>
      </c>
      <c r="X1878" s="191">
        <f t="shared" si="7289"/>
        <v>0</v>
      </c>
      <c r="Y1878" s="191">
        <f t="shared" ref="Y1878:AH1878" si="7419">ROUND((X1739+Y1739)/2,2)</f>
        <v>0</v>
      </c>
      <c r="Z1878" s="191">
        <f t="shared" si="7419"/>
        <v>0</v>
      </c>
      <c r="AA1878" s="191">
        <f t="shared" si="7419"/>
        <v>0</v>
      </c>
      <c r="AB1878" s="191">
        <f t="shared" si="7419"/>
        <v>0</v>
      </c>
      <c r="AC1878" s="191">
        <f t="shared" si="7419"/>
        <v>0</v>
      </c>
      <c r="AD1878" s="191">
        <f t="shared" si="7419"/>
        <v>188.91</v>
      </c>
      <c r="AE1878" s="191">
        <f t="shared" si="7419"/>
        <v>4474.55</v>
      </c>
      <c r="AF1878" s="191">
        <f t="shared" si="7419"/>
        <v>8571.2900000000009</v>
      </c>
      <c r="AG1878" s="191">
        <f t="shared" si="7419"/>
        <v>8571.2900000000009</v>
      </c>
      <c r="AH1878" s="191">
        <f t="shared" si="7419"/>
        <v>8571.2900000000009</v>
      </c>
      <c r="AI1878" s="223">
        <f t="shared" ref="AI1878:AI1909" si="7420">SUM(W1878:AH1878)</f>
        <v>30377.33</v>
      </c>
      <c r="AJ1878" s="191">
        <f t="shared" ref="AJ1878:AJ1909" si="7421">ROUND((AH1739+AJ1739)/2,2)</f>
        <v>8571.2900000000009</v>
      </c>
      <c r="AK1878" s="191">
        <f t="shared" si="7293"/>
        <v>8562.2900000000009</v>
      </c>
      <c r="AL1878" s="191">
        <f t="shared" ref="AL1878:AU1878" si="7422">ROUND((AK1739+AL1739)/2,2)</f>
        <v>8544.2900000000009</v>
      </c>
      <c r="AM1878" s="191">
        <f t="shared" si="7422"/>
        <v>8526.2900000000009</v>
      </c>
      <c r="AN1878" s="191">
        <f t="shared" si="7422"/>
        <v>8508.2900000000009</v>
      </c>
      <c r="AO1878" s="191">
        <f t="shared" si="7422"/>
        <v>8490.2900000000009</v>
      </c>
      <c r="AP1878" s="191">
        <f t="shared" si="7422"/>
        <v>8472.2900000000009</v>
      </c>
      <c r="AQ1878" s="191">
        <f t="shared" si="7422"/>
        <v>8454.2900000000009</v>
      </c>
      <c r="AR1878" s="191">
        <f t="shared" si="7422"/>
        <v>8436.2900000000009</v>
      </c>
      <c r="AS1878" s="191">
        <f t="shared" si="7422"/>
        <v>8418.2900000000009</v>
      </c>
      <c r="AT1878" s="191">
        <f t="shared" si="7422"/>
        <v>8400.2900000000009</v>
      </c>
      <c r="AU1878" s="191">
        <f t="shared" si="7422"/>
        <v>8382.2900000000009</v>
      </c>
      <c r="AV1878" s="223">
        <f t="shared" ref="AV1878" si="7423">SUM(AJ1878:AU1878)</f>
        <v>101766.48000000004</v>
      </c>
      <c r="AW1878" s="191">
        <f t="shared" si="7296"/>
        <v>8364.2900000000009</v>
      </c>
      <c r="AX1878" s="191">
        <f t="shared" si="7297"/>
        <v>8346.2900000000009</v>
      </c>
      <c r="AY1878" s="191">
        <f t="shared" si="7298"/>
        <v>8328.2900000000009</v>
      </c>
      <c r="AZ1878" s="191">
        <f t="shared" si="7299"/>
        <v>8310.2900000000009</v>
      </c>
      <c r="BA1878" s="191">
        <f t="shared" si="7300"/>
        <v>8292.2900000000009</v>
      </c>
      <c r="BB1878" s="191">
        <f t="shared" si="7301"/>
        <v>8274.2900000000009</v>
      </c>
      <c r="BC1878" s="191">
        <f t="shared" si="7302"/>
        <v>8256.2900000000009</v>
      </c>
      <c r="BD1878" s="191">
        <f t="shared" si="7303"/>
        <v>8238.2900000000009</v>
      </c>
      <c r="BE1878" s="191">
        <f t="shared" si="7304"/>
        <v>8220.2900000000009</v>
      </c>
      <c r="BF1878" s="191">
        <f t="shared" si="7305"/>
        <v>8202.2900000000009</v>
      </c>
      <c r="BG1878" s="191">
        <f t="shared" si="7306"/>
        <v>8184.29</v>
      </c>
      <c r="BH1878" s="191">
        <f t="shared" si="7307"/>
        <v>8166.29</v>
      </c>
      <c r="BI1878" s="223">
        <f t="shared" si="7308"/>
        <v>99183.48000000001</v>
      </c>
    </row>
    <row r="1879" spans="1:61" ht="15.75" outlineLevel="1" x14ac:dyDescent="0.25">
      <c r="A1879" s="2">
        <f t="shared" si="7398"/>
        <v>33</v>
      </c>
      <c r="B1879" s="86" t="str">
        <f t="shared" si="7398"/>
        <v>PRE-09763</v>
      </c>
      <c r="C1879" s="86" t="str">
        <f t="shared" si="7398"/>
        <v>SPP TAU - Circuit 230402</v>
      </c>
      <c r="D1879" s="2" t="str">
        <f t="shared" si="7398"/>
        <v>PRE-09763.1</v>
      </c>
      <c r="E1879" s="162" t="str">
        <f t="shared" si="7398"/>
        <v>SPP TAU - Circuit 230402</v>
      </c>
      <c r="I1879" s="205">
        <v>0</v>
      </c>
      <c r="J1879" s="191">
        <f t="shared" ref="J1879:U1879" si="7424">ROUND((I1740+J1740)/2,0)</f>
        <v>0</v>
      </c>
      <c r="K1879" s="191">
        <f t="shared" si="7424"/>
        <v>0</v>
      </c>
      <c r="L1879" s="191">
        <f t="shared" si="7424"/>
        <v>0</v>
      </c>
      <c r="M1879" s="191">
        <f t="shared" si="7424"/>
        <v>0</v>
      </c>
      <c r="N1879" s="191">
        <f t="shared" si="7424"/>
        <v>0</v>
      </c>
      <c r="O1879" s="191">
        <f t="shared" si="7424"/>
        <v>0</v>
      </c>
      <c r="P1879" s="191">
        <f t="shared" si="7424"/>
        <v>0</v>
      </c>
      <c r="Q1879" s="191">
        <f t="shared" si="7424"/>
        <v>0</v>
      </c>
      <c r="R1879" s="191">
        <f t="shared" si="7424"/>
        <v>0</v>
      </c>
      <c r="S1879" s="191">
        <f t="shared" si="7424"/>
        <v>0</v>
      </c>
      <c r="T1879" s="191">
        <f t="shared" si="7424"/>
        <v>158</v>
      </c>
      <c r="U1879" s="191">
        <f t="shared" si="7424"/>
        <v>317</v>
      </c>
      <c r="V1879" s="223">
        <f t="shared" si="7287"/>
        <v>475</v>
      </c>
      <c r="W1879" s="191">
        <f t="shared" si="7418"/>
        <v>316.62</v>
      </c>
      <c r="X1879" s="191">
        <f t="shared" ref="X1879:AH1879" si="7425">ROUND((W1740+X1740)/2,2)</f>
        <v>316.62</v>
      </c>
      <c r="Y1879" s="191">
        <f t="shared" si="7425"/>
        <v>316.62</v>
      </c>
      <c r="Z1879" s="191">
        <f t="shared" si="7425"/>
        <v>316.62</v>
      </c>
      <c r="AA1879" s="191">
        <f t="shared" si="7425"/>
        <v>316.62</v>
      </c>
      <c r="AB1879" s="191">
        <f t="shared" si="7425"/>
        <v>316.62</v>
      </c>
      <c r="AC1879" s="191">
        <f t="shared" si="7425"/>
        <v>881.87</v>
      </c>
      <c r="AD1879" s="191">
        <f t="shared" si="7425"/>
        <v>1446.95</v>
      </c>
      <c r="AE1879" s="191">
        <f t="shared" si="7425"/>
        <v>1446.78</v>
      </c>
      <c r="AF1879" s="191">
        <f t="shared" si="7425"/>
        <v>1446.78</v>
      </c>
      <c r="AG1879" s="191">
        <f t="shared" si="7425"/>
        <v>1446.78</v>
      </c>
      <c r="AH1879" s="191">
        <f t="shared" si="7425"/>
        <v>1446.78</v>
      </c>
      <c r="AI1879" s="223">
        <f t="shared" si="7420"/>
        <v>10015.66</v>
      </c>
      <c r="AJ1879" s="191">
        <f t="shared" si="7421"/>
        <v>1446.78</v>
      </c>
      <c r="AK1879" s="191">
        <f t="shared" ref="AK1879:AU1879" si="7426">ROUND((AJ1740+AK1740)/2,2)</f>
        <v>1446.78</v>
      </c>
      <c r="AL1879" s="191">
        <f t="shared" si="7426"/>
        <v>1446.78</v>
      </c>
      <c r="AM1879" s="191">
        <f t="shared" si="7426"/>
        <v>4146.78</v>
      </c>
      <c r="AN1879" s="191">
        <f t="shared" si="7426"/>
        <v>6846.78</v>
      </c>
      <c r="AO1879" s="191">
        <f t="shared" si="7426"/>
        <v>6846.78</v>
      </c>
      <c r="AP1879" s="191">
        <f t="shared" si="7426"/>
        <v>6846.78</v>
      </c>
      <c r="AQ1879" s="191">
        <f t="shared" si="7426"/>
        <v>6846.78</v>
      </c>
      <c r="AR1879" s="191">
        <f t="shared" si="7426"/>
        <v>6846.78</v>
      </c>
      <c r="AS1879" s="191">
        <f t="shared" si="7426"/>
        <v>154196.78</v>
      </c>
      <c r="AT1879" s="191">
        <f t="shared" si="7426"/>
        <v>301546.78000000003</v>
      </c>
      <c r="AU1879" s="191">
        <f t="shared" si="7426"/>
        <v>301546.78000000003</v>
      </c>
      <c r="AV1879" s="223">
        <f t="shared" si="7295"/>
        <v>800011.3600000001</v>
      </c>
      <c r="AW1879" s="191">
        <f t="shared" si="7296"/>
        <v>301230.15999999997</v>
      </c>
      <c r="AX1879" s="191">
        <f t="shared" si="7297"/>
        <v>300596.90999999997</v>
      </c>
      <c r="AY1879" s="191">
        <f t="shared" si="7298"/>
        <v>299963.65999999997</v>
      </c>
      <c r="AZ1879" s="191">
        <f t="shared" si="7299"/>
        <v>299330.40999999997</v>
      </c>
      <c r="BA1879" s="191">
        <f t="shared" si="7300"/>
        <v>298697.15999999997</v>
      </c>
      <c r="BB1879" s="191">
        <f t="shared" si="7301"/>
        <v>298063.90999999997</v>
      </c>
      <c r="BC1879" s="191">
        <f t="shared" si="7302"/>
        <v>297430.65999999997</v>
      </c>
      <c r="BD1879" s="191">
        <f t="shared" si="7303"/>
        <v>296797.40999999997</v>
      </c>
      <c r="BE1879" s="191">
        <f t="shared" si="7304"/>
        <v>296164.15999999997</v>
      </c>
      <c r="BF1879" s="191">
        <f t="shared" si="7305"/>
        <v>295530.90999999997</v>
      </c>
      <c r="BG1879" s="191">
        <f t="shared" si="7306"/>
        <v>294897.65999999997</v>
      </c>
      <c r="BH1879" s="191">
        <f t="shared" si="7307"/>
        <v>294264.42</v>
      </c>
      <c r="BI1879" s="223">
        <f t="shared" si="7308"/>
        <v>3572967.43</v>
      </c>
    </row>
    <row r="1880" spans="1:61" ht="15.75" outlineLevel="1" x14ac:dyDescent="0.25">
      <c r="A1880" s="2">
        <f t="shared" si="7398"/>
        <v>34</v>
      </c>
      <c r="B1880" s="86" t="str">
        <f t="shared" si="7398"/>
        <v>PRE-09764</v>
      </c>
      <c r="C1880" s="86" t="str">
        <f t="shared" si="7398"/>
        <v>SPP TAU - Circuit 230401</v>
      </c>
      <c r="D1880" s="2" t="str">
        <f t="shared" si="7398"/>
        <v>PRE-09764.1</v>
      </c>
      <c r="E1880" s="162" t="str">
        <f t="shared" si="7398"/>
        <v>SPP TAU - Circuit 230412</v>
      </c>
      <c r="I1880" s="205">
        <v>0</v>
      </c>
      <c r="J1880" s="191">
        <f t="shared" ref="J1880:U1880" si="7427">ROUND((I1741+J1741)/2,0)</f>
        <v>0</v>
      </c>
      <c r="K1880" s="191">
        <f t="shared" si="7427"/>
        <v>0</v>
      </c>
      <c r="L1880" s="191">
        <f t="shared" si="7427"/>
        <v>0</v>
      </c>
      <c r="M1880" s="191">
        <f t="shared" si="7427"/>
        <v>0</v>
      </c>
      <c r="N1880" s="191">
        <f t="shared" si="7427"/>
        <v>0</v>
      </c>
      <c r="O1880" s="191">
        <f t="shared" si="7427"/>
        <v>0</v>
      </c>
      <c r="P1880" s="191">
        <f t="shared" si="7427"/>
        <v>0</v>
      </c>
      <c r="Q1880" s="191">
        <f t="shared" si="7427"/>
        <v>0</v>
      </c>
      <c r="R1880" s="191">
        <f t="shared" si="7427"/>
        <v>0</v>
      </c>
      <c r="S1880" s="191">
        <f t="shared" si="7427"/>
        <v>0</v>
      </c>
      <c r="T1880" s="191">
        <f t="shared" si="7427"/>
        <v>436</v>
      </c>
      <c r="U1880" s="191">
        <f t="shared" si="7427"/>
        <v>898</v>
      </c>
      <c r="V1880" s="223">
        <f t="shared" si="7287"/>
        <v>1334</v>
      </c>
      <c r="W1880" s="191">
        <f t="shared" si="7418"/>
        <v>925.58</v>
      </c>
      <c r="X1880" s="191">
        <f t="shared" ref="X1880:AH1880" si="7428">ROUND((W1741+X1741)/2,2)</f>
        <v>925.58</v>
      </c>
      <c r="Y1880" s="191">
        <f t="shared" si="7428"/>
        <v>1780.02</v>
      </c>
      <c r="Z1880" s="191">
        <f t="shared" si="7428"/>
        <v>9104.16</v>
      </c>
      <c r="AA1880" s="191">
        <f t="shared" si="7428"/>
        <v>15573.86</v>
      </c>
      <c r="AB1880" s="191">
        <f t="shared" si="7428"/>
        <v>15560.55</v>
      </c>
      <c r="AC1880" s="191">
        <f t="shared" si="7428"/>
        <v>15889.96</v>
      </c>
      <c r="AD1880" s="191">
        <f t="shared" si="7428"/>
        <v>245543.88</v>
      </c>
      <c r="AE1880" s="191">
        <f t="shared" si="7428"/>
        <v>1180935.2</v>
      </c>
      <c r="AF1880" s="191">
        <f t="shared" si="7428"/>
        <v>1799957.68</v>
      </c>
      <c r="AG1880" s="191">
        <f t="shared" si="7428"/>
        <v>1717984.03</v>
      </c>
      <c r="AH1880" s="191">
        <f t="shared" si="7428"/>
        <v>1737234.78</v>
      </c>
      <c r="AI1880" s="223">
        <f t="shared" si="7420"/>
        <v>6741415.2800000003</v>
      </c>
      <c r="AJ1880" s="191">
        <f t="shared" si="7421"/>
        <v>1751401.53</v>
      </c>
      <c r="AK1880" s="191">
        <f t="shared" ref="AK1880:AU1880" si="7429">ROUND((AJ1741+AK1741)/2,2)</f>
        <v>1749562.56</v>
      </c>
      <c r="AL1880" s="191">
        <f t="shared" si="7429"/>
        <v>1745884.62</v>
      </c>
      <c r="AM1880" s="191">
        <f t="shared" si="7429"/>
        <v>1742206.68</v>
      </c>
      <c r="AN1880" s="191">
        <f t="shared" si="7429"/>
        <v>1738528.74</v>
      </c>
      <c r="AO1880" s="191">
        <f t="shared" si="7429"/>
        <v>1734850.8</v>
      </c>
      <c r="AP1880" s="191">
        <f t="shared" si="7429"/>
        <v>1731172.86</v>
      </c>
      <c r="AQ1880" s="191">
        <f t="shared" si="7429"/>
        <v>1727494.92</v>
      </c>
      <c r="AR1880" s="191">
        <f t="shared" si="7429"/>
        <v>1723816.98</v>
      </c>
      <c r="AS1880" s="191">
        <f t="shared" si="7429"/>
        <v>1720139.04</v>
      </c>
      <c r="AT1880" s="191">
        <f t="shared" si="7429"/>
        <v>1716461.1</v>
      </c>
      <c r="AU1880" s="191">
        <f t="shared" si="7429"/>
        <v>1712783.16</v>
      </c>
      <c r="AV1880" s="223">
        <f t="shared" si="7295"/>
        <v>20794302.990000002</v>
      </c>
      <c r="AW1880" s="191">
        <f t="shared" si="7296"/>
        <v>1709105.22</v>
      </c>
      <c r="AX1880" s="191">
        <f t="shared" si="7297"/>
        <v>1705427.28</v>
      </c>
      <c r="AY1880" s="191">
        <f t="shared" si="7298"/>
        <v>1701749.34</v>
      </c>
      <c r="AZ1880" s="191">
        <f t="shared" si="7299"/>
        <v>1698071.41</v>
      </c>
      <c r="BA1880" s="191">
        <f t="shared" si="7300"/>
        <v>1694393.47</v>
      </c>
      <c r="BB1880" s="191">
        <f t="shared" si="7301"/>
        <v>1690715.53</v>
      </c>
      <c r="BC1880" s="191">
        <f t="shared" si="7302"/>
        <v>1687037.59</v>
      </c>
      <c r="BD1880" s="191">
        <f t="shared" si="7303"/>
        <v>1683359.65</v>
      </c>
      <c r="BE1880" s="191">
        <f t="shared" si="7304"/>
        <v>1679681.71</v>
      </c>
      <c r="BF1880" s="191">
        <f t="shared" si="7305"/>
        <v>1676003.77</v>
      </c>
      <c r="BG1880" s="191">
        <f t="shared" si="7306"/>
        <v>1672325.83</v>
      </c>
      <c r="BH1880" s="191">
        <f t="shared" si="7307"/>
        <v>1668647.89</v>
      </c>
      <c r="BI1880" s="223">
        <f t="shared" si="7308"/>
        <v>20266518.689999998</v>
      </c>
    </row>
    <row r="1881" spans="1:61" ht="15.75" outlineLevel="1" x14ac:dyDescent="0.25">
      <c r="A1881" s="2">
        <f t="shared" si="7398"/>
        <v>35</v>
      </c>
      <c r="B1881" s="86" t="str">
        <f t="shared" si="7398"/>
        <v>PRE-09824</v>
      </c>
      <c r="C1881" s="86" t="str">
        <f t="shared" si="7398"/>
        <v>SPP TAU - Circuit 230602</v>
      </c>
      <c r="D1881" s="2" t="str">
        <f t="shared" si="7398"/>
        <v>PRE-09824.1</v>
      </c>
      <c r="E1881" s="162" t="str">
        <f t="shared" si="7398"/>
        <v>SPP TAU - Circuit 230602</v>
      </c>
      <c r="I1881" s="205">
        <v>0</v>
      </c>
      <c r="J1881" s="191">
        <f t="shared" ref="J1881:U1881" si="7430">ROUND((I1742+J1742)/2,0)</f>
        <v>0</v>
      </c>
      <c r="K1881" s="191">
        <f t="shared" si="7430"/>
        <v>0</v>
      </c>
      <c r="L1881" s="191">
        <f t="shared" si="7430"/>
        <v>0</v>
      </c>
      <c r="M1881" s="191">
        <f t="shared" si="7430"/>
        <v>0</v>
      </c>
      <c r="N1881" s="191">
        <f t="shared" si="7430"/>
        <v>0</v>
      </c>
      <c r="O1881" s="191">
        <f t="shared" si="7430"/>
        <v>0</v>
      </c>
      <c r="P1881" s="191">
        <f t="shared" si="7430"/>
        <v>0</v>
      </c>
      <c r="Q1881" s="191">
        <f t="shared" si="7430"/>
        <v>0</v>
      </c>
      <c r="R1881" s="191">
        <f t="shared" si="7430"/>
        <v>0</v>
      </c>
      <c r="S1881" s="191">
        <f t="shared" si="7430"/>
        <v>0</v>
      </c>
      <c r="T1881" s="191">
        <f t="shared" si="7430"/>
        <v>0</v>
      </c>
      <c r="U1881" s="191">
        <f t="shared" si="7430"/>
        <v>0</v>
      </c>
      <c r="V1881" s="223">
        <f t="shared" si="7287"/>
        <v>0</v>
      </c>
      <c r="W1881" s="191">
        <f t="shared" si="7418"/>
        <v>0</v>
      </c>
      <c r="X1881" s="191">
        <f t="shared" ref="X1881:AH1881" si="7431">ROUND((W1742+X1742)/2,2)</f>
        <v>0</v>
      </c>
      <c r="Y1881" s="191">
        <f t="shared" si="7431"/>
        <v>246.24</v>
      </c>
      <c r="Z1881" s="191">
        <f t="shared" si="7431"/>
        <v>492.47</v>
      </c>
      <c r="AA1881" s="191">
        <f t="shared" si="7431"/>
        <v>31858.98</v>
      </c>
      <c r="AB1881" s="191">
        <f t="shared" si="7431"/>
        <v>70879.75</v>
      </c>
      <c r="AC1881" s="191">
        <f t="shared" si="7431"/>
        <v>82604.2</v>
      </c>
      <c r="AD1881" s="191">
        <f t="shared" si="7431"/>
        <v>132434.97</v>
      </c>
      <c r="AE1881" s="191">
        <f t="shared" si="7431"/>
        <v>409786.56</v>
      </c>
      <c r="AF1881" s="191">
        <f t="shared" si="7431"/>
        <v>984185.91</v>
      </c>
      <c r="AG1881" s="191">
        <f t="shared" si="7431"/>
        <v>1560305.45</v>
      </c>
      <c r="AH1881" s="191">
        <f t="shared" si="7431"/>
        <v>1875300.79</v>
      </c>
      <c r="AI1881" s="223">
        <f t="shared" si="7420"/>
        <v>5148095.32</v>
      </c>
      <c r="AJ1881" s="191">
        <f t="shared" si="7421"/>
        <v>1981984.95</v>
      </c>
      <c r="AK1881" s="191">
        <f t="shared" ref="AK1881:AU1881" si="7432">ROUND((AJ1742+AK1742)/2,2)</f>
        <v>2006984.95</v>
      </c>
      <c r="AL1881" s="191">
        <f t="shared" si="7432"/>
        <v>2006984.95</v>
      </c>
      <c r="AM1881" s="191">
        <f t="shared" si="7432"/>
        <v>2004877.62</v>
      </c>
      <c r="AN1881" s="191">
        <f t="shared" si="7432"/>
        <v>2000662.95</v>
      </c>
      <c r="AO1881" s="191">
        <f t="shared" si="7432"/>
        <v>1996448.29</v>
      </c>
      <c r="AP1881" s="191">
        <f t="shared" si="7432"/>
        <v>1992233.63</v>
      </c>
      <c r="AQ1881" s="191">
        <f t="shared" si="7432"/>
        <v>1988018.96</v>
      </c>
      <c r="AR1881" s="191">
        <f t="shared" si="7432"/>
        <v>1983804.3</v>
      </c>
      <c r="AS1881" s="191">
        <f t="shared" si="7432"/>
        <v>1979589.64</v>
      </c>
      <c r="AT1881" s="191">
        <f t="shared" si="7432"/>
        <v>1975374.97</v>
      </c>
      <c r="AU1881" s="191">
        <f t="shared" si="7432"/>
        <v>1971160.31</v>
      </c>
      <c r="AV1881" s="223">
        <f t="shared" si="7295"/>
        <v>23888125.52</v>
      </c>
      <c r="AW1881" s="191">
        <f t="shared" si="7296"/>
        <v>1966945.65</v>
      </c>
      <c r="AX1881" s="191">
        <f t="shared" si="7297"/>
        <v>1962730.98</v>
      </c>
      <c r="AY1881" s="191">
        <f t="shared" si="7298"/>
        <v>1958516.32</v>
      </c>
      <c r="AZ1881" s="191">
        <f t="shared" si="7299"/>
        <v>1954301.66</v>
      </c>
      <c r="BA1881" s="191">
        <f t="shared" si="7300"/>
        <v>1950086.99</v>
      </c>
      <c r="BB1881" s="191">
        <f t="shared" si="7301"/>
        <v>1945872.33</v>
      </c>
      <c r="BC1881" s="191">
        <f t="shared" si="7302"/>
        <v>1941657.67</v>
      </c>
      <c r="BD1881" s="191">
        <f t="shared" si="7303"/>
        <v>1937443</v>
      </c>
      <c r="BE1881" s="191">
        <f t="shared" si="7304"/>
        <v>1933228.34</v>
      </c>
      <c r="BF1881" s="191">
        <f t="shared" si="7305"/>
        <v>1929013.68</v>
      </c>
      <c r="BG1881" s="191">
        <f t="shared" si="7306"/>
        <v>1924799.01</v>
      </c>
      <c r="BH1881" s="191">
        <f t="shared" si="7307"/>
        <v>1920584.35</v>
      </c>
      <c r="BI1881" s="223">
        <f t="shared" si="7308"/>
        <v>23325179.980000004</v>
      </c>
    </row>
    <row r="1882" spans="1:61" ht="15.75" outlineLevel="1" x14ac:dyDescent="0.25">
      <c r="A1882" s="2">
        <f t="shared" si="7398"/>
        <v>36</v>
      </c>
      <c r="B1882" s="86" t="str">
        <f t="shared" si="7398"/>
        <v>PRE-09825</v>
      </c>
      <c r="C1882" s="86" t="str">
        <f t="shared" si="7398"/>
        <v>SPP TAU - Circuit 230012</v>
      </c>
      <c r="D1882" s="2" t="str">
        <f t="shared" si="7398"/>
        <v>PRE-09825.1</v>
      </c>
      <c r="E1882" s="162" t="str">
        <f t="shared" si="7398"/>
        <v>SPP TAU - Circuit 230012</v>
      </c>
      <c r="I1882" s="205">
        <v>0</v>
      </c>
      <c r="J1882" s="191">
        <f t="shared" ref="J1882:U1882" si="7433">ROUND((I1743+J1743)/2,0)</f>
        <v>0</v>
      </c>
      <c r="K1882" s="191">
        <f t="shared" si="7433"/>
        <v>0</v>
      </c>
      <c r="L1882" s="191">
        <f t="shared" si="7433"/>
        <v>0</v>
      </c>
      <c r="M1882" s="191">
        <f t="shared" si="7433"/>
        <v>0</v>
      </c>
      <c r="N1882" s="191">
        <f t="shared" si="7433"/>
        <v>0</v>
      </c>
      <c r="O1882" s="191">
        <f t="shared" si="7433"/>
        <v>0</v>
      </c>
      <c r="P1882" s="191">
        <f t="shared" si="7433"/>
        <v>0</v>
      </c>
      <c r="Q1882" s="191">
        <f t="shared" si="7433"/>
        <v>0</v>
      </c>
      <c r="R1882" s="191">
        <f t="shared" si="7433"/>
        <v>0</v>
      </c>
      <c r="S1882" s="191">
        <f t="shared" si="7433"/>
        <v>0</v>
      </c>
      <c r="T1882" s="191">
        <f t="shared" si="7433"/>
        <v>0</v>
      </c>
      <c r="U1882" s="191">
        <f t="shared" si="7433"/>
        <v>0</v>
      </c>
      <c r="V1882" s="223">
        <f t="shared" si="7287"/>
        <v>0</v>
      </c>
      <c r="W1882" s="191">
        <f t="shared" si="7418"/>
        <v>0</v>
      </c>
      <c r="X1882" s="191">
        <f t="shared" ref="X1882:AH1882" si="7434">ROUND((W1743+X1743)/2,2)</f>
        <v>0</v>
      </c>
      <c r="Y1882" s="191">
        <f t="shared" si="7434"/>
        <v>0</v>
      </c>
      <c r="Z1882" s="191">
        <f t="shared" si="7434"/>
        <v>0</v>
      </c>
      <c r="AA1882" s="191">
        <f t="shared" si="7434"/>
        <v>0</v>
      </c>
      <c r="AB1882" s="191">
        <f t="shared" si="7434"/>
        <v>0</v>
      </c>
      <c r="AC1882" s="191">
        <f t="shared" si="7434"/>
        <v>0</v>
      </c>
      <c r="AD1882" s="191">
        <f t="shared" si="7434"/>
        <v>358.52</v>
      </c>
      <c r="AE1882" s="191">
        <f t="shared" si="7434"/>
        <v>2383.1799999999998</v>
      </c>
      <c r="AF1882" s="191">
        <f t="shared" si="7434"/>
        <v>4497.72</v>
      </c>
      <c r="AG1882" s="191">
        <f t="shared" si="7434"/>
        <v>6357.5</v>
      </c>
      <c r="AH1882" s="191">
        <f t="shared" si="7434"/>
        <v>132834.82</v>
      </c>
      <c r="AI1882" s="223">
        <f t="shared" si="7420"/>
        <v>146431.74000000002</v>
      </c>
      <c r="AJ1882" s="191">
        <f t="shared" si="7421"/>
        <v>282900.75</v>
      </c>
      <c r="AK1882" s="191">
        <f t="shared" ref="AK1882:AU1882" si="7435">ROUND((AJ1743+AK1743)/2,2)</f>
        <v>307900.75</v>
      </c>
      <c r="AL1882" s="191">
        <f t="shared" si="7435"/>
        <v>307900.75</v>
      </c>
      <c r="AM1882" s="191">
        <f t="shared" si="7435"/>
        <v>307577.45</v>
      </c>
      <c r="AN1882" s="191">
        <f t="shared" si="7435"/>
        <v>306930.86</v>
      </c>
      <c r="AO1882" s="191">
        <f t="shared" si="7435"/>
        <v>306284.26</v>
      </c>
      <c r="AP1882" s="191">
        <f t="shared" si="7435"/>
        <v>305637.65999999997</v>
      </c>
      <c r="AQ1882" s="191">
        <f t="shared" si="7435"/>
        <v>304991.07</v>
      </c>
      <c r="AR1882" s="191">
        <f t="shared" si="7435"/>
        <v>304344.46999999997</v>
      </c>
      <c r="AS1882" s="191">
        <f t="shared" si="7435"/>
        <v>303697.87</v>
      </c>
      <c r="AT1882" s="191">
        <f t="shared" si="7435"/>
        <v>303051.28000000003</v>
      </c>
      <c r="AU1882" s="191">
        <f t="shared" si="7435"/>
        <v>302404.68</v>
      </c>
      <c r="AV1882" s="223">
        <f t="shared" si="7295"/>
        <v>3643621.85</v>
      </c>
      <c r="AW1882" s="191">
        <f t="shared" si="7296"/>
        <v>301758.08000000002</v>
      </c>
      <c r="AX1882" s="191">
        <f t="shared" si="7297"/>
        <v>301111.49</v>
      </c>
      <c r="AY1882" s="191">
        <f t="shared" si="7298"/>
        <v>300464.89</v>
      </c>
      <c r="AZ1882" s="191">
        <f t="shared" si="7299"/>
        <v>299818.28999999998</v>
      </c>
      <c r="BA1882" s="191">
        <f t="shared" si="7300"/>
        <v>299171.7</v>
      </c>
      <c r="BB1882" s="191">
        <f t="shared" si="7301"/>
        <v>298525.09999999998</v>
      </c>
      <c r="BC1882" s="191">
        <f t="shared" si="7302"/>
        <v>297878.5</v>
      </c>
      <c r="BD1882" s="191">
        <f t="shared" si="7303"/>
        <v>297231.90999999997</v>
      </c>
      <c r="BE1882" s="191">
        <f t="shared" si="7304"/>
        <v>296585.31</v>
      </c>
      <c r="BF1882" s="191">
        <f t="shared" si="7305"/>
        <v>295938.71000000002</v>
      </c>
      <c r="BG1882" s="191">
        <f t="shared" si="7306"/>
        <v>295292.12</v>
      </c>
      <c r="BH1882" s="191">
        <f t="shared" si="7307"/>
        <v>294645.52</v>
      </c>
      <c r="BI1882" s="223">
        <f t="shared" si="7308"/>
        <v>3578421.62</v>
      </c>
    </row>
    <row r="1883" spans="1:61" ht="15.75" outlineLevel="1" x14ac:dyDescent="0.25">
      <c r="A1883" s="2">
        <f t="shared" si="7398"/>
        <v>37</v>
      </c>
      <c r="B1883" s="86" t="str">
        <f t="shared" si="7398"/>
        <v>PRE-09826</v>
      </c>
      <c r="C1883" s="86" t="str">
        <f t="shared" si="7398"/>
        <v>SPP TAU - Circuit 230606</v>
      </c>
      <c r="D1883" s="2" t="str">
        <f t="shared" si="7398"/>
        <v>PRE-09826.1</v>
      </c>
      <c r="E1883" s="162" t="str">
        <f t="shared" si="7398"/>
        <v>SPP TAU - Circuit 230606</v>
      </c>
      <c r="I1883" s="205">
        <v>0</v>
      </c>
      <c r="J1883" s="191">
        <f t="shared" ref="J1883:U1883" si="7436">ROUND((I1744+J1744)/2,0)</f>
        <v>0</v>
      </c>
      <c r="K1883" s="191">
        <f t="shared" si="7436"/>
        <v>0</v>
      </c>
      <c r="L1883" s="191">
        <f t="shared" si="7436"/>
        <v>0</v>
      </c>
      <c r="M1883" s="191">
        <f t="shared" si="7436"/>
        <v>0</v>
      </c>
      <c r="N1883" s="191">
        <f t="shared" si="7436"/>
        <v>0</v>
      </c>
      <c r="O1883" s="191">
        <f t="shared" si="7436"/>
        <v>0</v>
      </c>
      <c r="P1883" s="191">
        <f t="shared" si="7436"/>
        <v>0</v>
      </c>
      <c r="Q1883" s="191">
        <f t="shared" si="7436"/>
        <v>0</v>
      </c>
      <c r="R1883" s="191">
        <f t="shared" si="7436"/>
        <v>0</v>
      </c>
      <c r="S1883" s="191">
        <f t="shared" si="7436"/>
        <v>0</v>
      </c>
      <c r="T1883" s="191">
        <f t="shared" si="7436"/>
        <v>0</v>
      </c>
      <c r="U1883" s="191">
        <f t="shared" si="7436"/>
        <v>0</v>
      </c>
      <c r="V1883" s="223">
        <f t="shared" si="7287"/>
        <v>0</v>
      </c>
      <c r="W1883" s="191">
        <f t="shared" si="7418"/>
        <v>0</v>
      </c>
      <c r="X1883" s="191">
        <f t="shared" ref="X1883:AH1883" si="7437">ROUND((W1744+X1744)/2,2)</f>
        <v>0</v>
      </c>
      <c r="Y1883" s="191">
        <f t="shared" si="7437"/>
        <v>0</v>
      </c>
      <c r="Z1883" s="191">
        <f t="shared" si="7437"/>
        <v>0</v>
      </c>
      <c r="AA1883" s="191">
        <f t="shared" si="7437"/>
        <v>0</v>
      </c>
      <c r="AB1883" s="191">
        <f t="shared" si="7437"/>
        <v>0</v>
      </c>
      <c r="AC1883" s="191">
        <f t="shared" si="7437"/>
        <v>131.33000000000001</v>
      </c>
      <c r="AD1883" s="191">
        <f t="shared" si="7437"/>
        <v>235.83</v>
      </c>
      <c r="AE1883" s="191">
        <f t="shared" si="7437"/>
        <v>2810.18</v>
      </c>
      <c r="AF1883" s="191">
        <f t="shared" si="7437"/>
        <v>188327.32</v>
      </c>
      <c r="AG1883" s="191">
        <f t="shared" si="7437"/>
        <v>484125.91</v>
      </c>
      <c r="AH1883" s="191">
        <f t="shared" si="7437"/>
        <v>646695.21</v>
      </c>
      <c r="AI1883" s="223">
        <f t="shared" si="7420"/>
        <v>1322325.7799999998</v>
      </c>
      <c r="AJ1883" s="191">
        <f t="shared" si="7421"/>
        <v>696381.88</v>
      </c>
      <c r="AK1883" s="191">
        <f t="shared" ref="AK1883:AU1883" si="7438">ROUND((AJ1744+AK1744)/2,2)</f>
        <v>801381.88</v>
      </c>
      <c r="AL1883" s="191">
        <f t="shared" si="7438"/>
        <v>906381.88</v>
      </c>
      <c r="AM1883" s="191">
        <f t="shared" si="7438"/>
        <v>906381.88</v>
      </c>
      <c r="AN1883" s="191">
        <f t="shared" si="7438"/>
        <v>905430.18</v>
      </c>
      <c r="AO1883" s="191">
        <f t="shared" si="7438"/>
        <v>903526.78</v>
      </c>
      <c r="AP1883" s="191">
        <f t="shared" si="7438"/>
        <v>901623.38</v>
      </c>
      <c r="AQ1883" s="191">
        <f t="shared" si="7438"/>
        <v>899719.98</v>
      </c>
      <c r="AR1883" s="191">
        <f t="shared" si="7438"/>
        <v>897816.58</v>
      </c>
      <c r="AS1883" s="191">
        <f t="shared" si="7438"/>
        <v>895913.18</v>
      </c>
      <c r="AT1883" s="191">
        <f t="shared" si="7438"/>
        <v>894009.77</v>
      </c>
      <c r="AU1883" s="191">
        <f t="shared" si="7438"/>
        <v>892106.37</v>
      </c>
      <c r="AV1883" s="223">
        <f t="shared" si="7295"/>
        <v>10500673.739999998</v>
      </c>
      <c r="AW1883" s="191">
        <f t="shared" si="7296"/>
        <v>890202.97</v>
      </c>
      <c r="AX1883" s="191">
        <f t="shared" si="7297"/>
        <v>888299.57</v>
      </c>
      <c r="AY1883" s="191">
        <f t="shared" si="7298"/>
        <v>886396.17</v>
      </c>
      <c r="AZ1883" s="191">
        <f t="shared" si="7299"/>
        <v>884492.77</v>
      </c>
      <c r="BA1883" s="191">
        <f t="shared" si="7300"/>
        <v>882589.37</v>
      </c>
      <c r="BB1883" s="191">
        <f t="shared" si="7301"/>
        <v>880685.97</v>
      </c>
      <c r="BC1883" s="191">
        <f t="shared" si="7302"/>
        <v>878782.57</v>
      </c>
      <c r="BD1883" s="191">
        <f t="shared" si="7303"/>
        <v>876879.17</v>
      </c>
      <c r="BE1883" s="191">
        <f t="shared" si="7304"/>
        <v>874975.77</v>
      </c>
      <c r="BF1883" s="191">
        <f t="shared" si="7305"/>
        <v>873072.36</v>
      </c>
      <c r="BG1883" s="191">
        <f t="shared" si="7306"/>
        <v>871168.96</v>
      </c>
      <c r="BH1883" s="191">
        <f t="shared" si="7307"/>
        <v>869265.56</v>
      </c>
      <c r="BI1883" s="223">
        <f t="shared" si="7308"/>
        <v>10556811.209999999</v>
      </c>
    </row>
    <row r="1884" spans="1:61" ht="15.75" outlineLevel="1" x14ac:dyDescent="0.25">
      <c r="A1884" s="2">
        <f t="shared" si="7398"/>
        <v>38</v>
      </c>
      <c r="B1884" s="86" t="str">
        <f t="shared" si="7398"/>
        <v>PRE-09827</v>
      </c>
      <c r="C1884" s="86" t="str">
        <f t="shared" si="7398"/>
        <v>SPP TAU - Circuit 230033</v>
      </c>
      <c r="D1884" s="2" t="str">
        <f t="shared" si="7398"/>
        <v>PRE-09827.1</v>
      </c>
      <c r="E1884" s="162" t="str">
        <f t="shared" si="7398"/>
        <v>SPP TAU - Circuit 230033</v>
      </c>
      <c r="I1884" s="205">
        <v>0</v>
      </c>
      <c r="J1884" s="191">
        <f t="shared" ref="J1884:U1884" si="7439">ROUND((I1745+J1745)/2,0)</f>
        <v>0</v>
      </c>
      <c r="K1884" s="191">
        <f t="shared" si="7439"/>
        <v>0</v>
      </c>
      <c r="L1884" s="191">
        <f t="shared" si="7439"/>
        <v>0</v>
      </c>
      <c r="M1884" s="191">
        <f t="shared" si="7439"/>
        <v>0</v>
      </c>
      <c r="N1884" s="191">
        <f t="shared" si="7439"/>
        <v>0</v>
      </c>
      <c r="O1884" s="191">
        <f t="shared" si="7439"/>
        <v>0</v>
      </c>
      <c r="P1884" s="191">
        <f t="shared" si="7439"/>
        <v>0</v>
      </c>
      <c r="Q1884" s="191">
        <f t="shared" si="7439"/>
        <v>0</v>
      </c>
      <c r="R1884" s="191">
        <f t="shared" si="7439"/>
        <v>0</v>
      </c>
      <c r="S1884" s="191">
        <f t="shared" si="7439"/>
        <v>0</v>
      </c>
      <c r="T1884" s="191">
        <f t="shared" si="7439"/>
        <v>0</v>
      </c>
      <c r="U1884" s="191">
        <f t="shared" si="7439"/>
        <v>0</v>
      </c>
      <c r="V1884" s="223">
        <f t="shared" si="7287"/>
        <v>0</v>
      </c>
      <c r="W1884" s="191">
        <f t="shared" si="7418"/>
        <v>0</v>
      </c>
      <c r="X1884" s="191">
        <f t="shared" ref="X1884:AH1884" si="7440">ROUND((W1745+X1745)/2,2)</f>
        <v>0</v>
      </c>
      <c r="Y1884" s="191">
        <f t="shared" si="7440"/>
        <v>0</v>
      </c>
      <c r="Z1884" s="191">
        <f t="shared" si="7440"/>
        <v>0</v>
      </c>
      <c r="AA1884" s="191">
        <f t="shared" si="7440"/>
        <v>0</v>
      </c>
      <c r="AB1884" s="191">
        <f t="shared" si="7440"/>
        <v>0</v>
      </c>
      <c r="AC1884" s="191">
        <f t="shared" si="7440"/>
        <v>220.63</v>
      </c>
      <c r="AD1884" s="191">
        <f t="shared" si="7440"/>
        <v>400.42</v>
      </c>
      <c r="AE1884" s="191">
        <f t="shared" si="7440"/>
        <v>1871.3</v>
      </c>
      <c r="AF1884" s="191">
        <f t="shared" si="7440"/>
        <v>3383.01</v>
      </c>
      <c r="AG1884" s="191">
        <f t="shared" si="7440"/>
        <v>3751.88</v>
      </c>
      <c r="AH1884" s="191">
        <f t="shared" si="7440"/>
        <v>5830</v>
      </c>
      <c r="AI1884" s="223">
        <f t="shared" si="7420"/>
        <v>15457.240000000002</v>
      </c>
      <c r="AJ1884" s="191">
        <f t="shared" si="7421"/>
        <v>7539.25</v>
      </c>
      <c r="AK1884" s="191">
        <f t="shared" ref="AK1884:AU1884" si="7441">ROUND((AJ1745+AK1745)/2,2)</f>
        <v>7539.25</v>
      </c>
      <c r="AL1884" s="191">
        <f t="shared" si="7441"/>
        <v>154889.01</v>
      </c>
      <c r="AM1884" s="191">
        <f t="shared" si="7441"/>
        <v>302238.77</v>
      </c>
      <c r="AN1884" s="191">
        <f t="shared" si="7441"/>
        <v>301921.42</v>
      </c>
      <c r="AO1884" s="191">
        <f t="shared" si="7441"/>
        <v>301286.71999999997</v>
      </c>
      <c r="AP1884" s="191">
        <f t="shared" si="7441"/>
        <v>300652.03000000003</v>
      </c>
      <c r="AQ1884" s="191">
        <f t="shared" si="7441"/>
        <v>300017.33</v>
      </c>
      <c r="AR1884" s="191">
        <f t="shared" si="7441"/>
        <v>299382.63</v>
      </c>
      <c r="AS1884" s="191">
        <f t="shared" si="7441"/>
        <v>298747.93</v>
      </c>
      <c r="AT1884" s="191">
        <f t="shared" si="7441"/>
        <v>298113.24</v>
      </c>
      <c r="AU1884" s="191">
        <f t="shared" si="7441"/>
        <v>297478.53999999998</v>
      </c>
      <c r="AV1884" s="223">
        <f t="shared" si="7295"/>
        <v>2869806.12</v>
      </c>
      <c r="AW1884" s="191">
        <f t="shared" si="7296"/>
        <v>296843.84000000003</v>
      </c>
      <c r="AX1884" s="191">
        <f t="shared" si="7297"/>
        <v>296209.14</v>
      </c>
      <c r="AY1884" s="191">
        <f t="shared" si="7298"/>
        <v>295574.44</v>
      </c>
      <c r="AZ1884" s="191">
        <f t="shared" si="7299"/>
        <v>294939.75</v>
      </c>
      <c r="BA1884" s="191">
        <f t="shared" si="7300"/>
        <v>294305.05</v>
      </c>
      <c r="BB1884" s="191">
        <f t="shared" si="7301"/>
        <v>293670.34999999998</v>
      </c>
      <c r="BC1884" s="191">
        <f t="shared" si="7302"/>
        <v>293035.65000000002</v>
      </c>
      <c r="BD1884" s="191">
        <f t="shared" si="7303"/>
        <v>292400.96000000002</v>
      </c>
      <c r="BE1884" s="191">
        <f t="shared" si="7304"/>
        <v>291766.26</v>
      </c>
      <c r="BF1884" s="191">
        <f t="shared" si="7305"/>
        <v>291131.56</v>
      </c>
      <c r="BG1884" s="191">
        <f t="shared" si="7306"/>
        <v>290496.86</v>
      </c>
      <c r="BH1884" s="191">
        <f t="shared" si="7307"/>
        <v>289862.17</v>
      </c>
      <c r="BI1884" s="223">
        <f t="shared" si="7308"/>
        <v>3520236.0299999993</v>
      </c>
    </row>
    <row r="1885" spans="1:61" ht="15.75" outlineLevel="1" x14ac:dyDescent="0.25">
      <c r="A1885" s="2">
        <f t="shared" si="7398"/>
        <v>39</v>
      </c>
      <c r="B1885" s="86" t="str">
        <f t="shared" si="7398"/>
        <v>PRE-09828</v>
      </c>
      <c r="C1885" s="86" t="str">
        <f t="shared" si="7398"/>
        <v>SPP TAU - Circuit 230609</v>
      </c>
      <c r="D1885" s="2" t="str">
        <f t="shared" si="7398"/>
        <v>PRE-09828.1</v>
      </c>
      <c r="E1885" s="162" t="str">
        <f t="shared" si="7398"/>
        <v>SPP TAU - Circuit 230609</v>
      </c>
      <c r="I1885" s="205">
        <v>0</v>
      </c>
      <c r="J1885" s="191">
        <f t="shared" ref="J1885:U1885" si="7442">ROUND((I1746+J1746)/2,0)</f>
        <v>0</v>
      </c>
      <c r="K1885" s="191">
        <f t="shared" si="7442"/>
        <v>0</v>
      </c>
      <c r="L1885" s="191">
        <f t="shared" si="7442"/>
        <v>0</v>
      </c>
      <c r="M1885" s="191">
        <f t="shared" si="7442"/>
        <v>0</v>
      </c>
      <c r="N1885" s="191">
        <f t="shared" si="7442"/>
        <v>0</v>
      </c>
      <c r="O1885" s="191">
        <f t="shared" si="7442"/>
        <v>0</v>
      </c>
      <c r="P1885" s="191">
        <f t="shared" si="7442"/>
        <v>0</v>
      </c>
      <c r="Q1885" s="191">
        <f t="shared" si="7442"/>
        <v>0</v>
      </c>
      <c r="R1885" s="191">
        <f t="shared" si="7442"/>
        <v>0</v>
      </c>
      <c r="S1885" s="191">
        <f t="shared" si="7442"/>
        <v>0</v>
      </c>
      <c r="T1885" s="191">
        <f t="shared" si="7442"/>
        <v>0</v>
      </c>
      <c r="U1885" s="191">
        <f t="shared" si="7442"/>
        <v>0</v>
      </c>
      <c r="V1885" s="223">
        <f t="shared" si="7287"/>
        <v>0</v>
      </c>
      <c r="W1885" s="191">
        <f t="shared" si="7418"/>
        <v>0</v>
      </c>
      <c r="X1885" s="191">
        <f t="shared" ref="X1885:AH1885" si="7443">ROUND((W1746+X1746)/2,2)</f>
        <v>0</v>
      </c>
      <c r="Y1885" s="191">
        <f t="shared" si="7443"/>
        <v>0</v>
      </c>
      <c r="Z1885" s="191">
        <f t="shared" si="7443"/>
        <v>0</v>
      </c>
      <c r="AA1885" s="191">
        <f t="shared" si="7443"/>
        <v>0</v>
      </c>
      <c r="AB1885" s="191">
        <f t="shared" si="7443"/>
        <v>0</v>
      </c>
      <c r="AC1885" s="191">
        <f t="shared" si="7443"/>
        <v>131.33000000000001</v>
      </c>
      <c r="AD1885" s="191">
        <f t="shared" si="7443"/>
        <v>769.01</v>
      </c>
      <c r="AE1885" s="191">
        <f t="shared" si="7443"/>
        <v>1432.19</v>
      </c>
      <c r="AF1885" s="191">
        <f t="shared" si="7443"/>
        <v>1589.01</v>
      </c>
      <c r="AG1885" s="191">
        <f t="shared" si="7443"/>
        <v>63907.08</v>
      </c>
      <c r="AH1885" s="191">
        <f t="shared" si="7443"/>
        <v>152641.82</v>
      </c>
      <c r="AI1885" s="223">
        <f t="shared" si="7420"/>
        <v>220470.44</v>
      </c>
      <c r="AJ1885" s="191">
        <f t="shared" si="7421"/>
        <v>179058.5</v>
      </c>
      <c r="AK1885" s="191">
        <f t="shared" ref="AK1885:AU1885" si="7444">ROUND((AJ1746+AK1746)/2,2)</f>
        <v>179058.5</v>
      </c>
      <c r="AL1885" s="191">
        <f t="shared" si="7444"/>
        <v>231683.52</v>
      </c>
      <c r="AM1885" s="191">
        <f t="shared" si="7444"/>
        <v>284308.53000000003</v>
      </c>
      <c r="AN1885" s="191">
        <f t="shared" si="7444"/>
        <v>284010</v>
      </c>
      <c r="AO1885" s="191">
        <f t="shared" si="7444"/>
        <v>283412.95</v>
      </c>
      <c r="AP1885" s="191">
        <f t="shared" si="7444"/>
        <v>282815.90000000002</v>
      </c>
      <c r="AQ1885" s="191">
        <f t="shared" si="7444"/>
        <v>282218.84999999998</v>
      </c>
      <c r="AR1885" s="191">
        <f t="shared" si="7444"/>
        <v>281621.8</v>
      </c>
      <c r="AS1885" s="191">
        <f t="shared" si="7444"/>
        <v>281024.75</v>
      </c>
      <c r="AT1885" s="191">
        <f t="shared" si="7444"/>
        <v>280427.7</v>
      </c>
      <c r="AU1885" s="191">
        <f t="shared" si="7444"/>
        <v>279830.64</v>
      </c>
      <c r="AV1885" s="223">
        <f t="shared" si="7295"/>
        <v>3129471.64</v>
      </c>
      <c r="AW1885" s="191">
        <f t="shared" si="7296"/>
        <v>279233.59000000003</v>
      </c>
      <c r="AX1885" s="191">
        <f t="shared" si="7297"/>
        <v>278636.53999999998</v>
      </c>
      <c r="AY1885" s="191">
        <f t="shared" si="7298"/>
        <v>278039.49</v>
      </c>
      <c r="AZ1885" s="191">
        <f t="shared" si="7299"/>
        <v>277442.44</v>
      </c>
      <c r="BA1885" s="191">
        <f t="shared" si="7300"/>
        <v>276845.39</v>
      </c>
      <c r="BB1885" s="191">
        <f t="shared" si="7301"/>
        <v>276248.34000000003</v>
      </c>
      <c r="BC1885" s="191">
        <f t="shared" si="7302"/>
        <v>275651.28999999998</v>
      </c>
      <c r="BD1885" s="191">
        <f t="shared" si="7303"/>
        <v>275054.23</v>
      </c>
      <c r="BE1885" s="191">
        <f t="shared" si="7304"/>
        <v>274457.18</v>
      </c>
      <c r="BF1885" s="191">
        <f t="shared" si="7305"/>
        <v>273860.13</v>
      </c>
      <c r="BG1885" s="191">
        <f t="shared" si="7306"/>
        <v>273263.08</v>
      </c>
      <c r="BH1885" s="191">
        <f t="shared" si="7307"/>
        <v>272666.03000000003</v>
      </c>
      <c r="BI1885" s="223">
        <f t="shared" si="7308"/>
        <v>3311397.7300000004</v>
      </c>
    </row>
    <row r="1886" spans="1:61" ht="15.75" outlineLevel="1" x14ac:dyDescent="0.25">
      <c r="A1886" s="2">
        <f t="shared" ref="A1886:E1895" si="7445">A1747</f>
        <v>40</v>
      </c>
      <c r="B1886" s="86" t="str">
        <f t="shared" si="7445"/>
        <v>PRE-09829</v>
      </c>
      <c r="C1886" s="86" t="str">
        <f t="shared" si="7445"/>
        <v>SPP TAU - Circuit 230013</v>
      </c>
      <c r="D1886" s="2" t="str">
        <f t="shared" si="7445"/>
        <v>PRE-09829.1</v>
      </c>
      <c r="E1886" s="162" t="str">
        <f t="shared" si="7445"/>
        <v>SPP TAU - Circuit 230013</v>
      </c>
      <c r="I1886" s="205">
        <v>0</v>
      </c>
      <c r="J1886" s="191">
        <f t="shared" ref="J1886:U1886" si="7446">ROUND((I1747+J1747)/2,0)</f>
        <v>0</v>
      </c>
      <c r="K1886" s="191">
        <f t="shared" si="7446"/>
        <v>0</v>
      </c>
      <c r="L1886" s="191">
        <f t="shared" si="7446"/>
        <v>0</v>
      </c>
      <c r="M1886" s="191">
        <f t="shared" si="7446"/>
        <v>0</v>
      </c>
      <c r="N1886" s="191">
        <f t="shared" si="7446"/>
        <v>0</v>
      </c>
      <c r="O1886" s="191">
        <f t="shared" si="7446"/>
        <v>0</v>
      </c>
      <c r="P1886" s="191">
        <f t="shared" si="7446"/>
        <v>0</v>
      </c>
      <c r="Q1886" s="191">
        <f t="shared" si="7446"/>
        <v>0</v>
      </c>
      <c r="R1886" s="191">
        <f t="shared" si="7446"/>
        <v>0</v>
      </c>
      <c r="S1886" s="191">
        <f t="shared" si="7446"/>
        <v>0</v>
      </c>
      <c r="T1886" s="191">
        <f t="shared" si="7446"/>
        <v>0</v>
      </c>
      <c r="U1886" s="191">
        <f t="shared" si="7446"/>
        <v>0</v>
      </c>
      <c r="V1886" s="223">
        <f t="shared" si="7287"/>
        <v>0</v>
      </c>
      <c r="W1886" s="191">
        <f t="shared" si="7418"/>
        <v>0</v>
      </c>
      <c r="X1886" s="191">
        <f t="shared" ref="X1886:AH1886" si="7447">ROUND((W1747+X1747)/2,2)</f>
        <v>0</v>
      </c>
      <c r="Y1886" s="191">
        <f t="shared" si="7447"/>
        <v>0</v>
      </c>
      <c r="Z1886" s="191">
        <f t="shared" si="7447"/>
        <v>0</v>
      </c>
      <c r="AA1886" s="191">
        <f t="shared" si="7447"/>
        <v>0</v>
      </c>
      <c r="AB1886" s="191">
        <f t="shared" si="7447"/>
        <v>0</v>
      </c>
      <c r="AC1886" s="191">
        <f t="shared" si="7447"/>
        <v>82.74</v>
      </c>
      <c r="AD1886" s="191">
        <f t="shared" si="7447"/>
        <v>390.44</v>
      </c>
      <c r="AE1886" s="191">
        <f t="shared" si="7447"/>
        <v>2537.89</v>
      </c>
      <c r="AF1886" s="191">
        <f t="shared" si="7447"/>
        <v>4746.57</v>
      </c>
      <c r="AG1886" s="191">
        <f t="shared" si="7447"/>
        <v>5445.52</v>
      </c>
      <c r="AH1886" s="191">
        <f t="shared" si="7447"/>
        <v>6760.75</v>
      </c>
      <c r="AI1886" s="223">
        <f t="shared" si="7420"/>
        <v>19963.91</v>
      </c>
      <c r="AJ1886" s="191">
        <f t="shared" si="7421"/>
        <v>7663.23</v>
      </c>
      <c r="AK1886" s="191">
        <f t="shared" ref="AK1886:AU1886" si="7448">ROUND((AJ1747+AK1747)/2,2)</f>
        <v>7663.23</v>
      </c>
      <c r="AL1886" s="191">
        <f t="shared" si="7448"/>
        <v>49763.23</v>
      </c>
      <c r="AM1886" s="191">
        <f t="shared" si="7448"/>
        <v>260263.23</v>
      </c>
      <c r="AN1886" s="191">
        <f t="shared" si="7448"/>
        <v>428663.23</v>
      </c>
      <c r="AO1886" s="191">
        <f t="shared" si="7448"/>
        <v>428213.14</v>
      </c>
      <c r="AP1886" s="191">
        <f t="shared" si="7448"/>
        <v>427312.95</v>
      </c>
      <c r="AQ1886" s="191">
        <f t="shared" si="7448"/>
        <v>426412.76</v>
      </c>
      <c r="AR1886" s="191">
        <f t="shared" si="7448"/>
        <v>425512.57</v>
      </c>
      <c r="AS1886" s="191">
        <f t="shared" si="7448"/>
        <v>424612.38</v>
      </c>
      <c r="AT1886" s="191">
        <f t="shared" si="7448"/>
        <v>423712.19</v>
      </c>
      <c r="AU1886" s="191">
        <f t="shared" si="7448"/>
        <v>422812</v>
      </c>
      <c r="AV1886" s="223">
        <f t="shared" si="7295"/>
        <v>3732604.1399999997</v>
      </c>
      <c r="AW1886" s="191">
        <f t="shared" si="7296"/>
        <v>421911.82</v>
      </c>
      <c r="AX1886" s="191">
        <f t="shared" si="7297"/>
        <v>421011.63</v>
      </c>
      <c r="AY1886" s="191">
        <f t="shared" si="7298"/>
        <v>420111.44</v>
      </c>
      <c r="AZ1886" s="191">
        <f t="shared" si="7299"/>
        <v>419211.25</v>
      </c>
      <c r="BA1886" s="191">
        <f t="shared" si="7300"/>
        <v>418311.06</v>
      </c>
      <c r="BB1886" s="191">
        <f t="shared" si="7301"/>
        <v>417410.87</v>
      </c>
      <c r="BC1886" s="191">
        <f t="shared" si="7302"/>
        <v>416510.68</v>
      </c>
      <c r="BD1886" s="191">
        <f t="shared" si="7303"/>
        <v>415610.5</v>
      </c>
      <c r="BE1886" s="191">
        <f t="shared" si="7304"/>
        <v>414710.31</v>
      </c>
      <c r="BF1886" s="191">
        <f t="shared" si="7305"/>
        <v>413810.12</v>
      </c>
      <c r="BG1886" s="191">
        <f t="shared" si="7306"/>
        <v>412909.93</v>
      </c>
      <c r="BH1886" s="191">
        <f t="shared" si="7307"/>
        <v>412009.74</v>
      </c>
      <c r="BI1886" s="223">
        <f t="shared" si="7308"/>
        <v>5003529.3500000006</v>
      </c>
    </row>
    <row r="1887" spans="1:61" ht="15.75" outlineLevel="1" x14ac:dyDescent="0.25">
      <c r="A1887" s="2">
        <f t="shared" si="7445"/>
        <v>41</v>
      </c>
      <c r="B1887" s="86" t="str">
        <f t="shared" si="7445"/>
        <v>PRE-09830</v>
      </c>
      <c r="C1887" s="86" t="str">
        <f t="shared" si="7445"/>
        <v>SPP TAU - Circuit 66030</v>
      </c>
      <c r="D1887" s="2" t="str">
        <f t="shared" si="7445"/>
        <v>PRE-09830.1</v>
      </c>
      <c r="E1887" s="162" t="str">
        <f t="shared" si="7445"/>
        <v>SPP TAU - Circuit 66030</v>
      </c>
      <c r="I1887" s="205">
        <v>0</v>
      </c>
      <c r="J1887" s="191">
        <f t="shared" ref="J1887:U1887" si="7449">ROUND((I1748+J1748)/2,0)</f>
        <v>0</v>
      </c>
      <c r="K1887" s="191">
        <f t="shared" si="7449"/>
        <v>0</v>
      </c>
      <c r="L1887" s="191">
        <f t="shared" si="7449"/>
        <v>0</v>
      </c>
      <c r="M1887" s="191">
        <f t="shared" si="7449"/>
        <v>0</v>
      </c>
      <c r="N1887" s="191">
        <f t="shared" si="7449"/>
        <v>0</v>
      </c>
      <c r="O1887" s="191">
        <f t="shared" si="7449"/>
        <v>0</v>
      </c>
      <c r="P1887" s="191">
        <f t="shared" si="7449"/>
        <v>0</v>
      </c>
      <c r="Q1887" s="191">
        <f t="shared" si="7449"/>
        <v>0</v>
      </c>
      <c r="R1887" s="191">
        <f t="shared" si="7449"/>
        <v>0</v>
      </c>
      <c r="S1887" s="191">
        <f t="shared" si="7449"/>
        <v>0</v>
      </c>
      <c r="T1887" s="191">
        <f t="shared" si="7449"/>
        <v>0</v>
      </c>
      <c r="U1887" s="191">
        <f t="shared" si="7449"/>
        <v>0</v>
      </c>
      <c r="V1887" s="223">
        <f t="shared" si="7287"/>
        <v>0</v>
      </c>
      <c r="W1887" s="191">
        <f t="shared" si="7418"/>
        <v>0</v>
      </c>
      <c r="X1887" s="191">
        <f t="shared" ref="X1887:AH1887" si="7450">ROUND((W1748+X1748)/2,2)</f>
        <v>0</v>
      </c>
      <c r="Y1887" s="191">
        <f t="shared" si="7450"/>
        <v>0</v>
      </c>
      <c r="Z1887" s="191">
        <f t="shared" si="7450"/>
        <v>0</v>
      </c>
      <c r="AA1887" s="191">
        <f t="shared" si="7450"/>
        <v>0</v>
      </c>
      <c r="AB1887" s="191">
        <f t="shared" si="7450"/>
        <v>0</v>
      </c>
      <c r="AC1887" s="191">
        <f t="shared" si="7450"/>
        <v>65.66</v>
      </c>
      <c r="AD1887" s="191">
        <f t="shared" si="7450"/>
        <v>131.32</v>
      </c>
      <c r="AE1887" s="191">
        <f t="shared" si="7450"/>
        <v>131.32</v>
      </c>
      <c r="AF1887" s="191">
        <f t="shared" si="7450"/>
        <v>4798.51</v>
      </c>
      <c r="AG1887" s="191">
        <f t="shared" si="7450"/>
        <v>11848.85</v>
      </c>
      <c r="AH1887" s="191">
        <f t="shared" si="7450"/>
        <v>15641.42</v>
      </c>
      <c r="AI1887" s="223">
        <f t="shared" si="7420"/>
        <v>32617.08</v>
      </c>
      <c r="AJ1887" s="191">
        <f t="shared" si="7421"/>
        <v>17050.849999999999</v>
      </c>
      <c r="AK1887" s="191">
        <f t="shared" ref="AK1887:AU1887" si="7451">ROUND((AJ1748+AK1748)/2,2)</f>
        <v>17050.849999999999</v>
      </c>
      <c r="AL1887" s="191">
        <f t="shared" si="7451"/>
        <v>17050.849999999999</v>
      </c>
      <c r="AM1887" s="191">
        <f t="shared" si="7451"/>
        <v>506490.85</v>
      </c>
      <c r="AN1887" s="191">
        <f t="shared" si="7451"/>
        <v>1255945.8500000001</v>
      </c>
      <c r="AO1887" s="191">
        <f t="shared" si="7451"/>
        <v>1515960.85</v>
      </c>
      <c r="AP1887" s="191">
        <f t="shared" si="7451"/>
        <v>1514369.09</v>
      </c>
      <c r="AQ1887" s="191">
        <f t="shared" si="7451"/>
        <v>1511185.58</v>
      </c>
      <c r="AR1887" s="191">
        <f t="shared" si="7451"/>
        <v>1508002.06</v>
      </c>
      <c r="AS1887" s="191">
        <f t="shared" si="7451"/>
        <v>1504818.54</v>
      </c>
      <c r="AT1887" s="191">
        <f t="shared" si="7451"/>
        <v>1501635.03</v>
      </c>
      <c r="AU1887" s="191">
        <f t="shared" si="7451"/>
        <v>1498451.51</v>
      </c>
      <c r="AV1887" s="223">
        <f t="shared" si="7295"/>
        <v>12368011.91</v>
      </c>
      <c r="AW1887" s="191">
        <f t="shared" si="7296"/>
        <v>1495268</v>
      </c>
      <c r="AX1887" s="191">
        <f t="shared" si="7297"/>
        <v>1492084.48</v>
      </c>
      <c r="AY1887" s="191">
        <f t="shared" si="7298"/>
        <v>1488900.97</v>
      </c>
      <c r="AZ1887" s="191">
        <f t="shared" si="7299"/>
        <v>1485717.45</v>
      </c>
      <c r="BA1887" s="191">
        <f t="shared" si="7300"/>
        <v>1482533.93</v>
      </c>
      <c r="BB1887" s="191">
        <f t="shared" si="7301"/>
        <v>1479350.42</v>
      </c>
      <c r="BC1887" s="191">
        <f t="shared" si="7302"/>
        <v>1476166.9</v>
      </c>
      <c r="BD1887" s="191">
        <f t="shared" si="7303"/>
        <v>1472983.39</v>
      </c>
      <c r="BE1887" s="191">
        <f t="shared" si="7304"/>
        <v>1469799.87</v>
      </c>
      <c r="BF1887" s="191">
        <f t="shared" si="7305"/>
        <v>1466616.36</v>
      </c>
      <c r="BG1887" s="191">
        <f t="shared" si="7306"/>
        <v>1463432.84</v>
      </c>
      <c r="BH1887" s="191">
        <f t="shared" si="7307"/>
        <v>1460249.32</v>
      </c>
      <c r="BI1887" s="223">
        <f t="shared" si="7308"/>
        <v>17733103.93</v>
      </c>
    </row>
    <row r="1888" spans="1:61" ht="15.75" outlineLevel="1" x14ac:dyDescent="0.25">
      <c r="A1888" s="2">
        <f t="shared" si="7445"/>
        <v>42</v>
      </c>
      <c r="B1888" s="86" t="str">
        <f t="shared" si="7445"/>
        <v>PRE-09831</v>
      </c>
      <c r="C1888" s="86" t="str">
        <f t="shared" si="7445"/>
        <v>SPP TAU - Circuit 66025</v>
      </c>
      <c r="D1888" s="2" t="str">
        <f t="shared" si="7445"/>
        <v>PRE-09831.1</v>
      </c>
      <c r="E1888" s="162" t="str">
        <f t="shared" si="7445"/>
        <v>SPP TAU - Circuit 66025</v>
      </c>
      <c r="I1888" s="205">
        <v>0</v>
      </c>
      <c r="J1888" s="191">
        <f t="shared" ref="J1888:U1888" si="7452">ROUND((I1749+J1749)/2,0)</f>
        <v>0</v>
      </c>
      <c r="K1888" s="191">
        <f t="shared" si="7452"/>
        <v>0</v>
      </c>
      <c r="L1888" s="191">
        <f t="shared" si="7452"/>
        <v>0</v>
      </c>
      <c r="M1888" s="191">
        <f t="shared" si="7452"/>
        <v>0</v>
      </c>
      <c r="N1888" s="191">
        <f t="shared" si="7452"/>
        <v>0</v>
      </c>
      <c r="O1888" s="191">
        <f t="shared" si="7452"/>
        <v>0</v>
      </c>
      <c r="P1888" s="191">
        <f t="shared" si="7452"/>
        <v>0</v>
      </c>
      <c r="Q1888" s="191">
        <f t="shared" si="7452"/>
        <v>0</v>
      </c>
      <c r="R1888" s="191">
        <f t="shared" si="7452"/>
        <v>0</v>
      </c>
      <c r="S1888" s="191">
        <f t="shared" si="7452"/>
        <v>0</v>
      </c>
      <c r="T1888" s="191">
        <f t="shared" si="7452"/>
        <v>0</v>
      </c>
      <c r="U1888" s="191">
        <f t="shared" si="7452"/>
        <v>0</v>
      </c>
      <c r="V1888" s="223">
        <f t="shared" si="7287"/>
        <v>0</v>
      </c>
      <c r="W1888" s="191">
        <f t="shared" si="7418"/>
        <v>0</v>
      </c>
      <c r="X1888" s="191">
        <f t="shared" ref="X1888:AH1888" si="7453">ROUND((W1749+X1749)/2,2)</f>
        <v>0</v>
      </c>
      <c r="Y1888" s="191">
        <f t="shared" si="7453"/>
        <v>352.94</v>
      </c>
      <c r="Z1888" s="191">
        <f t="shared" si="7453"/>
        <v>705.87</v>
      </c>
      <c r="AA1888" s="191">
        <f t="shared" si="7453"/>
        <v>705.87</v>
      </c>
      <c r="AB1888" s="191">
        <f t="shared" si="7453"/>
        <v>6732.19</v>
      </c>
      <c r="AC1888" s="191">
        <f t="shared" si="7453"/>
        <v>20580.349999999999</v>
      </c>
      <c r="AD1888" s="191">
        <f t="shared" si="7453"/>
        <v>64871.03</v>
      </c>
      <c r="AE1888" s="191">
        <f t="shared" si="7453"/>
        <v>258692.14</v>
      </c>
      <c r="AF1888" s="191">
        <f t="shared" si="7453"/>
        <v>616946.59</v>
      </c>
      <c r="AG1888" s="191">
        <f t="shared" si="7453"/>
        <v>1181138.58</v>
      </c>
      <c r="AH1888" s="191">
        <f t="shared" si="7453"/>
        <v>1654936.16</v>
      </c>
      <c r="AI1888" s="223">
        <f t="shared" si="7420"/>
        <v>3805661.7199999997</v>
      </c>
      <c r="AJ1888" s="191">
        <f t="shared" si="7421"/>
        <v>1765443.93</v>
      </c>
      <c r="AK1888" s="191">
        <f t="shared" ref="AK1888:AU1888" si="7454">ROUND((AJ1749+AK1749)/2,2)</f>
        <v>1765443.93</v>
      </c>
      <c r="AL1888" s="191">
        <f t="shared" si="7454"/>
        <v>1765443.93</v>
      </c>
      <c r="AM1888" s="191">
        <f t="shared" si="7454"/>
        <v>1765443.93</v>
      </c>
      <c r="AN1888" s="191">
        <f t="shared" si="7454"/>
        <v>1765443.93</v>
      </c>
      <c r="AO1888" s="191">
        <f t="shared" si="7454"/>
        <v>2453718.9300000002</v>
      </c>
      <c r="AP1888" s="191">
        <f t="shared" si="7454"/>
        <v>3616138.93</v>
      </c>
      <c r="AQ1888" s="191">
        <f t="shared" si="7454"/>
        <v>4090283.93</v>
      </c>
      <c r="AR1888" s="191">
        <f t="shared" si="7454"/>
        <v>4085989.13</v>
      </c>
      <c r="AS1888" s="191">
        <f t="shared" si="7454"/>
        <v>4077399.53</v>
      </c>
      <c r="AT1888" s="191">
        <f t="shared" si="7454"/>
        <v>4068809.93</v>
      </c>
      <c r="AU1888" s="191">
        <f t="shared" si="7454"/>
        <v>4060220.33</v>
      </c>
      <c r="AV1888" s="223">
        <f t="shared" si="7295"/>
        <v>35279780.359999999</v>
      </c>
      <c r="AW1888" s="191">
        <f t="shared" si="7296"/>
        <v>4051630.73</v>
      </c>
      <c r="AX1888" s="191">
        <f t="shared" si="7297"/>
        <v>4043041.13</v>
      </c>
      <c r="AY1888" s="191">
        <f t="shared" si="7298"/>
        <v>4034451.53</v>
      </c>
      <c r="AZ1888" s="191">
        <f t="shared" si="7299"/>
        <v>4025861.93</v>
      </c>
      <c r="BA1888" s="191">
        <f t="shared" si="7300"/>
        <v>4017272.33</v>
      </c>
      <c r="BB1888" s="191">
        <f t="shared" si="7301"/>
        <v>4008682.73</v>
      </c>
      <c r="BC1888" s="191">
        <f t="shared" si="7302"/>
        <v>4000093.13</v>
      </c>
      <c r="BD1888" s="191">
        <f t="shared" si="7303"/>
        <v>3991503.53</v>
      </c>
      <c r="BE1888" s="191">
        <f t="shared" si="7304"/>
        <v>3982913.92</v>
      </c>
      <c r="BF1888" s="191">
        <f t="shared" si="7305"/>
        <v>3974324.32</v>
      </c>
      <c r="BG1888" s="191">
        <f t="shared" si="7306"/>
        <v>3965734.72</v>
      </c>
      <c r="BH1888" s="191">
        <f t="shared" si="7307"/>
        <v>3957145.12</v>
      </c>
      <c r="BI1888" s="223">
        <f t="shared" si="7308"/>
        <v>48052655.119999997</v>
      </c>
    </row>
    <row r="1889" spans="1:61" ht="15.75" outlineLevel="1" x14ac:dyDescent="0.25">
      <c r="A1889" s="2">
        <f t="shared" si="7445"/>
        <v>43</v>
      </c>
      <c r="B1889" s="86" t="str">
        <f t="shared" si="7445"/>
        <v>PRE-09832</v>
      </c>
      <c r="C1889" s="86" t="str">
        <f t="shared" si="7445"/>
        <v>SPP TAU - Circuit 66020</v>
      </c>
      <c r="D1889" s="2" t="str">
        <f t="shared" si="7445"/>
        <v>PRE-09832.1</v>
      </c>
      <c r="E1889" s="162" t="str">
        <f t="shared" si="7445"/>
        <v>SPP TAU - Circuit 66020</v>
      </c>
      <c r="I1889" s="205">
        <v>0</v>
      </c>
      <c r="J1889" s="191">
        <f t="shared" ref="J1889:U1889" si="7455">ROUND((I1750+J1750)/2,0)</f>
        <v>0</v>
      </c>
      <c r="K1889" s="191">
        <f t="shared" si="7455"/>
        <v>0</v>
      </c>
      <c r="L1889" s="191">
        <f t="shared" si="7455"/>
        <v>0</v>
      </c>
      <c r="M1889" s="191">
        <f t="shared" si="7455"/>
        <v>0</v>
      </c>
      <c r="N1889" s="191">
        <f t="shared" si="7455"/>
        <v>0</v>
      </c>
      <c r="O1889" s="191">
        <f t="shared" si="7455"/>
        <v>0</v>
      </c>
      <c r="P1889" s="191">
        <f t="shared" si="7455"/>
        <v>0</v>
      </c>
      <c r="Q1889" s="191">
        <f t="shared" si="7455"/>
        <v>0</v>
      </c>
      <c r="R1889" s="191">
        <f t="shared" si="7455"/>
        <v>0</v>
      </c>
      <c r="S1889" s="191">
        <f t="shared" si="7455"/>
        <v>0</v>
      </c>
      <c r="T1889" s="191">
        <f t="shared" si="7455"/>
        <v>0</v>
      </c>
      <c r="U1889" s="191">
        <f t="shared" si="7455"/>
        <v>0</v>
      </c>
      <c r="V1889" s="223">
        <f t="shared" si="7287"/>
        <v>0</v>
      </c>
      <c r="W1889" s="191">
        <f t="shared" si="7418"/>
        <v>0</v>
      </c>
      <c r="X1889" s="191">
        <f t="shared" ref="X1889:AH1889" si="7456">ROUND((W1750+X1750)/2,2)</f>
        <v>0</v>
      </c>
      <c r="Y1889" s="191">
        <f t="shared" si="7456"/>
        <v>0</v>
      </c>
      <c r="Z1889" s="191">
        <f t="shared" si="7456"/>
        <v>0</v>
      </c>
      <c r="AA1889" s="191">
        <f t="shared" si="7456"/>
        <v>0</v>
      </c>
      <c r="AB1889" s="191">
        <f t="shared" si="7456"/>
        <v>0</v>
      </c>
      <c r="AC1889" s="191">
        <f t="shared" si="7456"/>
        <v>196.99</v>
      </c>
      <c r="AD1889" s="191">
        <f t="shared" si="7456"/>
        <v>393.97</v>
      </c>
      <c r="AE1889" s="191">
        <f t="shared" si="7456"/>
        <v>345.86</v>
      </c>
      <c r="AF1889" s="191">
        <f t="shared" si="7456"/>
        <v>2064.19</v>
      </c>
      <c r="AG1889" s="191">
        <f t="shared" si="7456"/>
        <v>3972.14</v>
      </c>
      <c r="AH1889" s="191">
        <f t="shared" si="7456"/>
        <v>4113.6499999999996</v>
      </c>
      <c r="AI1889" s="223">
        <f t="shared" si="7420"/>
        <v>11086.8</v>
      </c>
      <c r="AJ1889" s="191">
        <f t="shared" si="7421"/>
        <v>4113.6499999999996</v>
      </c>
      <c r="AK1889" s="191">
        <f t="shared" ref="AK1889:AU1889" si="7457">ROUND((AJ1750+AK1750)/2,2)</f>
        <v>4113.6499999999996</v>
      </c>
      <c r="AL1889" s="191">
        <f t="shared" si="7457"/>
        <v>4113.6499999999996</v>
      </c>
      <c r="AM1889" s="191">
        <f t="shared" si="7457"/>
        <v>4113.6499999999996</v>
      </c>
      <c r="AN1889" s="191">
        <f t="shared" si="7457"/>
        <v>4113.6499999999996</v>
      </c>
      <c r="AO1889" s="191">
        <f t="shared" si="7457"/>
        <v>4113.6499999999996</v>
      </c>
      <c r="AP1889" s="191">
        <f t="shared" si="7457"/>
        <v>157063.78</v>
      </c>
      <c r="AQ1889" s="191">
        <f t="shared" si="7457"/>
        <v>310013.90000000002</v>
      </c>
      <c r="AR1889" s="191">
        <f t="shared" si="7457"/>
        <v>309688.38</v>
      </c>
      <c r="AS1889" s="191">
        <f t="shared" si="7457"/>
        <v>309037.34999999998</v>
      </c>
      <c r="AT1889" s="191">
        <f t="shared" si="7457"/>
        <v>308386.32</v>
      </c>
      <c r="AU1889" s="191">
        <f t="shared" si="7457"/>
        <v>307735.28000000003</v>
      </c>
      <c r="AV1889" s="223">
        <f t="shared" si="7295"/>
        <v>1726606.9100000001</v>
      </c>
      <c r="AW1889" s="191">
        <f t="shared" si="7296"/>
        <v>307084.25</v>
      </c>
      <c r="AX1889" s="191">
        <f t="shared" si="7297"/>
        <v>306433.21999999997</v>
      </c>
      <c r="AY1889" s="191">
        <f t="shared" si="7298"/>
        <v>305782.18</v>
      </c>
      <c r="AZ1889" s="191">
        <f t="shared" si="7299"/>
        <v>305131.15000000002</v>
      </c>
      <c r="BA1889" s="191">
        <f t="shared" si="7300"/>
        <v>304480.12</v>
      </c>
      <c r="BB1889" s="191">
        <f t="shared" si="7301"/>
        <v>303829.08</v>
      </c>
      <c r="BC1889" s="191">
        <f t="shared" si="7302"/>
        <v>303178.05</v>
      </c>
      <c r="BD1889" s="191">
        <f t="shared" si="7303"/>
        <v>302527.02</v>
      </c>
      <c r="BE1889" s="191">
        <f t="shared" si="7304"/>
        <v>301875.98</v>
      </c>
      <c r="BF1889" s="191">
        <f t="shared" si="7305"/>
        <v>301224.95</v>
      </c>
      <c r="BG1889" s="191">
        <f t="shared" si="7306"/>
        <v>300573.92</v>
      </c>
      <c r="BH1889" s="191">
        <f t="shared" si="7307"/>
        <v>299922.88</v>
      </c>
      <c r="BI1889" s="223">
        <f t="shared" si="7308"/>
        <v>3642042.8</v>
      </c>
    </row>
    <row r="1890" spans="1:61" ht="15.75" outlineLevel="1" x14ac:dyDescent="0.25">
      <c r="A1890" s="2">
        <f t="shared" si="7445"/>
        <v>44</v>
      </c>
      <c r="B1890" s="86" t="str">
        <f t="shared" si="7445"/>
        <v>PRE-09833</v>
      </c>
      <c r="C1890" s="86" t="str">
        <f t="shared" si="7445"/>
        <v>SPP TAU - Circuit 66027</v>
      </c>
      <c r="D1890" s="2" t="str">
        <f t="shared" si="7445"/>
        <v>PRE-09833.1</v>
      </c>
      <c r="E1890" s="162" t="str">
        <f t="shared" si="7445"/>
        <v>SPP TAU - Circuit 66027</v>
      </c>
      <c r="I1890" s="205">
        <v>0</v>
      </c>
      <c r="J1890" s="191">
        <f t="shared" ref="J1890:U1890" si="7458">ROUND((I1751+J1751)/2,0)</f>
        <v>0</v>
      </c>
      <c r="K1890" s="191">
        <f t="shared" si="7458"/>
        <v>0</v>
      </c>
      <c r="L1890" s="191">
        <f t="shared" si="7458"/>
        <v>0</v>
      </c>
      <c r="M1890" s="191">
        <f t="shared" si="7458"/>
        <v>0</v>
      </c>
      <c r="N1890" s="191">
        <f t="shared" si="7458"/>
        <v>0</v>
      </c>
      <c r="O1890" s="191">
        <f t="shared" si="7458"/>
        <v>0</v>
      </c>
      <c r="P1890" s="191">
        <f t="shared" si="7458"/>
        <v>0</v>
      </c>
      <c r="Q1890" s="191">
        <f t="shared" si="7458"/>
        <v>0</v>
      </c>
      <c r="R1890" s="191">
        <f t="shared" si="7458"/>
        <v>0</v>
      </c>
      <c r="S1890" s="191">
        <f t="shared" si="7458"/>
        <v>0</v>
      </c>
      <c r="T1890" s="191">
        <f t="shared" si="7458"/>
        <v>0</v>
      </c>
      <c r="U1890" s="191">
        <f t="shared" si="7458"/>
        <v>0</v>
      </c>
      <c r="V1890" s="223">
        <f t="shared" si="7287"/>
        <v>0</v>
      </c>
      <c r="W1890" s="191">
        <f t="shared" si="7418"/>
        <v>0</v>
      </c>
      <c r="X1890" s="191">
        <f t="shared" ref="X1890:AH1890" si="7459">ROUND((W1751+X1751)/2,2)</f>
        <v>0</v>
      </c>
      <c r="Y1890" s="191">
        <f t="shared" si="7459"/>
        <v>0</v>
      </c>
      <c r="Z1890" s="191">
        <f t="shared" si="7459"/>
        <v>0</v>
      </c>
      <c r="AA1890" s="191">
        <f t="shared" si="7459"/>
        <v>0</v>
      </c>
      <c r="AB1890" s="191">
        <f t="shared" si="7459"/>
        <v>0</v>
      </c>
      <c r="AC1890" s="191">
        <f t="shared" si="7459"/>
        <v>164.16</v>
      </c>
      <c r="AD1890" s="191">
        <f t="shared" si="7459"/>
        <v>296.83</v>
      </c>
      <c r="AE1890" s="191">
        <f t="shared" si="7459"/>
        <v>265.33999999999997</v>
      </c>
      <c r="AF1890" s="191">
        <f t="shared" si="7459"/>
        <v>2479.58</v>
      </c>
      <c r="AG1890" s="191">
        <f t="shared" si="7459"/>
        <v>4693.82</v>
      </c>
      <c r="AH1890" s="191">
        <f t="shared" si="7459"/>
        <v>4693.82</v>
      </c>
      <c r="AI1890" s="223">
        <f t="shared" si="7420"/>
        <v>12593.55</v>
      </c>
      <c r="AJ1890" s="191">
        <f t="shared" si="7421"/>
        <v>4693.82</v>
      </c>
      <c r="AK1890" s="191">
        <f t="shared" ref="AK1890:AU1890" si="7460">ROUND((AJ1751+AK1751)/2,2)</f>
        <v>4693.82</v>
      </c>
      <c r="AL1890" s="191">
        <f t="shared" si="7460"/>
        <v>4693.82</v>
      </c>
      <c r="AM1890" s="191">
        <f t="shared" si="7460"/>
        <v>4693.82</v>
      </c>
      <c r="AN1890" s="191">
        <f t="shared" si="7460"/>
        <v>4693.82</v>
      </c>
      <c r="AO1890" s="191">
        <f t="shared" si="7460"/>
        <v>4693.82</v>
      </c>
      <c r="AP1890" s="191">
        <f t="shared" si="7460"/>
        <v>65873.820000000007</v>
      </c>
      <c r="AQ1890" s="191">
        <f t="shared" si="7460"/>
        <v>341183.82</v>
      </c>
      <c r="AR1890" s="191">
        <f t="shared" si="7460"/>
        <v>555313.81999999995</v>
      </c>
      <c r="AS1890" s="191">
        <f t="shared" si="7460"/>
        <v>554730.74</v>
      </c>
      <c r="AT1890" s="191">
        <f t="shared" si="7460"/>
        <v>553564.57999999996</v>
      </c>
      <c r="AU1890" s="191">
        <f t="shared" si="7460"/>
        <v>552398.43000000005</v>
      </c>
      <c r="AV1890" s="223">
        <f t="shared" si="7295"/>
        <v>2651228.13</v>
      </c>
      <c r="AW1890" s="191">
        <f t="shared" si="7296"/>
        <v>551232.27</v>
      </c>
      <c r="AX1890" s="191">
        <f t="shared" si="7297"/>
        <v>550066.11</v>
      </c>
      <c r="AY1890" s="191">
        <f t="shared" si="7298"/>
        <v>548899.96</v>
      </c>
      <c r="AZ1890" s="191">
        <f t="shared" si="7299"/>
        <v>547733.80000000005</v>
      </c>
      <c r="BA1890" s="191">
        <f t="shared" si="7300"/>
        <v>546567.64</v>
      </c>
      <c r="BB1890" s="191">
        <f t="shared" si="7301"/>
        <v>545401.49</v>
      </c>
      <c r="BC1890" s="191">
        <f t="shared" si="7302"/>
        <v>544235.32999999996</v>
      </c>
      <c r="BD1890" s="191">
        <f t="shared" si="7303"/>
        <v>543069.17000000004</v>
      </c>
      <c r="BE1890" s="191">
        <f t="shared" si="7304"/>
        <v>541903.02</v>
      </c>
      <c r="BF1890" s="191">
        <f t="shared" si="7305"/>
        <v>540736.86</v>
      </c>
      <c r="BG1890" s="191">
        <f t="shared" si="7306"/>
        <v>539570.69999999995</v>
      </c>
      <c r="BH1890" s="191">
        <f t="shared" si="7307"/>
        <v>538404.55000000005</v>
      </c>
      <c r="BI1890" s="223">
        <f t="shared" si="7308"/>
        <v>6537820.8999999994</v>
      </c>
    </row>
    <row r="1891" spans="1:61" ht="15.75" outlineLevel="1" x14ac:dyDescent="0.25">
      <c r="A1891" s="2">
        <f t="shared" si="7445"/>
        <v>45</v>
      </c>
      <c r="B1891" s="86" t="str">
        <f t="shared" si="7445"/>
        <v>PRE-09834</v>
      </c>
      <c r="C1891" s="86" t="str">
        <f t="shared" si="7445"/>
        <v>SPP TAU - Circuit 66008</v>
      </c>
      <c r="D1891" s="2" t="str">
        <f t="shared" si="7445"/>
        <v>PRE-09834.1</v>
      </c>
      <c r="E1891" s="162" t="str">
        <f t="shared" si="7445"/>
        <v>SPP TAU - Circuit 66008</v>
      </c>
      <c r="I1891" s="205">
        <v>0</v>
      </c>
      <c r="J1891" s="191">
        <f t="shared" ref="J1891:U1891" si="7461">ROUND((I1752+J1752)/2,0)</f>
        <v>0</v>
      </c>
      <c r="K1891" s="191">
        <f t="shared" si="7461"/>
        <v>0</v>
      </c>
      <c r="L1891" s="191">
        <f t="shared" si="7461"/>
        <v>0</v>
      </c>
      <c r="M1891" s="191">
        <f t="shared" si="7461"/>
        <v>0</v>
      </c>
      <c r="N1891" s="191">
        <f t="shared" si="7461"/>
        <v>0</v>
      </c>
      <c r="O1891" s="191">
        <f t="shared" si="7461"/>
        <v>0</v>
      </c>
      <c r="P1891" s="191">
        <f t="shared" si="7461"/>
        <v>0</v>
      </c>
      <c r="Q1891" s="191">
        <f t="shared" si="7461"/>
        <v>0</v>
      </c>
      <c r="R1891" s="191">
        <f t="shared" si="7461"/>
        <v>0</v>
      </c>
      <c r="S1891" s="191">
        <f t="shared" si="7461"/>
        <v>0</v>
      </c>
      <c r="T1891" s="191">
        <f t="shared" si="7461"/>
        <v>0</v>
      </c>
      <c r="U1891" s="191">
        <f t="shared" si="7461"/>
        <v>0</v>
      </c>
      <c r="V1891" s="223">
        <f t="shared" si="7287"/>
        <v>0</v>
      </c>
      <c r="W1891" s="191">
        <f t="shared" si="7418"/>
        <v>0</v>
      </c>
      <c r="X1891" s="191">
        <f t="shared" ref="X1891:AH1891" si="7462">ROUND((W1752+X1752)/2,2)</f>
        <v>0</v>
      </c>
      <c r="Y1891" s="191">
        <f t="shared" si="7462"/>
        <v>0</v>
      </c>
      <c r="Z1891" s="191">
        <f t="shared" si="7462"/>
        <v>0</v>
      </c>
      <c r="AA1891" s="191">
        <f t="shared" si="7462"/>
        <v>0</v>
      </c>
      <c r="AB1891" s="191">
        <f t="shared" si="7462"/>
        <v>0</v>
      </c>
      <c r="AC1891" s="191">
        <f t="shared" si="7462"/>
        <v>196.99</v>
      </c>
      <c r="AD1891" s="191">
        <f t="shared" si="7462"/>
        <v>393.97</v>
      </c>
      <c r="AE1891" s="191">
        <f t="shared" si="7462"/>
        <v>393.97</v>
      </c>
      <c r="AF1891" s="191">
        <f t="shared" si="7462"/>
        <v>393.97</v>
      </c>
      <c r="AG1891" s="191">
        <f t="shared" si="7462"/>
        <v>1339.51</v>
      </c>
      <c r="AH1891" s="191">
        <f t="shared" si="7462"/>
        <v>2285.0500000000002</v>
      </c>
      <c r="AI1891" s="223">
        <f t="shared" si="7420"/>
        <v>5003.46</v>
      </c>
      <c r="AJ1891" s="191">
        <f t="shared" si="7421"/>
        <v>5615.05</v>
      </c>
      <c r="AK1891" s="191">
        <f t="shared" ref="AK1891:AU1891" si="7463">ROUND((AJ1752+AK1752)/2,2)</f>
        <v>8945.0499999999993</v>
      </c>
      <c r="AL1891" s="191">
        <f t="shared" si="7463"/>
        <v>8945.0499999999993</v>
      </c>
      <c r="AM1891" s="191">
        <f t="shared" si="7463"/>
        <v>8945.0499999999993</v>
      </c>
      <c r="AN1891" s="191">
        <f t="shared" si="7463"/>
        <v>8945.0499999999993</v>
      </c>
      <c r="AO1891" s="191">
        <f t="shared" si="7463"/>
        <v>8945.0499999999993</v>
      </c>
      <c r="AP1891" s="191">
        <f t="shared" si="7463"/>
        <v>8945.0499999999993</v>
      </c>
      <c r="AQ1891" s="191">
        <f t="shared" si="7463"/>
        <v>146600.04999999999</v>
      </c>
      <c r="AR1891" s="191">
        <f t="shared" si="7463"/>
        <v>284255.05</v>
      </c>
      <c r="AS1891" s="191">
        <f t="shared" si="7463"/>
        <v>283956.58</v>
      </c>
      <c r="AT1891" s="191">
        <f t="shared" si="7463"/>
        <v>283359.65000000002</v>
      </c>
      <c r="AU1891" s="191">
        <f t="shared" si="7463"/>
        <v>282762.71999999997</v>
      </c>
      <c r="AV1891" s="223">
        <f t="shared" si="7295"/>
        <v>1340219.4000000001</v>
      </c>
      <c r="AW1891" s="191">
        <f t="shared" si="7296"/>
        <v>282165.78000000003</v>
      </c>
      <c r="AX1891" s="191">
        <f t="shared" si="7297"/>
        <v>281568.84999999998</v>
      </c>
      <c r="AY1891" s="191">
        <f t="shared" si="7298"/>
        <v>280971.90999999997</v>
      </c>
      <c r="AZ1891" s="191">
        <f t="shared" si="7299"/>
        <v>280374.98</v>
      </c>
      <c r="BA1891" s="191">
        <f t="shared" si="7300"/>
        <v>279778.05</v>
      </c>
      <c r="BB1891" s="191">
        <f t="shared" si="7301"/>
        <v>279181.11</v>
      </c>
      <c r="BC1891" s="191">
        <f t="shared" si="7302"/>
        <v>278584.18</v>
      </c>
      <c r="BD1891" s="191">
        <f t="shared" si="7303"/>
        <v>277987.24</v>
      </c>
      <c r="BE1891" s="191">
        <f t="shared" si="7304"/>
        <v>277390.31</v>
      </c>
      <c r="BF1891" s="191">
        <f t="shared" si="7305"/>
        <v>276793.38</v>
      </c>
      <c r="BG1891" s="191">
        <f t="shared" si="7306"/>
        <v>276196.44</v>
      </c>
      <c r="BH1891" s="191">
        <f t="shared" si="7307"/>
        <v>275599.51</v>
      </c>
      <c r="BI1891" s="223">
        <f t="shared" si="7308"/>
        <v>3346591.74</v>
      </c>
    </row>
    <row r="1892" spans="1:61" ht="15.75" outlineLevel="1" x14ac:dyDescent="0.25">
      <c r="A1892" s="2">
        <f t="shared" si="7445"/>
        <v>46</v>
      </c>
      <c r="B1892" s="86" t="str">
        <f t="shared" si="7445"/>
        <v>PRE-09835</v>
      </c>
      <c r="C1892" s="86" t="str">
        <f t="shared" si="7445"/>
        <v>SPP TAU - Circuit 66001</v>
      </c>
      <c r="D1892" s="2" t="str">
        <f t="shared" si="7445"/>
        <v>PRE-09835.1</v>
      </c>
      <c r="E1892" s="162" t="str">
        <f t="shared" si="7445"/>
        <v>SPP TAU - Circuit 66001</v>
      </c>
      <c r="I1892" s="205">
        <v>0</v>
      </c>
      <c r="J1892" s="191">
        <f t="shared" ref="J1892:U1892" si="7464">ROUND((I1753+J1753)/2,0)</f>
        <v>0</v>
      </c>
      <c r="K1892" s="191">
        <f t="shared" si="7464"/>
        <v>0</v>
      </c>
      <c r="L1892" s="191">
        <f t="shared" si="7464"/>
        <v>0</v>
      </c>
      <c r="M1892" s="191">
        <f t="shared" si="7464"/>
        <v>0</v>
      </c>
      <c r="N1892" s="191">
        <f t="shared" si="7464"/>
        <v>0</v>
      </c>
      <c r="O1892" s="191">
        <f t="shared" si="7464"/>
        <v>0</v>
      </c>
      <c r="P1892" s="191">
        <f t="shared" si="7464"/>
        <v>0</v>
      </c>
      <c r="Q1892" s="191">
        <f t="shared" si="7464"/>
        <v>0</v>
      </c>
      <c r="R1892" s="191">
        <f t="shared" si="7464"/>
        <v>0</v>
      </c>
      <c r="S1892" s="191">
        <f t="shared" si="7464"/>
        <v>0</v>
      </c>
      <c r="T1892" s="191">
        <f t="shared" si="7464"/>
        <v>0</v>
      </c>
      <c r="U1892" s="191">
        <f t="shared" si="7464"/>
        <v>0</v>
      </c>
      <c r="V1892" s="223">
        <f t="shared" si="7287"/>
        <v>0</v>
      </c>
      <c r="W1892" s="191">
        <f t="shared" si="7418"/>
        <v>0</v>
      </c>
      <c r="X1892" s="191">
        <f t="shared" ref="X1892:AH1892" si="7465">ROUND((W1753+X1753)/2,2)</f>
        <v>0</v>
      </c>
      <c r="Y1892" s="191">
        <f t="shared" si="7465"/>
        <v>328.31</v>
      </c>
      <c r="Z1892" s="191">
        <f t="shared" si="7465"/>
        <v>656.62</v>
      </c>
      <c r="AA1892" s="191">
        <f t="shared" si="7465"/>
        <v>11058.34</v>
      </c>
      <c r="AB1892" s="191">
        <f t="shared" si="7465"/>
        <v>20236.650000000001</v>
      </c>
      <c r="AC1892" s="191">
        <f t="shared" si="7465"/>
        <v>23943.64</v>
      </c>
      <c r="AD1892" s="191">
        <f t="shared" si="7465"/>
        <v>91994.49</v>
      </c>
      <c r="AE1892" s="191">
        <f t="shared" si="7465"/>
        <v>162535.84</v>
      </c>
      <c r="AF1892" s="191">
        <f t="shared" si="7465"/>
        <v>210555.88</v>
      </c>
      <c r="AG1892" s="191">
        <f t="shared" si="7465"/>
        <v>263769.12</v>
      </c>
      <c r="AH1892" s="191">
        <f t="shared" si="7465"/>
        <v>425934.81</v>
      </c>
      <c r="AI1892" s="223">
        <f t="shared" si="7420"/>
        <v>1211013.7</v>
      </c>
      <c r="AJ1892" s="191">
        <f t="shared" si="7421"/>
        <v>575486.4</v>
      </c>
      <c r="AK1892" s="191">
        <f t="shared" ref="AK1892:AU1892" si="7466">ROUND((AJ1753+AK1753)/2,2)</f>
        <v>575486.4</v>
      </c>
      <c r="AL1892" s="191">
        <f t="shared" si="7466"/>
        <v>575486.4</v>
      </c>
      <c r="AM1892" s="191">
        <f t="shared" si="7466"/>
        <v>575486.4</v>
      </c>
      <c r="AN1892" s="191">
        <f t="shared" si="7466"/>
        <v>575486.4</v>
      </c>
      <c r="AO1892" s="191">
        <f t="shared" si="7466"/>
        <v>575486.4</v>
      </c>
      <c r="AP1892" s="191">
        <f t="shared" si="7466"/>
        <v>575486.4</v>
      </c>
      <c r="AQ1892" s="191">
        <f t="shared" si="7466"/>
        <v>777287.9</v>
      </c>
      <c r="AR1892" s="191">
        <f t="shared" si="7466"/>
        <v>1667364.4</v>
      </c>
      <c r="AS1892" s="191">
        <f t="shared" si="7466"/>
        <v>2404299.4</v>
      </c>
      <c r="AT1892" s="191">
        <f t="shared" si="7466"/>
        <v>2452959.4</v>
      </c>
      <c r="AU1892" s="191">
        <f t="shared" si="7466"/>
        <v>2450383.79</v>
      </c>
      <c r="AV1892" s="223">
        <f t="shared" si="7295"/>
        <v>13780699.690000001</v>
      </c>
      <c r="AW1892" s="191">
        <f t="shared" si="7296"/>
        <v>2445232.58</v>
      </c>
      <c r="AX1892" s="191">
        <f t="shared" si="7297"/>
        <v>2440081.37</v>
      </c>
      <c r="AY1892" s="191">
        <f t="shared" si="7298"/>
        <v>2434930.16</v>
      </c>
      <c r="AZ1892" s="191">
        <f t="shared" si="7299"/>
        <v>2429778.94</v>
      </c>
      <c r="BA1892" s="191">
        <f t="shared" si="7300"/>
        <v>2424627.73</v>
      </c>
      <c r="BB1892" s="191">
        <f t="shared" si="7301"/>
        <v>2419476.52</v>
      </c>
      <c r="BC1892" s="191">
        <f t="shared" si="7302"/>
        <v>2414325.2999999998</v>
      </c>
      <c r="BD1892" s="191">
        <f t="shared" si="7303"/>
        <v>2409174.09</v>
      </c>
      <c r="BE1892" s="191">
        <f t="shared" si="7304"/>
        <v>2404022.88</v>
      </c>
      <c r="BF1892" s="191">
        <f t="shared" si="7305"/>
        <v>2398871.67</v>
      </c>
      <c r="BG1892" s="191">
        <f t="shared" si="7306"/>
        <v>2393720.4500000002</v>
      </c>
      <c r="BH1892" s="191">
        <f t="shared" si="7307"/>
        <v>2388569.2400000002</v>
      </c>
      <c r="BI1892" s="223">
        <f t="shared" si="7308"/>
        <v>29002810.93</v>
      </c>
    </row>
    <row r="1893" spans="1:61" ht="15.75" customHeight="1" outlineLevel="1" x14ac:dyDescent="0.25">
      <c r="A1893" s="2">
        <f t="shared" si="7445"/>
        <v>47</v>
      </c>
      <c r="B1893" s="86" t="str">
        <f t="shared" si="7445"/>
        <v>PRE-10042</v>
      </c>
      <c r="C1893" s="86" t="str">
        <f t="shared" si="7445"/>
        <v>SPP TAU - Circuit 66045</v>
      </c>
      <c r="D1893" s="2" t="str">
        <f t="shared" si="7445"/>
        <v>PRE-10042.1</v>
      </c>
      <c r="E1893" s="162" t="str">
        <f t="shared" si="7445"/>
        <v>SPP TAU - Circuit 66045</v>
      </c>
      <c r="I1893" s="205">
        <v>0</v>
      </c>
      <c r="J1893" s="191">
        <f t="shared" ref="J1893:U1893" si="7467">ROUND((I1754+J1754)/2,0)</f>
        <v>0</v>
      </c>
      <c r="K1893" s="191">
        <f t="shared" si="7467"/>
        <v>0</v>
      </c>
      <c r="L1893" s="191">
        <f t="shared" si="7467"/>
        <v>0</v>
      </c>
      <c r="M1893" s="191">
        <f t="shared" si="7467"/>
        <v>0</v>
      </c>
      <c r="N1893" s="191">
        <f t="shared" si="7467"/>
        <v>0</v>
      </c>
      <c r="O1893" s="191">
        <f t="shared" si="7467"/>
        <v>0</v>
      </c>
      <c r="P1893" s="191">
        <f t="shared" si="7467"/>
        <v>0</v>
      </c>
      <c r="Q1893" s="191">
        <f t="shared" si="7467"/>
        <v>0</v>
      </c>
      <c r="R1893" s="191">
        <f t="shared" si="7467"/>
        <v>0</v>
      </c>
      <c r="S1893" s="191">
        <f t="shared" si="7467"/>
        <v>0</v>
      </c>
      <c r="T1893" s="191">
        <f t="shared" si="7467"/>
        <v>0</v>
      </c>
      <c r="U1893" s="191">
        <f t="shared" si="7467"/>
        <v>0</v>
      </c>
      <c r="V1893" s="223">
        <f t="shared" si="7287"/>
        <v>0</v>
      </c>
      <c r="W1893" s="191">
        <f t="shared" si="7418"/>
        <v>0</v>
      </c>
      <c r="X1893" s="191">
        <f t="shared" ref="X1893:AH1893" si="7468">ROUND((W1754+X1754)/2,2)</f>
        <v>0</v>
      </c>
      <c r="Y1893" s="191">
        <f t="shared" si="7468"/>
        <v>0</v>
      </c>
      <c r="Z1893" s="191">
        <f t="shared" si="7468"/>
        <v>0</v>
      </c>
      <c r="AA1893" s="191">
        <f t="shared" si="7468"/>
        <v>0</v>
      </c>
      <c r="AB1893" s="191">
        <f t="shared" si="7468"/>
        <v>0</v>
      </c>
      <c r="AC1893" s="191">
        <f t="shared" si="7468"/>
        <v>0</v>
      </c>
      <c r="AD1893" s="191">
        <f t="shared" si="7468"/>
        <v>0</v>
      </c>
      <c r="AE1893" s="191">
        <f t="shared" si="7468"/>
        <v>0</v>
      </c>
      <c r="AF1893" s="191">
        <f t="shared" si="7468"/>
        <v>0</v>
      </c>
      <c r="AG1893" s="191">
        <f t="shared" si="7468"/>
        <v>0</v>
      </c>
      <c r="AH1893" s="191">
        <f t="shared" si="7468"/>
        <v>8318.16</v>
      </c>
      <c r="AI1893" s="223">
        <f t="shared" si="7420"/>
        <v>8318.16</v>
      </c>
      <c r="AJ1893" s="191">
        <f t="shared" si="7421"/>
        <v>16636.310000000001</v>
      </c>
      <c r="AK1893" s="191">
        <f t="shared" ref="AK1893:AU1893" si="7469">ROUND((AJ1754+AK1754)/2,2)</f>
        <v>16636.310000000001</v>
      </c>
      <c r="AL1893" s="191">
        <f t="shared" si="7469"/>
        <v>16636.310000000001</v>
      </c>
      <c r="AM1893" s="191">
        <f t="shared" si="7469"/>
        <v>16636.310000000001</v>
      </c>
      <c r="AN1893" s="191">
        <f t="shared" si="7469"/>
        <v>16636.310000000001</v>
      </c>
      <c r="AO1893" s="191">
        <f t="shared" si="7469"/>
        <v>16636.310000000001</v>
      </c>
      <c r="AP1893" s="191">
        <f t="shared" si="7469"/>
        <v>16636.310000000001</v>
      </c>
      <c r="AQ1893" s="191">
        <f t="shared" si="7469"/>
        <v>16636.310000000001</v>
      </c>
      <c r="AR1893" s="191">
        <f t="shared" si="7469"/>
        <v>16636.310000000001</v>
      </c>
      <c r="AS1893" s="191">
        <f t="shared" si="7469"/>
        <v>658561.31000000006</v>
      </c>
      <c r="AT1893" s="191">
        <f t="shared" si="7469"/>
        <v>1428871.31</v>
      </c>
      <c r="AU1893" s="191">
        <f t="shared" si="7469"/>
        <v>1641134.31</v>
      </c>
      <c r="AV1893" s="223">
        <f t="shared" si="7295"/>
        <v>3878293.72</v>
      </c>
      <c r="AW1893" s="191">
        <f t="shared" si="7296"/>
        <v>1723201.05</v>
      </c>
      <c r="AX1893" s="191">
        <f t="shared" si="7297"/>
        <v>1719578.52</v>
      </c>
      <c r="AY1893" s="191">
        <f t="shared" si="7298"/>
        <v>1715955.99</v>
      </c>
      <c r="AZ1893" s="191">
        <f t="shared" si="7299"/>
        <v>1712333.47</v>
      </c>
      <c r="BA1893" s="191">
        <f t="shared" si="7300"/>
        <v>1708710.94</v>
      </c>
      <c r="BB1893" s="191">
        <f t="shared" si="7301"/>
        <v>1705088.41</v>
      </c>
      <c r="BC1893" s="191">
        <f t="shared" si="7302"/>
        <v>1701465.88</v>
      </c>
      <c r="BD1893" s="191">
        <f t="shared" si="7303"/>
        <v>1697843.36</v>
      </c>
      <c r="BE1893" s="191">
        <f t="shared" si="7304"/>
        <v>1694220.83</v>
      </c>
      <c r="BF1893" s="191">
        <f t="shared" si="7305"/>
        <v>1690598.3</v>
      </c>
      <c r="BG1893" s="191">
        <f t="shared" si="7306"/>
        <v>1686975.78</v>
      </c>
      <c r="BH1893" s="191">
        <f t="shared" si="7307"/>
        <v>1683353.25</v>
      </c>
      <c r="BI1893" s="223">
        <f t="shared" si="7308"/>
        <v>20439325.780000001</v>
      </c>
    </row>
    <row r="1894" spans="1:61" ht="15.75" customHeight="1" outlineLevel="1" x14ac:dyDescent="0.25">
      <c r="A1894" s="2">
        <f t="shared" si="7445"/>
        <v>48</v>
      </c>
      <c r="B1894" s="86" t="str">
        <f t="shared" si="7445"/>
        <v>PRE-10043</v>
      </c>
      <c r="C1894" s="86" t="str">
        <f t="shared" si="7445"/>
        <v>SPP TAU - Circuit 66026</v>
      </c>
      <c r="D1894" s="2" t="str">
        <f t="shared" si="7445"/>
        <v>PRE-10043.1</v>
      </c>
      <c r="E1894" s="162" t="str">
        <f t="shared" si="7445"/>
        <v>SPP TAU - Circuit 66026</v>
      </c>
      <c r="I1894" s="205">
        <v>0</v>
      </c>
      <c r="J1894" s="191">
        <f t="shared" ref="J1894:U1894" si="7470">ROUND((I1755+J1755)/2,0)</f>
        <v>0</v>
      </c>
      <c r="K1894" s="191">
        <f t="shared" si="7470"/>
        <v>0</v>
      </c>
      <c r="L1894" s="191">
        <f t="shared" si="7470"/>
        <v>0</v>
      </c>
      <c r="M1894" s="191">
        <f t="shared" si="7470"/>
        <v>0</v>
      </c>
      <c r="N1894" s="191">
        <f t="shared" si="7470"/>
        <v>0</v>
      </c>
      <c r="O1894" s="191">
        <f t="shared" si="7470"/>
        <v>0</v>
      </c>
      <c r="P1894" s="191">
        <f t="shared" si="7470"/>
        <v>0</v>
      </c>
      <c r="Q1894" s="191">
        <f t="shared" si="7470"/>
        <v>0</v>
      </c>
      <c r="R1894" s="191">
        <f t="shared" si="7470"/>
        <v>0</v>
      </c>
      <c r="S1894" s="191">
        <f t="shared" si="7470"/>
        <v>0</v>
      </c>
      <c r="T1894" s="191">
        <f t="shared" si="7470"/>
        <v>0</v>
      </c>
      <c r="U1894" s="191">
        <f t="shared" si="7470"/>
        <v>0</v>
      </c>
      <c r="V1894" s="223">
        <f t="shared" si="7287"/>
        <v>0</v>
      </c>
      <c r="W1894" s="191">
        <f t="shared" si="7418"/>
        <v>0</v>
      </c>
      <c r="X1894" s="191">
        <f t="shared" ref="X1894:AH1894" si="7471">ROUND((W1755+X1755)/2,2)</f>
        <v>0</v>
      </c>
      <c r="Y1894" s="191">
        <f t="shared" si="7471"/>
        <v>0</v>
      </c>
      <c r="Z1894" s="191">
        <f t="shared" si="7471"/>
        <v>0</v>
      </c>
      <c r="AA1894" s="191">
        <f t="shared" si="7471"/>
        <v>0</v>
      </c>
      <c r="AB1894" s="191">
        <f t="shared" si="7471"/>
        <v>0</v>
      </c>
      <c r="AC1894" s="191">
        <f t="shared" si="7471"/>
        <v>0</v>
      </c>
      <c r="AD1894" s="191">
        <f t="shared" si="7471"/>
        <v>0</v>
      </c>
      <c r="AE1894" s="191">
        <f t="shared" si="7471"/>
        <v>330.94</v>
      </c>
      <c r="AF1894" s="191">
        <f t="shared" si="7471"/>
        <v>661.88</v>
      </c>
      <c r="AG1894" s="191">
        <f t="shared" si="7471"/>
        <v>661.88</v>
      </c>
      <c r="AH1894" s="191">
        <f t="shared" si="7471"/>
        <v>607.6</v>
      </c>
      <c r="AI1894" s="223">
        <f t="shared" si="7420"/>
        <v>2262.2999999999997</v>
      </c>
      <c r="AJ1894" s="191">
        <f t="shared" si="7421"/>
        <v>3145.56</v>
      </c>
      <c r="AK1894" s="191">
        <f t="shared" ref="AK1894:AU1894" si="7472">ROUND((AJ1755+AK1755)/2,2)</f>
        <v>44621.56</v>
      </c>
      <c r="AL1894" s="191">
        <f t="shared" si="7472"/>
        <v>83505.31</v>
      </c>
      <c r="AM1894" s="191">
        <f t="shared" si="7472"/>
        <v>83505.31</v>
      </c>
      <c r="AN1894" s="191">
        <f t="shared" si="7472"/>
        <v>83505.31</v>
      </c>
      <c r="AO1894" s="191">
        <f t="shared" si="7472"/>
        <v>83505.31</v>
      </c>
      <c r="AP1894" s="191">
        <f t="shared" si="7472"/>
        <v>83505.31</v>
      </c>
      <c r="AQ1894" s="191">
        <f t="shared" si="7472"/>
        <v>83505.31</v>
      </c>
      <c r="AR1894" s="191">
        <f t="shared" si="7472"/>
        <v>83505.31</v>
      </c>
      <c r="AS1894" s="191">
        <f t="shared" si="7472"/>
        <v>83505.31</v>
      </c>
      <c r="AT1894" s="191">
        <f t="shared" si="7472"/>
        <v>708505.31</v>
      </c>
      <c r="AU1894" s="191">
        <f t="shared" si="7472"/>
        <v>1958505.31</v>
      </c>
      <c r="AV1894" s="223">
        <f t="shared" si="7295"/>
        <v>3382820.22</v>
      </c>
      <c r="AW1894" s="191">
        <f t="shared" si="7296"/>
        <v>2583505.31</v>
      </c>
      <c r="AX1894" s="191">
        <f t="shared" si="7297"/>
        <v>2583505.31</v>
      </c>
      <c r="AY1894" s="191">
        <f t="shared" si="7298"/>
        <v>2580792.63</v>
      </c>
      <c r="AZ1894" s="191">
        <f t="shared" si="7299"/>
        <v>2575367.27</v>
      </c>
      <c r="BA1894" s="191">
        <f t="shared" si="7300"/>
        <v>2569941.9</v>
      </c>
      <c r="BB1894" s="191">
        <f t="shared" si="7301"/>
        <v>2564516.54</v>
      </c>
      <c r="BC1894" s="191">
        <f t="shared" si="7302"/>
        <v>2559091.1800000002</v>
      </c>
      <c r="BD1894" s="191">
        <f t="shared" si="7303"/>
        <v>2553665.8199999998</v>
      </c>
      <c r="BE1894" s="191">
        <f t="shared" si="7304"/>
        <v>2548240.46</v>
      </c>
      <c r="BF1894" s="191">
        <f t="shared" si="7305"/>
        <v>2542815.09</v>
      </c>
      <c r="BG1894" s="191">
        <f t="shared" si="7306"/>
        <v>2537389.73</v>
      </c>
      <c r="BH1894" s="191">
        <f t="shared" si="7307"/>
        <v>2531964.37</v>
      </c>
      <c r="BI1894" s="223">
        <f t="shared" si="7308"/>
        <v>30730795.610000003</v>
      </c>
    </row>
    <row r="1895" spans="1:61" ht="15.75" customHeight="1" outlineLevel="1" x14ac:dyDescent="0.25">
      <c r="A1895" s="2">
        <f t="shared" si="7445"/>
        <v>49</v>
      </c>
      <c r="B1895" s="86" t="str">
        <f t="shared" si="7445"/>
        <v xml:space="preserve">PRE-10044 </v>
      </c>
      <c r="C1895" s="86" t="str">
        <f t="shared" si="7445"/>
        <v>SPP TAU - Circuit 230006</v>
      </c>
      <c r="D1895" s="2" t="str">
        <f t="shared" si="7445"/>
        <v>PRE-10044.1</v>
      </c>
      <c r="E1895" s="162" t="str">
        <f t="shared" si="7445"/>
        <v>SPP TAU - Circuit 230006</v>
      </c>
      <c r="I1895" s="205">
        <v>0</v>
      </c>
      <c r="J1895" s="191">
        <f t="shared" ref="J1895:U1895" si="7473">ROUND((I1756+J1756)/2,0)</f>
        <v>0</v>
      </c>
      <c r="K1895" s="191">
        <f t="shared" si="7473"/>
        <v>0</v>
      </c>
      <c r="L1895" s="191">
        <f t="shared" si="7473"/>
        <v>0</v>
      </c>
      <c r="M1895" s="191">
        <f t="shared" si="7473"/>
        <v>0</v>
      </c>
      <c r="N1895" s="191">
        <f t="shared" si="7473"/>
        <v>0</v>
      </c>
      <c r="O1895" s="191">
        <f t="shared" si="7473"/>
        <v>0</v>
      </c>
      <c r="P1895" s="191">
        <f t="shared" si="7473"/>
        <v>0</v>
      </c>
      <c r="Q1895" s="191">
        <f t="shared" si="7473"/>
        <v>0</v>
      </c>
      <c r="R1895" s="191">
        <f t="shared" si="7473"/>
        <v>0</v>
      </c>
      <c r="S1895" s="191">
        <f t="shared" si="7473"/>
        <v>0</v>
      </c>
      <c r="T1895" s="191">
        <f t="shared" si="7473"/>
        <v>0</v>
      </c>
      <c r="U1895" s="191">
        <f t="shared" si="7473"/>
        <v>0</v>
      </c>
      <c r="V1895" s="223">
        <f t="shared" si="7287"/>
        <v>0</v>
      </c>
      <c r="W1895" s="191">
        <f t="shared" si="7418"/>
        <v>0</v>
      </c>
      <c r="X1895" s="191">
        <f t="shared" ref="X1895:AH1895" si="7474">ROUND((W1756+X1756)/2,2)</f>
        <v>0</v>
      </c>
      <c r="Y1895" s="191">
        <f t="shared" si="7474"/>
        <v>0</v>
      </c>
      <c r="Z1895" s="191">
        <f t="shared" si="7474"/>
        <v>0</v>
      </c>
      <c r="AA1895" s="191">
        <f t="shared" si="7474"/>
        <v>0</v>
      </c>
      <c r="AB1895" s="191">
        <f t="shared" si="7474"/>
        <v>0</v>
      </c>
      <c r="AC1895" s="191">
        <f t="shared" si="7474"/>
        <v>0</v>
      </c>
      <c r="AD1895" s="191">
        <f t="shared" si="7474"/>
        <v>0</v>
      </c>
      <c r="AE1895" s="191">
        <f t="shared" si="7474"/>
        <v>630.36</v>
      </c>
      <c r="AF1895" s="191">
        <f t="shared" si="7474"/>
        <v>1260.72</v>
      </c>
      <c r="AG1895" s="191">
        <f t="shared" si="7474"/>
        <v>12746.86</v>
      </c>
      <c r="AH1895" s="191">
        <f t="shared" si="7474"/>
        <v>317663.7</v>
      </c>
      <c r="AI1895" s="223">
        <f t="shared" si="7420"/>
        <v>332301.64</v>
      </c>
      <c r="AJ1895" s="191">
        <f t="shared" si="7421"/>
        <v>861094.40000000002</v>
      </c>
      <c r="AK1895" s="191">
        <f t="shared" ref="AK1895:AU1895" si="7475">ROUND((AJ1756+AK1756)/2,2)</f>
        <v>1361094.4</v>
      </c>
      <c r="AL1895" s="191">
        <f t="shared" si="7475"/>
        <v>1861094.3999999999</v>
      </c>
      <c r="AM1895" s="191">
        <f t="shared" si="7475"/>
        <v>2111094.4</v>
      </c>
      <c r="AN1895" s="191">
        <f t="shared" si="7475"/>
        <v>2111094.4</v>
      </c>
      <c r="AO1895" s="191">
        <f t="shared" si="7475"/>
        <v>2111094.4</v>
      </c>
      <c r="AP1895" s="191">
        <f t="shared" si="7475"/>
        <v>2111094.4</v>
      </c>
      <c r="AQ1895" s="191">
        <f t="shared" si="7475"/>
        <v>2111094.4</v>
      </c>
      <c r="AR1895" s="191">
        <f t="shared" si="7475"/>
        <v>2111094.4</v>
      </c>
      <c r="AS1895" s="191">
        <f t="shared" si="7475"/>
        <v>2111094.4</v>
      </c>
      <c r="AT1895" s="191">
        <f t="shared" si="7475"/>
        <v>2111094.4</v>
      </c>
      <c r="AU1895" s="191">
        <f t="shared" si="7475"/>
        <v>2111094.4</v>
      </c>
      <c r="AV1895" s="223">
        <f t="shared" si="7295"/>
        <v>23083132.799999997</v>
      </c>
      <c r="AW1895" s="191">
        <f t="shared" si="7296"/>
        <v>2111094.4</v>
      </c>
      <c r="AX1895" s="191">
        <f t="shared" si="7297"/>
        <v>2111094.4</v>
      </c>
      <c r="AY1895" s="191">
        <f t="shared" si="7298"/>
        <v>2111094.4</v>
      </c>
      <c r="AZ1895" s="191">
        <f t="shared" si="7299"/>
        <v>2111094.4</v>
      </c>
      <c r="BA1895" s="191">
        <f t="shared" si="7300"/>
        <v>2108877.75</v>
      </c>
      <c r="BB1895" s="191">
        <f t="shared" si="7301"/>
        <v>2104444.4500000002</v>
      </c>
      <c r="BC1895" s="191">
        <f t="shared" si="7302"/>
        <v>2100011.15</v>
      </c>
      <c r="BD1895" s="191">
        <f t="shared" si="7303"/>
        <v>2095577.85</v>
      </c>
      <c r="BE1895" s="191">
        <f t="shared" si="7304"/>
        <v>2091144.54</v>
      </c>
      <c r="BF1895" s="191">
        <f t="shared" si="7305"/>
        <v>2086711.24</v>
      </c>
      <c r="BG1895" s="191">
        <f t="shared" si="7306"/>
        <v>2082277.94</v>
      </c>
      <c r="BH1895" s="191">
        <f t="shared" si="7307"/>
        <v>2077844.64</v>
      </c>
      <c r="BI1895" s="223">
        <f t="shared" si="7308"/>
        <v>25191267.16</v>
      </c>
    </row>
    <row r="1896" spans="1:61" ht="15.75" customHeight="1" outlineLevel="1" x14ac:dyDescent="0.25">
      <c r="A1896" s="2">
        <f t="shared" ref="A1896:E1905" si="7476">A1757</f>
        <v>50</v>
      </c>
      <c r="B1896" s="86" t="str">
        <f t="shared" si="7476"/>
        <v>TAU-TBD42</v>
      </c>
      <c r="C1896" s="86" t="str">
        <f t="shared" si="7476"/>
        <v>SPP TAU - Circuit 66021</v>
      </c>
      <c r="D1896" s="2" t="str">
        <f t="shared" si="7476"/>
        <v>TAU-TBD42.1</v>
      </c>
      <c r="E1896" s="162" t="str">
        <f t="shared" si="7476"/>
        <v>SPP TAU - Circuit 66021</v>
      </c>
      <c r="I1896" s="205">
        <v>0</v>
      </c>
      <c r="J1896" s="191">
        <f t="shared" ref="J1896:U1896" si="7477">ROUND((I1757+J1757)/2,0)</f>
        <v>0</v>
      </c>
      <c r="K1896" s="191">
        <f t="shared" si="7477"/>
        <v>0</v>
      </c>
      <c r="L1896" s="191">
        <f t="shared" si="7477"/>
        <v>0</v>
      </c>
      <c r="M1896" s="191">
        <f t="shared" si="7477"/>
        <v>0</v>
      </c>
      <c r="N1896" s="191">
        <f t="shared" si="7477"/>
        <v>0</v>
      </c>
      <c r="O1896" s="191">
        <f t="shared" si="7477"/>
        <v>0</v>
      </c>
      <c r="P1896" s="191">
        <f t="shared" si="7477"/>
        <v>0</v>
      </c>
      <c r="Q1896" s="191">
        <f t="shared" si="7477"/>
        <v>0</v>
      </c>
      <c r="R1896" s="191">
        <f t="shared" si="7477"/>
        <v>0</v>
      </c>
      <c r="S1896" s="191">
        <f t="shared" si="7477"/>
        <v>0</v>
      </c>
      <c r="T1896" s="191">
        <f t="shared" si="7477"/>
        <v>0</v>
      </c>
      <c r="U1896" s="191">
        <f t="shared" si="7477"/>
        <v>0</v>
      </c>
      <c r="V1896" s="223">
        <f t="shared" si="7287"/>
        <v>0</v>
      </c>
      <c r="W1896" s="191">
        <f t="shared" si="7418"/>
        <v>0</v>
      </c>
      <c r="X1896" s="191">
        <f t="shared" ref="X1896:AH1896" si="7478">ROUND((W1757+X1757)/2,2)</f>
        <v>0</v>
      </c>
      <c r="Y1896" s="191">
        <f t="shared" si="7478"/>
        <v>0</v>
      </c>
      <c r="Z1896" s="191">
        <f t="shared" si="7478"/>
        <v>0</v>
      </c>
      <c r="AA1896" s="191">
        <f t="shared" si="7478"/>
        <v>0</v>
      </c>
      <c r="AB1896" s="191">
        <f t="shared" si="7478"/>
        <v>0</v>
      </c>
      <c r="AC1896" s="191">
        <f t="shared" si="7478"/>
        <v>0</v>
      </c>
      <c r="AD1896" s="191">
        <f t="shared" si="7478"/>
        <v>0</v>
      </c>
      <c r="AE1896" s="191">
        <f t="shared" si="7478"/>
        <v>0</v>
      </c>
      <c r="AF1896" s="191">
        <f t="shared" si="7478"/>
        <v>0</v>
      </c>
      <c r="AG1896" s="191">
        <f t="shared" si="7478"/>
        <v>0</v>
      </c>
      <c r="AH1896" s="191">
        <f t="shared" si="7478"/>
        <v>0</v>
      </c>
      <c r="AI1896" s="223">
        <f t="shared" si="7420"/>
        <v>0</v>
      </c>
      <c r="AJ1896" s="191">
        <f t="shared" si="7421"/>
        <v>0</v>
      </c>
      <c r="AK1896" s="191">
        <f t="shared" ref="AK1896:AU1896" si="7479">ROUND((AJ1757+AK1757)/2,2)</f>
        <v>0</v>
      </c>
      <c r="AL1896" s="191">
        <f t="shared" si="7479"/>
        <v>1426.5</v>
      </c>
      <c r="AM1896" s="191">
        <f t="shared" si="7479"/>
        <v>17118</v>
      </c>
      <c r="AN1896" s="191">
        <f t="shared" si="7479"/>
        <v>38515.5</v>
      </c>
      <c r="AO1896" s="191">
        <f t="shared" si="7479"/>
        <v>45648</v>
      </c>
      <c r="AP1896" s="191">
        <f t="shared" si="7479"/>
        <v>45648</v>
      </c>
      <c r="AQ1896" s="191">
        <f t="shared" si="7479"/>
        <v>45648</v>
      </c>
      <c r="AR1896" s="191">
        <f t="shared" si="7479"/>
        <v>45648</v>
      </c>
      <c r="AS1896" s="191">
        <f t="shared" si="7479"/>
        <v>45648</v>
      </c>
      <c r="AT1896" s="191">
        <f t="shared" si="7479"/>
        <v>45648</v>
      </c>
      <c r="AU1896" s="191">
        <f t="shared" si="7479"/>
        <v>45648</v>
      </c>
      <c r="AV1896" s="223">
        <f t="shared" si="7295"/>
        <v>376596</v>
      </c>
      <c r="AW1896" s="191">
        <f t="shared" si="7296"/>
        <v>687573</v>
      </c>
      <c r="AX1896" s="191">
        <f t="shared" si="7297"/>
        <v>1379425.5</v>
      </c>
      <c r="AY1896" s="191">
        <f t="shared" si="7298"/>
        <v>1429353</v>
      </c>
      <c r="AZ1896" s="191">
        <f t="shared" si="7299"/>
        <v>1429353</v>
      </c>
      <c r="BA1896" s="191">
        <f t="shared" si="7300"/>
        <v>1429353</v>
      </c>
      <c r="BB1896" s="191">
        <f t="shared" si="7301"/>
        <v>1427852.18</v>
      </c>
      <c r="BC1896" s="191">
        <f t="shared" si="7302"/>
        <v>1424850.53</v>
      </c>
      <c r="BD1896" s="191">
        <f t="shared" si="7303"/>
        <v>1421848.89</v>
      </c>
      <c r="BE1896" s="191">
        <f t="shared" si="7304"/>
        <v>1418847.24</v>
      </c>
      <c r="BF1896" s="191">
        <f t="shared" si="7305"/>
        <v>1415845.6</v>
      </c>
      <c r="BG1896" s="191">
        <f t="shared" si="7306"/>
        <v>1412843.96</v>
      </c>
      <c r="BH1896" s="191">
        <f t="shared" si="7307"/>
        <v>1409842.31</v>
      </c>
      <c r="BI1896" s="223">
        <f t="shared" si="7308"/>
        <v>16286988.209999999</v>
      </c>
    </row>
    <row r="1897" spans="1:61" ht="15.75" customHeight="1" outlineLevel="1" x14ac:dyDescent="0.25">
      <c r="A1897" s="2">
        <f t="shared" si="7476"/>
        <v>51</v>
      </c>
      <c r="B1897" s="86" t="str">
        <f t="shared" si="7476"/>
        <v>TAU-TBD43</v>
      </c>
      <c r="C1897" s="86" t="str">
        <f t="shared" si="7476"/>
        <v>SPP TAU - Circuit 66028</v>
      </c>
      <c r="D1897" s="2" t="str">
        <f t="shared" si="7476"/>
        <v>TAU-TBD43.1</v>
      </c>
      <c r="E1897" s="162" t="str">
        <f t="shared" si="7476"/>
        <v>SPP TAU - Circuit 66028</v>
      </c>
      <c r="I1897" s="205">
        <v>0</v>
      </c>
      <c r="J1897" s="191">
        <f t="shared" ref="J1897:U1897" si="7480">ROUND((I1758+J1758)/2,0)</f>
        <v>0</v>
      </c>
      <c r="K1897" s="191">
        <f t="shared" si="7480"/>
        <v>0</v>
      </c>
      <c r="L1897" s="191">
        <f t="shared" si="7480"/>
        <v>0</v>
      </c>
      <c r="M1897" s="191">
        <f t="shared" si="7480"/>
        <v>0</v>
      </c>
      <c r="N1897" s="191">
        <f t="shared" si="7480"/>
        <v>0</v>
      </c>
      <c r="O1897" s="191">
        <f t="shared" si="7480"/>
        <v>0</v>
      </c>
      <c r="P1897" s="191">
        <f t="shared" si="7480"/>
        <v>0</v>
      </c>
      <c r="Q1897" s="191">
        <f t="shared" si="7480"/>
        <v>0</v>
      </c>
      <c r="R1897" s="191">
        <f t="shared" si="7480"/>
        <v>0</v>
      </c>
      <c r="S1897" s="191">
        <f t="shared" si="7480"/>
        <v>0</v>
      </c>
      <c r="T1897" s="191">
        <f t="shared" si="7480"/>
        <v>0</v>
      </c>
      <c r="U1897" s="191">
        <f t="shared" si="7480"/>
        <v>0</v>
      </c>
      <c r="V1897" s="223">
        <f t="shared" si="7287"/>
        <v>0</v>
      </c>
      <c r="W1897" s="191">
        <f t="shared" si="7418"/>
        <v>0</v>
      </c>
      <c r="X1897" s="191">
        <f t="shared" ref="X1897:AH1897" si="7481">ROUND((W1758+X1758)/2,2)</f>
        <v>0</v>
      </c>
      <c r="Y1897" s="191">
        <f t="shared" si="7481"/>
        <v>0</v>
      </c>
      <c r="Z1897" s="191">
        <f t="shared" si="7481"/>
        <v>0</v>
      </c>
      <c r="AA1897" s="191">
        <f t="shared" si="7481"/>
        <v>0</v>
      </c>
      <c r="AB1897" s="191">
        <f t="shared" si="7481"/>
        <v>0</v>
      </c>
      <c r="AC1897" s="191">
        <f t="shared" si="7481"/>
        <v>0</v>
      </c>
      <c r="AD1897" s="191">
        <f t="shared" si="7481"/>
        <v>0</v>
      </c>
      <c r="AE1897" s="191">
        <f t="shared" si="7481"/>
        <v>0</v>
      </c>
      <c r="AF1897" s="191">
        <f t="shared" si="7481"/>
        <v>0</v>
      </c>
      <c r="AG1897" s="191">
        <f t="shared" si="7481"/>
        <v>0</v>
      </c>
      <c r="AH1897" s="191">
        <f t="shared" si="7481"/>
        <v>0</v>
      </c>
      <c r="AI1897" s="223">
        <f t="shared" si="7420"/>
        <v>0</v>
      </c>
      <c r="AJ1897" s="191">
        <f t="shared" si="7421"/>
        <v>0</v>
      </c>
      <c r="AK1897" s="191">
        <f t="shared" ref="AK1897:AU1897" si="7482">ROUND((AJ1758+AK1758)/2,2)</f>
        <v>0</v>
      </c>
      <c r="AL1897" s="191">
        <f t="shared" si="7482"/>
        <v>0</v>
      </c>
      <c r="AM1897" s="191">
        <f t="shared" si="7482"/>
        <v>1538.87</v>
      </c>
      <c r="AN1897" s="191">
        <f t="shared" si="7482"/>
        <v>26160.79</v>
      </c>
      <c r="AO1897" s="191">
        <f t="shared" si="7482"/>
        <v>49243.839999999997</v>
      </c>
      <c r="AP1897" s="191">
        <f t="shared" si="7482"/>
        <v>49243.839999999997</v>
      </c>
      <c r="AQ1897" s="191">
        <f t="shared" si="7482"/>
        <v>49243.839999999997</v>
      </c>
      <c r="AR1897" s="191">
        <f t="shared" si="7482"/>
        <v>49243.839999999997</v>
      </c>
      <c r="AS1897" s="191">
        <f t="shared" si="7482"/>
        <v>49243.839999999997</v>
      </c>
      <c r="AT1897" s="191">
        <f t="shared" si="7482"/>
        <v>49243.839999999997</v>
      </c>
      <c r="AU1897" s="191">
        <f t="shared" si="7482"/>
        <v>49243.839999999997</v>
      </c>
      <c r="AV1897" s="223">
        <f t="shared" si="7295"/>
        <v>372406.53999999992</v>
      </c>
      <c r="AW1897" s="191">
        <f t="shared" si="7296"/>
        <v>87715.59</v>
      </c>
      <c r="AX1897" s="191">
        <f t="shared" si="7297"/>
        <v>818678.84</v>
      </c>
      <c r="AY1897" s="191">
        <f t="shared" si="7298"/>
        <v>1526559.04</v>
      </c>
      <c r="AZ1897" s="191">
        <f t="shared" si="7299"/>
        <v>1541947.74</v>
      </c>
      <c r="BA1897" s="191">
        <f t="shared" si="7300"/>
        <v>1541947.74</v>
      </c>
      <c r="BB1897" s="191">
        <f t="shared" si="7301"/>
        <v>1541947.74</v>
      </c>
      <c r="BC1897" s="191">
        <f t="shared" si="7302"/>
        <v>1540328.69</v>
      </c>
      <c r="BD1897" s="191">
        <f t="shared" si="7303"/>
        <v>1537090.6</v>
      </c>
      <c r="BE1897" s="191">
        <f t="shared" si="7304"/>
        <v>1533852.51</v>
      </c>
      <c r="BF1897" s="191">
        <f t="shared" si="7305"/>
        <v>1530614.42</v>
      </c>
      <c r="BG1897" s="191">
        <f t="shared" si="7306"/>
        <v>1527376.33</v>
      </c>
      <c r="BH1897" s="191">
        <f t="shared" si="7307"/>
        <v>1524138.23</v>
      </c>
      <c r="BI1897" s="223">
        <f t="shared" si="7308"/>
        <v>16252197.470000001</v>
      </c>
    </row>
    <row r="1898" spans="1:61" ht="15.75" customHeight="1" outlineLevel="1" x14ac:dyDescent="0.25">
      <c r="A1898" s="2">
        <f t="shared" si="7476"/>
        <v>52</v>
      </c>
      <c r="B1898" s="86" t="str">
        <f t="shared" si="7476"/>
        <v>TAU-TBD44</v>
      </c>
      <c r="C1898" s="86" t="str">
        <f t="shared" si="7476"/>
        <v>SPP TAU - Circuit 66032</v>
      </c>
      <c r="D1898" s="2" t="str">
        <f t="shared" si="7476"/>
        <v>TAU-TBD44.1</v>
      </c>
      <c r="E1898" s="162" t="str">
        <f t="shared" si="7476"/>
        <v>SPP TAU - Circuit 66032</v>
      </c>
      <c r="I1898" s="205">
        <v>0</v>
      </c>
      <c r="J1898" s="191">
        <f t="shared" ref="J1898:U1898" si="7483">ROUND((I1759+J1759)/2,0)</f>
        <v>0</v>
      </c>
      <c r="K1898" s="191">
        <f t="shared" si="7483"/>
        <v>0</v>
      </c>
      <c r="L1898" s="191">
        <f t="shared" si="7483"/>
        <v>0</v>
      </c>
      <c r="M1898" s="191">
        <f t="shared" si="7483"/>
        <v>0</v>
      </c>
      <c r="N1898" s="191">
        <f t="shared" si="7483"/>
        <v>0</v>
      </c>
      <c r="O1898" s="191">
        <f t="shared" si="7483"/>
        <v>0</v>
      </c>
      <c r="P1898" s="191">
        <f t="shared" si="7483"/>
        <v>0</v>
      </c>
      <c r="Q1898" s="191">
        <f t="shared" si="7483"/>
        <v>0</v>
      </c>
      <c r="R1898" s="191">
        <f t="shared" si="7483"/>
        <v>0</v>
      </c>
      <c r="S1898" s="191">
        <f t="shared" si="7483"/>
        <v>0</v>
      </c>
      <c r="T1898" s="191">
        <f t="shared" si="7483"/>
        <v>0</v>
      </c>
      <c r="U1898" s="191">
        <f t="shared" si="7483"/>
        <v>0</v>
      </c>
      <c r="V1898" s="223">
        <f t="shared" si="7287"/>
        <v>0</v>
      </c>
      <c r="W1898" s="191">
        <f t="shared" si="7418"/>
        <v>0</v>
      </c>
      <c r="X1898" s="191">
        <f t="shared" ref="X1898:AH1898" si="7484">ROUND((W1759+X1759)/2,2)</f>
        <v>0</v>
      </c>
      <c r="Y1898" s="191">
        <f t="shared" si="7484"/>
        <v>0</v>
      </c>
      <c r="Z1898" s="191">
        <f t="shared" si="7484"/>
        <v>0</v>
      </c>
      <c r="AA1898" s="191">
        <f t="shared" si="7484"/>
        <v>0</v>
      </c>
      <c r="AB1898" s="191">
        <f t="shared" si="7484"/>
        <v>0</v>
      </c>
      <c r="AC1898" s="191">
        <f t="shared" si="7484"/>
        <v>0</v>
      </c>
      <c r="AD1898" s="191">
        <f t="shared" si="7484"/>
        <v>0</v>
      </c>
      <c r="AE1898" s="191">
        <f t="shared" si="7484"/>
        <v>0</v>
      </c>
      <c r="AF1898" s="191">
        <f t="shared" si="7484"/>
        <v>0</v>
      </c>
      <c r="AG1898" s="191">
        <f t="shared" si="7484"/>
        <v>0</v>
      </c>
      <c r="AH1898" s="191">
        <f t="shared" si="7484"/>
        <v>0</v>
      </c>
      <c r="AI1898" s="223">
        <f t="shared" si="7420"/>
        <v>0</v>
      </c>
      <c r="AJ1898" s="191">
        <f t="shared" si="7421"/>
        <v>0</v>
      </c>
      <c r="AK1898" s="191">
        <f t="shared" ref="AK1898:AU1898" si="7485">ROUND((AJ1759+AK1759)/2,2)</f>
        <v>0</v>
      </c>
      <c r="AL1898" s="191">
        <f t="shared" si="7485"/>
        <v>0</v>
      </c>
      <c r="AM1898" s="191">
        <f t="shared" si="7485"/>
        <v>0</v>
      </c>
      <c r="AN1898" s="191">
        <f t="shared" si="7485"/>
        <v>1268</v>
      </c>
      <c r="AO1898" s="191">
        <f t="shared" si="7485"/>
        <v>21556</v>
      </c>
      <c r="AP1898" s="191">
        <f t="shared" si="7485"/>
        <v>40576</v>
      </c>
      <c r="AQ1898" s="191">
        <f t="shared" si="7485"/>
        <v>40576</v>
      </c>
      <c r="AR1898" s="191">
        <f t="shared" si="7485"/>
        <v>40576</v>
      </c>
      <c r="AS1898" s="191">
        <f t="shared" si="7485"/>
        <v>40576</v>
      </c>
      <c r="AT1898" s="191">
        <f t="shared" si="7485"/>
        <v>40576</v>
      </c>
      <c r="AU1898" s="191">
        <f t="shared" si="7485"/>
        <v>40576</v>
      </c>
      <c r="AV1898" s="223">
        <f t="shared" si="7295"/>
        <v>266280</v>
      </c>
      <c r="AW1898" s="191">
        <f t="shared" si="7296"/>
        <v>40576</v>
      </c>
      <c r="AX1898" s="191">
        <f t="shared" si="7297"/>
        <v>72276</v>
      </c>
      <c r="AY1898" s="191">
        <f t="shared" si="7298"/>
        <v>674576</v>
      </c>
      <c r="AZ1898" s="191">
        <f t="shared" si="7299"/>
        <v>1257856</v>
      </c>
      <c r="BA1898" s="191">
        <f t="shared" si="7300"/>
        <v>1270536</v>
      </c>
      <c r="BB1898" s="191">
        <f t="shared" si="7301"/>
        <v>1270536</v>
      </c>
      <c r="BC1898" s="191">
        <f t="shared" si="7302"/>
        <v>1270536</v>
      </c>
      <c r="BD1898" s="191">
        <f t="shared" si="7303"/>
        <v>1269201.94</v>
      </c>
      <c r="BE1898" s="191">
        <f t="shared" si="7304"/>
        <v>1266533.82</v>
      </c>
      <c r="BF1898" s="191">
        <f t="shared" si="7305"/>
        <v>1263865.7</v>
      </c>
      <c r="BG1898" s="191">
        <f t="shared" si="7306"/>
        <v>1261197.57</v>
      </c>
      <c r="BH1898" s="191">
        <f t="shared" si="7307"/>
        <v>1258529.45</v>
      </c>
      <c r="BI1898" s="223">
        <f t="shared" si="7308"/>
        <v>12176220.479999999</v>
      </c>
    </row>
    <row r="1899" spans="1:61" ht="15.75" customHeight="1" outlineLevel="1" x14ac:dyDescent="0.25">
      <c r="A1899" s="2">
        <f t="shared" si="7476"/>
        <v>53</v>
      </c>
      <c r="B1899" s="86" t="str">
        <f t="shared" si="7476"/>
        <v>TAU-TBD45</v>
      </c>
      <c r="C1899" s="86" t="str">
        <f t="shared" si="7476"/>
        <v>SPP TAU - Circuit 66017</v>
      </c>
      <c r="D1899" s="2" t="str">
        <f t="shared" si="7476"/>
        <v>TAU-TBD45.1</v>
      </c>
      <c r="E1899" s="162" t="str">
        <f t="shared" si="7476"/>
        <v>SPP TAU - Circuit 66017</v>
      </c>
      <c r="I1899" s="205">
        <v>0</v>
      </c>
      <c r="J1899" s="191">
        <f t="shared" ref="J1899:U1899" si="7486">ROUND((I1760+J1760)/2,0)</f>
        <v>0</v>
      </c>
      <c r="K1899" s="191">
        <f t="shared" si="7486"/>
        <v>0</v>
      </c>
      <c r="L1899" s="191">
        <f t="shared" si="7486"/>
        <v>0</v>
      </c>
      <c r="M1899" s="191">
        <f t="shared" si="7486"/>
        <v>0</v>
      </c>
      <c r="N1899" s="191">
        <f t="shared" si="7486"/>
        <v>0</v>
      </c>
      <c r="O1899" s="191">
        <f t="shared" si="7486"/>
        <v>0</v>
      </c>
      <c r="P1899" s="191">
        <f t="shared" si="7486"/>
        <v>0</v>
      </c>
      <c r="Q1899" s="191">
        <f t="shared" si="7486"/>
        <v>0</v>
      </c>
      <c r="R1899" s="191">
        <f t="shared" si="7486"/>
        <v>0</v>
      </c>
      <c r="S1899" s="191">
        <f t="shared" si="7486"/>
        <v>0</v>
      </c>
      <c r="T1899" s="191">
        <f t="shared" si="7486"/>
        <v>0</v>
      </c>
      <c r="U1899" s="191">
        <f t="shared" si="7486"/>
        <v>0</v>
      </c>
      <c r="V1899" s="223">
        <f t="shared" si="7287"/>
        <v>0</v>
      </c>
      <c r="W1899" s="191">
        <f t="shared" si="7418"/>
        <v>0</v>
      </c>
      <c r="X1899" s="191">
        <f t="shared" ref="X1899:AH1899" si="7487">ROUND((W1760+X1760)/2,2)</f>
        <v>0</v>
      </c>
      <c r="Y1899" s="191">
        <f t="shared" si="7487"/>
        <v>0</v>
      </c>
      <c r="Z1899" s="191">
        <f t="shared" si="7487"/>
        <v>0</v>
      </c>
      <c r="AA1899" s="191">
        <f t="shared" si="7487"/>
        <v>0</v>
      </c>
      <c r="AB1899" s="191">
        <f t="shared" si="7487"/>
        <v>0</v>
      </c>
      <c r="AC1899" s="191">
        <f t="shared" si="7487"/>
        <v>0</v>
      </c>
      <c r="AD1899" s="191">
        <f t="shared" si="7487"/>
        <v>0</v>
      </c>
      <c r="AE1899" s="191">
        <f t="shared" si="7487"/>
        <v>0</v>
      </c>
      <c r="AF1899" s="191">
        <f t="shared" si="7487"/>
        <v>0</v>
      </c>
      <c r="AG1899" s="191">
        <f t="shared" si="7487"/>
        <v>0</v>
      </c>
      <c r="AH1899" s="191">
        <f t="shared" si="7487"/>
        <v>0</v>
      </c>
      <c r="AI1899" s="223">
        <f t="shared" si="7420"/>
        <v>0</v>
      </c>
      <c r="AJ1899" s="191">
        <f t="shared" si="7421"/>
        <v>0</v>
      </c>
      <c r="AK1899" s="191">
        <f t="shared" ref="AK1899:AU1899" si="7488">ROUND((AJ1760+AK1760)/2,2)</f>
        <v>0</v>
      </c>
      <c r="AL1899" s="191">
        <f t="shared" si="7488"/>
        <v>0</v>
      </c>
      <c r="AM1899" s="191">
        <f t="shared" si="7488"/>
        <v>0</v>
      </c>
      <c r="AN1899" s="191">
        <f t="shared" si="7488"/>
        <v>3051.59</v>
      </c>
      <c r="AO1899" s="191">
        <f t="shared" si="7488"/>
        <v>21361.13</v>
      </c>
      <c r="AP1899" s="191">
        <f t="shared" si="7488"/>
        <v>59506.01</v>
      </c>
      <c r="AQ1899" s="191">
        <f t="shared" si="7488"/>
        <v>158682.68</v>
      </c>
      <c r="AR1899" s="191">
        <f t="shared" si="7488"/>
        <v>234972.43</v>
      </c>
      <c r="AS1899" s="191">
        <f t="shared" si="7488"/>
        <v>234972.43</v>
      </c>
      <c r="AT1899" s="191">
        <f t="shared" si="7488"/>
        <v>234972.43</v>
      </c>
      <c r="AU1899" s="191">
        <f t="shared" si="7488"/>
        <v>234972.43</v>
      </c>
      <c r="AV1899" s="223">
        <f t="shared" si="7295"/>
        <v>1182491.1299999999</v>
      </c>
      <c r="AW1899" s="191">
        <f t="shared" si="7296"/>
        <v>234972.43</v>
      </c>
      <c r="AX1899" s="191">
        <f t="shared" si="7297"/>
        <v>234972.43</v>
      </c>
      <c r="AY1899" s="191">
        <f t="shared" si="7298"/>
        <v>265488.33</v>
      </c>
      <c r="AZ1899" s="191">
        <f t="shared" si="7299"/>
        <v>1058901.73</v>
      </c>
      <c r="BA1899" s="191">
        <f t="shared" si="7300"/>
        <v>2401601.33</v>
      </c>
      <c r="BB1899" s="191">
        <f t="shared" si="7301"/>
        <v>3011919.33</v>
      </c>
      <c r="BC1899" s="191">
        <f t="shared" si="7302"/>
        <v>3042435.23</v>
      </c>
      <c r="BD1899" s="191">
        <f t="shared" si="7303"/>
        <v>3042435.23</v>
      </c>
      <c r="BE1899" s="191">
        <f t="shared" si="7304"/>
        <v>3042435.23</v>
      </c>
      <c r="BF1899" s="191">
        <f t="shared" si="7305"/>
        <v>3039240.67</v>
      </c>
      <c r="BG1899" s="191">
        <f t="shared" si="7306"/>
        <v>3032851.55</v>
      </c>
      <c r="BH1899" s="191">
        <f t="shared" si="7307"/>
        <v>3026462.43</v>
      </c>
      <c r="BI1899" s="223">
        <f t="shared" si="7308"/>
        <v>25433715.920000002</v>
      </c>
    </row>
    <row r="1900" spans="1:61" ht="15.75" customHeight="1" outlineLevel="1" x14ac:dyDescent="0.25">
      <c r="A1900" s="2">
        <f t="shared" si="7476"/>
        <v>54</v>
      </c>
      <c r="B1900" s="86" t="str">
        <f t="shared" si="7476"/>
        <v>PRE-10049</v>
      </c>
      <c r="C1900" s="86" t="str">
        <f t="shared" si="7476"/>
        <v>SPP TAU - Circuit 66011</v>
      </c>
      <c r="D1900" s="2" t="str">
        <f t="shared" si="7476"/>
        <v>PRE-10049.1</v>
      </c>
      <c r="E1900" s="162" t="str">
        <f t="shared" si="7476"/>
        <v>SPP TAU - Circuit 66011</v>
      </c>
      <c r="I1900" s="205">
        <v>0</v>
      </c>
      <c r="J1900" s="191">
        <f t="shared" ref="J1900:U1900" si="7489">ROUND((I1761+J1761)/2,0)</f>
        <v>0</v>
      </c>
      <c r="K1900" s="191">
        <f t="shared" si="7489"/>
        <v>0</v>
      </c>
      <c r="L1900" s="191">
        <f t="shared" si="7489"/>
        <v>0</v>
      </c>
      <c r="M1900" s="191">
        <f t="shared" si="7489"/>
        <v>0</v>
      </c>
      <c r="N1900" s="191">
        <f t="shared" si="7489"/>
        <v>0</v>
      </c>
      <c r="O1900" s="191">
        <f t="shared" si="7489"/>
        <v>0</v>
      </c>
      <c r="P1900" s="191">
        <f t="shared" si="7489"/>
        <v>0</v>
      </c>
      <c r="Q1900" s="191">
        <f t="shared" si="7489"/>
        <v>0</v>
      </c>
      <c r="R1900" s="191">
        <f t="shared" si="7489"/>
        <v>0</v>
      </c>
      <c r="S1900" s="191">
        <f t="shared" si="7489"/>
        <v>0</v>
      </c>
      <c r="T1900" s="191">
        <f t="shared" si="7489"/>
        <v>0</v>
      </c>
      <c r="U1900" s="191">
        <f t="shared" si="7489"/>
        <v>0</v>
      </c>
      <c r="V1900" s="223">
        <f t="shared" si="7287"/>
        <v>0</v>
      </c>
      <c r="W1900" s="191">
        <f t="shared" si="7418"/>
        <v>0</v>
      </c>
      <c r="X1900" s="191">
        <f t="shared" ref="X1900:AH1900" si="7490">ROUND((W1761+X1761)/2,2)</f>
        <v>0</v>
      </c>
      <c r="Y1900" s="191">
        <f t="shared" si="7490"/>
        <v>0</v>
      </c>
      <c r="Z1900" s="191">
        <f t="shared" si="7490"/>
        <v>0</v>
      </c>
      <c r="AA1900" s="191">
        <f t="shared" si="7490"/>
        <v>0</v>
      </c>
      <c r="AB1900" s="191">
        <f t="shared" si="7490"/>
        <v>0</v>
      </c>
      <c r="AC1900" s="191">
        <f t="shared" si="7490"/>
        <v>0</v>
      </c>
      <c r="AD1900" s="191">
        <f t="shared" si="7490"/>
        <v>0</v>
      </c>
      <c r="AE1900" s="191">
        <f t="shared" si="7490"/>
        <v>0</v>
      </c>
      <c r="AF1900" s="191">
        <f t="shared" si="7490"/>
        <v>2553.2199999999998</v>
      </c>
      <c r="AG1900" s="191">
        <f t="shared" si="7490"/>
        <v>8774.31</v>
      </c>
      <c r="AH1900" s="191">
        <f t="shared" si="7490"/>
        <v>34817.589999999997</v>
      </c>
      <c r="AI1900" s="223">
        <f t="shared" si="7420"/>
        <v>46145.119999999995</v>
      </c>
      <c r="AJ1900" s="191">
        <f t="shared" si="7421"/>
        <v>57192.98</v>
      </c>
      <c r="AK1900" s="191">
        <f t="shared" ref="AK1900:AU1900" si="7491">ROUND((AJ1761+AK1761)/2,2)</f>
        <v>57192.98</v>
      </c>
      <c r="AL1900" s="191">
        <f t="shared" si="7491"/>
        <v>57192.98</v>
      </c>
      <c r="AM1900" s="191">
        <f t="shared" si="7491"/>
        <v>57192.98</v>
      </c>
      <c r="AN1900" s="191">
        <f t="shared" si="7491"/>
        <v>57192.98</v>
      </c>
      <c r="AO1900" s="191">
        <f t="shared" si="7491"/>
        <v>57192.98</v>
      </c>
      <c r="AP1900" s="191">
        <f t="shared" si="7491"/>
        <v>57890.38</v>
      </c>
      <c r="AQ1900" s="191">
        <f t="shared" si="7491"/>
        <v>69048.78</v>
      </c>
      <c r="AR1900" s="191">
        <f t="shared" si="7491"/>
        <v>79509.78</v>
      </c>
      <c r="AS1900" s="191">
        <f t="shared" si="7491"/>
        <v>79509.78</v>
      </c>
      <c r="AT1900" s="191">
        <f t="shared" si="7491"/>
        <v>79509.78</v>
      </c>
      <c r="AU1900" s="191">
        <f t="shared" si="7491"/>
        <v>79509.78</v>
      </c>
      <c r="AV1900" s="223">
        <f t="shared" si="7295"/>
        <v>788136.16000000015</v>
      </c>
      <c r="AW1900" s="191">
        <f t="shared" si="7296"/>
        <v>79509.78</v>
      </c>
      <c r="AX1900" s="191">
        <f t="shared" si="7297"/>
        <v>79509.78</v>
      </c>
      <c r="AY1900" s="191">
        <f t="shared" si="7298"/>
        <v>79509.78</v>
      </c>
      <c r="AZ1900" s="191">
        <f t="shared" si="7299"/>
        <v>96944.78</v>
      </c>
      <c r="BA1900" s="191">
        <f t="shared" si="7300"/>
        <v>271294.78000000003</v>
      </c>
      <c r="BB1900" s="191">
        <f t="shared" si="7301"/>
        <v>585124.78</v>
      </c>
      <c r="BC1900" s="191">
        <f t="shared" si="7302"/>
        <v>749013.78</v>
      </c>
      <c r="BD1900" s="191">
        <f t="shared" si="7303"/>
        <v>755987.78</v>
      </c>
      <c r="BE1900" s="191">
        <f t="shared" si="7304"/>
        <v>755987.78</v>
      </c>
      <c r="BF1900" s="191">
        <f t="shared" si="7305"/>
        <v>755193.99</v>
      </c>
      <c r="BG1900" s="191">
        <f t="shared" si="7306"/>
        <v>753606.42</v>
      </c>
      <c r="BH1900" s="191">
        <f t="shared" si="7307"/>
        <v>752018.85</v>
      </c>
      <c r="BI1900" s="223">
        <f t="shared" si="7308"/>
        <v>5713702.2800000003</v>
      </c>
    </row>
    <row r="1901" spans="1:61" ht="15.75" customHeight="1" outlineLevel="1" x14ac:dyDescent="0.25">
      <c r="A1901" s="2">
        <f t="shared" si="7476"/>
        <v>55</v>
      </c>
      <c r="B1901" s="86" t="str">
        <f t="shared" si="7476"/>
        <v>TAU-TBD47</v>
      </c>
      <c r="C1901" s="86" t="str">
        <f t="shared" si="7476"/>
        <v>SPP TAU - Circuit 66047</v>
      </c>
      <c r="D1901" s="2" t="str">
        <f t="shared" si="7476"/>
        <v>TAU-TBD47.1</v>
      </c>
      <c r="E1901" s="162" t="str">
        <f t="shared" si="7476"/>
        <v>SPP TAU - Circuit 66047</v>
      </c>
      <c r="I1901" s="205">
        <v>0</v>
      </c>
      <c r="J1901" s="191">
        <f t="shared" ref="J1901:U1901" si="7492">ROUND((I1762+J1762)/2,0)</f>
        <v>0</v>
      </c>
      <c r="K1901" s="191">
        <f t="shared" si="7492"/>
        <v>0</v>
      </c>
      <c r="L1901" s="191">
        <f t="shared" si="7492"/>
        <v>0</v>
      </c>
      <c r="M1901" s="191">
        <f t="shared" si="7492"/>
        <v>0</v>
      </c>
      <c r="N1901" s="191">
        <f t="shared" si="7492"/>
        <v>0</v>
      </c>
      <c r="O1901" s="191">
        <f t="shared" si="7492"/>
        <v>0</v>
      </c>
      <c r="P1901" s="191">
        <f t="shared" si="7492"/>
        <v>0</v>
      </c>
      <c r="Q1901" s="191">
        <f t="shared" si="7492"/>
        <v>0</v>
      </c>
      <c r="R1901" s="191">
        <f t="shared" si="7492"/>
        <v>0</v>
      </c>
      <c r="S1901" s="191">
        <f t="shared" si="7492"/>
        <v>0</v>
      </c>
      <c r="T1901" s="191">
        <f t="shared" si="7492"/>
        <v>0</v>
      </c>
      <c r="U1901" s="191">
        <f t="shared" si="7492"/>
        <v>0</v>
      </c>
      <c r="V1901" s="223">
        <f t="shared" si="7287"/>
        <v>0</v>
      </c>
      <c r="W1901" s="191">
        <f t="shared" si="7418"/>
        <v>0</v>
      </c>
      <c r="X1901" s="191">
        <f t="shared" ref="X1901:AH1901" si="7493">ROUND((W1762+X1762)/2,2)</f>
        <v>0</v>
      </c>
      <c r="Y1901" s="191">
        <f t="shared" si="7493"/>
        <v>0</v>
      </c>
      <c r="Z1901" s="191">
        <f t="shared" si="7493"/>
        <v>0</v>
      </c>
      <c r="AA1901" s="191">
        <f t="shared" si="7493"/>
        <v>0</v>
      </c>
      <c r="AB1901" s="191">
        <f t="shared" si="7493"/>
        <v>0</v>
      </c>
      <c r="AC1901" s="191">
        <f t="shared" si="7493"/>
        <v>0</v>
      </c>
      <c r="AD1901" s="191">
        <f t="shared" si="7493"/>
        <v>0</v>
      </c>
      <c r="AE1901" s="191">
        <f t="shared" si="7493"/>
        <v>0</v>
      </c>
      <c r="AF1901" s="191">
        <f t="shared" si="7493"/>
        <v>0</v>
      </c>
      <c r="AG1901" s="191">
        <f t="shared" si="7493"/>
        <v>0</v>
      </c>
      <c r="AH1901" s="191">
        <f t="shared" si="7493"/>
        <v>0</v>
      </c>
      <c r="AI1901" s="223">
        <f t="shared" si="7420"/>
        <v>0</v>
      </c>
      <c r="AJ1901" s="191">
        <f t="shared" si="7421"/>
        <v>0</v>
      </c>
      <c r="AK1901" s="191">
        <f t="shared" ref="AK1901:AU1901" si="7494">ROUND((AJ1762+AK1762)/2,2)</f>
        <v>0</v>
      </c>
      <c r="AL1901" s="191">
        <f t="shared" si="7494"/>
        <v>0</v>
      </c>
      <c r="AM1901" s="191">
        <f t="shared" si="7494"/>
        <v>0</v>
      </c>
      <c r="AN1901" s="191">
        <f t="shared" si="7494"/>
        <v>0</v>
      </c>
      <c r="AO1901" s="191">
        <f t="shared" si="7494"/>
        <v>0</v>
      </c>
      <c r="AP1901" s="191">
        <f t="shared" si="7494"/>
        <v>31.7</v>
      </c>
      <c r="AQ1901" s="191">
        <f t="shared" si="7494"/>
        <v>538.9</v>
      </c>
      <c r="AR1901" s="191">
        <f t="shared" si="7494"/>
        <v>1014.4</v>
      </c>
      <c r="AS1901" s="191">
        <f t="shared" si="7494"/>
        <v>1014.4</v>
      </c>
      <c r="AT1901" s="191">
        <f t="shared" si="7494"/>
        <v>1014.4</v>
      </c>
      <c r="AU1901" s="191">
        <f t="shared" si="7494"/>
        <v>1014.4</v>
      </c>
      <c r="AV1901" s="223">
        <f t="shared" si="7295"/>
        <v>4628.2</v>
      </c>
      <c r="AW1901" s="191">
        <f t="shared" si="7296"/>
        <v>1014.4</v>
      </c>
      <c r="AX1901" s="191">
        <f t="shared" si="7297"/>
        <v>1014.4</v>
      </c>
      <c r="AY1901" s="191">
        <f t="shared" si="7298"/>
        <v>1014.4</v>
      </c>
      <c r="AZ1901" s="191">
        <f t="shared" si="7299"/>
        <v>1014.4</v>
      </c>
      <c r="BA1901" s="191">
        <f t="shared" si="7300"/>
        <v>1806.9</v>
      </c>
      <c r="BB1901" s="191">
        <f t="shared" si="7301"/>
        <v>16864.400000000001</v>
      </c>
      <c r="BC1901" s="191">
        <f t="shared" si="7302"/>
        <v>31446.400000000001</v>
      </c>
      <c r="BD1901" s="191">
        <f t="shared" si="7303"/>
        <v>31763.4</v>
      </c>
      <c r="BE1901" s="191">
        <f t="shared" si="7304"/>
        <v>31763.4</v>
      </c>
      <c r="BF1901" s="191">
        <f t="shared" si="7305"/>
        <v>31730.05</v>
      </c>
      <c r="BG1901" s="191">
        <f t="shared" si="7306"/>
        <v>31663.35</v>
      </c>
      <c r="BH1901" s="191">
        <f t="shared" si="7307"/>
        <v>31596.65</v>
      </c>
      <c r="BI1901" s="223">
        <f t="shared" si="7308"/>
        <v>212692.15</v>
      </c>
    </row>
    <row r="1902" spans="1:61" ht="15.75" customHeight="1" outlineLevel="1" x14ac:dyDescent="0.25">
      <c r="A1902" s="2">
        <f t="shared" si="7476"/>
        <v>56</v>
      </c>
      <c r="B1902" s="86" t="str">
        <f t="shared" si="7476"/>
        <v>TAU-TBD48</v>
      </c>
      <c r="C1902" s="86" t="str">
        <f t="shared" si="7476"/>
        <v>SPP TAU - Circuit 66436</v>
      </c>
      <c r="D1902" s="2" t="str">
        <f t="shared" si="7476"/>
        <v>TAU-TBD48.1</v>
      </c>
      <c r="E1902" s="162" t="str">
        <f t="shared" si="7476"/>
        <v>SPP TAU - Circuit 66436</v>
      </c>
      <c r="I1902" s="205">
        <v>0</v>
      </c>
      <c r="J1902" s="191">
        <f t="shared" ref="J1902:U1902" si="7495">ROUND((I1763+J1763)/2,0)</f>
        <v>0</v>
      </c>
      <c r="K1902" s="191">
        <f t="shared" si="7495"/>
        <v>0</v>
      </c>
      <c r="L1902" s="191">
        <f t="shared" si="7495"/>
        <v>0</v>
      </c>
      <c r="M1902" s="191">
        <f t="shared" si="7495"/>
        <v>0</v>
      </c>
      <c r="N1902" s="191">
        <f t="shared" si="7495"/>
        <v>0</v>
      </c>
      <c r="O1902" s="191">
        <f t="shared" si="7495"/>
        <v>0</v>
      </c>
      <c r="P1902" s="191">
        <f t="shared" si="7495"/>
        <v>0</v>
      </c>
      <c r="Q1902" s="191">
        <f t="shared" si="7495"/>
        <v>0</v>
      </c>
      <c r="R1902" s="191">
        <f t="shared" si="7495"/>
        <v>0</v>
      </c>
      <c r="S1902" s="191">
        <f t="shared" si="7495"/>
        <v>0</v>
      </c>
      <c r="T1902" s="191">
        <f t="shared" si="7495"/>
        <v>0</v>
      </c>
      <c r="U1902" s="191">
        <f t="shared" si="7495"/>
        <v>0</v>
      </c>
      <c r="V1902" s="223">
        <f t="shared" si="7287"/>
        <v>0</v>
      </c>
      <c r="W1902" s="191">
        <f t="shared" si="7418"/>
        <v>0</v>
      </c>
      <c r="X1902" s="191">
        <f t="shared" ref="X1902:AH1902" si="7496">ROUND((W1763+X1763)/2,2)</f>
        <v>0</v>
      </c>
      <c r="Y1902" s="191">
        <f t="shared" si="7496"/>
        <v>0</v>
      </c>
      <c r="Z1902" s="191">
        <f t="shared" si="7496"/>
        <v>0</v>
      </c>
      <c r="AA1902" s="191">
        <f t="shared" si="7496"/>
        <v>0</v>
      </c>
      <c r="AB1902" s="191">
        <f t="shared" si="7496"/>
        <v>0</v>
      </c>
      <c r="AC1902" s="191">
        <f t="shared" si="7496"/>
        <v>0</v>
      </c>
      <c r="AD1902" s="191">
        <f t="shared" si="7496"/>
        <v>0</v>
      </c>
      <c r="AE1902" s="191">
        <f t="shared" si="7496"/>
        <v>0</v>
      </c>
      <c r="AF1902" s="191">
        <f t="shared" si="7496"/>
        <v>0</v>
      </c>
      <c r="AG1902" s="191">
        <f t="shared" si="7496"/>
        <v>0</v>
      </c>
      <c r="AH1902" s="191">
        <f t="shared" si="7496"/>
        <v>0</v>
      </c>
      <c r="AI1902" s="223">
        <f t="shared" si="7420"/>
        <v>0</v>
      </c>
      <c r="AJ1902" s="191">
        <f t="shared" si="7421"/>
        <v>0</v>
      </c>
      <c r="AK1902" s="191">
        <f t="shared" ref="AK1902:AU1902" si="7497">ROUND((AJ1763+AK1763)/2,2)</f>
        <v>0</v>
      </c>
      <c r="AL1902" s="191">
        <f t="shared" si="7497"/>
        <v>0</v>
      </c>
      <c r="AM1902" s="191">
        <f t="shared" si="7497"/>
        <v>0</v>
      </c>
      <c r="AN1902" s="191">
        <f t="shared" si="7497"/>
        <v>0</v>
      </c>
      <c r="AO1902" s="191">
        <f t="shared" si="7497"/>
        <v>0</v>
      </c>
      <c r="AP1902" s="191">
        <f t="shared" si="7497"/>
        <v>1077.8</v>
      </c>
      <c r="AQ1902" s="191">
        <f t="shared" si="7497"/>
        <v>15628.1</v>
      </c>
      <c r="AR1902" s="191">
        <f t="shared" si="7497"/>
        <v>31795.1</v>
      </c>
      <c r="AS1902" s="191">
        <f t="shared" si="7497"/>
        <v>34489.599999999999</v>
      </c>
      <c r="AT1902" s="191">
        <f t="shared" si="7497"/>
        <v>34489.599999999999</v>
      </c>
      <c r="AU1902" s="191">
        <f t="shared" si="7497"/>
        <v>34489.599999999999</v>
      </c>
      <c r="AV1902" s="223">
        <f t="shared" si="7295"/>
        <v>151969.80000000002</v>
      </c>
      <c r="AW1902" s="191">
        <f t="shared" si="7296"/>
        <v>34489.599999999999</v>
      </c>
      <c r="AX1902" s="191">
        <f t="shared" si="7297"/>
        <v>34489.599999999999</v>
      </c>
      <c r="AY1902" s="191">
        <f t="shared" si="7298"/>
        <v>34489.599999999999</v>
      </c>
      <c r="AZ1902" s="191">
        <f t="shared" si="7299"/>
        <v>34489.599999999999</v>
      </c>
      <c r="BA1902" s="191">
        <f t="shared" si="7300"/>
        <v>61434.6</v>
      </c>
      <c r="BB1902" s="191">
        <f t="shared" si="7301"/>
        <v>573389.6</v>
      </c>
      <c r="BC1902" s="191">
        <f t="shared" si="7302"/>
        <v>1069177.6000000001</v>
      </c>
      <c r="BD1902" s="191">
        <f t="shared" si="7303"/>
        <v>1079955.6000000001</v>
      </c>
      <c r="BE1902" s="191">
        <f t="shared" si="7304"/>
        <v>1079955.6000000001</v>
      </c>
      <c r="BF1902" s="191">
        <f t="shared" si="7305"/>
        <v>1079955.6000000001</v>
      </c>
      <c r="BG1902" s="191">
        <f t="shared" si="7306"/>
        <v>1078821.6399999999</v>
      </c>
      <c r="BH1902" s="191">
        <f t="shared" si="7307"/>
        <v>1076553.73</v>
      </c>
      <c r="BI1902" s="223">
        <f t="shared" si="7308"/>
        <v>7237202.3699999992</v>
      </c>
    </row>
    <row r="1903" spans="1:61" ht="15.75" customHeight="1" outlineLevel="1" x14ac:dyDescent="0.25">
      <c r="A1903" s="2">
        <f t="shared" si="7476"/>
        <v>57</v>
      </c>
      <c r="B1903" s="86" t="str">
        <f t="shared" si="7476"/>
        <v>TAU-TBD49</v>
      </c>
      <c r="C1903" s="86" t="str">
        <f t="shared" si="7476"/>
        <v>SPP TAU - Circuit 66098</v>
      </c>
      <c r="D1903" s="2" t="str">
        <f t="shared" si="7476"/>
        <v>TAU-TBD49.1</v>
      </c>
      <c r="E1903" s="162" t="str">
        <f t="shared" si="7476"/>
        <v>SPP TAU - Circuit 66098</v>
      </c>
      <c r="I1903" s="205">
        <v>0</v>
      </c>
      <c r="J1903" s="191">
        <f t="shared" ref="J1903:U1903" si="7498">ROUND((I1764+J1764)/2,0)</f>
        <v>0</v>
      </c>
      <c r="K1903" s="191">
        <f t="shared" si="7498"/>
        <v>0</v>
      </c>
      <c r="L1903" s="191">
        <f t="shared" si="7498"/>
        <v>0</v>
      </c>
      <c r="M1903" s="191">
        <f t="shared" si="7498"/>
        <v>0</v>
      </c>
      <c r="N1903" s="191">
        <f t="shared" si="7498"/>
        <v>0</v>
      </c>
      <c r="O1903" s="191">
        <f t="shared" si="7498"/>
        <v>0</v>
      </c>
      <c r="P1903" s="191">
        <f t="shared" si="7498"/>
        <v>0</v>
      </c>
      <c r="Q1903" s="191">
        <f t="shared" si="7498"/>
        <v>0</v>
      </c>
      <c r="R1903" s="191">
        <f t="shared" si="7498"/>
        <v>0</v>
      </c>
      <c r="S1903" s="191">
        <f t="shared" si="7498"/>
        <v>0</v>
      </c>
      <c r="T1903" s="191">
        <f t="shared" si="7498"/>
        <v>0</v>
      </c>
      <c r="U1903" s="191">
        <f t="shared" si="7498"/>
        <v>0</v>
      </c>
      <c r="V1903" s="223">
        <f t="shared" si="7287"/>
        <v>0</v>
      </c>
      <c r="W1903" s="191">
        <f t="shared" si="7418"/>
        <v>0</v>
      </c>
      <c r="X1903" s="191">
        <f t="shared" ref="X1903:AH1903" si="7499">ROUND((W1764+X1764)/2,2)</f>
        <v>0</v>
      </c>
      <c r="Y1903" s="191">
        <f t="shared" si="7499"/>
        <v>0</v>
      </c>
      <c r="Z1903" s="191">
        <f t="shared" si="7499"/>
        <v>0</v>
      </c>
      <c r="AA1903" s="191">
        <f t="shared" si="7499"/>
        <v>0</v>
      </c>
      <c r="AB1903" s="191">
        <f t="shared" si="7499"/>
        <v>0</v>
      </c>
      <c r="AC1903" s="191">
        <f t="shared" si="7499"/>
        <v>0</v>
      </c>
      <c r="AD1903" s="191">
        <f t="shared" si="7499"/>
        <v>0</v>
      </c>
      <c r="AE1903" s="191">
        <f t="shared" si="7499"/>
        <v>0</v>
      </c>
      <c r="AF1903" s="191">
        <f t="shared" si="7499"/>
        <v>0</v>
      </c>
      <c r="AG1903" s="191">
        <f t="shared" si="7499"/>
        <v>0</v>
      </c>
      <c r="AH1903" s="191">
        <f t="shared" si="7499"/>
        <v>0</v>
      </c>
      <c r="AI1903" s="223">
        <f t="shared" si="7420"/>
        <v>0</v>
      </c>
      <c r="AJ1903" s="191">
        <f t="shared" si="7421"/>
        <v>0</v>
      </c>
      <c r="AK1903" s="191">
        <f t="shared" ref="AK1903:AU1903" si="7500">ROUND((AJ1764+AK1764)/2,2)</f>
        <v>0</v>
      </c>
      <c r="AL1903" s="191">
        <f t="shared" si="7500"/>
        <v>0</v>
      </c>
      <c r="AM1903" s="191">
        <f t="shared" si="7500"/>
        <v>0</v>
      </c>
      <c r="AN1903" s="191">
        <f t="shared" si="7500"/>
        <v>0</v>
      </c>
      <c r="AO1903" s="191">
        <f t="shared" si="7500"/>
        <v>0</v>
      </c>
      <c r="AP1903" s="191">
        <f t="shared" si="7500"/>
        <v>0</v>
      </c>
      <c r="AQ1903" s="191">
        <f t="shared" si="7500"/>
        <v>694.07</v>
      </c>
      <c r="AR1903" s="191">
        <f t="shared" si="7500"/>
        <v>11799.19</v>
      </c>
      <c r="AS1903" s="191">
        <f t="shared" si="7500"/>
        <v>22210.240000000002</v>
      </c>
      <c r="AT1903" s="191">
        <f t="shared" si="7500"/>
        <v>22210.240000000002</v>
      </c>
      <c r="AU1903" s="191">
        <f t="shared" si="7500"/>
        <v>22210.240000000002</v>
      </c>
      <c r="AV1903" s="223">
        <f t="shared" si="7295"/>
        <v>79123.98000000001</v>
      </c>
      <c r="AW1903" s="191">
        <f t="shared" si="7296"/>
        <v>22210.240000000002</v>
      </c>
      <c r="AX1903" s="191">
        <f t="shared" si="7297"/>
        <v>22210.240000000002</v>
      </c>
      <c r="AY1903" s="191">
        <f t="shared" si="7298"/>
        <v>22210.240000000002</v>
      </c>
      <c r="AZ1903" s="191">
        <f t="shared" si="7299"/>
        <v>22210.240000000002</v>
      </c>
      <c r="BA1903" s="191">
        <f t="shared" si="7300"/>
        <v>22210.240000000002</v>
      </c>
      <c r="BB1903" s="191">
        <f t="shared" si="7301"/>
        <v>39561.99</v>
      </c>
      <c r="BC1903" s="191">
        <f t="shared" si="7302"/>
        <v>369245.24</v>
      </c>
      <c r="BD1903" s="191">
        <f t="shared" si="7303"/>
        <v>688517.44</v>
      </c>
      <c r="BE1903" s="191">
        <f t="shared" si="7304"/>
        <v>695458.14</v>
      </c>
      <c r="BF1903" s="191">
        <f t="shared" si="7305"/>
        <v>695458.14</v>
      </c>
      <c r="BG1903" s="191">
        <f t="shared" si="7306"/>
        <v>694727.91</v>
      </c>
      <c r="BH1903" s="191">
        <f t="shared" si="7307"/>
        <v>693267.44</v>
      </c>
      <c r="BI1903" s="223">
        <f t="shared" si="7308"/>
        <v>3987287.5</v>
      </c>
    </row>
    <row r="1904" spans="1:61" ht="15.75" customHeight="1" outlineLevel="1" x14ac:dyDescent="0.25">
      <c r="A1904" s="2">
        <f t="shared" si="7476"/>
        <v>58</v>
      </c>
      <c r="B1904" s="86" t="str">
        <f t="shared" si="7476"/>
        <v>TAU-TBD50</v>
      </c>
      <c r="C1904" s="86" t="str">
        <f t="shared" si="7476"/>
        <v>SPP TAU - Circuit 230020</v>
      </c>
      <c r="D1904" s="2" t="str">
        <f t="shared" si="7476"/>
        <v>TAU-TBD50.1</v>
      </c>
      <c r="E1904" s="162" t="str">
        <f t="shared" si="7476"/>
        <v>SPP TAU - Circuit 230020</v>
      </c>
      <c r="I1904" s="205">
        <v>0</v>
      </c>
      <c r="J1904" s="191">
        <f t="shared" ref="J1904:U1904" si="7501">ROUND((I1765+J1765)/2,0)</f>
        <v>0</v>
      </c>
      <c r="K1904" s="191">
        <f t="shared" si="7501"/>
        <v>0</v>
      </c>
      <c r="L1904" s="191">
        <f t="shared" si="7501"/>
        <v>0</v>
      </c>
      <c r="M1904" s="191">
        <f t="shared" si="7501"/>
        <v>0</v>
      </c>
      <c r="N1904" s="191">
        <f t="shared" si="7501"/>
        <v>0</v>
      </c>
      <c r="O1904" s="191">
        <f t="shared" si="7501"/>
        <v>0</v>
      </c>
      <c r="P1904" s="191">
        <f t="shared" si="7501"/>
        <v>0</v>
      </c>
      <c r="Q1904" s="191">
        <f t="shared" si="7501"/>
        <v>0</v>
      </c>
      <c r="R1904" s="191">
        <f t="shared" si="7501"/>
        <v>0</v>
      </c>
      <c r="S1904" s="191">
        <f t="shared" si="7501"/>
        <v>0</v>
      </c>
      <c r="T1904" s="191">
        <f t="shared" si="7501"/>
        <v>0</v>
      </c>
      <c r="U1904" s="191">
        <f t="shared" si="7501"/>
        <v>0</v>
      </c>
      <c r="V1904" s="223">
        <f t="shared" si="7287"/>
        <v>0</v>
      </c>
      <c r="W1904" s="191">
        <f t="shared" si="7418"/>
        <v>0</v>
      </c>
      <c r="X1904" s="191">
        <f t="shared" ref="X1904:AH1904" si="7502">ROUND((W1765+X1765)/2,2)</f>
        <v>0</v>
      </c>
      <c r="Y1904" s="191">
        <f t="shared" si="7502"/>
        <v>0</v>
      </c>
      <c r="Z1904" s="191">
        <f t="shared" si="7502"/>
        <v>0</v>
      </c>
      <c r="AA1904" s="191">
        <f t="shared" si="7502"/>
        <v>0</v>
      </c>
      <c r="AB1904" s="191">
        <f t="shared" si="7502"/>
        <v>0</v>
      </c>
      <c r="AC1904" s="191">
        <f t="shared" si="7502"/>
        <v>0</v>
      </c>
      <c r="AD1904" s="191">
        <f t="shared" si="7502"/>
        <v>0</v>
      </c>
      <c r="AE1904" s="191">
        <f t="shared" si="7502"/>
        <v>0</v>
      </c>
      <c r="AF1904" s="191">
        <f t="shared" si="7502"/>
        <v>0</v>
      </c>
      <c r="AG1904" s="191">
        <f t="shared" si="7502"/>
        <v>0</v>
      </c>
      <c r="AH1904" s="191">
        <f t="shared" si="7502"/>
        <v>0</v>
      </c>
      <c r="AI1904" s="223">
        <f t="shared" si="7420"/>
        <v>0</v>
      </c>
      <c r="AJ1904" s="191">
        <f t="shared" si="7421"/>
        <v>0</v>
      </c>
      <c r="AK1904" s="191">
        <f t="shared" ref="AK1904:AU1904" si="7503">ROUND((AJ1765+AK1765)/2,2)</f>
        <v>0</v>
      </c>
      <c r="AL1904" s="191">
        <f t="shared" si="7503"/>
        <v>0</v>
      </c>
      <c r="AM1904" s="191">
        <f t="shared" si="7503"/>
        <v>0</v>
      </c>
      <c r="AN1904" s="191">
        <f t="shared" si="7503"/>
        <v>0</v>
      </c>
      <c r="AO1904" s="191">
        <f t="shared" si="7503"/>
        <v>0</v>
      </c>
      <c r="AP1904" s="191">
        <f t="shared" si="7503"/>
        <v>0</v>
      </c>
      <c r="AQ1904" s="191">
        <f t="shared" si="7503"/>
        <v>1310.5999999999999</v>
      </c>
      <c r="AR1904" s="191">
        <f t="shared" si="7503"/>
        <v>12450.7</v>
      </c>
      <c r="AS1904" s="191">
        <f t="shared" si="7503"/>
        <v>32109.7</v>
      </c>
      <c r="AT1904" s="191">
        <f t="shared" si="7503"/>
        <v>41939.199999999997</v>
      </c>
      <c r="AU1904" s="191">
        <f t="shared" si="7503"/>
        <v>41939.199999999997</v>
      </c>
      <c r="AV1904" s="223">
        <f t="shared" si="7295"/>
        <v>129749.4</v>
      </c>
      <c r="AW1904" s="191">
        <f t="shared" si="7296"/>
        <v>41939.199999999997</v>
      </c>
      <c r="AX1904" s="191">
        <f t="shared" si="7297"/>
        <v>41939.199999999997</v>
      </c>
      <c r="AY1904" s="191">
        <f t="shared" si="7298"/>
        <v>41939.199999999997</v>
      </c>
      <c r="AZ1904" s="191">
        <f t="shared" si="7299"/>
        <v>41939.199999999997</v>
      </c>
      <c r="BA1904" s="191">
        <f t="shared" si="7300"/>
        <v>41939.199999999997</v>
      </c>
      <c r="BB1904" s="191">
        <f t="shared" si="7301"/>
        <v>74704.2</v>
      </c>
      <c r="BC1904" s="191">
        <f t="shared" si="7302"/>
        <v>435119.2</v>
      </c>
      <c r="BD1904" s="191">
        <f t="shared" si="7303"/>
        <v>1024889.2</v>
      </c>
      <c r="BE1904" s="191">
        <f t="shared" si="7304"/>
        <v>1300115.2</v>
      </c>
      <c r="BF1904" s="191">
        <f t="shared" si="7305"/>
        <v>1313221.2</v>
      </c>
      <c r="BG1904" s="191">
        <f t="shared" si="7306"/>
        <v>1313221.2</v>
      </c>
      <c r="BH1904" s="191">
        <f t="shared" si="7307"/>
        <v>1313221.2</v>
      </c>
      <c r="BI1904" s="223">
        <f t="shared" si="7308"/>
        <v>6984187.4000000004</v>
      </c>
    </row>
    <row r="1905" spans="1:61" ht="15.75" customHeight="1" outlineLevel="1" x14ac:dyDescent="0.25">
      <c r="A1905" s="2">
        <f t="shared" si="7476"/>
        <v>59</v>
      </c>
      <c r="B1905" s="86" t="str">
        <f t="shared" si="7476"/>
        <v>TAU-TBD51</v>
      </c>
      <c r="C1905" s="86" t="str">
        <f t="shared" si="7476"/>
        <v>SPP TAU - Circuit 230623</v>
      </c>
      <c r="D1905" s="2" t="str">
        <f t="shared" si="7476"/>
        <v>TAU-TBD51.1</v>
      </c>
      <c r="E1905" s="162" t="str">
        <f t="shared" si="7476"/>
        <v>SPP TAU - Circuit 230623</v>
      </c>
      <c r="I1905" s="205">
        <v>0</v>
      </c>
      <c r="J1905" s="191">
        <f t="shared" ref="J1905:U1905" si="7504">ROUND((I1766+J1766)/2,0)</f>
        <v>0</v>
      </c>
      <c r="K1905" s="191">
        <f t="shared" si="7504"/>
        <v>0</v>
      </c>
      <c r="L1905" s="191">
        <f t="shared" si="7504"/>
        <v>0</v>
      </c>
      <c r="M1905" s="191">
        <f t="shared" si="7504"/>
        <v>0</v>
      </c>
      <c r="N1905" s="191">
        <f t="shared" si="7504"/>
        <v>0</v>
      </c>
      <c r="O1905" s="191">
        <f t="shared" si="7504"/>
        <v>0</v>
      </c>
      <c r="P1905" s="191">
        <f t="shared" si="7504"/>
        <v>0</v>
      </c>
      <c r="Q1905" s="191">
        <f t="shared" si="7504"/>
        <v>0</v>
      </c>
      <c r="R1905" s="191">
        <f t="shared" si="7504"/>
        <v>0</v>
      </c>
      <c r="S1905" s="191">
        <f t="shared" si="7504"/>
        <v>0</v>
      </c>
      <c r="T1905" s="191">
        <f t="shared" si="7504"/>
        <v>0</v>
      </c>
      <c r="U1905" s="191">
        <f t="shared" si="7504"/>
        <v>0</v>
      </c>
      <c r="V1905" s="223">
        <f t="shared" si="7287"/>
        <v>0</v>
      </c>
      <c r="W1905" s="191">
        <f t="shared" si="7418"/>
        <v>0</v>
      </c>
      <c r="X1905" s="191">
        <f t="shared" ref="X1905:AH1905" si="7505">ROUND((W1766+X1766)/2,2)</f>
        <v>0</v>
      </c>
      <c r="Y1905" s="191">
        <f t="shared" si="7505"/>
        <v>0</v>
      </c>
      <c r="Z1905" s="191">
        <f t="shared" si="7505"/>
        <v>0</v>
      </c>
      <c r="AA1905" s="191">
        <f t="shared" si="7505"/>
        <v>0</v>
      </c>
      <c r="AB1905" s="191">
        <f t="shared" si="7505"/>
        <v>0</v>
      </c>
      <c r="AC1905" s="191">
        <f t="shared" si="7505"/>
        <v>0</v>
      </c>
      <c r="AD1905" s="191">
        <f t="shared" si="7505"/>
        <v>0</v>
      </c>
      <c r="AE1905" s="191">
        <f t="shared" si="7505"/>
        <v>0</v>
      </c>
      <c r="AF1905" s="191">
        <f t="shared" si="7505"/>
        <v>0</v>
      </c>
      <c r="AG1905" s="191">
        <f t="shared" si="7505"/>
        <v>0</v>
      </c>
      <c r="AH1905" s="191">
        <f t="shared" si="7505"/>
        <v>0</v>
      </c>
      <c r="AI1905" s="223">
        <f t="shared" si="7420"/>
        <v>0</v>
      </c>
      <c r="AJ1905" s="191">
        <f t="shared" si="7421"/>
        <v>0</v>
      </c>
      <c r="AK1905" s="191">
        <f t="shared" ref="AK1905:AU1905" si="7506">ROUND((AJ1766+AK1766)/2,2)</f>
        <v>0</v>
      </c>
      <c r="AL1905" s="191">
        <f t="shared" si="7506"/>
        <v>0</v>
      </c>
      <c r="AM1905" s="191">
        <f t="shared" si="7506"/>
        <v>0</v>
      </c>
      <c r="AN1905" s="191">
        <f t="shared" si="7506"/>
        <v>0</v>
      </c>
      <c r="AO1905" s="191">
        <f t="shared" si="7506"/>
        <v>0</v>
      </c>
      <c r="AP1905" s="191">
        <f t="shared" si="7506"/>
        <v>0</v>
      </c>
      <c r="AQ1905" s="191">
        <f t="shared" si="7506"/>
        <v>0</v>
      </c>
      <c r="AR1905" s="191">
        <f t="shared" si="7506"/>
        <v>1397.5</v>
      </c>
      <c r="AS1905" s="191">
        <f t="shared" si="7506"/>
        <v>9782.5</v>
      </c>
      <c r="AT1905" s="191">
        <f t="shared" si="7506"/>
        <v>30745</v>
      </c>
      <c r="AU1905" s="191">
        <f t="shared" si="7506"/>
        <v>44720</v>
      </c>
      <c r="AV1905" s="223">
        <f t="shared" si="7295"/>
        <v>86645</v>
      </c>
      <c r="AW1905" s="191">
        <f t="shared" si="7296"/>
        <v>44720</v>
      </c>
      <c r="AX1905" s="191">
        <f t="shared" si="7297"/>
        <v>44720</v>
      </c>
      <c r="AY1905" s="191">
        <f t="shared" si="7298"/>
        <v>44720</v>
      </c>
      <c r="AZ1905" s="191">
        <f t="shared" si="7299"/>
        <v>44720</v>
      </c>
      <c r="BA1905" s="191">
        <f t="shared" si="7300"/>
        <v>44720</v>
      </c>
      <c r="BB1905" s="191">
        <f t="shared" si="7301"/>
        <v>44720</v>
      </c>
      <c r="BC1905" s="191">
        <f t="shared" si="7302"/>
        <v>79657.5</v>
      </c>
      <c r="BD1905" s="191">
        <f t="shared" si="7303"/>
        <v>429032.5</v>
      </c>
      <c r="BE1905" s="191">
        <f t="shared" si="7304"/>
        <v>1057907.5</v>
      </c>
      <c r="BF1905" s="191">
        <f t="shared" si="7305"/>
        <v>1386320</v>
      </c>
      <c r="BG1905" s="191">
        <f t="shared" si="7306"/>
        <v>1400295</v>
      </c>
      <c r="BH1905" s="191">
        <f t="shared" si="7307"/>
        <v>1400295</v>
      </c>
      <c r="BI1905" s="223">
        <f t="shared" si="7308"/>
        <v>6021827.5</v>
      </c>
    </row>
    <row r="1906" spans="1:61" ht="15.75" customHeight="1" outlineLevel="1" x14ac:dyDescent="0.25">
      <c r="A1906" s="2">
        <f t="shared" ref="A1906:E1915" si="7507">A1767</f>
        <v>60</v>
      </c>
      <c r="B1906" s="86" t="str">
        <f t="shared" si="7507"/>
        <v>TAU-TBD52</v>
      </c>
      <c r="C1906" s="86" t="str">
        <f t="shared" si="7507"/>
        <v>SPP TAU - Circuit 230604</v>
      </c>
      <c r="D1906" s="2" t="str">
        <f t="shared" si="7507"/>
        <v>TAU-TBD52.1</v>
      </c>
      <c r="E1906" s="162" t="str">
        <f t="shared" si="7507"/>
        <v>SPP TAU - Circuit 230604</v>
      </c>
      <c r="I1906" s="205">
        <v>0</v>
      </c>
      <c r="J1906" s="191">
        <f t="shared" ref="J1906:U1906" si="7508">ROUND((I1767+J1767)/2,0)</f>
        <v>0</v>
      </c>
      <c r="K1906" s="191">
        <f t="shared" si="7508"/>
        <v>0</v>
      </c>
      <c r="L1906" s="191">
        <f t="shared" si="7508"/>
        <v>0</v>
      </c>
      <c r="M1906" s="191">
        <f t="shared" si="7508"/>
        <v>0</v>
      </c>
      <c r="N1906" s="191">
        <f t="shared" si="7508"/>
        <v>0</v>
      </c>
      <c r="O1906" s="191">
        <f t="shared" si="7508"/>
        <v>0</v>
      </c>
      <c r="P1906" s="191">
        <f t="shared" si="7508"/>
        <v>0</v>
      </c>
      <c r="Q1906" s="191">
        <f t="shared" si="7508"/>
        <v>0</v>
      </c>
      <c r="R1906" s="191">
        <f t="shared" si="7508"/>
        <v>0</v>
      </c>
      <c r="S1906" s="191">
        <f t="shared" si="7508"/>
        <v>0</v>
      </c>
      <c r="T1906" s="191">
        <f t="shared" si="7508"/>
        <v>0</v>
      </c>
      <c r="U1906" s="191">
        <f t="shared" si="7508"/>
        <v>0</v>
      </c>
      <c r="V1906" s="223">
        <f t="shared" si="7287"/>
        <v>0</v>
      </c>
      <c r="W1906" s="191">
        <f t="shared" si="7418"/>
        <v>0</v>
      </c>
      <c r="X1906" s="191">
        <f t="shared" ref="X1906:AH1906" si="7509">ROUND((W1767+X1767)/2,2)</f>
        <v>0</v>
      </c>
      <c r="Y1906" s="191">
        <f t="shared" si="7509"/>
        <v>0</v>
      </c>
      <c r="Z1906" s="191">
        <f t="shared" si="7509"/>
        <v>0</v>
      </c>
      <c r="AA1906" s="191">
        <f t="shared" si="7509"/>
        <v>0</v>
      </c>
      <c r="AB1906" s="191">
        <f t="shared" si="7509"/>
        <v>0</v>
      </c>
      <c r="AC1906" s="191">
        <f t="shared" si="7509"/>
        <v>0</v>
      </c>
      <c r="AD1906" s="191">
        <f t="shared" si="7509"/>
        <v>0</v>
      </c>
      <c r="AE1906" s="191">
        <f t="shared" si="7509"/>
        <v>0</v>
      </c>
      <c r="AF1906" s="191">
        <f t="shared" si="7509"/>
        <v>0</v>
      </c>
      <c r="AG1906" s="191">
        <f t="shared" si="7509"/>
        <v>0</v>
      </c>
      <c r="AH1906" s="191">
        <f t="shared" si="7509"/>
        <v>0</v>
      </c>
      <c r="AI1906" s="223">
        <f t="shared" si="7420"/>
        <v>0</v>
      </c>
      <c r="AJ1906" s="191">
        <f t="shared" si="7421"/>
        <v>0</v>
      </c>
      <c r="AK1906" s="191">
        <f t="shared" ref="AK1906:AU1906" si="7510">ROUND((AJ1767+AK1767)/2,2)</f>
        <v>0</v>
      </c>
      <c r="AL1906" s="191">
        <f t="shared" si="7510"/>
        <v>0</v>
      </c>
      <c r="AM1906" s="191">
        <f t="shared" si="7510"/>
        <v>0</v>
      </c>
      <c r="AN1906" s="191">
        <f t="shared" si="7510"/>
        <v>0</v>
      </c>
      <c r="AO1906" s="191">
        <f t="shared" si="7510"/>
        <v>0</v>
      </c>
      <c r="AP1906" s="191">
        <f t="shared" si="7510"/>
        <v>0</v>
      </c>
      <c r="AQ1906" s="191">
        <f t="shared" si="7510"/>
        <v>0</v>
      </c>
      <c r="AR1906" s="191">
        <f t="shared" si="7510"/>
        <v>0</v>
      </c>
      <c r="AS1906" s="191">
        <f t="shared" si="7510"/>
        <v>774</v>
      </c>
      <c r="AT1906" s="191">
        <f t="shared" si="7510"/>
        <v>7353</v>
      </c>
      <c r="AU1906" s="191">
        <f t="shared" si="7510"/>
        <v>18963</v>
      </c>
      <c r="AV1906" s="223">
        <f t="shared" si="7295"/>
        <v>27090</v>
      </c>
      <c r="AW1906" s="191">
        <f t="shared" si="7296"/>
        <v>24768</v>
      </c>
      <c r="AX1906" s="191">
        <f t="shared" si="7297"/>
        <v>24768</v>
      </c>
      <c r="AY1906" s="191">
        <f t="shared" si="7298"/>
        <v>24768</v>
      </c>
      <c r="AZ1906" s="191">
        <f t="shared" si="7299"/>
        <v>24768</v>
      </c>
      <c r="BA1906" s="191">
        <f t="shared" si="7300"/>
        <v>24768</v>
      </c>
      <c r="BB1906" s="191">
        <f t="shared" si="7301"/>
        <v>24768</v>
      </c>
      <c r="BC1906" s="191">
        <f t="shared" si="7302"/>
        <v>24768</v>
      </c>
      <c r="BD1906" s="191">
        <f t="shared" si="7303"/>
        <v>44118</v>
      </c>
      <c r="BE1906" s="191">
        <f t="shared" si="7304"/>
        <v>411768</v>
      </c>
      <c r="BF1906" s="191">
        <f t="shared" si="7305"/>
        <v>767808</v>
      </c>
      <c r="BG1906" s="191">
        <f t="shared" si="7306"/>
        <v>775548</v>
      </c>
      <c r="BH1906" s="191">
        <f t="shared" si="7307"/>
        <v>775548</v>
      </c>
      <c r="BI1906" s="223">
        <f t="shared" si="7308"/>
        <v>2948166</v>
      </c>
    </row>
    <row r="1907" spans="1:61" ht="15.75" customHeight="1" outlineLevel="1" x14ac:dyDescent="0.25">
      <c r="A1907" s="2">
        <f t="shared" si="7507"/>
        <v>61</v>
      </c>
      <c r="B1907" s="86" t="str">
        <f t="shared" si="7507"/>
        <v>TAU-TBD53</v>
      </c>
      <c r="C1907" s="86" t="str">
        <f t="shared" si="7507"/>
        <v>SPP TAU - Circuit 66035</v>
      </c>
      <c r="D1907" s="2" t="str">
        <f t="shared" si="7507"/>
        <v>TAU-TBD53.1</v>
      </c>
      <c r="E1907" s="162" t="str">
        <f t="shared" si="7507"/>
        <v>SPP TAU - Circuit 66035</v>
      </c>
      <c r="I1907" s="205">
        <v>0</v>
      </c>
      <c r="J1907" s="191">
        <f t="shared" ref="J1907:U1907" si="7511">ROUND((I1768+J1768)/2,0)</f>
        <v>0</v>
      </c>
      <c r="K1907" s="191">
        <f t="shared" si="7511"/>
        <v>0</v>
      </c>
      <c r="L1907" s="191">
        <f t="shared" si="7511"/>
        <v>0</v>
      </c>
      <c r="M1907" s="191">
        <f t="shared" si="7511"/>
        <v>0</v>
      </c>
      <c r="N1907" s="191">
        <f t="shared" si="7511"/>
        <v>0</v>
      </c>
      <c r="O1907" s="191">
        <f t="shared" si="7511"/>
        <v>0</v>
      </c>
      <c r="P1907" s="191">
        <f t="shared" si="7511"/>
        <v>0</v>
      </c>
      <c r="Q1907" s="191">
        <f t="shared" si="7511"/>
        <v>0</v>
      </c>
      <c r="R1907" s="191">
        <f t="shared" si="7511"/>
        <v>0</v>
      </c>
      <c r="S1907" s="191">
        <f t="shared" si="7511"/>
        <v>0</v>
      </c>
      <c r="T1907" s="191">
        <f t="shared" si="7511"/>
        <v>0</v>
      </c>
      <c r="U1907" s="191">
        <f t="shared" si="7511"/>
        <v>0</v>
      </c>
      <c r="V1907" s="223">
        <f t="shared" si="7287"/>
        <v>0</v>
      </c>
      <c r="W1907" s="191">
        <f t="shared" si="7418"/>
        <v>0</v>
      </c>
      <c r="X1907" s="191">
        <f t="shared" ref="X1907:AH1907" si="7512">ROUND((W1768+X1768)/2,2)</f>
        <v>0</v>
      </c>
      <c r="Y1907" s="191">
        <f t="shared" si="7512"/>
        <v>0</v>
      </c>
      <c r="Z1907" s="191">
        <f t="shared" si="7512"/>
        <v>0</v>
      </c>
      <c r="AA1907" s="191">
        <f t="shared" si="7512"/>
        <v>0</v>
      </c>
      <c r="AB1907" s="191">
        <f t="shared" si="7512"/>
        <v>0</v>
      </c>
      <c r="AC1907" s="191">
        <f t="shared" si="7512"/>
        <v>0</v>
      </c>
      <c r="AD1907" s="191">
        <f t="shared" si="7512"/>
        <v>0</v>
      </c>
      <c r="AE1907" s="191">
        <f t="shared" si="7512"/>
        <v>0</v>
      </c>
      <c r="AF1907" s="191">
        <f t="shared" si="7512"/>
        <v>0</v>
      </c>
      <c r="AG1907" s="191">
        <f t="shared" si="7512"/>
        <v>0</v>
      </c>
      <c r="AH1907" s="191">
        <f t="shared" si="7512"/>
        <v>0</v>
      </c>
      <c r="AI1907" s="223">
        <f t="shared" si="7420"/>
        <v>0</v>
      </c>
      <c r="AJ1907" s="191">
        <f t="shared" si="7421"/>
        <v>0</v>
      </c>
      <c r="AK1907" s="191">
        <f t="shared" ref="AK1907:AU1907" si="7513">ROUND((AJ1768+AK1768)/2,2)</f>
        <v>0</v>
      </c>
      <c r="AL1907" s="191">
        <f t="shared" si="7513"/>
        <v>0</v>
      </c>
      <c r="AM1907" s="191">
        <f t="shared" si="7513"/>
        <v>0</v>
      </c>
      <c r="AN1907" s="191">
        <f t="shared" si="7513"/>
        <v>0</v>
      </c>
      <c r="AO1907" s="191">
        <f t="shared" si="7513"/>
        <v>0</v>
      </c>
      <c r="AP1907" s="191">
        <f t="shared" si="7513"/>
        <v>0</v>
      </c>
      <c r="AQ1907" s="191">
        <f t="shared" si="7513"/>
        <v>0</v>
      </c>
      <c r="AR1907" s="191">
        <f t="shared" si="7513"/>
        <v>0</v>
      </c>
      <c r="AS1907" s="191">
        <f t="shared" si="7513"/>
        <v>0</v>
      </c>
      <c r="AT1907" s="191">
        <f t="shared" si="7513"/>
        <v>2060.5</v>
      </c>
      <c r="AU1907" s="191">
        <f t="shared" si="7513"/>
        <v>19574.75</v>
      </c>
      <c r="AV1907" s="223">
        <f t="shared" si="7295"/>
        <v>21635.25</v>
      </c>
      <c r="AW1907" s="191">
        <f t="shared" si="7296"/>
        <v>35028.5</v>
      </c>
      <c r="AX1907" s="191">
        <f t="shared" si="7297"/>
        <v>35028.5</v>
      </c>
      <c r="AY1907" s="191">
        <f t="shared" si="7298"/>
        <v>35028.5</v>
      </c>
      <c r="AZ1907" s="191">
        <f t="shared" si="7299"/>
        <v>35028.5</v>
      </c>
      <c r="BA1907" s="191">
        <f t="shared" si="7300"/>
        <v>35028.5</v>
      </c>
      <c r="BB1907" s="191">
        <f t="shared" si="7301"/>
        <v>35028.5</v>
      </c>
      <c r="BC1907" s="191">
        <f t="shared" si="7302"/>
        <v>35028.5</v>
      </c>
      <c r="BD1907" s="191">
        <f t="shared" si="7303"/>
        <v>35028.5</v>
      </c>
      <c r="BE1907" s="191">
        <f t="shared" si="7304"/>
        <v>86541</v>
      </c>
      <c r="BF1907" s="191">
        <f t="shared" si="7305"/>
        <v>859228.5</v>
      </c>
      <c r="BG1907" s="191">
        <f t="shared" si="7306"/>
        <v>1786453.5</v>
      </c>
      <c r="BH1907" s="191">
        <f t="shared" si="7307"/>
        <v>2023411</v>
      </c>
      <c r="BI1907" s="223">
        <f t="shared" si="7308"/>
        <v>5035862</v>
      </c>
    </row>
    <row r="1908" spans="1:61" ht="15.75" customHeight="1" outlineLevel="1" x14ac:dyDescent="0.25">
      <c r="A1908" s="2">
        <f t="shared" si="7507"/>
        <v>62</v>
      </c>
      <c r="B1908" s="86" t="str">
        <f t="shared" si="7507"/>
        <v>TAU-TBD54</v>
      </c>
      <c r="C1908" s="86" t="str">
        <f t="shared" si="7507"/>
        <v>SPP TAU - Circuit 66067</v>
      </c>
      <c r="D1908" s="2" t="str">
        <f t="shared" si="7507"/>
        <v>TAU-TBD54.1</v>
      </c>
      <c r="E1908" s="162" t="str">
        <f t="shared" si="7507"/>
        <v>SPP TAU - Circuit 66067</v>
      </c>
      <c r="I1908" s="205">
        <v>0</v>
      </c>
      <c r="J1908" s="191">
        <f t="shared" ref="J1908:U1908" si="7514">ROUND((I1769+J1769)/2,0)</f>
        <v>0</v>
      </c>
      <c r="K1908" s="191">
        <f t="shared" si="7514"/>
        <v>0</v>
      </c>
      <c r="L1908" s="191">
        <f t="shared" si="7514"/>
        <v>0</v>
      </c>
      <c r="M1908" s="191">
        <f t="shared" si="7514"/>
        <v>0</v>
      </c>
      <c r="N1908" s="191">
        <f t="shared" si="7514"/>
        <v>0</v>
      </c>
      <c r="O1908" s="191">
        <f t="shared" si="7514"/>
        <v>0</v>
      </c>
      <c r="P1908" s="191">
        <f t="shared" si="7514"/>
        <v>0</v>
      </c>
      <c r="Q1908" s="191">
        <f t="shared" si="7514"/>
        <v>0</v>
      </c>
      <c r="R1908" s="191">
        <f t="shared" si="7514"/>
        <v>0</v>
      </c>
      <c r="S1908" s="191">
        <f t="shared" si="7514"/>
        <v>0</v>
      </c>
      <c r="T1908" s="191">
        <f t="shared" si="7514"/>
        <v>0</v>
      </c>
      <c r="U1908" s="191">
        <f t="shared" si="7514"/>
        <v>0</v>
      </c>
      <c r="V1908" s="223">
        <f t="shared" si="7287"/>
        <v>0</v>
      </c>
      <c r="W1908" s="191">
        <f t="shared" si="7418"/>
        <v>0</v>
      </c>
      <c r="X1908" s="191">
        <f t="shared" ref="X1908:AH1908" si="7515">ROUND((W1769+X1769)/2,2)</f>
        <v>0</v>
      </c>
      <c r="Y1908" s="191">
        <f t="shared" si="7515"/>
        <v>0</v>
      </c>
      <c r="Z1908" s="191">
        <f t="shared" si="7515"/>
        <v>0</v>
      </c>
      <c r="AA1908" s="191">
        <f t="shared" si="7515"/>
        <v>0</v>
      </c>
      <c r="AB1908" s="191">
        <f t="shared" si="7515"/>
        <v>0</v>
      </c>
      <c r="AC1908" s="191">
        <f t="shared" si="7515"/>
        <v>0</v>
      </c>
      <c r="AD1908" s="191">
        <f t="shared" si="7515"/>
        <v>0</v>
      </c>
      <c r="AE1908" s="191">
        <f t="shared" si="7515"/>
        <v>0</v>
      </c>
      <c r="AF1908" s="191">
        <f t="shared" si="7515"/>
        <v>0</v>
      </c>
      <c r="AG1908" s="191">
        <f t="shared" si="7515"/>
        <v>0</v>
      </c>
      <c r="AH1908" s="191">
        <f t="shared" si="7515"/>
        <v>0</v>
      </c>
      <c r="AI1908" s="223">
        <f t="shared" si="7420"/>
        <v>0</v>
      </c>
      <c r="AJ1908" s="191">
        <f t="shared" si="7421"/>
        <v>0</v>
      </c>
      <c r="AK1908" s="191">
        <f t="shared" ref="AK1908:AU1908" si="7516">ROUND((AJ1769+AK1769)/2,2)</f>
        <v>0</v>
      </c>
      <c r="AL1908" s="191">
        <f t="shared" si="7516"/>
        <v>0</v>
      </c>
      <c r="AM1908" s="191">
        <f t="shared" si="7516"/>
        <v>0</v>
      </c>
      <c r="AN1908" s="191">
        <f t="shared" si="7516"/>
        <v>0</v>
      </c>
      <c r="AO1908" s="191">
        <f t="shared" si="7516"/>
        <v>0</v>
      </c>
      <c r="AP1908" s="191">
        <f t="shared" si="7516"/>
        <v>0</v>
      </c>
      <c r="AQ1908" s="191">
        <f t="shared" si="7516"/>
        <v>0</v>
      </c>
      <c r="AR1908" s="191">
        <f t="shared" si="7516"/>
        <v>0</v>
      </c>
      <c r="AS1908" s="191">
        <f t="shared" si="7516"/>
        <v>0</v>
      </c>
      <c r="AT1908" s="191">
        <f t="shared" si="7516"/>
        <v>0</v>
      </c>
      <c r="AU1908" s="191">
        <f t="shared" si="7516"/>
        <v>0</v>
      </c>
      <c r="AV1908" s="223">
        <f t="shared" si="7295"/>
        <v>0</v>
      </c>
      <c r="AW1908" s="191">
        <f t="shared" si="7296"/>
        <v>12933.6</v>
      </c>
      <c r="AX1908" s="191">
        <f t="shared" si="7297"/>
        <v>32334</v>
      </c>
      <c r="AY1908" s="191">
        <f t="shared" si="7298"/>
        <v>38800.800000000003</v>
      </c>
      <c r="AZ1908" s="191">
        <f t="shared" si="7299"/>
        <v>38800.800000000003</v>
      </c>
      <c r="BA1908" s="191">
        <f t="shared" si="7300"/>
        <v>38800.800000000003</v>
      </c>
      <c r="BB1908" s="191">
        <f t="shared" si="7301"/>
        <v>38800.800000000003</v>
      </c>
      <c r="BC1908" s="191">
        <f t="shared" si="7302"/>
        <v>38800.800000000003</v>
      </c>
      <c r="BD1908" s="191">
        <f t="shared" si="7303"/>
        <v>38800.800000000003</v>
      </c>
      <c r="BE1908" s="191">
        <f t="shared" si="7304"/>
        <v>38800.800000000003</v>
      </c>
      <c r="BF1908" s="191">
        <f t="shared" si="7305"/>
        <v>71134.8</v>
      </c>
      <c r="BG1908" s="191">
        <f t="shared" si="7306"/>
        <v>685480.8</v>
      </c>
      <c r="BH1908" s="191">
        <f t="shared" si="7307"/>
        <v>1280426.3999999999</v>
      </c>
      <c r="BI1908" s="223">
        <f t="shared" si="7308"/>
        <v>2353915.2000000002</v>
      </c>
    </row>
    <row r="1909" spans="1:61" ht="15.75" customHeight="1" outlineLevel="1" x14ac:dyDescent="0.25">
      <c r="A1909" s="2">
        <f t="shared" si="7507"/>
        <v>63</v>
      </c>
      <c r="B1909" s="86" t="str">
        <f t="shared" si="7507"/>
        <v>TAU-TBD55</v>
      </c>
      <c r="C1909" s="86" t="str">
        <f t="shared" si="7507"/>
        <v>SPP TAU - Circuit 66042</v>
      </c>
      <c r="D1909" s="2" t="str">
        <f t="shared" si="7507"/>
        <v>TAU-TBD55.1</v>
      </c>
      <c r="E1909" s="162" t="str">
        <f t="shared" si="7507"/>
        <v>SPP TAU - Circuit 66042</v>
      </c>
      <c r="I1909" s="205">
        <v>0</v>
      </c>
      <c r="J1909" s="191">
        <f t="shared" ref="J1909:U1909" si="7517">ROUND((I1770+J1770)/2,0)</f>
        <v>0</v>
      </c>
      <c r="K1909" s="191">
        <f t="shared" si="7517"/>
        <v>0</v>
      </c>
      <c r="L1909" s="191">
        <f t="shared" si="7517"/>
        <v>0</v>
      </c>
      <c r="M1909" s="191">
        <f t="shared" si="7517"/>
        <v>0</v>
      </c>
      <c r="N1909" s="191">
        <f t="shared" si="7517"/>
        <v>0</v>
      </c>
      <c r="O1909" s="191">
        <f t="shared" si="7517"/>
        <v>0</v>
      </c>
      <c r="P1909" s="191">
        <f t="shared" si="7517"/>
        <v>0</v>
      </c>
      <c r="Q1909" s="191">
        <f t="shared" si="7517"/>
        <v>0</v>
      </c>
      <c r="R1909" s="191">
        <f t="shared" si="7517"/>
        <v>0</v>
      </c>
      <c r="S1909" s="191">
        <f t="shared" si="7517"/>
        <v>0</v>
      </c>
      <c r="T1909" s="191">
        <f t="shared" si="7517"/>
        <v>0</v>
      </c>
      <c r="U1909" s="191">
        <f t="shared" si="7517"/>
        <v>0</v>
      </c>
      <c r="V1909" s="223">
        <f t="shared" si="7287"/>
        <v>0</v>
      </c>
      <c r="W1909" s="191">
        <f t="shared" si="7418"/>
        <v>0</v>
      </c>
      <c r="X1909" s="191">
        <f t="shared" ref="X1909:AH1909" si="7518">ROUND((W1770+X1770)/2,2)</f>
        <v>0</v>
      </c>
      <c r="Y1909" s="191">
        <f t="shared" si="7518"/>
        <v>0</v>
      </c>
      <c r="Z1909" s="191">
        <f t="shared" si="7518"/>
        <v>0</v>
      </c>
      <c r="AA1909" s="191">
        <f t="shared" si="7518"/>
        <v>0</v>
      </c>
      <c r="AB1909" s="191">
        <f t="shared" si="7518"/>
        <v>0</v>
      </c>
      <c r="AC1909" s="191">
        <f t="shared" si="7518"/>
        <v>0</v>
      </c>
      <c r="AD1909" s="191">
        <f t="shared" si="7518"/>
        <v>0</v>
      </c>
      <c r="AE1909" s="191">
        <f t="shared" si="7518"/>
        <v>0</v>
      </c>
      <c r="AF1909" s="191">
        <f t="shared" si="7518"/>
        <v>0</v>
      </c>
      <c r="AG1909" s="191">
        <f t="shared" si="7518"/>
        <v>0</v>
      </c>
      <c r="AH1909" s="191">
        <f t="shared" si="7518"/>
        <v>0</v>
      </c>
      <c r="AI1909" s="223">
        <f t="shared" si="7420"/>
        <v>0</v>
      </c>
      <c r="AJ1909" s="191">
        <f t="shared" si="7421"/>
        <v>0</v>
      </c>
      <c r="AK1909" s="191">
        <f t="shared" ref="AK1909:AU1909" si="7519">ROUND((AJ1770+AK1770)/2,2)</f>
        <v>0</v>
      </c>
      <c r="AL1909" s="191">
        <f t="shared" si="7519"/>
        <v>0</v>
      </c>
      <c r="AM1909" s="191">
        <f t="shared" si="7519"/>
        <v>0</v>
      </c>
      <c r="AN1909" s="191">
        <f t="shared" si="7519"/>
        <v>0</v>
      </c>
      <c r="AO1909" s="191">
        <f t="shared" si="7519"/>
        <v>0</v>
      </c>
      <c r="AP1909" s="191">
        <f t="shared" si="7519"/>
        <v>0</v>
      </c>
      <c r="AQ1909" s="191">
        <f t="shared" si="7519"/>
        <v>0</v>
      </c>
      <c r="AR1909" s="191">
        <f t="shared" si="7519"/>
        <v>0</v>
      </c>
      <c r="AS1909" s="191">
        <f t="shared" si="7519"/>
        <v>0</v>
      </c>
      <c r="AT1909" s="191">
        <f t="shared" si="7519"/>
        <v>0</v>
      </c>
      <c r="AU1909" s="191">
        <f t="shared" si="7519"/>
        <v>0</v>
      </c>
      <c r="AV1909" s="223">
        <f t="shared" si="7295"/>
        <v>0</v>
      </c>
      <c r="AW1909" s="191">
        <f t="shared" si="7296"/>
        <v>3138.3</v>
      </c>
      <c r="AX1909" s="191">
        <f t="shared" si="7297"/>
        <v>15691.5</v>
      </c>
      <c r="AY1909" s="191">
        <f t="shared" si="7298"/>
        <v>31383</v>
      </c>
      <c r="AZ1909" s="191">
        <f t="shared" si="7299"/>
        <v>37659.599999999999</v>
      </c>
      <c r="BA1909" s="191">
        <f t="shared" si="7300"/>
        <v>37659.599999999999</v>
      </c>
      <c r="BB1909" s="191">
        <f t="shared" si="7301"/>
        <v>37659.599999999999</v>
      </c>
      <c r="BC1909" s="191">
        <f t="shared" si="7302"/>
        <v>37659.599999999999</v>
      </c>
      <c r="BD1909" s="191">
        <f t="shared" si="7303"/>
        <v>37659.599999999999</v>
      </c>
      <c r="BE1909" s="191">
        <f t="shared" si="7304"/>
        <v>37659.599999999999</v>
      </c>
      <c r="BF1909" s="191">
        <f t="shared" si="7305"/>
        <v>37659.599999999999</v>
      </c>
      <c r="BG1909" s="191">
        <f t="shared" si="7306"/>
        <v>69042.600000000006</v>
      </c>
      <c r="BH1909" s="191">
        <f t="shared" si="7307"/>
        <v>477021.6</v>
      </c>
      <c r="BI1909" s="223">
        <f t="shared" si="7308"/>
        <v>859894.2</v>
      </c>
    </row>
    <row r="1910" spans="1:61" ht="15.75" customHeight="1" outlineLevel="1" x14ac:dyDescent="0.25">
      <c r="A1910" s="2">
        <f t="shared" si="7507"/>
        <v>64</v>
      </c>
      <c r="B1910" s="86" t="str">
        <f t="shared" si="7507"/>
        <v>TAU-TBD56</v>
      </c>
      <c r="C1910" s="86" t="str">
        <f t="shared" si="7507"/>
        <v>SPP TAU - Circuit 66652</v>
      </c>
      <c r="D1910" s="2" t="str">
        <f t="shared" si="7507"/>
        <v>TAU-TBD56.1</v>
      </c>
      <c r="E1910" s="162" t="str">
        <f t="shared" si="7507"/>
        <v>SPP TAU - Circuit 66652</v>
      </c>
      <c r="I1910" s="205">
        <v>0</v>
      </c>
      <c r="J1910" s="191">
        <f t="shared" ref="J1910:U1910" si="7520">ROUND((I1771+J1771)/2,0)</f>
        <v>0</v>
      </c>
      <c r="K1910" s="191">
        <f t="shared" si="7520"/>
        <v>0</v>
      </c>
      <c r="L1910" s="191">
        <f t="shared" si="7520"/>
        <v>0</v>
      </c>
      <c r="M1910" s="191">
        <f t="shared" si="7520"/>
        <v>0</v>
      </c>
      <c r="N1910" s="191">
        <f t="shared" si="7520"/>
        <v>0</v>
      </c>
      <c r="O1910" s="191">
        <f t="shared" si="7520"/>
        <v>0</v>
      </c>
      <c r="P1910" s="191">
        <f t="shared" si="7520"/>
        <v>0</v>
      </c>
      <c r="Q1910" s="191">
        <f t="shared" si="7520"/>
        <v>0</v>
      </c>
      <c r="R1910" s="191">
        <f t="shared" si="7520"/>
        <v>0</v>
      </c>
      <c r="S1910" s="191">
        <f t="shared" si="7520"/>
        <v>0</v>
      </c>
      <c r="T1910" s="191">
        <f t="shared" si="7520"/>
        <v>0</v>
      </c>
      <c r="U1910" s="191">
        <f t="shared" si="7520"/>
        <v>0</v>
      </c>
      <c r="V1910" s="223">
        <f t="shared" si="7287"/>
        <v>0</v>
      </c>
      <c r="W1910" s="191">
        <f t="shared" ref="W1910:W1941" si="7521">ROUND((U1771+W1771)/2,2)</f>
        <v>0</v>
      </c>
      <c r="X1910" s="191">
        <f t="shared" ref="X1910:AH1910" si="7522">ROUND((W1771+X1771)/2,2)</f>
        <v>0</v>
      </c>
      <c r="Y1910" s="191">
        <f t="shared" si="7522"/>
        <v>0</v>
      </c>
      <c r="Z1910" s="191">
        <f t="shared" si="7522"/>
        <v>0</v>
      </c>
      <c r="AA1910" s="191">
        <f t="shared" si="7522"/>
        <v>0</v>
      </c>
      <c r="AB1910" s="191">
        <f t="shared" si="7522"/>
        <v>0</v>
      </c>
      <c r="AC1910" s="191">
        <f t="shared" si="7522"/>
        <v>0</v>
      </c>
      <c r="AD1910" s="191">
        <f t="shared" si="7522"/>
        <v>0</v>
      </c>
      <c r="AE1910" s="191">
        <f t="shared" si="7522"/>
        <v>0</v>
      </c>
      <c r="AF1910" s="191">
        <f t="shared" si="7522"/>
        <v>0</v>
      </c>
      <c r="AG1910" s="191">
        <f t="shared" si="7522"/>
        <v>0</v>
      </c>
      <c r="AH1910" s="191">
        <f t="shared" si="7522"/>
        <v>0</v>
      </c>
      <c r="AI1910" s="223">
        <f t="shared" ref="AI1910:AI1941" si="7523">SUM(W1910:AH1910)</f>
        <v>0</v>
      </c>
      <c r="AJ1910" s="191">
        <f t="shared" ref="AJ1910:AJ1941" si="7524">ROUND((AH1771+AJ1771)/2,2)</f>
        <v>0</v>
      </c>
      <c r="AK1910" s="191">
        <f t="shared" ref="AK1910:AU1910" si="7525">ROUND((AJ1771+AK1771)/2,2)</f>
        <v>0</v>
      </c>
      <c r="AL1910" s="191">
        <f t="shared" si="7525"/>
        <v>0</v>
      </c>
      <c r="AM1910" s="191">
        <f t="shared" si="7525"/>
        <v>0</v>
      </c>
      <c r="AN1910" s="191">
        <f t="shared" si="7525"/>
        <v>0</v>
      </c>
      <c r="AO1910" s="191">
        <f t="shared" si="7525"/>
        <v>0</v>
      </c>
      <c r="AP1910" s="191">
        <f t="shared" si="7525"/>
        <v>0</v>
      </c>
      <c r="AQ1910" s="191">
        <f t="shared" si="7525"/>
        <v>0</v>
      </c>
      <c r="AR1910" s="191">
        <f t="shared" si="7525"/>
        <v>0</v>
      </c>
      <c r="AS1910" s="191">
        <f t="shared" si="7525"/>
        <v>0</v>
      </c>
      <c r="AT1910" s="191">
        <f t="shared" si="7525"/>
        <v>0</v>
      </c>
      <c r="AU1910" s="191">
        <f t="shared" si="7525"/>
        <v>0</v>
      </c>
      <c r="AV1910" s="223">
        <f t="shared" si="7295"/>
        <v>0</v>
      </c>
      <c r="AW1910" s="191">
        <f t="shared" ref="AW1910:AW1973" si="7526">ROUND((AU1771+AW1771)/2,2)</f>
        <v>0</v>
      </c>
      <c r="AX1910" s="191">
        <f t="shared" ref="AX1910:AX1973" si="7527">ROUND((AW1771+AX1771)/2,2)</f>
        <v>5706</v>
      </c>
      <c r="AY1910" s="191">
        <f t="shared" ref="AY1910:AY1973" si="7528">ROUND((AX1771+AY1771)/2,2)</f>
        <v>28530</v>
      </c>
      <c r="AZ1910" s="191">
        <f t="shared" ref="AZ1910:AZ1973" si="7529">ROUND((AY1771+AZ1771)/2,2)</f>
        <v>57060</v>
      </c>
      <c r="BA1910" s="191">
        <f t="shared" ref="BA1910:BA1973" si="7530">ROUND((AZ1771+BA1771)/2,2)</f>
        <v>68472</v>
      </c>
      <c r="BB1910" s="191">
        <f t="shared" ref="BB1910:BB1973" si="7531">ROUND((BA1771+BB1771)/2,2)</f>
        <v>68472</v>
      </c>
      <c r="BC1910" s="191">
        <f t="shared" ref="BC1910:BC1973" si="7532">ROUND((BB1771+BC1771)/2,2)</f>
        <v>68472</v>
      </c>
      <c r="BD1910" s="191">
        <f t="shared" ref="BD1910:BD1973" si="7533">ROUND((BC1771+BD1771)/2,2)</f>
        <v>68472</v>
      </c>
      <c r="BE1910" s="191">
        <f t="shared" ref="BE1910:BE1973" si="7534">ROUND((BD1771+BE1771)/2,2)</f>
        <v>68472</v>
      </c>
      <c r="BF1910" s="191">
        <f t="shared" ref="BF1910:BF1973" si="7535">ROUND((BE1771+BF1771)/2,2)</f>
        <v>68472</v>
      </c>
      <c r="BG1910" s="191">
        <f t="shared" ref="BG1910:BG1973" si="7536">ROUND((BF1771+BG1771)/2,2)</f>
        <v>68472</v>
      </c>
      <c r="BH1910" s="191">
        <f t="shared" ref="BH1910:BH1973" si="7537">ROUND((BG1771+BH1771)/2,2)</f>
        <v>68472</v>
      </c>
      <c r="BI1910" s="223">
        <f t="shared" si="7308"/>
        <v>639072</v>
      </c>
    </row>
    <row r="1911" spans="1:61" ht="15.75" customHeight="1" outlineLevel="1" x14ac:dyDescent="0.25">
      <c r="A1911" s="2">
        <f t="shared" si="7507"/>
        <v>65</v>
      </c>
      <c r="B1911" s="86" t="str">
        <f t="shared" si="7507"/>
        <v>TAU-TBD57</v>
      </c>
      <c r="C1911" s="86" t="str">
        <f t="shared" si="7507"/>
        <v>SPP TAU - Circuit 66034</v>
      </c>
      <c r="D1911" s="2" t="str">
        <f t="shared" si="7507"/>
        <v>TAU-TBD57.1</v>
      </c>
      <c r="E1911" s="162" t="str">
        <f t="shared" si="7507"/>
        <v>SPP TAU - Circuit 66034</v>
      </c>
      <c r="I1911" s="205">
        <v>0</v>
      </c>
      <c r="J1911" s="191">
        <f t="shared" ref="J1911:U1911" si="7538">ROUND((I1772+J1772)/2,0)</f>
        <v>0</v>
      </c>
      <c r="K1911" s="191">
        <f t="shared" si="7538"/>
        <v>0</v>
      </c>
      <c r="L1911" s="191">
        <f t="shared" si="7538"/>
        <v>0</v>
      </c>
      <c r="M1911" s="191">
        <f t="shared" si="7538"/>
        <v>0</v>
      </c>
      <c r="N1911" s="191">
        <f t="shared" si="7538"/>
        <v>0</v>
      </c>
      <c r="O1911" s="191">
        <f t="shared" si="7538"/>
        <v>0</v>
      </c>
      <c r="P1911" s="191">
        <f t="shared" si="7538"/>
        <v>0</v>
      </c>
      <c r="Q1911" s="191">
        <f t="shared" si="7538"/>
        <v>0</v>
      </c>
      <c r="R1911" s="191">
        <f t="shared" si="7538"/>
        <v>0</v>
      </c>
      <c r="S1911" s="191">
        <f t="shared" si="7538"/>
        <v>0</v>
      </c>
      <c r="T1911" s="191">
        <f t="shared" si="7538"/>
        <v>0</v>
      </c>
      <c r="U1911" s="191">
        <f t="shared" si="7538"/>
        <v>0</v>
      </c>
      <c r="V1911" s="223">
        <f t="shared" ref="V1911:V1974" si="7539">SUM(J1911:U1911)</f>
        <v>0</v>
      </c>
      <c r="W1911" s="191">
        <f t="shared" si="7521"/>
        <v>0</v>
      </c>
      <c r="X1911" s="191">
        <f t="shared" ref="X1911:AH1911" si="7540">ROUND((W1772+X1772)/2,2)</f>
        <v>0</v>
      </c>
      <c r="Y1911" s="191">
        <f t="shared" si="7540"/>
        <v>0</v>
      </c>
      <c r="Z1911" s="191">
        <f t="shared" si="7540"/>
        <v>0</v>
      </c>
      <c r="AA1911" s="191">
        <f t="shared" si="7540"/>
        <v>0</v>
      </c>
      <c r="AB1911" s="191">
        <f t="shared" si="7540"/>
        <v>0</v>
      </c>
      <c r="AC1911" s="191">
        <f t="shared" si="7540"/>
        <v>0</v>
      </c>
      <c r="AD1911" s="191">
        <f t="shared" si="7540"/>
        <v>0</v>
      </c>
      <c r="AE1911" s="191">
        <f t="shared" si="7540"/>
        <v>0</v>
      </c>
      <c r="AF1911" s="191">
        <f t="shared" si="7540"/>
        <v>0</v>
      </c>
      <c r="AG1911" s="191">
        <f t="shared" si="7540"/>
        <v>0</v>
      </c>
      <c r="AH1911" s="191">
        <f t="shared" si="7540"/>
        <v>0</v>
      </c>
      <c r="AI1911" s="223">
        <f t="shared" si="7523"/>
        <v>0</v>
      </c>
      <c r="AJ1911" s="191">
        <f t="shared" si="7524"/>
        <v>0</v>
      </c>
      <c r="AK1911" s="191">
        <f t="shared" ref="AK1911:AU1911" si="7541">ROUND((AJ1772+AK1772)/2,2)</f>
        <v>0</v>
      </c>
      <c r="AL1911" s="191">
        <f t="shared" si="7541"/>
        <v>0</v>
      </c>
      <c r="AM1911" s="191">
        <f t="shared" si="7541"/>
        <v>0</v>
      </c>
      <c r="AN1911" s="191">
        <f t="shared" si="7541"/>
        <v>0</v>
      </c>
      <c r="AO1911" s="191">
        <f t="shared" si="7541"/>
        <v>0</v>
      </c>
      <c r="AP1911" s="191">
        <f t="shared" si="7541"/>
        <v>0</v>
      </c>
      <c r="AQ1911" s="191">
        <f t="shared" si="7541"/>
        <v>0</v>
      </c>
      <c r="AR1911" s="191">
        <f t="shared" si="7541"/>
        <v>0</v>
      </c>
      <c r="AS1911" s="191">
        <f t="shared" si="7541"/>
        <v>0</v>
      </c>
      <c r="AT1911" s="191">
        <f t="shared" si="7541"/>
        <v>0</v>
      </c>
      <c r="AU1911" s="191">
        <f t="shared" si="7541"/>
        <v>0</v>
      </c>
      <c r="AV1911" s="223">
        <f t="shared" ref="AV1911:AV1974" si="7542">SUM(AJ1911:AU1911)</f>
        <v>0</v>
      </c>
      <c r="AW1911" s="191">
        <f t="shared" si="7526"/>
        <v>0</v>
      </c>
      <c r="AX1911" s="191">
        <f t="shared" si="7527"/>
        <v>0</v>
      </c>
      <c r="AY1911" s="191">
        <f t="shared" si="7528"/>
        <v>6752.1</v>
      </c>
      <c r="AZ1911" s="191">
        <f t="shared" si="7529"/>
        <v>33760.5</v>
      </c>
      <c r="BA1911" s="191">
        <f t="shared" si="7530"/>
        <v>67521</v>
      </c>
      <c r="BB1911" s="191">
        <f t="shared" si="7531"/>
        <v>81025.2</v>
      </c>
      <c r="BC1911" s="191">
        <f t="shared" si="7532"/>
        <v>81025.2</v>
      </c>
      <c r="BD1911" s="191">
        <f t="shared" si="7533"/>
        <v>81025.2</v>
      </c>
      <c r="BE1911" s="191">
        <f t="shared" si="7534"/>
        <v>81025.2</v>
      </c>
      <c r="BF1911" s="191">
        <f t="shared" si="7535"/>
        <v>81025.2</v>
      </c>
      <c r="BG1911" s="191">
        <f t="shared" si="7536"/>
        <v>81025.2</v>
      </c>
      <c r="BH1911" s="191">
        <f t="shared" si="7537"/>
        <v>81025.2</v>
      </c>
      <c r="BI1911" s="223">
        <f t="shared" ref="BI1911:BI1974" si="7543">SUM(AW1911:BH1911)</f>
        <v>675210</v>
      </c>
    </row>
    <row r="1912" spans="1:61" ht="15.75" customHeight="1" outlineLevel="1" x14ac:dyDescent="0.25">
      <c r="A1912" s="2">
        <f t="shared" si="7507"/>
        <v>66</v>
      </c>
      <c r="B1912" s="86" t="str">
        <f t="shared" si="7507"/>
        <v>TAU-TBD58</v>
      </c>
      <c r="C1912" s="86" t="str">
        <f t="shared" si="7507"/>
        <v>SPP TAU - Circuit 66838</v>
      </c>
      <c r="D1912" s="2" t="str">
        <f t="shared" si="7507"/>
        <v>TAU-TBD58.1</v>
      </c>
      <c r="E1912" s="162" t="str">
        <f t="shared" si="7507"/>
        <v>SPP TAU - Circuit 66838</v>
      </c>
      <c r="I1912" s="205">
        <v>0</v>
      </c>
      <c r="J1912" s="191">
        <f t="shared" ref="J1912:U1912" si="7544">ROUND((I1773+J1773)/2,0)</f>
        <v>0</v>
      </c>
      <c r="K1912" s="191">
        <f t="shared" si="7544"/>
        <v>0</v>
      </c>
      <c r="L1912" s="191">
        <f t="shared" si="7544"/>
        <v>0</v>
      </c>
      <c r="M1912" s="191">
        <f t="shared" si="7544"/>
        <v>0</v>
      </c>
      <c r="N1912" s="191">
        <f t="shared" si="7544"/>
        <v>0</v>
      </c>
      <c r="O1912" s="191">
        <f t="shared" si="7544"/>
        <v>0</v>
      </c>
      <c r="P1912" s="191">
        <f t="shared" si="7544"/>
        <v>0</v>
      </c>
      <c r="Q1912" s="191">
        <f t="shared" si="7544"/>
        <v>0</v>
      </c>
      <c r="R1912" s="191">
        <f t="shared" si="7544"/>
        <v>0</v>
      </c>
      <c r="S1912" s="191">
        <f t="shared" si="7544"/>
        <v>0</v>
      </c>
      <c r="T1912" s="191">
        <f t="shared" si="7544"/>
        <v>0</v>
      </c>
      <c r="U1912" s="191">
        <f t="shared" si="7544"/>
        <v>0</v>
      </c>
      <c r="V1912" s="223">
        <f t="shared" si="7539"/>
        <v>0</v>
      </c>
      <c r="W1912" s="191">
        <f t="shared" si="7521"/>
        <v>0</v>
      </c>
      <c r="X1912" s="191">
        <f t="shared" ref="X1912:AH1912" si="7545">ROUND((W1773+X1773)/2,2)</f>
        <v>0</v>
      </c>
      <c r="Y1912" s="191">
        <f t="shared" si="7545"/>
        <v>0</v>
      </c>
      <c r="Z1912" s="191">
        <f t="shared" si="7545"/>
        <v>0</v>
      </c>
      <c r="AA1912" s="191">
        <f t="shared" si="7545"/>
        <v>0</v>
      </c>
      <c r="AB1912" s="191">
        <f t="shared" si="7545"/>
        <v>0</v>
      </c>
      <c r="AC1912" s="191">
        <f t="shared" si="7545"/>
        <v>0</v>
      </c>
      <c r="AD1912" s="191">
        <f t="shared" si="7545"/>
        <v>0</v>
      </c>
      <c r="AE1912" s="191">
        <f t="shared" si="7545"/>
        <v>0</v>
      </c>
      <c r="AF1912" s="191">
        <f t="shared" si="7545"/>
        <v>0</v>
      </c>
      <c r="AG1912" s="191">
        <f t="shared" si="7545"/>
        <v>0</v>
      </c>
      <c r="AH1912" s="191">
        <f t="shared" si="7545"/>
        <v>0</v>
      </c>
      <c r="AI1912" s="223">
        <f t="shared" si="7523"/>
        <v>0</v>
      </c>
      <c r="AJ1912" s="191">
        <f t="shared" si="7524"/>
        <v>0</v>
      </c>
      <c r="AK1912" s="191">
        <f t="shared" ref="AK1912:AU1912" si="7546">ROUND((AJ1773+AK1773)/2,2)</f>
        <v>0</v>
      </c>
      <c r="AL1912" s="191">
        <f t="shared" si="7546"/>
        <v>0</v>
      </c>
      <c r="AM1912" s="191">
        <f t="shared" si="7546"/>
        <v>0</v>
      </c>
      <c r="AN1912" s="191">
        <f t="shared" si="7546"/>
        <v>0</v>
      </c>
      <c r="AO1912" s="191">
        <f t="shared" si="7546"/>
        <v>0</v>
      </c>
      <c r="AP1912" s="191">
        <f t="shared" si="7546"/>
        <v>0</v>
      </c>
      <c r="AQ1912" s="191">
        <f t="shared" si="7546"/>
        <v>0</v>
      </c>
      <c r="AR1912" s="191">
        <f t="shared" si="7546"/>
        <v>0</v>
      </c>
      <c r="AS1912" s="191">
        <f t="shared" si="7546"/>
        <v>0</v>
      </c>
      <c r="AT1912" s="191">
        <f t="shared" si="7546"/>
        <v>0</v>
      </c>
      <c r="AU1912" s="191">
        <f t="shared" si="7546"/>
        <v>0</v>
      </c>
      <c r="AV1912" s="223">
        <f t="shared" si="7542"/>
        <v>0</v>
      </c>
      <c r="AW1912" s="191">
        <f t="shared" si="7526"/>
        <v>0</v>
      </c>
      <c r="AX1912" s="191">
        <f t="shared" si="7527"/>
        <v>0</v>
      </c>
      <c r="AY1912" s="191">
        <f t="shared" si="7528"/>
        <v>0</v>
      </c>
      <c r="AZ1912" s="191">
        <f t="shared" si="7529"/>
        <v>3328.5</v>
      </c>
      <c r="BA1912" s="191">
        <f t="shared" si="7530"/>
        <v>16642.5</v>
      </c>
      <c r="BB1912" s="191">
        <f t="shared" si="7531"/>
        <v>33285</v>
      </c>
      <c r="BC1912" s="191">
        <f t="shared" si="7532"/>
        <v>39942</v>
      </c>
      <c r="BD1912" s="191">
        <f t="shared" si="7533"/>
        <v>39942</v>
      </c>
      <c r="BE1912" s="191">
        <f t="shared" si="7534"/>
        <v>39942</v>
      </c>
      <c r="BF1912" s="191">
        <f t="shared" si="7535"/>
        <v>39942</v>
      </c>
      <c r="BG1912" s="191">
        <f t="shared" si="7536"/>
        <v>39942</v>
      </c>
      <c r="BH1912" s="191">
        <f t="shared" si="7537"/>
        <v>39942</v>
      </c>
      <c r="BI1912" s="223">
        <f t="shared" si="7543"/>
        <v>292908</v>
      </c>
    </row>
    <row r="1913" spans="1:61" ht="15.75" customHeight="1" outlineLevel="1" x14ac:dyDescent="0.25">
      <c r="A1913" s="2">
        <f t="shared" si="7507"/>
        <v>67</v>
      </c>
      <c r="B1913" s="86" t="str">
        <f t="shared" si="7507"/>
        <v>TAU-TBD59</v>
      </c>
      <c r="C1913" s="86" t="str">
        <f t="shared" si="7507"/>
        <v>SPP TAU - Circuit 66040</v>
      </c>
      <c r="D1913" s="2" t="str">
        <f t="shared" si="7507"/>
        <v>TAU-TBD59.1</v>
      </c>
      <c r="E1913" s="162" t="str">
        <f t="shared" si="7507"/>
        <v>SPP TAU - Circuit 66040</v>
      </c>
      <c r="I1913" s="205">
        <v>0</v>
      </c>
      <c r="J1913" s="191">
        <f t="shared" ref="J1913:U1913" si="7547">ROUND((I1774+J1774)/2,0)</f>
        <v>0</v>
      </c>
      <c r="K1913" s="191">
        <f t="shared" si="7547"/>
        <v>0</v>
      </c>
      <c r="L1913" s="191">
        <f t="shared" si="7547"/>
        <v>0</v>
      </c>
      <c r="M1913" s="191">
        <f t="shared" si="7547"/>
        <v>0</v>
      </c>
      <c r="N1913" s="191">
        <f t="shared" si="7547"/>
        <v>0</v>
      </c>
      <c r="O1913" s="191">
        <f t="shared" si="7547"/>
        <v>0</v>
      </c>
      <c r="P1913" s="191">
        <f t="shared" si="7547"/>
        <v>0</v>
      </c>
      <c r="Q1913" s="191">
        <f t="shared" si="7547"/>
        <v>0</v>
      </c>
      <c r="R1913" s="191">
        <f t="shared" si="7547"/>
        <v>0</v>
      </c>
      <c r="S1913" s="191">
        <f t="shared" si="7547"/>
        <v>0</v>
      </c>
      <c r="T1913" s="191">
        <f t="shared" si="7547"/>
        <v>0</v>
      </c>
      <c r="U1913" s="191">
        <f t="shared" si="7547"/>
        <v>0</v>
      </c>
      <c r="V1913" s="223">
        <f t="shared" si="7539"/>
        <v>0</v>
      </c>
      <c r="W1913" s="191">
        <f t="shared" si="7521"/>
        <v>0</v>
      </c>
      <c r="X1913" s="191">
        <f t="shared" ref="X1913:AH1913" si="7548">ROUND((W1774+X1774)/2,2)</f>
        <v>0</v>
      </c>
      <c r="Y1913" s="191">
        <f t="shared" si="7548"/>
        <v>0</v>
      </c>
      <c r="Z1913" s="191">
        <f t="shared" si="7548"/>
        <v>0</v>
      </c>
      <c r="AA1913" s="191">
        <f t="shared" si="7548"/>
        <v>0</v>
      </c>
      <c r="AB1913" s="191">
        <f t="shared" si="7548"/>
        <v>0</v>
      </c>
      <c r="AC1913" s="191">
        <f t="shared" si="7548"/>
        <v>0</v>
      </c>
      <c r="AD1913" s="191">
        <f t="shared" si="7548"/>
        <v>0</v>
      </c>
      <c r="AE1913" s="191">
        <f t="shared" si="7548"/>
        <v>0</v>
      </c>
      <c r="AF1913" s="191">
        <f t="shared" si="7548"/>
        <v>0</v>
      </c>
      <c r="AG1913" s="191">
        <f t="shared" si="7548"/>
        <v>0</v>
      </c>
      <c r="AH1913" s="191">
        <f t="shared" si="7548"/>
        <v>0</v>
      </c>
      <c r="AI1913" s="223">
        <f t="shared" si="7523"/>
        <v>0</v>
      </c>
      <c r="AJ1913" s="191">
        <f t="shared" si="7524"/>
        <v>0</v>
      </c>
      <c r="AK1913" s="191">
        <f t="shared" ref="AK1913:AU1913" si="7549">ROUND((AJ1774+AK1774)/2,2)</f>
        <v>0</v>
      </c>
      <c r="AL1913" s="191">
        <f t="shared" si="7549"/>
        <v>0</v>
      </c>
      <c r="AM1913" s="191">
        <f t="shared" si="7549"/>
        <v>0</v>
      </c>
      <c r="AN1913" s="191">
        <f t="shared" si="7549"/>
        <v>0</v>
      </c>
      <c r="AO1913" s="191">
        <f t="shared" si="7549"/>
        <v>0</v>
      </c>
      <c r="AP1913" s="191">
        <f t="shared" si="7549"/>
        <v>0</v>
      </c>
      <c r="AQ1913" s="191">
        <f t="shared" si="7549"/>
        <v>0</v>
      </c>
      <c r="AR1913" s="191">
        <f t="shared" si="7549"/>
        <v>0</v>
      </c>
      <c r="AS1913" s="191">
        <f t="shared" si="7549"/>
        <v>0</v>
      </c>
      <c r="AT1913" s="191">
        <f t="shared" si="7549"/>
        <v>0</v>
      </c>
      <c r="AU1913" s="191">
        <f t="shared" si="7549"/>
        <v>0</v>
      </c>
      <c r="AV1913" s="223">
        <f t="shared" si="7542"/>
        <v>0</v>
      </c>
      <c r="AW1913" s="191">
        <f t="shared" si="7526"/>
        <v>0</v>
      </c>
      <c r="AX1913" s="191">
        <f t="shared" si="7527"/>
        <v>0</v>
      </c>
      <c r="AY1913" s="191">
        <f t="shared" si="7528"/>
        <v>0</v>
      </c>
      <c r="AZ1913" s="191">
        <f t="shared" si="7529"/>
        <v>0</v>
      </c>
      <c r="BA1913" s="191">
        <f t="shared" si="7530"/>
        <v>6086.4</v>
      </c>
      <c r="BB1913" s="191">
        <f t="shared" si="7531"/>
        <v>30432</v>
      </c>
      <c r="BC1913" s="191">
        <f t="shared" si="7532"/>
        <v>60864</v>
      </c>
      <c r="BD1913" s="191">
        <f t="shared" si="7533"/>
        <v>73036.800000000003</v>
      </c>
      <c r="BE1913" s="191">
        <f t="shared" si="7534"/>
        <v>73036.800000000003</v>
      </c>
      <c r="BF1913" s="191">
        <f t="shared" si="7535"/>
        <v>73036.800000000003</v>
      </c>
      <c r="BG1913" s="191">
        <f t="shared" si="7536"/>
        <v>73036.800000000003</v>
      </c>
      <c r="BH1913" s="191">
        <f t="shared" si="7537"/>
        <v>73036.800000000003</v>
      </c>
      <c r="BI1913" s="223">
        <f t="shared" si="7543"/>
        <v>462566.39999999997</v>
      </c>
    </row>
    <row r="1914" spans="1:61" ht="15.75" customHeight="1" outlineLevel="1" x14ac:dyDescent="0.25">
      <c r="A1914" s="2">
        <f t="shared" si="7507"/>
        <v>68</v>
      </c>
      <c r="B1914" s="86" t="str">
        <f t="shared" si="7507"/>
        <v>TAU-TBD60</v>
      </c>
      <c r="C1914" s="86" t="str">
        <f t="shared" si="7507"/>
        <v>SPP TAU -  Circuit 66656</v>
      </c>
      <c r="D1914" s="2" t="str">
        <f t="shared" si="7507"/>
        <v>TAU-TBD60.1</v>
      </c>
      <c r="E1914" s="162" t="str">
        <f t="shared" si="7507"/>
        <v>SPP TAU -  Circuit 66656</v>
      </c>
      <c r="I1914" s="205">
        <v>0</v>
      </c>
      <c r="J1914" s="191">
        <f t="shared" ref="J1914:U1914" si="7550">ROUND((I1775+J1775)/2,0)</f>
        <v>0</v>
      </c>
      <c r="K1914" s="191">
        <f t="shared" si="7550"/>
        <v>0</v>
      </c>
      <c r="L1914" s="191">
        <f t="shared" si="7550"/>
        <v>0</v>
      </c>
      <c r="M1914" s="191">
        <f t="shared" si="7550"/>
        <v>0</v>
      </c>
      <c r="N1914" s="191">
        <f t="shared" si="7550"/>
        <v>0</v>
      </c>
      <c r="O1914" s="191">
        <f t="shared" si="7550"/>
        <v>0</v>
      </c>
      <c r="P1914" s="191">
        <f t="shared" si="7550"/>
        <v>0</v>
      </c>
      <c r="Q1914" s="191">
        <f t="shared" si="7550"/>
        <v>0</v>
      </c>
      <c r="R1914" s="191">
        <f t="shared" si="7550"/>
        <v>0</v>
      </c>
      <c r="S1914" s="191">
        <f t="shared" si="7550"/>
        <v>0</v>
      </c>
      <c r="T1914" s="191">
        <f t="shared" si="7550"/>
        <v>0</v>
      </c>
      <c r="U1914" s="191">
        <f t="shared" si="7550"/>
        <v>0</v>
      </c>
      <c r="V1914" s="223">
        <f t="shared" si="7539"/>
        <v>0</v>
      </c>
      <c r="W1914" s="191">
        <f t="shared" si="7521"/>
        <v>0</v>
      </c>
      <c r="X1914" s="191">
        <f t="shared" ref="X1914:AH1914" si="7551">ROUND((W1775+X1775)/2,2)</f>
        <v>0</v>
      </c>
      <c r="Y1914" s="191">
        <f t="shared" si="7551"/>
        <v>0</v>
      </c>
      <c r="Z1914" s="191">
        <f t="shared" si="7551"/>
        <v>0</v>
      </c>
      <c r="AA1914" s="191">
        <f t="shared" si="7551"/>
        <v>0</v>
      </c>
      <c r="AB1914" s="191">
        <f t="shared" si="7551"/>
        <v>0</v>
      </c>
      <c r="AC1914" s="191">
        <f t="shared" si="7551"/>
        <v>0</v>
      </c>
      <c r="AD1914" s="191">
        <f t="shared" si="7551"/>
        <v>0</v>
      </c>
      <c r="AE1914" s="191">
        <f t="shared" si="7551"/>
        <v>0</v>
      </c>
      <c r="AF1914" s="191">
        <f t="shared" si="7551"/>
        <v>0</v>
      </c>
      <c r="AG1914" s="191">
        <f t="shared" si="7551"/>
        <v>0</v>
      </c>
      <c r="AH1914" s="191">
        <f t="shared" si="7551"/>
        <v>0</v>
      </c>
      <c r="AI1914" s="223">
        <f t="shared" si="7523"/>
        <v>0</v>
      </c>
      <c r="AJ1914" s="191">
        <f t="shared" si="7524"/>
        <v>0</v>
      </c>
      <c r="AK1914" s="191">
        <f t="shared" ref="AK1914:AU1914" si="7552">ROUND((AJ1775+AK1775)/2,2)</f>
        <v>0</v>
      </c>
      <c r="AL1914" s="191">
        <f t="shared" si="7552"/>
        <v>0</v>
      </c>
      <c r="AM1914" s="191">
        <f t="shared" si="7552"/>
        <v>0</v>
      </c>
      <c r="AN1914" s="191">
        <f t="shared" si="7552"/>
        <v>0</v>
      </c>
      <c r="AO1914" s="191">
        <f t="shared" si="7552"/>
        <v>0</v>
      </c>
      <c r="AP1914" s="191">
        <f t="shared" si="7552"/>
        <v>0</v>
      </c>
      <c r="AQ1914" s="191">
        <f t="shared" si="7552"/>
        <v>0</v>
      </c>
      <c r="AR1914" s="191">
        <f t="shared" si="7552"/>
        <v>0</v>
      </c>
      <c r="AS1914" s="191">
        <f t="shared" si="7552"/>
        <v>0</v>
      </c>
      <c r="AT1914" s="191">
        <f t="shared" si="7552"/>
        <v>0</v>
      </c>
      <c r="AU1914" s="191">
        <f t="shared" si="7552"/>
        <v>0</v>
      </c>
      <c r="AV1914" s="223">
        <f t="shared" si="7542"/>
        <v>0</v>
      </c>
      <c r="AW1914" s="191">
        <f t="shared" si="7526"/>
        <v>0</v>
      </c>
      <c r="AX1914" s="191">
        <f t="shared" si="7527"/>
        <v>0</v>
      </c>
      <c r="AY1914" s="191">
        <f t="shared" si="7528"/>
        <v>0</v>
      </c>
      <c r="AZ1914" s="191">
        <f t="shared" si="7529"/>
        <v>0</v>
      </c>
      <c r="BA1914" s="191">
        <f t="shared" si="7530"/>
        <v>0</v>
      </c>
      <c r="BB1914" s="191">
        <f t="shared" si="7531"/>
        <v>4850.1000000000004</v>
      </c>
      <c r="BC1914" s="191">
        <f t="shared" si="7532"/>
        <v>24250.5</v>
      </c>
      <c r="BD1914" s="191">
        <f t="shared" si="7533"/>
        <v>48501</v>
      </c>
      <c r="BE1914" s="191">
        <f t="shared" si="7534"/>
        <v>58201.2</v>
      </c>
      <c r="BF1914" s="191">
        <f t="shared" si="7535"/>
        <v>58201.2</v>
      </c>
      <c r="BG1914" s="191">
        <f t="shared" si="7536"/>
        <v>58201.2</v>
      </c>
      <c r="BH1914" s="191">
        <f t="shared" si="7537"/>
        <v>58201.2</v>
      </c>
      <c r="BI1914" s="223">
        <f t="shared" si="7543"/>
        <v>310406.40000000002</v>
      </c>
    </row>
    <row r="1915" spans="1:61" ht="15.75" customHeight="1" outlineLevel="1" x14ac:dyDescent="0.25">
      <c r="A1915" s="2">
        <f t="shared" si="7507"/>
        <v>69</v>
      </c>
      <c r="B1915" s="86" t="str">
        <f t="shared" si="7507"/>
        <v>TAU-TBD61</v>
      </c>
      <c r="C1915" s="86" t="str">
        <f t="shared" si="7507"/>
        <v>SPP TAU - Circuit 66412</v>
      </c>
      <c r="D1915" s="2" t="str">
        <f t="shared" si="7507"/>
        <v>TAU-TBD61.1</v>
      </c>
      <c r="E1915" s="162" t="str">
        <f t="shared" si="7507"/>
        <v>SPP TAU - Circuit 66412</v>
      </c>
      <c r="I1915" s="205">
        <v>0</v>
      </c>
      <c r="J1915" s="191">
        <f t="shared" ref="J1915:U1915" si="7553">ROUND((I1776+J1776)/2,0)</f>
        <v>0</v>
      </c>
      <c r="K1915" s="191">
        <f t="shared" si="7553"/>
        <v>0</v>
      </c>
      <c r="L1915" s="191">
        <f t="shared" si="7553"/>
        <v>0</v>
      </c>
      <c r="M1915" s="191">
        <f t="shared" si="7553"/>
        <v>0</v>
      </c>
      <c r="N1915" s="191">
        <f t="shared" si="7553"/>
        <v>0</v>
      </c>
      <c r="O1915" s="191">
        <f t="shared" si="7553"/>
        <v>0</v>
      </c>
      <c r="P1915" s="191">
        <f t="shared" si="7553"/>
        <v>0</v>
      </c>
      <c r="Q1915" s="191">
        <f t="shared" si="7553"/>
        <v>0</v>
      </c>
      <c r="R1915" s="191">
        <f t="shared" si="7553"/>
        <v>0</v>
      </c>
      <c r="S1915" s="191">
        <f t="shared" si="7553"/>
        <v>0</v>
      </c>
      <c r="T1915" s="191">
        <f t="shared" si="7553"/>
        <v>0</v>
      </c>
      <c r="U1915" s="191">
        <f t="shared" si="7553"/>
        <v>0</v>
      </c>
      <c r="V1915" s="223">
        <f t="shared" si="7539"/>
        <v>0</v>
      </c>
      <c r="W1915" s="191">
        <f t="shared" si="7521"/>
        <v>0</v>
      </c>
      <c r="X1915" s="191">
        <f t="shared" ref="X1915:AH1915" si="7554">ROUND((W1776+X1776)/2,2)</f>
        <v>0</v>
      </c>
      <c r="Y1915" s="191">
        <f t="shared" si="7554"/>
        <v>0</v>
      </c>
      <c r="Z1915" s="191">
        <f t="shared" si="7554"/>
        <v>0</v>
      </c>
      <c r="AA1915" s="191">
        <f t="shared" si="7554"/>
        <v>0</v>
      </c>
      <c r="AB1915" s="191">
        <f t="shared" si="7554"/>
        <v>0</v>
      </c>
      <c r="AC1915" s="191">
        <f t="shared" si="7554"/>
        <v>0</v>
      </c>
      <c r="AD1915" s="191">
        <f t="shared" si="7554"/>
        <v>0</v>
      </c>
      <c r="AE1915" s="191">
        <f t="shared" si="7554"/>
        <v>0</v>
      </c>
      <c r="AF1915" s="191">
        <f t="shared" si="7554"/>
        <v>0</v>
      </c>
      <c r="AG1915" s="191">
        <f t="shared" si="7554"/>
        <v>0</v>
      </c>
      <c r="AH1915" s="191">
        <f t="shared" si="7554"/>
        <v>0</v>
      </c>
      <c r="AI1915" s="223">
        <f t="shared" si="7523"/>
        <v>0</v>
      </c>
      <c r="AJ1915" s="191">
        <f t="shared" si="7524"/>
        <v>0</v>
      </c>
      <c r="AK1915" s="191">
        <f t="shared" ref="AK1915:AU1915" si="7555">ROUND((AJ1776+AK1776)/2,2)</f>
        <v>0</v>
      </c>
      <c r="AL1915" s="191">
        <f t="shared" si="7555"/>
        <v>0</v>
      </c>
      <c r="AM1915" s="191">
        <f t="shared" si="7555"/>
        <v>0</v>
      </c>
      <c r="AN1915" s="191">
        <f t="shared" si="7555"/>
        <v>0</v>
      </c>
      <c r="AO1915" s="191">
        <f t="shared" si="7555"/>
        <v>0</v>
      </c>
      <c r="AP1915" s="191">
        <f t="shared" si="7555"/>
        <v>0</v>
      </c>
      <c r="AQ1915" s="191">
        <f t="shared" si="7555"/>
        <v>0</v>
      </c>
      <c r="AR1915" s="191">
        <f t="shared" si="7555"/>
        <v>0</v>
      </c>
      <c r="AS1915" s="191">
        <f t="shared" si="7555"/>
        <v>0</v>
      </c>
      <c r="AT1915" s="191">
        <f t="shared" si="7555"/>
        <v>0</v>
      </c>
      <c r="AU1915" s="191">
        <f t="shared" si="7555"/>
        <v>0</v>
      </c>
      <c r="AV1915" s="223">
        <f t="shared" si="7542"/>
        <v>0</v>
      </c>
      <c r="AW1915" s="191">
        <f t="shared" si="7526"/>
        <v>0</v>
      </c>
      <c r="AX1915" s="191">
        <f t="shared" si="7527"/>
        <v>0</v>
      </c>
      <c r="AY1915" s="191">
        <f t="shared" si="7528"/>
        <v>0</v>
      </c>
      <c r="AZ1915" s="191">
        <f t="shared" si="7529"/>
        <v>0</v>
      </c>
      <c r="BA1915" s="191">
        <f t="shared" si="7530"/>
        <v>0</v>
      </c>
      <c r="BB1915" s="191">
        <f t="shared" si="7531"/>
        <v>0</v>
      </c>
      <c r="BC1915" s="191">
        <f t="shared" si="7532"/>
        <v>2948.1</v>
      </c>
      <c r="BD1915" s="191">
        <f t="shared" si="7533"/>
        <v>14740.5</v>
      </c>
      <c r="BE1915" s="191">
        <f t="shared" si="7534"/>
        <v>29481</v>
      </c>
      <c r="BF1915" s="191">
        <f t="shared" si="7535"/>
        <v>35377.199999999997</v>
      </c>
      <c r="BG1915" s="191">
        <f t="shared" si="7536"/>
        <v>35377.199999999997</v>
      </c>
      <c r="BH1915" s="191">
        <f t="shared" si="7537"/>
        <v>35377.199999999997</v>
      </c>
      <c r="BI1915" s="223">
        <f t="shared" si="7543"/>
        <v>153301.19999999998</v>
      </c>
    </row>
    <row r="1916" spans="1:61" ht="15.75" customHeight="1" outlineLevel="1" x14ac:dyDescent="0.25">
      <c r="A1916" s="2">
        <f t="shared" ref="A1916:E1925" si="7556">A1777</f>
        <v>70</v>
      </c>
      <c r="B1916" s="86" t="str">
        <f t="shared" si="7556"/>
        <v>TAU-TBD62</v>
      </c>
      <c r="C1916" s="86" t="str">
        <f t="shared" si="7556"/>
        <v>SPP TAU - Circuit 66830</v>
      </c>
      <c r="D1916" s="2" t="str">
        <f t="shared" si="7556"/>
        <v>TAU-TBD62.1</v>
      </c>
      <c r="E1916" s="162" t="str">
        <f t="shared" si="7556"/>
        <v>SPP TAU - Circuit 66830</v>
      </c>
      <c r="I1916" s="205">
        <v>0</v>
      </c>
      <c r="J1916" s="191">
        <f t="shared" ref="J1916:U1916" si="7557">ROUND((I1777+J1777)/2,0)</f>
        <v>0</v>
      </c>
      <c r="K1916" s="191">
        <f t="shared" si="7557"/>
        <v>0</v>
      </c>
      <c r="L1916" s="191">
        <f t="shared" si="7557"/>
        <v>0</v>
      </c>
      <c r="M1916" s="191">
        <f t="shared" si="7557"/>
        <v>0</v>
      </c>
      <c r="N1916" s="191">
        <f t="shared" si="7557"/>
        <v>0</v>
      </c>
      <c r="O1916" s="191">
        <f t="shared" si="7557"/>
        <v>0</v>
      </c>
      <c r="P1916" s="191">
        <f t="shared" si="7557"/>
        <v>0</v>
      </c>
      <c r="Q1916" s="191">
        <f t="shared" si="7557"/>
        <v>0</v>
      </c>
      <c r="R1916" s="191">
        <f t="shared" si="7557"/>
        <v>0</v>
      </c>
      <c r="S1916" s="191">
        <f t="shared" si="7557"/>
        <v>0</v>
      </c>
      <c r="T1916" s="191">
        <f t="shared" si="7557"/>
        <v>0</v>
      </c>
      <c r="U1916" s="191">
        <f t="shared" si="7557"/>
        <v>0</v>
      </c>
      <c r="V1916" s="223">
        <f t="shared" si="7539"/>
        <v>0</v>
      </c>
      <c r="W1916" s="191">
        <f t="shared" si="7521"/>
        <v>0</v>
      </c>
      <c r="X1916" s="191">
        <f t="shared" ref="X1916:AH1916" si="7558">ROUND((W1777+X1777)/2,2)</f>
        <v>0</v>
      </c>
      <c r="Y1916" s="191">
        <f t="shared" si="7558"/>
        <v>0</v>
      </c>
      <c r="Z1916" s="191">
        <f t="shared" si="7558"/>
        <v>0</v>
      </c>
      <c r="AA1916" s="191">
        <f t="shared" si="7558"/>
        <v>0</v>
      </c>
      <c r="AB1916" s="191">
        <f t="shared" si="7558"/>
        <v>0</v>
      </c>
      <c r="AC1916" s="191">
        <f t="shared" si="7558"/>
        <v>0</v>
      </c>
      <c r="AD1916" s="191">
        <f t="shared" si="7558"/>
        <v>0</v>
      </c>
      <c r="AE1916" s="191">
        <f t="shared" si="7558"/>
        <v>0</v>
      </c>
      <c r="AF1916" s="191">
        <f t="shared" si="7558"/>
        <v>0</v>
      </c>
      <c r="AG1916" s="191">
        <f t="shared" si="7558"/>
        <v>0</v>
      </c>
      <c r="AH1916" s="191">
        <f t="shared" si="7558"/>
        <v>0</v>
      </c>
      <c r="AI1916" s="223">
        <f t="shared" si="7523"/>
        <v>0</v>
      </c>
      <c r="AJ1916" s="191">
        <f t="shared" si="7524"/>
        <v>0</v>
      </c>
      <c r="AK1916" s="191">
        <f t="shared" ref="AK1916:AU1916" si="7559">ROUND((AJ1777+AK1777)/2,2)</f>
        <v>0</v>
      </c>
      <c r="AL1916" s="191">
        <f t="shared" si="7559"/>
        <v>0</v>
      </c>
      <c r="AM1916" s="191">
        <f t="shared" si="7559"/>
        <v>0</v>
      </c>
      <c r="AN1916" s="191">
        <f t="shared" si="7559"/>
        <v>0</v>
      </c>
      <c r="AO1916" s="191">
        <f t="shared" si="7559"/>
        <v>0</v>
      </c>
      <c r="AP1916" s="191">
        <f t="shared" si="7559"/>
        <v>0</v>
      </c>
      <c r="AQ1916" s="191">
        <f t="shared" si="7559"/>
        <v>0</v>
      </c>
      <c r="AR1916" s="191">
        <f t="shared" si="7559"/>
        <v>0</v>
      </c>
      <c r="AS1916" s="191">
        <f t="shared" si="7559"/>
        <v>0</v>
      </c>
      <c r="AT1916" s="191">
        <f t="shared" si="7559"/>
        <v>0</v>
      </c>
      <c r="AU1916" s="191">
        <f t="shared" si="7559"/>
        <v>0</v>
      </c>
      <c r="AV1916" s="223">
        <f t="shared" si="7542"/>
        <v>0</v>
      </c>
      <c r="AW1916" s="191">
        <f t="shared" si="7526"/>
        <v>0</v>
      </c>
      <c r="AX1916" s="191">
        <f t="shared" si="7527"/>
        <v>0</v>
      </c>
      <c r="AY1916" s="191">
        <f t="shared" si="7528"/>
        <v>0</v>
      </c>
      <c r="AZ1916" s="191">
        <f t="shared" si="7529"/>
        <v>0</v>
      </c>
      <c r="BA1916" s="191">
        <f t="shared" si="7530"/>
        <v>0</v>
      </c>
      <c r="BB1916" s="191">
        <f t="shared" si="7531"/>
        <v>0</v>
      </c>
      <c r="BC1916" s="191">
        <f t="shared" si="7532"/>
        <v>0</v>
      </c>
      <c r="BD1916" s="191">
        <f t="shared" si="7533"/>
        <v>1331.4</v>
      </c>
      <c r="BE1916" s="191">
        <f t="shared" si="7534"/>
        <v>6657</v>
      </c>
      <c r="BF1916" s="191">
        <f t="shared" si="7535"/>
        <v>13314</v>
      </c>
      <c r="BG1916" s="191">
        <f t="shared" si="7536"/>
        <v>15976.8</v>
      </c>
      <c r="BH1916" s="191">
        <f t="shared" si="7537"/>
        <v>15976.8</v>
      </c>
      <c r="BI1916" s="223">
        <f t="shared" si="7543"/>
        <v>53256</v>
      </c>
    </row>
    <row r="1917" spans="1:61" ht="15.75" customHeight="1" outlineLevel="1" x14ac:dyDescent="0.25">
      <c r="A1917" s="2">
        <f t="shared" si="7556"/>
        <v>71</v>
      </c>
      <c r="B1917" s="86" t="str">
        <f t="shared" si="7556"/>
        <v>TAU-TBD63</v>
      </c>
      <c r="C1917" s="86" t="str">
        <f t="shared" si="7556"/>
        <v>SPP TAU - Circuit 66650</v>
      </c>
      <c r="D1917" s="2" t="str">
        <f t="shared" si="7556"/>
        <v>TAU-TBD63.1</v>
      </c>
      <c r="E1917" s="162" t="str">
        <f t="shared" si="7556"/>
        <v>SPP TAU - Circuit 66650</v>
      </c>
      <c r="I1917" s="205">
        <v>0</v>
      </c>
      <c r="J1917" s="191">
        <f t="shared" ref="J1917:U1917" si="7560">ROUND((I1778+J1778)/2,0)</f>
        <v>0</v>
      </c>
      <c r="K1917" s="191">
        <f t="shared" si="7560"/>
        <v>0</v>
      </c>
      <c r="L1917" s="191">
        <f t="shared" si="7560"/>
        <v>0</v>
      </c>
      <c r="M1917" s="191">
        <f t="shared" si="7560"/>
        <v>0</v>
      </c>
      <c r="N1917" s="191">
        <f t="shared" si="7560"/>
        <v>0</v>
      </c>
      <c r="O1917" s="191">
        <f t="shared" si="7560"/>
        <v>0</v>
      </c>
      <c r="P1917" s="191">
        <f t="shared" si="7560"/>
        <v>0</v>
      </c>
      <c r="Q1917" s="191">
        <f t="shared" si="7560"/>
        <v>0</v>
      </c>
      <c r="R1917" s="191">
        <f t="shared" si="7560"/>
        <v>0</v>
      </c>
      <c r="S1917" s="191">
        <f t="shared" si="7560"/>
        <v>0</v>
      </c>
      <c r="T1917" s="191">
        <f t="shared" si="7560"/>
        <v>0</v>
      </c>
      <c r="U1917" s="191">
        <f t="shared" si="7560"/>
        <v>0</v>
      </c>
      <c r="V1917" s="223">
        <f t="shared" si="7539"/>
        <v>0</v>
      </c>
      <c r="W1917" s="191">
        <f t="shared" si="7521"/>
        <v>0</v>
      </c>
      <c r="X1917" s="191">
        <f t="shared" ref="X1917:AH1917" si="7561">ROUND((W1778+X1778)/2,2)</f>
        <v>0</v>
      </c>
      <c r="Y1917" s="191">
        <f t="shared" si="7561"/>
        <v>0</v>
      </c>
      <c r="Z1917" s="191">
        <f t="shared" si="7561"/>
        <v>0</v>
      </c>
      <c r="AA1917" s="191">
        <f t="shared" si="7561"/>
        <v>0</v>
      </c>
      <c r="AB1917" s="191">
        <f t="shared" si="7561"/>
        <v>0</v>
      </c>
      <c r="AC1917" s="191">
        <f t="shared" si="7561"/>
        <v>0</v>
      </c>
      <c r="AD1917" s="191">
        <f t="shared" si="7561"/>
        <v>0</v>
      </c>
      <c r="AE1917" s="191">
        <f t="shared" si="7561"/>
        <v>0</v>
      </c>
      <c r="AF1917" s="191">
        <f t="shared" si="7561"/>
        <v>0</v>
      </c>
      <c r="AG1917" s="191">
        <f t="shared" si="7561"/>
        <v>0</v>
      </c>
      <c r="AH1917" s="191">
        <f t="shared" si="7561"/>
        <v>0</v>
      </c>
      <c r="AI1917" s="223">
        <f t="shared" si="7523"/>
        <v>0</v>
      </c>
      <c r="AJ1917" s="191">
        <f t="shared" si="7524"/>
        <v>0</v>
      </c>
      <c r="AK1917" s="191">
        <f t="shared" ref="AK1917:AU1917" si="7562">ROUND((AJ1778+AK1778)/2,2)</f>
        <v>0</v>
      </c>
      <c r="AL1917" s="191">
        <f t="shared" si="7562"/>
        <v>0</v>
      </c>
      <c r="AM1917" s="191">
        <f t="shared" si="7562"/>
        <v>0</v>
      </c>
      <c r="AN1917" s="191">
        <f t="shared" si="7562"/>
        <v>0</v>
      </c>
      <c r="AO1917" s="191">
        <f t="shared" si="7562"/>
        <v>0</v>
      </c>
      <c r="AP1917" s="191">
        <f t="shared" si="7562"/>
        <v>0</v>
      </c>
      <c r="AQ1917" s="191">
        <f t="shared" si="7562"/>
        <v>0</v>
      </c>
      <c r="AR1917" s="191">
        <f t="shared" si="7562"/>
        <v>0</v>
      </c>
      <c r="AS1917" s="191">
        <f t="shared" si="7562"/>
        <v>0</v>
      </c>
      <c r="AT1917" s="191">
        <f t="shared" si="7562"/>
        <v>0</v>
      </c>
      <c r="AU1917" s="191">
        <f t="shared" si="7562"/>
        <v>0</v>
      </c>
      <c r="AV1917" s="223">
        <f t="shared" si="7542"/>
        <v>0</v>
      </c>
      <c r="AW1917" s="191">
        <f t="shared" si="7526"/>
        <v>0</v>
      </c>
      <c r="AX1917" s="191">
        <f t="shared" si="7527"/>
        <v>0</v>
      </c>
      <c r="AY1917" s="191">
        <f t="shared" si="7528"/>
        <v>0</v>
      </c>
      <c r="AZ1917" s="191">
        <f t="shared" si="7529"/>
        <v>0</v>
      </c>
      <c r="BA1917" s="191">
        <f t="shared" si="7530"/>
        <v>0</v>
      </c>
      <c r="BB1917" s="191">
        <f t="shared" si="7531"/>
        <v>0</v>
      </c>
      <c r="BC1917" s="191">
        <f t="shared" si="7532"/>
        <v>0</v>
      </c>
      <c r="BD1917" s="191">
        <f t="shared" si="7533"/>
        <v>2948.1</v>
      </c>
      <c r="BE1917" s="191">
        <f t="shared" si="7534"/>
        <v>14740.5</v>
      </c>
      <c r="BF1917" s="191">
        <f t="shared" si="7535"/>
        <v>29481</v>
      </c>
      <c r="BG1917" s="191">
        <f t="shared" si="7536"/>
        <v>35377.199999999997</v>
      </c>
      <c r="BH1917" s="191">
        <f t="shared" si="7537"/>
        <v>35377.199999999997</v>
      </c>
      <c r="BI1917" s="223">
        <f t="shared" si="7543"/>
        <v>117923.99999999999</v>
      </c>
    </row>
    <row r="1918" spans="1:61" ht="15.75" customHeight="1" outlineLevel="1" x14ac:dyDescent="0.25">
      <c r="A1918" s="2">
        <f t="shared" si="7556"/>
        <v>72</v>
      </c>
      <c r="B1918" s="86" t="str">
        <f t="shared" si="7556"/>
        <v>TAU-TBD64</v>
      </c>
      <c r="C1918" s="86" t="str">
        <f t="shared" si="7556"/>
        <v>SPP TAU - Circuit 66657</v>
      </c>
      <c r="D1918" s="2" t="str">
        <f t="shared" si="7556"/>
        <v>TAU-TBD64.1</v>
      </c>
      <c r="E1918" s="162" t="str">
        <f t="shared" si="7556"/>
        <v>SPP TAU - Circuit 66657</v>
      </c>
      <c r="I1918" s="205">
        <v>0</v>
      </c>
      <c r="J1918" s="191">
        <f t="shared" ref="J1918:U1918" si="7563">ROUND((I1779+J1779)/2,0)</f>
        <v>0</v>
      </c>
      <c r="K1918" s="191">
        <f t="shared" si="7563"/>
        <v>0</v>
      </c>
      <c r="L1918" s="191">
        <f t="shared" si="7563"/>
        <v>0</v>
      </c>
      <c r="M1918" s="191">
        <f t="shared" si="7563"/>
        <v>0</v>
      </c>
      <c r="N1918" s="191">
        <f t="shared" si="7563"/>
        <v>0</v>
      </c>
      <c r="O1918" s="191">
        <f t="shared" si="7563"/>
        <v>0</v>
      </c>
      <c r="P1918" s="191">
        <f t="shared" si="7563"/>
        <v>0</v>
      </c>
      <c r="Q1918" s="191">
        <f t="shared" si="7563"/>
        <v>0</v>
      </c>
      <c r="R1918" s="191">
        <f t="shared" si="7563"/>
        <v>0</v>
      </c>
      <c r="S1918" s="191">
        <f t="shared" si="7563"/>
        <v>0</v>
      </c>
      <c r="T1918" s="191">
        <f t="shared" si="7563"/>
        <v>0</v>
      </c>
      <c r="U1918" s="191">
        <f t="shared" si="7563"/>
        <v>0</v>
      </c>
      <c r="V1918" s="223">
        <f t="shared" si="7539"/>
        <v>0</v>
      </c>
      <c r="W1918" s="191">
        <f t="shared" si="7521"/>
        <v>0</v>
      </c>
      <c r="X1918" s="191">
        <f t="shared" ref="X1918:AH1918" si="7564">ROUND((W1779+X1779)/2,2)</f>
        <v>0</v>
      </c>
      <c r="Y1918" s="191">
        <f t="shared" si="7564"/>
        <v>0</v>
      </c>
      <c r="Z1918" s="191">
        <f t="shared" si="7564"/>
        <v>0</v>
      </c>
      <c r="AA1918" s="191">
        <f t="shared" si="7564"/>
        <v>0</v>
      </c>
      <c r="AB1918" s="191">
        <f t="shared" si="7564"/>
        <v>0</v>
      </c>
      <c r="AC1918" s="191">
        <f t="shared" si="7564"/>
        <v>0</v>
      </c>
      <c r="AD1918" s="191">
        <f t="shared" si="7564"/>
        <v>0</v>
      </c>
      <c r="AE1918" s="191">
        <f t="shared" si="7564"/>
        <v>0</v>
      </c>
      <c r="AF1918" s="191">
        <f t="shared" si="7564"/>
        <v>0</v>
      </c>
      <c r="AG1918" s="191">
        <f t="shared" si="7564"/>
        <v>0</v>
      </c>
      <c r="AH1918" s="191">
        <f t="shared" si="7564"/>
        <v>0</v>
      </c>
      <c r="AI1918" s="223">
        <f t="shared" si="7523"/>
        <v>0</v>
      </c>
      <c r="AJ1918" s="191">
        <f t="shared" si="7524"/>
        <v>0</v>
      </c>
      <c r="AK1918" s="191">
        <f t="shared" ref="AK1918:AU1918" si="7565">ROUND((AJ1779+AK1779)/2,2)</f>
        <v>0</v>
      </c>
      <c r="AL1918" s="191">
        <f t="shared" si="7565"/>
        <v>0</v>
      </c>
      <c r="AM1918" s="191">
        <f t="shared" si="7565"/>
        <v>0</v>
      </c>
      <c r="AN1918" s="191">
        <f t="shared" si="7565"/>
        <v>0</v>
      </c>
      <c r="AO1918" s="191">
        <f t="shared" si="7565"/>
        <v>0</v>
      </c>
      <c r="AP1918" s="191">
        <f t="shared" si="7565"/>
        <v>0</v>
      </c>
      <c r="AQ1918" s="191">
        <f t="shared" si="7565"/>
        <v>0</v>
      </c>
      <c r="AR1918" s="191">
        <f t="shared" si="7565"/>
        <v>0</v>
      </c>
      <c r="AS1918" s="191">
        <f t="shared" si="7565"/>
        <v>0</v>
      </c>
      <c r="AT1918" s="191">
        <f t="shared" si="7565"/>
        <v>0</v>
      </c>
      <c r="AU1918" s="191">
        <f t="shared" si="7565"/>
        <v>0</v>
      </c>
      <c r="AV1918" s="223">
        <f t="shared" si="7542"/>
        <v>0</v>
      </c>
      <c r="AW1918" s="191">
        <f t="shared" si="7526"/>
        <v>0</v>
      </c>
      <c r="AX1918" s="191">
        <f t="shared" si="7527"/>
        <v>0</v>
      </c>
      <c r="AY1918" s="191">
        <f t="shared" si="7528"/>
        <v>0</v>
      </c>
      <c r="AZ1918" s="191">
        <f t="shared" si="7529"/>
        <v>0</v>
      </c>
      <c r="BA1918" s="191">
        <f t="shared" si="7530"/>
        <v>0</v>
      </c>
      <c r="BB1918" s="191">
        <f t="shared" si="7531"/>
        <v>0</v>
      </c>
      <c r="BC1918" s="191">
        <f t="shared" si="7532"/>
        <v>0</v>
      </c>
      <c r="BD1918" s="191">
        <f t="shared" si="7533"/>
        <v>0</v>
      </c>
      <c r="BE1918" s="191">
        <f t="shared" si="7534"/>
        <v>2948.1</v>
      </c>
      <c r="BF1918" s="191">
        <f t="shared" si="7535"/>
        <v>14740.5</v>
      </c>
      <c r="BG1918" s="191">
        <f t="shared" si="7536"/>
        <v>29481</v>
      </c>
      <c r="BH1918" s="191">
        <f t="shared" si="7537"/>
        <v>35377.199999999997</v>
      </c>
      <c r="BI1918" s="223">
        <f t="shared" si="7543"/>
        <v>82546.799999999988</v>
      </c>
    </row>
    <row r="1919" spans="1:61" ht="15.75" customHeight="1" outlineLevel="1" x14ac:dyDescent="0.25">
      <c r="A1919" s="2">
        <f t="shared" si="7556"/>
        <v>73</v>
      </c>
      <c r="B1919" s="86" t="str">
        <f t="shared" si="7556"/>
        <v>TAU-TBD65</v>
      </c>
      <c r="C1919" s="86" t="str">
        <f t="shared" si="7556"/>
        <v>SPP TAU - Circuit 66043</v>
      </c>
      <c r="D1919" s="2" t="str">
        <f t="shared" si="7556"/>
        <v>TAU-TBD65.1</v>
      </c>
      <c r="E1919" s="162" t="str">
        <f t="shared" si="7556"/>
        <v>SPP TAU - Circuit 66043</v>
      </c>
      <c r="I1919" s="205">
        <v>0</v>
      </c>
      <c r="J1919" s="191">
        <f t="shared" ref="J1919:U1919" si="7566">ROUND((I1780+J1780)/2,0)</f>
        <v>0</v>
      </c>
      <c r="K1919" s="191">
        <f t="shared" si="7566"/>
        <v>0</v>
      </c>
      <c r="L1919" s="191">
        <f t="shared" si="7566"/>
        <v>0</v>
      </c>
      <c r="M1919" s="191">
        <f t="shared" si="7566"/>
        <v>0</v>
      </c>
      <c r="N1919" s="191">
        <f t="shared" si="7566"/>
        <v>0</v>
      </c>
      <c r="O1919" s="191">
        <f t="shared" si="7566"/>
        <v>0</v>
      </c>
      <c r="P1919" s="191">
        <f t="shared" si="7566"/>
        <v>0</v>
      </c>
      <c r="Q1919" s="191">
        <f t="shared" si="7566"/>
        <v>0</v>
      </c>
      <c r="R1919" s="191">
        <f t="shared" si="7566"/>
        <v>0</v>
      </c>
      <c r="S1919" s="191">
        <f t="shared" si="7566"/>
        <v>0</v>
      </c>
      <c r="T1919" s="191">
        <f t="shared" si="7566"/>
        <v>0</v>
      </c>
      <c r="U1919" s="191">
        <f t="shared" si="7566"/>
        <v>0</v>
      </c>
      <c r="V1919" s="223">
        <f t="shared" si="7539"/>
        <v>0</v>
      </c>
      <c r="W1919" s="191">
        <f t="shared" si="7521"/>
        <v>0</v>
      </c>
      <c r="X1919" s="191">
        <f t="shared" ref="X1919:AH1919" si="7567">ROUND((W1780+X1780)/2,2)</f>
        <v>0</v>
      </c>
      <c r="Y1919" s="191">
        <f t="shared" si="7567"/>
        <v>0</v>
      </c>
      <c r="Z1919" s="191">
        <f t="shared" si="7567"/>
        <v>0</v>
      </c>
      <c r="AA1919" s="191">
        <f t="shared" si="7567"/>
        <v>0</v>
      </c>
      <c r="AB1919" s="191">
        <f t="shared" si="7567"/>
        <v>0</v>
      </c>
      <c r="AC1919" s="191">
        <f t="shared" si="7567"/>
        <v>0</v>
      </c>
      <c r="AD1919" s="191">
        <f t="shared" si="7567"/>
        <v>0</v>
      </c>
      <c r="AE1919" s="191">
        <f t="shared" si="7567"/>
        <v>0</v>
      </c>
      <c r="AF1919" s="191">
        <f t="shared" si="7567"/>
        <v>0</v>
      </c>
      <c r="AG1919" s="191">
        <f t="shared" si="7567"/>
        <v>0</v>
      </c>
      <c r="AH1919" s="191">
        <f t="shared" si="7567"/>
        <v>0</v>
      </c>
      <c r="AI1919" s="223">
        <f t="shared" si="7523"/>
        <v>0</v>
      </c>
      <c r="AJ1919" s="191">
        <f t="shared" si="7524"/>
        <v>0</v>
      </c>
      <c r="AK1919" s="191">
        <f t="shared" ref="AK1919:AU1919" si="7568">ROUND((AJ1780+AK1780)/2,2)</f>
        <v>0</v>
      </c>
      <c r="AL1919" s="191">
        <f t="shared" si="7568"/>
        <v>0</v>
      </c>
      <c r="AM1919" s="191">
        <f t="shared" si="7568"/>
        <v>0</v>
      </c>
      <c r="AN1919" s="191">
        <f t="shared" si="7568"/>
        <v>0</v>
      </c>
      <c r="AO1919" s="191">
        <f t="shared" si="7568"/>
        <v>0</v>
      </c>
      <c r="AP1919" s="191">
        <f t="shared" si="7568"/>
        <v>0</v>
      </c>
      <c r="AQ1919" s="191">
        <f t="shared" si="7568"/>
        <v>0</v>
      </c>
      <c r="AR1919" s="191">
        <f t="shared" si="7568"/>
        <v>0</v>
      </c>
      <c r="AS1919" s="191">
        <f t="shared" si="7568"/>
        <v>0</v>
      </c>
      <c r="AT1919" s="191">
        <f t="shared" si="7568"/>
        <v>0</v>
      </c>
      <c r="AU1919" s="191">
        <f t="shared" si="7568"/>
        <v>0</v>
      </c>
      <c r="AV1919" s="223">
        <f t="shared" si="7542"/>
        <v>0</v>
      </c>
      <c r="AW1919" s="191">
        <f t="shared" si="7526"/>
        <v>0</v>
      </c>
      <c r="AX1919" s="191">
        <f t="shared" si="7527"/>
        <v>0</v>
      </c>
      <c r="AY1919" s="191">
        <f t="shared" si="7528"/>
        <v>0</v>
      </c>
      <c r="AZ1919" s="191">
        <f t="shared" si="7529"/>
        <v>0</v>
      </c>
      <c r="BA1919" s="191">
        <f t="shared" si="7530"/>
        <v>0</v>
      </c>
      <c r="BB1919" s="191">
        <f t="shared" si="7531"/>
        <v>0</v>
      </c>
      <c r="BC1919" s="191">
        <f t="shared" si="7532"/>
        <v>0</v>
      </c>
      <c r="BD1919" s="191">
        <f t="shared" si="7533"/>
        <v>0</v>
      </c>
      <c r="BE1919" s="191">
        <f t="shared" si="7534"/>
        <v>0</v>
      </c>
      <c r="BF1919" s="191">
        <f t="shared" si="7535"/>
        <v>3138.3</v>
      </c>
      <c r="BG1919" s="191">
        <f t="shared" si="7536"/>
        <v>15691.5</v>
      </c>
      <c r="BH1919" s="191">
        <f t="shared" si="7537"/>
        <v>31383</v>
      </c>
      <c r="BI1919" s="223">
        <f t="shared" si="7543"/>
        <v>50212.800000000003</v>
      </c>
    </row>
    <row r="1920" spans="1:61" ht="15.75" customHeight="1" outlineLevel="1" x14ac:dyDescent="0.25">
      <c r="A1920" s="2">
        <f t="shared" si="7556"/>
        <v>74</v>
      </c>
      <c r="B1920" s="86" t="str">
        <f t="shared" si="7556"/>
        <v>TAU-TBD66</v>
      </c>
      <c r="C1920" s="86" t="str">
        <f t="shared" si="7556"/>
        <v>SPP TAU - Circuit 66837</v>
      </c>
      <c r="D1920" s="2" t="str">
        <f t="shared" si="7556"/>
        <v>TAU-TBD66.1</v>
      </c>
      <c r="E1920" s="162" t="str">
        <f t="shared" si="7556"/>
        <v>SPP TAU - Circuit 66837</v>
      </c>
      <c r="I1920" s="205">
        <v>0</v>
      </c>
      <c r="J1920" s="191">
        <f t="shared" ref="J1920:U1920" si="7569">ROUND((I1781+J1781)/2,0)</f>
        <v>0</v>
      </c>
      <c r="K1920" s="191">
        <f t="shared" si="7569"/>
        <v>0</v>
      </c>
      <c r="L1920" s="191">
        <f t="shared" si="7569"/>
        <v>0</v>
      </c>
      <c r="M1920" s="191">
        <f t="shared" si="7569"/>
        <v>0</v>
      </c>
      <c r="N1920" s="191">
        <f t="shared" si="7569"/>
        <v>0</v>
      </c>
      <c r="O1920" s="191">
        <f t="shared" si="7569"/>
        <v>0</v>
      </c>
      <c r="P1920" s="191">
        <f t="shared" si="7569"/>
        <v>0</v>
      </c>
      <c r="Q1920" s="191">
        <f t="shared" si="7569"/>
        <v>0</v>
      </c>
      <c r="R1920" s="191">
        <f t="shared" si="7569"/>
        <v>0</v>
      </c>
      <c r="S1920" s="191">
        <f t="shared" si="7569"/>
        <v>0</v>
      </c>
      <c r="T1920" s="191">
        <f t="shared" si="7569"/>
        <v>0</v>
      </c>
      <c r="U1920" s="191">
        <f t="shared" si="7569"/>
        <v>0</v>
      </c>
      <c r="V1920" s="223">
        <f t="shared" si="7539"/>
        <v>0</v>
      </c>
      <c r="W1920" s="191">
        <f t="shared" si="7521"/>
        <v>0</v>
      </c>
      <c r="X1920" s="191">
        <f t="shared" ref="X1920:AH1920" si="7570">ROUND((W1781+X1781)/2,2)</f>
        <v>0</v>
      </c>
      <c r="Y1920" s="191">
        <f t="shared" si="7570"/>
        <v>0</v>
      </c>
      <c r="Z1920" s="191">
        <f t="shared" si="7570"/>
        <v>0</v>
      </c>
      <c r="AA1920" s="191">
        <f t="shared" si="7570"/>
        <v>0</v>
      </c>
      <c r="AB1920" s="191">
        <f t="shared" si="7570"/>
        <v>0</v>
      </c>
      <c r="AC1920" s="191">
        <f t="shared" si="7570"/>
        <v>0</v>
      </c>
      <c r="AD1920" s="191">
        <f t="shared" si="7570"/>
        <v>0</v>
      </c>
      <c r="AE1920" s="191">
        <f t="shared" si="7570"/>
        <v>0</v>
      </c>
      <c r="AF1920" s="191">
        <f t="shared" si="7570"/>
        <v>0</v>
      </c>
      <c r="AG1920" s="191">
        <f t="shared" si="7570"/>
        <v>0</v>
      </c>
      <c r="AH1920" s="191">
        <f t="shared" si="7570"/>
        <v>0</v>
      </c>
      <c r="AI1920" s="223">
        <f t="shared" si="7523"/>
        <v>0</v>
      </c>
      <c r="AJ1920" s="191">
        <f t="shared" si="7524"/>
        <v>0</v>
      </c>
      <c r="AK1920" s="191">
        <f t="shared" ref="AK1920:AU1920" si="7571">ROUND((AJ1781+AK1781)/2,2)</f>
        <v>0</v>
      </c>
      <c r="AL1920" s="191">
        <f t="shared" si="7571"/>
        <v>0</v>
      </c>
      <c r="AM1920" s="191">
        <f t="shared" si="7571"/>
        <v>0</v>
      </c>
      <c r="AN1920" s="191">
        <f t="shared" si="7571"/>
        <v>0</v>
      </c>
      <c r="AO1920" s="191">
        <f t="shared" si="7571"/>
        <v>0</v>
      </c>
      <c r="AP1920" s="191">
        <f t="shared" si="7571"/>
        <v>0</v>
      </c>
      <c r="AQ1920" s="191">
        <f t="shared" si="7571"/>
        <v>0</v>
      </c>
      <c r="AR1920" s="191">
        <f t="shared" si="7571"/>
        <v>0</v>
      </c>
      <c r="AS1920" s="191">
        <f t="shared" si="7571"/>
        <v>0</v>
      </c>
      <c r="AT1920" s="191">
        <f t="shared" si="7571"/>
        <v>0</v>
      </c>
      <c r="AU1920" s="191">
        <f t="shared" si="7571"/>
        <v>0</v>
      </c>
      <c r="AV1920" s="223">
        <f t="shared" si="7542"/>
        <v>0</v>
      </c>
      <c r="AW1920" s="191">
        <f t="shared" si="7526"/>
        <v>0</v>
      </c>
      <c r="AX1920" s="191">
        <f t="shared" si="7527"/>
        <v>0</v>
      </c>
      <c r="AY1920" s="191">
        <f t="shared" si="7528"/>
        <v>0</v>
      </c>
      <c r="AZ1920" s="191">
        <f t="shared" si="7529"/>
        <v>0</v>
      </c>
      <c r="BA1920" s="191">
        <f t="shared" si="7530"/>
        <v>0</v>
      </c>
      <c r="BB1920" s="191">
        <f t="shared" si="7531"/>
        <v>0</v>
      </c>
      <c r="BC1920" s="191">
        <f t="shared" si="7532"/>
        <v>0</v>
      </c>
      <c r="BD1920" s="191">
        <f t="shared" si="7533"/>
        <v>0</v>
      </c>
      <c r="BE1920" s="191">
        <f t="shared" si="7534"/>
        <v>0</v>
      </c>
      <c r="BF1920" s="191">
        <f t="shared" si="7535"/>
        <v>0</v>
      </c>
      <c r="BG1920" s="191">
        <f t="shared" si="7536"/>
        <v>1521.6</v>
      </c>
      <c r="BH1920" s="191">
        <f t="shared" si="7537"/>
        <v>7608</v>
      </c>
      <c r="BI1920" s="223">
        <f t="shared" si="7543"/>
        <v>9129.6</v>
      </c>
    </row>
    <row r="1921" spans="1:61" ht="15.75" customHeight="1" outlineLevel="1" x14ac:dyDescent="0.25">
      <c r="A1921" s="2">
        <f t="shared" si="7556"/>
        <v>75</v>
      </c>
      <c r="B1921" s="86" t="str">
        <f t="shared" si="7556"/>
        <v>TAU-TBD67</v>
      </c>
      <c r="C1921" s="86" t="str">
        <f t="shared" si="7556"/>
        <v>SPP TAU - Circuit 66603</v>
      </c>
      <c r="D1921" s="2" t="str">
        <f t="shared" si="7556"/>
        <v>TAU-TBD67.1</v>
      </c>
      <c r="E1921" s="162" t="str">
        <f t="shared" si="7556"/>
        <v>SPP TAU - Circuit 66603</v>
      </c>
      <c r="I1921" s="205">
        <v>0</v>
      </c>
      <c r="J1921" s="191">
        <f t="shared" ref="J1921:U1921" si="7572">ROUND((I1782+J1782)/2,0)</f>
        <v>0</v>
      </c>
      <c r="K1921" s="191">
        <f t="shared" si="7572"/>
        <v>0</v>
      </c>
      <c r="L1921" s="191">
        <f t="shared" si="7572"/>
        <v>0</v>
      </c>
      <c r="M1921" s="191">
        <f t="shared" si="7572"/>
        <v>0</v>
      </c>
      <c r="N1921" s="191">
        <f t="shared" si="7572"/>
        <v>0</v>
      </c>
      <c r="O1921" s="191">
        <f t="shared" si="7572"/>
        <v>0</v>
      </c>
      <c r="P1921" s="191">
        <f t="shared" si="7572"/>
        <v>0</v>
      </c>
      <c r="Q1921" s="191">
        <f t="shared" si="7572"/>
        <v>0</v>
      </c>
      <c r="R1921" s="191">
        <f t="shared" si="7572"/>
        <v>0</v>
      </c>
      <c r="S1921" s="191">
        <f t="shared" si="7572"/>
        <v>0</v>
      </c>
      <c r="T1921" s="191">
        <f t="shared" si="7572"/>
        <v>0</v>
      </c>
      <c r="U1921" s="191">
        <f t="shared" si="7572"/>
        <v>0</v>
      </c>
      <c r="V1921" s="223">
        <f t="shared" si="7539"/>
        <v>0</v>
      </c>
      <c r="W1921" s="191">
        <f t="shared" si="7521"/>
        <v>0</v>
      </c>
      <c r="X1921" s="191">
        <f t="shared" ref="X1921:AH1921" si="7573">ROUND((W1782+X1782)/2,2)</f>
        <v>0</v>
      </c>
      <c r="Y1921" s="191">
        <f t="shared" si="7573"/>
        <v>0</v>
      </c>
      <c r="Z1921" s="191">
        <f t="shared" si="7573"/>
        <v>0</v>
      </c>
      <c r="AA1921" s="191">
        <f t="shared" si="7573"/>
        <v>0</v>
      </c>
      <c r="AB1921" s="191">
        <f t="shared" si="7573"/>
        <v>0</v>
      </c>
      <c r="AC1921" s="191">
        <f t="shared" si="7573"/>
        <v>0</v>
      </c>
      <c r="AD1921" s="191">
        <f t="shared" si="7573"/>
        <v>0</v>
      </c>
      <c r="AE1921" s="191">
        <f t="shared" si="7573"/>
        <v>0</v>
      </c>
      <c r="AF1921" s="191">
        <f t="shared" si="7573"/>
        <v>0</v>
      </c>
      <c r="AG1921" s="191">
        <f t="shared" si="7573"/>
        <v>0</v>
      </c>
      <c r="AH1921" s="191">
        <f t="shared" si="7573"/>
        <v>0</v>
      </c>
      <c r="AI1921" s="223">
        <f t="shared" si="7523"/>
        <v>0</v>
      </c>
      <c r="AJ1921" s="191">
        <f t="shared" si="7524"/>
        <v>0</v>
      </c>
      <c r="AK1921" s="191">
        <f t="shared" ref="AK1921:AU1921" si="7574">ROUND((AJ1782+AK1782)/2,2)</f>
        <v>0</v>
      </c>
      <c r="AL1921" s="191">
        <f t="shared" si="7574"/>
        <v>0</v>
      </c>
      <c r="AM1921" s="191">
        <f t="shared" si="7574"/>
        <v>0</v>
      </c>
      <c r="AN1921" s="191">
        <f t="shared" si="7574"/>
        <v>0</v>
      </c>
      <c r="AO1921" s="191">
        <f t="shared" si="7574"/>
        <v>0</v>
      </c>
      <c r="AP1921" s="191">
        <f t="shared" si="7574"/>
        <v>0</v>
      </c>
      <c r="AQ1921" s="191">
        <f t="shared" si="7574"/>
        <v>0</v>
      </c>
      <c r="AR1921" s="191">
        <f t="shared" si="7574"/>
        <v>0</v>
      </c>
      <c r="AS1921" s="191">
        <f t="shared" si="7574"/>
        <v>0</v>
      </c>
      <c r="AT1921" s="191">
        <f t="shared" si="7574"/>
        <v>0</v>
      </c>
      <c r="AU1921" s="191">
        <f t="shared" si="7574"/>
        <v>0</v>
      </c>
      <c r="AV1921" s="223">
        <f t="shared" si="7542"/>
        <v>0</v>
      </c>
      <c r="AW1921" s="191">
        <f t="shared" si="7526"/>
        <v>0</v>
      </c>
      <c r="AX1921" s="191">
        <f t="shared" si="7527"/>
        <v>0</v>
      </c>
      <c r="AY1921" s="191">
        <f t="shared" si="7528"/>
        <v>0</v>
      </c>
      <c r="AZ1921" s="191">
        <f t="shared" si="7529"/>
        <v>0</v>
      </c>
      <c r="BA1921" s="191">
        <f t="shared" si="7530"/>
        <v>0</v>
      </c>
      <c r="BB1921" s="191">
        <f t="shared" si="7531"/>
        <v>0</v>
      </c>
      <c r="BC1921" s="191">
        <f t="shared" si="7532"/>
        <v>0</v>
      </c>
      <c r="BD1921" s="191">
        <f t="shared" si="7533"/>
        <v>0</v>
      </c>
      <c r="BE1921" s="191">
        <f t="shared" si="7534"/>
        <v>0</v>
      </c>
      <c r="BF1921" s="191">
        <f t="shared" si="7535"/>
        <v>0</v>
      </c>
      <c r="BG1921" s="191">
        <f t="shared" si="7536"/>
        <v>10936.5</v>
      </c>
      <c r="BH1921" s="191">
        <f t="shared" si="7537"/>
        <v>54682.5</v>
      </c>
      <c r="BI1921" s="223">
        <f t="shared" si="7543"/>
        <v>65619</v>
      </c>
    </row>
    <row r="1922" spans="1:61" ht="15.75" hidden="1" customHeight="1" outlineLevel="1" x14ac:dyDescent="0.25">
      <c r="A1922" s="2">
        <f t="shared" si="7556"/>
        <v>76</v>
      </c>
      <c r="B1922" s="86">
        <f t="shared" si="7556"/>
        <v>0</v>
      </c>
      <c r="C1922" s="86">
        <f t="shared" si="7556"/>
        <v>0</v>
      </c>
      <c r="D1922" s="2">
        <f t="shared" si="7556"/>
        <v>0</v>
      </c>
      <c r="E1922" s="162">
        <f t="shared" si="7556"/>
        <v>0</v>
      </c>
      <c r="I1922" s="205">
        <v>0</v>
      </c>
      <c r="J1922" s="191">
        <f t="shared" ref="J1922:U1922" si="7575">ROUND((I1783+J1783)/2,0)</f>
        <v>0</v>
      </c>
      <c r="K1922" s="191">
        <f t="shared" si="7575"/>
        <v>0</v>
      </c>
      <c r="L1922" s="191">
        <f t="shared" si="7575"/>
        <v>0</v>
      </c>
      <c r="M1922" s="191">
        <f t="shared" si="7575"/>
        <v>0</v>
      </c>
      <c r="N1922" s="191">
        <f t="shared" si="7575"/>
        <v>0</v>
      </c>
      <c r="O1922" s="191">
        <f t="shared" si="7575"/>
        <v>0</v>
      </c>
      <c r="P1922" s="191">
        <f t="shared" si="7575"/>
        <v>0</v>
      </c>
      <c r="Q1922" s="191">
        <f t="shared" si="7575"/>
        <v>0</v>
      </c>
      <c r="R1922" s="191">
        <f t="shared" si="7575"/>
        <v>0</v>
      </c>
      <c r="S1922" s="191">
        <f t="shared" si="7575"/>
        <v>0</v>
      </c>
      <c r="T1922" s="191">
        <f t="shared" si="7575"/>
        <v>0</v>
      </c>
      <c r="U1922" s="191">
        <f t="shared" si="7575"/>
        <v>0</v>
      </c>
      <c r="V1922" s="223">
        <f t="shared" si="7539"/>
        <v>0</v>
      </c>
      <c r="W1922" s="191">
        <f t="shared" si="7521"/>
        <v>0</v>
      </c>
      <c r="X1922" s="191">
        <f t="shared" ref="X1922:AH1922" si="7576">ROUND((W1783+X1783)/2,2)</f>
        <v>0</v>
      </c>
      <c r="Y1922" s="191">
        <f t="shared" si="7576"/>
        <v>0</v>
      </c>
      <c r="Z1922" s="191">
        <f t="shared" si="7576"/>
        <v>0</v>
      </c>
      <c r="AA1922" s="191">
        <f t="shared" si="7576"/>
        <v>0</v>
      </c>
      <c r="AB1922" s="191">
        <f t="shared" si="7576"/>
        <v>0</v>
      </c>
      <c r="AC1922" s="191">
        <f t="shared" si="7576"/>
        <v>0</v>
      </c>
      <c r="AD1922" s="191">
        <f t="shared" si="7576"/>
        <v>0</v>
      </c>
      <c r="AE1922" s="191">
        <f t="shared" si="7576"/>
        <v>0</v>
      </c>
      <c r="AF1922" s="191">
        <f t="shared" si="7576"/>
        <v>0</v>
      </c>
      <c r="AG1922" s="191">
        <f t="shared" si="7576"/>
        <v>0</v>
      </c>
      <c r="AH1922" s="191">
        <f t="shared" si="7576"/>
        <v>0</v>
      </c>
      <c r="AI1922" s="223">
        <f t="shared" si="7523"/>
        <v>0</v>
      </c>
      <c r="AJ1922" s="191">
        <f t="shared" si="7524"/>
        <v>0</v>
      </c>
      <c r="AK1922" s="191">
        <f t="shared" ref="AK1922:AU1922" si="7577">ROUND((AJ1783+AK1783)/2,2)</f>
        <v>0</v>
      </c>
      <c r="AL1922" s="191">
        <f t="shared" si="7577"/>
        <v>0</v>
      </c>
      <c r="AM1922" s="191">
        <f t="shared" si="7577"/>
        <v>0</v>
      </c>
      <c r="AN1922" s="191">
        <f t="shared" si="7577"/>
        <v>0</v>
      </c>
      <c r="AO1922" s="191">
        <f t="shared" si="7577"/>
        <v>0</v>
      </c>
      <c r="AP1922" s="191">
        <f t="shared" si="7577"/>
        <v>0</v>
      </c>
      <c r="AQ1922" s="191">
        <f t="shared" si="7577"/>
        <v>0</v>
      </c>
      <c r="AR1922" s="191">
        <f t="shared" si="7577"/>
        <v>0</v>
      </c>
      <c r="AS1922" s="191">
        <f t="shared" si="7577"/>
        <v>0</v>
      </c>
      <c r="AT1922" s="191">
        <f t="shared" si="7577"/>
        <v>0</v>
      </c>
      <c r="AU1922" s="191">
        <f t="shared" si="7577"/>
        <v>0</v>
      </c>
      <c r="AV1922" s="223">
        <f t="shared" si="7542"/>
        <v>0</v>
      </c>
      <c r="AW1922" s="191">
        <f t="shared" si="7526"/>
        <v>0</v>
      </c>
      <c r="AX1922" s="191">
        <f t="shared" si="7527"/>
        <v>0</v>
      </c>
      <c r="AY1922" s="191">
        <f t="shared" si="7528"/>
        <v>0</v>
      </c>
      <c r="AZ1922" s="191">
        <f t="shared" si="7529"/>
        <v>0</v>
      </c>
      <c r="BA1922" s="191">
        <f t="shared" si="7530"/>
        <v>0</v>
      </c>
      <c r="BB1922" s="191">
        <f t="shared" si="7531"/>
        <v>0</v>
      </c>
      <c r="BC1922" s="191">
        <f t="shared" si="7532"/>
        <v>0</v>
      </c>
      <c r="BD1922" s="191">
        <f t="shared" si="7533"/>
        <v>0</v>
      </c>
      <c r="BE1922" s="191">
        <f t="shared" si="7534"/>
        <v>0</v>
      </c>
      <c r="BF1922" s="191">
        <f t="shared" si="7535"/>
        <v>0</v>
      </c>
      <c r="BG1922" s="191">
        <f t="shared" si="7536"/>
        <v>0</v>
      </c>
      <c r="BH1922" s="191">
        <f t="shared" si="7537"/>
        <v>0</v>
      </c>
      <c r="BI1922" s="223">
        <f t="shared" si="7543"/>
        <v>0</v>
      </c>
    </row>
    <row r="1923" spans="1:61" ht="15.75" hidden="1" customHeight="1" outlineLevel="1" x14ac:dyDescent="0.25">
      <c r="A1923" s="2">
        <f t="shared" si="7556"/>
        <v>77</v>
      </c>
      <c r="B1923" s="86">
        <f t="shared" si="7556"/>
        <v>0</v>
      </c>
      <c r="C1923" s="86">
        <f t="shared" si="7556"/>
        <v>0</v>
      </c>
      <c r="D1923" s="2">
        <f t="shared" si="7556"/>
        <v>0</v>
      </c>
      <c r="E1923" s="162">
        <f t="shared" si="7556"/>
        <v>0</v>
      </c>
      <c r="I1923" s="205">
        <v>0</v>
      </c>
      <c r="J1923" s="191">
        <f t="shared" ref="J1923:U1923" si="7578">ROUND((I1784+J1784)/2,0)</f>
        <v>0</v>
      </c>
      <c r="K1923" s="191">
        <f t="shared" si="7578"/>
        <v>0</v>
      </c>
      <c r="L1923" s="191">
        <f t="shared" si="7578"/>
        <v>0</v>
      </c>
      <c r="M1923" s="191">
        <f t="shared" si="7578"/>
        <v>0</v>
      </c>
      <c r="N1923" s="191">
        <f t="shared" si="7578"/>
        <v>0</v>
      </c>
      <c r="O1923" s="191">
        <f t="shared" si="7578"/>
        <v>0</v>
      </c>
      <c r="P1923" s="191">
        <f t="shared" si="7578"/>
        <v>0</v>
      </c>
      <c r="Q1923" s="191">
        <f t="shared" si="7578"/>
        <v>0</v>
      </c>
      <c r="R1923" s="191">
        <f t="shared" si="7578"/>
        <v>0</v>
      </c>
      <c r="S1923" s="191">
        <f t="shared" si="7578"/>
        <v>0</v>
      </c>
      <c r="T1923" s="191">
        <f t="shared" si="7578"/>
        <v>0</v>
      </c>
      <c r="U1923" s="191">
        <f t="shared" si="7578"/>
        <v>0</v>
      </c>
      <c r="V1923" s="223">
        <f t="shared" si="7539"/>
        <v>0</v>
      </c>
      <c r="W1923" s="191">
        <f t="shared" si="7521"/>
        <v>0</v>
      </c>
      <c r="X1923" s="191">
        <f t="shared" ref="X1923:AH1923" si="7579">ROUND((W1784+X1784)/2,2)</f>
        <v>0</v>
      </c>
      <c r="Y1923" s="191">
        <f t="shared" si="7579"/>
        <v>0</v>
      </c>
      <c r="Z1923" s="191">
        <f t="shared" si="7579"/>
        <v>0</v>
      </c>
      <c r="AA1923" s="191">
        <f t="shared" si="7579"/>
        <v>0</v>
      </c>
      <c r="AB1923" s="191">
        <f t="shared" si="7579"/>
        <v>0</v>
      </c>
      <c r="AC1923" s="191">
        <f t="shared" si="7579"/>
        <v>0</v>
      </c>
      <c r="AD1923" s="191">
        <f t="shared" si="7579"/>
        <v>0</v>
      </c>
      <c r="AE1923" s="191">
        <f t="shared" si="7579"/>
        <v>0</v>
      </c>
      <c r="AF1923" s="191">
        <f t="shared" si="7579"/>
        <v>0</v>
      </c>
      <c r="AG1923" s="191">
        <f t="shared" si="7579"/>
        <v>0</v>
      </c>
      <c r="AH1923" s="191">
        <f t="shared" si="7579"/>
        <v>0</v>
      </c>
      <c r="AI1923" s="223">
        <f t="shared" si="7523"/>
        <v>0</v>
      </c>
      <c r="AJ1923" s="191">
        <f t="shared" si="7524"/>
        <v>0</v>
      </c>
      <c r="AK1923" s="191">
        <f t="shared" ref="AK1923:AU1923" si="7580">ROUND((AJ1784+AK1784)/2,2)</f>
        <v>0</v>
      </c>
      <c r="AL1923" s="191">
        <f t="shared" si="7580"/>
        <v>0</v>
      </c>
      <c r="AM1923" s="191">
        <f t="shared" si="7580"/>
        <v>0</v>
      </c>
      <c r="AN1923" s="191">
        <f t="shared" si="7580"/>
        <v>0</v>
      </c>
      <c r="AO1923" s="191">
        <f t="shared" si="7580"/>
        <v>0</v>
      </c>
      <c r="AP1923" s="191">
        <f t="shared" si="7580"/>
        <v>0</v>
      </c>
      <c r="AQ1923" s="191">
        <f t="shared" si="7580"/>
        <v>0</v>
      </c>
      <c r="AR1923" s="191">
        <f t="shared" si="7580"/>
        <v>0</v>
      </c>
      <c r="AS1923" s="191">
        <f t="shared" si="7580"/>
        <v>0</v>
      </c>
      <c r="AT1923" s="191">
        <f t="shared" si="7580"/>
        <v>0</v>
      </c>
      <c r="AU1923" s="191">
        <f t="shared" si="7580"/>
        <v>0</v>
      </c>
      <c r="AV1923" s="223">
        <f t="shared" si="7542"/>
        <v>0</v>
      </c>
      <c r="AW1923" s="191">
        <f t="shared" si="7526"/>
        <v>0</v>
      </c>
      <c r="AX1923" s="191">
        <f t="shared" si="7527"/>
        <v>0</v>
      </c>
      <c r="AY1923" s="191">
        <f t="shared" si="7528"/>
        <v>0</v>
      </c>
      <c r="AZ1923" s="191">
        <f t="shared" si="7529"/>
        <v>0</v>
      </c>
      <c r="BA1923" s="191">
        <f t="shared" si="7530"/>
        <v>0</v>
      </c>
      <c r="BB1923" s="191">
        <f t="shared" si="7531"/>
        <v>0</v>
      </c>
      <c r="BC1923" s="191">
        <f t="shared" si="7532"/>
        <v>0</v>
      </c>
      <c r="BD1923" s="191">
        <f t="shared" si="7533"/>
        <v>0</v>
      </c>
      <c r="BE1923" s="191">
        <f t="shared" si="7534"/>
        <v>0</v>
      </c>
      <c r="BF1923" s="191">
        <f t="shared" si="7535"/>
        <v>0</v>
      </c>
      <c r="BG1923" s="191">
        <f t="shared" si="7536"/>
        <v>0</v>
      </c>
      <c r="BH1923" s="191">
        <f t="shared" si="7537"/>
        <v>0</v>
      </c>
      <c r="BI1923" s="223">
        <f t="shared" si="7543"/>
        <v>0</v>
      </c>
    </row>
    <row r="1924" spans="1:61" ht="15.75" hidden="1" customHeight="1" outlineLevel="1" x14ac:dyDescent="0.25">
      <c r="A1924" s="2">
        <f t="shared" si="7556"/>
        <v>78</v>
      </c>
      <c r="B1924" s="86">
        <f t="shared" si="7556"/>
        <v>0</v>
      </c>
      <c r="C1924" s="86">
        <f t="shared" si="7556"/>
        <v>0</v>
      </c>
      <c r="D1924" s="2">
        <f t="shared" si="7556"/>
        <v>0</v>
      </c>
      <c r="E1924" s="162">
        <f t="shared" si="7556"/>
        <v>0</v>
      </c>
      <c r="I1924" s="205">
        <v>0</v>
      </c>
      <c r="J1924" s="191">
        <f t="shared" ref="J1924:U1924" si="7581">ROUND((I1785+J1785)/2,0)</f>
        <v>0</v>
      </c>
      <c r="K1924" s="191">
        <f t="shared" si="7581"/>
        <v>0</v>
      </c>
      <c r="L1924" s="191">
        <f t="shared" si="7581"/>
        <v>0</v>
      </c>
      <c r="M1924" s="191">
        <f t="shared" si="7581"/>
        <v>0</v>
      </c>
      <c r="N1924" s="191">
        <f t="shared" si="7581"/>
        <v>0</v>
      </c>
      <c r="O1924" s="191">
        <f t="shared" si="7581"/>
        <v>0</v>
      </c>
      <c r="P1924" s="191">
        <f t="shared" si="7581"/>
        <v>0</v>
      </c>
      <c r="Q1924" s="191">
        <f t="shared" si="7581"/>
        <v>0</v>
      </c>
      <c r="R1924" s="191">
        <f t="shared" si="7581"/>
        <v>0</v>
      </c>
      <c r="S1924" s="191">
        <f t="shared" si="7581"/>
        <v>0</v>
      </c>
      <c r="T1924" s="191">
        <f t="shared" si="7581"/>
        <v>0</v>
      </c>
      <c r="U1924" s="191">
        <f t="shared" si="7581"/>
        <v>0</v>
      </c>
      <c r="V1924" s="223">
        <f t="shared" si="7539"/>
        <v>0</v>
      </c>
      <c r="W1924" s="191">
        <f t="shared" si="7521"/>
        <v>0</v>
      </c>
      <c r="X1924" s="191">
        <f t="shared" ref="X1924:AH1924" si="7582">ROUND((W1785+X1785)/2,2)</f>
        <v>0</v>
      </c>
      <c r="Y1924" s="191">
        <f t="shared" si="7582"/>
        <v>0</v>
      </c>
      <c r="Z1924" s="191">
        <f t="shared" si="7582"/>
        <v>0</v>
      </c>
      <c r="AA1924" s="191">
        <f t="shared" si="7582"/>
        <v>0</v>
      </c>
      <c r="AB1924" s="191">
        <f t="shared" si="7582"/>
        <v>0</v>
      </c>
      <c r="AC1924" s="191">
        <f t="shared" si="7582"/>
        <v>0</v>
      </c>
      <c r="AD1924" s="191">
        <f t="shared" si="7582"/>
        <v>0</v>
      </c>
      <c r="AE1924" s="191">
        <f t="shared" si="7582"/>
        <v>0</v>
      </c>
      <c r="AF1924" s="191">
        <f t="shared" si="7582"/>
        <v>0</v>
      </c>
      <c r="AG1924" s="191">
        <f t="shared" si="7582"/>
        <v>0</v>
      </c>
      <c r="AH1924" s="191">
        <f t="shared" si="7582"/>
        <v>0</v>
      </c>
      <c r="AI1924" s="223">
        <f t="shared" si="7523"/>
        <v>0</v>
      </c>
      <c r="AJ1924" s="191">
        <f t="shared" si="7524"/>
        <v>0</v>
      </c>
      <c r="AK1924" s="191">
        <f t="shared" ref="AK1924:AU1924" si="7583">ROUND((AJ1785+AK1785)/2,2)</f>
        <v>0</v>
      </c>
      <c r="AL1924" s="191">
        <f t="shared" si="7583"/>
        <v>0</v>
      </c>
      <c r="AM1924" s="191">
        <f t="shared" si="7583"/>
        <v>0</v>
      </c>
      <c r="AN1924" s="191">
        <f t="shared" si="7583"/>
        <v>0</v>
      </c>
      <c r="AO1924" s="191">
        <f t="shared" si="7583"/>
        <v>0</v>
      </c>
      <c r="AP1924" s="191">
        <f t="shared" si="7583"/>
        <v>0</v>
      </c>
      <c r="AQ1924" s="191">
        <f t="shared" si="7583"/>
        <v>0</v>
      </c>
      <c r="AR1924" s="191">
        <f t="shared" si="7583"/>
        <v>0</v>
      </c>
      <c r="AS1924" s="191">
        <f t="shared" si="7583"/>
        <v>0</v>
      </c>
      <c r="AT1924" s="191">
        <f t="shared" si="7583"/>
        <v>0</v>
      </c>
      <c r="AU1924" s="191">
        <f t="shared" si="7583"/>
        <v>0</v>
      </c>
      <c r="AV1924" s="223">
        <f t="shared" si="7542"/>
        <v>0</v>
      </c>
      <c r="AW1924" s="191">
        <f t="shared" si="7526"/>
        <v>0</v>
      </c>
      <c r="AX1924" s="191">
        <f t="shared" si="7527"/>
        <v>0</v>
      </c>
      <c r="AY1924" s="191">
        <f t="shared" si="7528"/>
        <v>0</v>
      </c>
      <c r="AZ1924" s="191">
        <f t="shared" si="7529"/>
        <v>0</v>
      </c>
      <c r="BA1924" s="191">
        <f t="shared" si="7530"/>
        <v>0</v>
      </c>
      <c r="BB1924" s="191">
        <f t="shared" si="7531"/>
        <v>0</v>
      </c>
      <c r="BC1924" s="191">
        <f t="shared" si="7532"/>
        <v>0</v>
      </c>
      <c r="BD1924" s="191">
        <f t="shared" si="7533"/>
        <v>0</v>
      </c>
      <c r="BE1924" s="191">
        <f t="shared" si="7534"/>
        <v>0</v>
      </c>
      <c r="BF1924" s="191">
        <f t="shared" si="7535"/>
        <v>0</v>
      </c>
      <c r="BG1924" s="191">
        <f t="shared" si="7536"/>
        <v>0</v>
      </c>
      <c r="BH1924" s="191">
        <f t="shared" si="7537"/>
        <v>0</v>
      </c>
      <c r="BI1924" s="223">
        <f t="shared" si="7543"/>
        <v>0</v>
      </c>
    </row>
    <row r="1925" spans="1:61" ht="15.75" hidden="1" customHeight="1" outlineLevel="1" x14ac:dyDescent="0.25">
      <c r="A1925" s="2">
        <f t="shared" si="7556"/>
        <v>79</v>
      </c>
      <c r="B1925" s="86">
        <f t="shared" si="7556"/>
        <v>0</v>
      </c>
      <c r="C1925" s="86">
        <f t="shared" si="7556"/>
        <v>0</v>
      </c>
      <c r="D1925" s="2">
        <f t="shared" si="7556"/>
        <v>0</v>
      </c>
      <c r="E1925" s="162">
        <f t="shared" si="7556"/>
        <v>0</v>
      </c>
      <c r="I1925" s="205">
        <v>0</v>
      </c>
      <c r="J1925" s="191">
        <f t="shared" ref="J1925:U1925" si="7584">ROUND((I1786+J1786)/2,0)</f>
        <v>0</v>
      </c>
      <c r="K1925" s="191">
        <f t="shared" si="7584"/>
        <v>0</v>
      </c>
      <c r="L1925" s="191">
        <f t="shared" si="7584"/>
        <v>0</v>
      </c>
      <c r="M1925" s="191">
        <f t="shared" si="7584"/>
        <v>0</v>
      </c>
      <c r="N1925" s="191">
        <f t="shared" si="7584"/>
        <v>0</v>
      </c>
      <c r="O1925" s="191">
        <f t="shared" si="7584"/>
        <v>0</v>
      </c>
      <c r="P1925" s="191">
        <f t="shared" si="7584"/>
        <v>0</v>
      </c>
      <c r="Q1925" s="191">
        <f t="shared" si="7584"/>
        <v>0</v>
      </c>
      <c r="R1925" s="191">
        <f t="shared" si="7584"/>
        <v>0</v>
      </c>
      <c r="S1925" s="191">
        <f t="shared" si="7584"/>
        <v>0</v>
      </c>
      <c r="T1925" s="191">
        <f t="shared" si="7584"/>
        <v>0</v>
      </c>
      <c r="U1925" s="191">
        <f t="shared" si="7584"/>
        <v>0</v>
      </c>
      <c r="V1925" s="223">
        <f t="shared" si="7539"/>
        <v>0</v>
      </c>
      <c r="W1925" s="191">
        <f t="shared" si="7521"/>
        <v>0</v>
      </c>
      <c r="X1925" s="191">
        <f t="shared" ref="X1925:AH1925" si="7585">ROUND((W1786+X1786)/2,2)</f>
        <v>0</v>
      </c>
      <c r="Y1925" s="191">
        <f t="shared" si="7585"/>
        <v>0</v>
      </c>
      <c r="Z1925" s="191">
        <f t="shared" si="7585"/>
        <v>0</v>
      </c>
      <c r="AA1925" s="191">
        <f t="shared" si="7585"/>
        <v>0</v>
      </c>
      <c r="AB1925" s="191">
        <f t="shared" si="7585"/>
        <v>0</v>
      </c>
      <c r="AC1925" s="191">
        <f t="shared" si="7585"/>
        <v>0</v>
      </c>
      <c r="AD1925" s="191">
        <f t="shared" si="7585"/>
        <v>0</v>
      </c>
      <c r="AE1925" s="191">
        <f t="shared" si="7585"/>
        <v>0</v>
      </c>
      <c r="AF1925" s="191">
        <f t="shared" si="7585"/>
        <v>0</v>
      </c>
      <c r="AG1925" s="191">
        <f t="shared" si="7585"/>
        <v>0</v>
      </c>
      <c r="AH1925" s="191">
        <f t="shared" si="7585"/>
        <v>0</v>
      </c>
      <c r="AI1925" s="223">
        <f t="shared" si="7523"/>
        <v>0</v>
      </c>
      <c r="AJ1925" s="191">
        <f t="shared" si="7524"/>
        <v>0</v>
      </c>
      <c r="AK1925" s="191">
        <f t="shared" ref="AK1925:AU1925" si="7586">ROUND((AJ1786+AK1786)/2,2)</f>
        <v>0</v>
      </c>
      <c r="AL1925" s="191">
        <f t="shared" si="7586"/>
        <v>0</v>
      </c>
      <c r="AM1925" s="191">
        <f t="shared" si="7586"/>
        <v>0</v>
      </c>
      <c r="AN1925" s="191">
        <f t="shared" si="7586"/>
        <v>0</v>
      </c>
      <c r="AO1925" s="191">
        <f t="shared" si="7586"/>
        <v>0</v>
      </c>
      <c r="AP1925" s="191">
        <f t="shared" si="7586"/>
        <v>0</v>
      </c>
      <c r="AQ1925" s="191">
        <f t="shared" si="7586"/>
        <v>0</v>
      </c>
      <c r="AR1925" s="191">
        <f t="shared" si="7586"/>
        <v>0</v>
      </c>
      <c r="AS1925" s="191">
        <f t="shared" si="7586"/>
        <v>0</v>
      </c>
      <c r="AT1925" s="191">
        <f t="shared" si="7586"/>
        <v>0</v>
      </c>
      <c r="AU1925" s="191">
        <f t="shared" si="7586"/>
        <v>0</v>
      </c>
      <c r="AV1925" s="223">
        <f t="shared" si="7542"/>
        <v>0</v>
      </c>
      <c r="AW1925" s="191">
        <f t="shared" si="7526"/>
        <v>0</v>
      </c>
      <c r="AX1925" s="191">
        <f t="shared" si="7527"/>
        <v>0</v>
      </c>
      <c r="AY1925" s="191">
        <f t="shared" si="7528"/>
        <v>0</v>
      </c>
      <c r="AZ1925" s="191">
        <f t="shared" si="7529"/>
        <v>0</v>
      </c>
      <c r="BA1925" s="191">
        <f t="shared" si="7530"/>
        <v>0</v>
      </c>
      <c r="BB1925" s="191">
        <f t="shared" si="7531"/>
        <v>0</v>
      </c>
      <c r="BC1925" s="191">
        <f t="shared" si="7532"/>
        <v>0</v>
      </c>
      <c r="BD1925" s="191">
        <f t="shared" si="7533"/>
        <v>0</v>
      </c>
      <c r="BE1925" s="191">
        <f t="shared" si="7534"/>
        <v>0</v>
      </c>
      <c r="BF1925" s="191">
        <f t="shared" si="7535"/>
        <v>0</v>
      </c>
      <c r="BG1925" s="191">
        <f t="shared" si="7536"/>
        <v>0</v>
      </c>
      <c r="BH1925" s="191">
        <f t="shared" si="7537"/>
        <v>0</v>
      </c>
      <c r="BI1925" s="223">
        <f t="shared" si="7543"/>
        <v>0</v>
      </c>
    </row>
    <row r="1926" spans="1:61" ht="15.75" hidden="1" customHeight="1" outlineLevel="1" x14ac:dyDescent="0.25">
      <c r="A1926" s="2">
        <f t="shared" ref="A1926:E1935" si="7587">A1787</f>
        <v>80</v>
      </c>
      <c r="B1926" s="86">
        <f t="shared" si="7587"/>
        <v>0</v>
      </c>
      <c r="C1926" s="86">
        <f t="shared" si="7587"/>
        <v>0</v>
      </c>
      <c r="D1926" s="2">
        <f t="shared" si="7587"/>
        <v>0</v>
      </c>
      <c r="E1926" s="162">
        <f t="shared" si="7587"/>
        <v>0</v>
      </c>
      <c r="I1926" s="205">
        <v>0</v>
      </c>
      <c r="J1926" s="191">
        <f t="shared" ref="J1926:U1926" si="7588">ROUND((I1787+J1787)/2,0)</f>
        <v>0</v>
      </c>
      <c r="K1926" s="191">
        <f t="shared" si="7588"/>
        <v>0</v>
      </c>
      <c r="L1926" s="191">
        <f t="shared" si="7588"/>
        <v>0</v>
      </c>
      <c r="M1926" s="191">
        <f t="shared" si="7588"/>
        <v>0</v>
      </c>
      <c r="N1926" s="191">
        <f t="shared" si="7588"/>
        <v>0</v>
      </c>
      <c r="O1926" s="191">
        <f t="shared" si="7588"/>
        <v>0</v>
      </c>
      <c r="P1926" s="191">
        <f t="shared" si="7588"/>
        <v>0</v>
      </c>
      <c r="Q1926" s="191">
        <f t="shared" si="7588"/>
        <v>0</v>
      </c>
      <c r="R1926" s="191">
        <f t="shared" si="7588"/>
        <v>0</v>
      </c>
      <c r="S1926" s="191">
        <f t="shared" si="7588"/>
        <v>0</v>
      </c>
      <c r="T1926" s="191">
        <f t="shared" si="7588"/>
        <v>0</v>
      </c>
      <c r="U1926" s="191">
        <f t="shared" si="7588"/>
        <v>0</v>
      </c>
      <c r="V1926" s="223">
        <f t="shared" si="7539"/>
        <v>0</v>
      </c>
      <c r="W1926" s="191">
        <f t="shared" si="7521"/>
        <v>0</v>
      </c>
      <c r="X1926" s="191">
        <f t="shared" ref="X1926:AH1926" si="7589">ROUND((W1787+X1787)/2,2)</f>
        <v>0</v>
      </c>
      <c r="Y1926" s="191">
        <f t="shared" si="7589"/>
        <v>0</v>
      </c>
      <c r="Z1926" s="191">
        <f t="shared" si="7589"/>
        <v>0</v>
      </c>
      <c r="AA1926" s="191">
        <f t="shared" si="7589"/>
        <v>0</v>
      </c>
      <c r="AB1926" s="191">
        <f t="shared" si="7589"/>
        <v>0</v>
      </c>
      <c r="AC1926" s="191">
        <f t="shared" si="7589"/>
        <v>0</v>
      </c>
      <c r="AD1926" s="191">
        <f t="shared" si="7589"/>
        <v>0</v>
      </c>
      <c r="AE1926" s="191">
        <f t="shared" si="7589"/>
        <v>0</v>
      </c>
      <c r="AF1926" s="191">
        <f t="shared" si="7589"/>
        <v>0</v>
      </c>
      <c r="AG1926" s="191">
        <f t="shared" si="7589"/>
        <v>0</v>
      </c>
      <c r="AH1926" s="191">
        <f t="shared" si="7589"/>
        <v>0</v>
      </c>
      <c r="AI1926" s="223">
        <f t="shared" si="7523"/>
        <v>0</v>
      </c>
      <c r="AJ1926" s="191">
        <f t="shared" si="7524"/>
        <v>0</v>
      </c>
      <c r="AK1926" s="191">
        <f t="shared" ref="AK1926:AU1926" si="7590">ROUND((AJ1787+AK1787)/2,2)</f>
        <v>0</v>
      </c>
      <c r="AL1926" s="191">
        <f t="shared" si="7590"/>
        <v>0</v>
      </c>
      <c r="AM1926" s="191">
        <f t="shared" si="7590"/>
        <v>0</v>
      </c>
      <c r="AN1926" s="191">
        <f t="shared" si="7590"/>
        <v>0</v>
      </c>
      <c r="AO1926" s="191">
        <f t="shared" si="7590"/>
        <v>0</v>
      </c>
      <c r="AP1926" s="191">
        <f t="shared" si="7590"/>
        <v>0</v>
      </c>
      <c r="AQ1926" s="191">
        <f t="shared" si="7590"/>
        <v>0</v>
      </c>
      <c r="AR1926" s="191">
        <f t="shared" si="7590"/>
        <v>0</v>
      </c>
      <c r="AS1926" s="191">
        <f t="shared" si="7590"/>
        <v>0</v>
      </c>
      <c r="AT1926" s="191">
        <f t="shared" si="7590"/>
        <v>0</v>
      </c>
      <c r="AU1926" s="191">
        <f t="shared" si="7590"/>
        <v>0</v>
      </c>
      <c r="AV1926" s="223">
        <f t="shared" si="7542"/>
        <v>0</v>
      </c>
      <c r="AW1926" s="191">
        <f t="shared" si="7526"/>
        <v>0</v>
      </c>
      <c r="AX1926" s="191">
        <f t="shared" si="7527"/>
        <v>0</v>
      </c>
      <c r="AY1926" s="191">
        <f t="shared" si="7528"/>
        <v>0</v>
      </c>
      <c r="AZ1926" s="191">
        <f t="shared" si="7529"/>
        <v>0</v>
      </c>
      <c r="BA1926" s="191">
        <f t="shared" si="7530"/>
        <v>0</v>
      </c>
      <c r="BB1926" s="191">
        <f t="shared" si="7531"/>
        <v>0</v>
      </c>
      <c r="BC1926" s="191">
        <f t="shared" si="7532"/>
        <v>0</v>
      </c>
      <c r="BD1926" s="191">
        <f t="shared" si="7533"/>
        <v>0</v>
      </c>
      <c r="BE1926" s="191">
        <f t="shared" si="7534"/>
        <v>0</v>
      </c>
      <c r="BF1926" s="191">
        <f t="shared" si="7535"/>
        <v>0</v>
      </c>
      <c r="BG1926" s="191">
        <f t="shared" si="7536"/>
        <v>0</v>
      </c>
      <c r="BH1926" s="191">
        <f t="shared" si="7537"/>
        <v>0</v>
      </c>
      <c r="BI1926" s="223">
        <f t="shared" si="7543"/>
        <v>0</v>
      </c>
    </row>
    <row r="1927" spans="1:61" ht="15.75" hidden="1" customHeight="1" outlineLevel="1" x14ac:dyDescent="0.25">
      <c r="A1927" s="2">
        <f t="shared" si="7587"/>
        <v>81</v>
      </c>
      <c r="B1927" s="86">
        <f t="shared" si="7587"/>
        <v>0</v>
      </c>
      <c r="C1927" s="86">
        <f t="shared" si="7587"/>
        <v>0</v>
      </c>
      <c r="D1927" s="2">
        <f t="shared" si="7587"/>
        <v>0</v>
      </c>
      <c r="E1927" s="162">
        <f t="shared" si="7587"/>
        <v>0</v>
      </c>
      <c r="I1927" s="205">
        <v>0</v>
      </c>
      <c r="J1927" s="191">
        <f t="shared" ref="J1927:U1927" si="7591">ROUND((I1788+J1788)/2,0)</f>
        <v>0</v>
      </c>
      <c r="K1927" s="191">
        <f t="shared" si="7591"/>
        <v>0</v>
      </c>
      <c r="L1927" s="191">
        <f t="shared" si="7591"/>
        <v>0</v>
      </c>
      <c r="M1927" s="191">
        <f t="shared" si="7591"/>
        <v>0</v>
      </c>
      <c r="N1927" s="191">
        <f t="shared" si="7591"/>
        <v>0</v>
      </c>
      <c r="O1927" s="191">
        <f t="shared" si="7591"/>
        <v>0</v>
      </c>
      <c r="P1927" s="191">
        <f t="shared" si="7591"/>
        <v>0</v>
      </c>
      <c r="Q1927" s="191">
        <f t="shared" si="7591"/>
        <v>0</v>
      </c>
      <c r="R1927" s="191">
        <f t="shared" si="7591"/>
        <v>0</v>
      </c>
      <c r="S1927" s="191">
        <f t="shared" si="7591"/>
        <v>0</v>
      </c>
      <c r="T1927" s="191">
        <f t="shared" si="7591"/>
        <v>0</v>
      </c>
      <c r="U1927" s="191">
        <f t="shared" si="7591"/>
        <v>0</v>
      </c>
      <c r="V1927" s="223">
        <f t="shared" si="7539"/>
        <v>0</v>
      </c>
      <c r="W1927" s="191">
        <f t="shared" si="7521"/>
        <v>0</v>
      </c>
      <c r="X1927" s="191">
        <f t="shared" ref="X1927:AH1927" si="7592">ROUND((W1788+X1788)/2,2)</f>
        <v>0</v>
      </c>
      <c r="Y1927" s="191">
        <f t="shared" si="7592"/>
        <v>0</v>
      </c>
      <c r="Z1927" s="191">
        <f t="shared" si="7592"/>
        <v>0</v>
      </c>
      <c r="AA1927" s="191">
        <f t="shared" si="7592"/>
        <v>0</v>
      </c>
      <c r="AB1927" s="191">
        <f t="shared" si="7592"/>
        <v>0</v>
      </c>
      <c r="AC1927" s="191">
        <f t="shared" si="7592"/>
        <v>0</v>
      </c>
      <c r="AD1927" s="191">
        <f t="shared" si="7592"/>
        <v>0</v>
      </c>
      <c r="AE1927" s="191">
        <f t="shared" si="7592"/>
        <v>0</v>
      </c>
      <c r="AF1927" s="191">
        <f t="shared" si="7592"/>
        <v>0</v>
      </c>
      <c r="AG1927" s="191">
        <f t="shared" si="7592"/>
        <v>0</v>
      </c>
      <c r="AH1927" s="191">
        <f t="shared" si="7592"/>
        <v>0</v>
      </c>
      <c r="AI1927" s="223">
        <f t="shared" si="7523"/>
        <v>0</v>
      </c>
      <c r="AJ1927" s="191">
        <f t="shared" si="7524"/>
        <v>0</v>
      </c>
      <c r="AK1927" s="191">
        <f t="shared" ref="AK1927:AU1927" si="7593">ROUND((AJ1788+AK1788)/2,2)</f>
        <v>0</v>
      </c>
      <c r="AL1927" s="191">
        <f t="shared" si="7593"/>
        <v>0</v>
      </c>
      <c r="AM1927" s="191">
        <f t="shared" si="7593"/>
        <v>0</v>
      </c>
      <c r="AN1927" s="191">
        <f t="shared" si="7593"/>
        <v>0</v>
      </c>
      <c r="AO1927" s="191">
        <f t="shared" si="7593"/>
        <v>0</v>
      </c>
      <c r="AP1927" s="191">
        <f t="shared" si="7593"/>
        <v>0</v>
      </c>
      <c r="AQ1927" s="191">
        <f t="shared" si="7593"/>
        <v>0</v>
      </c>
      <c r="AR1927" s="191">
        <f t="shared" si="7593"/>
        <v>0</v>
      </c>
      <c r="AS1927" s="191">
        <f t="shared" si="7593"/>
        <v>0</v>
      </c>
      <c r="AT1927" s="191">
        <f t="shared" si="7593"/>
        <v>0</v>
      </c>
      <c r="AU1927" s="191">
        <f t="shared" si="7593"/>
        <v>0</v>
      </c>
      <c r="AV1927" s="223">
        <f t="shared" si="7542"/>
        <v>0</v>
      </c>
      <c r="AW1927" s="191">
        <f t="shared" si="7526"/>
        <v>0</v>
      </c>
      <c r="AX1927" s="191">
        <f t="shared" si="7527"/>
        <v>0</v>
      </c>
      <c r="AY1927" s="191">
        <f t="shared" si="7528"/>
        <v>0</v>
      </c>
      <c r="AZ1927" s="191">
        <f t="shared" si="7529"/>
        <v>0</v>
      </c>
      <c r="BA1927" s="191">
        <f t="shared" si="7530"/>
        <v>0</v>
      </c>
      <c r="BB1927" s="191">
        <f t="shared" si="7531"/>
        <v>0</v>
      </c>
      <c r="BC1927" s="191">
        <f t="shared" si="7532"/>
        <v>0</v>
      </c>
      <c r="BD1927" s="191">
        <f t="shared" si="7533"/>
        <v>0</v>
      </c>
      <c r="BE1927" s="191">
        <f t="shared" si="7534"/>
        <v>0</v>
      </c>
      <c r="BF1927" s="191">
        <f t="shared" si="7535"/>
        <v>0</v>
      </c>
      <c r="BG1927" s="191">
        <f t="shared" si="7536"/>
        <v>0</v>
      </c>
      <c r="BH1927" s="191">
        <f t="shared" si="7537"/>
        <v>0</v>
      </c>
      <c r="BI1927" s="223">
        <f t="shared" si="7543"/>
        <v>0</v>
      </c>
    </row>
    <row r="1928" spans="1:61" ht="15.75" hidden="1" customHeight="1" outlineLevel="1" x14ac:dyDescent="0.25">
      <c r="A1928" s="2">
        <f t="shared" si="7587"/>
        <v>82</v>
      </c>
      <c r="B1928" s="86">
        <f t="shared" si="7587"/>
        <v>0</v>
      </c>
      <c r="C1928" s="86">
        <f t="shared" si="7587"/>
        <v>0</v>
      </c>
      <c r="D1928" s="2">
        <f t="shared" si="7587"/>
        <v>0</v>
      </c>
      <c r="E1928" s="162">
        <f t="shared" si="7587"/>
        <v>0</v>
      </c>
      <c r="I1928" s="205">
        <v>0</v>
      </c>
      <c r="J1928" s="191">
        <f t="shared" ref="J1928:U1928" si="7594">ROUND((I1789+J1789)/2,0)</f>
        <v>0</v>
      </c>
      <c r="K1928" s="191">
        <f t="shared" si="7594"/>
        <v>0</v>
      </c>
      <c r="L1928" s="191">
        <f t="shared" si="7594"/>
        <v>0</v>
      </c>
      <c r="M1928" s="191">
        <f t="shared" si="7594"/>
        <v>0</v>
      </c>
      <c r="N1928" s="191">
        <f t="shared" si="7594"/>
        <v>0</v>
      </c>
      <c r="O1928" s="191">
        <f t="shared" si="7594"/>
        <v>0</v>
      </c>
      <c r="P1928" s="191">
        <f t="shared" si="7594"/>
        <v>0</v>
      </c>
      <c r="Q1928" s="191">
        <f t="shared" si="7594"/>
        <v>0</v>
      </c>
      <c r="R1928" s="191">
        <f t="shared" si="7594"/>
        <v>0</v>
      </c>
      <c r="S1928" s="191">
        <f t="shared" si="7594"/>
        <v>0</v>
      </c>
      <c r="T1928" s="191">
        <f t="shared" si="7594"/>
        <v>0</v>
      </c>
      <c r="U1928" s="191">
        <f t="shared" si="7594"/>
        <v>0</v>
      </c>
      <c r="V1928" s="223">
        <f t="shared" si="7539"/>
        <v>0</v>
      </c>
      <c r="W1928" s="191">
        <f t="shared" si="7521"/>
        <v>0</v>
      </c>
      <c r="X1928" s="191">
        <f t="shared" ref="X1928:AH1928" si="7595">ROUND((W1789+X1789)/2,2)</f>
        <v>0</v>
      </c>
      <c r="Y1928" s="191">
        <f t="shared" si="7595"/>
        <v>0</v>
      </c>
      <c r="Z1928" s="191">
        <f t="shared" si="7595"/>
        <v>0</v>
      </c>
      <c r="AA1928" s="191">
        <f t="shared" si="7595"/>
        <v>0</v>
      </c>
      <c r="AB1928" s="191">
        <f t="shared" si="7595"/>
        <v>0</v>
      </c>
      <c r="AC1928" s="191">
        <f t="shared" si="7595"/>
        <v>0</v>
      </c>
      <c r="AD1928" s="191">
        <f t="shared" si="7595"/>
        <v>0</v>
      </c>
      <c r="AE1928" s="191">
        <f t="shared" si="7595"/>
        <v>0</v>
      </c>
      <c r="AF1928" s="191">
        <f t="shared" si="7595"/>
        <v>0</v>
      </c>
      <c r="AG1928" s="191">
        <f t="shared" si="7595"/>
        <v>0</v>
      </c>
      <c r="AH1928" s="191">
        <f t="shared" si="7595"/>
        <v>0</v>
      </c>
      <c r="AI1928" s="223">
        <f t="shared" si="7523"/>
        <v>0</v>
      </c>
      <c r="AJ1928" s="191">
        <f t="shared" si="7524"/>
        <v>0</v>
      </c>
      <c r="AK1928" s="191">
        <f t="shared" ref="AK1928:AU1928" si="7596">ROUND((AJ1789+AK1789)/2,2)</f>
        <v>0</v>
      </c>
      <c r="AL1928" s="191">
        <f t="shared" si="7596"/>
        <v>0</v>
      </c>
      <c r="AM1928" s="191">
        <f t="shared" si="7596"/>
        <v>0</v>
      </c>
      <c r="AN1928" s="191">
        <f t="shared" si="7596"/>
        <v>0</v>
      </c>
      <c r="AO1928" s="191">
        <f t="shared" si="7596"/>
        <v>0</v>
      </c>
      <c r="AP1928" s="191">
        <f t="shared" si="7596"/>
        <v>0</v>
      </c>
      <c r="AQ1928" s="191">
        <f t="shared" si="7596"/>
        <v>0</v>
      </c>
      <c r="AR1928" s="191">
        <f t="shared" si="7596"/>
        <v>0</v>
      </c>
      <c r="AS1928" s="191">
        <f t="shared" si="7596"/>
        <v>0</v>
      </c>
      <c r="AT1928" s="191">
        <f t="shared" si="7596"/>
        <v>0</v>
      </c>
      <c r="AU1928" s="191">
        <f t="shared" si="7596"/>
        <v>0</v>
      </c>
      <c r="AV1928" s="223">
        <f t="shared" si="7542"/>
        <v>0</v>
      </c>
      <c r="AW1928" s="191">
        <f t="shared" si="7526"/>
        <v>0</v>
      </c>
      <c r="AX1928" s="191">
        <f t="shared" si="7527"/>
        <v>0</v>
      </c>
      <c r="AY1928" s="191">
        <f t="shared" si="7528"/>
        <v>0</v>
      </c>
      <c r="AZ1928" s="191">
        <f t="shared" si="7529"/>
        <v>0</v>
      </c>
      <c r="BA1928" s="191">
        <f t="shared" si="7530"/>
        <v>0</v>
      </c>
      <c r="BB1928" s="191">
        <f t="shared" si="7531"/>
        <v>0</v>
      </c>
      <c r="BC1928" s="191">
        <f t="shared" si="7532"/>
        <v>0</v>
      </c>
      <c r="BD1928" s="191">
        <f t="shared" si="7533"/>
        <v>0</v>
      </c>
      <c r="BE1928" s="191">
        <f t="shared" si="7534"/>
        <v>0</v>
      </c>
      <c r="BF1928" s="191">
        <f t="shared" si="7535"/>
        <v>0</v>
      </c>
      <c r="BG1928" s="191">
        <f t="shared" si="7536"/>
        <v>0</v>
      </c>
      <c r="BH1928" s="191">
        <f t="shared" si="7537"/>
        <v>0</v>
      </c>
      <c r="BI1928" s="223">
        <f t="shared" si="7543"/>
        <v>0</v>
      </c>
    </row>
    <row r="1929" spans="1:61" ht="15.75" hidden="1" customHeight="1" outlineLevel="1" x14ac:dyDescent="0.25">
      <c r="A1929" s="2">
        <f t="shared" si="7587"/>
        <v>83</v>
      </c>
      <c r="B1929" s="86">
        <f t="shared" si="7587"/>
        <v>0</v>
      </c>
      <c r="C1929" s="86">
        <f t="shared" si="7587"/>
        <v>0</v>
      </c>
      <c r="D1929" s="2">
        <f t="shared" si="7587"/>
        <v>0</v>
      </c>
      <c r="E1929" s="162">
        <f t="shared" si="7587"/>
        <v>0</v>
      </c>
      <c r="I1929" s="205">
        <v>0</v>
      </c>
      <c r="J1929" s="191">
        <f t="shared" ref="J1929:U1929" si="7597">ROUND((I1790+J1790)/2,0)</f>
        <v>0</v>
      </c>
      <c r="K1929" s="191">
        <f t="shared" si="7597"/>
        <v>0</v>
      </c>
      <c r="L1929" s="191">
        <f t="shared" si="7597"/>
        <v>0</v>
      </c>
      <c r="M1929" s="191">
        <f t="shared" si="7597"/>
        <v>0</v>
      </c>
      <c r="N1929" s="191">
        <f t="shared" si="7597"/>
        <v>0</v>
      </c>
      <c r="O1929" s="191">
        <f t="shared" si="7597"/>
        <v>0</v>
      </c>
      <c r="P1929" s="191">
        <f t="shared" si="7597"/>
        <v>0</v>
      </c>
      <c r="Q1929" s="191">
        <f t="shared" si="7597"/>
        <v>0</v>
      </c>
      <c r="R1929" s="191">
        <f t="shared" si="7597"/>
        <v>0</v>
      </c>
      <c r="S1929" s="191">
        <f t="shared" si="7597"/>
        <v>0</v>
      </c>
      <c r="T1929" s="191">
        <f t="shared" si="7597"/>
        <v>0</v>
      </c>
      <c r="U1929" s="191">
        <f t="shared" si="7597"/>
        <v>0</v>
      </c>
      <c r="V1929" s="223">
        <f t="shared" si="7539"/>
        <v>0</v>
      </c>
      <c r="W1929" s="191">
        <f t="shared" si="7521"/>
        <v>0</v>
      </c>
      <c r="X1929" s="191">
        <f t="shared" ref="X1929:AH1929" si="7598">ROUND((W1790+X1790)/2,2)</f>
        <v>0</v>
      </c>
      <c r="Y1929" s="191">
        <f t="shared" si="7598"/>
        <v>0</v>
      </c>
      <c r="Z1929" s="191">
        <f t="shared" si="7598"/>
        <v>0</v>
      </c>
      <c r="AA1929" s="191">
        <f t="shared" si="7598"/>
        <v>0</v>
      </c>
      <c r="AB1929" s="191">
        <f t="shared" si="7598"/>
        <v>0</v>
      </c>
      <c r="AC1929" s="191">
        <f t="shared" si="7598"/>
        <v>0</v>
      </c>
      <c r="AD1929" s="191">
        <f t="shared" si="7598"/>
        <v>0</v>
      </c>
      <c r="AE1929" s="191">
        <f t="shared" si="7598"/>
        <v>0</v>
      </c>
      <c r="AF1929" s="191">
        <f t="shared" si="7598"/>
        <v>0</v>
      </c>
      <c r="AG1929" s="191">
        <f t="shared" si="7598"/>
        <v>0</v>
      </c>
      <c r="AH1929" s="191">
        <f t="shared" si="7598"/>
        <v>0</v>
      </c>
      <c r="AI1929" s="223">
        <f t="shared" si="7523"/>
        <v>0</v>
      </c>
      <c r="AJ1929" s="191">
        <f t="shared" si="7524"/>
        <v>0</v>
      </c>
      <c r="AK1929" s="191">
        <f t="shared" ref="AK1929:AU1929" si="7599">ROUND((AJ1790+AK1790)/2,2)</f>
        <v>0</v>
      </c>
      <c r="AL1929" s="191">
        <f t="shared" si="7599"/>
        <v>0</v>
      </c>
      <c r="AM1929" s="191">
        <f t="shared" si="7599"/>
        <v>0</v>
      </c>
      <c r="AN1929" s="191">
        <f t="shared" si="7599"/>
        <v>0</v>
      </c>
      <c r="AO1929" s="191">
        <f t="shared" si="7599"/>
        <v>0</v>
      </c>
      <c r="AP1929" s="191">
        <f t="shared" si="7599"/>
        <v>0</v>
      </c>
      <c r="AQ1929" s="191">
        <f t="shared" si="7599"/>
        <v>0</v>
      </c>
      <c r="AR1929" s="191">
        <f t="shared" si="7599"/>
        <v>0</v>
      </c>
      <c r="AS1929" s="191">
        <f t="shared" si="7599"/>
        <v>0</v>
      </c>
      <c r="AT1929" s="191">
        <f t="shared" si="7599"/>
        <v>0</v>
      </c>
      <c r="AU1929" s="191">
        <f t="shared" si="7599"/>
        <v>0</v>
      </c>
      <c r="AV1929" s="223">
        <f t="shared" si="7542"/>
        <v>0</v>
      </c>
      <c r="AW1929" s="191">
        <f t="shared" si="7526"/>
        <v>0</v>
      </c>
      <c r="AX1929" s="191">
        <f t="shared" si="7527"/>
        <v>0</v>
      </c>
      <c r="AY1929" s="191">
        <f t="shared" si="7528"/>
        <v>0</v>
      </c>
      <c r="AZ1929" s="191">
        <f t="shared" si="7529"/>
        <v>0</v>
      </c>
      <c r="BA1929" s="191">
        <f t="shared" si="7530"/>
        <v>0</v>
      </c>
      <c r="BB1929" s="191">
        <f t="shared" si="7531"/>
        <v>0</v>
      </c>
      <c r="BC1929" s="191">
        <f t="shared" si="7532"/>
        <v>0</v>
      </c>
      <c r="BD1929" s="191">
        <f t="shared" si="7533"/>
        <v>0</v>
      </c>
      <c r="BE1929" s="191">
        <f t="shared" si="7534"/>
        <v>0</v>
      </c>
      <c r="BF1929" s="191">
        <f t="shared" si="7535"/>
        <v>0</v>
      </c>
      <c r="BG1929" s="191">
        <f t="shared" si="7536"/>
        <v>0</v>
      </c>
      <c r="BH1929" s="191">
        <f t="shared" si="7537"/>
        <v>0</v>
      </c>
      <c r="BI1929" s="223">
        <f t="shared" si="7543"/>
        <v>0</v>
      </c>
    </row>
    <row r="1930" spans="1:61" ht="15.75" hidden="1" customHeight="1" outlineLevel="1" x14ac:dyDescent="0.25">
      <c r="A1930" s="2">
        <f t="shared" si="7587"/>
        <v>84</v>
      </c>
      <c r="B1930" s="86">
        <f t="shared" si="7587"/>
        <v>0</v>
      </c>
      <c r="C1930" s="86">
        <f t="shared" si="7587"/>
        <v>0</v>
      </c>
      <c r="D1930" s="2">
        <f t="shared" si="7587"/>
        <v>0</v>
      </c>
      <c r="E1930" s="162">
        <f t="shared" si="7587"/>
        <v>0</v>
      </c>
      <c r="I1930" s="205">
        <v>0</v>
      </c>
      <c r="J1930" s="191">
        <f t="shared" ref="J1930:U1930" si="7600">ROUND((I1791+J1791)/2,0)</f>
        <v>0</v>
      </c>
      <c r="K1930" s="191">
        <f t="shared" si="7600"/>
        <v>0</v>
      </c>
      <c r="L1930" s="191">
        <f t="shared" si="7600"/>
        <v>0</v>
      </c>
      <c r="M1930" s="191">
        <f t="shared" si="7600"/>
        <v>0</v>
      </c>
      <c r="N1930" s="191">
        <f t="shared" si="7600"/>
        <v>0</v>
      </c>
      <c r="O1930" s="191">
        <f t="shared" si="7600"/>
        <v>0</v>
      </c>
      <c r="P1930" s="191">
        <f t="shared" si="7600"/>
        <v>0</v>
      </c>
      <c r="Q1930" s="191">
        <f t="shared" si="7600"/>
        <v>0</v>
      </c>
      <c r="R1930" s="191">
        <f t="shared" si="7600"/>
        <v>0</v>
      </c>
      <c r="S1930" s="191">
        <f t="shared" si="7600"/>
        <v>0</v>
      </c>
      <c r="T1930" s="191">
        <f t="shared" si="7600"/>
        <v>0</v>
      </c>
      <c r="U1930" s="191">
        <f t="shared" si="7600"/>
        <v>0</v>
      </c>
      <c r="V1930" s="223">
        <f t="shared" si="7539"/>
        <v>0</v>
      </c>
      <c r="W1930" s="191">
        <f t="shared" si="7521"/>
        <v>0</v>
      </c>
      <c r="X1930" s="191">
        <f t="shared" ref="X1930:AH1930" si="7601">ROUND((W1791+X1791)/2,2)</f>
        <v>0</v>
      </c>
      <c r="Y1930" s="191">
        <f t="shared" si="7601"/>
        <v>0</v>
      </c>
      <c r="Z1930" s="191">
        <f t="shared" si="7601"/>
        <v>0</v>
      </c>
      <c r="AA1930" s="191">
        <f t="shared" si="7601"/>
        <v>0</v>
      </c>
      <c r="AB1930" s="191">
        <f t="shared" si="7601"/>
        <v>0</v>
      </c>
      <c r="AC1930" s="191">
        <f t="shared" si="7601"/>
        <v>0</v>
      </c>
      <c r="AD1930" s="191">
        <f t="shared" si="7601"/>
        <v>0</v>
      </c>
      <c r="AE1930" s="191">
        <f t="shared" si="7601"/>
        <v>0</v>
      </c>
      <c r="AF1930" s="191">
        <f t="shared" si="7601"/>
        <v>0</v>
      </c>
      <c r="AG1930" s="191">
        <f t="shared" si="7601"/>
        <v>0</v>
      </c>
      <c r="AH1930" s="191">
        <f t="shared" si="7601"/>
        <v>0</v>
      </c>
      <c r="AI1930" s="223">
        <f t="shared" si="7523"/>
        <v>0</v>
      </c>
      <c r="AJ1930" s="191">
        <f t="shared" si="7524"/>
        <v>0</v>
      </c>
      <c r="AK1930" s="191">
        <f t="shared" ref="AK1930:AU1930" si="7602">ROUND((AJ1791+AK1791)/2,2)</f>
        <v>0</v>
      </c>
      <c r="AL1930" s="191">
        <f t="shared" si="7602"/>
        <v>0</v>
      </c>
      <c r="AM1930" s="191">
        <f t="shared" si="7602"/>
        <v>0</v>
      </c>
      <c r="AN1930" s="191">
        <f t="shared" si="7602"/>
        <v>0</v>
      </c>
      <c r="AO1930" s="191">
        <f t="shared" si="7602"/>
        <v>0</v>
      </c>
      <c r="AP1930" s="191">
        <f t="shared" si="7602"/>
        <v>0</v>
      </c>
      <c r="AQ1930" s="191">
        <f t="shared" si="7602"/>
        <v>0</v>
      </c>
      <c r="AR1930" s="191">
        <f t="shared" si="7602"/>
        <v>0</v>
      </c>
      <c r="AS1930" s="191">
        <f t="shared" si="7602"/>
        <v>0</v>
      </c>
      <c r="AT1930" s="191">
        <f t="shared" si="7602"/>
        <v>0</v>
      </c>
      <c r="AU1930" s="191">
        <f t="shared" si="7602"/>
        <v>0</v>
      </c>
      <c r="AV1930" s="223">
        <f t="shared" si="7542"/>
        <v>0</v>
      </c>
      <c r="AW1930" s="191">
        <f t="shared" si="7526"/>
        <v>0</v>
      </c>
      <c r="AX1930" s="191">
        <f t="shared" si="7527"/>
        <v>0</v>
      </c>
      <c r="AY1930" s="191">
        <f t="shared" si="7528"/>
        <v>0</v>
      </c>
      <c r="AZ1930" s="191">
        <f t="shared" si="7529"/>
        <v>0</v>
      </c>
      <c r="BA1930" s="191">
        <f t="shared" si="7530"/>
        <v>0</v>
      </c>
      <c r="BB1930" s="191">
        <f t="shared" si="7531"/>
        <v>0</v>
      </c>
      <c r="BC1930" s="191">
        <f t="shared" si="7532"/>
        <v>0</v>
      </c>
      <c r="BD1930" s="191">
        <f t="shared" si="7533"/>
        <v>0</v>
      </c>
      <c r="BE1930" s="191">
        <f t="shared" si="7534"/>
        <v>0</v>
      </c>
      <c r="BF1930" s="191">
        <f t="shared" si="7535"/>
        <v>0</v>
      </c>
      <c r="BG1930" s="191">
        <f t="shared" si="7536"/>
        <v>0</v>
      </c>
      <c r="BH1930" s="191">
        <f t="shared" si="7537"/>
        <v>0</v>
      </c>
      <c r="BI1930" s="223">
        <f t="shared" si="7543"/>
        <v>0</v>
      </c>
    </row>
    <row r="1931" spans="1:61" ht="15.75" hidden="1" customHeight="1" outlineLevel="1" x14ac:dyDescent="0.25">
      <c r="A1931" s="2">
        <f t="shared" si="7587"/>
        <v>85</v>
      </c>
      <c r="B1931" s="86">
        <f t="shared" si="7587"/>
        <v>0</v>
      </c>
      <c r="C1931" s="86">
        <f t="shared" si="7587"/>
        <v>0</v>
      </c>
      <c r="D1931" s="2">
        <f t="shared" si="7587"/>
        <v>0</v>
      </c>
      <c r="E1931" s="162">
        <f t="shared" si="7587"/>
        <v>0</v>
      </c>
      <c r="I1931" s="205">
        <v>0</v>
      </c>
      <c r="J1931" s="191">
        <f t="shared" ref="J1931:U1931" si="7603">ROUND((I1792+J1792)/2,0)</f>
        <v>0</v>
      </c>
      <c r="K1931" s="191">
        <f t="shared" si="7603"/>
        <v>0</v>
      </c>
      <c r="L1931" s="191">
        <f t="shared" si="7603"/>
        <v>0</v>
      </c>
      <c r="M1931" s="191">
        <f t="shared" si="7603"/>
        <v>0</v>
      </c>
      <c r="N1931" s="191">
        <f t="shared" si="7603"/>
        <v>0</v>
      </c>
      <c r="O1931" s="191">
        <f t="shared" si="7603"/>
        <v>0</v>
      </c>
      <c r="P1931" s="191">
        <f t="shared" si="7603"/>
        <v>0</v>
      </c>
      <c r="Q1931" s="191">
        <f t="shared" si="7603"/>
        <v>0</v>
      </c>
      <c r="R1931" s="191">
        <f t="shared" si="7603"/>
        <v>0</v>
      </c>
      <c r="S1931" s="191">
        <f t="shared" si="7603"/>
        <v>0</v>
      </c>
      <c r="T1931" s="191">
        <f t="shared" si="7603"/>
        <v>0</v>
      </c>
      <c r="U1931" s="191">
        <f t="shared" si="7603"/>
        <v>0</v>
      </c>
      <c r="V1931" s="223">
        <f t="shared" si="7539"/>
        <v>0</v>
      </c>
      <c r="W1931" s="191">
        <f t="shared" si="7521"/>
        <v>0</v>
      </c>
      <c r="X1931" s="191">
        <f t="shared" ref="X1931:AH1931" si="7604">ROUND((W1792+X1792)/2,2)</f>
        <v>0</v>
      </c>
      <c r="Y1931" s="191">
        <f t="shared" si="7604"/>
        <v>0</v>
      </c>
      <c r="Z1931" s="191">
        <f t="shared" si="7604"/>
        <v>0</v>
      </c>
      <c r="AA1931" s="191">
        <f t="shared" si="7604"/>
        <v>0</v>
      </c>
      <c r="AB1931" s="191">
        <f t="shared" si="7604"/>
        <v>0</v>
      </c>
      <c r="AC1931" s="191">
        <f t="shared" si="7604"/>
        <v>0</v>
      </c>
      <c r="AD1931" s="191">
        <f t="shared" si="7604"/>
        <v>0</v>
      </c>
      <c r="AE1931" s="191">
        <f t="shared" si="7604"/>
        <v>0</v>
      </c>
      <c r="AF1931" s="191">
        <f t="shared" si="7604"/>
        <v>0</v>
      </c>
      <c r="AG1931" s="191">
        <f t="shared" si="7604"/>
        <v>0</v>
      </c>
      <c r="AH1931" s="191">
        <f t="shared" si="7604"/>
        <v>0</v>
      </c>
      <c r="AI1931" s="223">
        <f t="shared" si="7523"/>
        <v>0</v>
      </c>
      <c r="AJ1931" s="191">
        <f t="shared" si="7524"/>
        <v>0</v>
      </c>
      <c r="AK1931" s="191">
        <f t="shared" ref="AK1931:AU1931" si="7605">ROUND((AJ1792+AK1792)/2,2)</f>
        <v>0</v>
      </c>
      <c r="AL1931" s="191">
        <f t="shared" si="7605"/>
        <v>0</v>
      </c>
      <c r="AM1931" s="191">
        <f t="shared" si="7605"/>
        <v>0</v>
      </c>
      <c r="AN1931" s="191">
        <f t="shared" si="7605"/>
        <v>0</v>
      </c>
      <c r="AO1931" s="191">
        <f t="shared" si="7605"/>
        <v>0</v>
      </c>
      <c r="AP1931" s="191">
        <f t="shared" si="7605"/>
        <v>0</v>
      </c>
      <c r="AQ1931" s="191">
        <f t="shared" si="7605"/>
        <v>0</v>
      </c>
      <c r="AR1931" s="191">
        <f t="shared" si="7605"/>
        <v>0</v>
      </c>
      <c r="AS1931" s="191">
        <f t="shared" si="7605"/>
        <v>0</v>
      </c>
      <c r="AT1931" s="191">
        <f t="shared" si="7605"/>
        <v>0</v>
      </c>
      <c r="AU1931" s="191">
        <f t="shared" si="7605"/>
        <v>0</v>
      </c>
      <c r="AV1931" s="223">
        <f t="shared" si="7542"/>
        <v>0</v>
      </c>
      <c r="AW1931" s="191">
        <f t="shared" si="7526"/>
        <v>0</v>
      </c>
      <c r="AX1931" s="191">
        <f t="shared" si="7527"/>
        <v>0</v>
      </c>
      <c r="AY1931" s="191">
        <f t="shared" si="7528"/>
        <v>0</v>
      </c>
      <c r="AZ1931" s="191">
        <f t="shared" si="7529"/>
        <v>0</v>
      </c>
      <c r="BA1931" s="191">
        <f t="shared" si="7530"/>
        <v>0</v>
      </c>
      <c r="BB1931" s="191">
        <f t="shared" si="7531"/>
        <v>0</v>
      </c>
      <c r="BC1931" s="191">
        <f t="shared" si="7532"/>
        <v>0</v>
      </c>
      <c r="BD1931" s="191">
        <f t="shared" si="7533"/>
        <v>0</v>
      </c>
      <c r="BE1931" s="191">
        <f t="shared" si="7534"/>
        <v>0</v>
      </c>
      <c r="BF1931" s="191">
        <f t="shared" si="7535"/>
        <v>0</v>
      </c>
      <c r="BG1931" s="191">
        <f t="shared" si="7536"/>
        <v>0</v>
      </c>
      <c r="BH1931" s="191">
        <f t="shared" si="7537"/>
        <v>0</v>
      </c>
      <c r="BI1931" s="223">
        <f t="shared" si="7543"/>
        <v>0</v>
      </c>
    </row>
    <row r="1932" spans="1:61" ht="15.75" hidden="1" customHeight="1" outlineLevel="1" x14ac:dyDescent="0.25">
      <c r="A1932" s="2">
        <f t="shared" si="7587"/>
        <v>86</v>
      </c>
      <c r="B1932" s="86">
        <f t="shared" si="7587"/>
        <v>0</v>
      </c>
      <c r="C1932" s="86">
        <f t="shared" si="7587"/>
        <v>0</v>
      </c>
      <c r="D1932" s="2">
        <f t="shared" si="7587"/>
        <v>0</v>
      </c>
      <c r="E1932" s="162">
        <f t="shared" si="7587"/>
        <v>0</v>
      </c>
      <c r="I1932" s="205">
        <v>0</v>
      </c>
      <c r="J1932" s="191">
        <f t="shared" ref="J1932:U1932" si="7606">ROUND((I1793+J1793)/2,0)</f>
        <v>0</v>
      </c>
      <c r="K1932" s="191">
        <f t="shared" si="7606"/>
        <v>0</v>
      </c>
      <c r="L1932" s="191">
        <f t="shared" si="7606"/>
        <v>0</v>
      </c>
      <c r="M1932" s="191">
        <f t="shared" si="7606"/>
        <v>0</v>
      </c>
      <c r="N1932" s="191">
        <f t="shared" si="7606"/>
        <v>0</v>
      </c>
      <c r="O1932" s="191">
        <f t="shared" si="7606"/>
        <v>0</v>
      </c>
      <c r="P1932" s="191">
        <f t="shared" si="7606"/>
        <v>0</v>
      </c>
      <c r="Q1932" s="191">
        <f t="shared" si="7606"/>
        <v>0</v>
      </c>
      <c r="R1932" s="191">
        <f t="shared" si="7606"/>
        <v>0</v>
      </c>
      <c r="S1932" s="191">
        <f t="shared" si="7606"/>
        <v>0</v>
      </c>
      <c r="T1932" s="191">
        <f t="shared" si="7606"/>
        <v>0</v>
      </c>
      <c r="U1932" s="191">
        <f t="shared" si="7606"/>
        <v>0</v>
      </c>
      <c r="V1932" s="223">
        <f t="shared" si="7539"/>
        <v>0</v>
      </c>
      <c r="W1932" s="191">
        <f t="shared" si="7521"/>
        <v>0</v>
      </c>
      <c r="X1932" s="191">
        <f t="shared" ref="X1932:AH1932" si="7607">ROUND((W1793+X1793)/2,2)</f>
        <v>0</v>
      </c>
      <c r="Y1932" s="191">
        <f t="shared" si="7607"/>
        <v>0</v>
      </c>
      <c r="Z1932" s="191">
        <f t="shared" si="7607"/>
        <v>0</v>
      </c>
      <c r="AA1932" s="191">
        <f t="shared" si="7607"/>
        <v>0</v>
      </c>
      <c r="AB1932" s="191">
        <f t="shared" si="7607"/>
        <v>0</v>
      </c>
      <c r="AC1932" s="191">
        <f t="shared" si="7607"/>
        <v>0</v>
      </c>
      <c r="AD1932" s="191">
        <f t="shared" si="7607"/>
        <v>0</v>
      </c>
      <c r="AE1932" s="191">
        <f t="shared" si="7607"/>
        <v>0</v>
      </c>
      <c r="AF1932" s="191">
        <f t="shared" si="7607"/>
        <v>0</v>
      </c>
      <c r="AG1932" s="191">
        <f t="shared" si="7607"/>
        <v>0</v>
      </c>
      <c r="AH1932" s="191">
        <f t="shared" si="7607"/>
        <v>0</v>
      </c>
      <c r="AI1932" s="223">
        <f t="shared" si="7523"/>
        <v>0</v>
      </c>
      <c r="AJ1932" s="191">
        <f t="shared" si="7524"/>
        <v>0</v>
      </c>
      <c r="AK1932" s="191">
        <f t="shared" ref="AK1932:AU1932" si="7608">ROUND((AJ1793+AK1793)/2,2)</f>
        <v>0</v>
      </c>
      <c r="AL1932" s="191">
        <f t="shared" si="7608"/>
        <v>0</v>
      </c>
      <c r="AM1932" s="191">
        <f t="shared" si="7608"/>
        <v>0</v>
      </c>
      <c r="AN1932" s="191">
        <f t="shared" si="7608"/>
        <v>0</v>
      </c>
      <c r="AO1932" s="191">
        <f t="shared" si="7608"/>
        <v>0</v>
      </c>
      <c r="AP1932" s="191">
        <f t="shared" si="7608"/>
        <v>0</v>
      </c>
      <c r="AQ1932" s="191">
        <f t="shared" si="7608"/>
        <v>0</v>
      </c>
      <c r="AR1932" s="191">
        <f t="shared" si="7608"/>
        <v>0</v>
      </c>
      <c r="AS1932" s="191">
        <f t="shared" si="7608"/>
        <v>0</v>
      </c>
      <c r="AT1932" s="191">
        <f t="shared" si="7608"/>
        <v>0</v>
      </c>
      <c r="AU1932" s="191">
        <f t="shared" si="7608"/>
        <v>0</v>
      </c>
      <c r="AV1932" s="223">
        <f t="shared" si="7542"/>
        <v>0</v>
      </c>
      <c r="AW1932" s="191">
        <f t="shared" si="7526"/>
        <v>0</v>
      </c>
      <c r="AX1932" s="191">
        <f t="shared" si="7527"/>
        <v>0</v>
      </c>
      <c r="AY1932" s="191">
        <f t="shared" si="7528"/>
        <v>0</v>
      </c>
      <c r="AZ1932" s="191">
        <f t="shared" si="7529"/>
        <v>0</v>
      </c>
      <c r="BA1932" s="191">
        <f t="shared" si="7530"/>
        <v>0</v>
      </c>
      <c r="BB1932" s="191">
        <f t="shared" si="7531"/>
        <v>0</v>
      </c>
      <c r="BC1932" s="191">
        <f t="shared" si="7532"/>
        <v>0</v>
      </c>
      <c r="BD1932" s="191">
        <f t="shared" si="7533"/>
        <v>0</v>
      </c>
      <c r="BE1932" s="191">
        <f t="shared" si="7534"/>
        <v>0</v>
      </c>
      <c r="BF1932" s="191">
        <f t="shared" si="7535"/>
        <v>0</v>
      </c>
      <c r="BG1932" s="191">
        <f t="shared" si="7536"/>
        <v>0</v>
      </c>
      <c r="BH1932" s="191">
        <f t="shared" si="7537"/>
        <v>0</v>
      </c>
      <c r="BI1932" s="223">
        <f t="shared" si="7543"/>
        <v>0</v>
      </c>
    </row>
    <row r="1933" spans="1:61" ht="15.75" hidden="1" customHeight="1" outlineLevel="1" x14ac:dyDescent="0.25">
      <c r="A1933" s="2">
        <f t="shared" si="7587"/>
        <v>87</v>
      </c>
      <c r="B1933" s="86">
        <f t="shared" si="7587"/>
        <v>0</v>
      </c>
      <c r="C1933" s="86">
        <f t="shared" si="7587"/>
        <v>0</v>
      </c>
      <c r="D1933" s="2">
        <f t="shared" si="7587"/>
        <v>0</v>
      </c>
      <c r="E1933" s="162">
        <f t="shared" si="7587"/>
        <v>0</v>
      </c>
      <c r="I1933" s="205">
        <v>0</v>
      </c>
      <c r="J1933" s="191">
        <f t="shared" ref="J1933:U1933" si="7609">ROUND((I1794+J1794)/2,0)</f>
        <v>0</v>
      </c>
      <c r="K1933" s="191">
        <f t="shared" si="7609"/>
        <v>0</v>
      </c>
      <c r="L1933" s="191">
        <f t="shared" si="7609"/>
        <v>0</v>
      </c>
      <c r="M1933" s="191">
        <f t="shared" si="7609"/>
        <v>0</v>
      </c>
      <c r="N1933" s="191">
        <f t="shared" si="7609"/>
        <v>0</v>
      </c>
      <c r="O1933" s="191">
        <f t="shared" si="7609"/>
        <v>0</v>
      </c>
      <c r="P1933" s="191">
        <f t="shared" si="7609"/>
        <v>0</v>
      </c>
      <c r="Q1933" s="191">
        <f t="shared" si="7609"/>
        <v>0</v>
      </c>
      <c r="R1933" s="191">
        <f t="shared" si="7609"/>
        <v>0</v>
      </c>
      <c r="S1933" s="191">
        <f t="shared" si="7609"/>
        <v>0</v>
      </c>
      <c r="T1933" s="191">
        <f t="shared" si="7609"/>
        <v>0</v>
      </c>
      <c r="U1933" s="191">
        <f t="shared" si="7609"/>
        <v>0</v>
      </c>
      <c r="V1933" s="223">
        <f t="shared" si="7539"/>
        <v>0</v>
      </c>
      <c r="W1933" s="191">
        <f t="shared" si="7521"/>
        <v>0</v>
      </c>
      <c r="X1933" s="191">
        <f t="shared" ref="X1933:AH1933" si="7610">ROUND((W1794+X1794)/2,2)</f>
        <v>0</v>
      </c>
      <c r="Y1933" s="191">
        <f t="shared" si="7610"/>
        <v>0</v>
      </c>
      <c r="Z1933" s="191">
        <f t="shared" si="7610"/>
        <v>0</v>
      </c>
      <c r="AA1933" s="191">
        <f t="shared" si="7610"/>
        <v>0</v>
      </c>
      <c r="AB1933" s="191">
        <f t="shared" si="7610"/>
        <v>0</v>
      </c>
      <c r="AC1933" s="191">
        <f t="shared" si="7610"/>
        <v>0</v>
      </c>
      <c r="AD1933" s="191">
        <f t="shared" si="7610"/>
        <v>0</v>
      </c>
      <c r="AE1933" s="191">
        <f t="shared" si="7610"/>
        <v>0</v>
      </c>
      <c r="AF1933" s="191">
        <f t="shared" si="7610"/>
        <v>0</v>
      </c>
      <c r="AG1933" s="191">
        <f t="shared" si="7610"/>
        <v>0</v>
      </c>
      <c r="AH1933" s="191">
        <f t="shared" si="7610"/>
        <v>0</v>
      </c>
      <c r="AI1933" s="223">
        <f t="shared" si="7523"/>
        <v>0</v>
      </c>
      <c r="AJ1933" s="191">
        <f t="shared" si="7524"/>
        <v>0</v>
      </c>
      <c r="AK1933" s="191">
        <f t="shared" ref="AK1933:AU1933" si="7611">ROUND((AJ1794+AK1794)/2,2)</f>
        <v>0</v>
      </c>
      <c r="AL1933" s="191">
        <f t="shared" si="7611"/>
        <v>0</v>
      </c>
      <c r="AM1933" s="191">
        <f t="shared" si="7611"/>
        <v>0</v>
      </c>
      <c r="AN1933" s="191">
        <f t="shared" si="7611"/>
        <v>0</v>
      </c>
      <c r="AO1933" s="191">
        <f t="shared" si="7611"/>
        <v>0</v>
      </c>
      <c r="AP1933" s="191">
        <f t="shared" si="7611"/>
        <v>0</v>
      </c>
      <c r="AQ1933" s="191">
        <f t="shared" si="7611"/>
        <v>0</v>
      </c>
      <c r="AR1933" s="191">
        <f t="shared" si="7611"/>
        <v>0</v>
      </c>
      <c r="AS1933" s="191">
        <f t="shared" si="7611"/>
        <v>0</v>
      </c>
      <c r="AT1933" s="191">
        <f t="shared" si="7611"/>
        <v>0</v>
      </c>
      <c r="AU1933" s="191">
        <f t="shared" si="7611"/>
        <v>0</v>
      </c>
      <c r="AV1933" s="223">
        <f t="shared" si="7542"/>
        <v>0</v>
      </c>
      <c r="AW1933" s="191">
        <f t="shared" si="7526"/>
        <v>0</v>
      </c>
      <c r="AX1933" s="191">
        <f t="shared" si="7527"/>
        <v>0</v>
      </c>
      <c r="AY1933" s="191">
        <f t="shared" si="7528"/>
        <v>0</v>
      </c>
      <c r="AZ1933" s="191">
        <f t="shared" si="7529"/>
        <v>0</v>
      </c>
      <c r="BA1933" s="191">
        <f t="shared" si="7530"/>
        <v>0</v>
      </c>
      <c r="BB1933" s="191">
        <f t="shared" si="7531"/>
        <v>0</v>
      </c>
      <c r="BC1933" s="191">
        <f t="shared" si="7532"/>
        <v>0</v>
      </c>
      <c r="BD1933" s="191">
        <f t="shared" si="7533"/>
        <v>0</v>
      </c>
      <c r="BE1933" s="191">
        <f t="shared" si="7534"/>
        <v>0</v>
      </c>
      <c r="BF1933" s="191">
        <f t="shared" si="7535"/>
        <v>0</v>
      </c>
      <c r="BG1933" s="191">
        <f t="shared" si="7536"/>
        <v>0</v>
      </c>
      <c r="BH1933" s="191">
        <f t="shared" si="7537"/>
        <v>0</v>
      </c>
      <c r="BI1933" s="223">
        <f t="shared" si="7543"/>
        <v>0</v>
      </c>
    </row>
    <row r="1934" spans="1:61" ht="15.75" hidden="1" customHeight="1" outlineLevel="1" x14ac:dyDescent="0.25">
      <c r="A1934" s="2">
        <f t="shared" si="7587"/>
        <v>88</v>
      </c>
      <c r="B1934" s="86">
        <f t="shared" si="7587"/>
        <v>0</v>
      </c>
      <c r="C1934" s="86">
        <f t="shared" si="7587"/>
        <v>0</v>
      </c>
      <c r="D1934" s="2">
        <f t="shared" si="7587"/>
        <v>0</v>
      </c>
      <c r="E1934" s="162">
        <f t="shared" si="7587"/>
        <v>0</v>
      </c>
      <c r="I1934" s="205">
        <v>0</v>
      </c>
      <c r="J1934" s="191">
        <f t="shared" ref="J1934:U1934" si="7612">ROUND((I1795+J1795)/2,0)</f>
        <v>0</v>
      </c>
      <c r="K1934" s="191">
        <f t="shared" si="7612"/>
        <v>0</v>
      </c>
      <c r="L1934" s="191">
        <f t="shared" si="7612"/>
        <v>0</v>
      </c>
      <c r="M1934" s="191">
        <f t="shared" si="7612"/>
        <v>0</v>
      </c>
      <c r="N1934" s="191">
        <f t="shared" si="7612"/>
        <v>0</v>
      </c>
      <c r="O1934" s="191">
        <f t="shared" si="7612"/>
        <v>0</v>
      </c>
      <c r="P1934" s="191">
        <f t="shared" si="7612"/>
        <v>0</v>
      </c>
      <c r="Q1934" s="191">
        <f t="shared" si="7612"/>
        <v>0</v>
      </c>
      <c r="R1934" s="191">
        <f t="shared" si="7612"/>
        <v>0</v>
      </c>
      <c r="S1934" s="191">
        <f t="shared" si="7612"/>
        <v>0</v>
      </c>
      <c r="T1934" s="191">
        <f t="shared" si="7612"/>
        <v>0</v>
      </c>
      <c r="U1934" s="191">
        <f t="shared" si="7612"/>
        <v>0</v>
      </c>
      <c r="V1934" s="223">
        <f t="shared" si="7539"/>
        <v>0</v>
      </c>
      <c r="W1934" s="191">
        <f t="shared" si="7521"/>
        <v>0</v>
      </c>
      <c r="X1934" s="191">
        <f t="shared" ref="X1934:AH1934" si="7613">ROUND((W1795+X1795)/2,2)</f>
        <v>0</v>
      </c>
      <c r="Y1934" s="191">
        <f t="shared" si="7613"/>
        <v>0</v>
      </c>
      <c r="Z1934" s="191">
        <f t="shared" si="7613"/>
        <v>0</v>
      </c>
      <c r="AA1934" s="191">
        <f t="shared" si="7613"/>
        <v>0</v>
      </c>
      <c r="AB1934" s="191">
        <f t="shared" si="7613"/>
        <v>0</v>
      </c>
      <c r="AC1934" s="191">
        <f t="shared" si="7613"/>
        <v>0</v>
      </c>
      <c r="AD1934" s="191">
        <f t="shared" si="7613"/>
        <v>0</v>
      </c>
      <c r="AE1934" s="191">
        <f t="shared" si="7613"/>
        <v>0</v>
      </c>
      <c r="AF1934" s="191">
        <f t="shared" si="7613"/>
        <v>0</v>
      </c>
      <c r="AG1934" s="191">
        <f t="shared" si="7613"/>
        <v>0</v>
      </c>
      <c r="AH1934" s="191">
        <f t="shared" si="7613"/>
        <v>0</v>
      </c>
      <c r="AI1934" s="223">
        <f t="shared" si="7523"/>
        <v>0</v>
      </c>
      <c r="AJ1934" s="191">
        <f t="shared" si="7524"/>
        <v>0</v>
      </c>
      <c r="AK1934" s="191">
        <f t="shared" ref="AK1934:AU1934" si="7614">ROUND((AJ1795+AK1795)/2,2)</f>
        <v>0</v>
      </c>
      <c r="AL1934" s="191">
        <f t="shared" si="7614"/>
        <v>0</v>
      </c>
      <c r="AM1934" s="191">
        <f t="shared" si="7614"/>
        <v>0</v>
      </c>
      <c r="AN1934" s="191">
        <f t="shared" si="7614"/>
        <v>0</v>
      </c>
      <c r="AO1934" s="191">
        <f t="shared" si="7614"/>
        <v>0</v>
      </c>
      <c r="AP1934" s="191">
        <f t="shared" si="7614"/>
        <v>0</v>
      </c>
      <c r="AQ1934" s="191">
        <f t="shared" si="7614"/>
        <v>0</v>
      </c>
      <c r="AR1934" s="191">
        <f t="shared" si="7614"/>
        <v>0</v>
      </c>
      <c r="AS1934" s="191">
        <f t="shared" si="7614"/>
        <v>0</v>
      </c>
      <c r="AT1934" s="191">
        <f t="shared" si="7614"/>
        <v>0</v>
      </c>
      <c r="AU1934" s="191">
        <f t="shared" si="7614"/>
        <v>0</v>
      </c>
      <c r="AV1934" s="223">
        <f t="shared" si="7542"/>
        <v>0</v>
      </c>
      <c r="AW1934" s="191">
        <f t="shared" si="7526"/>
        <v>0</v>
      </c>
      <c r="AX1934" s="191">
        <f t="shared" si="7527"/>
        <v>0</v>
      </c>
      <c r="AY1934" s="191">
        <f t="shared" si="7528"/>
        <v>0</v>
      </c>
      <c r="AZ1934" s="191">
        <f t="shared" si="7529"/>
        <v>0</v>
      </c>
      <c r="BA1934" s="191">
        <f t="shared" si="7530"/>
        <v>0</v>
      </c>
      <c r="BB1934" s="191">
        <f t="shared" si="7531"/>
        <v>0</v>
      </c>
      <c r="BC1934" s="191">
        <f t="shared" si="7532"/>
        <v>0</v>
      </c>
      <c r="BD1934" s="191">
        <f t="shared" si="7533"/>
        <v>0</v>
      </c>
      <c r="BE1934" s="191">
        <f t="shared" si="7534"/>
        <v>0</v>
      </c>
      <c r="BF1934" s="191">
        <f t="shared" si="7535"/>
        <v>0</v>
      </c>
      <c r="BG1934" s="191">
        <f t="shared" si="7536"/>
        <v>0</v>
      </c>
      <c r="BH1934" s="191">
        <f t="shared" si="7537"/>
        <v>0</v>
      </c>
      <c r="BI1934" s="223">
        <f t="shared" si="7543"/>
        <v>0</v>
      </c>
    </row>
    <row r="1935" spans="1:61" ht="15.75" hidden="1" customHeight="1" outlineLevel="1" x14ac:dyDescent="0.25">
      <c r="A1935" s="2">
        <f t="shared" si="7587"/>
        <v>89</v>
      </c>
      <c r="B1935" s="86">
        <f t="shared" si="7587"/>
        <v>0</v>
      </c>
      <c r="C1935" s="86">
        <f t="shared" si="7587"/>
        <v>0</v>
      </c>
      <c r="D1935" s="2">
        <f t="shared" si="7587"/>
        <v>0</v>
      </c>
      <c r="E1935" s="162">
        <f t="shared" si="7587"/>
        <v>0</v>
      </c>
      <c r="I1935" s="205">
        <v>0</v>
      </c>
      <c r="J1935" s="191">
        <f t="shared" ref="J1935:U1935" si="7615">ROUND((I1796+J1796)/2,0)</f>
        <v>0</v>
      </c>
      <c r="K1935" s="191">
        <f t="shared" si="7615"/>
        <v>0</v>
      </c>
      <c r="L1935" s="191">
        <f t="shared" si="7615"/>
        <v>0</v>
      </c>
      <c r="M1935" s="191">
        <f t="shared" si="7615"/>
        <v>0</v>
      </c>
      <c r="N1935" s="191">
        <f t="shared" si="7615"/>
        <v>0</v>
      </c>
      <c r="O1935" s="191">
        <f t="shared" si="7615"/>
        <v>0</v>
      </c>
      <c r="P1935" s="191">
        <f t="shared" si="7615"/>
        <v>0</v>
      </c>
      <c r="Q1935" s="191">
        <f t="shared" si="7615"/>
        <v>0</v>
      </c>
      <c r="R1935" s="191">
        <f t="shared" si="7615"/>
        <v>0</v>
      </c>
      <c r="S1935" s="191">
        <f t="shared" si="7615"/>
        <v>0</v>
      </c>
      <c r="T1935" s="191">
        <f t="shared" si="7615"/>
        <v>0</v>
      </c>
      <c r="U1935" s="191">
        <f t="shared" si="7615"/>
        <v>0</v>
      </c>
      <c r="V1935" s="223">
        <f t="shared" si="7539"/>
        <v>0</v>
      </c>
      <c r="W1935" s="191">
        <f t="shared" si="7521"/>
        <v>0</v>
      </c>
      <c r="X1935" s="191">
        <f t="shared" ref="X1935:AH1935" si="7616">ROUND((W1796+X1796)/2,2)</f>
        <v>0</v>
      </c>
      <c r="Y1935" s="191">
        <f t="shared" si="7616"/>
        <v>0</v>
      </c>
      <c r="Z1935" s="191">
        <f t="shared" si="7616"/>
        <v>0</v>
      </c>
      <c r="AA1935" s="191">
        <f t="shared" si="7616"/>
        <v>0</v>
      </c>
      <c r="AB1935" s="191">
        <f t="shared" si="7616"/>
        <v>0</v>
      </c>
      <c r="AC1935" s="191">
        <f t="shared" si="7616"/>
        <v>0</v>
      </c>
      <c r="AD1935" s="191">
        <f t="shared" si="7616"/>
        <v>0</v>
      </c>
      <c r="AE1935" s="191">
        <f t="shared" si="7616"/>
        <v>0</v>
      </c>
      <c r="AF1935" s="191">
        <f t="shared" si="7616"/>
        <v>0</v>
      </c>
      <c r="AG1935" s="191">
        <f t="shared" si="7616"/>
        <v>0</v>
      </c>
      <c r="AH1935" s="191">
        <f t="shared" si="7616"/>
        <v>0</v>
      </c>
      <c r="AI1935" s="223">
        <f t="shared" si="7523"/>
        <v>0</v>
      </c>
      <c r="AJ1935" s="191">
        <f t="shared" si="7524"/>
        <v>0</v>
      </c>
      <c r="AK1935" s="191">
        <f t="shared" ref="AK1935:AU1935" si="7617">ROUND((AJ1796+AK1796)/2,2)</f>
        <v>0</v>
      </c>
      <c r="AL1935" s="191">
        <f t="shared" si="7617"/>
        <v>0</v>
      </c>
      <c r="AM1935" s="191">
        <f t="shared" si="7617"/>
        <v>0</v>
      </c>
      <c r="AN1935" s="191">
        <f t="shared" si="7617"/>
        <v>0</v>
      </c>
      <c r="AO1935" s="191">
        <f t="shared" si="7617"/>
        <v>0</v>
      </c>
      <c r="AP1935" s="191">
        <f t="shared" si="7617"/>
        <v>0</v>
      </c>
      <c r="AQ1935" s="191">
        <f t="shared" si="7617"/>
        <v>0</v>
      </c>
      <c r="AR1935" s="191">
        <f t="shared" si="7617"/>
        <v>0</v>
      </c>
      <c r="AS1935" s="191">
        <f t="shared" si="7617"/>
        <v>0</v>
      </c>
      <c r="AT1935" s="191">
        <f t="shared" si="7617"/>
        <v>0</v>
      </c>
      <c r="AU1935" s="191">
        <f t="shared" si="7617"/>
        <v>0</v>
      </c>
      <c r="AV1935" s="223">
        <f t="shared" si="7542"/>
        <v>0</v>
      </c>
      <c r="AW1935" s="191">
        <f t="shared" si="7526"/>
        <v>0</v>
      </c>
      <c r="AX1935" s="191">
        <f t="shared" si="7527"/>
        <v>0</v>
      </c>
      <c r="AY1935" s="191">
        <f t="shared" si="7528"/>
        <v>0</v>
      </c>
      <c r="AZ1935" s="191">
        <f t="shared" si="7529"/>
        <v>0</v>
      </c>
      <c r="BA1935" s="191">
        <f t="shared" si="7530"/>
        <v>0</v>
      </c>
      <c r="BB1935" s="191">
        <f t="shared" si="7531"/>
        <v>0</v>
      </c>
      <c r="BC1935" s="191">
        <f t="shared" si="7532"/>
        <v>0</v>
      </c>
      <c r="BD1935" s="191">
        <f t="shared" si="7533"/>
        <v>0</v>
      </c>
      <c r="BE1935" s="191">
        <f t="shared" si="7534"/>
        <v>0</v>
      </c>
      <c r="BF1935" s="191">
        <f t="shared" si="7535"/>
        <v>0</v>
      </c>
      <c r="BG1935" s="191">
        <f t="shared" si="7536"/>
        <v>0</v>
      </c>
      <c r="BH1935" s="191">
        <f t="shared" si="7537"/>
        <v>0</v>
      </c>
      <c r="BI1935" s="223">
        <f t="shared" si="7543"/>
        <v>0</v>
      </c>
    </row>
    <row r="1936" spans="1:61" ht="15.75" hidden="1" customHeight="1" outlineLevel="1" x14ac:dyDescent="0.25">
      <c r="A1936" s="2">
        <f t="shared" ref="A1936:E1945" si="7618">A1797</f>
        <v>90</v>
      </c>
      <c r="B1936" s="86">
        <f t="shared" si="7618"/>
        <v>0</v>
      </c>
      <c r="C1936" s="86">
        <f t="shared" si="7618"/>
        <v>0</v>
      </c>
      <c r="D1936" s="2">
        <f t="shared" si="7618"/>
        <v>0</v>
      </c>
      <c r="E1936" s="162">
        <f t="shared" si="7618"/>
        <v>0</v>
      </c>
      <c r="I1936" s="205">
        <v>0</v>
      </c>
      <c r="J1936" s="191">
        <f t="shared" ref="J1936:U1936" si="7619">ROUND((I1797+J1797)/2,0)</f>
        <v>0</v>
      </c>
      <c r="K1936" s="191">
        <f t="shared" si="7619"/>
        <v>0</v>
      </c>
      <c r="L1936" s="191">
        <f t="shared" si="7619"/>
        <v>0</v>
      </c>
      <c r="M1936" s="191">
        <f t="shared" si="7619"/>
        <v>0</v>
      </c>
      <c r="N1936" s="191">
        <f t="shared" si="7619"/>
        <v>0</v>
      </c>
      <c r="O1936" s="191">
        <f t="shared" si="7619"/>
        <v>0</v>
      </c>
      <c r="P1936" s="191">
        <f t="shared" si="7619"/>
        <v>0</v>
      </c>
      <c r="Q1936" s="191">
        <f t="shared" si="7619"/>
        <v>0</v>
      </c>
      <c r="R1936" s="191">
        <f t="shared" si="7619"/>
        <v>0</v>
      </c>
      <c r="S1936" s="191">
        <f t="shared" si="7619"/>
        <v>0</v>
      </c>
      <c r="T1936" s="191">
        <f t="shared" si="7619"/>
        <v>0</v>
      </c>
      <c r="U1936" s="191">
        <f t="shared" si="7619"/>
        <v>0</v>
      </c>
      <c r="V1936" s="223">
        <f t="shared" si="7539"/>
        <v>0</v>
      </c>
      <c r="W1936" s="191">
        <f t="shared" si="7521"/>
        <v>0</v>
      </c>
      <c r="X1936" s="191">
        <f t="shared" ref="X1936:AH1936" si="7620">ROUND((W1797+X1797)/2,2)</f>
        <v>0</v>
      </c>
      <c r="Y1936" s="191">
        <f t="shared" si="7620"/>
        <v>0</v>
      </c>
      <c r="Z1936" s="191">
        <f t="shared" si="7620"/>
        <v>0</v>
      </c>
      <c r="AA1936" s="191">
        <f t="shared" si="7620"/>
        <v>0</v>
      </c>
      <c r="AB1936" s="191">
        <f t="shared" si="7620"/>
        <v>0</v>
      </c>
      <c r="AC1936" s="191">
        <f t="shared" si="7620"/>
        <v>0</v>
      </c>
      <c r="AD1936" s="191">
        <f t="shared" si="7620"/>
        <v>0</v>
      </c>
      <c r="AE1936" s="191">
        <f t="shared" si="7620"/>
        <v>0</v>
      </c>
      <c r="AF1936" s="191">
        <f t="shared" si="7620"/>
        <v>0</v>
      </c>
      <c r="AG1936" s="191">
        <f t="shared" si="7620"/>
        <v>0</v>
      </c>
      <c r="AH1936" s="191">
        <f t="shared" si="7620"/>
        <v>0</v>
      </c>
      <c r="AI1936" s="223">
        <f t="shared" si="7523"/>
        <v>0</v>
      </c>
      <c r="AJ1936" s="191">
        <f t="shared" si="7524"/>
        <v>0</v>
      </c>
      <c r="AK1936" s="191">
        <f t="shared" ref="AK1936:AU1936" si="7621">ROUND((AJ1797+AK1797)/2,2)</f>
        <v>0</v>
      </c>
      <c r="AL1936" s="191">
        <f t="shared" si="7621"/>
        <v>0</v>
      </c>
      <c r="AM1936" s="191">
        <f t="shared" si="7621"/>
        <v>0</v>
      </c>
      <c r="AN1936" s="191">
        <f t="shared" si="7621"/>
        <v>0</v>
      </c>
      <c r="AO1936" s="191">
        <f t="shared" si="7621"/>
        <v>0</v>
      </c>
      <c r="AP1936" s="191">
        <f t="shared" si="7621"/>
        <v>0</v>
      </c>
      <c r="AQ1936" s="191">
        <f t="shared" si="7621"/>
        <v>0</v>
      </c>
      <c r="AR1936" s="191">
        <f t="shared" si="7621"/>
        <v>0</v>
      </c>
      <c r="AS1936" s="191">
        <f t="shared" si="7621"/>
        <v>0</v>
      </c>
      <c r="AT1936" s="191">
        <f t="shared" si="7621"/>
        <v>0</v>
      </c>
      <c r="AU1936" s="191">
        <f t="shared" si="7621"/>
        <v>0</v>
      </c>
      <c r="AV1936" s="223">
        <f t="shared" si="7542"/>
        <v>0</v>
      </c>
      <c r="AW1936" s="191">
        <f t="shared" si="7526"/>
        <v>0</v>
      </c>
      <c r="AX1936" s="191">
        <f t="shared" si="7527"/>
        <v>0</v>
      </c>
      <c r="AY1936" s="191">
        <f t="shared" si="7528"/>
        <v>0</v>
      </c>
      <c r="AZ1936" s="191">
        <f t="shared" si="7529"/>
        <v>0</v>
      </c>
      <c r="BA1936" s="191">
        <f t="shared" si="7530"/>
        <v>0</v>
      </c>
      <c r="BB1936" s="191">
        <f t="shared" si="7531"/>
        <v>0</v>
      </c>
      <c r="BC1936" s="191">
        <f t="shared" si="7532"/>
        <v>0</v>
      </c>
      <c r="BD1936" s="191">
        <f t="shared" si="7533"/>
        <v>0</v>
      </c>
      <c r="BE1936" s="191">
        <f t="shared" si="7534"/>
        <v>0</v>
      </c>
      <c r="BF1936" s="191">
        <f t="shared" si="7535"/>
        <v>0</v>
      </c>
      <c r="BG1936" s="191">
        <f t="shared" si="7536"/>
        <v>0</v>
      </c>
      <c r="BH1936" s="191">
        <f t="shared" si="7537"/>
        <v>0</v>
      </c>
      <c r="BI1936" s="223">
        <f t="shared" si="7543"/>
        <v>0</v>
      </c>
    </row>
    <row r="1937" spans="1:61" ht="15.75" hidden="1" customHeight="1" outlineLevel="1" x14ac:dyDescent="0.25">
      <c r="A1937" s="2">
        <f t="shared" si="7618"/>
        <v>91</v>
      </c>
      <c r="B1937" s="86">
        <f t="shared" si="7618"/>
        <v>0</v>
      </c>
      <c r="C1937" s="86">
        <f t="shared" si="7618"/>
        <v>0</v>
      </c>
      <c r="D1937" s="2">
        <f t="shared" si="7618"/>
        <v>0</v>
      </c>
      <c r="E1937" s="162">
        <f t="shared" si="7618"/>
        <v>0</v>
      </c>
      <c r="I1937" s="205">
        <v>0</v>
      </c>
      <c r="J1937" s="191">
        <f t="shared" ref="J1937:U1937" si="7622">ROUND((I1798+J1798)/2,0)</f>
        <v>0</v>
      </c>
      <c r="K1937" s="191">
        <f t="shared" si="7622"/>
        <v>0</v>
      </c>
      <c r="L1937" s="191">
        <f t="shared" si="7622"/>
        <v>0</v>
      </c>
      <c r="M1937" s="191">
        <f t="shared" si="7622"/>
        <v>0</v>
      </c>
      <c r="N1937" s="191">
        <f t="shared" si="7622"/>
        <v>0</v>
      </c>
      <c r="O1937" s="191">
        <f t="shared" si="7622"/>
        <v>0</v>
      </c>
      <c r="P1937" s="191">
        <f t="shared" si="7622"/>
        <v>0</v>
      </c>
      <c r="Q1937" s="191">
        <f t="shared" si="7622"/>
        <v>0</v>
      </c>
      <c r="R1937" s="191">
        <f t="shared" si="7622"/>
        <v>0</v>
      </c>
      <c r="S1937" s="191">
        <f t="shared" si="7622"/>
        <v>0</v>
      </c>
      <c r="T1937" s="191">
        <f t="shared" si="7622"/>
        <v>0</v>
      </c>
      <c r="U1937" s="191">
        <f t="shared" si="7622"/>
        <v>0</v>
      </c>
      <c r="V1937" s="223">
        <f t="shared" si="7539"/>
        <v>0</v>
      </c>
      <c r="W1937" s="191">
        <f t="shared" si="7521"/>
        <v>0</v>
      </c>
      <c r="X1937" s="191">
        <f t="shared" ref="X1937:AH1937" si="7623">ROUND((W1798+X1798)/2,2)</f>
        <v>0</v>
      </c>
      <c r="Y1937" s="191">
        <f t="shared" si="7623"/>
        <v>0</v>
      </c>
      <c r="Z1937" s="191">
        <f t="shared" si="7623"/>
        <v>0</v>
      </c>
      <c r="AA1937" s="191">
        <f t="shared" si="7623"/>
        <v>0</v>
      </c>
      <c r="AB1937" s="191">
        <f t="shared" si="7623"/>
        <v>0</v>
      </c>
      <c r="AC1937" s="191">
        <f t="shared" si="7623"/>
        <v>0</v>
      </c>
      <c r="AD1937" s="191">
        <f t="shared" si="7623"/>
        <v>0</v>
      </c>
      <c r="AE1937" s="191">
        <f t="shared" si="7623"/>
        <v>0</v>
      </c>
      <c r="AF1937" s="191">
        <f t="shared" si="7623"/>
        <v>0</v>
      </c>
      <c r="AG1937" s="191">
        <f t="shared" si="7623"/>
        <v>0</v>
      </c>
      <c r="AH1937" s="191">
        <f t="shared" si="7623"/>
        <v>0</v>
      </c>
      <c r="AI1937" s="223">
        <f t="shared" si="7523"/>
        <v>0</v>
      </c>
      <c r="AJ1937" s="191">
        <f t="shared" si="7524"/>
        <v>0</v>
      </c>
      <c r="AK1937" s="191">
        <f t="shared" ref="AK1937:AU1937" si="7624">ROUND((AJ1798+AK1798)/2,2)</f>
        <v>0</v>
      </c>
      <c r="AL1937" s="191">
        <f t="shared" si="7624"/>
        <v>0</v>
      </c>
      <c r="AM1937" s="191">
        <f t="shared" si="7624"/>
        <v>0</v>
      </c>
      <c r="AN1937" s="191">
        <f t="shared" si="7624"/>
        <v>0</v>
      </c>
      <c r="AO1937" s="191">
        <f t="shared" si="7624"/>
        <v>0</v>
      </c>
      <c r="AP1937" s="191">
        <f t="shared" si="7624"/>
        <v>0</v>
      </c>
      <c r="AQ1937" s="191">
        <f t="shared" si="7624"/>
        <v>0</v>
      </c>
      <c r="AR1937" s="191">
        <f t="shared" si="7624"/>
        <v>0</v>
      </c>
      <c r="AS1937" s="191">
        <f t="shared" si="7624"/>
        <v>0</v>
      </c>
      <c r="AT1937" s="191">
        <f t="shared" si="7624"/>
        <v>0</v>
      </c>
      <c r="AU1937" s="191">
        <f t="shared" si="7624"/>
        <v>0</v>
      </c>
      <c r="AV1937" s="223">
        <f t="shared" si="7542"/>
        <v>0</v>
      </c>
      <c r="AW1937" s="191">
        <f t="shared" si="7526"/>
        <v>0</v>
      </c>
      <c r="AX1937" s="191">
        <f t="shared" si="7527"/>
        <v>0</v>
      </c>
      <c r="AY1937" s="191">
        <f t="shared" si="7528"/>
        <v>0</v>
      </c>
      <c r="AZ1937" s="191">
        <f t="shared" si="7529"/>
        <v>0</v>
      </c>
      <c r="BA1937" s="191">
        <f t="shared" si="7530"/>
        <v>0</v>
      </c>
      <c r="BB1937" s="191">
        <f t="shared" si="7531"/>
        <v>0</v>
      </c>
      <c r="BC1937" s="191">
        <f t="shared" si="7532"/>
        <v>0</v>
      </c>
      <c r="BD1937" s="191">
        <f t="shared" si="7533"/>
        <v>0</v>
      </c>
      <c r="BE1937" s="191">
        <f t="shared" si="7534"/>
        <v>0</v>
      </c>
      <c r="BF1937" s="191">
        <f t="shared" si="7535"/>
        <v>0</v>
      </c>
      <c r="BG1937" s="191">
        <f t="shared" si="7536"/>
        <v>0</v>
      </c>
      <c r="BH1937" s="191">
        <f t="shared" si="7537"/>
        <v>0</v>
      </c>
      <c r="BI1937" s="223">
        <f t="shared" si="7543"/>
        <v>0</v>
      </c>
    </row>
    <row r="1938" spans="1:61" ht="15.75" hidden="1" customHeight="1" outlineLevel="1" x14ac:dyDescent="0.25">
      <c r="A1938" s="2">
        <f t="shared" si="7618"/>
        <v>92</v>
      </c>
      <c r="B1938" s="86">
        <f t="shared" si="7618"/>
        <v>0</v>
      </c>
      <c r="C1938" s="86">
        <f t="shared" si="7618"/>
        <v>0</v>
      </c>
      <c r="D1938" s="2">
        <f t="shared" si="7618"/>
        <v>0</v>
      </c>
      <c r="E1938" s="162">
        <f t="shared" si="7618"/>
        <v>0</v>
      </c>
      <c r="I1938" s="205">
        <v>0</v>
      </c>
      <c r="J1938" s="191">
        <f t="shared" ref="J1938:U1938" si="7625">ROUND((I1799+J1799)/2,0)</f>
        <v>0</v>
      </c>
      <c r="K1938" s="191">
        <f t="shared" si="7625"/>
        <v>0</v>
      </c>
      <c r="L1938" s="191">
        <f t="shared" si="7625"/>
        <v>0</v>
      </c>
      <c r="M1938" s="191">
        <f t="shared" si="7625"/>
        <v>0</v>
      </c>
      <c r="N1938" s="191">
        <f t="shared" si="7625"/>
        <v>0</v>
      </c>
      <c r="O1938" s="191">
        <f t="shared" si="7625"/>
        <v>0</v>
      </c>
      <c r="P1938" s="191">
        <f t="shared" si="7625"/>
        <v>0</v>
      </c>
      <c r="Q1938" s="191">
        <f t="shared" si="7625"/>
        <v>0</v>
      </c>
      <c r="R1938" s="191">
        <f t="shared" si="7625"/>
        <v>0</v>
      </c>
      <c r="S1938" s="191">
        <f t="shared" si="7625"/>
        <v>0</v>
      </c>
      <c r="T1938" s="191">
        <f t="shared" si="7625"/>
        <v>0</v>
      </c>
      <c r="U1938" s="191">
        <f t="shared" si="7625"/>
        <v>0</v>
      </c>
      <c r="V1938" s="223">
        <f t="shared" si="7539"/>
        <v>0</v>
      </c>
      <c r="W1938" s="191">
        <f t="shared" si="7521"/>
        <v>0</v>
      </c>
      <c r="X1938" s="191">
        <f t="shared" ref="X1938:AH1938" si="7626">ROUND((W1799+X1799)/2,2)</f>
        <v>0</v>
      </c>
      <c r="Y1938" s="191">
        <f t="shared" si="7626"/>
        <v>0</v>
      </c>
      <c r="Z1938" s="191">
        <f t="shared" si="7626"/>
        <v>0</v>
      </c>
      <c r="AA1938" s="191">
        <f t="shared" si="7626"/>
        <v>0</v>
      </c>
      <c r="AB1938" s="191">
        <f t="shared" si="7626"/>
        <v>0</v>
      </c>
      <c r="AC1938" s="191">
        <f t="shared" si="7626"/>
        <v>0</v>
      </c>
      <c r="AD1938" s="191">
        <f t="shared" si="7626"/>
        <v>0</v>
      </c>
      <c r="AE1938" s="191">
        <f t="shared" si="7626"/>
        <v>0</v>
      </c>
      <c r="AF1938" s="191">
        <f t="shared" si="7626"/>
        <v>0</v>
      </c>
      <c r="AG1938" s="191">
        <f t="shared" si="7626"/>
        <v>0</v>
      </c>
      <c r="AH1938" s="191">
        <f t="shared" si="7626"/>
        <v>0</v>
      </c>
      <c r="AI1938" s="223">
        <f t="shared" si="7523"/>
        <v>0</v>
      </c>
      <c r="AJ1938" s="191">
        <f t="shared" si="7524"/>
        <v>0</v>
      </c>
      <c r="AK1938" s="191">
        <f t="shared" ref="AK1938:AU1938" si="7627">ROUND((AJ1799+AK1799)/2,2)</f>
        <v>0</v>
      </c>
      <c r="AL1938" s="191">
        <f t="shared" si="7627"/>
        <v>0</v>
      </c>
      <c r="AM1938" s="191">
        <f t="shared" si="7627"/>
        <v>0</v>
      </c>
      <c r="AN1938" s="191">
        <f t="shared" si="7627"/>
        <v>0</v>
      </c>
      <c r="AO1938" s="191">
        <f t="shared" si="7627"/>
        <v>0</v>
      </c>
      <c r="AP1938" s="191">
        <f t="shared" si="7627"/>
        <v>0</v>
      </c>
      <c r="AQ1938" s="191">
        <f t="shared" si="7627"/>
        <v>0</v>
      </c>
      <c r="AR1938" s="191">
        <f t="shared" si="7627"/>
        <v>0</v>
      </c>
      <c r="AS1938" s="191">
        <f t="shared" si="7627"/>
        <v>0</v>
      </c>
      <c r="AT1938" s="191">
        <f t="shared" si="7627"/>
        <v>0</v>
      </c>
      <c r="AU1938" s="191">
        <f t="shared" si="7627"/>
        <v>0</v>
      </c>
      <c r="AV1938" s="223">
        <f t="shared" si="7542"/>
        <v>0</v>
      </c>
      <c r="AW1938" s="191">
        <f t="shared" si="7526"/>
        <v>0</v>
      </c>
      <c r="AX1938" s="191">
        <f t="shared" si="7527"/>
        <v>0</v>
      </c>
      <c r="AY1938" s="191">
        <f t="shared" si="7528"/>
        <v>0</v>
      </c>
      <c r="AZ1938" s="191">
        <f t="shared" si="7529"/>
        <v>0</v>
      </c>
      <c r="BA1938" s="191">
        <f t="shared" si="7530"/>
        <v>0</v>
      </c>
      <c r="BB1938" s="191">
        <f t="shared" si="7531"/>
        <v>0</v>
      </c>
      <c r="BC1938" s="191">
        <f t="shared" si="7532"/>
        <v>0</v>
      </c>
      <c r="BD1938" s="191">
        <f t="shared" si="7533"/>
        <v>0</v>
      </c>
      <c r="BE1938" s="191">
        <f t="shared" si="7534"/>
        <v>0</v>
      </c>
      <c r="BF1938" s="191">
        <f t="shared" si="7535"/>
        <v>0</v>
      </c>
      <c r="BG1938" s="191">
        <f t="shared" si="7536"/>
        <v>0</v>
      </c>
      <c r="BH1938" s="191">
        <f t="shared" si="7537"/>
        <v>0</v>
      </c>
      <c r="BI1938" s="223">
        <f t="shared" si="7543"/>
        <v>0</v>
      </c>
    </row>
    <row r="1939" spans="1:61" ht="15.75" hidden="1" customHeight="1" outlineLevel="1" x14ac:dyDescent="0.25">
      <c r="A1939" s="2">
        <f t="shared" si="7618"/>
        <v>93</v>
      </c>
      <c r="B1939" s="86">
        <f t="shared" si="7618"/>
        <v>0</v>
      </c>
      <c r="C1939" s="86">
        <f t="shared" si="7618"/>
        <v>0</v>
      </c>
      <c r="D1939" s="2">
        <f t="shared" si="7618"/>
        <v>0</v>
      </c>
      <c r="E1939" s="162">
        <f t="shared" si="7618"/>
        <v>0</v>
      </c>
      <c r="I1939" s="205">
        <v>0</v>
      </c>
      <c r="J1939" s="191">
        <f t="shared" ref="J1939:U1939" si="7628">ROUND((I1800+J1800)/2,0)</f>
        <v>0</v>
      </c>
      <c r="K1939" s="191">
        <f t="shared" si="7628"/>
        <v>0</v>
      </c>
      <c r="L1939" s="191">
        <f t="shared" si="7628"/>
        <v>0</v>
      </c>
      <c r="M1939" s="191">
        <f t="shared" si="7628"/>
        <v>0</v>
      </c>
      <c r="N1939" s="191">
        <f t="shared" si="7628"/>
        <v>0</v>
      </c>
      <c r="O1939" s="191">
        <f t="shared" si="7628"/>
        <v>0</v>
      </c>
      <c r="P1939" s="191">
        <f t="shared" si="7628"/>
        <v>0</v>
      </c>
      <c r="Q1939" s="191">
        <f t="shared" si="7628"/>
        <v>0</v>
      </c>
      <c r="R1939" s="191">
        <f t="shared" si="7628"/>
        <v>0</v>
      </c>
      <c r="S1939" s="191">
        <f t="shared" si="7628"/>
        <v>0</v>
      </c>
      <c r="T1939" s="191">
        <f t="shared" si="7628"/>
        <v>0</v>
      </c>
      <c r="U1939" s="191">
        <f t="shared" si="7628"/>
        <v>0</v>
      </c>
      <c r="V1939" s="223">
        <f t="shared" si="7539"/>
        <v>0</v>
      </c>
      <c r="W1939" s="191">
        <f t="shared" si="7521"/>
        <v>0</v>
      </c>
      <c r="X1939" s="191">
        <f t="shared" ref="X1939:AH1939" si="7629">ROUND((W1800+X1800)/2,2)</f>
        <v>0</v>
      </c>
      <c r="Y1939" s="191">
        <f t="shared" si="7629"/>
        <v>0</v>
      </c>
      <c r="Z1939" s="191">
        <f t="shared" si="7629"/>
        <v>0</v>
      </c>
      <c r="AA1939" s="191">
        <f t="shared" si="7629"/>
        <v>0</v>
      </c>
      <c r="AB1939" s="191">
        <f t="shared" si="7629"/>
        <v>0</v>
      </c>
      <c r="AC1939" s="191">
        <f t="shared" si="7629"/>
        <v>0</v>
      </c>
      <c r="AD1939" s="191">
        <f t="shared" si="7629"/>
        <v>0</v>
      </c>
      <c r="AE1939" s="191">
        <f t="shared" si="7629"/>
        <v>0</v>
      </c>
      <c r="AF1939" s="191">
        <f t="shared" si="7629"/>
        <v>0</v>
      </c>
      <c r="AG1939" s="191">
        <f t="shared" si="7629"/>
        <v>0</v>
      </c>
      <c r="AH1939" s="191">
        <f t="shared" si="7629"/>
        <v>0</v>
      </c>
      <c r="AI1939" s="223">
        <f t="shared" si="7523"/>
        <v>0</v>
      </c>
      <c r="AJ1939" s="191">
        <f t="shared" si="7524"/>
        <v>0</v>
      </c>
      <c r="AK1939" s="191">
        <f t="shared" ref="AK1939:AU1939" si="7630">ROUND((AJ1800+AK1800)/2,2)</f>
        <v>0</v>
      </c>
      <c r="AL1939" s="191">
        <f t="shared" si="7630"/>
        <v>0</v>
      </c>
      <c r="AM1939" s="191">
        <f t="shared" si="7630"/>
        <v>0</v>
      </c>
      <c r="AN1939" s="191">
        <f t="shared" si="7630"/>
        <v>0</v>
      </c>
      <c r="AO1939" s="191">
        <f t="shared" si="7630"/>
        <v>0</v>
      </c>
      <c r="AP1939" s="191">
        <f t="shared" si="7630"/>
        <v>0</v>
      </c>
      <c r="AQ1939" s="191">
        <f t="shared" si="7630"/>
        <v>0</v>
      </c>
      <c r="AR1939" s="191">
        <f t="shared" si="7630"/>
        <v>0</v>
      </c>
      <c r="AS1939" s="191">
        <f t="shared" si="7630"/>
        <v>0</v>
      </c>
      <c r="AT1939" s="191">
        <f t="shared" si="7630"/>
        <v>0</v>
      </c>
      <c r="AU1939" s="191">
        <f t="shared" si="7630"/>
        <v>0</v>
      </c>
      <c r="AV1939" s="223">
        <f t="shared" si="7542"/>
        <v>0</v>
      </c>
      <c r="AW1939" s="191">
        <f t="shared" si="7526"/>
        <v>0</v>
      </c>
      <c r="AX1939" s="191">
        <f t="shared" si="7527"/>
        <v>0</v>
      </c>
      <c r="AY1939" s="191">
        <f t="shared" si="7528"/>
        <v>0</v>
      </c>
      <c r="AZ1939" s="191">
        <f t="shared" si="7529"/>
        <v>0</v>
      </c>
      <c r="BA1939" s="191">
        <f t="shared" si="7530"/>
        <v>0</v>
      </c>
      <c r="BB1939" s="191">
        <f t="shared" si="7531"/>
        <v>0</v>
      </c>
      <c r="BC1939" s="191">
        <f t="shared" si="7532"/>
        <v>0</v>
      </c>
      <c r="BD1939" s="191">
        <f t="shared" si="7533"/>
        <v>0</v>
      </c>
      <c r="BE1939" s="191">
        <f t="shared" si="7534"/>
        <v>0</v>
      </c>
      <c r="BF1939" s="191">
        <f t="shared" si="7535"/>
        <v>0</v>
      </c>
      <c r="BG1939" s="191">
        <f t="shared" si="7536"/>
        <v>0</v>
      </c>
      <c r="BH1939" s="191">
        <f t="shared" si="7537"/>
        <v>0</v>
      </c>
      <c r="BI1939" s="223">
        <f t="shared" si="7543"/>
        <v>0</v>
      </c>
    </row>
    <row r="1940" spans="1:61" ht="15.75" hidden="1" customHeight="1" outlineLevel="1" x14ac:dyDescent="0.25">
      <c r="A1940" s="2">
        <f t="shared" si="7618"/>
        <v>94</v>
      </c>
      <c r="B1940" s="86">
        <f t="shared" si="7618"/>
        <v>0</v>
      </c>
      <c r="C1940" s="86">
        <f t="shared" si="7618"/>
        <v>0</v>
      </c>
      <c r="D1940" s="2">
        <f t="shared" si="7618"/>
        <v>0</v>
      </c>
      <c r="E1940" s="162">
        <f t="shared" si="7618"/>
        <v>0</v>
      </c>
      <c r="I1940" s="205">
        <v>0</v>
      </c>
      <c r="J1940" s="191">
        <f t="shared" ref="J1940:U1940" si="7631">ROUND((I1801+J1801)/2,0)</f>
        <v>0</v>
      </c>
      <c r="K1940" s="191">
        <f t="shared" si="7631"/>
        <v>0</v>
      </c>
      <c r="L1940" s="191">
        <f t="shared" si="7631"/>
        <v>0</v>
      </c>
      <c r="M1940" s="191">
        <f t="shared" si="7631"/>
        <v>0</v>
      </c>
      <c r="N1940" s="191">
        <f t="shared" si="7631"/>
        <v>0</v>
      </c>
      <c r="O1940" s="191">
        <f t="shared" si="7631"/>
        <v>0</v>
      </c>
      <c r="P1940" s="191">
        <f t="shared" si="7631"/>
        <v>0</v>
      </c>
      <c r="Q1940" s="191">
        <f t="shared" si="7631"/>
        <v>0</v>
      </c>
      <c r="R1940" s="191">
        <f t="shared" si="7631"/>
        <v>0</v>
      </c>
      <c r="S1940" s="191">
        <f t="shared" si="7631"/>
        <v>0</v>
      </c>
      <c r="T1940" s="191">
        <f t="shared" si="7631"/>
        <v>0</v>
      </c>
      <c r="U1940" s="191">
        <f t="shared" si="7631"/>
        <v>0</v>
      </c>
      <c r="V1940" s="223">
        <f t="shared" si="7539"/>
        <v>0</v>
      </c>
      <c r="W1940" s="191">
        <f t="shared" si="7521"/>
        <v>0</v>
      </c>
      <c r="X1940" s="191">
        <f t="shared" ref="X1940:AH1940" si="7632">ROUND((W1801+X1801)/2,2)</f>
        <v>0</v>
      </c>
      <c r="Y1940" s="191">
        <f t="shared" si="7632"/>
        <v>0</v>
      </c>
      <c r="Z1940" s="191">
        <f t="shared" si="7632"/>
        <v>0</v>
      </c>
      <c r="AA1940" s="191">
        <f t="shared" si="7632"/>
        <v>0</v>
      </c>
      <c r="AB1940" s="191">
        <f t="shared" si="7632"/>
        <v>0</v>
      </c>
      <c r="AC1940" s="191">
        <f t="shared" si="7632"/>
        <v>0</v>
      </c>
      <c r="AD1940" s="191">
        <f t="shared" si="7632"/>
        <v>0</v>
      </c>
      <c r="AE1940" s="191">
        <f t="shared" si="7632"/>
        <v>0</v>
      </c>
      <c r="AF1940" s="191">
        <f t="shared" si="7632"/>
        <v>0</v>
      </c>
      <c r="AG1940" s="191">
        <f t="shared" si="7632"/>
        <v>0</v>
      </c>
      <c r="AH1940" s="191">
        <f t="shared" si="7632"/>
        <v>0</v>
      </c>
      <c r="AI1940" s="223">
        <f t="shared" si="7523"/>
        <v>0</v>
      </c>
      <c r="AJ1940" s="191">
        <f t="shared" si="7524"/>
        <v>0</v>
      </c>
      <c r="AK1940" s="191">
        <f t="shared" ref="AK1940:AU1940" si="7633">ROUND((AJ1801+AK1801)/2,2)</f>
        <v>0</v>
      </c>
      <c r="AL1940" s="191">
        <f t="shared" si="7633"/>
        <v>0</v>
      </c>
      <c r="AM1940" s="191">
        <f t="shared" si="7633"/>
        <v>0</v>
      </c>
      <c r="AN1940" s="191">
        <f t="shared" si="7633"/>
        <v>0</v>
      </c>
      <c r="AO1940" s="191">
        <f t="shared" si="7633"/>
        <v>0</v>
      </c>
      <c r="AP1940" s="191">
        <f t="shared" si="7633"/>
        <v>0</v>
      </c>
      <c r="AQ1940" s="191">
        <f t="shared" si="7633"/>
        <v>0</v>
      </c>
      <c r="AR1940" s="191">
        <f t="shared" si="7633"/>
        <v>0</v>
      </c>
      <c r="AS1940" s="191">
        <f t="shared" si="7633"/>
        <v>0</v>
      </c>
      <c r="AT1940" s="191">
        <f t="shared" si="7633"/>
        <v>0</v>
      </c>
      <c r="AU1940" s="191">
        <f t="shared" si="7633"/>
        <v>0</v>
      </c>
      <c r="AV1940" s="223">
        <f t="shared" si="7542"/>
        <v>0</v>
      </c>
      <c r="AW1940" s="191">
        <f t="shared" si="7526"/>
        <v>0</v>
      </c>
      <c r="AX1940" s="191">
        <f t="shared" si="7527"/>
        <v>0</v>
      </c>
      <c r="AY1940" s="191">
        <f t="shared" si="7528"/>
        <v>0</v>
      </c>
      <c r="AZ1940" s="191">
        <f t="shared" si="7529"/>
        <v>0</v>
      </c>
      <c r="BA1940" s="191">
        <f t="shared" si="7530"/>
        <v>0</v>
      </c>
      <c r="BB1940" s="191">
        <f t="shared" si="7531"/>
        <v>0</v>
      </c>
      <c r="BC1940" s="191">
        <f t="shared" si="7532"/>
        <v>0</v>
      </c>
      <c r="BD1940" s="191">
        <f t="shared" si="7533"/>
        <v>0</v>
      </c>
      <c r="BE1940" s="191">
        <f t="shared" si="7534"/>
        <v>0</v>
      </c>
      <c r="BF1940" s="191">
        <f t="shared" si="7535"/>
        <v>0</v>
      </c>
      <c r="BG1940" s="191">
        <f t="shared" si="7536"/>
        <v>0</v>
      </c>
      <c r="BH1940" s="191">
        <f t="shared" si="7537"/>
        <v>0</v>
      </c>
      <c r="BI1940" s="223">
        <f t="shared" si="7543"/>
        <v>0</v>
      </c>
    </row>
    <row r="1941" spans="1:61" ht="15.75" hidden="1" customHeight="1" outlineLevel="1" x14ac:dyDescent="0.25">
      <c r="A1941" s="2">
        <f t="shared" si="7618"/>
        <v>95</v>
      </c>
      <c r="B1941" s="86">
        <f t="shared" si="7618"/>
        <v>0</v>
      </c>
      <c r="C1941" s="86">
        <f t="shared" si="7618"/>
        <v>0</v>
      </c>
      <c r="D1941" s="2">
        <f t="shared" si="7618"/>
        <v>0</v>
      </c>
      <c r="E1941" s="162">
        <f t="shared" si="7618"/>
        <v>0</v>
      </c>
      <c r="I1941" s="205">
        <v>0</v>
      </c>
      <c r="J1941" s="191">
        <f t="shared" ref="J1941:U1941" si="7634">ROUND((I1802+J1802)/2,0)</f>
        <v>0</v>
      </c>
      <c r="K1941" s="191">
        <f t="shared" si="7634"/>
        <v>0</v>
      </c>
      <c r="L1941" s="191">
        <f t="shared" si="7634"/>
        <v>0</v>
      </c>
      <c r="M1941" s="191">
        <f t="shared" si="7634"/>
        <v>0</v>
      </c>
      <c r="N1941" s="191">
        <f t="shared" si="7634"/>
        <v>0</v>
      </c>
      <c r="O1941" s="191">
        <f t="shared" si="7634"/>
        <v>0</v>
      </c>
      <c r="P1941" s="191">
        <f t="shared" si="7634"/>
        <v>0</v>
      </c>
      <c r="Q1941" s="191">
        <f t="shared" si="7634"/>
        <v>0</v>
      </c>
      <c r="R1941" s="191">
        <f t="shared" si="7634"/>
        <v>0</v>
      </c>
      <c r="S1941" s="191">
        <f t="shared" si="7634"/>
        <v>0</v>
      </c>
      <c r="T1941" s="191">
        <f t="shared" si="7634"/>
        <v>0</v>
      </c>
      <c r="U1941" s="191">
        <f t="shared" si="7634"/>
        <v>0</v>
      </c>
      <c r="V1941" s="223">
        <f t="shared" si="7539"/>
        <v>0</v>
      </c>
      <c r="W1941" s="191">
        <f t="shared" si="7521"/>
        <v>0</v>
      </c>
      <c r="X1941" s="191">
        <f t="shared" ref="X1941:AH1941" si="7635">ROUND((W1802+X1802)/2,2)</f>
        <v>0</v>
      </c>
      <c r="Y1941" s="191">
        <f t="shared" si="7635"/>
        <v>0</v>
      </c>
      <c r="Z1941" s="191">
        <f t="shared" si="7635"/>
        <v>0</v>
      </c>
      <c r="AA1941" s="191">
        <f t="shared" si="7635"/>
        <v>0</v>
      </c>
      <c r="AB1941" s="191">
        <f t="shared" si="7635"/>
        <v>0</v>
      </c>
      <c r="AC1941" s="191">
        <f t="shared" si="7635"/>
        <v>0</v>
      </c>
      <c r="AD1941" s="191">
        <f t="shared" si="7635"/>
        <v>0</v>
      </c>
      <c r="AE1941" s="191">
        <f t="shared" si="7635"/>
        <v>0</v>
      </c>
      <c r="AF1941" s="191">
        <f t="shared" si="7635"/>
        <v>0</v>
      </c>
      <c r="AG1941" s="191">
        <f t="shared" si="7635"/>
        <v>0</v>
      </c>
      <c r="AH1941" s="191">
        <f t="shared" si="7635"/>
        <v>0</v>
      </c>
      <c r="AI1941" s="223">
        <f t="shared" si="7523"/>
        <v>0</v>
      </c>
      <c r="AJ1941" s="191">
        <f t="shared" si="7524"/>
        <v>0</v>
      </c>
      <c r="AK1941" s="191">
        <f t="shared" ref="AK1941:AU1941" si="7636">ROUND((AJ1802+AK1802)/2,2)</f>
        <v>0</v>
      </c>
      <c r="AL1941" s="191">
        <f t="shared" si="7636"/>
        <v>0</v>
      </c>
      <c r="AM1941" s="191">
        <f t="shared" si="7636"/>
        <v>0</v>
      </c>
      <c r="AN1941" s="191">
        <f t="shared" si="7636"/>
        <v>0</v>
      </c>
      <c r="AO1941" s="191">
        <f t="shared" si="7636"/>
        <v>0</v>
      </c>
      <c r="AP1941" s="191">
        <f t="shared" si="7636"/>
        <v>0</v>
      </c>
      <c r="AQ1941" s="191">
        <f t="shared" si="7636"/>
        <v>0</v>
      </c>
      <c r="AR1941" s="191">
        <f t="shared" si="7636"/>
        <v>0</v>
      </c>
      <c r="AS1941" s="191">
        <f t="shared" si="7636"/>
        <v>0</v>
      </c>
      <c r="AT1941" s="191">
        <f t="shared" si="7636"/>
        <v>0</v>
      </c>
      <c r="AU1941" s="191">
        <f t="shared" si="7636"/>
        <v>0</v>
      </c>
      <c r="AV1941" s="223">
        <f t="shared" si="7542"/>
        <v>0</v>
      </c>
      <c r="AW1941" s="191">
        <f t="shared" si="7526"/>
        <v>0</v>
      </c>
      <c r="AX1941" s="191">
        <f t="shared" si="7527"/>
        <v>0</v>
      </c>
      <c r="AY1941" s="191">
        <f t="shared" si="7528"/>
        <v>0</v>
      </c>
      <c r="AZ1941" s="191">
        <f t="shared" si="7529"/>
        <v>0</v>
      </c>
      <c r="BA1941" s="191">
        <f t="shared" si="7530"/>
        <v>0</v>
      </c>
      <c r="BB1941" s="191">
        <f t="shared" si="7531"/>
        <v>0</v>
      </c>
      <c r="BC1941" s="191">
        <f t="shared" si="7532"/>
        <v>0</v>
      </c>
      <c r="BD1941" s="191">
        <f t="shared" si="7533"/>
        <v>0</v>
      </c>
      <c r="BE1941" s="191">
        <f t="shared" si="7534"/>
        <v>0</v>
      </c>
      <c r="BF1941" s="191">
        <f t="shared" si="7535"/>
        <v>0</v>
      </c>
      <c r="BG1941" s="191">
        <f t="shared" si="7536"/>
        <v>0</v>
      </c>
      <c r="BH1941" s="191">
        <f t="shared" si="7537"/>
        <v>0</v>
      </c>
      <c r="BI1941" s="223">
        <f t="shared" si="7543"/>
        <v>0</v>
      </c>
    </row>
    <row r="1942" spans="1:61" ht="15.75" hidden="1" customHeight="1" outlineLevel="1" x14ac:dyDescent="0.25">
      <c r="A1942" s="2">
        <f t="shared" si="7618"/>
        <v>96</v>
      </c>
      <c r="B1942" s="86">
        <f t="shared" si="7618"/>
        <v>0</v>
      </c>
      <c r="C1942" s="86">
        <f t="shared" si="7618"/>
        <v>0</v>
      </c>
      <c r="D1942" s="2">
        <f t="shared" si="7618"/>
        <v>0</v>
      </c>
      <c r="E1942" s="162">
        <f t="shared" si="7618"/>
        <v>0</v>
      </c>
      <c r="I1942" s="205">
        <v>0</v>
      </c>
      <c r="J1942" s="191">
        <f t="shared" ref="J1942:U1942" si="7637">ROUND((I1803+J1803)/2,0)</f>
        <v>0</v>
      </c>
      <c r="K1942" s="191">
        <f t="shared" si="7637"/>
        <v>0</v>
      </c>
      <c r="L1942" s="191">
        <f t="shared" si="7637"/>
        <v>0</v>
      </c>
      <c r="M1942" s="191">
        <f t="shared" si="7637"/>
        <v>0</v>
      </c>
      <c r="N1942" s="191">
        <f t="shared" si="7637"/>
        <v>0</v>
      </c>
      <c r="O1942" s="191">
        <f t="shared" si="7637"/>
        <v>0</v>
      </c>
      <c r="P1942" s="191">
        <f t="shared" si="7637"/>
        <v>0</v>
      </c>
      <c r="Q1942" s="191">
        <f t="shared" si="7637"/>
        <v>0</v>
      </c>
      <c r="R1942" s="191">
        <f t="shared" si="7637"/>
        <v>0</v>
      </c>
      <c r="S1942" s="191">
        <f t="shared" si="7637"/>
        <v>0</v>
      </c>
      <c r="T1942" s="191">
        <f t="shared" si="7637"/>
        <v>0</v>
      </c>
      <c r="U1942" s="191">
        <f t="shared" si="7637"/>
        <v>0</v>
      </c>
      <c r="V1942" s="223">
        <f t="shared" si="7539"/>
        <v>0</v>
      </c>
      <c r="W1942" s="191">
        <f t="shared" ref="W1942:W1973" si="7638">ROUND((U1803+W1803)/2,2)</f>
        <v>0</v>
      </c>
      <c r="X1942" s="191">
        <f t="shared" ref="X1942:AH1942" si="7639">ROUND((W1803+X1803)/2,2)</f>
        <v>0</v>
      </c>
      <c r="Y1942" s="191">
        <f t="shared" si="7639"/>
        <v>0</v>
      </c>
      <c r="Z1942" s="191">
        <f t="shared" si="7639"/>
        <v>0</v>
      </c>
      <c r="AA1942" s="191">
        <f t="shared" si="7639"/>
        <v>0</v>
      </c>
      <c r="AB1942" s="191">
        <f t="shared" si="7639"/>
        <v>0</v>
      </c>
      <c r="AC1942" s="191">
        <f t="shared" si="7639"/>
        <v>0</v>
      </c>
      <c r="AD1942" s="191">
        <f t="shared" si="7639"/>
        <v>0</v>
      </c>
      <c r="AE1942" s="191">
        <f t="shared" si="7639"/>
        <v>0</v>
      </c>
      <c r="AF1942" s="191">
        <f t="shared" si="7639"/>
        <v>0</v>
      </c>
      <c r="AG1942" s="191">
        <f t="shared" si="7639"/>
        <v>0</v>
      </c>
      <c r="AH1942" s="191">
        <f t="shared" si="7639"/>
        <v>0</v>
      </c>
      <c r="AI1942" s="223">
        <f t="shared" ref="AI1942:AI1973" si="7640">SUM(W1942:AH1942)</f>
        <v>0</v>
      </c>
      <c r="AJ1942" s="191">
        <f t="shared" ref="AJ1942:AJ1973" si="7641">ROUND((AH1803+AJ1803)/2,2)</f>
        <v>0</v>
      </c>
      <c r="AK1942" s="191">
        <f t="shared" ref="AK1942:AU1942" si="7642">ROUND((AJ1803+AK1803)/2,2)</f>
        <v>0</v>
      </c>
      <c r="AL1942" s="191">
        <f t="shared" si="7642"/>
        <v>0</v>
      </c>
      <c r="AM1942" s="191">
        <f t="shared" si="7642"/>
        <v>0</v>
      </c>
      <c r="AN1942" s="191">
        <f t="shared" si="7642"/>
        <v>0</v>
      </c>
      <c r="AO1942" s="191">
        <f t="shared" si="7642"/>
        <v>0</v>
      </c>
      <c r="AP1942" s="191">
        <f t="shared" si="7642"/>
        <v>0</v>
      </c>
      <c r="AQ1942" s="191">
        <f t="shared" si="7642"/>
        <v>0</v>
      </c>
      <c r="AR1942" s="191">
        <f t="shared" si="7642"/>
        <v>0</v>
      </c>
      <c r="AS1942" s="191">
        <f t="shared" si="7642"/>
        <v>0</v>
      </c>
      <c r="AT1942" s="191">
        <f t="shared" si="7642"/>
        <v>0</v>
      </c>
      <c r="AU1942" s="191">
        <f t="shared" si="7642"/>
        <v>0</v>
      </c>
      <c r="AV1942" s="223">
        <f t="shared" si="7542"/>
        <v>0</v>
      </c>
      <c r="AW1942" s="191">
        <f t="shared" si="7526"/>
        <v>0</v>
      </c>
      <c r="AX1942" s="191">
        <f t="shared" si="7527"/>
        <v>0</v>
      </c>
      <c r="AY1942" s="191">
        <f t="shared" si="7528"/>
        <v>0</v>
      </c>
      <c r="AZ1942" s="191">
        <f t="shared" si="7529"/>
        <v>0</v>
      </c>
      <c r="BA1942" s="191">
        <f t="shared" si="7530"/>
        <v>0</v>
      </c>
      <c r="BB1942" s="191">
        <f t="shared" si="7531"/>
        <v>0</v>
      </c>
      <c r="BC1942" s="191">
        <f t="shared" si="7532"/>
        <v>0</v>
      </c>
      <c r="BD1942" s="191">
        <f t="shared" si="7533"/>
        <v>0</v>
      </c>
      <c r="BE1942" s="191">
        <f t="shared" si="7534"/>
        <v>0</v>
      </c>
      <c r="BF1942" s="191">
        <f t="shared" si="7535"/>
        <v>0</v>
      </c>
      <c r="BG1942" s="191">
        <f t="shared" si="7536"/>
        <v>0</v>
      </c>
      <c r="BH1942" s="191">
        <f t="shared" si="7537"/>
        <v>0</v>
      </c>
      <c r="BI1942" s="223">
        <f t="shared" si="7543"/>
        <v>0</v>
      </c>
    </row>
    <row r="1943" spans="1:61" ht="15.75" hidden="1" customHeight="1" outlineLevel="1" x14ac:dyDescent="0.25">
      <c r="A1943" s="2">
        <f t="shared" si="7618"/>
        <v>97</v>
      </c>
      <c r="B1943" s="86">
        <f t="shared" si="7618"/>
        <v>0</v>
      </c>
      <c r="C1943" s="86">
        <f t="shared" si="7618"/>
        <v>0</v>
      </c>
      <c r="D1943" s="2">
        <f t="shared" si="7618"/>
        <v>0</v>
      </c>
      <c r="E1943" s="162">
        <f t="shared" si="7618"/>
        <v>0</v>
      </c>
      <c r="I1943" s="205">
        <v>0</v>
      </c>
      <c r="J1943" s="191">
        <f t="shared" ref="J1943:U1943" si="7643">ROUND((I1804+J1804)/2,0)</f>
        <v>0</v>
      </c>
      <c r="K1943" s="191">
        <f t="shared" si="7643"/>
        <v>0</v>
      </c>
      <c r="L1943" s="191">
        <f t="shared" si="7643"/>
        <v>0</v>
      </c>
      <c r="M1943" s="191">
        <f t="shared" si="7643"/>
        <v>0</v>
      </c>
      <c r="N1943" s="191">
        <f t="shared" si="7643"/>
        <v>0</v>
      </c>
      <c r="O1943" s="191">
        <f t="shared" si="7643"/>
        <v>0</v>
      </c>
      <c r="P1943" s="191">
        <f t="shared" si="7643"/>
        <v>0</v>
      </c>
      <c r="Q1943" s="191">
        <f t="shared" si="7643"/>
        <v>0</v>
      </c>
      <c r="R1943" s="191">
        <f t="shared" si="7643"/>
        <v>0</v>
      </c>
      <c r="S1943" s="191">
        <f t="shared" si="7643"/>
        <v>0</v>
      </c>
      <c r="T1943" s="191">
        <f t="shared" si="7643"/>
        <v>0</v>
      </c>
      <c r="U1943" s="191">
        <f t="shared" si="7643"/>
        <v>0</v>
      </c>
      <c r="V1943" s="223">
        <f t="shared" si="7539"/>
        <v>0</v>
      </c>
      <c r="W1943" s="191">
        <f t="shared" si="7638"/>
        <v>0</v>
      </c>
      <c r="X1943" s="191">
        <f t="shared" ref="X1943:AH1943" si="7644">ROUND((W1804+X1804)/2,2)</f>
        <v>0</v>
      </c>
      <c r="Y1943" s="191">
        <f t="shared" si="7644"/>
        <v>0</v>
      </c>
      <c r="Z1943" s="191">
        <f t="shared" si="7644"/>
        <v>0</v>
      </c>
      <c r="AA1943" s="191">
        <f t="shared" si="7644"/>
        <v>0</v>
      </c>
      <c r="AB1943" s="191">
        <f t="shared" si="7644"/>
        <v>0</v>
      </c>
      <c r="AC1943" s="191">
        <f t="shared" si="7644"/>
        <v>0</v>
      </c>
      <c r="AD1943" s="191">
        <f t="shared" si="7644"/>
        <v>0</v>
      </c>
      <c r="AE1943" s="191">
        <f t="shared" si="7644"/>
        <v>0</v>
      </c>
      <c r="AF1943" s="191">
        <f t="shared" si="7644"/>
        <v>0</v>
      </c>
      <c r="AG1943" s="191">
        <f t="shared" si="7644"/>
        <v>0</v>
      </c>
      <c r="AH1943" s="191">
        <f t="shared" si="7644"/>
        <v>0</v>
      </c>
      <c r="AI1943" s="223">
        <f t="shared" si="7640"/>
        <v>0</v>
      </c>
      <c r="AJ1943" s="191">
        <f t="shared" si="7641"/>
        <v>0</v>
      </c>
      <c r="AK1943" s="191">
        <f t="shared" ref="AK1943:AU1943" si="7645">ROUND((AJ1804+AK1804)/2,2)</f>
        <v>0</v>
      </c>
      <c r="AL1943" s="191">
        <f t="shared" si="7645"/>
        <v>0</v>
      </c>
      <c r="AM1943" s="191">
        <f t="shared" si="7645"/>
        <v>0</v>
      </c>
      <c r="AN1943" s="191">
        <f t="shared" si="7645"/>
        <v>0</v>
      </c>
      <c r="AO1943" s="191">
        <f t="shared" si="7645"/>
        <v>0</v>
      </c>
      <c r="AP1943" s="191">
        <f t="shared" si="7645"/>
        <v>0</v>
      </c>
      <c r="AQ1943" s="191">
        <f t="shared" si="7645"/>
        <v>0</v>
      </c>
      <c r="AR1943" s="191">
        <f t="shared" si="7645"/>
        <v>0</v>
      </c>
      <c r="AS1943" s="191">
        <f t="shared" si="7645"/>
        <v>0</v>
      </c>
      <c r="AT1943" s="191">
        <f t="shared" si="7645"/>
        <v>0</v>
      </c>
      <c r="AU1943" s="191">
        <f t="shared" si="7645"/>
        <v>0</v>
      </c>
      <c r="AV1943" s="223">
        <f t="shared" si="7542"/>
        <v>0</v>
      </c>
      <c r="AW1943" s="191">
        <f t="shared" si="7526"/>
        <v>0</v>
      </c>
      <c r="AX1943" s="191">
        <f t="shared" si="7527"/>
        <v>0</v>
      </c>
      <c r="AY1943" s="191">
        <f t="shared" si="7528"/>
        <v>0</v>
      </c>
      <c r="AZ1943" s="191">
        <f t="shared" si="7529"/>
        <v>0</v>
      </c>
      <c r="BA1943" s="191">
        <f t="shared" si="7530"/>
        <v>0</v>
      </c>
      <c r="BB1943" s="191">
        <f t="shared" si="7531"/>
        <v>0</v>
      </c>
      <c r="BC1943" s="191">
        <f t="shared" si="7532"/>
        <v>0</v>
      </c>
      <c r="BD1943" s="191">
        <f t="shared" si="7533"/>
        <v>0</v>
      </c>
      <c r="BE1943" s="191">
        <f t="shared" si="7534"/>
        <v>0</v>
      </c>
      <c r="BF1943" s="191">
        <f t="shared" si="7535"/>
        <v>0</v>
      </c>
      <c r="BG1943" s="191">
        <f t="shared" si="7536"/>
        <v>0</v>
      </c>
      <c r="BH1943" s="191">
        <f t="shared" si="7537"/>
        <v>0</v>
      </c>
      <c r="BI1943" s="223">
        <f t="shared" si="7543"/>
        <v>0</v>
      </c>
    </row>
    <row r="1944" spans="1:61" ht="15.75" hidden="1" customHeight="1" outlineLevel="1" x14ac:dyDescent="0.25">
      <c r="A1944" s="2">
        <f t="shared" si="7618"/>
        <v>98</v>
      </c>
      <c r="B1944" s="86">
        <f t="shared" si="7618"/>
        <v>0</v>
      </c>
      <c r="C1944" s="86">
        <f t="shared" si="7618"/>
        <v>0</v>
      </c>
      <c r="D1944" s="2">
        <f t="shared" si="7618"/>
        <v>0</v>
      </c>
      <c r="E1944" s="162">
        <f t="shared" si="7618"/>
        <v>0</v>
      </c>
      <c r="I1944" s="205">
        <v>0</v>
      </c>
      <c r="J1944" s="191">
        <f t="shared" ref="J1944:U1944" si="7646">ROUND((I1805+J1805)/2,0)</f>
        <v>0</v>
      </c>
      <c r="K1944" s="191">
        <f t="shared" si="7646"/>
        <v>0</v>
      </c>
      <c r="L1944" s="191">
        <f t="shared" si="7646"/>
        <v>0</v>
      </c>
      <c r="M1944" s="191">
        <f t="shared" si="7646"/>
        <v>0</v>
      </c>
      <c r="N1944" s="191">
        <f t="shared" si="7646"/>
        <v>0</v>
      </c>
      <c r="O1944" s="191">
        <f t="shared" si="7646"/>
        <v>0</v>
      </c>
      <c r="P1944" s="191">
        <f t="shared" si="7646"/>
        <v>0</v>
      </c>
      <c r="Q1944" s="191">
        <f t="shared" si="7646"/>
        <v>0</v>
      </c>
      <c r="R1944" s="191">
        <f t="shared" si="7646"/>
        <v>0</v>
      </c>
      <c r="S1944" s="191">
        <f t="shared" si="7646"/>
        <v>0</v>
      </c>
      <c r="T1944" s="191">
        <f t="shared" si="7646"/>
        <v>0</v>
      </c>
      <c r="U1944" s="191">
        <f t="shared" si="7646"/>
        <v>0</v>
      </c>
      <c r="V1944" s="223">
        <f t="shared" si="7539"/>
        <v>0</v>
      </c>
      <c r="W1944" s="191">
        <f t="shared" si="7638"/>
        <v>0</v>
      </c>
      <c r="X1944" s="191">
        <f t="shared" ref="X1944:AH1944" si="7647">ROUND((W1805+X1805)/2,2)</f>
        <v>0</v>
      </c>
      <c r="Y1944" s="191">
        <f t="shared" si="7647"/>
        <v>0</v>
      </c>
      <c r="Z1944" s="191">
        <f t="shared" si="7647"/>
        <v>0</v>
      </c>
      <c r="AA1944" s="191">
        <f t="shared" si="7647"/>
        <v>0</v>
      </c>
      <c r="AB1944" s="191">
        <f t="shared" si="7647"/>
        <v>0</v>
      </c>
      <c r="AC1944" s="191">
        <f t="shared" si="7647"/>
        <v>0</v>
      </c>
      <c r="AD1944" s="191">
        <f t="shared" si="7647"/>
        <v>0</v>
      </c>
      <c r="AE1944" s="191">
        <f t="shared" si="7647"/>
        <v>0</v>
      </c>
      <c r="AF1944" s="191">
        <f t="shared" si="7647"/>
        <v>0</v>
      </c>
      <c r="AG1944" s="191">
        <f t="shared" si="7647"/>
        <v>0</v>
      </c>
      <c r="AH1944" s="191">
        <f t="shared" si="7647"/>
        <v>0</v>
      </c>
      <c r="AI1944" s="223">
        <f t="shared" si="7640"/>
        <v>0</v>
      </c>
      <c r="AJ1944" s="191">
        <f t="shared" si="7641"/>
        <v>0</v>
      </c>
      <c r="AK1944" s="191">
        <f t="shared" ref="AK1944:AU1944" si="7648">ROUND((AJ1805+AK1805)/2,2)</f>
        <v>0</v>
      </c>
      <c r="AL1944" s="191">
        <f t="shared" si="7648"/>
        <v>0</v>
      </c>
      <c r="AM1944" s="191">
        <f t="shared" si="7648"/>
        <v>0</v>
      </c>
      <c r="AN1944" s="191">
        <f t="shared" si="7648"/>
        <v>0</v>
      </c>
      <c r="AO1944" s="191">
        <f t="shared" si="7648"/>
        <v>0</v>
      </c>
      <c r="AP1944" s="191">
        <f t="shared" si="7648"/>
        <v>0</v>
      </c>
      <c r="AQ1944" s="191">
        <f t="shared" si="7648"/>
        <v>0</v>
      </c>
      <c r="AR1944" s="191">
        <f t="shared" si="7648"/>
        <v>0</v>
      </c>
      <c r="AS1944" s="191">
        <f t="shared" si="7648"/>
        <v>0</v>
      </c>
      <c r="AT1944" s="191">
        <f t="shared" si="7648"/>
        <v>0</v>
      </c>
      <c r="AU1944" s="191">
        <f t="shared" si="7648"/>
        <v>0</v>
      </c>
      <c r="AV1944" s="223">
        <f t="shared" si="7542"/>
        <v>0</v>
      </c>
      <c r="AW1944" s="191">
        <f t="shared" si="7526"/>
        <v>0</v>
      </c>
      <c r="AX1944" s="191">
        <f t="shared" si="7527"/>
        <v>0</v>
      </c>
      <c r="AY1944" s="191">
        <f t="shared" si="7528"/>
        <v>0</v>
      </c>
      <c r="AZ1944" s="191">
        <f t="shared" si="7529"/>
        <v>0</v>
      </c>
      <c r="BA1944" s="191">
        <f t="shared" si="7530"/>
        <v>0</v>
      </c>
      <c r="BB1944" s="191">
        <f t="shared" si="7531"/>
        <v>0</v>
      </c>
      <c r="BC1944" s="191">
        <f t="shared" si="7532"/>
        <v>0</v>
      </c>
      <c r="BD1944" s="191">
        <f t="shared" si="7533"/>
        <v>0</v>
      </c>
      <c r="BE1944" s="191">
        <f t="shared" si="7534"/>
        <v>0</v>
      </c>
      <c r="BF1944" s="191">
        <f t="shared" si="7535"/>
        <v>0</v>
      </c>
      <c r="BG1944" s="191">
        <f t="shared" si="7536"/>
        <v>0</v>
      </c>
      <c r="BH1944" s="191">
        <f t="shared" si="7537"/>
        <v>0</v>
      </c>
      <c r="BI1944" s="223">
        <f t="shared" si="7543"/>
        <v>0</v>
      </c>
    </row>
    <row r="1945" spans="1:61" ht="15.75" hidden="1" customHeight="1" outlineLevel="1" x14ac:dyDescent="0.25">
      <c r="A1945" s="2">
        <f t="shared" si="7618"/>
        <v>99</v>
      </c>
      <c r="B1945" s="86">
        <f t="shared" si="7618"/>
        <v>0</v>
      </c>
      <c r="C1945" s="86">
        <f t="shared" si="7618"/>
        <v>0</v>
      </c>
      <c r="D1945" s="2">
        <f t="shared" si="7618"/>
        <v>0</v>
      </c>
      <c r="E1945" s="162">
        <f t="shared" si="7618"/>
        <v>0</v>
      </c>
      <c r="I1945" s="205">
        <v>0</v>
      </c>
      <c r="J1945" s="191">
        <f t="shared" ref="J1945:U1945" si="7649">ROUND((I1806+J1806)/2,0)</f>
        <v>0</v>
      </c>
      <c r="K1945" s="191">
        <f t="shared" si="7649"/>
        <v>0</v>
      </c>
      <c r="L1945" s="191">
        <f t="shared" si="7649"/>
        <v>0</v>
      </c>
      <c r="M1945" s="191">
        <f t="shared" si="7649"/>
        <v>0</v>
      </c>
      <c r="N1945" s="191">
        <f t="shared" si="7649"/>
        <v>0</v>
      </c>
      <c r="O1945" s="191">
        <f t="shared" si="7649"/>
        <v>0</v>
      </c>
      <c r="P1945" s="191">
        <f t="shared" si="7649"/>
        <v>0</v>
      </c>
      <c r="Q1945" s="191">
        <f t="shared" si="7649"/>
        <v>0</v>
      </c>
      <c r="R1945" s="191">
        <f t="shared" si="7649"/>
        <v>0</v>
      </c>
      <c r="S1945" s="191">
        <f t="shared" si="7649"/>
        <v>0</v>
      </c>
      <c r="T1945" s="191">
        <f t="shared" si="7649"/>
        <v>0</v>
      </c>
      <c r="U1945" s="191">
        <f t="shared" si="7649"/>
        <v>0</v>
      </c>
      <c r="V1945" s="223">
        <f t="shared" si="7539"/>
        <v>0</v>
      </c>
      <c r="W1945" s="191">
        <f t="shared" si="7638"/>
        <v>0</v>
      </c>
      <c r="X1945" s="191">
        <f t="shared" ref="X1945:AH1945" si="7650">ROUND((W1806+X1806)/2,2)</f>
        <v>0</v>
      </c>
      <c r="Y1945" s="191">
        <f t="shared" si="7650"/>
        <v>0</v>
      </c>
      <c r="Z1945" s="191">
        <f t="shared" si="7650"/>
        <v>0</v>
      </c>
      <c r="AA1945" s="191">
        <f t="shared" si="7650"/>
        <v>0</v>
      </c>
      <c r="AB1945" s="191">
        <f t="shared" si="7650"/>
        <v>0</v>
      </c>
      <c r="AC1945" s="191">
        <f t="shared" si="7650"/>
        <v>0</v>
      </c>
      <c r="AD1945" s="191">
        <f t="shared" si="7650"/>
        <v>0</v>
      </c>
      <c r="AE1945" s="191">
        <f t="shared" si="7650"/>
        <v>0</v>
      </c>
      <c r="AF1945" s="191">
        <f t="shared" si="7650"/>
        <v>0</v>
      </c>
      <c r="AG1945" s="191">
        <f t="shared" si="7650"/>
        <v>0</v>
      </c>
      <c r="AH1945" s="191">
        <f t="shared" si="7650"/>
        <v>0</v>
      </c>
      <c r="AI1945" s="223">
        <f t="shared" si="7640"/>
        <v>0</v>
      </c>
      <c r="AJ1945" s="191">
        <f t="shared" si="7641"/>
        <v>0</v>
      </c>
      <c r="AK1945" s="191">
        <f t="shared" ref="AK1945:AU1945" si="7651">ROUND((AJ1806+AK1806)/2,2)</f>
        <v>0</v>
      </c>
      <c r="AL1945" s="191">
        <f t="shared" si="7651"/>
        <v>0</v>
      </c>
      <c r="AM1945" s="191">
        <f t="shared" si="7651"/>
        <v>0</v>
      </c>
      <c r="AN1945" s="191">
        <f t="shared" si="7651"/>
        <v>0</v>
      </c>
      <c r="AO1945" s="191">
        <f t="shared" si="7651"/>
        <v>0</v>
      </c>
      <c r="AP1945" s="191">
        <f t="shared" si="7651"/>
        <v>0</v>
      </c>
      <c r="AQ1945" s="191">
        <f t="shared" si="7651"/>
        <v>0</v>
      </c>
      <c r="AR1945" s="191">
        <f t="shared" si="7651"/>
        <v>0</v>
      </c>
      <c r="AS1945" s="191">
        <f t="shared" si="7651"/>
        <v>0</v>
      </c>
      <c r="AT1945" s="191">
        <f t="shared" si="7651"/>
        <v>0</v>
      </c>
      <c r="AU1945" s="191">
        <f t="shared" si="7651"/>
        <v>0</v>
      </c>
      <c r="AV1945" s="223">
        <f t="shared" si="7542"/>
        <v>0</v>
      </c>
      <c r="AW1945" s="191">
        <f t="shared" si="7526"/>
        <v>0</v>
      </c>
      <c r="AX1945" s="191">
        <f t="shared" si="7527"/>
        <v>0</v>
      </c>
      <c r="AY1945" s="191">
        <f t="shared" si="7528"/>
        <v>0</v>
      </c>
      <c r="AZ1945" s="191">
        <f t="shared" si="7529"/>
        <v>0</v>
      </c>
      <c r="BA1945" s="191">
        <f t="shared" si="7530"/>
        <v>0</v>
      </c>
      <c r="BB1945" s="191">
        <f t="shared" si="7531"/>
        <v>0</v>
      </c>
      <c r="BC1945" s="191">
        <f t="shared" si="7532"/>
        <v>0</v>
      </c>
      <c r="BD1945" s="191">
        <f t="shared" si="7533"/>
        <v>0</v>
      </c>
      <c r="BE1945" s="191">
        <f t="shared" si="7534"/>
        <v>0</v>
      </c>
      <c r="BF1945" s="191">
        <f t="shared" si="7535"/>
        <v>0</v>
      </c>
      <c r="BG1945" s="191">
        <f t="shared" si="7536"/>
        <v>0</v>
      </c>
      <c r="BH1945" s="191">
        <f t="shared" si="7537"/>
        <v>0</v>
      </c>
      <c r="BI1945" s="223">
        <f t="shared" si="7543"/>
        <v>0</v>
      </c>
    </row>
    <row r="1946" spans="1:61" ht="15.75" hidden="1" customHeight="1" outlineLevel="1" x14ac:dyDescent="0.25">
      <c r="A1946" s="2">
        <f t="shared" ref="A1946:E1955" si="7652">A1807</f>
        <v>100</v>
      </c>
      <c r="B1946" s="86">
        <f t="shared" si="7652"/>
        <v>0</v>
      </c>
      <c r="C1946" s="86">
        <f t="shared" si="7652"/>
        <v>0</v>
      </c>
      <c r="D1946" s="2">
        <f t="shared" si="7652"/>
        <v>0</v>
      </c>
      <c r="E1946" s="162">
        <f t="shared" si="7652"/>
        <v>0</v>
      </c>
      <c r="I1946" s="205">
        <v>0</v>
      </c>
      <c r="J1946" s="191">
        <f t="shared" ref="J1946:U1946" si="7653">ROUND((I1807+J1807)/2,0)</f>
        <v>0</v>
      </c>
      <c r="K1946" s="191">
        <f t="shared" si="7653"/>
        <v>0</v>
      </c>
      <c r="L1946" s="191">
        <f t="shared" si="7653"/>
        <v>0</v>
      </c>
      <c r="M1946" s="191">
        <f t="shared" si="7653"/>
        <v>0</v>
      </c>
      <c r="N1946" s="191">
        <f t="shared" si="7653"/>
        <v>0</v>
      </c>
      <c r="O1946" s="191">
        <f t="shared" si="7653"/>
        <v>0</v>
      </c>
      <c r="P1946" s="191">
        <f t="shared" si="7653"/>
        <v>0</v>
      </c>
      <c r="Q1946" s="191">
        <f t="shared" si="7653"/>
        <v>0</v>
      </c>
      <c r="R1946" s="191">
        <f t="shared" si="7653"/>
        <v>0</v>
      </c>
      <c r="S1946" s="191">
        <f t="shared" si="7653"/>
        <v>0</v>
      </c>
      <c r="T1946" s="191">
        <f t="shared" si="7653"/>
        <v>0</v>
      </c>
      <c r="U1946" s="191">
        <f t="shared" si="7653"/>
        <v>0</v>
      </c>
      <c r="V1946" s="223">
        <f t="shared" si="7539"/>
        <v>0</v>
      </c>
      <c r="W1946" s="191">
        <f t="shared" si="7638"/>
        <v>0</v>
      </c>
      <c r="X1946" s="191">
        <f t="shared" ref="X1946:AH1946" si="7654">ROUND((W1807+X1807)/2,2)</f>
        <v>0</v>
      </c>
      <c r="Y1946" s="191">
        <f t="shared" si="7654"/>
        <v>0</v>
      </c>
      <c r="Z1946" s="191">
        <f t="shared" si="7654"/>
        <v>0</v>
      </c>
      <c r="AA1946" s="191">
        <f t="shared" si="7654"/>
        <v>0</v>
      </c>
      <c r="AB1946" s="191">
        <f t="shared" si="7654"/>
        <v>0</v>
      </c>
      <c r="AC1946" s="191">
        <f t="shared" si="7654"/>
        <v>0</v>
      </c>
      <c r="AD1946" s="191">
        <f t="shared" si="7654"/>
        <v>0</v>
      </c>
      <c r="AE1946" s="191">
        <f t="shared" si="7654"/>
        <v>0</v>
      </c>
      <c r="AF1946" s="191">
        <f t="shared" si="7654"/>
        <v>0</v>
      </c>
      <c r="AG1946" s="191">
        <f t="shared" si="7654"/>
        <v>0</v>
      </c>
      <c r="AH1946" s="191">
        <f t="shared" si="7654"/>
        <v>0</v>
      </c>
      <c r="AI1946" s="223">
        <f t="shared" si="7640"/>
        <v>0</v>
      </c>
      <c r="AJ1946" s="191">
        <f t="shared" si="7641"/>
        <v>0</v>
      </c>
      <c r="AK1946" s="191">
        <f t="shared" ref="AK1946:AU1946" si="7655">ROUND((AJ1807+AK1807)/2,2)</f>
        <v>0</v>
      </c>
      <c r="AL1946" s="191">
        <f t="shared" si="7655"/>
        <v>0</v>
      </c>
      <c r="AM1946" s="191">
        <f t="shared" si="7655"/>
        <v>0</v>
      </c>
      <c r="AN1946" s="191">
        <f t="shared" si="7655"/>
        <v>0</v>
      </c>
      <c r="AO1946" s="191">
        <f t="shared" si="7655"/>
        <v>0</v>
      </c>
      <c r="AP1946" s="191">
        <f t="shared" si="7655"/>
        <v>0</v>
      </c>
      <c r="AQ1946" s="191">
        <f t="shared" si="7655"/>
        <v>0</v>
      </c>
      <c r="AR1946" s="191">
        <f t="shared" si="7655"/>
        <v>0</v>
      </c>
      <c r="AS1946" s="191">
        <f t="shared" si="7655"/>
        <v>0</v>
      </c>
      <c r="AT1946" s="191">
        <f t="shared" si="7655"/>
        <v>0</v>
      </c>
      <c r="AU1946" s="191">
        <f t="shared" si="7655"/>
        <v>0</v>
      </c>
      <c r="AV1946" s="223">
        <f t="shared" si="7542"/>
        <v>0</v>
      </c>
      <c r="AW1946" s="191">
        <f t="shared" si="7526"/>
        <v>0</v>
      </c>
      <c r="AX1946" s="191">
        <f t="shared" si="7527"/>
        <v>0</v>
      </c>
      <c r="AY1946" s="191">
        <f t="shared" si="7528"/>
        <v>0</v>
      </c>
      <c r="AZ1946" s="191">
        <f t="shared" si="7529"/>
        <v>0</v>
      </c>
      <c r="BA1946" s="191">
        <f t="shared" si="7530"/>
        <v>0</v>
      </c>
      <c r="BB1946" s="191">
        <f t="shared" si="7531"/>
        <v>0</v>
      </c>
      <c r="BC1946" s="191">
        <f t="shared" si="7532"/>
        <v>0</v>
      </c>
      <c r="BD1946" s="191">
        <f t="shared" si="7533"/>
        <v>0</v>
      </c>
      <c r="BE1946" s="191">
        <f t="shared" si="7534"/>
        <v>0</v>
      </c>
      <c r="BF1946" s="191">
        <f t="shared" si="7535"/>
        <v>0</v>
      </c>
      <c r="BG1946" s="191">
        <f t="shared" si="7536"/>
        <v>0</v>
      </c>
      <c r="BH1946" s="191">
        <f t="shared" si="7537"/>
        <v>0</v>
      </c>
      <c r="BI1946" s="223">
        <f t="shared" si="7543"/>
        <v>0</v>
      </c>
    </row>
    <row r="1947" spans="1:61" ht="15.75" hidden="1" customHeight="1" outlineLevel="1" x14ac:dyDescent="0.25">
      <c r="A1947" s="2">
        <f t="shared" si="7652"/>
        <v>101</v>
      </c>
      <c r="B1947" s="86">
        <f t="shared" si="7652"/>
        <v>0</v>
      </c>
      <c r="C1947" s="86">
        <f t="shared" si="7652"/>
        <v>0</v>
      </c>
      <c r="D1947" s="2">
        <f t="shared" si="7652"/>
        <v>0</v>
      </c>
      <c r="E1947" s="162">
        <f t="shared" si="7652"/>
        <v>0</v>
      </c>
      <c r="I1947" s="205">
        <v>0</v>
      </c>
      <c r="J1947" s="191">
        <f t="shared" ref="J1947:U1947" si="7656">ROUND((I1808+J1808)/2,0)</f>
        <v>0</v>
      </c>
      <c r="K1947" s="191">
        <f t="shared" si="7656"/>
        <v>0</v>
      </c>
      <c r="L1947" s="191">
        <f t="shared" si="7656"/>
        <v>0</v>
      </c>
      <c r="M1947" s="191">
        <f t="shared" si="7656"/>
        <v>0</v>
      </c>
      <c r="N1947" s="191">
        <f t="shared" si="7656"/>
        <v>0</v>
      </c>
      <c r="O1947" s="191">
        <f t="shared" si="7656"/>
        <v>0</v>
      </c>
      <c r="P1947" s="191">
        <f t="shared" si="7656"/>
        <v>0</v>
      </c>
      <c r="Q1947" s="191">
        <f t="shared" si="7656"/>
        <v>0</v>
      </c>
      <c r="R1947" s="191">
        <f t="shared" si="7656"/>
        <v>0</v>
      </c>
      <c r="S1947" s="191">
        <f t="shared" si="7656"/>
        <v>0</v>
      </c>
      <c r="T1947" s="191">
        <f t="shared" si="7656"/>
        <v>0</v>
      </c>
      <c r="U1947" s="191">
        <f t="shared" si="7656"/>
        <v>0</v>
      </c>
      <c r="V1947" s="223">
        <f t="shared" si="7539"/>
        <v>0</v>
      </c>
      <c r="W1947" s="191">
        <f t="shared" si="7638"/>
        <v>0</v>
      </c>
      <c r="X1947" s="191">
        <f t="shared" ref="X1947:AH1947" si="7657">ROUND((W1808+X1808)/2,2)</f>
        <v>0</v>
      </c>
      <c r="Y1947" s="191">
        <f t="shared" si="7657"/>
        <v>0</v>
      </c>
      <c r="Z1947" s="191">
        <f t="shared" si="7657"/>
        <v>0</v>
      </c>
      <c r="AA1947" s="191">
        <f t="shared" si="7657"/>
        <v>0</v>
      </c>
      <c r="AB1947" s="191">
        <f t="shared" si="7657"/>
        <v>0</v>
      </c>
      <c r="AC1947" s="191">
        <f t="shared" si="7657"/>
        <v>0</v>
      </c>
      <c r="AD1947" s="191">
        <f t="shared" si="7657"/>
        <v>0</v>
      </c>
      <c r="AE1947" s="191">
        <f t="shared" si="7657"/>
        <v>0</v>
      </c>
      <c r="AF1947" s="191">
        <f t="shared" si="7657"/>
        <v>0</v>
      </c>
      <c r="AG1947" s="191">
        <f t="shared" si="7657"/>
        <v>0</v>
      </c>
      <c r="AH1947" s="191">
        <f t="shared" si="7657"/>
        <v>0</v>
      </c>
      <c r="AI1947" s="223">
        <f t="shared" si="7640"/>
        <v>0</v>
      </c>
      <c r="AJ1947" s="191">
        <f t="shared" si="7641"/>
        <v>0</v>
      </c>
      <c r="AK1947" s="191">
        <f t="shared" ref="AK1947:AU1947" si="7658">ROUND((AJ1808+AK1808)/2,2)</f>
        <v>0</v>
      </c>
      <c r="AL1947" s="191">
        <f t="shared" si="7658"/>
        <v>0</v>
      </c>
      <c r="AM1947" s="191">
        <f t="shared" si="7658"/>
        <v>0</v>
      </c>
      <c r="AN1947" s="191">
        <f t="shared" si="7658"/>
        <v>0</v>
      </c>
      <c r="AO1947" s="191">
        <f t="shared" si="7658"/>
        <v>0</v>
      </c>
      <c r="AP1947" s="191">
        <f t="shared" si="7658"/>
        <v>0</v>
      </c>
      <c r="AQ1947" s="191">
        <f t="shared" si="7658"/>
        <v>0</v>
      </c>
      <c r="AR1947" s="191">
        <f t="shared" si="7658"/>
        <v>0</v>
      </c>
      <c r="AS1947" s="191">
        <f t="shared" si="7658"/>
        <v>0</v>
      </c>
      <c r="AT1947" s="191">
        <f t="shared" si="7658"/>
        <v>0</v>
      </c>
      <c r="AU1947" s="191">
        <f t="shared" si="7658"/>
        <v>0</v>
      </c>
      <c r="AV1947" s="223">
        <f t="shared" si="7542"/>
        <v>0</v>
      </c>
      <c r="AW1947" s="191">
        <f t="shared" si="7526"/>
        <v>0</v>
      </c>
      <c r="AX1947" s="191">
        <f t="shared" si="7527"/>
        <v>0</v>
      </c>
      <c r="AY1947" s="191">
        <f t="shared" si="7528"/>
        <v>0</v>
      </c>
      <c r="AZ1947" s="191">
        <f t="shared" si="7529"/>
        <v>0</v>
      </c>
      <c r="BA1947" s="191">
        <f t="shared" si="7530"/>
        <v>0</v>
      </c>
      <c r="BB1947" s="191">
        <f t="shared" si="7531"/>
        <v>0</v>
      </c>
      <c r="BC1947" s="191">
        <f t="shared" si="7532"/>
        <v>0</v>
      </c>
      <c r="BD1947" s="191">
        <f t="shared" si="7533"/>
        <v>0</v>
      </c>
      <c r="BE1947" s="191">
        <f t="shared" si="7534"/>
        <v>0</v>
      </c>
      <c r="BF1947" s="191">
        <f t="shared" si="7535"/>
        <v>0</v>
      </c>
      <c r="BG1947" s="191">
        <f t="shared" si="7536"/>
        <v>0</v>
      </c>
      <c r="BH1947" s="191">
        <f t="shared" si="7537"/>
        <v>0</v>
      </c>
      <c r="BI1947" s="223">
        <f t="shared" si="7543"/>
        <v>0</v>
      </c>
    </row>
    <row r="1948" spans="1:61" ht="15.75" hidden="1" customHeight="1" outlineLevel="1" x14ac:dyDescent="0.25">
      <c r="A1948" s="2">
        <f t="shared" si="7652"/>
        <v>102</v>
      </c>
      <c r="B1948" s="86">
        <f t="shared" si="7652"/>
        <v>0</v>
      </c>
      <c r="C1948" s="86">
        <f t="shared" si="7652"/>
        <v>0</v>
      </c>
      <c r="D1948" s="2">
        <f t="shared" si="7652"/>
        <v>0</v>
      </c>
      <c r="E1948" s="162">
        <f t="shared" si="7652"/>
        <v>0</v>
      </c>
      <c r="I1948" s="205">
        <v>0</v>
      </c>
      <c r="J1948" s="191">
        <f t="shared" ref="J1948:U1948" si="7659">ROUND((I1809+J1809)/2,0)</f>
        <v>0</v>
      </c>
      <c r="K1948" s="191">
        <f t="shared" si="7659"/>
        <v>0</v>
      </c>
      <c r="L1948" s="191">
        <f t="shared" si="7659"/>
        <v>0</v>
      </c>
      <c r="M1948" s="191">
        <f t="shared" si="7659"/>
        <v>0</v>
      </c>
      <c r="N1948" s="191">
        <f t="shared" si="7659"/>
        <v>0</v>
      </c>
      <c r="O1948" s="191">
        <f t="shared" si="7659"/>
        <v>0</v>
      </c>
      <c r="P1948" s="191">
        <f t="shared" si="7659"/>
        <v>0</v>
      </c>
      <c r="Q1948" s="191">
        <f t="shared" si="7659"/>
        <v>0</v>
      </c>
      <c r="R1948" s="191">
        <f t="shared" si="7659"/>
        <v>0</v>
      </c>
      <c r="S1948" s="191">
        <f t="shared" si="7659"/>
        <v>0</v>
      </c>
      <c r="T1948" s="191">
        <f t="shared" si="7659"/>
        <v>0</v>
      </c>
      <c r="U1948" s="191">
        <f t="shared" si="7659"/>
        <v>0</v>
      </c>
      <c r="V1948" s="223">
        <f t="shared" si="7539"/>
        <v>0</v>
      </c>
      <c r="W1948" s="191">
        <f t="shared" si="7638"/>
        <v>0</v>
      </c>
      <c r="X1948" s="191">
        <f t="shared" ref="X1948:AH1948" si="7660">ROUND((W1809+X1809)/2,2)</f>
        <v>0</v>
      </c>
      <c r="Y1948" s="191">
        <f t="shared" si="7660"/>
        <v>0</v>
      </c>
      <c r="Z1948" s="191">
        <f t="shared" si="7660"/>
        <v>0</v>
      </c>
      <c r="AA1948" s="191">
        <f t="shared" si="7660"/>
        <v>0</v>
      </c>
      <c r="AB1948" s="191">
        <f t="shared" si="7660"/>
        <v>0</v>
      </c>
      <c r="AC1948" s="191">
        <f t="shared" si="7660"/>
        <v>0</v>
      </c>
      <c r="AD1948" s="191">
        <f t="shared" si="7660"/>
        <v>0</v>
      </c>
      <c r="AE1948" s="191">
        <f t="shared" si="7660"/>
        <v>0</v>
      </c>
      <c r="AF1948" s="191">
        <f t="shared" si="7660"/>
        <v>0</v>
      </c>
      <c r="AG1948" s="191">
        <f t="shared" si="7660"/>
        <v>0</v>
      </c>
      <c r="AH1948" s="191">
        <f t="shared" si="7660"/>
        <v>0</v>
      </c>
      <c r="AI1948" s="223">
        <f t="shared" si="7640"/>
        <v>0</v>
      </c>
      <c r="AJ1948" s="191">
        <f t="shared" si="7641"/>
        <v>0</v>
      </c>
      <c r="AK1948" s="191">
        <f t="shared" ref="AK1948:AU1948" si="7661">ROUND((AJ1809+AK1809)/2,2)</f>
        <v>0</v>
      </c>
      <c r="AL1948" s="191">
        <f t="shared" si="7661"/>
        <v>0</v>
      </c>
      <c r="AM1948" s="191">
        <f t="shared" si="7661"/>
        <v>0</v>
      </c>
      <c r="AN1948" s="191">
        <f t="shared" si="7661"/>
        <v>0</v>
      </c>
      <c r="AO1948" s="191">
        <f t="shared" si="7661"/>
        <v>0</v>
      </c>
      <c r="AP1948" s="191">
        <f t="shared" si="7661"/>
        <v>0</v>
      </c>
      <c r="AQ1948" s="191">
        <f t="shared" si="7661"/>
        <v>0</v>
      </c>
      <c r="AR1948" s="191">
        <f t="shared" si="7661"/>
        <v>0</v>
      </c>
      <c r="AS1948" s="191">
        <f t="shared" si="7661"/>
        <v>0</v>
      </c>
      <c r="AT1948" s="191">
        <f t="shared" si="7661"/>
        <v>0</v>
      </c>
      <c r="AU1948" s="191">
        <f t="shared" si="7661"/>
        <v>0</v>
      </c>
      <c r="AV1948" s="223">
        <f t="shared" si="7542"/>
        <v>0</v>
      </c>
      <c r="AW1948" s="191">
        <f t="shared" si="7526"/>
        <v>0</v>
      </c>
      <c r="AX1948" s="191">
        <f t="shared" si="7527"/>
        <v>0</v>
      </c>
      <c r="AY1948" s="191">
        <f t="shared" si="7528"/>
        <v>0</v>
      </c>
      <c r="AZ1948" s="191">
        <f t="shared" si="7529"/>
        <v>0</v>
      </c>
      <c r="BA1948" s="191">
        <f t="shared" si="7530"/>
        <v>0</v>
      </c>
      <c r="BB1948" s="191">
        <f t="shared" si="7531"/>
        <v>0</v>
      </c>
      <c r="BC1948" s="191">
        <f t="shared" si="7532"/>
        <v>0</v>
      </c>
      <c r="BD1948" s="191">
        <f t="shared" si="7533"/>
        <v>0</v>
      </c>
      <c r="BE1948" s="191">
        <f t="shared" si="7534"/>
        <v>0</v>
      </c>
      <c r="BF1948" s="191">
        <f t="shared" si="7535"/>
        <v>0</v>
      </c>
      <c r="BG1948" s="191">
        <f t="shared" si="7536"/>
        <v>0</v>
      </c>
      <c r="BH1948" s="191">
        <f t="shared" si="7537"/>
        <v>0</v>
      </c>
      <c r="BI1948" s="223">
        <f t="shared" si="7543"/>
        <v>0</v>
      </c>
    </row>
    <row r="1949" spans="1:61" ht="15.75" hidden="1" customHeight="1" outlineLevel="1" x14ac:dyDescent="0.25">
      <c r="A1949" s="2">
        <f t="shared" si="7652"/>
        <v>103</v>
      </c>
      <c r="B1949" s="86">
        <f t="shared" si="7652"/>
        <v>0</v>
      </c>
      <c r="C1949" s="86">
        <f t="shared" si="7652"/>
        <v>0</v>
      </c>
      <c r="D1949" s="2">
        <f t="shared" si="7652"/>
        <v>0</v>
      </c>
      <c r="E1949" s="162">
        <f t="shared" si="7652"/>
        <v>0</v>
      </c>
      <c r="I1949" s="205">
        <v>0</v>
      </c>
      <c r="J1949" s="191">
        <f t="shared" ref="J1949:U1949" si="7662">ROUND((I1810+J1810)/2,0)</f>
        <v>0</v>
      </c>
      <c r="K1949" s="191">
        <f t="shared" si="7662"/>
        <v>0</v>
      </c>
      <c r="L1949" s="191">
        <f t="shared" si="7662"/>
        <v>0</v>
      </c>
      <c r="M1949" s="191">
        <f t="shared" si="7662"/>
        <v>0</v>
      </c>
      <c r="N1949" s="191">
        <f t="shared" si="7662"/>
        <v>0</v>
      </c>
      <c r="O1949" s="191">
        <f t="shared" si="7662"/>
        <v>0</v>
      </c>
      <c r="P1949" s="191">
        <f t="shared" si="7662"/>
        <v>0</v>
      </c>
      <c r="Q1949" s="191">
        <f t="shared" si="7662"/>
        <v>0</v>
      </c>
      <c r="R1949" s="191">
        <f t="shared" si="7662"/>
        <v>0</v>
      </c>
      <c r="S1949" s="191">
        <f t="shared" si="7662"/>
        <v>0</v>
      </c>
      <c r="T1949" s="191">
        <f t="shared" si="7662"/>
        <v>0</v>
      </c>
      <c r="U1949" s="191">
        <f t="shared" si="7662"/>
        <v>0</v>
      </c>
      <c r="V1949" s="223">
        <f t="shared" si="7539"/>
        <v>0</v>
      </c>
      <c r="W1949" s="191">
        <f t="shared" si="7638"/>
        <v>0</v>
      </c>
      <c r="X1949" s="191">
        <f t="shared" ref="X1949:AH1949" si="7663">ROUND((W1810+X1810)/2,2)</f>
        <v>0</v>
      </c>
      <c r="Y1949" s="191">
        <f t="shared" si="7663"/>
        <v>0</v>
      </c>
      <c r="Z1949" s="191">
        <f t="shared" si="7663"/>
        <v>0</v>
      </c>
      <c r="AA1949" s="191">
        <f t="shared" si="7663"/>
        <v>0</v>
      </c>
      <c r="AB1949" s="191">
        <f t="shared" si="7663"/>
        <v>0</v>
      </c>
      <c r="AC1949" s="191">
        <f t="shared" si="7663"/>
        <v>0</v>
      </c>
      <c r="AD1949" s="191">
        <f t="shared" si="7663"/>
        <v>0</v>
      </c>
      <c r="AE1949" s="191">
        <f t="shared" si="7663"/>
        <v>0</v>
      </c>
      <c r="AF1949" s="191">
        <f t="shared" si="7663"/>
        <v>0</v>
      </c>
      <c r="AG1949" s="191">
        <f t="shared" si="7663"/>
        <v>0</v>
      </c>
      <c r="AH1949" s="191">
        <f t="shared" si="7663"/>
        <v>0</v>
      </c>
      <c r="AI1949" s="223">
        <f t="shared" si="7640"/>
        <v>0</v>
      </c>
      <c r="AJ1949" s="191">
        <f t="shared" si="7641"/>
        <v>0</v>
      </c>
      <c r="AK1949" s="191">
        <f t="shared" ref="AK1949:AU1949" si="7664">ROUND((AJ1810+AK1810)/2,2)</f>
        <v>0</v>
      </c>
      <c r="AL1949" s="191">
        <f t="shared" si="7664"/>
        <v>0</v>
      </c>
      <c r="AM1949" s="191">
        <f t="shared" si="7664"/>
        <v>0</v>
      </c>
      <c r="AN1949" s="191">
        <f t="shared" si="7664"/>
        <v>0</v>
      </c>
      <c r="AO1949" s="191">
        <f t="shared" si="7664"/>
        <v>0</v>
      </c>
      <c r="AP1949" s="191">
        <f t="shared" si="7664"/>
        <v>0</v>
      </c>
      <c r="AQ1949" s="191">
        <f t="shared" si="7664"/>
        <v>0</v>
      </c>
      <c r="AR1949" s="191">
        <f t="shared" si="7664"/>
        <v>0</v>
      </c>
      <c r="AS1949" s="191">
        <f t="shared" si="7664"/>
        <v>0</v>
      </c>
      <c r="AT1949" s="191">
        <f t="shared" si="7664"/>
        <v>0</v>
      </c>
      <c r="AU1949" s="191">
        <f t="shared" si="7664"/>
        <v>0</v>
      </c>
      <c r="AV1949" s="223">
        <f t="shared" si="7542"/>
        <v>0</v>
      </c>
      <c r="AW1949" s="191">
        <f t="shared" si="7526"/>
        <v>0</v>
      </c>
      <c r="AX1949" s="191">
        <f t="shared" si="7527"/>
        <v>0</v>
      </c>
      <c r="AY1949" s="191">
        <f t="shared" si="7528"/>
        <v>0</v>
      </c>
      <c r="AZ1949" s="191">
        <f t="shared" si="7529"/>
        <v>0</v>
      </c>
      <c r="BA1949" s="191">
        <f t="shared" si="7530"/>
        <v>0</v>
      </c>
      <c r="BB1949" s="191">
        <f t="shared" si="7531"/>
        <v>0</v>
      </c>
      <c r="BC1949" s="191">
        <f t="shared" si="7532"/>
        <v>0</v>
      </c>
      <c r="BD1949" s="191">
        <f t="shared" si="7533"/>
        <v>0</v>
      </c>
      <c r="BE1949" s="191">
        <f t="shared" si="7534"/>
        <v>0</v>
      </c>
      <c r="BF1949" s="191">
        <f t="shared" si="7535"/>
        <v>0</v>
      </c>
      <c r="BG1949" s="191">
        <f t="shared" si="7536"/>
        <v>0</v>
      </c>
      <c r="BH1949" s="191">
        <f t="shared" si="7537"/>
        <v>0</v>
      </c>
      <c r="BI1949" s="223">
        <f t="shared" si="7543"/>
        <v>0</v>
      </c>
    </row>
    <row r="1950" spans="1:61" ht="15.75" hidden="1" customHeight="1" outlineLevel="1" x14ac:dyDescent="0.25">
      <c r="A1950" s="2">
        <f t="shared" si="7652"/>
        <v>104</v>
      </c>
      <c r="B1950" s="86">
        <f t="shared" si="7652"/>
        <v>0</v>
      </c>
      <c r="C1950" s="86">
        <f t="shared" si="7652"/>
        <v>0</v>
      </c>
      <c r="D1950" s="2">
        <f t="shared" si="7652"/>
        <v>0</v>
      </c>
      <c r="E1950" s="162">
        <f t="shared" si="7652"/>
        <v>0</v>
      </c>
      <c r="I1950" s="205">
        <v>0</v>
      </c>
      <c r="J1950" s="191">
        <f t="shared" ref="J1950:U1950" si="7665">ROUND((I1811+J1811)/2,0)</f>
        <v>0</v>
      </c>
      <c r="K1950" s="191">
        <f t="shared" si="7665"/>
        <v>0</v>
      </c>
      <c r="L1950" s="191">
        <f t="shared" si="7665"/>
        <v>0</v>
      </c>
      <c r="M1950" s="191">
        <f t="shared" si="7665"/>
        <v>0</v>
      </c>
      <c r="N1950" s="191">
        <f t="shared" si="7665"/>
        <v>0</v>
      </c>
      <c r="O1950" s="191">
        <f t="shared" si="7665"/>
        <v>0</v>
      </c>
      <c r="P1950" s="191">
        <f t="shared" si="7665"/>
        <v>0</v>
      </c>
      <c r="Q1950" s="191">
        <f t="shared" si="7665"/>
        <v>0</v>
      </c>
      <c r="R1950" s="191">
        <f t="shared" si="7665"/>
        <v>0</v>
      </c>
      <c r="S1950" s="191">
        <f t="shared" si="7665"/>
        <v>0</v>
      </c>
      <c r="T1950" s="191">
        <f t="shared" si="7665"/>
        <v>0</v>
      </c>
      <c r="U1950" s="191">
        <f t="shared" si="7665"/>
        <v>0</v>
      </c>
      <c r="V1950" s="223">
        <f t="shared" si="7539"/>
        <v>0</v>
      </c>
      <c r="W1950" s="191">
        <f t="shared" si="7638"/>
        <v>0</v>
      </c>
      <c r="X1950" s="191">
        <f t="shared" ref="X1950:AH1950" si="7666">ROUND((W1811+X1811)/2,2)</f>
        <v>0</v>
      </c>
      <c r="Y1950" s="191">
        <f t="shared" si="7666"/>
        <v>0</v>
      </c>
      <c r="Z1950" s="191">
        <f t="shared" si="7666"/>
        <v>0</v>
      </c>
      <c r="AA1950" s="191">
        <f t="shared" si="7666"/>
        <v>0</v>
      </c>
      <c r="AB1950" s="191">
        <f t="shared" si="7666"/>
        <v>0</v>
      </c>
      <c r="AC1950" s="191">
        <f t="shared" si="7666"/>
        <v>0</v>
      </c>
      <c r="AD1950" s="191">
        <f t="shared" si="7666"/>
        <v>0</v>
      </c>
      <c r="AE1950" s="191">
        <f t="shared" si="7666"/>
        <v>0</v>
      </c>
      <c r="AF1950" s="191">
        <f t="shared" si="7666"/>
        <v>0</v>
      </c>
      <c r="AG1950" s="191">
        <f t="shared" si="7666"/>
        <v>0</v>
      </c>
      <c r="AH1950" s="191">
        <f t="shared" si="7666"/>
        <v>0</v>
      </c>
      <c r="AI1950" s="223">
        <f t="shared" si="7640"/>
        <v>0</v>
      </c>
      <c r="AJ1950" s="191">
        <f t="shared" si="7641"/>
        <v>0</v>
      </c>
      <c r="AK1950" s="191">
        <f t="shared" ref="AK1950:AU1950" si="7667">ROUND((AJ1811+AK1811)/2,2)</f>
        <v>0</v>
      </c>
      <c r="AL1950" s="191">
        <f t="shared" si="7667"/>
        <v>0</v>
      </c>
      <c r="AM1950" s="191">
        <f t="shared" si="7667"/>
        <v>0</v>
      </c>
      <c r="AN1950" s="191">
        <f t="shared" si="7667"/>
        <v>0</v>
      </c>
      <c r="AO1950" s="191">
        <f t="shared" si="7667"/>
        <v>0</v>
      </c>
      <c r="AP1950" s="191">
        <f t="shared" si="7667"/>
        <v>0</v>
      </c>
      <c r="AQ1950" s="191">
        <f t="shared" si="7667"/>
        <v>0</v>
      </c>
      <c r="AR1950" s="191">
        <f t="shared" si="7667"/>
        <v>0</v>
      </c>
      <c r="AS1950" s="191">
        <f t="shared" si="7667"/>
        <v>0</v>
      </c>
      <c r="AT1950" s="191">
        <f t="shared" si="7667"/>
        <v>0</v>
      </c>
      <c r="AU1950" s="191">
        <f t="shared" si="7667"/>
        <v>0</v>
      </c>
      <c r="AV1950" s="223">
        <f t="shared" si="7542"/>
        <v>0</v>
      </c>
      <c r="AW1950" s="191">
        <f t="shared" si="7526"/>
        <v>0</v>
      </c>
      <c r="AX1950" s="191">
        <f t="shared" si="7527"/>
        <v>0</v>
      </c>
      <c r="AY1950" s="191">
        <f t="shared" si="7528"/>
        <v>0</v>
      </c>
      <c r="AZ1950" s="191">
        <f t="shared" si="7529"/>
        <v>0</v>
      </c>
      <c r="BA1950" s="191">
        <f t="shared" si="7530"/>
        <v>0</v>
      </c>
      <c r="BB1950" s="191">
        <f t="shared" si="7531"/>
        <v>0</v>
      </c>
      <c r="BC1950" s="191">
        <f t="shared" si="7532"/>
        <v>0</v>
      </c>
      <c r="BD1950" s="191">
        <f t="shared" si="7533"/>
        <v>0</v>
      </c>
      <c r="BE1950" s="191">
        <f t="shared" si="7534"/>
        <v>0</v>
      </c>
      <c r="BF1950" s="191">
        <f t="shared" si="7535"/>
        <v>0</v>
      </c>
      <c r="BG1950" s="191">
        <f t="shared" si="7536"/>
        <v>0</v>
      </c>
      <c r="BH1950" s="191">
        <f t="shared" si="7537"/>
        <v>0</v>
      </c>
      <c r="BI1950" s="223">
        <f t="shared" si="7543"/>
        <v>0</v>
      </c>
    </row>
    <row r="1951" spans="1:61" ht="15.75" hidden="1" customHeight="1" outlineLevel="1" x14ac:dyDescent="0.25">
      <c r="A1951" s="2">
        <f t="shared" si="7652"/>
        <v>105</v>
      </c>
      <c r="B1951" s="86">
        <f t="shared" si="7652"/>
        <v>0</v>
      </c>
      <c r="C1951" s="86">
        <f t="shared" si="7652"/>
        <v>0</v>
      </c>
      <c r="D1951" s="2">
        <f t="shared" si="7652"/>
        <v>0</v>
      </c>
      <c r="E1951" s="162">
        <f t="shared" si="7652"/>
        <v>0</v>
      </c>
      <c r="I1951" s="205">
        <v>0</v>
      </c>
      <c r="J1951" s="191">
        <f t="shared" ref="J1951:U1951" si="7668">ROUND((I1812+J1812)/2,0)</f>
        <v>0</v>
      </c>
      <c r="K1951" s="191">
        <f t="shared" si="7668"/>
        <v>0</v>
      </c>
      <c r="L1951" s="191">
        <f t="shared" si="7668"/>
        <v>0</v>
      </c>
      <c r="M1951" s="191">
        <f t="shared" si="7668"/>
        <v>0</v>
      </c>
      <c r="N1951" s="191">
        <f t="shared" si="7668"/>
        <v>0</v>
      </c>
      <c r="O1951" s="191">
        <f t="shared" si="7668"/>
        <v>0</v>
      </c>
      <c r="P1951" s="191">
        <f t="shared" si="7668"/>
        <v>0</v>
      </c>
      <c r="Q1951" s="191">
        <f t="shared" si="7668"/>
        <v>0</v>
      </c>
      <c r="R1951" s="191">
        <f t="shared" si="7668"/>
        <v>0</v>
      </c>
      <c r="S1951" s="191">
        <f t="shared" si="7668"/>
        <v>0</v>
      </c>
      <c r="T1951" s="191">
        <f t="shared" si="7668"/>
        <v>0</v>
      </c>
      <c r="U1951" s="191">
        <f t="shared" si="7668"/>
        <v>0</v>
      </c>
      <c r="V1951" s="223">
        <f t="shared" si="7539"/>
        <v>0</v>
      </c>
      <c r="W1951" s="191">
        <f t="shared" si="7638"/>
        <v>0</v>
      </c>
      <c r="X1951" s="191">
        <f t="shared" ref="X1951:AH1951" si="7669">ROUND((W1812+X1812)/2,2)</f>
        <v>0</v>
      </c>
      <c r="Y1951" s="191">
        <f t="shared" si="7669"/>
        <v>0</v>
      </c>
      <c r="Z1951" s="191">
        <f t="shared" si="7669"/>
        <v>0</v>
      </c>
      <c r="AA1951" s="191">
        <f t="shared" si="7669"/>
        <v>0</v>
      </c>
      <c r="AB1951" s="191">
        <f t="shared" si="7669"/>
        <v>0</v>
      </c>
      <c r="AC1951" s="191">
        <f t="shared" si="7669"/>
        <v>0</v>
      </c>
      <c r="AD1951" s="191">
        <f t="shared" si="7669"/>
        <v>0</v>
      </c>
      <c r="AE1951" s="191">
        <f t="shared" si="7669"/>
        <v>0</v>
      </c>
      <c r="AF1951" s="191">
        <f t="shared" si="7669"/>
        <v>0</v>
      </c>
      <c r="AG1951" s="191">
        <f t="shared" si="7669"/>
        <v>0</v>
      </c>
      <c r="AH1951" s="191">
        <f t="shared" si="7669"/>
        <v>0</v>
      </c>
      <c r="AI1951" s="223">
        <f t="shared" si="7640"/>
        <v>0</v>
      </c>
      <c r="AJ1951" s="191">
        <f t="shared" si="7641"/>
        <v>0</v>
      </c>
      <c r="AK1951" s="191">
        <f t="shared" ref="AK1951:AU1951" si="7670">ROUND((AJ1812+AK1812)/2,2)</f>
        <v>0</v>
      </c>
      <c r="AL1951" s="191">
        <f t="shared" si="7670"/>
        <v>0</v>
      </c>
      <c r="AM1951" s="191">
        <f t="shared" si="7670"/>
        <v>0</v>
      </c>
      <c r="AN1951" s="191">
        <f t="shared" si="7670"/>
        <v>0</v>
      </c>
      <c r="AO1951" s="191">
        <f t="shared" si="7670"/>
        <v>0</v>
      </c>
      <c r="AP1951" s="191">
        <f t="shared" si="7670"/>
        <v>0</v>
      </c>
      <c r="AQ1951" s="191">
        <f t="shared" si="7670"/>
        <v>0</v>
      </c>
      <c r="AR1951" s="191">
        <f t="shared" si="7670"/>
        <v>0</v>
      </c>
      <c r="AS1951" s="191">
        <f t="shared" si="7670"/>
        <v>0</v>
      </c>
      <c r="AT1951" s="191">
        <f t="shared" si="7670"/>
        <v>0</v>
      </c>
      <c r="AU1951" s="191">
        <f t="shared" si="7670"/>
        <v>0</v>
      </c>
      <c r="AV1951" s="223">
        <f t="shared" si="7542"/>
        <v>0</v>
      </c>
      <c r="AW1951" s="191">
        <f t="shared" si="7526"/>
        <v>0</v>
      </c>
      <c r="AX1951" s="191">
        <f t="shared" si="7527"/>
        <v>0</v>
      </c>
      <c r="AY1951" s="191">
        <f t="shared" si="7528"/>
        <v>0</v>
      </c>
      <c r="AZ1951" s="191">
        <f t="shared" si="7529"/>
        <v>0</v>
      </c>
      <c r="BA1951" s="191">
        <f t="shared" si="7530"/>
        <v>0</v>
      </c>
      <c r="BB1951" s="191">
        <f t="shared" si="7531"/>
        <v>0</v>
      </c>
      <c r="BC1951" s="191">
        <f t="shared" si="7532"/>
        <v>0</v>
      </c>
      <c r="BD1951" s="191">
        <f t="shared" si="7533"/>
        <v>0</v>
      </c>
      <c r="BE1951" s="191">
        <f t="shared" si="7534"/>
        <v>0</v>
      </c>
      <c r="BF1951" s="191">
        <f t="shared" si="7535"/>
        <v>0</v>
      </c>
      <c r="BG1951" s="191">
        <f t="shared" si="7536"/>
        <v>0</v>
      </c>
      <c r="BH1951" s="191">
        <f t="shared" si="7537"/>
        <v>0</v>
      </c>
      <c r="BI1951" s="223">
        <f t="shared" si="7543"/>
        <v>0</v>
      </c>
    </row>
    <row r="1952" spans="1:61" ht="15.75" hidden="1" customHeight="1" outlineLevel="1" x14ac:dyDescent="0.25">
      <c r="A1952" s="2">
        <f t="shared" si="7652"/>
        <v>106</v>
      </c>
      <c r="B1952" s="86">
        <f t="shared" si="7652"/>
        <v>0</v>
      </c>
      <c r="C1952" s="86">
        <f t="shared" si="7652"/>
        <v>0</v>
      </c>
      <c r="D1952" s="2">
        <f t="shared" si="7652"/>
        <v>0</v>
      </c>
      <c r="E1952" s="162">
        <f t="shared" si="7652"/>
        <v>0</v>
      </c>
      <c r="I1952" s="205">
        <v>0</v>
      </c>
      <c r="J1952" s="191">
        <f t="shared" ref="J1952:U1952" si="7671">ROUND((I1813+J1813)/2,0)</f>
        <v>0</v>
      </c>
      <c r="K1952" s="191">
        <f t="shared" si="7671"/>
        <v>0</v>
      </c>
      <c r="L1952" s="191">
        <f t="shared" si="7671"/>
        <v>0</v>
      </c>
      <c r="M1952" s="191">
        <f t="shared" si="7671"/>
        <v>0</v>
      </c>
      <c r="N1952" s="191">
        <f t="shared" si="7671"/>
        <v>0</v>
      </c>
      <c r="O1952" s="191">
        <f t="shared" si="7671"/>
        <v>0</v>
      </c>
      <c r="P1952" s="191">
        <f t="shared" si="7671"/>
        <v>0</v>
      </c>
      <c r="Q1952" s="191">
        <f t="shared" si="7671"/>
        <v>0</v>
      </c>
      <c r="R1952" s="191">
        <f t="shared" si="7671"/>
        <v>0</v>
      </c>
      <c r="S1952" s="191">
        <f t="shared" si="7671"/>
        <v>0</v>
      </c>
      <c r="T1952" s="191">
        <f t="shared" si="7671"/>
        <v>0</v>
      </c>
      <c r="U1952" s="191">
        <f t="shared" si="7671"/>
        <v>0</v>
      </c>
      <c r="V1952" s="223">
        <f t="shared" si="7539"/>
        <v>0</v>
      </c>
      <c r="W1952" s="191">
        <f t="shared" si="7638"/>
        <v>0</v>
      </c>
      <c r="X1952" s="191">
        <f t="shared" ref="X1952:AH1952" si="7672">ROUND((W1813+X1813)/2,2)</f>
        <v>0</v>
      </c>
      <c r="Y1952" s="191">
        <f t="shared" si="7672"/>
        <v>0</v>
      </c>
      <c r="Z1952" s="191">
        <f t="shared" si="7672"/>
        <v>0</v>
      </c>
      <c r="AA1952" s="191">
        <f t="shared" si="7672"/>
        <v>0</v>
      </c>
      <c r="AB1952" s="191">
        <f t="shared" si="7672"/>
        <v>0</v>
      </c>
      <c r="AC1952" s="191">
        <f t="shared" si="7672"/>
        <v>0</v>
      </c>
      <c r="AD1952" s="191">
        <f t="shared" si="7672"/>
        <v>0</v>
      </c>
      <c r="AE1952" s="191">
        <f t="shared" si="7672"/>
        <v>0</v>
      </c>
      <c r="AF1952" s="191">
        <f t="shared" si="7672"/>
        <v>0</v>
      </c>
      <c r="AG1952" s="191">
        <f t="shared" si="7672"/>
        <v>0</v>
      </c>
      <c r="AH1952" s="191">
        <f t="shared" si="7672"/>
        <v>0</v>
      </c>
      <c r="AI1952" s="223">
        <f t="shared" si="7640"/>
        <v>0</v>
      </c>
      <c r="AJ1952" s="191">
        <f t="shared" si="7641"/>
        <v>0</v>
      </c>
      <c r="AK1952" s="191">
        <f t="shared" ref="AK1952:AU1952" si="7673">ROUND((AJ1813+AK1813)/2,2)</f>
        <v>0</v>
      </c>
      <c r="AL1952" s="191">
        <f t="shared" si="7673"/>
        <v>0</v>
      </c>
      <c r="AM1952" s="191">
        <f t="shared" si="7673"/>
        <v>0</v>
      </c>
      <c r="AN1952" s="191">
        <f t="shared" si="7673"/>
        <v>0</v>
      </c>
      <c r="AO1952" s="191">
        <f t="shared" si="7673"/>
        <v>0</v>
      </c>
      <c r="AP1952" s="191">
        <f t="shared" si="7673"/>
        <v>0</v>
      </c>
      <c r="AQ1952" s="191">
        <f t="shared" si="7673"/>
        <v>0</v>
      </c>
      <c r="AR1952" s="191">
        <f t="shared" si="7673"/>
        <v>0</v>
      </c>
      <c r="AS1952" s="191">
        <f t="shared" si="7673"/>
        <v>0</v>
      </c>
      <c r="AT1952" s="191">
        <f t="shared" si="7673"/>
        <v>0</v>
      </c>
      <c r="AU1952" s="191">
        <f t="shared" si="7673"/>
        <v>0</v>
      </c>
      <c r="AV1952" s="223">
        <f t="shared" si="7542"/>
        <v>0</v>
      </c>
      <c r="AW1952" s="191">
        <f t="shared" si="7526"/>
        <v>0</v>
      </c>
      <c r="AX1952" s="191">
        <f t="shared" si="7527"/>
        <v>0</v>
      </c>
      <c r="AY1952" s="191">
        <f t="shared" si="7528"/>
        <v>0</v>
      </c>
      <c r="AZ1952" s="191">
        <f t="shared" si="7529"/>
        <v>0</v>
      </c>
      <c r="BA1952" s="191">
        <f t="shared" si="7530"/>
        <v>0</v>
      </c>
      <c r="BB1952" s="191">
        <f t="shared" si="7531"/>
        <v>0</v>
      </c>
      <c r="BC1952" s="191">
        <f t="shared" si="7532"/>
        <v>0</v>
      </c>
      <c r="BD1952" s="191">
        <f t="shared" si="7533"/>
        <v>0</v>
      </c>
      <c r="BE1952" s="191">
        <f t="shared" si="7534"/>
        <v>0</v>
      </c>
      <c r="BF1952" s="191">
        <f t="shared" si="7535"/>
        <v>0</v>
      </c>
      <c r="BG1952" s="191">
        <f t="shared" si="7536"/>
        <v>0</v>
      </c>
      <c r="BH1952" s="191">
        <f t="shared" si="7537"/>
        <v>0</v>
      </c>
      <c r="BI1952" s="223">
        <f t="shared" si="7543"/>
        <v>0</v>
      </c>
    </row>
    <row r="1953" spans="1:61" ht="15.75" hidden="1" customHeight="1" outlineLevel="1" x14ac:dyDescent="0.25">
      <c r="A1953" s="2">
        <f t="shared" si="7652"/>
        <v>107</v>
      </c>
      <c r="B1953" s="86">
        <f t="shared" si="7652"/>
        <v>0</v>
      </c>
      <c r="C1953" s="86">
        <f t="shared" si="7652"/>
        <v>0</v>
      </c>
      <c r="D1953" s="2">
        <f t="shared" si="7652"/>
        <v>0</v>
      </c>
      <c r="E1953" s="162">
        <f t="shared" si="7652"/>
        <v>0</v>
      </c>
      <c r="I1953" s="205">
        <v>0</v>
      </c>
      <c r="J1953" s="191">
        <f t="shared" ref="J1953:U1953" si="7674">ROUND((I1814+J1814)/2,0)</f>
        <v>0</v>
      </c>
      <c r="K1953" s="191">
        <f t="shared" si="7674"/>
        <v>0</v>
      </c>
      <c r="L1953" s="191">
        <f t="shared" si="7674"/>
        <v>0</v>
      </c>
      <c r="M1953" s="191">
        <f t="shared" si="7674"/>
        <v>0</v>
      </c>
      <c r="N1953" s="191">
        <f t="shared" si="7674"/>
        <v>0</v>
      </c>
      <c r="O1953" s="191">
        <f t="shared" si="7674"/>
        <v>0</v>
      </c>
      <c r="P1953" s="191">
        <f t="shared" si="7674"/>
        <v>0</v>
      </c>
      <c r="Q1953" s="191">
        <f t="shared" si="7674"/>
        <v>0</v>
      </c>
      <c r="R1953" s="191">
        <f t="shared" si="7674"/>
        <v>0</v>
      </c>
      <c r="S1953" s="191">
        <f t="shared" si="7674"/>
        <v>0</v>
      </c>
      <c r="T1953" s="191">
        <f t="shared" si="7674"/>
        <v>0</v>
      </c>
      <c r="U1953" s="191">
        <f t="shared" si="7674"/>
        <v>0</v>
      </c>
      <c r="V1953" s="223">
        <f t="shared" si="7539"/>
        <v>0</v>
      </c>
      <c r="W1953" s="191">
        <f t="shared" si="7638"/>
        <v>0</v>
      </c>
      <c r="X1953" s="191">
        <f t="shared" ref="X1953:AH1953" si="7675">ROUND((W1814+X1814)/2,2)</f>
        <v>0</v>
      </c>
      <c r="Y1953" s="191">
        <f t="shared" si="7675"/>
        <v>0</v>
      </c>
      <c r="Z1953" s="191">
        <f t="shared" si="7675"/>
        <v>0</v>
      </c>
      <c r="AA1953" s="191">
        <f t="shared" si="7675"/>
        <v>0</v>
      </c>
      <c r="AB1953" s="191">
        <f t="shared" si="7675"/>
        <v>0</v>
      </c>
      <c r="AC1953" s="191">
        <f t="shared" si="7675"/>
        <v>0</v>
      </c>
      <c r="AD1953" s="191">
        <f t="shared" si="7675"/>
        <v>0</v>
      </c>
      <c r="AE1953" s="191">
        <f t="shared" si="7675"/>
        <v>0</v>
      </c>
      <c r="AF1953" s="191">
        <f t="shared" si="7675"/>
        <v>0</v>
      </c>
      <c r="AG1953" s="191">
        <f t="shared" si="7675"/>
        <v>0</v>
      </c>
      <c r="AH1953" s="191">
        <f t="shared" si="7675"/>
        <v>0</v>
      </c>
      <c r="AI1953" s="223">
        <f t="shared" si="7640"/>
        <v>0</v>
      </c>
      <c r="AJ1953" s="191">
        <f t="shared" si="7641"/>
        <v>0</v>
      </c>
      <c r="AK1953" s="191">
        <f t="shared" ref="AK1953:AU1953" si="7676">ROUND((AJ1814+AK1814)/2,2)</f>
        <v>0</v>
      </c>
      <c r="AL1953" s="191">
        <f t="shared" si="7676"/>
        <v>0</v>
      </c>
      <c r="AM1953" s="191">
        <f t="shared" si="7676"/>
        <v>0</v>
      </c>
      <c r="AN1953" s="191">
        <f t="shared" si="7676"/>
        <v>0</v>
      </c>
      <c r="AO1953" s="191">
        <f t="shared" si="7676"/>
        <v>0</v>
      </c>
      <c r="AP1953" s="191">
        <f t="shared" si="7676"/>
        <v>0</v>
      </c>
      <c r="AQ1953" s="191">
        <f t="shared" si="7676"/>
        <v>0</v>
      </c>
      <c r="AR1953" s="191">
        <f t="shared" si="7676"/>
        <v>0</v>
      </c>
      <c r="AS1953" s="191">
        <f t="shared" si="7676"/>
        <v>0</v>
      </c>
      <c r="AT1953" s="191">
        <f t="shared" si="7676"/>
        <v>0</v>
      </c>
      <c r="AU1953" s="191">
        <f t="shared" si="7676"/>
        <v>0</v>
      </c>
      <c r="AV1953" s="223">
        <f t="shared" si="7542"/>
        <v>0</v>
      </c>
      <c r="AW1953" s="191">
        <f t="shared" si="7526"/>
        <v>0</v>
      </c>
      <c r="AX1953" s="191">
        <f t="shared" si="7527"/>
        <v>0</v>
      </c>
      <c r="AY1953" s="191">
        <f t="shared" si="7528"/>
        <v>0</v>
      </c>
      <c r="AZ1953" s="191">
        <f t="shared" si="7529"/>
        <v>0</v>
      </c>
      <c r="BA1953" s="191">
        <f t="shared" si="7530"/>
        <v>0</v>
      </c>
      <c r="BB1953" s="191">
        <f t="shared" si="7531"/>
        <v>0</v>
      </c>
      <c r="BC1953" s="191">
        <f t="shared" si="7532"/>
        <v>0</v>
      </c>
      <c r="BD1953" s="191">
        <f t="shared" si="7533"/>
        <v>0</v>
      </c>
      <c r="BE1953" s="191">
        <f t="shared" si="7534"/>
        <v>0</v>
      </c>
      <c r="BF1953" s="191">
        <f t="shared" si="7535"/>
        <v>0</v>
      </c>
      <c r="BG1953" s="191">
        <f t="shared" si="7536"/>
        <v>0</v>
      </c>
      <c r="BH1953" s="191">
        <f t="shared" si="7537"/>
        <v>0</v>
      </c>
      <c r="BI1953" s="223">
        <f t="shared" si="7543"/>
        <v>0</v>
      </c>
    </row>
    <row r="1954" spans="1:61" ht="15.75" hidden="1" customHeight="1" outlineLevel="1" x14ac:dyDescent="0.25">
      <c r="A1954" s="2">
        <f t="shared" si="7652"/>
        <v>108</v>
      </c>
      <c r="B1954" s="86">
        <f t="shared" si="7652"/>
        <v>0</v>
      </c>
      <c r="C1954" s="86">
        <f t="shared" si="7652"/>
        <v>0</v>
      </c>
      <c r="D1954" s="2">
        <f t="shared" si="7652"/>
        <v>0</v>
      </c>
      <c r="E1954" s="162">
        <f t="shared" si="7652"/>
        <v>0</v>
      </c>
      <c r="I1954" s="205">
        <v>0</v>
      </c>
      <c r="J1954" s="191">
        <f t="shared" ref="J1954:U1954" si="7677">ROUND((I1815+J1815)/2,0)</f>
        <v>0</v>
      </c>
      <c r="K1954" s="191">
        <f t="shared" si="7677"/>
        <v>0</v>
      </c>
      <c r="L1954" s="191">
        <f t="shared" si="7677"/>
        <v>0</v>
      </c>
      <c r="M1954" s="191">
        <f t="shared" si="7677"/>
        <v>0</v>
      </c>
      <c r="N1954" s="191">
        <f t="shared" si="7677"/>
        <v>0</v>
      </c>
      <c r="O1954" s="191">
        <f t="shared" si="7677"/>
        <v>0</v>
      </c>
      <c r="P1954" s="191">
        <f t="shared" si="7677"/>
        <v>0</v>
      </c>
      <c r="Q1954" s="191">
        <f t="shared" si="7677"/>
        <v>0</v>
      </c>
      <c r="R1954" s="191">
        <f t="shared" si="7677"/>
        <v>0</v>
      </c>
      <c r="S1954" s="191">
        <f t="shared" si="7677"/>
        <v>0</v>
      </c>
      <c r="T1954" s="191">
        <f t="shared" si="7677"/>
        <v>0</v>
      </c>
      <c r="U1954" s="191">
        <f t="shared" si="7677"/>
        <v>0</v>
      </c>
      <c r="V1954" s="223">
        <f t="shared" si="7539"/>
        <v>0</v>
      </c>
      <c r="W1954" s="191">
        <f t="shared" si="7638"/>
        <v>0</v>
      </c>
      <c r="X1954" s="191">
        <f t="shared" ref="X1954:AH1954" si="7678">ROUND((W1815+X1815)/2,2)</f>
        <v>0</v>
      </c>
      <c r="Y1954" s="191">
        <f t="shared" si="7678"/>
        <v>0</v>
      </c>
      <c r="Z1954" s="191">
        <f t="shared" si="7678"/>
        <v>0</v>
      </c>
      <c r="AA1954" s="191">
        <f t="shared" si="7678"/>
        <v>0</v>
      </c>
      <c r="AB1954" s="191">
        <f t="shared" si="7678"/>
        <v>0</v>
      </c>
      <c r="AC1954" s="191">
        <f t="shared" si="7678"/>
        <v>0</v>
      </c>
      <c r="AD1954" s="191">
        <f t="shared" si="7678"/>
        <v>0</v>
      </c>
      <c r="AE1954" s="191">
        <f t="shared" si="7678"/>
        <v>0</v>
      </c>
      <c r="AF1954" s="191">
        <f t="shared" si="7678"/>
        <v>0</v>
      </c>
      <c r="AG1954" s="191">
        <f t="shared" si="7678"/>
        <v>0</v>
      </c>
      <c r="AH1954" s="191">
        <f t="shared" si="7678"/>
        <v>0</v>
      </c>
      <c r="AI1954" s="223">
        <f t="shared" si="7640"/>
        <v>0</v>
      </c>
      <c r="AJ1954" s="191">
        <f t="shared" si="7641"/>
        <v>0</v>
      </c>
      <c r="AK1954" s="191">
        <f t="shared" ref="AK1954:AU1954" si="7679">ROUND((AJ1815+AK1815)/2,2)</f>
        <v>0</v>
      </c>
      <c r="AL1954" s="191">
        <f t="shared" si="7679"/>
        <v>0</v>
      </c>
      <c r="AM1954" s="191">
        <f t="shared" si="7679"/>
        <v>0</v>
      </c>
      <c r="AN1954" s="191">
        <f t="shared" si="7679"/>
        <v>0</v>
      </c>
      <c r="AO1954" s="191">
        <f t="shared" si="7679"/>
        <v>0</v>
      </c>
      <c r="AP1954" s="191">
        <f t="shared" si="7679"/>
        <v>0</v>
      </c>
      <c r="AQ1954" s="191">
        <f t="shared" si="7679"/>
        <v>0</v>
      </c>
      <c r="AR1954" s="191">
        <f t="shared" si="7679"/>
        <v>0</v>
      </c>
      <c r="AS1954" s="191">
        <f t="shared" si="7679"/>
        <v>0</v>
      </c>
      <c r="AT1954" s="191">
        <f t="shared" si="7679"/>
        <v>0</v>
      </c>
      <c r="AU1954" s="191">
        <f t="shared" si="7679"/>
        <v>0</v>
      </c>
      <c r="AV1954" s="223">
        <f t="shared" si="7542"/>
        <v>0</v>
      </c>
      <c r="AW1954" s="191">
        <f t="shared" si="7526"/>
        <v>0</v>
      </c>
      <c r="AX1954" s="191">
        <f t="shared" si="7527"/>
        <v>0</v>
      </c>
      <c r="AY1954" s="191">
        <f t="shared" si="7528"/>
        <v>0</v>
      </c>
      <c r="AZ1954" s="191">
        <f t="shared" si="7529"/>
        <v>0</v>
      </c>
      <c r="BA1954" s="191">
        <f t="shared" si="7530"/>
        <v>0</v>
      </c>
      <c r="BB1954" s="191">
        <f t="shared" si="7531"/>
        <v>0</v>
      </c>
      <c r="BC1954" s="191">
        <f t="shared" si="7532"/>
        <v>0</v>
      </c>
      <c r="BD1954" s="191">
        <f t="shared" si="7533"/>
        <v>0</v>
      </c>
      <c r="BE1954" s="191">
        <f t="shared" si="7534"/>
        <v>0</v>
      </c>
      <c r="BF1954" s="191">
        <f t="shared" si="7535"/>
        <v>0</v>
      </c>
      <c r="BG1954" s="191">
        <f t="shared" si="7536"/>
        <v>0</v>
      </c>
      <c r="BH1954" s="191">
        <f t="shared" si="7537"/>
        <v>0</v>
      </c>
      <c r="BI1954" s="223">
        <f t="shared" si="7543"/>
        <v>0</v>
      </c>
    </row>
    <row r="1955" spans="1:61" ht="15.75" hidden="1" customHeight="1" outlineLevel="1" x14ac:dyDescent="0.25">
      <c r="A1955" s="2">
        <f t="shared" si="7652"/>
        <v>109</v>
      </c>
      <c r="B1955" s="86">
        <f t="shared" si="7652"/>
        <v>0</v>
      </c>
      <c r="C1955" s="86">
        <f t="shared" si="7652"/>
        <v>0</v>
      </c>
      <c r="D1955" s="2">
        <f t="shared" si="7652"/>
        <v>0</v>
      </c>
      <c r="E1955" s="162">
        <f t="shared" si="7652"/>
        <v>0</v>
      </c>
      <c r="I1955" s="205">
        <v>0</v>
      </c>
      <c r="J1955" s="191">
        <f t="shared" ref="J1955:U1955" si="7680">ROUND((I1816+J1816)/2,0)</f>
        <v>0</v>
      </c>
      <c r="K1955" s="191">
        <f t="shared" si="7680"/>
        <v>0</v>
      </c>
      <c r="L1955" s="191">
        <f t="shared" si="7680"/>
        <v>0</v>
      </c>
      <c r="M1955" s="191">
        <f t="shared" si="7680"/>
        <v>0</v>
      </c>
      <c r="N1955" s="191">
        <f t="shared" si="7680"/>
        <v>0</v>
      </c>
      <c r="O1955" s="191">
        <f t="shared" si="7680"/>
        <v>0</v>
      </c>
      <c r="P1955" s="191">
        <f t="shared" si="7680"/>
        <v>0</v>
      </c>
      <c r="Q1955" s="191">
        <f t="shared" si="7680"/>
        <v>0</v>
      </c>
      <c r="R1955" s="191">
        <f t="shared" si="7680"/>
        <v>0</v>
      </c>
      <c r="S1955" s="191">
        <f t="shared" si="7680"/>
        <v>0</v>
      </c>
      <c r="T1955" s="191">
        <f t="shared" si="7680"/>
        <v>0</v>
      </c>
      <c r="U1955" s="191">
        <f t="shared" si="7680"/>
        <v>0</v>
      </c>
      <c r="V1955" s="223">
        <f t="shared" si="7539"/>
        <v>0</v>
      </c>
      <c r="W1955" s="191">
        <f t="shared" si="7638"/>
        <v>0</v>
      </c>
      <c r="X1955" s="191">
        <f t="shared" ref="X1955:AH1955" si="7681">ROUND((W1816+X1816)/2,2)</f>
        <v>0</v>
      </c>
      <c r="Y1955" s="191">
        <f t="shared" si="7681"/>
        <v>0</v>
      </c>
      <c r="Z1955" s="191">
        <f t="shared" si="7681"/>
        <v>0</v>
      </c>
      <c r="AA1955" s="191">
        <f t="shared" si="7681"/>
        <v>0</v>
      </c>
      <c r="AB1955" s="191">
        <f t="shared" si="7681"/>
        <v>0</v>
      </c>
      <c r="AC1955" s="191">
        <f t="shared" si="7681"/>
        <v>0</v>
      </c>
      <c r="AD1955" s="191">
        <f t="shared" si="7681"/>
        <v>0</v>
      </c>
      <c r="AE1955" s="191">
        <f t="shared" si="7681"/>
        <v>0</v>
      </c>
      <c r="AF1955" s="191">
        <f t="shared" si="7681"/>
        <v>0</v>
      </c>
      <c r="AG1955" s="191">
        <f t="shared" si="7681"/>
        <v>0</v>
      </c>
      <c r="AH1955" s="191">
        <f t="shared" si="7681"/>
        <v>0</v>
      </c>
      <c r="AI1955" s="223">
        <f t="shared" si="7640"/>
        <v>0</v>
      </c>
      <c r="AJ1955" s="191">
        <f t="shared" si="7641"/>
        <v>0</v>
      </c>
      <c r="AK1955" s="191">
        <f t="shared" ref="AK1955:AU1955" si="7682">ROUND((AJ1816+AK1816)/2,2)</f>
        <v>0</v>
      </c>
      <c r="AL1955" s="191">
        <f t="shared" si="7682"/>
        <v>0</v>
      </c>
      <c r="AM1955" s="191">
        <f t="shared" si="7682"/>
        <v>0</v>
      </c>
      <c r="AN1955" s="191">
        <f t="shared" si="7682"/>
        <v>0</v>
      </c>
      <c r="AO1955" s="191">
        <f t="shared" si="7682"/>
        <v>0</v>
      </c>
      <c r="AP1955" s="191">
        <f t="shared" si="7682"/>
        <v>0</v>
      </c>
      <c r="AQ1955" s="191">
        <f t="shared" si="7682"/>
        <v>0</v>
      </c>
      <c r="AR1955" s="191">
        <f t="shared" si="7682"/>
        <v>0</v>
      </c>
      <c r="AS1955" s="191">
        <f t="shared" si="7682"/>
        <v>0</v>
      </c>
      <c r="AT1955" s="191">
        <f t="shared" si="7682"/>
        <v>0</v>
      </c>
      <c r="AU1955" s="191">
        <f t="shared" si="7682"/>
        <v>0</v>
      </c>
      <c r="AV1955" s="223">
        <f t="shared" si="7542"/>
        <v>0</v>
      </c>
      <c r="AW1955" s="191">
        <f t="shared" si="7526"/>
        <v>0</v>
      </c>
      <c r="AX1955" s="191">
        <f t="shared" si="7527"/>
        <v>0</v>
      </c>
      <c r="AY1955" s="191">
        <f t="shared" si="7528"/>
        <v>0</v>
      </c>
      <c r="AZ1955" s="191">
        <f t="shared" si="7529"/>
        <v>0</v>
      </c>
      <c r="BA1955" s="191">
        <f t="shared" si="7530"/>
        <v>0</v>
      </c>
      <c r="BB1955" s="191">
        <f t="shared" si="7531"/>
        <v>0</v>
      </c>
      <c r="BC1955" s="191">
        <f t="shared" si="7532"/>
        <v>0</v>
      </c>
      <c r="BD1955" s="191">
        <f t="shared" si="7533"/>
        <v>0</v>
      </c>
      <c r="BE1955" s="191">
        <f t="shared" si="7534"/>
        <v>0</v>
      </c>
      <c r="BF1955" s="191">
        <f t="shared" si="7535"/>
        <v>0</v>
      </c>
      <c r="BG1955" s="191">
        <f t="shared" si="7536"/>
        <v>0</v>
      </c>
      <c r="BH1955" s="191">
        <f t="shared" si="7537"/>
        <v>0</v>
      </c>
      <c r="BI1955" s="223">
        <f t="shared" si="7543"/>
        <v>0</v>
      </c>
    </row>
    <row r="1956" spans="1:61" ht="15.75" hidden="1" customHeight="1" outlineLevel="1" x14ac:dyDescent="0.25">
      <c r="A1956" s="2">
        <f t="shared" ref="A1956:E1965" si="7683">A1817</f>
        <v>110</v>
      </c>
      <c r="B1956" s="86">
        <f t="shared" si="7683"/>
        <v>0</v>
      </c>
      <c r="C1956" s="86">
        <f t="shared" si="7683"/>
        <v>0</v>
      </c>
      <c r="D1956" s="2">
        <f t="shared" si="7683"/>
        <v>0</v>
      </c>
      <c r="E1956" s="162">
        <f t="shared" si="7683"/>
        <v>0</v>
      </c>
      <c r="I1956" s="205">
        <v>0</v>
      </c>
      <c r="J1956" s="191">
        <f t="shared" ref="J1956:U1956" si="7684">ROUND((I1817+J1817)/2,0)</f>
        <v>0</v>
      </c>
      <c r="K1956" s="191">
        <f t="shared" si="7684"/>
        <v>0</v>
      </c>
      <c r="L1956" s="191">
        <f t="shared" si="7684"/>
        <v>0</v>
      </c>
      <c r="M1956" s="191">
        <f t="shared" si="7684"/>
        <v>0</v>
      </c>
      <c r="N1956" s="191">
        <f t="shared" si="7684"/>
        <v>0</v>
      </c>
      <c r="O1956" s="191">
        <f t="shared" si="7684"/>
        <v>0</v>
      </c>
      <c r="P1956" s="191">
        <f t="shared" si="7684"/>
        <v>0</v>
      </c>
      <c r="Q1956" s="191">
        <f t="shared" si="7684"/>
        <v>0</v>
      </c>
      <c r="R1956" s="191">
        <f t="shared" si="7684"/>
        <v>0</v>
      </c>
      <c r="S1956" s="191">
        <f t="shared" si="7684"/>
        <v>0</v>
      </c>
      <c r="T1956" s="191">
        <f t="shared" si="7684"/>
        <v>0</v>
      </c>
      <c r="U1956" s="191">
        <f t="shared" si="7684"/>
        <v>0</v>
      </c>
      <c r="V1956" s="223">
        <f t="shared" si="7539"/>
        <v>0</v>
      </c>
      <c r="W1956" s="191">
        <f t="shared" si="7638"/>
        <v>0</v>
      </c>
      <c r="X1956" s="191">
        <f t="shared" ref="X1956:AH1956" si="7685">ROUND((W1817+X1817)/2,2)</f>
        <v>0</v>
      </c>
      <c r="Y1956" s="191">
        <f t="shared" si="7685"/>
        <v>0</v>
      </c>
      <c r="Z1956" s="191">
        <f t="shared" si="7685"/>
        <v>0</v>
      </c>
      <c r="AA1956" s="191">
        <f t="shared" si="7685"/>
        <v>0</v>
      </c>
      <c r="AB1956" s="191">
        <f t="shared" si="7685"/>
        <v>0</v>
      </c>
      <c r="AC1956" s="191">
        <f t="shared" si="7685"/>
        <v>0</v>
      </c>
      <c r="AD1956" s="191">
        <f t="shared" si="7685"/>
        <v>0</v>
      </c>
      <c r="AE1956" s="191">
        <f t="shared" si="7685"/>
        <v>0</v>
      </c>
      <c r="AF1956" s="191">
        <f t="shared" si="7685"/>
        <v>0</v>
      </c>
      <c r="AG1956" s="191">
        <f t="shared" si="7685"/>
        <v>0</v>
      </c>
      <c r="AH1956" s="191">
        <f t="shared" si="7685"/>
        <v>0</v>
      </c>
      <c r="AI1956" s="223">
        <f t="shared" si="7640"/>
        <v>0</v>
      </c>
      <c r="AJ1956" s="191">
        <f t="shared" si="7641"/>
        <v>0</v>
      </c>
      <c r="AK1956" s="191">
        <f t="shared" ref="AK1956:AU1956" si="7686">ROUND((AJ1817+AK1817)/2,2)</f>
        <v>0</v>
      </c>
      <c r="AL1956" s="191">
        <f t="shared" si="7686"/>
        <v>0</v>
      </c>
      <c r="AM1956" s="191">
        <f t="shared" si="7686"/>
        <v>0</v>
      </c>
      <c r="AN1956" s="191">
        <f t="shared" si="7686"/>
        <v>0</v>
      </c>
      <c r="AO1956" s="191">
        <f t="shared" si="7686"/>
        <v>0</v>
      </c>
      <c r="AP1956" s="191">
        <f t="shared" si="7686"/>
        <v>0</v>
      </c>
      <c r="AQ1956" s="191">
        <f t="shared" si="7686"/>
        <v>0</v>
      </c>
      <c r="AR1956" s="191">
        <f t="shared" si="7686"/>
        <v>0</v>
      </c>
      <c r="AS1956" s="191">
        <f t="shared" si="7686"/>
        <v>0</v>
      </c>
      <c r="AT1956" s="191">
        <f t="shared" si="7686"/>
        <v>0</v>
      </c>
      <c r="AU1956" s="191">
        <f t="shared" si="7686"/>
        <v>0</v>
      </c>
      <c r="AV1956" s="223">
        <f t="shared" si="7542"/>
        <v>0</v>
      </c>
      <c r="AW1956" s="191">
        <f t="shared" si="7526"/>
        <v>0</v>
      </c>
      <c r="AX1956" s="191">
        <f t="shared" si="7527"/>
        <v>0</v>
      </c>
      <c r="AY1956" s="191">
        <f t="shared" si="7528"/>
        <v>0</v>
      </c>
      <c r="AZ1956" s="191">
        <f t="shared" si="7529"/>
        <v>0</v>
      </c>
      <c r="BA1956" s="191">
        <f t="shared" si="7530"/>
        <v>0</v>
      </c>
      <c r="BB1956" s="191">
        <f t="shared" si="7531"/>
        <v>0</v>
      </c>
      <c r="BC1956" s="191">
        <f t="shared" si="7532"/>
        <v>0</v>
      </c>
      <c r="BD1956" s="191">
        <f t="shared" si="7533"/>
        <v>0</v>
      </c>
      <c r="BE1956" s="191">
        <f t="shared" si="7534"/>
        <v>0</v>
      </c>
      <c r="BF1956" s="191">
        <f t="shared" si="7535"/>
        <v>0</v>
      </c>
      <c r="BG1956" s="191">
        <f t="shared" si="7536"/>
        <v>0</v>
      </c>
      <c r="BH1956" s="191">
        <f t="shared" si="7537"/>
        <v>0</v>
      </c>
      <c r="BI1956" s="223">
        <f t="shared" si="7543"/>
        <v>0</v>
      </c>
    </row>
    <row r="1957" spans="1:61" ht="15.75" hidden="1" customHeight="1" outlineLevel="1" x14ac:dyDescent="0.25">
      <c r="A1957" s="2">
        <f t="shared" si="7683"/>
        <v>111</v>
      </c>
      <c r="B1957" s="86">
        <f t="shared" si="7683"/>
        <v>0</v>
      </c>
      <c r="C1957" s="86">
        <f t="shared" si="7683"/>
        <v>0</v>
      </c>
      <c r="D1957" s="2">
        <f t="shared" si="7683"/>
        <v>0</v>
      </c>
      <c r="E1957" s="162">
        <f t="shared" si="7683"/>
        <v>0</v>
      </c>
      <c r="I1957" s="205">
        <v>0</v>
      </c>
      <c r="J1957" s="191">
        <f t="shared" ref="J1957:U1957" si="7687">ROUND((I1818+J1818)/2,0)</f>
        <v>0</v>
      </c>
      <c r="K1957" s="191">
        <f t="shared" si="7687"/>
        <v>0</v>
      </c>
      <c r="L1957" s="191">
        <f t="shared" si="7687"/>
        <v>0</v>
      </c>
      <c r="M1957" s="191">
        <f t="shared" si="7687"/>
        <v>0</v>
      </c>
      <c r="N1957" s="191">
        <f t="shared" si="7687"/>
        <v>0</v>
      </c>
      <c r="O1957" s="191">
        <f t="shared" si="7687"/>
        <v>0</v>
      </c>
      <c r="P1957" s="191">
        <f t="shared" si="7687"/>
        <v>0</v>
      </c>
      <c r="Q1957" s="191">
        <f t="shared" si="7687"/>
        <v>0</v>
      </c>
      <c r="R1957" s="191">
        <f t="shared" si="7687"/>
        <v>0</v>
      </c>
      <c r="S1957" s="191">
        <f t="shared" si="7687"/>
        <v>0</v>
      </c>
      <c r="T1957" s="191">
        <f t="shared" si="7687"/>
        <v>0</v>
      </c>
      <c r="U1957" s="191">
        <f t="shared" si="7687"/>
        <v>0</v>
      </c>
      <c r="V1957" s="223">
        <f t="shared" si="7539"/>
        <v>0</v>
      </c>
      <c r="W1957" s="191">
        <f t="shared" si="7638"/>
        <v>0</v>
      </c>
      <c r="X1957" s="191">
        <f t="shared" ref="X1957:AH1957" si="7688">ROUND((W1818+X1818)/2,2)</f>
        <v>0</v>
      </c>
      <c r="Y1957" s="191">
        <f t="shared" si="7688"/>
        <v>0</v>
      </c>
      <c r="Z1957" s="191">
        <f t="shared" si="7688"/>
        <v>0</v>
      </c>
      <c r="AA1957" s="191">
        <f t="shared" si="7688"/>
        <v>0</v>
      </c>
      <c r="AB1957" s="191">
        <f t="shared" si="7688"/>
        <v>0</v>
      </c>
      <c r="AC1957" s="191">
        <f t="shared" si="7688"/>
        <v>0</v>
      </c>
      <c r="AD1957" s="191">
        <f t="shared" si="7688"/>
        <v>0</v>
      </c>
      <c r="AE1957" s="191">
        <f t="shared" si="7688"/>
        <v>0</v>
      </c>
      <c r="AF1957" s="191">
        <f t="shared" si="7688"/>
        <v>0</v>
      </c>
      <c r="AG1957" s="191">
        <f t="shared" si="7688"/>
        <v>0</v>
      </c>
      <c r="AH1957" s="191">
        <f t="shared" si="7688"/>
        <v>0</v>
      </c>
      <c r="AI1957" s="223">
        <f t="shared" si="7640"/>
        <v>0</v>
      </c>
      <c r="AJ1957" s="191">
        <f t="shared" si="7641"/>
        <v>0</v>
      </c>
      <c r="AK1957" s="191">
        <f t="shared" ref="AK1957:AU1957" si="7689">ROUND((AJ1818+AK1818)/2,2)</f>
        <v>0</v>
      </c>
      <c r="AL1957" s="191">
        <f t="shared" si="7689"/>
        <v>0</v>
      </c>
      <c r="AM1957" s="191">
        <f t="shared" si="7689"/>
        <v>0</v>
      </c>
      <c r="AN1957" s="191">
        <f t="shared" si="7689"/>
        <v>0</v>
      </c>
      <c r="AO1957" s="191">
        <f t="shared" si="7689"/>
        <v>0</v>
      </c>
      <c r="AP1957" s="191">
        <f t="shared" si="7689"/>
        <v>0</v>
      </c>
      <c r="AQ1957" s="191">
        <f t="shared" si="7689"/>
        <v>0</v>
      </c>
      <c r="AR1957" s="191">
        <f t="shared" si="7689"/>
        <v>0</v>
      </c>
      <c r="AS1957" s="191">
        <f t="shared" si="7689"/>
        <v>0</v>
      </c>
      <c r="AT1957" s="191">
        <f t="shared" si="7689"/>
        <v>0</v>
      </c>
      <c r="AU1957" s="191">
        <f t="shared" si="7689"/>
        <v>0</v>
      </c>
      <c r="AV1957" s="223">
        <f t="shared" si="7542"/>
        <v>0</v>
      </c>
      <c r="AW1957" s="191">
        <f t="shared" si="7526"/>
        <v>0</v>
      </c>
      <c r="AX1957" s="191">
        <f t="shared" si="7527"/>
        <v>0</v>
      </c>
      <c r="AY1957" s="191">
        <f t="shared" si="7528"/>
        <v>0</v>
      </c>
      <c r="AZ1957" s="191">
        <f t="shared" si="7529"/>
        <v>0</v>
      </c>
      <c r="BA1957" s="191">
        <f t="shared" si="7530"/>
        <v>0</v>
      </c>
      <c r="BB1957" s="191">
        <f t="shared" si="7531"/>
        <v>0</v>
      </c>
      <c r="BC1957" s="191">
        <f t="shared" si="7532"/>
        <v>0</v>
      </c>
      <c r="BD1957" s="191">
        <f t="shared" si="7533"/>
        <v>0</v>
      </c>
      <c r="BE1957" s="191">
        <f t="shared" si="7534"/>
        <v>0</v>
      </c>
      <c r="BF1957" s="191">
        <f t="shared" si="7535"/>
        <v>0</v>
      </c>
      <c r="BG1957" s="191">
        <f t="shared" si="7536"/>
        <v>0</v>
      </c>
      <c r="BH1957" s="191">
        <f t="shared" si="7537"/>
        <v>0</v>
      </c>
      <c r="BI1957" s="223">
        <f t="shared" si="7543"/>
        <v>0</v>
      </c>
    </row>
    <row r="1958" spans="1:61" ht="15.75" hidden="1" customHeight="1" outlineLevel="1" x14ac:dyDescent="0.25">
      <c r="A1958" s="2">
        <f t="shared" si="7683"/>
        <v>112</v>
      </c>
      <c r="B1958" s="86">
        <f t="shared" si="7683"/>
        <v>0</v>
      </c>
      <c r="C1958" s="86">
        <f t="shared" si="7683"/>
        <v>0</v>
      </c>
      <c r="D1958" s="2">
        <f t="shared" si="7683"/>
        <v>0</v>
      </c>
      <c r="E1958" s="162">
        <f t="shared" si="7683"/>
        <v>0</v>
      </c>
      <c r="I1958" s="205">
        <v>0</v>
      </c>
      <c r="J1958" s="191">
        <f t="shared" ref="J1958:U1958" si="7690">ROUND((I1819+J1819)/2,0)</f>
        <v>0</v>
      </c>
      <c r="K1958" s="191">
        <f t="shared" si="7690"/>
        <v>0</v>
      </c>
      <c r="L1958" s="191">
        <f t="shared" si="7690"/>
        <v>0</v>
      </c>
      <c r="M1958" s="191">
        <f t="shared" si="7690"/>
        <v>0</v>
      </c>
      <c r="N1958" s="191">
        <f t="shared" si="7690"/>
        <v>0</v>
      </c>
      <c r="O1958" s="191">
        <f t="shared" si="7690"/>
        <v>0</v>
      </c>
      <c r="P1958" s="191">
        <f t="shared" si="7690"/>
        <v>0</v>
      </c>
      <c r="Q1958" s="191">
        <f t="shared" si="7690"/>
        <v>0</v>
      </c>
      <c r="R1958" s="191">
        <f t="shared" si="7690"/>
        <v>0</v>
      </c>
      <c r="S1958" s="191">
        <f t="shared" si="7690"/>
        <v>0</v>
      </c>
      <c r="T1958" s="191">
        <f t="shared" si="7690"/>
        <v>0</v>
      </c>
      <c r="U1958" s="191">
        <f t="shared" si="7690"/>
        <v>0</v>
      </c>
      <c r="V1958" s="223">
        <f t="shared" si="7539"/>
        <v>0</v>
      </c>
      <c r="W1958" s="191">
        <f t="shared" si="7638"/>
        <v>0</v>
      </c>
      <c r="X1958" s="191">
        <f t="shared" ref="X1958:AH1958" si="7691">ROUND((W1819+X1819)/2,2)</f>
        <v>0</v>
      </c>
      <c r="Y1958" s="191">
        <f t="shared" si="7691"/>
        <v>0</v>
      </c>
      <c r="Z1958" s="191">
        <f t="shared" si="7691"/>
        <v>0</v>
      </c>
      <c r="AA1958" s="191">
        <f t="shared" si="7691"/>
        <v>0</v>
      </c>
      <c r="AB1958" s="191">
        <f t="shared" si="7691"/>
        <v>0</v>
      </c>
      <c r="AC1958" s="191">
        <f t="shared" si="7691"/>
        <v>0</v>
      </c>
      <c r="AD1958" s="191">
        <f t="shared" si="7691"/>
        <v>0</v>
      </c>
      <c r="AE1958" s="191">
        <f t="shared" si="7691"/>
        <v>0</v>
      </c>
      <c r="AF1958" s="191">
        <f t="shared" si="7691"/>
        <v>0</v>
      </c>
      <c r="AG1958" s="191">
        <f t="shared" si="7691"/>
        <v>0</v>
      </c>
      <c r="AH1958" s="191">
        <f t="shared" si="7691"/>
        <v>0</v>
      </c>
      <c r="AI1958" s="223">
        <f t="shared" si="7640"/>
        <v>0</v>
      </c>
      <c r="AJ1958" s="191">
        <f t="shared" si="7641"/>
        <v>0</v>
      </c>
      <c r="AK1958" s="191">
        <f t="shared" ref="AK1958:AU1958" si="7692">ROUND((AJ1819+AK1819)/2,2)</f>
        <v>0</v>
      </c>
      <c r="AL1958" s="191">
        <f t="shared" si="7692"/>
        <v>0</v>
      </c>
      <c r="AM1958" s="191">
        <f t="shared" si="7692"/>
        <v>0</v>
      </c>
      <c r="AN1958" s="191">
        <f t="shared" si="7692"/>
        <v>0</v>
      </c>
      <c r="AO1958" s="191">
        <f t="shared" si="7692"/>
        <v>0</v>
      </c>
      <c r="AP1958" s="191">
        <f t="shared" si="7692"/>
        <v>0</v>
      </c>
      <c r="AQ1958" s="191">
        <f t="shared" si="7692"/>
        <v>0</v>
      </c>
      <c r="AR1958" s="191">
        <f t="shared" si="7692"/>
        <v>0</v>
      </c>
      <c r="AS1958" s="191">
        <f t="shared" si="7692"/>
        <v>0</v>
      </c>
      <c r="AT1958" s="191">
        <f t="shared" si="7692"/>
        <v>0</v>
      </c>
      <c r="AU1958" s="191">
        <f t="shared" si="7692"/>
        <v>0</v>
      </c>
      <c r="AV1958" s="223">
        <f t="shared" si="7542"/>
        <v>0</v>
      </c>
      <c r="AW1958" s="191">
        <f t="shared" si="7526"/>
        <v>0</v>
      </c>
      <c r="AX1958" s="191">
        <f t="shared" si="7527"/>
        <v>0</v>
      </c>
      <c r="AY1958" s="191">
        <f t="shared" si="7528"/>
        <v>0</v>
      </c>
      <c r="AZ1958" s="191">
        <f t="shared" si="7529"/>
        <v>0</v>
      </c>
      <c r="BA1958" s="191">
        <f t="shared" si="7530"/>
        <v>0</v>
      </c>
      <c r="BB1958" s="191">
        <f t="shared" si="7531"/>
        <v>0</v>
      </c>
      <c r="BC1958" s="191">
        <f t="shared" si="7532"/>
        <v>0</v>
      </c>
      <c r="BD1958" s="191">
        <f t="shared" si="7533"/>
        <v>0</v>
      </c>
      <c r="BE1958" s="191">
        <f t="shared" si="7534"/>
        <v>0</v>
      </c>
      <c r="BF1958" s="191">
        <f t="shared" si="7535"/>
        <v>0</v>
      </c>
      <c r="BG1958" s="191">
        <f t="shared" si="7536"/>
        <v>0</v>
      </c>
      <c r="BH1958" s="191">
        <f t="shared" si="7537"/>
        <v>0</v>
      </c>
      <c r="BI1958" s="223">
        <f t="shared" si="7543"/>
        <v>0</v>
      </c>
    </row>
    <row r="1959" spans="1:61" ht="15.75" hidden="1" customHeight="1" outlineLevel="1" x14ac:dyDescent="0.25">
      <c r="A1959" s="2">
        <f t="shared" si="7683"/>
        <v>113</v>
      </c>
      <c r="B1959" s="86">
        <f t="shared" si="7683"/>
        <v>0</v>
      </c>
      <c r="C1959" s="86">
        <f t="shared" si="7683"/>
        <v>0</v>
      </c>
      <c r="D1959" s="2">
        <f t="shared" si="7683"/>
        <v>0</v>
      </c>
      <c r="E1959" s="162">
        <f t="shared" si="7683"/>
        <v>0</v>
      </c>
      <c r="I1959" s="205">
        <v>0</v>
      </c>
      <c r="J1959" s="191">
        <f t="shared" ref="J1959:U1959" si="7693">ROUND((I1820+J1820)/2,0)</f>
        <v>0</v>
      </c>
      <c r="K1959" s="191">
        <f t="shared" si="7693"/>
        <v>0</v>
      </c>
      <c r="L1959" s="191">
        <f t="shared" si="7693"/>
        <v>0</v>
      </c>
      <c r="M1959" s="191">
        <f t="shared" si="7693"/>
        <v>0</v>
      </c>
      <c r="N1959" s="191">
        <f t="shared" si="7693"/>
        <v>0</v>
      </c>
      <c r="O1959" s="191">
        <f t="shared" si="7693"/>
        <v>0</v>
      </c>
      <c r="P1959" s="191">
        <f t="shared" si="7693"/>
        <v>0</v>
      </c>
      <c r="Q1959" s="191">
        <f t="shared" si="7693"/>
        <v>0</v>
      </c>
      <c r="R1959" s="191">
        <f t="shared" si="7693"/>
        <v>0</v>
      </c>
      <c r="S1959" s="191">
        <f t="shared" si="7693"/>
        <v>0</v>
      </c>
      <c r="T1959" s="191">
        <f t="shared" si="7693"/>
        <v>0</v>
      </c>
      <c r="U1959" s="191">
        <f t="shared" si="7693"/>
        <v>0</v>
      </c>
      <c r="V1959" s="223">
        <f t="shared" si="7539"/>
        <v>0</v>
      </c>
      <c r="W1959" s="191">
        <f t="shared" si="7638"/>
        <v>0</v>
      </c>
      <c r="X1959" s="191">
        <f t="shared" ref="X1959:AH1959" si="7694">ROUND((W1820+X1820)/2,2)</f>
        <v>0</v>
      </c>
      <c r="Y1959" s="191">
        <f t="shared" si="7694"/>
        <v>0</v>
      </c>
      <c r="Z1959" s="191">
        <f t="shared" si="7694"/>
        <v>0</v>
      </c>
      <c r="AA1959" s="191">
        <f t="shared" si="7694"/>
        <v>0</v>
      </c>
      <c r="AB1959" s="191">
        <f t="shared" si="7694"/>
        <v>0</v>
      </c>
      <c r="AC1959" s="191">
        <f t="shared" si="7694"/>
        <v>0</v>
      </c>
      <c r="AD1959" s="191">
        <f t="shared" si="7694"/>
        <v>0</v>
      </c>
      <c r="AE1959" s="191">
        <f t="shared" si="7694"/>
        <v>0</v>
      </c>
      <c r="AF1959" s="191">
        <f t="shared" si="7694"/>
        <v>0</v>
      </c>
      <c r="AG1959" s="191">
        <f t="shared" si="7694"/>
        <v>0</v>
      </c>
      <c r="AH1959" s="191">
        <f t="shared" si="7694"/>
        <v>0</v>
      </c>
      <c r="AI1959" s="223">
        <f t="shared" si="7640"/>
        <v>0</v>
      </c>
      <c r="AJ1959" s="191">
        <f t="shared" si="7641"/>
        <v>0</v>
      </c>
      <c r="AK1959" s="191">
        <f t="shared" ref="AK1959:AU1959" si="7695">ROUND((AJ1820+AK1820)/2,2)</f>
        <v>0</v>
      </c>
      <c r="AL1959" s="191">
        <f t="shared" si="7695"/>
        <v>0</v>
      </c>
      <c r="AM1959" s="191">
        <f t="shared" si="7695"/>
        <v>0</v>
      </c>
      <c r="AN1959" s="191">
        <f t="shared" si="7695"/>
        <v>0</v>
      </c>
      <c r="AO1959" s="191">
        <f t="shared" si="7695"/>
        <v>0</v>
      </c>
      <c r="AP1959" s="191">
        <f t="shared" si="7695"/>
        <v>0</v>
      </c>
      <c r="AQ1959" s="191">
        <f t="shared" si="7695"/>
        <v>0</v>
      </c>
      <c r="AR1959" s="191">
        <f t="shared" si="7695"/>
        <v>0</v>
      </c>
      <c r="AS1959" s="191">
        <f t="shared" si="7695"/>
        <v>0</v>
      </c>
      <c r="AT1959" s="191">
        <f t="shared" si="7695"/>
        <v>0</v>
      </c>
      <c r="AU1959" s="191">
        <f t="shared" si="7695"/>
        <v>0</v>
      </c>
      <c r="AV1959" s="223">
        <f t="shared" si="7542"/>
        <v>0</v>
      </c>
      <c r="AW1959" s="191">
        <f t="shared" si="7526"/>
        <v>0</v>
      </c>
      <c r="AX1959" s="191">
        <f t="shared" si="7527"/>
        <v>0</v>
      </c>
      <c r="AY1959" s="191">
        <f t="shared" si="7528"/>
        <v>0</v>
      </c>
      <c r="AZ1959" s="191">
        <f t="shared" si="7529"/>
        <v>0</v>
      </c>
      <c r="BA1959" s="191">
        <f t="shared" si="7530"/>
        <v>0</v>
      </c>
      <c r="BB1959" s="191">
        <f t="shared" si="7531"/>
        <v>0</v>
      </c>
      <c r="BC1959" s="191">
        <f t="shared" si="7532"/>
        <v>0</v>
      </c>
      <c r="BD1959" s="191">
        <f t="shared" si="7533"/>
        <v>0</v>
      </c>
      <c r="BE1959" s="191">
        <f t="shared" si="7534"/>
        <v>0</v>
      </c>
      <c r="BF1959" s="191">
        <f t="shared" si="7535"/>
        <v>0</v>
      </c>
      <c r="BG1959" s="191">
        <f t="shared" si="7536"/>
        <v>0</v>
      </c>
      <c r="BH1959" s="191">
        <f t="shared" si="7537"/>
        <v>0</v>
      </c>
      <c r="BI1959" s="223">
        <f t="shared" si="7543"/>
        <v>0</v>
      </c>
    </row>
    <row r="1960" spans="1:61" ht="15.75" hidden="1" customHeight="1" outlineLevel="1" x14ac:dyDescent="0.25">
      <c r="A1960" s="2">
        <f t="shared" si="7683"/>
        <v>114</v>
      </c>
      <c r="B1960" s="86">
        <f t="shared" si="7683"/>
        <v>0</v>
      </c>
      <c r="C1960" s="86">
        <f t="shared" si="7683"/>
        <v>0</v>
      </c>
      <c r="D1960" s="2">
        <f t="shared" si="7683"/>
        <v>0</v>
      </c>
      <c r="E1960" s="162">
        <f t="shared" si="7683"/>
        <v>0</v>
      </c>
      <c r="I1960" s="205">
        <v>0</v>
      </c>
      <c r="J1960" s="191">
        <f t="shared" ref="J1960:U1960" si="7696">ROUND((I1821+J1821)/2,0)</f>
        <v>0</v>
      </c>
      <c r="K1960" s="191">
        <f t="shared" si="7696"/>
        <v>0</v>
      </c>
      <c r="L1960" s="191">
        <f t="shared" si="7696"/>
        <v>0</v>
      </c>
      <c r="M1960" s="191">
        <f t="shared" si="7696"/>
        <v>0</v>
      </c>
      <c r="N1960" s="191">
        <f t="shared" si="7696"/>
        <v>0</v>
      </c>
      <c r="O1960" s="191">
        <f t="shared" si="7696"/>
        <v>0</v>
      </c>
      <c r="P1960" s="191">
        <f t="shared" si="7696"/>
        <v>0</v>
      </c>
      <c r="Q1960" s="191">
        <f t="shared" si="7696"/>
        <v>0</v>
      </c>
      <c r="R1960" s="191">
        <f t="shared" si="7696"/>
        <v>0</v>
      </c>
      <c r="S1960" s="191">
        <f t="shared" si="7696"/>
        <v>0</v>
      </c>
      <c r="T1960" s="191">
        <f t="shared" si="7696"/>
        <v>0</v>
      </c>
      <c r="U1960" s="191">
        <f t="shared" si="7696"/>
        <v>0</v>
      </c>
      <c r="V1960" s="223">
        <f t="shared" si="7539"/>
        <v>0</v>
      </c>
      <c r="W1960" s="191">
        <f t="shared" si="7638"/>
        <v>0</v>
      </c>
      <c r="X1960" s="191">
        <f t="shared" ref="X1960:AH1960" si="7697">ROUND((W1821+X1821)/2,2)</f>
        <v>0</v>
      </c>
      <c r="Y1960" s="191">
        <f t="shared" si="7697"/>
        <v>0</v>
      </c>
      <c r="Z1960" s="191">
        <f t="shared" si="7697"/>
        <v>0</v>
      </c>
      <c r="AA1960" s="191">
        <f t="shared" si="7697"/>
        <v>0</v>
      </c>
      <c r="AB1960" s="191">
        <f t="shared" si="7697"/>
        <v>0</v>
      </c>
      <c r="AC1960" s="191">
        <f t="shared" si="7697"/>
        <v>0</v>
      </c>
      <c r="AD1960" s="191">
        <f t="shared" si="7697"/>
        <v>0</v>
      </c>
      <c r="AE1960" s="191">
        <f t="shared" si="7697"/>
        <v>0</v>
      </c>
      <c r="AF1960" s="191">
        <f t="shared" si="7697"/>
        <v>0</v>
      </c>
      <c r="AG1960" s="191">
        <f t="shared" si="7697"/>
        <v>0</v>
      </c>
      <c r="AH1960" s="191">
        <f t="shared" si="7697"/>
        <v>0</v>
      </c>
      <c r="AI1960" s="223">
        <f t="shared" si="7640"/>
        <v>0</v>
      </c>
      <c r="AJ1960" s="191">
        <f t="shared" si="7641"/>
        <v>0</v>
      </c>
      <c r="AK1960" s="191">
        <f t="shared" ref="AK1960:AU1960" si="7698">ROUND((AJ1821+AK1821)/2,2)</f>
        <v>0</v>
      </c>
      <c r="AL1960" s="191">
        <f t="shared" si="7698"/>
        <v>0</v>
      </c>
      <c r="AM1960" s="191">
        <f t="shared" si="7698"/>
        <v>0</v>
      </c>
      <c r="AN1960" s="191">
        <f t="shared" si="7698"/>
        <v>0</v>
      </c>
      <c r="AO1960" s="191">
        <f t="shared" si="7698"/>
        <v>0</v>
      </c>
      <c r="AP1960" s="191">
        <f t="shared" si="7698"/>
        <v>0</v>
      </c>
      <c r="AQ1960" s="191">
        <f t="shared" si="7698"/>
        <v>0</v>
      </c>
      <c r="AR1960" s="191">
        <f t="shared" si="7698"/>
        <v>0</v>
      </c>
      <c r="AS1960" s="191">
        <f t="shared" si="7698"/>
        <v>0</v>
      </c>
      <c r="AT1960" s="191">
        <f t="shared" si="7698"/>
        <v>0</v>
      </c>
      <c r="AU1960" s="191">
        <f t="shared" si="7698"/>
        <v>0</v>
      </c>
      <c r="AV1960" s="223">
        <f t="shared" si="7542"/>
        <v>0</v>
      </c>
      <c r="AW1960" s="191">
        <f t="shared" si="7526"/>
        <v>0</v>
      </c>
      <c r="AX1960" s="191">
        <f t="shared" si="7527"/>
        <v>0</v>
      </c>
      <c r="AY1960" s="191">
        <f t="shared" si="7528"/>
        <v>0</v>
      </c>
      <c r="AZ1960" s="191">
        <f t="shared" si="7529"/>
        <v>0</v>
      </c>
      <c r="BA1960" s="191">
        <f t="shared" si="7530"/>
        <v>0</v>
      </c>
      <c r="BB1960" s="191">
        <f t="shared" si="7531"/>
        <v>0</v>
      </c>
      <c r="BC1960" s="191">
        <f t="shared" si="7532"/>
        <v>0</v>
      </c>
      <c r="BD1960" s="191">
        <f t="shared" si="7533"/>
        <v>0</v>
      </c>
      <c r="BE1960" s="191">
        <f t="shared" si="7534"/>
        <v>0</v>
      </c>
      <c r="BF1960" s="191">
        <f t="shared" si="7535"/>
        <v>0</v>
      </c>
      <c r="BG1960" s="191">
        <f t="shared" si="7536"/>
        <v>0</v>
      </c>
      <c r="BH1960" s="191">
        <f t="shared" si="7537"/>
        <v>0</v>
      </c>
      <c r="BI1960" s="223">
        <f t="shared" si="7543"/>
        <v>0</v>
      </c>
    </row>
    <row r="1961" spans="1:61" ht="15.75" hidden="1" customHeight="1" outlineLevel="1" x14ac:dyDescent="0.25">
      <c r="A1961" s="2">
        <f t="shared" si="7683"/>
        <v>115</v>
      </c>
      <c r="B1961" s="86">
        <f t="shared" si="7683"/>
        <v>0</v>
      </c>
      <c r="C1961" s="86">
        <f t="shared" si="7683"/>
        <v>0</v>
      </c>
      <c r="D1961" s="2">
        <f t="shared" si="7683"/>
        <v>0</v>
      </c>
      <c r="E1961" s="162">
        <f t="shared" si="7683"/>
        <v>0</v>
      </c>
      <c r="I1961" s="205">
        <v>0</v>
      </c>
      <c r="J1961" s="191">
        <f t="shared" ref="J1961:U1961" si="7699">ROUND((I1822+J1822)/2,0)</f>
        <v>0</v>
      </c>
      <c r="K1961" s="191">
        <f t="shared" si="7699"/>
        <v>0</v>
      </c>
      <c r="L1961" s="191">
        <f t="shared" si="7699"/>
        <v>0</v>
      </c>
      <c r="M1961" s="191">
        <f t="shared" si="7699"/>
        <v>0</v>
      </c>
      <c r="N1961" s="191">
        <f t="shared" si="7699"/>
        <v>0</v>
      </c>
      <c r="O1961" s="191">
        <f t="shared" si="7699"/>
        <v>0</v>
      </c>
      <c r="P1961" s="191">
        <f t="shared" si="7699"/>
        <v>0</v>
      </c>
      <c r="Q1961" s="191">
        <f t="shared" si="7699"/>
        <v>0</v>
      </c>
      <c r="R1961" s="191">
        <f t="shared" si="7699"/>
        <v>0</v>
      </c>
      <c r="S1961" s="191">
        <f t="shared" si="7699"/>
        <v>0</v>
      </c>
      <c r="T1961" s="191">
        <f t="shared" si="7699"/>
        <v>0</v>
      </c>
      <c r="U1961" s="191">
        <f t="shared" si="7699"/>
        <v>0</v>
      </c>
      <c r="V1961" s="223">
        <f t="shared" si="7539"/>
        <v>0</v>
      </c>
      <c r="W1961" s="191">
        <f t="shared" si="7638"/>
        <v>0</v>
      </c>
      <c r="X1961" s="191">
        <f t="shared" ref="X1961:AH1961" si="7700">ROUND((W1822+X1822)/2,2)</f>
        <v>0</v>
      </c>
      <c r="Y1961" s="191">
        <f t="shared" si="7700"/>
        <v>0</v>
      </c>
      <c r="Z1961" s="191">
        <f t="shared" si="7700"/>
        <v>0</v>
      </c>
      <c r="AA1961" s="191">
        <f t="shared" si="7700"/>
        <v>0</v>
      </c>
      <c r="AB1961" s="191">
        <f t="shared" si="7700"/>
        <v>0</v>
      </c>
      <c r="AC1961" s="191">
        <f t="shared" si="7700"/>
        <v>0</v>
      </c>
      <c r="AD1961" s="191">
        <f t="shared" si="7700"/>
        <v>0</v>
      </c>
      <c r="AE1961" s="191">
        <f t="shared" si="7700"/>
        <v>0</v>
      </c>
      <c r="AF1961" s="191">
        <f t="shared" si="7700"/>
        <v>0</v>
      </c>
      <c r="AG1961" s="191">
        <f t="shared" si="7700"/>
        <v>0</v>
      </c>
      <c r="AH1961" s="191">
        <f t="shared" si="7700"/>
        <v>0</v>
      </c>
      <c r="AI1961" s="223">
        <f t="shared" si="7640"/>
        <v>0</v>
      </c>
      <c r="AJ1961" s="191">
        <f t="shared" si="7641"/>
        <v>0</v>
      </c>
      <c r="AK1961" s="191">
        <f t="shared" ref="AK1961:AU1961" si="7701">ROUND((AJ1822+AK1822)/2,2)</f>
        <v>0</v>
      </c>
      <c r="AL1961" s="191">
        <f t="shared" si="7701"/>
        <v>0</v>
      </c>
      <c r="AM1961" s="191">
        <f t="shared" si="7701"/>
        <v>0</v>
      </c>
      <c r="AN1961" s="191">
        <f t="shared" si="7701"/>
        <v>0</v>
      </c>
      <c r="AO1961" s="191">
        <f t="shared" si="7701"/>
        <v>0</v>
      </c>
      <c r="AP1961" s="191">
        <f t="shared" si="7701"/>
        <v>0</v>
      </c>
      <c r="AQ1961" s="191">
        <f t="shared" si="7701"/>
        <v>0</v>
      </c>
      <c r="AR1961" s="191">
        <f t="shared" si="7701"/>
        <v>0</v>
      </c>
      <c r="AS1961" s="191">
        <f t="shared" si="7701"/>
        <v>0</v>
      </c>
      <c r="AT1961" s="191">
        <f t="shared" si="7701"/>
        <v>0</v>
      </c>
      <c r="AU1961" s="191">
        <f t="shared" si="7701"/>
        <v>0</v>
      </c>
      <c r="AV1961" s="223">
        <f t="shared" si="7542"/>
        <v>0</v>
      </c>
      <c r="AW1961" s="191">
        <f t="shared" si="7526"/>
        <v>0</v>
      </c>
      <c r="AX1961" s="191">
        <f t="shared" si="7527"/>
        <v>0</v>
      </c>
      <c r="AY1961" s="191">
        <f t="shared" si="7528"/>
        <v>0</v>
      </c>
      <c r="AZ1961" s="191">
        <f t="shared" si="7529"/>
        <v>0</v>
      </c>
      <c r="BA1961" s="191">
        <f t="shared" si="7530"/>
        <v>0</v>
      </c>
      <c r="BB1961" s="191">
        <f t="shared" si="7531"/>
        <v>0</v>
      </c>
      <c r="BC1961" s="191">
        <f t="shared" si="7532"/>
        <v>0</v>
      </c>
      <c r="BD1961" s="191">
        <f t="shared" si="7533"/>
        <v>0</v>
      </c>
      <c r="BE1961" s="191">
        <f t="shared" si="7534"/>
        <v>0</v>
      </c>
      <c r="BF1961" s="191">
        <f t="shared" si="7535"/>
        <v>0</v>
      </c>
      <c r="BG1961" s="191">
        <f t="shared" si="7536"/>
        <v>0</v>
      </c>
      <c r="BH1961" s="191">
        <f t="shared" si="7537"/>
        <v>0</v>
      </c>
      <c r="BI1961" s="223">
        <f t="shared" si="7543"/>
        <v>0</v>
      </c>
    </row>
    <row r="1962" spans="1:61" ht="15.75" hidden="1" customHeight="1" outlineLevel="1" x14ac:dyDescent="0.25">
      <c r="A1962" s="2">
        <f t="shared" si="7683"/>
        <v>116</v>
      </c>
      <c r="B1962" s="86">
        <f t="shared" si="7683"/>
        <v>0</v>
      </c>
      <c r="C1962" s="86">
        <f t="shared" si="7683"/>
        <v>0</v>
      </c>
      <c r="D1962" s="2">
        <f t="shared" si="7683"/>
        <v>0</v>
      </c>
      <c r="E1962" s="162">
        <f t="shared" si="7683"/>
        <v>0</v>
      </c>
      <c r="I1962" s="205">
        <v>0</v>
      </c>
      <c r="J1962" s="191">
        <f t="shared" ref="J1962:U1962" si="7702">ROUND((I1823+J1823)/2,0)</f>
        <v>0</v>
      </c>
      <c r="K1962" s="191">
        <f t="shared" si="7702"/>
        <v>0</v>
      </c>
      <c r="L1962" s="191">
        <f t="shared" si="7702"/>
        <v>0</v>
      </c>
      <c r="M1962" s="191">
        <f t="shared" si="7702"/>
        <v>0</v>
      </c>
      <c r="N1962" s="191">
        <f t="shared" si="7702"/>
        <v>0</v>
      </c>
      <c r="O1962" s="191">
        <f t="shared" si="7702"/>
        <v>0</v>
      </c>
      <c r="P1962" s="191">
        <f t="shared" si="7702"/>
        <v>0</v>
      </c>
      <c r="Q1962" s="191">
        <f t="shared" si="7702"/>
        <v>0</v>
      </c>
      <c r="R1962" s="191">
        <f t="shared" si="7702"/>
        <v>0</v>
      </c>
      <c r="S1962" s="191">
        <f t="shared" si="7702"/>
        <v>0</v>
      </c>
      <c r="T1962" s="191">
        <f t="shared" si="7702"/>
        <v>0</v>
      </c>
      <c r="U1962" s="191">
        <f t="shared" si="7702"/>
        <v>0</v>
      </c>
      <c r="V1962" s="223">
        <f t="shared" si="7539"/>
        <v>0</v>
      </c>
      <c r="W1962" s="191">
        <f t="shared" si="7638"/>
        <v>0</v>
      </c>
      <c r="X1962" s="191">
        <f t="shared" ref="X1962:AH1962" si="7703">ROUND((W1823+X1823)/2,2)</f>
        <v>0</v>
      </c>
      <c r="Y1962" s="191">
        <f t="shared" si="7703"/>
        <v>0</v>
      </c>
      <c r="Z1962" s="191">
        <f t="shared" si="7703"/>
        <v>0</v>
      </c>
      <c r="AA1962" s="191">
        <f t="shared" si="7703"/>
        <v>0</v>
      </c>
      <c r="AB1962" s="191">
        <f t="shared" si="7703"/>
        <v>0</v>
      </c>
      <c r="AC1962" s="191">
        <f t="shared" si="7703"/>
        <v>0</v>
      </c>
      <c r="AD1962" s="191">
        <f t="shared" si="7703"/>
        <v>0</v>
      </c>
      <c r="AE1962" s="191">
        <f t="shared" si="7703"/>
        <v>0</v>
      </c>
      <c r="AF1962" s="191">
        <f t="shared" si="7703"/>
        <v>0</v>
      </c>
      <c r="AG1962" s="191">
        <f t="shared" si="7703"/>
        <v>0</v>
      </c>
      <c r="AH1962" s="191">
        <f t="shared" si="7703"/>
        <v>0</v>
      </c>
      <c r="AI1962" s="223">
        <f t="shared" si="7640"/>
        <v>0</v>
      </c>
      <c r="AJ1962" s="191">
        <f t="shared" si="7641"/>
        <v>0</v>
      </c>
      <c r="AK1962" s="191">
        <f t="shared" ref="AK1962:AU1962" si="7704">ROUND((AJ1823+AK1823)/2,2)</f>
        <v>0</v>
      </c>
      <c r="AL1962" s="191">
        <f t="shared" si="7704"/>
        <v>0</v>
      </c>
      <c r="AM1962" s="191">
        <f t="shared" si="7704"/>
        <v>0</v>
      </c>
      <c r="AN1962" s="191">
        <f t="shared" si="7704"/>
        <v>0</v>
      </c>
      <c r="AO1962" s="191">
        <f t="shared" si="7704"/>
        <v>0</v>
      </c>
      <c r="AP1962" s="191">
        <f t="shared" si="7704"/>
        <v>0</v>
      </c>
      <c r="AQ1962" s="191">
        <f t="shared" si="7704"/>
        <v>0</v>
      </c>
      <c r="AR1962" s="191">
        <f t="shared" si="7704"/>
        <v>0</v>
      </c>
      <c r="AS1962" s="191">
        <f t="shared" si="7704"/>
        <v>0</v>
      </c>
      <c r="AT1962" s="191">
        <f t="shared" si="7704"/>
        <v>0</v>
      </c>
      <c r="AU1962" s="191">
        <f t="shared" si="7704"/>
        <v>0</v>
      </c>
      <c r="AV1962" s="223">
        <f t="shared" si="7542"/>
        <v>0</v>
      </c>
      <c r="AW1962" s="191">
        <f t="shared" si="7526"/>
        <v>0</v>
      </c>
      <c r="AX1962" s="191">
        <f t="shared" si="7527"/>
        <v>0</v>
      </c>
      <c r="AY1962" s="191">
        <f t="shared" si="7528"/>
        <v>0</v>
      </c>
      <c r="AZ1962" s="191">
        <f t="shared" si="7529"/>
        <v>0</v>
      </c>
      <c r="BA1962" s="191">
        <f t="shared" si="7530"/>
        <v>0</v>
      </c>
      <c r="BB1962" s="191">
        <f t="shared" si="7531"/>
        <v>0</v>
      </c>
      <c r="BC1962" s="191">
        <f t="shared" si="7532"/>
        <v>0</v>
      </c>
      <c r="BD1962" s="191">
        <f t="shared" si="7533"/>
        <v>0</v>
      </c>
      <c r="BE1962" s="191">
        <f t="shared" si="7534"/>
        <v>0</v>
      </c>
      <c r="BF1962" s="191">
        <f t="shared" si="7535"/>
        <v>0</v>
      </c>
      <c r="BG1962" s="191">
        <f t="shared" si="7536"/>
        <v>0</v>
      </c>
      <c r="BH1962" s="191">
        <f t="shared" si="7537"/>
        <v>0</v>
      </c>
      <c r="BI1962" s="223">
        <f t="shared" si="7543"/>
        <v>0</v>
      </c>
    </row>
    <row r="1963" spans="1:61" ht="15.75" hidden="1" customHeight="1" outlineLevel="1" x14ac:dyDescent="0.25">
      <c r="A1963" s="2">
        <f t="shared" si="7683"/>
        <v>117</v>
      </c>
      <c r="B1963" s="86">
        <f t="shared" si="7683"/>
        <v>0</v>
      </c>
      <c r="C1963" s="86">
        <f t="shared" si="7683"/>
        <v>0</v>
      </c>
      <c r="D1963" s="2">
        <f t="shared" si="7683"/>
        <v>0</v>
      </c>
      <c r="E1963" s="162">
        <f t="shared" si="7683"/>
        <v>0</v>
      </c>
      <c r="I1963" s="205">
        <v>0</v>
      </c>
      <c r="J1963" s="191">
        <f t="shared" ref="J1963:U1963" si="7705">ROUND((I1824+J1824)/2,0)</f>
        <v>0</v>
      </c>
      <c r="K1963" s="191">
        <f t="shared" si="7705"/>
        <v>0</v>
      </c>
      <c r="L1963" s="191">
        <f t="shared" si="7705"/>
        <v>0</v>
      </c>
      <c r="M1963" s="191">
        <f t="shared" si="7705"/>
        <v>0</v>
      </c>
      <c r="N1963" s="191">
        <f t="shared" si="7705"/>
        <v>0</v>
      </c>
      <c r="O1963" s="191">
        <f t="shared" si="7705"/>
        <v>0</v>
      </c>
      <c r="P1963" s="191">
        <f t="shared" si="7705"/>
        <v>0</v>
      </c>
      <c r="Q1963" s="191">
        <f t="shared" si="7705"/>
        <v>0</v>
      </c>
      <c r="R1963" s="191">
        <f t="shared" si="7705"/>
        <v>0</v>
      </c>
      <c r="S1963" s="191">
        <f t="shared" si="7705"/>
        <v>0</v>
      </c>
      <c r="T1963" s="191">
        <f t="shared" si="7705"/>
        <v>0</v>
      </c>
      <c r="U1963" s="191">
        <f t="shared" si="7705"/>
        <v>0</v>
      </c>
      <c r="V1963" s="223">
        <f t="shared" si="7539"/>
        <v>0</v>
      </c>
      <c r="W1963" s="191">
        <f t="shared" si="7638"/>
        <v>0</v>
      </c>
      <c r="X1963" s="191">
        <f t="shared" ref="X1963:AH1963" si="7706">ROUND((W1824+X1824)/2,2)</f>
        <v>0</v>
      </c>
      <c r="Y1963" s="191">
        <f t="shared" si="7706"/>
        <v>0</v>
      </c>
      <c r="Z1963" s="191">
        <f t="shared" si="7706"/>
        <v>0</v>
      </c>
      <c r="AA1963" s="191">
        <f t="shared" si="7706"/>
        <v>0</v>
      </c>
      <c r="AB1963" s="191">
        <f t="shared" si="7706"/>
        <v>0</v>
      </c>
      <c r="AC1963" s="191">
        <f t="shared" si="7706"/>
        <v>0</v>
      </c>
      <c r="AD1963" s="191">
        <f t="shared" si="7706"/>
        <v>0</v>
      </c>
      <c r="AE1963" s="191">
        <f t="shared" si="7706"/>
        <v>0</v>
      </c>
      <c r="AF1963" s="191">
        <f t="shared" si="7706"/>
        <v>0</v>
      </c>
      <c r="AG1963" s="191">
        <f t="shared" si="7706"/>
        <v>0</v>
      </c>
      <c r="AH1963" s="191">
        <f t="shared" si="7706"/>
        <v>0</v>
      </c>
      <c r="AI1963" s="223">
        <f t="shared" si="7640"/>
        <v>0</v>
      </c>
      <c r="AJ1963" s="191">
        <f t="shared" si="7641"/>
        <v>0</v>
      </c>
      <c r="AK1963" s="191">
        <f t="shared" ref="AK1963:AU1963" si="7707">ROUND((AJ1824+AK1824)/2,2)</f>
        <v>0</v>
      </c>
      <c r="AL1963" s="191">
        <f t="shared" si="7707"/>
        <v>0</v>
      </c>
      <c r="AM1963" s="191">
        <f t="shared" si="7707"/>
        <v>0</v>
      </c>
      <c r="AN1963" s="191">
        <f t="shared" si="7707"/>
        <v>0</v>
      </c>
      <c r="AO1963" s="191">
        <f t="shared" si="7707"/>
        <v>0</v>
      </c>
      <c r="AP1963" s="191">
        <f t="shared" si="7707"/>
        <v>0</v>
      </c>
      <c r="AQ1963" s="191">
        <f t="shared" si="7707"/>
        <v>0</v>
      </c>
      <c r="AR1963" s="191">
        <f t="shared" si="7707"/>
        <v>0</v>
      </c>
      <c r="AS1963" s="191">
        <f t="shared" si="7707"/>
        <v>0</v>
      </c>
      <c r="AT1963" s="191">
        <f t="shared" si="7707"/>
        <v>0</v>
      </c>
      <c r="AU1963" s="191">
        <f t="shared" si="7707"/>
        <v>0</v>
      </c>
      <c r="AV1963" s="223">
        <f t="shared" si="7542"/>
        <v>0</v>
      </c>
      <c r="AW1963" s="191">
        <f t="shared" si="7526"/>
        <v>0</v>
      </c>
      <c r="AX1963" s="191">
        <f t="shared" si="7527"/>
        <v>0</v>
      </c>
      <c r="AY1963" s="191">
        <f t="shared" si="7528"/>
        <v>0</v>
      </c>
      <c r="AZ1963" s="191">
        <f t="shared" si="7529"/>
        <v>0</v>
      </c>
      <c r="BA1963" s="191">
        <f t="shared" si="7530"/>
        <v>0</v>
      </c>
      <c r="BB1963" s="191">
        <f t="shared" si="7531"/>
        <v>0</v>
      </c>
      <c r="BC1963" s="191">
        <f t="shared" si="7532"/>
        <v>0</v>
      </c>
      <c r="BD1963" s="191">
        <f t="shared" si="7533"/>
        <v>0</v>
      </c>
      <c r="BE1963" s="191">
        <f t="shared" si="7534"/>
        <v>0</v>
      </c>
      <c r="BF1963" s="191">
        <f t="shared" si="7535"/>
        <v>0</v>
      </c>
      <c r="BG1963" s="191">
        <f t="shared" si="7536"/>
        <v>0</v>
      </c>
      <c r="BH1963" s="191">
        <f t="shared" si="7537"/>
        <v>0</v>
      </c>
      <c r="BI1963" s="223">
        <f t="shared" si="7543"/>
        <v>0</v>
      </c>
    </row>
    <row r="1964" spans="1:61" ht="15.75" hidden="1" customHeight="1" outlineLevel="1" x14ac:dyDescent="0.25">
      <c r="A1964" s="2">
        <f t="shared" si="7683"/>
        <v>118</v>
      </c>
      <c r="B1964" s="86">
        <f t="shared" si="7683"/>
        <v>0</v>
      </c>
      <c r="C1964" s="86">
        <f t="shared" si="7683"/>
        <v>0</v>
      </c>
      <c r="D1964" s="2">
        <f t="shared" si="7683"/>
        <v>0</v>
      </c>
      <c r="E1964" s="162">
        <f t="shared" si="7683"/>
        <v>0</v>
      </c>
      <c r="I1964" s="205">
        <v>0</v>
      </c>
      <c r="J1964" s="191">
        <f t="shared" ref="J1964:U1964" si="7708">ROUND((I1825+J1825)/2,0)</f>
        <v>0</v>
      </c>
      <c r="K1964" s="191">
        <f t="shared" si="7708"/>
        <v>0</v>
      </c>
      <c r="L1964" s="191">
        <f t="shared" si="7708"/>
        <v>0</v>
      </c>
      <c r="M1964" s="191">
        <f t="shared" si="7708"/>
        <v>0</v>
      </c>
      <c r="N1964" s="191">
        <f t="shared" si="7708"/>
        <v>0</v>
      </c>
      <c r="O1964" s="191">
        <f t="shared" si="7708"/>
        <v>0</v>
      </c>
      <c r="P1964" s="191">
        <f t="shared" si="7708"/>
        <v>0</v>
      </c>
      <c r="Q1964" s="191">
        <f t="shared" si="7708"/>
        <v>0</v>
      </c>
      <c r="R1964" s="191">
        <f t="shared" si="7708"/>
        <v>0</v>
      </c>
      <c r="S1964" s="191">
        <f t="shared" si="7708"/>
        <v>0</v>
      </c>
      <c r="T1964" s="191">
        <f t="shared" si="7708"/>
        <v>0</v>
      </c>
      <c r="U1964" s="191">
        <f t="shared" si="7708"/>
        <v>0</v>
      </c>
      <c r="V1964" s="223">
        <f t="shared" si="7539"/>
        <v>0</v>
      </c>
      <c r="W1964" s="191">
        <f t="shared" si="7638"/>
        <v>0</v>
      </c>
      <c r="X1964" s="191">
        <f t="shared" ref="X1964:AH1964" si="7709">ROUND((W1825+X1825)/2,2)</f>
        <v>0</v>
      </c>
      <c r="Y1964" s="191">
        <f t="shared" si="7709"/>
        <v>0</v>
      </c>
      <c r="Z1964" s="191">
        <f t="shared" si="7709"/>
        <v>0</v>
      </c>
      <c r="AA1964" s="191">
        <f t="shared" si="7709"/>
        <v>0</v>
      </c>
      <c r="AB1964" s="191">
        <f t="shared" si="7709"/>
        <v>0</v>
      </c>
      <c r="AC1964" s="191">
        <f t="shared" si="7709"/>
        <v>0</v>
      </c>
      <c r="AD1964" s="191">
        <f t="shared" si="7709"/>
        <v>0</v>
      </c>
      <c r="AE1964" s="191">
        <f t="shared" si="7709"/>
        <v>0</v>
      </c>
      <c r="AF1964" s="191">
        <f t="shared" si="7709"/>
        <v>0</v>
      </c>
      <c r="AG1964" s="191">
        <f t="shared" si="7709"/>
        <v>0</v>
      </c>
      <c r="AH1964" s="191">
        <f t="shared" si="7709"/>
        <v>0</v>
      </c>
      <c r="AI1964" s="223">
        <f t="shared" si="7640"/>
        <v>0</v>
      </c>
      <c r="AJ1964" s="191">
        <f t="shared" si="7641"/>
        <v>0</v>
      </c>
      <c r="AK1964" s="191">
        <f t="shared" ref="AK1964:AU1964" si="7710">ROUND((AJ1825+AK1825)/2,2)</f>
        <v>0</v>
      </c>
      <c r="AL1964" s="191">
        <f t="shared" si="7710"/>
        <v>0</v>
      </c>
      <c r="AM1964" s="191">
        <f t="shared" si="7710"/>
        <v>0</v>
      </c>
      <c r="AN1964" s="191">
        <f t="shared" si="7710"/>
        <v>0</v>
      </c>
      <c r="AO1964" s="191">
        <f t="shared" si="7710"/>
        <v>0</v>
      </c>
      <c r="AP1964" s="191">
        <f t="shared" si="7710"/>
        <v>0</v>
      </c>
      <c r="AQ1964" s="191">
        <f t="shared" si="7710"/>
        <v>0</v>
      </c>
      <c r="AR1964" s="191">
        <f t="shared" si="7710"/>
        <v>0</v>
      </c>
      <c r="AS1964" s="191">
        <f t="shared" si="7710"/>
        <v>0</v>
      </c>
      <c r="AT1964" s="191">
        <f t="shared" si="7710"/>
        <v>0</v>
      </c>
      <c r="AU1964" s="191">
        <f t="shared" si="7710"/>
        <v>0</v>
      </c>
      <c r="AV1964" s="223">
        <f t="shared" si="7542"/>
        <v>0</v>
      </c>
      <c r="AW1964" s="191">
        <f t="shared" si="7526"/>
        <v>0</v>
      </c>
      <c r="AX1964" s="191">
        <f t="shared" si="7527"/>
        <v>0</v>
      </c>
      <c r="AY1964" s="191">
        <f t="shared" si="7528"/>
        <v>0</v>
      </c>
      <c r="AZ1964" s="191">
        <f t="shared" si="7529"/>
        <v>0</v>
      </c>
      <c r="BA1964" s="191">
        <f t="shared" si="7530"/>
        <v>0</v>
      </c>
      <c r="BB1964" s="191">
        <f t="shared" si="7531"/>
        <v>0</v>
      </c>
      <c r="BC1964" s="191">
        <f t="shared" si="7532"/>
        <v>0</v>
      </c>
      <c r="BD1964" s="191">
        <f t="shared" si="7533"/>
        <v>0</v>
      </c>
      <c r="BE1964" s="191">
        <f t="shared" si="7534"/>
        <v>0</v>
      </c>
      <c r="BF1964" s="191">
        <f t="shared" si="7535"/>
        <v>0</v>
      </c>
      <c r="BG1964" s="191">
        <f t="shared" si="7536"/>
        <v>0</v>
      </c>
      <c r="BH1964" s="191">
        <f t="shared" si="7537"/>
        <v>0</v>
      </c>
      <c r="BI1964" s="223">
        <f t="shared" si="7543"/>
        <v>0</v>
      </c>
    </row>
    <row r="1965" spans="1:61" ht="15.75" hidden="1" customHeight="1" outlineLevel="1" x14ac:dyDescent="0.25">
      <c r="A1965" s="2">
        <f t="shared" si="7683"/>
        <v>119</v>
      </c>
      <c r="B1965" s="86">
        <f t="shared" si="7683"/>
        <v>0</v>
      </c>
      <c r="C1965" s="86">
        <f t="shared" si="7683"/>
        <v>0</v>
      </c>
      <c r="D1965" s="2">
        <f t="shared" si="7683"/>
        <v>0</v>
      </c>
      <c r="E1965" s="162">
        <f t="shared" si="7683"/>
        <v>0</v>
      </c>
      <c r="I1965" s="205">
        <v>0</v>
      </c>
      <c r="J1965" s="191">
        <f t="shared" ref="J1965:U1965" si="7711">ROUND((I1826+J1826)/2,0)</f>
        <v>0</v>
      </c>
      <c r="K1965" s="191">
        <f t="shared" si="7711"/>
        <v>0</v>
      </c>
      <c r="L1965" s="191">
        <f t="shared" si="7711"/>
        <v>0</v>
      </c>
      <c r="M1965" s="191">
        <f t="shared" si="7711"/>
        <v>0</v>
      </c>
      <c r="N1965" s="191">
        <f t="shared" si="7711"/>
        <v>0</v>
      </c>
      <c r="O1965" s="191">
        <f t="shared" si="7711"/>
        <v>0</v>
      </c>
      <c r="P1965" s="191">
        <f t="shared" si="7711"/>
        <v>0</v>
      </c>
      <c r="Q1965" s="191">
        <f t="shared" si="7711"/>
        <v>0</v>
      </c>
      <c r="R1965" s="191">
        <f t="shared" si="7711"/>
        <v>0</v>
      </c>
      <c r="S1965" s="191">
        <f t="shared" si="7711"/>
        <v>0</v>
      </c>
      <c r="T1965" s="191">
        <f t="shared" si="7711"/>
        <v>0</v>
      </c>
      <c r="U1965" s="191">
        <f t="shared" si="7711"/>
        <v>0</v>
      </c>
      <c r="V1965" s="223">
        <f t="shared" si="7539"/>
        <v>0</v>
      </c>
      <c r="W1965" s="191">
        <f t="shared" si="7638"/>
        <v>0</v>
      </c>
      <c r="X1965" s="191">
        <f t="shared" ref="X1965:AH1965" si="7712">ROUND((W1826+X1826)/2,2)</f>
        <v>0</v>
      </c>
      <c r="Y1965" s="191">
        <f t="shared" si="7712"/>
        <v>0</v>
      </c>
      <c r="Z1965" s="191">
        <f t="shared" si="7712"/>
        <v>0</v>
      </c>
      <c r="AA1965" s="191">
        <f t="shared" si="7712"/>
        <v>0</v>
      </c>
      <c r="AB1965" s="191">
        <f t="shared" si="7712"/>
        <v>0</v>
      </c>
      <c r="AC1965" s="191">
        <f t="shared" si="7712"/>
        <v>0</v>
      </c>
      <c r="AD1965" s="191">
        <f t="shared" si="7712"/>
        <v>0</v>
      </c>
      <c r="AE1965" s="191">
        <f t="shared" si="7712"/>
        <v>0</v>
      </c>
      <c r="AF1965" s="191">
        <f t="shared" si="7712"/>
        <v>0</v>
      </c>
      <c r="AG1965" s="191">
        <f t="shared" si="7712"/>
        <v>0</v>
      </c>
      <c r="AH1965" s="191">
        <f t="shared" si="7712"/>
        <v>0</v>
      </c>
      <c r="AI1965" s="223">
        <f t="shared" si="7640"/>
        <v>0</v>
      </c>
      <c r="AJ1965" s="191">
        <f t="shared" si="7641"/>
        <v>0</v>
      </c>
      <c r="AK1965" s="191">
        <f t="shared" ref="AK1965:AU1965" si="7713">ROUND((AJ1826+AK1826)/2,2)</f>
        <v>0</v>
      </c>
      <c r="AL1965" s="191">
        <f t="shared" si="7713"/>
        <v>0</v>
      </c>
      <c r="AM1965" s="191">
        <f t="shared" si="7713"/>
        <v>0</v>
      </c>
      <c r="AN1965" s="191">
        <f t="shared" si="7713"/>
        <v>0</v>
      </c>
      <c r="AO1965" s="191">
        <f t="shared" si="7713"/>
        <v>0</v>
      </c>
      <c r="AP1965" s="191">
        <f t="shared" si="7713"/>
        <v>0</v>
      </c>
      <c r="AQ1965" s="191">
        <f t="shared" si="7713"/>
        <v>0</v>
      </c>
      <c r="AR1965" s="191">
        <f t="shared" si="7713"/>
        <v>0</v>
      </c>
      <c r="AS1965" s="191">
        <f t="shared" si="7713"/>
        <v>0</v>
      </c>
      <c r="AT1965" s="191">
        <f t="shared" si="7713"/>
        <v>0</v>
      </c>
      <c r="AU1965" s="191">
        <f t="shared" si="7713"/>
        <v>0</v>
      </c>
      <c r="AV1965" s="223">
        <f t="shared" si="7542"/>
        <v>0</v>
      </c>
      <c r="AW1965" s="191">
        <f t="shared" si="7526"/>
        <v>0</v>
      </c>
      <c r="AX1965" s="191">
        <f t="shared" si="7527"/>
        <v>0</v>
      </c>
      <c r="AY1965" s="191">
        <f t="shared" si="7528"/>
        <v>0</v>
      </c>
      <c r="AZ1965" s="191">
        <f t="shared" si="7529"/>
        <v>0</v>
      </c>
      <c r="BA1965" s="191">
        <f t="shared" si="7530"/>
        <v>0</v>
      </c>
      <c r="BB1965" s="191">
        <f t="shared" si="7531"/>
        <v>0</v>
      </c>
      <c r="BC1965" s="191">
        <f t="shared" si="7532"/>
        <v>0</v>
      </c>
      <c r="BD1965" s="191">
        <f t="shared" si="7533"/>
        <v>0</v>
      </c>
      <c r="BE1965" s="191">
        <f t="shared" si="7534"/>
        <v>0</v>
      </c>
      <c r="BF1965" s="191">
        <f t="shared" si="7535"/>
        <v>0</v>
      </c>
      <c r="BG1965" s="191">
        <f t="shared" si="7536"/>
        <v>0</v>
      </c>
      <c r="BH1965" s="191">
        <f t="shared" si="7537"/>
        <v>0</v>
      </c>
      <c r="BI1965" s="223">
        <f t="shared" si="7543"/>
        <v>0</v>
      </c>
    </row>
    <row r="1966" spans="1:61" ht="15.75" hidden="1" customHeight="1" outlineLevel="1" x14ac:dyDescent="0.25">
      <c r="A1966" s="2">
        <f t="shared" ref="A1966:E1975" si="7714">A1827</f>
        <v>120</v>
      </c>
      <c r="B1966" s="86">
        <f t="shared" si="7714"/>
        <v>0</v>
      </c>
      <c r="C1966" s="86">
        <f t="shared" si="7714"/>
        <v>0</v>
      </c>
      <c r="D1966" s="2">
        <f t="shared" si="7714"/>
        <v>0</v>
      </c>
      <c r="E1966" s="162">
        <f t="shared" si="7714"/>
        <v>0</v>
      </c>
      <c r="I1966" s="205">
        <v>0</v>
      </c>
      <c r="J1966" s="191">
        <f t="shared" ref="J1966:U1966" si="7715">ROUND((I1827+J1827)/2,0)</f>
        <v>0</v>
      </c>
      <c r="K1966" s="191">
        <f t="shared" si="7715"/>
        <v>0</v>
      </c>
      <c r="L1966" s="191">
        <f t="shared" si="7715"/>
        <v>0</v>
      </c>
      <c r="M1966" s="191">
        <f t="shared" si="7715"/>
        <v>0</v>
      </c>
      <c r="N1966" s="191">
        <f t="shared" si="7715"/>
        <v>0</v>
      </c>
      <c r="O1966" s="191">
        <f t="shared" si="7715"/>
        <v>0</v>
      </c>
      <c r="P1966" s="191">
        <f t="shared" si="7715"/>
        <v>0</v>
      </c>
      <c r="Q1966" s="191">
        <f t="shared" si="7715"/>
        <v>0</v>
      </c>
      <c r="R1966" s="191">
        <f t="shared" si="7715"/>
        <v>0</v>
      </c>
      <c r="S1966" s="191">
        <f t="shared" si="7715"/>
        <v>0</v>
      </c>
      <c r="T1966" s="191">
        <f t="shared" si="7715"/>
        <v>0</v>
      </c>
      <c r="U1966" s="191">
        <f t="shared" si="7715"/>
        <v>0</v>
      </c>
      <c r="V1966" s="223">
        <f t="shared" si="7539"/>
        <v>0</v>
      </c>
      <c r="W1966" s="191">
        <f t="shared" si="7638"/>
        <v>0</v>
      </c>
      <c r="X1966" s="191">
        <f t="shared" ref="X1966:AH1966" si="7716">ROUND((W1827+X1827)/2,2)</f>
        <v>0</v>
      </c>
      <c r="Y1966" s="191">
        <f t="shared" si="7716"/>
        <v>0</v>
      </c>
      <c r="Z1966" s="191">
        <f t="shared" si="7716"/>
        <v>0</v>
      </c>
      <c r="AA1966" s="191">
        <f t="shared" si="7716"/>
        <v>0</v>
      </c>
      <c r="AB1966" s="191">
        <f t="shared" si="7716"/>
        <v>0</v>
      </c>
      <c r="AC1966" s="191">
        <f t="shared" si="7716"/>
        <v>0</v>
      </c>
      <c r="AD1966" s="191">
        <f t="shared" si="7716"/>
        <v>0</v>
      </c>
      <c r="AE1966" s="191">
        <f t="shared" si="7716"/>
        <v>0</v>
      </c>
      <c r="AF1966" s="191">
        <f t="shared" si="7716"/>
        <v>0</v>
      </c>
      <c r="AG1966" s="191">
        <f t="shared" si="7716"/>
        <v>0</v>
      </c>
      <c r="AH1966" s="191">
        <f t="shared" si="7716"/>
        <v>0</v>
      </c>
      <c r="AI1966" s="223">
        <f t="shared" si="7640"/>
        <v>0</v>
      </c>
      <c r="AJ1966" s="191">
        <f t="shared" si="7641"/>
        <v>0</v>
      </c>
      <c r="AK1966" s="191">
        <f t="shared" ref="AK1966:AU1966" si="7717">ROUND((AJ1827+AK1827)/2,2)</f>
        <v>0</v>
      </c>
      <c r="AL1966" s="191">
        <f t="shared" si="7717"/>
        <v>0</v>
      </c>
      <c r="AM1966" s="191">
        <f t="shared" si="7717"/>
        <v>0</v>
      </c>
      <c r="AN1966" s="191">
        <f t="shared" si="7717"/>
        <v>0</v>
      </c>
      <c r="AO1966" s="191">
        <f t="shared" si="7717"/>
        <v>0</v>
      </c>
      <c r="AP1966" s="191">
        <f t="shared" si="7717"/>
        <v>0</v>
      </c>
      <c r="AQ1966" s="191">
        <f t="shared" si="7717"/>
        <v>0</v>
      </c>
      <c r="AR1966" s="191">
        <f t="shared" si="7717"/>
        <v>0</v>
      </c>
      <c r="AS1966" s="191">
        <f t="shared" si="7717"/>
        <v>0</v>
      </c>
      <c r="AT1966" s="191">
        <f t="shared" si="7717"/>
        <v>0</v>
      </c>
      <c r="AU1966" s="191">
        <f t="shared" si="7717"/>
        <v>0</v>
      </c>
      <c r="AV1966" s="223">
        <f t="shared" si="7542"/>
        <v>0</v>
      </c>
      <c r="AW1966" s="191">
        <f t="shared" si="7526"/>
        <v>0</v>
      </c>
      <c r="AX1966" s="191">
        <f t="shared" si="7527"/>
        <v>0</v>
      </c>
      <c r="AY1966" s="191">
        <f t="shared" si="7528"/>
        <v>0</v>
      </c>
      <c r="AZ1966" s="191">
        <f t="shared" si="7529"/>
        <v>0</v>
      </c>
      <c r="BA1966" s="191">
        <f t="shared" si="7530"/>
        <v>0</v>
      </c>
      <c r="BB1966" s="191">
        <f t="shared" si="7531"/>
        <v>0</v>
      </c>
      <c r="BC1966" s="191">
        <f t="shared" si="7532"/>
        <v>0</v>
      </c>
      <c r="BD1966" s="191">
        <f t="shared" si="7533"/>
        <v>0</v>
      </c>
      <c r="BE1966" s="191">
        <f t="shared" si="7534"/>
        <v>0</v>
      </c>
      <c r="BF1966" s="191">
        <f t="shared" si="7535"/>
        <v>0</v>
      </c>
      <c r="BG1966" s="191">
        <f t="shared" si="7536"/>
        <v>0</v>
      </c>
      <c r="BH1966" s="191">
        <f t="shared" si="7537"/>
        <v>0</v>
      </c>
      <c r="BI1966" s="223">
        <f t="shared" si="7543"/>
        <v>0</v>
      </c>
    </row>
    <row r="1967" spans="1:61" ht="15.75" hidden="1" customHeight="1" outlineLevel="1" x14ac:dyDescent="0.25">
      <c r="A1967" s="2">
        <f t="shared" si="7714"/>
        <v>121</v>
      </c>
      <c r="B1967" s="86">
        <f t="shared" si="7714"/>
        <v>0</v>
      </c>
      <c r="C1967" s="86">
        <f t="shared" si="7714"/>
        <v>0</v>
      </c>
      <c r="D1967" s="2">
        <f t="shared" si="7714"/>
        <v>0</v>
      </c>
      <c r="E1967" s="162">
        <f t="shared" si="7714"/>
        <v>0</v>
      </c>
      <c r="I1967" s="205">
        <v>0</v>
      </c>
      <c r="J1967" s="191">
        <f t="shared" ref="J1967:U1967" si="7718">ROUND((I1828+J1828)/2,0)</f>
        <v>0</v>
      </c>
      <c r="K1967" s="191">
        <f t="shared" si="7718"/>
        <v>0</v>
      </c>
      <c r="L1967" s="191">
        <f t="shared" si="7718"/>
        <v>0</v>
      </c>
      <c r="M1967" s="191">
        <f t="shared" si="7718"/>
        <v>0</v>
      </c>
      <c r="N1967" s="191">
        <f t="shared" si="7718"/>
        <v>0</v>
      </c>
      <c r="O1967" s="191">
        <f t="shared" si="7718"/>
        <v>0</v>
      </c>
      <c r="P1967" s="191">
        <f t="shared" si="7718"/>
        <v>0</v>
      </c>
      <c r="Q1967" s="191">
        <f t="shared" si="7718"/>
        <v>0</v>
      </c>
      <c r="R1967" s="191">
        <f t="shared" si="7718"/>
        <v>0</v>
      </c>
      <c r="S1967" s="191">
        <f t="shared" si="7718"/>
        <v>0</v>
      </c>
      <c r="T1967" s="191">
        <f t="shared" si="7718"/>
        <v>0</v>
      </c>
      <c r="U1967" s="191">
        <f t="shared" si="7718"/>
        <v>0</v>
      </c>
      <c r="V1967" s="223">
        <f t="shared" si="7539"/>
        <v>0</v>
      </c>
      <c r="W1967" s="191">
        <f t="shared" si="7638"/>
        <v>0</v>
      </c>
      <c r="X1967" s="191">
        <f t="shared" ref="X1967:AH1967" si="7719">ROUND((W1828+X1828)/2,2)</f>
        <v>0</v>
      </c>
      <c r="Y1967" s="191">
        <f t="shared" si="7719"/>
        <v>0</v>
      </c>
      <c r="Z1967" s="191">
        <f t="shared" si="7719"/>
        <v>0</v>
      </c>
      <c r="AA1967" s="191">
        <f t="shared" si="7719"/>
        <v>0</v>
      </c>
      <c r="AB1967" s="191">
        <f t="shared" si="7719"/>
        <v>0</v>
      </c>
      <c r="AC1967" s="191">
        <f t="shared" si="7719"/>
        <v>0</v>
      </c>
      <c r="AD1967" s="191">
        <f t="shared" si="7719"/>
        <v>0</v>
      </c>
      <c r="AE1967" s="191">
        <f t="shared" si="7719"/>
        <v>0</v>
      </c>
      <c r="AF1967" s="191">
        <f t="shared" si="7719"/>
        <v>0</v>
      </c>
      <c r="AG1967" s="191">
        <f t="shared" si="7719"/>
        <v>0</v>
      </c>
      <c r="AH1967" s="191">
        <f t="shared" si="7719"/>
        <v>0</v>
      </c>
      <c r="AI1967" s="223">
        <f t="shared" si="7640"/>
        <v>0</v>
      </c>
      <c r="AJ1967" s="191">
        <f t="shared" si="7641"/>
        <v>0</v>
      </c>
      <c r="AK1967" s="191">
        <f t="shared" ref="AK1967:AU1967" si="7720">ROUND((AJ1828+AK1828)/2,2)</f>
        <v>0</v>
      </c>
      <c r="AL1967" s="191">
        <f t="shared" si="7720"/>
        <v>0</v>
      </c>
      <c r="AM1967" s="191">
        <f t="shared" si="7720"/>
        <v>0</v>
      </c>
      <c r="AN1967" s="191">
        <f t="shared" si="7720"/>
        <v>0</v>
      </c>
      <c r="AO1967" s="191">
        <f t="shared" si="7720"/>
        <v>0</v>
      </c>
      <c r="AP1967" s="191">
        <f t="shared" si="7720"/>
        <v>0</v>
      </c>
      <c r="AQ1967" s="191">
        <f t="shared" si="7720"/>
        <v>0</v>
      </c>
      <c r="AR1967" s="191">
        <f t="shared" si="7720"/>
        <v>0</v>
      </c>
      <c r="AS1967" s="191">
        <f t="shared" si="7720"/>
        <v>0</v>
      </c>
      <c r="AT1967" s="191">
        <f t="shared" si="7720"/>
        <v>0</v>
      </c>
      <c r="AU1967" s="191">
        <f t="shared" si="7720"/>
        <v>0</v>
      </c>
      <c r="AV1967" s="223">
        <f t="shared" si="7542"/>
        <v>0</v>
      </c>
      <c r="AW1967" s="191">
        <f t="shared" si="7526"/>
        <v>0</v>
      </c>
      <c r="AX1967" s="191">
        <f t="shared" si="7527"/>
        <v>0</v>
      </c>
      <c r="AY1967" s="191">
        <f t="shared" si="7528"/>
        <v>0</v>
      </c>
      <c r="AZ1967" s="191">
        <f t="shared" si="7529"/>
        <v>0</v>
      </c>
      <c r="BA1967" s="191">
        <f t="shared" si="7530"/>
        <v>0</v>
      </c>
      <c r="BB1967" s="191">
        <f t="shared" si="7531"/>
        <v>0</v>
      </c>
      <c r="BC1967" s="191">
        <f t="shared" si="7532"/>
        <v>0</v>
      </c>
      <c r="BD1967" s="191">
        <f t="shared" si="7533"/>
        <v>0</v>
      </c>
      <c r="BE1967" s="191">
        <f t="shared" si="7534"/>
        <v>0</v>
      </c>
      <c r="BF1967" s="191">
        <f t="shared" si="7535"/>
        <v>0</v>
      </c>
      <c r="BG1967" s="191">
        <f t="shared" si="7536"/>
        <v>0</v>
      </c>
      <c r="BH1967" s="191">
        <f t="shared" si="7537"/>
        <v>0</v>
      </c>
      <c r="BI1967" s="223">
        <f t="shared" si="7543"/>
        <v>0</v>
      </c>
    </row>
    <row r="1968" spans="1:61" ht="15.75" hidden="1" customHeight="1" outlineLevel="1" x14ac:dyDescent="0.25">
      <c r="A1968" s="2">
        <f t="shared" si="7714"/>
        <v>122</v>
      </c>
      <c r="B1968" s="86">
        <f t="shared" si="7714"/>
        <v>0</v>
      </c>
      <c r="C1968" s="86">
        <f t="shared" si="7714"/>
        <v>0</v>
      </c>
      <c r="D1968" s="2">
        <f t="shared" si="7714"/>
        <v>0</v>
      </c>
      <c r="E1968" s="162">
        <f t="shared" si="7714"/>
        <v>0</v>
      </c>
      <c r="I1968" s="205">
        <v>0</v>
      </c>
      <c r="J1968" s="191">
        <f t="shared" ref="J1968:U1968" si="7721">ROUND((I1829+J1829)/2,0)</f>
        <v>0</v>
      </c>
      <c r="K1968" s="191">
        <f t="shared" si="7721"/>
        <v>0</v>
      </c>
      <c r="L1968" s="191">
        <f t="shared" si="7721"/>
        <v>0</v>
      </c>
      <c r="M1968" s="191">
        <f t="shared" si="7721"/>
        <v>0</v>
      </c>
      <c r="N1968" s="191">
        <f t="shared" si="7721"/>
        <v>0</v>
      </c>
      <c r="O1968" s="191">
        <f t="shared" si="7721"/>
        <v>0</v>
      </c>
      <c r="P1968" s="191">
        <f t="shared" si="7721"/>
        <v>0</v>
      </c>
      <c r="Q1968" s="191">
        <f t="shared" si="7721"/>
        <v>0</v>
      </c>
      <c r="R1968" s="191">
        <f t="shared" si="7721"/>
        <v>0</v>
      </c>
      <c r="S1968" s="191">
        <f t="shared" si="7721"/>
        <v>0</v>
      </c>
      <c r="T1968" s="191">
        <f t="shared" si="7721"/>
        <v>0</v>
      </c>
      <c r="U1968" s="191">
        <f t="shared" si="7721"/>
        <v>0</v>
      </c>
      <c r="V1968" s="223">
        <f t="shared" si="7539"/>
        <v>0</v>
      </c>
      <c r="W1968" s="191">
        <f t="shared" si="7638"/>
        <v>0</v>
      </c>
      <c r="X1968" s="191">
        <f t="shared" ref="X1968:AH1968" si="7722">ROUND((W1829+X1829)/2,2)</f>
        <v>0</v>
      </c>
      <c r="Y1968" s="191">
        <f t="shared" si="7722"/>
        <v>0</v>
      </c>
      <c r="Z1968" s="191">
        <f t="shared" si="7722"/>
        <v>0</v>
      </c>
      <c r="AA1968" s="191">
        <f t="shared" si="7722"/>
        <v>0</v>
      </c>
      <c r="AB1968" s="191">
        <f t="shared" si="7722"/>
        <v>0</v>
      </c>
      <c r="AC1968" s="191">
        <f t="shared" si="7722"/>
        <v>0</v>
      </c>
      <c r="AD1968" s="191">
        <f t="shared" si="7722"/>
        <v>0</v>
      </c>
      <c r="AE1968" s="191">
        <f t="shared" si="7722"/>
        <v>0</v>
      </c>
      <c r="AF1968" s="191">
        <f t="shared" si="7722"/>
        <v>0</v>
      </c>
      <c r="AG1968" s="191">
        <f t="shared" si="7722"/>
        <v>0</v>
      </c>
      <c r="AH1968" s="191">
        <f t="shared" si="7722"/>
        <v>0</v>
      </c>
      <c r="AI1968" s="223">
        <f t="shared" si="7640"/>
        <v>0</v>
      </c>
      <c r="AJ1968" s="191">
        <f t="shared" si="7641"/>
        <v>0</v>
      </c>
      <c r="AK1968" s="191">
        <f t="shared" ref="AK1968:AU1968" si="7723">ROUND((AJ1829+AK1829)/2,2)</f>
        <v>0</v>
      </c>
      <c r="AL1968" s="191">
        <f t="shared" si="7723"/>
        <v>0</v>
      </c>
      <c r="AM1968" s="191">
        <f t="shared" si="7723"/>
        <v>0</v>
      </c>
      <c r="AN1968" s="191">
        <f t="shared" si="7723"/>
        <v>0</v>
      </c>
      <c r="AO1968" s="191">
        <f t="shared" si="7723"/>
        <v>0</v>
      </c>
      <c r="AP1968" s="191">
        <f t="shared" si="7723"/>
        <v>0</v>
      </c>
      <c r="AQ1968" s="191">
        <f t="shared" si="7723"/>
        <v>0</v>
      </c>
      <c r="AR1968" s="191">
        <f t="shared" si="7723"/>
        <v>0</v>
      </c>
      <c r="AS1968" s="191">
        <f t="shared" si="7723"/>
        <v>0</v>
      </c>
      <c r="AT1968" s="191">
        <f t="shared" si="7723"/>
        <v>0</v>
      </c>
      <c r="AU1968" s="191">
        <f t="shared" si="7723"/>
        <v>0</v>
      </c>
      <c r="AV1968" s="223">
        <f t="shared" si="7542"/>
        <v>0</v>
      </c>
      <c r="AW1968" s="191">
        <f t="shared" si="7526"/>
        <v>0</v>
      </c>
      <c r="AX1968" s="191">
        <f t="shared" si="7527"/>
        <v>0</v>
      </c>
      <c r="AY1968" s="191">
        <f t="shared" si="7528"/>
        <v>0</v>
      </c>
      <c r="AZ1968" s="191">
        <f t="shared" si="7529"/>
        <v>0</v>
      </c>
      <c r="BA1968" s="191">
        <f t="shared" si="7530"/>
        <v>0</v>
      </c>
      <c r="BB1968" s="191">
        <f t="shared" si="7531"/>
        <v>0</v>
      </c>
      <c r="BC1968" s="191">
        <f t="shared" si="7532"/>
        <v>0</v>
      </c>
      <c r="BD1968" s="191">
        <f t="shared" si="7533"/>
        <v>0</v>
      </c>
      <c r="BE1968" s="191">
        <f t="shared" si="7534"/>
        <v>0</v>
      </c>
      <c r="BF1968" s="191">
        <f t="shared" si="7535"/>
        <v>0</v>
      </c>
      <c r="BG1968" s="191">
        <f t="shared" si="7536"/>
        <v>0</v>
      </c>
      <c r="BH1968" s="191">
        <f t="shared" si="7537"/>
        <v>0</v>
      </c>
      <c r="BI1968" s="223">
        <f t="shared" si="7543"/>
        <v>0</v>
      </c>
    </row>
    <row r="1969" spans="1:61" ht="15.75" hidden="1" customHeight="1" outlineLevel="1" x14ac:dyDescent="0.25">
      <c r="A1969" s="2">
        <f t="shared" si="7714"/>
        <v>123</v>
      </c>
      <c r="B1969" s="86">
        <f t="shared" si="7714"/>
        <v>0</v>
      </c>
      <c r="C1969" s="86">
        <f t="shared" si="7714"/>
        <v>0</v>
      </c>
      <c r="D1969" s="2">
        <f t="shared" si="7714"/>
        <v>0</v>
      </c>
      <c r="E1969" s="162">
        <f t="shared" si="7714"/>
        <v>0</v>
      </c>
      <c r="I1969" s="205">
        <v>0</v>
      </c>
      <c r="J1969" s="191">
        <f t="shared" ref="J1969:U1969" si="7724">ROUND((I1830+J1830)/2,0)</f>
        <v>0</v>
      </c>
      <c r="K1969" s="191">
        <f t="shared" si="7724"/>
        <v>0</v>
      </c>
      <c r="L1969" s="191">
        <f t="shared" si="7724"/>
        <v>0</v>
      </c>
      <c r="M1969" s="191">
        <f t="shared" si="7724"/>
        <v>0</v>
      </c>
      <c r="N1969" s="191">
        <f t="shared" si="7724"/>
        <v>0</v>
      </c>
      <c r="O1969" s="191">
        <f t="shared" si="7724"/>
        <v>0</v>
      </c>
      <c r="P1969" s="191">
        <f t="shared" si="7724"/>
        <v>0</v>
      </c>
      <c r="Q1969" s="191">
        <f t="shared" si="7724"/>
        <v>0</v>
      </c>
      <c r="R1969" s="191">
        <f t="shared" si="7724"/>
        <v>0</v>
      </c>
      <c r="S1969" s="191">
        <f t="shared" si="7724"/>
        <v>0</v>
      </c>
      <c r="T1969" s="191">
        <f t="shared" si="7724"/>
        <v>0</v>
      </c>
      <c r="U1969" s="191">
        <f t="shared" si="7724"/>
        <v>0</v>
      </c>
      <c r="V1969" s="223">
        <f t="shared" si="7539"/>
        <v>0</v>
      </c>
      <c r="W1969" s="191">
        <f t="shared" si="7638"/>
        <v>0</v>
      </c>
      <c r="X1969" s="191">
        <f t="shared" ref="X1969:AH1969" si="7725">ROUND((W1830+X1830)/2,2)</f>
        <v>0</v>
      </c>
      <c r="Y1969" s="191">
        <f t="shared" si="7725"/>
        <v>0</v>
      </c>
      <c r="Z1969" s="191">
        <f t="shared" si="7725"/>
        <v>0</v>
      </c>
      <c r="AA1969" s="191">
        <f t="shared" si="7725"/>
        <v>0</v>
      </c>
      <c r="AB1969" s="191">
        <f t="shared" si="7725"/>
        <v>0</v>
      </c>
      <c r="AC1969" s="191">
        <f t="shared" si="7725"/>
        <v>0</v>
      </c>
      <c r="AD1969" s="191">
        <f t="shared" si="7725"/>
        <v>0</v>
      </c>
      <c r="AE1969" s="191">
        <f t="shared" si="7725"/>
        <v>0</v>
      </c>
      <c r="AF1969" s="191">
        <f t="shared" si="7725"/>
        <v>0</v>
      </c>
      <c r="AG1969" s="191">
        <f t="shared" si="7725"/>
        <v>0</v>
      </c>
      <c r="AH1969" s="191">
        <f t="shared" si="7725"/>
        <v>0</v>
      </c>
      <c r="AI1969" s="223">
        <f t="shared" si="7640"/>
        <v>0</v>
      </c>
      <c r="AJ1969" s="191">
        <f t="shared" si="7641"/>
        <v>0</v>
      </c>
      <c r="AK1969" s="191">
        <f t="shared" ref="AK1969:AU1969" si="7726">ROUND((AJ1830+AK1830)/2,2)</f>
        <v>0</v>
      </c>
      <c r="AL1969" s="191">
        <f t="shared" si="7726"/>
        <v>0</v>
      </c>
      <c r="AM1969" s="191">
        <f t="shared" si="7726"/>
        <v>0</v>
      </c>
      <c r="AN1969" s="191">
        <f t="shared" si="7726"/>
        <v>0</v>
      </c>
      <c r="AO1969" s="191">
        <f t="shared" si="7726"/>
        <v>0</v>
      </c>
      <c r="AP1969" s="191">
        <f t="shared" si="7726"/>
        <v>0</v>
      </c>
      <c r="AQ1969" s="191">
        <f t="shared" si="7726"/>
        <v>0</v>
      </c>
      <c r="AR1969" s="191">
        <f t="shared" si="7726"/>
        <v>0</v>
      </c>
      <c r="AS1969" s="191">
        <f t="shared" si="7726"/>
        <v>0</v>
      </c>
      <c r="AT1969" s="191">
        <f t="shared" si="7726"/>
        <v>0</v>
      </c>
      <c r="AU1969" s="191">
        <f t="shared" si="7726"/>
        <v>0</v>
      </c>
      <c r="AV1969" s="223">
        <f t="shared" si="7542"/>
        <v>0</v>
      </c>
      <c r="AW1969" s="191">
        <f t="shared" si="7526"/>
        <v>0</v>
      </c>
      <c r="AX1969" s="191">
        <f t="shared" si="7527"/>
        <v>0</v>
      </c>
      <c r="AY1969" s="191">
        <f t="shared" si="7528"/>
        <v>0</v>
      </c>
      <c r="AZ1969" s="191">
        <f t="shared" si="7529"/>
        <v>0</v>
      </c>
      <c r="BA1969" s="191">
        <f t="shared" si="7530"/>
        <v>0</v>
      </c>
      <c r="BB1969" s="191">
        <f t="shared" si="7531"/>
        <v>0</v>
      </c>
      <c r="BC1969" s="191">
        <f t="shared" si="7532"/>
        <v>0</v>
      </c>
      <c r="BD1969" s="191">
        <f t="shared" si="7533"/>
        <v>0</v>
      </c>
      <c r="BE1969" s="191">
        <f t="shared" si="7534"/>
        <v>0</v>
      </c>
      <c r="BF1969" s="191">
        <f t="shared" si="7535"/>
        <v>0</v>
      </c>
      <c r="BG1969" s="191">
        <f t="shared" si="7536"/>
        <v>0</v>
      </c>
      <c r="BH1969" s="191">
        <f t="shared" si="7537"/>
        <v>0</v>
      </c>
      <c r="BI1969" s="223">
        <f t="shared" si="7543"/>
        <v>0</v>
      </c>
    </row>
    <row r="1970" spans="1:61" ht="15.75" hidden="1" customHeight="1" outlineLevel="1" x14ac:dyDescent="0.25">
      <c r="A1970" s="2">
        <f t="shared" si="7714"/>
        <v>124</v>
      </c>
      <c r="B1970" s="86">
        <f t="shared" si="7714"/>
        <v>0</v>
      </c>
      <c r="C1970" s="86">
        <f t="shared" si="7714"/>
        <v>0</v>
      </c>
      <c r="D1970" s="2">
        <f t="shared" si="7714"/>
        <v>0</v>
      </c>
      <c r="E1970" s="162">
        <f t="shared" si="7714"/>
        <v>0</v>
      </c>
      <c r="I1970" s="205">
        <v>0</v>
      </c>
      <c r="J1970" s="191">
        <f t="shared" ref="J1970:U1970" si="7727">ROUND((I1831+J1831)/2,0)</f>
        <v>0</v>
      </c>
      <c r="K1970" s="191">
        <f t="shared" si="7727"/>
        <v>0</v>
      </c>
      <c r="L1970" s="191">
        <f t="shared" si="7727"/>
        <v>0</v>
      </c>
      <c r="M1970" s="191">
        <f t="shared" si="7727"/>
        <v>0</v>
      </c>
      <c r="N1970" s="191">
        <f t="shared" si="7727"/>
        <v>0</v>
      </c>
      <c r="O1970" s="191">
        <f t="shared" si="7727"/>
        <v>0</v>
      </c>
      <c r="P1970" s="191">
        <f t="shared" si="7727"/>
        <v>0</v>
      </c>
      <c r="Q1970" s="191">
        <f t="shared" si="7727"/>
        <v>0</v>
      </c>
      <c r="R1970" s="191">
        <f t="shared" si="7727"/>
        <v>0</v>
      </c>
      <c r="S1970" s="191">
        <f t="shared" si="7727"/>
        <v>0</v>
      </c>
      <c r="T1970" s="191">
        <f t="shared" si="7727"/>
        <v>0</v>
      </c>
      <c r="U1970" s="191">
        <f t="shared" si="7727"/>
        <v>0</v>
      </c>
      <c r="V1970" s="223">
        <f t="shared" si="7539"/>
        <v>0</v>
      </c>
      <c r="W1970" s="191">
        <f t="shared" si="7638"/>
        <v>0</v>
      </c>
      <c r="X1970" s="191">
        <f t="shared" ref="X1970:AH1970" si="7728">ROUND((W1831+X1831)/2,2)</f>
        <v>0</v>
      </c>
      <c r="Y1970" s="191">
        <f t="shared" si="7728"/>
        <v>0</v>
      </c>
      <c r="Z1970" s="191">
        <f t="shared" si="7728"/>
        <v>0</v>
      </c>
      <c r="AA1970" s="191">
        <f t="shared" si="7728"/>
        <v>0</v>
      </c>
      <c r="AB1970" s="191">
        <f t="shared" si="7728"/>
        <v>0</v>
      </c>
      <c r="AC1970" s="191">
        <f t="shared" si="7728"/>
        <v>0</v>
      </c>
      <c r="AD1970" s="191">
        <f t="shared" si="7728"/>
        <v>0</v>
      </c>
      <c r="AE1970" s="191">
        <f t="shared" si="7728"/>
        <v>0</v>
      </c>
      <c r="AF1970" s="191">
        <f t="shared" si="7728"/>
        <v>0</v>
      </c>
      <c r="AG1970" s="191">
        <f t="shared" si="7728"/>
        <v>0</v>
      </c>
      <c r="AH1970" s="191">
        <f t="shared" si="7728"/>
        <v>0</v>
      </c>
      <c r="AI1970" s="223">
        <f t="shared" si="7640"/>
        <v>0</v>
      </c>
      <c r="AJ1970" s="191">
        <f t="shared" si="7641"/>
        <v>0</v>
      </c>
      <c r="AK1970" s="191">
        <f t="shared" ref="AK1970:AU1970" si="7729">ROUND((AJ1831+AK1831)/2,2)</f>
        <v>0</v>
      </c>
      <c r="AL1970" s="191">
        <f t="shared" si="7729"/>
        <v>0</v>
      </c>
      <c r="AM1970" s="191">
        <f t="shared" si="7729"/>
        <v>0</v>
      </c>
      <c r="AN1970" s="191">
        <f t="shared" si="7729"/>
        <v>0</v>
      </c>
      <c r="AO1970" s="191">
        <f t="shared" si="7729"/>
        <v>0</v>
      </c>
      <c r="AP1970" s="191">
        <f t="shared" si="7729"/>
        <v>0</v>
      </c>
      <c r="AQ1970" s="191">
        <f t="shared" si="7729"/>
        <v>0</v>
      </c>
      <c r="AR1970" s="191">
        <f t="shared" si="7729"/>
        <v>0</v>
      </c>
      <c r="AS1970" s="191">
        <f t="shared" si="7729"/>
        <v>0</v>
      </c>
      <c r="AT1970" s="191">
        <f t="shared" si="7729"/>
        <v>0</v>
      </c>
      <c r="AU1970" s="191">
        <f t="shared" si="7729"/>
        <v>0</v>
      </c>
      <c r="AV1970" s="223">
        <f t="shared" si="7542"/>
        <v>0</v>
      </c>
      <c r="AW1970" s="191">
        <f t="shared" si="7526"/>
        <v>0</v>
      </c>
      <c r="AX1970" s="191">
        <f t="shared" si="7527"/>
        <v>0</v>
      </c>
      <c r="AY1970" s="191">
        <f t="shared" si="7528"/>
        <v>0</v>
      </c>
      <c r="AZ1970" s="191">
        <f t="shared" si="7529"/>
        <v>0</v>
      </c>
      <c r="BA1970" s="191">
        <f t="shared" si="7530"/>
        <v>0</v>
      </c>
      <c r="BB1970" s="191">
        <f t="shared" si="7531"/>
        <v>0</v>
      </c>
      <c r="BC1970" s="191">
        <f t="shared" si="7532"/>
        <v>0</v>
      </c>
      <c r="BD1970" s="191">
        <f t="shared" si="7533"/>
        <v>0</v>
      </c>
      <c r="BE1970" s="191">
        <f t="shared" si="7534"/>
        <v>0</v>
      </c>
      <c r="BF1970" s="191">
        <f t="shared" si="7535"/>
        <v>0</v>
      </c>
      <c r="BG1970" s="191">
        <f t="shared" si="7536"/>
        <v>0</v>
      </c>
      <c r="BH1970" s="191">
        <f t="shared" si="7537"/>
        <v>0</v>
      </c>
      <c r="BI1970" s="223">
        <f t="shared" si="7543"/>
        <v>0</v>
      </c>
    </row>
    <row r="1971" spans="1:61" ht="15.75" hidden="1" customHeight="1" outlineLevel="1" x14ac:dyDescent="0.25">
      <c r="A1971" s="2">
        <f t="shared" si="7714"/>
        <v>125</v>
      </c>
      <c r="B1971" s="86">
        <f t="shared" si="7714"/>
        <v>0</v>
      </c>
      <c r="C1971" s="86">
        <f t="shared" si="7714"/>
        <v>0</v>
      </c>
      <c r="D1971" s="2">
        <f t="shared" si="7714"/>
        <v>0</v>
      </c>
      <c r="E1971" s="162">
        <f t="shared" si="7714"/>
        <v>0</v>
      </c>
      <c r="I1971" s="205">
        <v>0</v>
      </c>
      <c r="J1971" s="191">
        <f t="shared" ref="J1971:U1971" si="7730">ROUND((I1832+J1832)/2,0)</f>
        <v>0</v>
      </c>
      <c r="K1971" s="191">
        <f t="shared" si="7730"/>
        <v>0</v>
      </c>
      <c r="L1971" s="191">
        <f t="shared" si="7730"/>
        <v>0</v>
      </c>
      <c r="M1971" s="191">
        <f t="shared" si="7730"/>
        <v>0</v>
      </c>
      <c r="N1971" s="191">
        <f t="shared" si="7730"/>
        <v>0</v>
      </c>
      <c r="O1971" s="191">
        <f t="shared" si="7730"/>
        <v>0</v>
      </c>
      <c r="P1971" s="191">
        <f t="shared" si="7730"/>
        <v>0</v>
      </c>
      <c r="Q1971" s="191">
        <f t="shared" si="7730"/>
        <v>0</v>
      </c>
      <c r="R1971" s="191">
        <f t="shared" si="7730"/>
        <v>0</v>
      </c>
      <c r="S1971" s="191">
        <f t="shared" si="7730"/>
        <v>0</v>
      </c>
      <c r="T1971" s="191">
        <f t="shared" si="7730"/>
        <v>0</v>
      </c>
      <c r="U1971" s="191">
        <f t="shared" si="7730"/>
        <v>0</v>
      </c>
      <c r="V1971" s="223">
        <f t="shared" si="7539"/>
        <v>0</v>
      </c>
      <c r="W1971" s="191">
        <f t="shared" si="7638"/>
        <v>0</v>
      </c>
      <c r="X1971" s="191">
        <f t="shared" ref="X1971:AH1971" si="7731">ROUND((W1832+X1832)/2,2)</f>
        <v>0</v>
      </c>
      <c r="Y1971" s="191">
        <f t="shared" si="7731"/>
        <v>0</v>
      </c>
      <c r="Z1971" s="191">
        <f t="shared" si="7731"/>
        <v>0</v>
      </c>
      <c r="AA1971" s="191">
        <f t="shared" si="7731"/>
        <v>0</v>
      </c>
      <c r="AB1971" s="191">
        <f t="shared" si="7731"/>
        <v>0</v>
      </c>
      <c r="AC1971" s="191">
        <f t="shared" si="7731"/>
        <v>0</v>
      </c>
      <c r="AD1971" s="191">
        <f t="shared" si="7731"/>
        <v>0</v>
      </c>
      <c r="AE1971" s="191">
        <f t="shared" si="7731"/>
        <v>0</v>
      </c>
      <c r="AF1971" s="191">
        <f t="shared" si="7731"/>
        <v>0</v>
      </c>
      <c r="AG1971" s="191">
        <f t="shared" si="7731"/>
        <v>0</v>
      </c>
      <c r="AH1971" s="191">
        <f t="shared" si="7731"/>
        <v>0</v>
      </c>
      <c r="AI1971" s="223">
        <f t="shared" si="7640"/>
        <v>0</v>
      </c>
      <c r="AJ1971" s="191">
        <f t="shared" si="7641"/>
        <v>0</v>
      </c>
      <c r="AK1971" s="191">
        <f t="shared" ref="AK1971:AU1971" si="7732">ROUND((AJ1832+AK1832)/2,2)</f>
        <v>0</v>
      </c>
      <c r="AL1971" s="191">
        <f t="shared" si="7732"/>
        <v>0</v>
      </c>
      <c r="AM1971" s="191">
        <f t="shared" si="7732"/>
        <v>0</v>
      </c>
      <c r="AN1971" s="191">
        <f t="shared" si="7732"/>
        <v>0</v>
      </c>
      <c r="AO1971" s="191">
        <f t="shared" si="7732"/>
        <v>0</v>
      </c>
      <c r="AP1971" s="191">
        <f t="shared" si="7732"/>
        <v>0</v>
      </c>
      <c r="AQ1971" s="191">
        <f t="shared" si="7732"/>
        <v>0</v>
      </c>
      <c r="AR1971" s="191">
        <f t="shared" si="7732"/>
        <v>0</v>
      </c>
      <c r="AS1971" s="191">
        <f t="shared" si="7732"/>
        <v>0</v>
      </c>
      <c r="AT1971" s="191">
        <f t="shared" si="7732"/>
        <v>0</v>
      </c>
      <c r="AU1971" s="191">
        <f t="shared" si="7732"/>
        <v>0</v>
      </c>
      <c r="AV1971" s="223">
        <f t="shared" si="7542"/>
        <v>0</v>
      </c>
      <c r="AW1971" s="191">
        <f t="shared" si="7526"/>
        <v>0</v>
      </c>
      <c r="AX1971" s="191">
        <f t="shared" si="7527"/>
        <v>0</v>
      </c>
      <c r="AY1971" s="191">
        <f t="shared" si="7528"/>
        <v>0</v>
      </c>
      <c r="AZ1971" s="191">
        <f t="shared" si="7529"/>
        <v>0</v>
      </c>
      <c r="BA1971" s="191">
        <f t="shared" si="7530"/>
        <v>0</v>
      </c>
      <c r="BB1971" s="191">
        <f t="shared" si="7531"/>
        <v>0</v>
      </c>
      <c r="BC1971" s="191">
        <f t="shared" si="7532"/>
        <v>0</v>
      </c>
      <c r="BD1971" s="191">
        <f t="shared" si="7533"/>
        <v>0</v>
      </c>
      <c r="BE1971" s="191">
        <f t="shared" si="7534"/>
        <v>0</v>
      </c>
      <c r="BF1971" s="191">
        <f t="shared" si="7535"/>
        <v>0</v>
      </c>
      <c r="BG1971" s="191">
        <f t="shared" si="7536"/>
        <v>0</v>
      </c>
      <c r="BH1971" s="191">
        <f t="shared" si="7537"/>
        <v>0</v>
      </c>
      <c r="BI1971" s="223">
        <f t="shared" si="7543"/>
        <v>0</v>
      </c>
    </row>
    <row r="1972" spans="1:61" ht="15.75" hidden="1" customHeight="1" outlineLevel="1" x14ac:dyDescent="0.25">
      <c r="A1972" s="2">
        <f t="shared" si="7714"/>
        <v>126</v>
      </c>
      <c r="B1972" s="86">
        <f t="shared" si="7714"/>
        <v>0</v>
      </c>
      <c r="C1972" s="86">
        <f t="shared" si="7714"/>
        <v>0</v>
      </c>
      <c r="D1972" s="2">
        <f t="shared" si="7714"/>
        <v>0</v>
      </c>
      <c r="E1972" s="162">
        <f t="shared" si="7714"/>
        <v>0</v>
      </c>
      <c r="I1972" s="205">
        <v>0</v>
      </c>
      <c r="J1972" s="191">
        <f t="shared" ref="J1972:U1972" si="7733">ROUND((I1833+J1833)/2,0)</f>
        <v>0</v>
      </c>
      <c r="K1972" s="191">
        <f t="shared" si="7733"/>
        <v>0</v>
      </c>
      <c r="L1972" s="191">
        <f t="shared" si="7733"/>
        <v>0</v>
      </c>
      <c r="M1972" s="191">
        <f t="shared" si="7733"/>
        <v>0</v>
      </c>
      <c r="N1972" s="191">
        <f t="shared" si="7733"/>
        <v>0</v>
      </c>
      <c r="O1972" s="191">
        <f t="shared" si="7733"/>
        <v>0</v>
      </c>
      <c r="P1972" s="191">
        <f t="shared" si="7733"/>
        <v>0</v>
      </c>
      <c r="Q1972" s="191">
        <f t="shared" si="7733"/>
        <v>0</v>
      </c>
      <c r="R1972" s="191">
        <f t="shared" si="7733"/>
        <v>0</v>
      </c>
      <c r="S1972" s="191">
        <f t="shared" si="7733"/>
        <v>0</v>
      </c>
      <c r="T1972" s="191">
        <f t="shared" si="7733"/>
        <v>0</v>
      </c>
      <c r="U1972" s="191">
        <f t="shared" si="7733"/>
        <v>0</v>
      </c>
      <c r="V1972" s="223">
        <f t="shared" si="7539"/>
        <v>0</v>
      </c>
      <c r="W1972" s="191">
        <f t="shared" si="7638"/>
        <v>0</v>
      </c>
      <c r="X1972" s="191">
        <f t="shared" ref="X1972:AH1972" si="7734">ROUND((W1833+X1833)/2,2)</f>
        <v>0</v>
      </c>
      <c r="Y1972" s="191">
        <f t="shared" si="7734"/>
        <v>0</v>
      </c>
      <c r="Z1972" s="191">
        <f t="shared" si="7734"/>
        <v>0</v>
      </c>
      <c r="AA1972" s="191">
        <f t="shared" si="7734"/>
        <v>0</v>
      </c>
      <c r="AB1972" s="191">
        <f t="shared" si="7734"/>
        <v>0</v>
      </c>
      <c r="AC1972" s="191">
        <f t="shared" si="7734"/>
        <v>0</v>
      </c>
      <c r="AD1972" s="191">
        <f t="shared" si="7734"/>
        <v>0</v>
      </c>
      <c r="AE1972" s="191">
        <f t="shared" si="7734"/>
        <v>0</v>
      </c>
      <c r="AF1972" s="191">
        <f t="shared" si="7734"/>
        <v>0</v>
      </c>
      <c r="AG1972" s="191">
        <f t="shared" si="7734"/>
        <v>0</v>
      </c>
      <c r="AH1972" s="191">
        <f t="shared" si="7734"/>
        <v>0</v>
      </c>
      <c r="AI1972" s="223">
        <f t="shared" si="7640"/>
        <v>0</v>
      </c>
      <c r="AJ1972" s="191">
        <f t="shared" si="7641"/>
        <v>0</v>
      </c>
      <c r="AK1972" s="191">
        <f t="shared" ref="AK1972:AU1972" si="7735">ROUND((AJ1833+AK1833)/2,2)</f>
        <v>0</v>
      </c>
      <c r="AL1972" s="191">
        <f t="shared" si="7735"/>
        <v>0</v>
      </c>
      <c r="AM1972" s="191">
        <f t="shared" si="7735"/>
        <v>0</v>
      </c>
      <c r="AN1972" s="191">
        <f t="shared" si="7735"/>
        <v>0</v>
      </c>
      <c r="AO1972" s="191">
        <f t="shared" si="7735"/>
        <v>0</v>
      </c>
      <c r="AP1972" s="191">
        <f t="shared" si="7735"/>
        <v>0</v>
      </c>
      <c r="AQ1972" s="191">
        <f t="shared" si="7735"/>
        <v>0</v>
      </c>
      <c r="AR1972" s="191">
        <f t="shared" si="7735"/>
        <v>0</v>
      </c>
      <c r="AS1972" s="191">
        <f t="shared" si="7735"/>
        <v>0</v>
      </c>
      <c r="AT1972" s="191">
        <f t="shared" si="7735"/>
        <v>0</v>
      </c>
      <c r="AU1972" s="191">
        <f t="shared" si="7735"/>
        <v>0</v>
      </c>
      <c r="AV1972" s="223">
        <f t="shared" si="7542"/>
        <v>0</v>
      </c>
      <c r="AW1972" s="191">
        <f t="shared" si="7526"/>
        <v>0</v>
      </c>
      <c r="AX1972" s="191">
        <f t="shared" si="7527"/>
        <v>0</v>
      </c>
      <c r="AY1972" s="191">
        <f t="shared" si="7528"/>
        <v>0</v>
      </c>
      <c r="AZ1972" s="191">
        <f t="shared" si="7529"/>
        <v>0</v>
      </c>
      <c r="BA1972" s="191">
        <f t="shared" si="7530"/>
        <v>0</v>
      </c>
      <c r="BB1972" s="191">
        <f t="shared" si="7531"/>
        <v>0</v>
      </c>
      <c r="BC1972" s="191">
        <f t="shared" si="7532"/>
        <v>0</v>
      </c>
      <c r="BD1972" s="191">
        <f t="shared" si="7533"/>
        <v>0</v>
      </c>
      <c r="BE1972" s="191">
        <f t="shared" si="7534"/>
        <v>0</v>
      </c>
      <c r="BF1972" s="191">
        <f t="shared" si="7535"/>
        <v>0</v>
      </c>
      <c r="BG1972" s="191">
        <f t="shared" si="7536"/>
        <v>0</v>
      </c>
      <c r="BH1972" s="191">
        <f t="shared" si="7537"/>
        <v>0</v>
      </c>
      <c r="BI1972" s="223">
        <f t="shared" si="7543"/>
        <v>0</v>
      </c>
    </row>
    <row r="1973" spans="1:61" ht="15.75" hidden="1" customHeight="1" outlineLevel="1" x14ac:dyDescent="0.25">
      <c r="A1973" s="2">
        <f t="shared" si="7714"/>
        <v>127</v>
      </c>
      <c r="B1973" s="86">
        <f t="shared" si="7714"/>
        <v>0</v>
      </c>
      <c r="C1973" s="86">
        <f t="shared" si="7714"/>
        <v>0</v>
      </c>
      <c r="D1973" s="2">
        <f t="shared" si="7714"/>
        <v>0</v>
      </c>
      <c r="E1973" s="162">
        <f t="shared" si="7714"/>
        <v>0</v>
      </c>
      <c r="I1973" s="205">
        <v>0</v>
      </c>
      <c r="J1973" s="191">
        <f t="shared" ref="J1973:U1973" si="7736">ROUND((I1834+J1834)/2,0)</f>
        <v>0</v>
      </c>
      <c r="K1973" s="191">
        <f t="shared" si="7736"/>
        <v>0</v>
      </c>
      <c r="L1973" s="191">
        <f t="shared" si="7736"/>
        <v>0</v>
      </c>
      <c r="M1973" s="191">
        <f t="shared" si="7736"/>
        <v>0</v>
      </c>
      <c r="N1973" s="191">
        <f t="shared" si="7736"/>
        <v>0</v>
      </c>
      <c r="O1973" s="191">
        <f t="shared" si="7736"/>
        <v>0</v>
      </c>
      <c r="P1973" s="191">
        <f t="shared" si="7736"/>
        <v>0</v>
      </c>
      <c r="Q1973" s="191">
        <f t="shared" si="7736"/>
        <v>0</v>
      </c>
      <c r="R1973" s="191">
        <f t="shared" si="7736"/>
        <v>0</v>
      </c>
      <c r="S1973" s="191">
        <f t="shared" si="7736"/>
        <v>0</v>
      </c>
      <c r="T1973" s="191">
        <f t="shared" si="7736"/>
        <v>0</v>
      </c>
      <c r="U1973" s="191">
        <f t="shared" si="7736"/>
        <v>0</v>
      </c>
      <c r="V1973" s="223">
        <f t="shared" si="7539"/>
        <v>0</v>
      </c>
      <c r="W1973" s="191">
        <f t="shared" si="7638"/>
        <v>0</v>
      </c>
      <c r="X1973" s="191">
        <f t="shared" ref="X1973:AH1973" si="7737">ROUND((W1834+X1834)/2,2)</f>
        <v>0</v>
      </c>
      <c r="Y1973" s="191">
        <f t="shared" si="7737"/>
        <v>0</v>
      </c>
      <c r="Z1973" s="191">
        <f t="shared" si="7737"/>
        <v>0</v>
      </c>
      <c r="AA1973" s="191">
        <f t="shared" si="7737"/>
        <v>0</v>
      </c>
      <c r="AB1973" s="191">
        <f t="shared" si="7737"/>
        <v>0</v>
      </c>
      <c r="AC1973" s="191">
        <f t="shared" si="7737"/>
        <v>0</v>
      </c>
      <c r="AD1973" s="191">
        <f t="shared" si="7737"/>
        <v>0</v>
      </c>
      <c r="AE1973" s="191">
        <f t="shared" si="7737"/>
        <v>0</v>
      </c>
      <c r="AF1973" s="191">
        <f t="shared" si="7737"/>
        <v>0</v>
      </c>
      <c r="AG1973" s="191">
        <f t="shared" si="7737"/>
        <v>0</v>
      </c>
      <c r="AH1973" s="191">
        <f t="shared" si="7737"/>
        <v>0</v>
      </c>
      <c r="AI1973" s="223">
        <f t="shared" si="7640"/>
        <v>0</v>
      </c>
      <c r="AJ1973" s="191">
        <f t="shared" si="7641"/>
        <v>0</v>
      </c>
      <c r="AK1973" s="191">
        <f t="shared" ref="AK1973:AU1973" si="7738">ROUND((AJ1834+AK1834)/2,2)</f>
        <v>0</v>
      </c>
      <c r="AL1973" s="191">
        <f t="shared" si="7738"/>
        <v>0</v>
      </c>
      <c r="AM1973" s="191">
        <f t="shared" si="7738"/>
        <v>0</v>
      </c>
      <c r="AN1973" s="191">
        <f t="shared" si="7738"/>
        <v>0</v>
      </c>
      <c r="AO1973" s="191">
        <f t="shared" si="7738"/>
        <v>0</v>
      </c>
      <c r="AP1973" s="191">
        <f t="shared" si="7738"/>
        <v>0</v>
      </c>
      <c r="AQ1973" s="191">
        <f t="shared" si="7738"/>
        <v>0</v>
      </c>
      <c r="AR1973" s="191">
        <f t="shared" si="7738"/>
        <v>0</v>
      </c>
      <c r="AS1973" s="191">
        <f t="shared" si="7738"/>
        <v>0</v>
      </c>
      <c r="AT1973" s="191">
        <f t="shared" si="7738"/>
        <v>0</v>
      </c>
      <c r="AU1973" s="191">
        <f t="shared" si="7738"/>
        <v>0</v>
      </c>
      <c r="AV1973" s="223">
        <f t="shared" si="7542"/>
        <v>0</v>
      </c>
      <c r="AW1973" s="191">
        <f t="shared" si="7526"/>
        <v>0</v>
      </c>
      <c r="AX1973" s="191">
        <f t="shared" si="7527"/>
        <v>0</v>
      </c>
      <c r="AY1973" s="191">
        <f t="shared" si="7528"/>
        <v>0</v>
      </c>
      <c r="AZ1973" s="191">
        <f t="shared" si="7529"/>
        <v>0</v>
      </c>
      <c r="BA1973" s="191">
        <f t="shared" si="7530"/>
        <v>0</v>
      </c>
      <c r="BB1973" s="191">
        <f t="shared" si="7531"/>
        <v>0</v>
      </c>
      <c r="BC1973" s="191">
        <f t="shared" si="7532"/>
        <v>0</v>
      </c>
      <c r="BD1973" s="191">
        <f t="shared" si="7533"/>
        <v>0</v>
      </c>
      <c r="BE1973" s="191">
        <f t="shared" si="7534"/>
        <v>0</v>
      </c>
      <c r="BF1973" s="191">
        <f t="shared" si="7535"/>
        <v>0</v>
      </c>
      <c r="BG1973" s="191">
        <f t="shared" si="7536"/>
        <v>0</v>
      </c>
      <c r="BH1973" s="191">
        <f t="shared" si="7537"/>
        <v>0</v>
      </c>
      <c r="BI1973" s="223">
        <f t="shared" si="7543"/>
        <v>0</v>
      </c>
    </row>
    <row r="1974" spans="1:61" ht="15.75" hidden="1" customHeight="1" outlineLevel="1" x14ac:dyDescent="0.25">
      <c r="A1974" s="2">
        <f t="shared" si="7714"/>
        <v>128</v>
      </c>
      <c r="B1974" s="86">
        <f t="shared" si="7714"/>
        <v>0</v>
      </c>
      <c r="C1974" s="86">
        <f t="shared" si="7714"/>
        <v>0</v>
      </c>
      <c r="D1974" s="2">
        <f t="shared" si="7714"/>
        <v>0</v>
      </c>
      <c r="E1974" s="162">
        <f t="shared" si="7714"/>
        <v>0</v>
      </c>
      <c r="I1974" s="205">
        <v>0</v>
      </c>
      <c r="J1974" s="191">
        <f t="shared" ref="J1974:U1974" si="7739">ROUND((I1835+J1835)/2,0)</f>
        <v>0</v>
      </c>
      <c r="K1974" s="191">
        <f t="shared" si="7739"/>
        <v>0</v>
      </c>
      <c r="L1974" s="191">
        <f t="shared" si="7739"/>
        <v>0</v>
      </c>
      <c r="M1974" s="191">
        <f t="shared" si="7739"/>
        <v>0</v>
      </c>
      <c r="N1974" s="191">
        <f t="shared" si="7739"/>
        <v>0</v>
      </c>
      <c r="O1974" s="191">
        <f t="shared" si="7739"/>
        <v>0</v>
      </c>
      <c r="P1974" s="191">
        <f t="shared" si="7739"/>
        <v>0</v>
      </c>
      <c r="Q1974" s="191">
        <f t="shared" si="7739"/>
        <v>0</v>
      </c>
      <c r="R1974" s="191">
        <f t="shared" si="7739"/>
        <v>0</v>
      </c>
      <c r="S1974" s="191">
        <f t="shared" si="7739"/>
        <v>0</v>
      </c>
      <c r="T1974" s="191">
        <f t="shared" si="7739"/>
        <v>0</v>
      </c>
      <c r="U1974" s="191">
        <f t="shared" si="7739"/>
        <v>0</v>
      </c>
      <c r="V1974" s="223">
        <f t="shared" si="7539"/>
        <v>0</v>
      </c>
      <c r="W1974" s="191">
        <f t="shared" ref="W1974:W1981" si="7740">ROUND((U1835+W1835)/2,2)</f>
        <v>0</v>
      </c>
      <c r="X1974" s="191">
        <f t="shared" ref="X1974:AH1974" si="7741">ROUND((W1835+X1835)/2,2)</f>
        <v>0</v>
      </c>
      <c r="Y1974" s="191">
        <f t="shared" si="7741"/>
        <v>0</v>
      </c>
      <c r="Z1974" s="191">
        <f t="shared" si="7741"/>
        <v>0</v>
      </c>
      <c r="AA1974" s="191">
        <f t="shared" si="7741"/>
        <v>0</v>
      </c>
      <c r="AB1974" s="191">
        <f t="shared" si="7741"/>
        <v>0</v>
      </c>
      <c r="AC1974" s="191">
        <f t="shared" si="7741"/>
        <v>0</v>
      </c>
      <c r="AD1974" s="191">
        <f t="shared" si="7741"/>
        <v>0</v>
      </c>
      <c r="AE1974" s="191">
        <f t="shared" si="7741"/>
        <v>0</v>
      </c>
      <c r="AF1974" s="191">
        <f t="shared" si="7741"/>
        <v>0</v>
      </c>
      <c r="AG1974" s="191">
        <f t="shared" si="7741"/>
        <v>0</v>
      </c>
      <c r="AH1974" s="191">
        <f t="shared" si="7741"/>
        <v>0</v>
      </c>
      <c r="AI1974" s="223">
        <f t="shared" ref="AI1974:AI1982" si="7742">SUM(W1974:AH1974)</f>
        <v>0</v>
      </c>
      <c r="AJ1974" s="191">
        <f t="shared" ref="AJ1974:AJ1981" si="7743">ROUND((AH1835+AJ1835)/2,2)</f>
        <v>0</v>
      </c>
      <c r="AK1974" s="191">
        <f t="shared" ref="AK1974:AU1974" si="7744">ROUND((AJ1835+AK1835)/2,2)</f>
        <v>0</v>
      </c>
      <c r="AL1974" s="191">
        <f t="shared" si="7744"/>
        <v>0</v>
      </c>
      <c r="AM1974" s="191">
        <f t="shared" si="7744"/>
        <v>0</v>
      </c>
      <c r="AN1974" s="191">
        <f t="shared" si="7744"/>
        <v>0</v>
      </c>
      <c r="AO1974" s="191">
        <f t="shared" si="7744"/>
        <v>0</v>
      </c>
      <c r="AP1974" s="191">
        <f t="shared" si="7744"/>
        <v>0</v>
      </c>
      <c r="AQ1974" s="191">
        <f t="shared" si="7744"/>
        <v>0</v>
      </c>
      <c r="AR1974" s="191">
        <f t="shared" si="7744"/>
        <v>0</v>
      </c>
      <c r="AS1974" s="191">
        <f t="shared" si="7744"/>
        <v>0</v>
      </c>
      <c r="AT1974" s="191">
        <f t="shared" si="7744"/>
        <v>0</v>
      </c>
      <c r="AU1974" s="191">
        <f t="shared" si="7744"/>
        <v>0</v>
      </c>
      <c r="AV1974" s="223">
        <f t="shared" si="7542"/>
        <v>0</v>
      </c>
      <c r="AW1974" s="191">
        <f t="shared" ref="AW1974:AW1981" si="7745">ROUND((AU1835+AW1835)/2,2)</f>
        <v>0</v>
      </c>
      <c r="AX1974" s="191">
        <f t="shared" ref="AX1974:AX1981" si="7746">ROUND((AW1835+AX1835)/2,2)</f>
        <v>0</v>
      </c>
      <c r="AY1974" s="191">
        <f t="shared" ref="AY1974:AY1981" si="7747">ROUND((AX1835+AY1835)/2,2)</f>
        <v>0</v>
      </c>
      <c r="AZ1974" s="191">
        <f t="shared" ref="AZ1974:AZ1981" si="7748">ROUND((AY1835+AZ1835)/2,2)</f>
        <v>0</v>
      </c>
      <c r="BA1974" s="191">
        <f t="shared" ref="BA1974:BA1981" si="7749">ROUND((AZ1835+BA1835)/2,2)</f>
        <v>0</v>
      </c>
      <c r="BB1974" s="191">
        <f t="shared" ref="BB1974:BB1981" si="7750">ROUND((BA1835+BB1835)/2,2)</f>
        <v>0</v>
      </c>
      <c r="BC1974" s="191">
        <f t="shared" ref="BC1974:BC1981" si="7751">ROUND((BB1835+BC1835)/2,2)</f>
        <v>0</v>
      </c>
      <c r="BD1974" s="191">
        <f t="shared" ref="BD1974:BD1981" si="7752">ROUND((BC1835+BD1835)/2,2)</f>
        <v>0</v>
      </c>
      <c r="BE1974" s="191">
        <f t="shared" ref="BE1974:BE1981" si="7753">ROUND((BD1835+BE1835)/2,2)</f>
        <v>0</v>
      </c>
      <c r="BF1974" s="191">
        <f t="shared" ref="BF1974:BF1981" si="7754">ROUND((BE1835+BF1835)/2,2)</f>
        <v>0</v>
      </c>
      <c r="BG1974" s="191">
        <f t="shared" ref="BG1974:BG1981" si="7755">ROUND((BF1835+BG1835)/2,2)</f>
        <v>0</v>
      </c>
      <c r="BH1974" s="191">
        <f t="shared" ref="BH1974:BH1981" si="7756">ROUND((BG1835+BH1835)/2,2)</f>
        <v>0</v>
      </c>
      <c r="BI1974" s="223">
        <f t="shared" si="7543"/>
        <v>0</v>
      </c>
    </row>
    <row r="1975" spans="1:61" ht="15.75" hidden="1" customHeight="1" outlineLevel="1" x14ac:dyDescent="0.25">
      <c r="A1975" s="2">
        <f t="shared" si="7714"/>
        <v>129</v>
      </c>
      <c r="B1975" s="86">
        <f t="shared" si="7714"/>
        <v>0</v>
      </c>
      <c r="C1975" s="86">
        <f t="shared" si="7714"/>
        <v>0</v>
      </c>
      <c r="D1975" s="2">
        <f t="shared" si="7714"/>
        <v>0</v>
      </c>
      <c r="E1975" s="162">
        <f t="shared" si="7714"/>
        <v>0</v>
      </c>
      <c r="I1975" s="205">
        <v>0</v>
      </c>
      <c r="J1975" s="191">
        <f t="shared" ref="J1975:U1975" si="7757">ROUND((I1836+J1836)/2,0)</f>
        <v>0</v>
      </c>
      <c r="K1975" s="191">
        <f t="shared" si="7757"/>
        <v>0</v>
      </c>
      <c r="L1975" s="191">
        <f t="shared" si="7757"/>
        <v>0</v>
      </c>
      <c r="M1975" s="191">
        <f t="shared" si="7757"/>
        <v>0</v>
      </c>
      <c r="N1975" s="191">
        <f t="shared" si="7757"/>
        <v>0</v>
      </c>
      <c r="O1975" s="191">
        <f t="shared" si="7757"/>
        <v>0</v>
      </c>
      <c r="P1975" s="191">
        <f t="shared" si="7757"/>
        <v>0</v>
      </c>
      <c r="Q1975" s="191">
        <f t="shared" si="7757"/>
        <v>0</v>
      </c>
      <c r="R1975" s="191">
        <f t="shared" si="7757"/>
        <v>0</v>
      </c>
      <c r="S1975" s="191">
        <f t="shared" si="7757"/>
        <v>0</v>
      </c>
      <c r="T1975" s="191">
        <f t="shared" si="7757"/>
        <v>0</v>
      </c>
      <c r="U1975" s="191">
        <f t="shared" si="7757"/>
        <v>0</v>
      </c>
      <c r="V1975" s="223">
        <f t="shared" ref="V1975:V1980" si="7758">SUM(J1975:U1975)</f>
        <v>0</v>
      </c>
      <c r="W1975" s="191">
        <f t="shared" si="7740"/>
        <v>0</v>
      </c>
      <c r="X1975" s="191">
        <f t="shared" ref="X1975:AH1975" si="7759">ROUND((W1836+X1836)/2,2)</f>
        <v>0</v>
      </c>
      <c r="Y1975" s="191">
        <f t="shared" si="7759"/>
        <v>0</v>
      </c>
      <c r="Z1975" s="191">
        <f t="shared" si="7759"/>
        <v>0</v>
      </c>
      <c r="AA1975" s="191">
        <f t="shared" si="7759"/>
        <v>0</v>
      </c>
      <c r="AB1975" s="191">
        <f t="shared" si="7759"/>
        <v>0</v>
      </c>
      <c r="AC1975" s="191">
        <f t="shared" si="7759"/>
        <v>0</v>
      </c>
      <c r="AD1975" s="191">
        <f t="shared" si="7759"/>
        <v>0</v>
      </c>
      <c r="AE1975" s="191">
        <f t="shared" si="7759"/>
        <v>0</v>
      </c>
      <c r="AF1975" s="191">
        <f t="shared" si="7759"/>
        <v>0</v>
      </c>
      <c r="AG1975" s="191">
        <f t="shared" si="7759"/>
        <v>0</v>
      </c>
      <c r="AH1975" s="191">
        <f t="shared" si="7759"/>
        <v>0</v>
      </c>
      <c r="AI1975" s="223">
        <f t="shared" si="7742"/>
        <v>0</v>
      </c>
      <c r="AJ1975" s="191">
        <f t="shared" si="7743"/>
        <v>0</v>
      </c>
      <c r="AK1975" s="191">
        <f t="shared" ref="AK1975:AU1975" si="7760">ROUND((AJ1836+AK1836)/2,2)</f>
        <v>0</v>
      </c>
      <c r="AL1975" s="191">
        <f t="shared" si="7760"/>
        <v>0</v>
      </c>
      <c r="AM1975" s="191">
        <f t="shared" si="7760"/>
        <v>0</v>
      </c>
      <c r="AN1975" s="191">
        <f t="shared" si="7760"/>
        <v>0</v>
      </c>
      <c r="AO1975" s="191">
        <f t="shared" si="7760"/>
        <v>0</v>
      </c>
      <c r="AP1975" s="191">
        <f t="shared" si="7760"/>
        <v>0</v>
      </c>
      <c r="AQ1975" s="191">
        <f t="shared" si="7760"/>
        <v>0</v>
      </c>
      <c r="AR1975" s="191">
        <f t="shared" si="7760"/>
        <v>0</v>
      </c>
      <c r="AS1975" s="191">
        <f t="shared" si="7760"/>
        <v>0</v>
      </c>
      <c r="AT1975" s="191">
        <f t="shared" si="7760"/>
        <v>0</v>
      </c>
      <c r="AU1975" s="191">
        <f t="shared" si="7760"/>
        <v>0</v>
      </c>
      <c r="AV1975" s="223">
        <f t="shared" ref="AV1975:AV1980" si="7761">SUM(AJ1975:AU1975)</f>
        <v>0</v>
      </c>
      <c r="AW1975" s="191">
        <f t="shared" si="7745"/>
        <v>0</v>
      </c>
      <c r="AX1975" s="191">
        <f t="shared" si="7746"/>
        <v>0</v>
      </c>
      <c r="AY1975" s="191">
        <f t="shared" si="7747"/>
        <v>0</v>
      </c>
      <c r="AZ1975" s="191">
        <f t="shared" si="7748"/>
        <v>0</v>
      </c>
      <c r="BA1975" s="191">
        <f t="shared" si="7749"/>
        <v>0</v>
      </c>
      <c r="BB1975" s="191">
        <f t="shared" si="7750"/>
        <v>0</v>
      </c>
      <c r="BC1975" s="191">
        <f t="shared" si="7751"/>
        <v>0</v>
      </c>
      <c r="BD1975" s="191">
        <f t="shared" si="7752"/>
        <v>0</v>
      </c>
      <c r="BE1975" s="191">
        <f t="shared" si="7753"/>
        <v>0</v>
      </c>
      <c r="BF1975" s="191">
        <f t="shared" si="7754"/>
        <v>0</v>
      </c>
      <c r="BG1975" s="191">
        <f t="shared" si="7755"/>
        <v>0</v>
      </c>
      <c r="BH1975" s="191">
        <f t="shared" si="7756"/>
        <v>0</v>
      </c>
      <c r="BI1975" s="223">
        <f t="shared" ref="BI1975:BI1980" si="7762">SUM(AW1975:BH1975)</f>
        <v>0</v>
      </c>
    </row>
    <row r="1976" spans="1:61" ht="15.75" hidden="1" customHeight="1" outlineLevel="1" x14ac:dyDescent="0.25">
      <c r="A1976" s="2">
        <f t="shared" ref="A1976:E1981" si="7763">A1837</f>
        <v>130</v>
      </c>
      <c r="B1976" s="86">
        <f t="shared" si="7763"/>
        <v>0</v>
      </c>
      <c r="C1976" s="86">
        <f t="shared" si="7763"/>
        <v>0</v>
      </c>
      <c r="D1976" s="2">
        <f t="shared" si="7763"/>
        <v>0</v>
      </c>
      <c r="E1976" s="162">
        <f t="shared" si="7763"/>
        <v>0</v>
      </c>
      <c r="I1976" s="205">
        <v>0</v>
      </c>
      <c r="J1976" s="191">
        <f t="shared" ref="J1976:U1976" si="7764">ROUND((I1837+J1837)/2,0)</f>
        <v>0</v>
      </c>
      <c r="K1976" s="191">
        <f t="shared" si="7764"/>
        <v>0</v>
      </c>
      <c r="L1976" s="191">
        <f t="shared" si="7764"/>
        <v>0</v>
      </c>
      <c r="M1976" s="191">
        <f t="shared" si="7764"/>
        <v>0</v>
      </c>
      <c r="N1976" s="191">
        <f t="shared" si="7764"/>
        <v>0</v>
      </c>
      <c r="O1976" s="191">
        <f t="shared" si="7764"/>
        <v>0</v>
      </c>
      <c r="P1976" s="191">
        <f t="shared" si="7764"/>
        <v>0</v>
      </c>
      <c r="Q1976" s="191">
        <f t="shared" si="7764"/>
        <v>0</v>
      </c>
      <c r="R1976" s="191">
        <f t="shared" si="7764"/>
        <v>0</v>
      </c>
      <c r="S1976" s="191">
        <f t="shared" si="7764"/>
        <v>0</v>
      </c>
      <c r="T1976" s="191">
        <f t="shared" si="7764"/>
        <v>0</v>
      </c>
      <c r="U1976" s="191">
        <f t="shared" si="7764"/>
        <v>0</v>
      </c>
      <c r="V1976" s="223">
        <f t="shared" si="7758"/>
        <v>0</v>
      </c>
      <c r="W1976" s="191">
        <f t="shared" si="7740"/>
        <v>0</v>
      </c>
      <c r="X1976" s="191">
        <f t="shared" ref="X1976:AH1976" si="7765">ROUND((W1837+X1837)/2,2)</f>
        <v>0</v>
      </c>
      <c r="Y1976" s="191">
        <f t="shared" si="7765"/>
        <v>0</v>
      </c>
      <c r="Z1976" s="191">
        <f t="shared" si="7765"/>
        <v>0</v>
      </c>
      <c r="AA1976" s="191">
        <f t="shared" si="7765"/>
        <v>0</v>
      </c>
      <c r="AB1976" s="191">
        <f t="shared" si="7765"/>
        <v>0</v>
      </c>
      <c r="AC1976" s="191">
        <f t="shared" si="7765"/>
        <v>0</v>
      </c>
      <c r="AD1976" s="191">
        <f t="shared" si="7765"/>
        <v>0</v>
      </c>
      <c r="AE1976" s="191">
        <f t="shared" si="7765"/>
        <v>0</v>
      </c>
      <c r="AF1976" s="191">
        <f t="shared" si="7765"/>
        <v>0</v>
      </c>
      <c r="AG1976" s="191">
        <f t="shared" si="7765"/>
        <v>0</v>
      </c>
      <c r="AH1976" s="191">
        <f t="shared" si="7765"/>
        <v>0</v>
      </c>
      <c r="AI1976" s="223">
        <f t="shared" si="7742"/>
        <v>0</v>
      </c>
      <c r="AJ1976" s="191">
        <f t="shared" si="7743"/>
        <v>0</v>
      </c>
      <c r="AK1976" s="191">
        <f t="shared" ref="AK1976:AU1976" si="7766">ROUND((AJ1837+AK1837)/2,2)</f>
        <v>0</v>
      </c>
      <c r="AL1976" s="191">
        <f t="shared" si="7766"/>
        <v>0</v>
      </c>
      <c r="AM1976" s="191">
        <f t="shared" si="7766"/>
        <v>0</v>
      </c>
      <c r="AN1976" s="191">
        <f t="shared" si="7766"/>
        <v>0</v>
      </c>
      <c r="AO1976" s="191">
        <f t="shared" si="7766"/>
        <v>0</v>
      </c>
      <c r="AP1976" s="191">
        <f t="shared" si="7766"/>
        <v>0</v>
      </c>
      <c r="AQ1976" s="191">
        <f t="shared" si="7766"/>
        <v>0</v>
      </c>
      <c r="AR1976" s="191">
        <f t="shared" si="7766"/>
        <v>0</v>
      </c>
      <c r="AS1976" s="191">
        <f t="shared" si="7766"/>
        <v>0</v>
      </c>
      <c r="AT1976" s="191">
        <f t="shared" si="7766"/>
        <v>0</v>
      </c>
      <c r="AU1976" s="191">
        <f t="shared" si="7766"/>
        <v>0</v>
      </c>
      <c r="AV1976" s="223">
        <f t="shared" si="7761"/>
        <v>0</v>
      </c>
      <c r="AW1976" s="191">
        <f t="shared" si="7745"/>
        <v>0</v>
      </c>
      <c r="AX1976" s="191">
        <f t="shared" si="7746"/>
        <v>0</v>
      </c>
      <c r="AY1976" s="191">
        <f t="shared" si="7747"/>
        <v>0</v>
      </c>
      <c r="AZ1976" s="191">
        <f t="shared" si="7748"/>
        <v>0</v>
      </c>
      <c r="BA1976" s="191">
        <f t="shared" si="7749"/>
        <v>0</v>
      </c>
      <c r="BB1976" s="191">
        <f t="shared" si="7750"/>
        <v>0</v>
      </c>
      <c r="BC1976" s="191">
        <f t="shared" si="7751"/>
        <v>0</v>
      </c>
      <c r="BD1976" s="191">
        <f t="shared" si="7752"/>
        <v>0</v>
      </c>
      <c r="BE1976" s="191">
        <f t="shared" si="7753"/>
        <v>0</v>
      </c>
      <c r="BF1976" s="191">
        <f t="shared" si="7754"/>
        <v>0</v>
      </c>
      <c r="BG1976" s="191">
        <f t="shared" si="7755"/>
        <v>0</v>
      </c>
      <c r="BH1976" s="191">
        <f t="shared" si="7756"/>
        <v>0</v>
      </c>
      <c r="BI1976" s="223">
        <f t="shared" si="7762"/>
        <v>0</v>
      </c>
    </row>
    <row r="1977" spans="1:61" ht="15.75" hidden="1" customHeight="1" outlineLevel="1" x14ac:dyDescent="0.25">
      <c r="A1977" s="2">
        <f t="shared" si="7763"/>
        <v>131</v>
      </c>
      <c r="B1977" s="86">
        <f t="shared" si="7763"/>
        <v>0</v>
      </c>
      <c r="C1977" s="86">
        <f t="shared" si="7763"/>
        <v>0</v>
      </c>
      <c r="D1977" s="2">
        <f t="shared" si="7763"/>
        <v>0</v>
      </c>
      <c r="E1977" s="162">
        <f t="shared" si="7763"/>
        <v>0</v>
      </c>
      <c r="I1977" s="205">
        <v>0</v>
      </c>
      <c r="J1977" s="191">
        <f t="shared" ref="J1977:U1977" si="7767">ROUND((I1838+J1838)/2,0)</f>
        <v>0</v>
      </c>
      <c r="K1977" s="191">
        <f t="shared" si="7767"/>
        <v>0</v>
      </c>
      <c r="L1977" s="191">
        <f t="shared" si="7767"/>
        <v>0</v>
      </c>
      <c r="M1977" s="191">
        <f t="shared" si="7767"/>
        <v>0</v>
      </c>
      <c r="N1977" s="191">
        <f t="shared" si="7767"/>
        <v>0</v>
      </c>
      <c r="O1977" s="191">
        <f t="shared" si="7767"/>
        <v>0</v>
      </c>
      <c r="P1977" s="191">
        <f t="shared" si="7767"/>
        <v>0</v>
      </c>
      <c r="Q1977" s="191">
        <f t="shared" si="7767"/>
        <v>0</v>
      </c>
      <c r="R1977" s="191">
        <f t="shared" si="7767"/>
        <v>0</v>
      </c>
      <c r="S1977" s="191">
        <f t="shared" si="7767"/>
        <v>0</v>
      </c>
      <c r="T1977" s="191">
        <f t="shared" si="7767"/>
        <v>0</v>
      </c>
      <c r="U1977" s="191">
        <f t="shared" si="7767"/>
        <v>0</v>
      </c>
      <c r="V1977" s="223">
        <f t="shared" si="7758"/>
        <v>0</v>
      </c>
      <c r="W1977" s="191">
        <f t="shared" si="7740"/>
        <v>0</v>
      </c>
      <c r="X1977" s="191">
        <f t="shared" ref="X1977:AH1977" si="7768">ROUND((W1838+X1838)/2,2)</f>
        <v>0</v>
      </c>
      <c r="Y1977" s="191">
        <f t="shared" si="7768"/>
        <v>0</v>
      </c>
      <c r="Z1977" s="191">
        <f t="shared" si="7768"/>
        <v>0</v>
      </c>
      <c r="AA1977" s="191">
        <f t="shared" si="7768"/>
        <v>0</v>
      </c>
      <c r="AB1977" s="191">
        <f t="shared" si="7768"/>
        <v>0</v>
      </c>
      <c r="AC1977" s="191">
        <f t="shared" si="7768"/>
        <v>0</v>
      </c>
      <c r="AD1977" s="191">
        <f t="shared" si="7768"/>
        <v>0</v>
      </c>
      <c r="AE1977" s="191">
        <f t="shared" si="7768"/>
        <v>0</v>
      </c>
      <c r="AF1977" s="191">
        <f t="shared" si="7768"/>
        <v>0</v>
      </c>
      <c r="AG1977" s="191">
        <f t="shared" si="7768"/>
        <v>0</v>
      </c>
      <c r="AH1977" s="191">
        <f t="shared" si="7768"/>
        <v>0</v>
      </c>
      <c r="AI1977" s="223">
        <f t="shared" si="7742"/>
        <v>0</v>
      </c>
      <c r="AJ1977" s="191">
        <f t="shared" si="7743"/>
        <v>0</v>
      </c>
      <c r="AK1977" s="191">
        <f t="shared" ref="AK1977:AU1977" si="7769">ROUND((AJ1838+AK1838)/2,2)</f>
        <v>0</v>
      </c>
      <c r="AL1977" s="191">
        <f t="shared" si="7769"/>
        <v>0</v>
      </c>
      <c r="AM1977" s="191">
        <f t="shared" si="7769"/>
        <v>0</v>
      </c>
      <c r="AN1977" s="191">
        <f t="shared" si="7769"/>
        <v>0</v>
      </c>
      <c r="AO1977" s="191">
        <f t="shared" si="7769"/>
        <v>0</v>
      </c>
      <c r="AP1977" s="191">
        <f t="shared" si="7769"/>
        <v>0</v>
      </c>
      <c r="AQ1977" s="191">
        <f t="shared" si="7769"/>
        <v>0</v>
      </c>
      <c r="AR1977" s="191">
        <f t="shared" si="7769"/>
        <v>0</v>
      </c>
      <c r="AS1977" s="191">
        <f t="shared" si="7769"/>
        <v>0</v>
      </c>
      <c r="AT1977" s="191">
        <f t="shared" si="7769"/>
        <v>0</v>
      </c>
      <c r="AU1977" s="191">
        <f t="shared" si="7769"/>
        <v>0</v>
      </c>
      <c r="AV1977" s="223">
        <f t="shared" si="7761"/>
        <v>0</v>
      </c>
      <c r="AW1977" s="191">
        <f t="shared" si="7745"/>
        <v>0</v>
      </c>
      <c r="AX1977" s="191">
        <f t="shared" si="7746"/>
        <v>0</v>
      </c>
      <c r="AY1977" s="191">
        <f t="shared" si="7747"/>
        <v>0</v>
      </c>
      <c r="AZ1977" s="191">
        <f t="shared" si="7748"/>
        <v>0</v>
      </c>
      <c r="BA1977" s="191">
        <f t="shared" si="7749"/>
        <v>0</v>
      </c>
      <c r="BB1977" s="191">
        <f t="shared" si="7750"/>
        <v>0</v>
      </c>
      <c r="BC1977" s="191">
        <f t="shared" si="7751"/>
        <v>0</v>
      </c>
      <c r="BD1977" s="191">
        <f t="shared" si="7752"/>
        <v>0</v>
      </c>
      <c r="BE1977" s="191">
        <f t="shared" si="7753"/>
        <v>0</v>
      </c>
      <c r="BF1977" s="191">
        <f t="shared" si="7754"/>
        <v>0</v>
      </c>
      <c r="BG1977" s="191">
        <f t="shared" si="7755"/>
        <v>0</v>
      </c>
      <c r="BH1977" s="191">
        <f t="shared" si="7756"/>
        <v>0</v>
      </c>
      <c r="BI1977" s="223">
        <f t="shared" si="7762"/>
        <v>0</v>
      </c>
    </row>
    <row r="1978" spans="1:61" ht="15.75" hidden="1" customHeight="1" outlineLevel="1" x14ac:dyDescent="0.25">
      <c r="A1978" s="2">
        <f t="shared" si="7763"/>
        <v>132</v>
      </c>
      <c r="B1978" s="86">
        <f t="shared" si="7763"/>
        <v>0</v>
      </c>
      <c r="C1978" s="86">
        <f t="shared" si="7763"/>
        <v>0</v>
      </c>
      <c r="D1978" s="2">
        <f t="shared" si="7763"/>
        <v>0</v>
      </c>
      <c r="E1978" s="162">
        <f t="shared" si="7763"/>
        <v>0</v>
      </c>
      <c r="I1978" s="205">
        <v>0</v>
      </c>
      <c r="J1978" s="191">
        <f t="shared" ref="J1978:U1978" si="7770">ROUND((I1839+J1839)/2,0)</f>
        <v>0</v>
      </c>
      <c r="K1978" s="191">
        <f t="shared" si="7770"/>
        <v>0</v>
      </c>
      <c r="L1978" s="191">
        <f t="shared" si="7770"/>
        <v>0</v>
      </c>
      <c r="M1978" s="191">
        <f t="shared" si="7770"/>
        <v>0</v>
      </c>
      <c r="N1978" s="191">
        <f t="shared" si="7770"/>
        <v>0</v>
      </c>
      <c r="O1978" s="191">
        <f t="shared" si="7770"/>
        <v>0</v>
      </c>
      <c r="P1978" s="191">
        <f t="shared" si="7770"/>
        <v>0</v>
      </c>
      <c r="Q1978" s="191">
        <f t="shared" si="7770"/>
        <v>0</v>
      </c>
      <c r="R1978" s="191">
        <f t="shared" si="7770"/>
        <v>0</v>
      </c>
      <c r="S1978" s="191">
        <f t="shared" si="7770"/>
        <v>0</v>
      </c>
      <c r="T1978" s="191">
        <f t="shared" si="7770"/>
        <v>0</v>
      </c>
      <c r="U1978" s="191">
        <f t="shared" si="7770"/>
        <v>0</v>
      </c>
      <c r="V1978" s="223">
        <f t="shared" si="7758"/>
        <v>0</v>
      </c>
      <c r="W1978" s="191">
        <f t="shared" si="7740"/>
        <v>0</v>
      </c>
      <c r="X1978" s="191">
        <f t="shared" ref="X1978:AH1978" si="7771">ROUND((W1839+X1839)/2,2)</f>
        <v>0</v>
      </c>
      <c r="Y1978" s="191">
        <f t="shared" si="7771"/>
        <v>0</v>
      </c>
      <c r="Z1978" s="191">
        <f t="shared" si="7771"/>
        <v>0</v>
      </c>
      <c r="AA1978" s="191">
        <f t="shared" si="7771"/>
        <v>0</v>
      </c>
      <c r="AB1978" s="191">
        <f t="shared" si="7771"/>
        <v>0</v>
      </c>
      <c r="AC1978" s="191">
        <f t="shared" si="7771"/>
        <v>0</v>
      </c>
      <c r="AD1978" s="191">
        <f t="shared" si="7771"/>
        <v>0</v>
      </c>
      <c r="AE1978" s="191">
        <f t="shared" si="7771"/>
        <v>0</v>
      </c>
      <c r="AF1978" s="191">
        <f t="shared" si="7771"/>
        <v>0</v>
      </c>
      <c r="AG1978" s="191">
        <f t="shared" si="7771"/>
        <v>0</v>
      </c>
      <c r="AH1978" s="191">
        <f t="shared" si="7771"/>
        <v>0</v>
      </c>
      <c r="AI1978" s="223">
        <f t="shared" si="7742"/>
        <v>0</v>
      </c>
      <c r="AJ1978" s="191">
        <f t="shared" si="7743"/>
        <v>0</v>
      </c>
      <c r="AK1978" s="191">
        <f t="shared" ref="AK1978:AU1978" si="7772">ROUND((AJ1839+AK1839)/2,2)</f>
        <v>0</v>
      </c>
      <c r="AL1978" s="191">
        <f t="shared" si="7772"/>
        <v>0</v>
      </c>
      <c r="AM1978" s="191">
        <f t="shared" si="7772"/>
        <v>0</v>
      </c>
      <c r="AN1978" s="191">
        <f t="shared" si="7772"/>
        <v>0</v>
      </c>
      <c r="AO1978" s="191">
        <f t="shared" si="7772"/>
        <v>0</v>
      </c>
      <c r="AP1978" s="191">
        <f t="shared" si="7772"/>
        <v>0</v>
      </c>
      <c r="AQ1978" s="191">
        <f t="shared" si="7772"/>
        <v>0</v>
      </c>
      <c r="AR1978" s="191">
        <f t="shared" si="7772"/>
        <v>0</v>
      </c>
      <c r="AS1978" s="191">
        <f t="shared" si="7772"/>
        <v>0</v>
      </c>
      <c r="AT1978" s="191">
        <f t="shared" si="7772"/>
        <v>0</v>
      </c>
      <c r="AU1978" s="191">
        <f t="shared" si="7772"/>
        <v>0</v>
      </c>
      <c r="AV1978" s="223">
        <f t="shared" si="7761"/>
        <v>0</v>
      </c>
      <c r="AW1978" s="191">
        <f t="shared" si="7745"/>
        <v>0</v>
      </c>
      <c r="AX1978" s="191">
        <f t="shared" si="7746"/>
        <v>0</v>
      </c>
      <c r="AY1978" s="191">
        <f t="shared" si="7747"/>
        <v>0</v>
      </c>
      <c r="AZ1978" s="191">
        <f t="shared" si="7748"/>
        <v>0</v>
      </c>
      <c r="BA1978" s="191">
        <f t="shared" si="7749"/>
        <v>0</v>
      </c>
      <c r="BB1978" s="191">
        <f t="shared" si="7750"/>
        <v>0</v>
      </c>
      <c r="BC1978" s="191">
        <f t="shared" si="7751"/>
        <v>0</v>
      </c>
      <c r="BD1978" s="191">
        <f t="shared" si="7752"/>
        <v>0</v>
      </c>
      <c r="BE1978" s="191">
        <f t="shared" si="7753"/>
        <v>0</v>
      </c>
      <c r="BF1978" s="191">
        <f t="shared" si="7754"/>
        <v>0</v>
      </c>
      <c r="BG1978" s="191">
        <f t="shared" si="7755"/>
        <v>0</v>
      </c>
      <c r="BH1978" s="191">
        <f t="shared" si="7756"/>
        <v>0</v>
      </c>
      <c r="BI1978" s="223">
        <f t="shared" si="7762"/>
        <v>0</v>
      </c>
    </row>
    <row r="1979" spans="1:61" ht="15.75" hidden="1" customHeight="1" outlineLevel="1" x14ac:dyDescent="0.25">
      <c r="A1979" s="2">
        <f t="shared" si="7763"/>
        <v>133</v>
      </c>
      <c r="B1979" s="86">
        <f t="shared" si="7763"/>
        <v>0</v>
      </c>
      <c r="C1979" s="86">
        <f t="shared" si="7763"/>
        <v>0</v>
      </c>
      <c r="D1979" s="2">
        <f t="shared" si="7763"/>
        <v>0</v>
      </c>
      <c r="E1979" s="162">
        <f t="shared" si="7763"/>
        <v>0</v>
      </c>
      <c r="I1979" s="205">
        <v>0</v>
      </c>
      <c r="J1979" s="191">
        <f t="shared" ref="J1979:U1979" si="7773">ROUND((I1840+J1840)/2,0)</f>
        <v>0</v>
      </c>
      <c r="K1979" s="191">
        <f t="shared" si="7773"/>
        <v>0</v>
      </c>
      <c r="L1979" s="191">
        <f t="shared" si="7773"/>
        <v>0</v>
      </c>
      <c r="M1979" s="191">
        <f t="shared" si="7773"/>
        <v>0</v>
      </c>
      <c r="N1979" s="191">
        <f t="shared" si="7773"/>
        <v>0</v>
      </c>
      <c r="O1979" s="191">
        <f t="shared" si="7773"/>
        <v>0</v>
      </c>
      <c r="P1979" s="191">
        <f t="shared" si="7773"/>
        <v>0</v>
      </c>
      <c r="Q1979" s="191">
        <f t="shared" si="7773"/>
        <v>0</v>
      </c>
      <c r="R1979" s="191">
        <f t="shared" si="7773"/>
        <v>0</v>
      </c>
      <c r="S1979" s="191">
        <f t="shared" si="7773"/>
        <v>0</v>
      </c>
      <c r="T1979" s="191">
        <f t="shared" si="7773"/>
        <v>0</v>
      </c>
      <c r="U1979" s="191">
        <f t="shared" si="7773"/>
        <v>0</v>
      </c>
      <c r="V1979" s="223">
        <f t="shared" si="7758"/>
        <v>0</v>
      </c>
      <c r="W1979" s="191">
        <f t="shared" si="7740"/>
        <v>0</v>
      </c>
      <c r="X1979" s="191">
        <f t="shared" ref="X1979:AH1979" si="7774">ROUND((W1840+X1840)/2,2)</f>
        <v>0</v>
      </c>
      <c r="Y1979" s="191">
        <f t="shared" si="7774"/>
        <v>0</v>
      </c>
      <c r="Z1979" s="191">
        <f t="shared" si="7774"/>
        <v>0</v>
      </c>
      <c r="AA1979" s="191">
        <f t="shared" si="7774"/>
        <v>0</v>
      </c>
      <c r="AB1979" s="191">
        <f t="shared" si="7774"/>
        <v>0</v>
      </c>
      <c r="AC1979" s="191">
        <f t="shared" si="7774"/>
        <v>0</v>
      </c>
      <c r="AD1979" s="191">
        <f t="shared" si="7774"/>
        <v>0</v>
      </c>
      <c r="AE1979" s="191">
        <f t="shared" si="7774"/>
        <v>0</v>
      </c>
      <c r="AF1979" s="191">
        <f t="shared" si="7774"/>
        <v>0</v>
      </c>
      <c r="AG1979" s="191">
        <f t="shared" si="7774"/>
        <v>0</v>
      </c>
      <c r="AH1979" s="191">
        <f t="shared" si="7774"/>
        <v>0</v>
      </c>
      <c r="AI1979" s="223">
        <f t="shared" si="7742"/>
        <v>0</v>
      </c>
      <c r="AJ1979" s="191">
        <f t="shared" si="7743"/>
        <v>0</v>
      </c>
      <c r="AK1979" s="191">
        <f t="shared" ref="AK1979:AU1979" si="7775">ROUND((AJ1840+AK1840)/2,2)</f>
        <v>0</v>
      </c>
      <c r="AL1979" s="191">
        <f t="shared" si="7775"/>
        <v>0</v>
      </c>
      <c r="AM1979" s="191">
        <f t="shared" si="7775"/>
        <v>0</v>
      </c>
      <c r="AN1979" s="191">
        <f t="shared" si="7775"/>
        <v>0</v>
      </c>
      <c r="AO1979" s="191">
        <f t="shared" si="7775"/>
        <v>0</v>
      </c>
      <c r="AP1979" s="191">
        <f t="shared" si="7775"/>
        <v>0</v>
      </c>
      <c r="AQ1979" s="191">
        <f t="shared" si="7775"/>
        <v>0</v>
      </c>
      <c r="AR1979" s="191">
        <f t="shared" si="7775"/>
        <v>0</v>
      </c>
      <c r="AS1979" s="191">
        <f t="shared" si="7775"/>
        <v>0</v>
      </c>
      <c r="AT1979" s="191">
        <f t="shared" si="7775"/>
        <v>0</v>
      </c>
      <c r="AU1979" s="191">
        <f t="shared" si="7775"/>
        <v>0</v>
      </c>
      <c r="AV1979" s="223">
        <f t="shared" si="7761"/>
        <v>0</v>
      </c>
      <c r="AW1979" s="191">
        <f t="shared" si="7745"/>
        <v>0</v>
      </c>
      <c r="AX1979" s="191">
        <f t="shared" si="7746"/>
        <v>0</v>
      </c>
      <c r="AY1979" s="191">
        <f t="shared" si="7747"/>
        <v>0</v>
      </c>
      <c r="AZ1979" s="191">
        <f t="shared" si="7748"/>
        <v>0</v>
      </c>
      <c r="BA1979" s="191">
        <f t="shared" si="7749"/>
        <v>0</v>
      </c>
      <c r="BB1979" s="191">
        <f t="shared" si="7750"/>
        <v>0</v>
      </c>
      <c r="BC1979" s="191">
        <f t="shared" si="7751"/>
        <v>0</v>
      </c>
      <c r="BD1979" s="191">
        <f t="shared" si="7752"/>
        <v>0</v>
      </c>
      <c r="BE1979" s="191">
        <f t="shared" si="7753"/>
        <v>0</v>
      </c>
      <c r="BF1979" s="191">
        <f t="shared" si="7754"/>
        <v>0</v>
      </c>
      <c r="BG1979" s="191">
        <f t="shared" si="7755"/>
        <v>0</v>
      </c>
      <c r="BH1979" s="191">
        <f t="shared" si="7756"/>
        <v>0</v>
      </c>
      <c r="BI1979" s="223">
        <f t="shared" si="7762"/>
        <v>0</v>
      </c>
    </row>
    <row r="1980" spans="1:61" ht="15.75" hidden="1" customHeight="1" x14ac:dyDescent="0.25">
      <c r="A1980" s="2" t="str">
        <f t="shared" si="7763"/>
        <v>2021F</v>
      </c>
      <c r="B1980" s="86" t="str">
        <f t="shared" si="7763"/>
        <v>PRE-09360</v>
      </c>
      <c r="C1980" s="86" t="str">
        <f t="shared" si="7763"/>
        <v>SPP TAU PRE-09360 - 2021F</v>
      </c>
      <c r="D1980" s="2" t="str">
        <f t="shared" si="7763"/>
        <v>PRE-2021F</v>
      </c>
      <c r="E1980" s="162" t="str">
        <f t="shared" si="7763"/>
        <v>SPP TAU - 2021F</v>
      </c>
      <c r="I1980" s="205">
        <v>0</v>
      </c>
      <c r="J1980" s="191">
        <f t="shared" ref="J1980:U1980" si="7776">ROUND((I1841+J1841)/2,0)</f>
        <v>0</v>
      </c>
      <c r="K1980" s="191">
        <f t="shared" si="7776"/>
        <v>0</v>
      </c>
      <c r="L1980" s="191">
        <f t="shared" si="7776"/>
        <v>0</v>
      </c>
      <c r="M1980" s="191">
        <f t="shared" si="7776"/>
        <v>0</v>
      </c>
      <c r="N1980" s="191">
        <f t="shared" si="7776"/>
        <v>0</v>
      </c>
      <c r="O1980" s="191">
        <f t="shared" si="7776"/>
        <v>0</v>
      </c>
      <c r="P1980" s="191">
        <f t="shared" si="7776"/>
        <v>0</v>
      </c>
      <c r="Q1980" s="191">
        <f t="shared" si="7776"/>
        <v>0</v>
      </c>
      <c r="R1980" s="191">
        <f t="shared" si="7776"/>
        <v>0</v>
      </c>
      <c r="S1980" s="191">
        <f t="shared" si="7776"/>
        <v>0</v>
      </c>
      <c r="T1980" s="191">
        <f t="shared" si="7776"/>
        <v>0</v>
      </c>
      <c r="U1980" s="191">
        <f t="shared" si="7776"/>
        <v>0</v>
      </c>
      <c r="V1980" s="223">
        <f t="shared" si="7758"/>
        <v>0</v>
      </c>
      <c r="W1980" s="191">
        <f t="shared" si="7740"/>
        <v>0</v>
      </c>
      <c r="X1980" s="191">
        <f t="shared" ref="X1980:AH1980" si="7777">ROUND((W1841+X1841)/2,2)</f>
        <v>0</v>
      </c>
      <c r="Y1980" s="191">
        <f t="shared" si="7777"/>
        <v>0</v>
      </c>
      <c r="Z1980" s="191">
        <f t="shared" si="7777"/>
        <v>0</v>
      </c>
      <c r="AA1980" s="191">
        <f t="shared" si="7777"/>
        <v>0</v>
      </c>
      <c r="AB1980" s="191">
        <f t="shared" si="7777"/>
        <v>0</v>
      </c>
      <c r="AC1980" s="191">
        <f t="shared" si="7777"/>
        <v>0</v>
      </c>
      <c r="AD1980" s="191">
        <f t="shared" si="7777"/>
        <v>0</v>
      </c>
      <c r="AE1980" s="191">
        <f t="shared" si="7777"/>
        <v>0</v>
      </c>
      <c r="AF1980" s="191">
        <f t="shared" si="7777"/>
        <v>0</v>
      </c>
      <c r="AG1980" s="191">
        <f t="shared" si="7777"/>
        <v>0</v>
      </c>
      <c r="AH1980" s="191">
        <f t="shared" si="7777"/>
        <v>0</v>
      </c>
      <c r="AI1980" s="223">
        <f t="shared" si="7742"/>
        <v>0</v>
      </c>
      <c r="AJ1980" s="191">
        <f t="shared" si="7743"/>
        <v>0</v>
      </c>
      <c r="AK1980" s="191">
        <f t="shared" ref="AK1980:AU1980" si="7778">ROUND((AJ1841+AK1841)/2,2)</f>
        <v>0</v>
      </c>
      <c r="AL1980" s="191">
        <f t="shared" si="7778"/>
        <v>0</v>
      </c>
      <c r="AM1980" s="191">
        <f t="shared" si="7778"/>
        <v>0</v>
      </c>
      <c r="AN1980" s="191">
        <f t="shared" si="7778"/>
        <v>0</v>
      </c>
      <c r="AO1980" s="191">
        <f t="shared" si="7778"/>
        <v>0</v>
      </c>
      <c r="AP1980" s="191">
        <f t="shared" si="7778"/>
        <v>0</v>
      </c>
      <c r="AQ1980" s="191">
        <f t="shared" si="7778"/>
        <v>0</v>
      </c>
      <c r="AR1980" s="191">
        <f t="shared" si="7778"/>
        <v>0</v>
      </c>
      <c r="AS1980" s="191">
        <f t="shared" si="7778"/>
        <v>0</v>
      </c>
      <c r="AT1980" s="191">
        <f t="shared" si="7778"/>
        <v>0</v>
      </c>
      <c r="AU1980" s="191">
        <f t="shared" si="7778"/>
        <v>0</v>
      </c>
      <c r="AV1980" s="223">
        <f t="shared" si="7761"/>
        <v>0</v>
      </c>
      <c r="AW1980" s="191">
        <f t="shared" si="7745"/>
        <v>0</v>
      </c>
      <c r="AX1980" s="191">
        <f t="shared" si="7746"/>
        <v>0</v>
      </c>
      <c r="AY1980" s="191">
        <f t="shared" si="7747"/>
        <v>0</v>
      </c>
      <c r="AZ1980" s="191">
        <f t="shared" si="7748"/>
        <v>0</v>
      </c>
      <c r="BA1980" s="191">
        <f t="shared" si="7749"/>
        <v>0</v>
      </c>
      <c r="BB1980" s="191">
        <f t="shared" si="7750"/>
        <v>0</v>
      </c>
      <c r="BC1980" s="191">
        <f t="shared" si="7751"/>
        <v>0</v>
      </c>
      <c r="BD1980" s="191">
        <f t="shared" si="7752"/>
        <v>0</v>
      </c>
      <c r="BE1980" s="191">
        <f t="shared" si="7753"/>
        <v>0</v>
      </c>
      <c r="BF1980" s="191">
        <f t="shared" si="7754"/>
        <v>0</v>
      </c>
      <c r="BG1980" s="191">
        <f t="shared" si="7755"/>
        <v>0</v>
      </c>
      <c r="BH1980" s="191">
        <f t="shared" si="7756"/>
        <v>0</v>
      </c>
      <c r="BI1980" s="223">
        <f t="shared" si="7762"/>
        <v>0</v>
      </c>
    </row>
    <row r="1981" spans="1:61" ht="15.75" hidden="1" x14ac:dyDescent="0.25">
      <c r="A1981" s="2" t="str">
        <f t="shared" si="7763"/>
        <v>2022B</v>
      </c>
      <c r="B1981" s="86" t="str">
        <f t="shared" si="7763"/>
        <v>PRE-2022B</v>
      </c>
      <c r="C1981" s="86" t="str">
        <f t="shared" si="7763"/>
        <v>SPP TAU - 2022B</v>
      </c>
      <c r="D1981" s="2" t="str">
        <f t="shared" si="7763"/>
        <v>PRE-2022B</v>
      </c>
      <c r="E1981" s="162" t="str">
        <f t="shared" si="7763"/>
        <v>SPP TAU - 2022B</v>
      </c>
      <c r="I1981" s="205">
        <v>0</v>
      </c>
      <c r="J1981" s="191">
        <f t="shared" ref="J1981:U1981" si="7779">ROUND((I1842+J1842)/2,0)</f>
        <v>0</v>
      </c>
      <c r="K1981" s="191">
        <f t="shared" si="7779"/>
        <v>0</v>
      </c>
      <c r="L1981" s="191">
        <f t="shared" si="7779"/>
        <v>0</v>
      </c>
      <c r="M1981" s="191">
        <f t="shared" si="7779"/>
        <v>0</v>
      </c>
      <c r="N1981" s="191">
        <f t="shared" si="7779"/>
        <v>0</v>
      </c>
      <c r="O1981" s="191">
        <f t="shared" si="7779"/>
        <v>0</v>
      </c>
      <c r="P1981" s="191">
        <f t="shared" si="7779"/>
        <v>0</v>
      </c>
      <c r="Q1981" s="191">
        <f t="shared" si="7779"/>
        <v>0</v>
      </c>
      <c r="R1981" s="191">
        <f t="shared" si="7779"/>
        <v>0</v>
      </c>
      <c r="S1981" s="191">
        <f t="shared" si="7779"/>
        <v>0</v>
      </c>
      <c r="T1981" s="191">
        <f t="shared" si="7779"/>
        <v>0</v>
      </c>
      <c r="U1981" s="191">
        <f t="shared" si="7779"/>
        <v>0</v>
      </c>
      <c r="V1981" s="224">
        <f>SUM(J1981:U1981)</f>
        <v>0</v>
      </c>
      <c r="W1981" s="191">
        <f t="shared" si="7740"/>
        <v>0</v>
      </c>
      <c r="X1981" s="191">
        <f t="shared" ref="X1981:AH1981" si="7780">ROUND((W1842+X1842)/2,2)</f>
        <v>0</v>
      </c>
      <c r="Y1981" s="191">
        <f t="shared" si="7780"/>
        <v>0</v>
      </c>
      <c r="Z1981" s="191">
        <f t="shared" si="7780"/>
        <v>0</v>
      </c>
      <c r="AA1981" s="191">
        <f t="shared" si="7780"/>
        <v>0</v>
      </c>
      <c r="AB1981" s="191">
        <f t="shared" si="7780"/>
        <v>0</v>
      </c>
      <c r="AC1981" s="191">
        <f t="shared" si="7780"/>
        <v>0</v>
      </c>
      <c r="AD1981" s="191">
        <f t="shared" si="7780"/>
        <v>0</v>
      </c>
      <c r="AE1981" s="191">
        <f t="shared" si="7780"/>
        <v>0</v>
      </c>
      <c r="AF1981" s="191">
        <f t="shared" si="7780"/>
        <v>0</v>
      </c>
      <c r="AG1981" s="191">
        <f t="shared" si="7780"/>
        <v>0</v>
      </c>
      <c r="AH1981" s="191">
        <f t="shared" si="7780"/>
        <v>0</v>
      </c>
      <c r="AI1981" s="224">
        <f t="shared" si="7742"/>
        <v>0</v>
      </c>
      <c r="AJ1981" s="191">
        <f t="shared" si="7743"/>
        <v>0</v>
      </c>
      <c r="AK1981" s="191">
        <f t="shared" ref="AK1981:AU1981" si="7781">ROUND((AJ1842+AK1842)/2,2)</f>
        <v>0</v>
      </c>
      <c r="AL1981" s="191">
        <f t="shared" si="7781"/>
        <v>0</v>
      </c>
      <c r="AM1981" s="191">
        <f t="shared" si="7781"/>
        <v>0</v>
      </c>
      <c r="AN1981" s="191">
        <f t="shared" si="7781"/>
        <v>0</v>
      </c>
      <c r="AO1981" s="191">
        <f t="shared" si="7781"/>
        <v>0</v>
      </c>
      <c r="AP1981" s="191">
        <f t="shared" si="7781"/>
        <v>0</v>
      </c>
      <c r="AQ1981" s="191">
        <f t="shared" si="7781"/>
        <v>0</v>
      </c>
      <c r="AR1981" s="191">
        <f t="shared" si="7781"/>
        <v>0</v>
      </c>
      <c r="AS1981" s="191">
        <f t="shared" si="7781"/>
        <v>0</v>
      </c>
      <c r="AT1981" s="191">
        <f t="shared" si="7781"/>
        <v>0</v>
      </c>
      <c r="AU1981" s="191">
        <f t="shared" si="7781"/>
        <v>0</v>
      </c>
      <c r="AV1981" s="224">
        <f>SUM(AJ1981:AU1981)</f>
        <v>0</v>
      </c>
      <c r="AW1981" s="191">
        <f t="shared" si="7745"/>
        <v>0</v>
      </c>
      <c r="AX1981" s="191">
        <f t="shared" si="7746"/>
        <v>0</v>
      </c>
      <c r="AY1981" s="191">
        <f t="shared" si="7747"/>
        <v>0</v>
      </c>
      <c r="AZ1981" s="191">
        <f t="shared" si="7748"/>
        <v>0</v>
      </c>
      <c r="BA1981" s="191">
        <f t="shared" si="7749"/>
        <v>0</v>
      </c>
      <c r="BB1981" s="191">
        <f t="shared" si="7750"/>
        <v>0</v>
      </c>
      <c r="BC1981" s="191">
        <f t="shared" si="7751"/>
        <v>0</v>
      </c>
      <c r="BD1981" s="191">
        <f t="shared" si="7752"/>
        <v>0</v>
      </c>
      <c r="BE1981" s="191">
        <f t="shared" si="7753"/>
        <v>0</v>
      </c>
      <c r="BF1981" s="191">
        <f t="shared" si="7754"/>
        <v>0</v>
      </c>
      <c r="BG1981" s="191">
        <f t="shared" si="7755"/>
        <v>0</v>
      </c>
      <c r="BH1981" s="191">
        <f t="shared" si="7756"/>
        <v>0</v>
      </c>
      <c r="BI1981" s="224">
        <f>SUM(AW1981:BH1981)</f>
        <v>0</v>
      </c>
    </row>
    <row r="1982" spans="1:61" ht="15.75" x14ac:dyDescent="0.25">
      <c r="B1982" s="1" t="s">
        <v>162</v>
      </c>
      <c r="E1982" s="162"/>
      <c r="I1982" s="87">
        <f t="shared" ref="I1982:U1982" si="7782">SUM(I1846:I1981)</f>
        <v>0</v>
      </c>
      <c r="J1982" s="220">
        <f t="shared" si="7782"/>
        <v>0</v>
      </c>
      <c r="K1982" s="220">
        <f t="shared" si="7782"/>
        <v>0</v>
      </c>
      <c r="L1982" s="220">
        <f t="shared" si="7782"/>
        <v>0</v>
      </c>
      <c r="M1982" s="220">
        <f t="shared" si="7782"/>
        <v>680</v>
      </c>
      <c r="N1982" s="220">
        <f t="shared" si="7782"/>
        <v>10242</v>
      </c>
      <c r="O1982" s="220">
        <f t="shared" si="7782"/>
        <v>152323</v>
      </c>
      <c r="P1982" s="220">
        <f t="shared" si="7782"/>
        <v>578104</v>
      </c>
      <c r="Q1982" s="220">
        <f t="shared" si="7782"/>
        <v>1101686</v>
      </c>
      <c r="R1982" s="220">
        <f t="shared" si="7782"/>
        <v>1370719</v>
      </c>
      <c r="S1982" s="220">
        <f t="shared" si="7782"/>
        <v>2008725</v>
      </c>
      <c r="T1982" s="220">
        <f t="shared" si="7782"/>
        <v>2969316</v>
      </c>
      <c r="U1982" s="220">
        <f t="shared" si="7782"/>
        <v>4139293</v>
      </c>
      <c r="V1982" s="87">
        <f>SUM(J1982:U1982)</f>
        <v>12331088</v>
      </c>
      <c r="W1982" s="220">
        <f>ROUND(SUM(W1846:W1981),0)</f>
        <v>5500691</v>
      </c>
      <c r="X1982" s="220">
        <f t="shared" ref="X1982:AH1982" si="7783">ROUND(SUM(X1846:X1981),0)</f>
        <v>6456710</v>
      </c>
      <c r="Y1982" s="220">
        <f t="shared" si="7783"/>
        <v>7258698</v>
      </c>
      <c r="Z1982" s="220">
        <f t="shared" si="7783"/>
        <v>7916517</v>
      </c>
      <c r="AA1982" s="220">
        <f t="shared" si="7783"/>
        <v>8784635</v>
      </c>
      <c r="AB1982" s="220">
        <f t="shared" si="7783"/>
        <v>10120494</v>
      </c>
      <c r="AC1982" s="220">
        <f t="shared" si="7783"/>
        <v>11592453</v>
      </c>
      <c r="AD1982" s="220">
        <f t="shared" si="7783"/>
        <v>13294738</v>
      </c>
      <c r="AE1982" s="220">
        <f t="shared" si="7783"/>
        <v>15445103</v>
      </c>
      <c r="AF1982" s="220">
        <f t="shared" si="7783"/>
        <v>17762993</v>
      </c>
      <c r="AG1982" s="220">
        <f t="shared" si="7783"/>
        <v>19910248</v>
      </c>
      <c r="AH1982" s="220">
        <f t="shared" si="7783"/>
        <v>22047550</v>
      </c>
      <c r="AI1982" s="87">
        <f t="shared" si="7742"/>
        <v>146090830</v>
      </c>
      <c r="AJ1982" s="220">
        <f>ROUND(SUM(AJ1846:AJ1981),0)</f>
        <v>23862356</v>
      </c>
      <c r="AK1982" s="220">
        <f t="shared" ref="AK1982:AU1982" si="7784">ROUND(SUM(AK1846:AK1981),0)</f>
        <v>25099407</v>
      </c>
      <c r="AL1982" s="220">
        <f t="shared" si="7784"/>
        <v>26373884</v>
      </c>
      <c r="AM1982" s="220">
        <f t="shared" si="7784"/>
        <v>27869801</v>
      </c>
      <c r="AN1982" s="220">
        <f t="shared" si="7784"/>
        <v>28904729</v>
      </c>
      <c r="AO1982" s="220">
        <f t="shared" si="7784"/>
        <v>29881543</v>
      </c>
      <c r="AP1982" s="220">
        <f t="shared" si="7784"/>
        <v>31270458</v>
      </c>
      <c r="AQ1982" s="220">
        <f t="shared" si="7784"/>
        <v>32589547</v>
      </c>
      <c r="AR1982" s="220">
        <f t="shared" si="7784"/>
        <v>33903654</v>
      </c>
      <c r="AS1982" s="220">
        <f t="shared" si="7784"/>
        <v>35411496</v>
      </c>
      <c r="AT1982" s="220">
        <f t="shared" si="7784"/>
        <v>36981074</v>
      </c>
      <c r="AU1982" s="220">
        <f t="shared" si="7784"/>
        <v>38422687</v>
      </c>
      <c r="AV1982" s="87">
        <f>SUM(AJ1982:AU1982)</f>
        <v>370570636</v>
      </c>
      <c r="AW1982" s="220">
        <f>ROUND(SUM(AW1846:AW1981),0)</f>
        <v>39780840</v>
      </c>
      <c r="AX1982" s="220">
        <f t="shared" ref="AX1982:BH1982" si="7785">ROUND(SUM(AX1846:AX1981),0)</f>
        <v>41202434</v>
      </c>
      <c r="AY1982" s="220">
        <f t="shared" si="7785"/>
        <v>42571499</v>
      </c>
      <c r="AZ1982" s="220">
        <f t="shared" si="7785"/>
        <v>43970154</v>
      </c>
      <c r="BA1982" s="220">
        <f t="shared" si="7785"/>
        <v>45513971</v>
      </c>
      <c r="BB1982" s="220">
        <f t="shared" si="7785"/>
        <v>46992651</v>
      </c>
      <c r="BC1982" s="220">
        <f t="shared" si="7785"/>
        <v>48396839</v>
      </c>
      <c r="BD1982" s="220">
        <f t="shared" si="7785"/>
        <v>49657157</v>
      </c>
      <c r="BE1982" s="220">
        <f t="shared" si="7785"/>
        <v>50942521</v>
      </c>
      <c r="BF1982" s="220">
        <f t="shared" si="7785"/>
        <v>52393957</v>
      </c>
      <c r="BG1982" s="220">
        <f t="shared" si="7785"/>
        <v>53937682</v>
      </c>
      <c r="BH1982" s="220">
        <f t="shared" si="7785"/>
        <v>55147865</v>
      </c>
      <c r="BI1982" s="87">
        <f>SUM(AW1982:BH1982)</f>
        <v>570507570</v>
      </c>
    </row>
    <row r="1983" spans="1:61" x14ac:dyDescent="0.2">
      <c r="E1983" s="162"/>
      <c r="I1983" s="206"/>
      <c r="J1983" s="116"/>
      <c r="K1983" s="116"/>
      <c r="L1983" s="116"/>
      <c r="M1983" s="116"/>
      <c r="N1983" s="116"/>
      <c r="O1983" s="116"/>
      <c r="P1983" s="116"/>
      <c r="Q1983" s="116"/>
      <c r="R1983" s="116"/>
      <c r="S1983" s="116"/>
      <c r="T1983" s="116"/>
      <c r="U1983" s="191">
        <f>ROUND((ROUND((T1843+U1843)/2,0)-U1982)/1000,0)</f>
        <v>0</v>
      </c>
    </row>
    <row r="1984" spans="1:61" x14ac:dyDescent="0.2">
      <c r="E1984" s="162"/>
      <c r="I1984" s="206"/>
      <c r="J1984" s="116"/>
      <c r="K1984" s="116"/>
      <c r="L1984" s="116"/>
      <c r="M1984" s="116"/>
      <c r="N1984" s="116"/>
      <c r="O1984" s="116"/>
      <c r="P1984" s="116"/>
      <c r="Q1984" s="116"/>
      <c r="R1984" s="116"/>
      <c r="S1984" s="116"/>
      <c r="T1984" s="116"/>
      <c r="U1984" s="191"/>
    </row>
    <row r="1985" spans="2:2" x14ac:dyDescent="0.2">
      <c r="B1985" s="2" t="str">
        <f ca="1">CELL("filename")</f>
        <v>I:\Regulatory Coordination Group\Tison Vega\Filing Work Area\Prep\SPP Discovery\POD\POD Attachments\OPC POD No. 1\Cost and Revenue Requirements\[Capital p2.xlsx]Capital p2 - TAU</v>
      </c>
    </row>
  </sheetData>
  <autoFilter ref="B144:AG283" xr:uid="{0DABBD31-4EAB-43A4-9978-FA7C8E0BCE04}"/>
  <mergeCells count="11">
    <mergeCell ref="BW2:CI2"/>
    <mergeCell ref="CJ2:CV2"/>
    <mergeCell ref="CW2:DI2"/>
    <mergeCell ref="DJ2:DV2"/>
    <mergeCell ref="DW2:EI2"/>
    <mergeCell ref="BJ2:BV2"/>
    <mergeCell ref="J1:V1"/>
    <mergeCell ref="J2:V2"/>
    <mergeCell ref="W2:AI2"/>
    <mergeCell ref="AJ2:AV2"/>
    <mergeCell ref="AW2:BI2"/>
  </mergeCells>
  <phoneticPr fontId="76" type="noConversion"/>
  <hyperlinks>
    <hyperlink ref="C1" location="'Trans Asset Upgrades'!B285" display="IN-SERVICE" xr:uid="{BFB02A1C-F359-4CE8-9353-60FFEA73C5A2}"/>
    <hyperlink ref="D1" location="'Trans Asset Upgrades'!B637" display="ACCUM DEPR" xr:uid="{634E4553-CE5D-4060-82C3-D1B5C4EE9520}"/>
    <hyperlink ref="E1" location="'Trans Asset Upgrades'!B817" display="CWIP" xr:uid="{CB1519FF-D610-4AD0-8621-3D1946DE9211}"/>
    <hyperlink ref="E2" location="'Trans Asset Upgrades'!B954" display="total" xr:uid="{9145A55B-4437-4566-98D9-C9A26B80C64C}"/>
    <hyperlink ref="D2" location="'Trans Asset Upgrades'!B814" display="total" xr:uid="{946F59B5-65C4-400D-86A0-10A3B512F897}"/>
    <hyperlink ref="C2" location="'Trans Asset Upgrades'!B460" display="total" xr:uid="{921FEE4D-8E4B-4A2C-A4DB-620A1B2AEBAF}"/>
    <hyperlink ref="I2" location="'Trans Asset Upgrades'!B1722" display="Avg Nt Invstmt" xr:uid="{429DC5F9-BCED-4842-84F7-42D10A3FBD1B}"/>
    <hyperlink ref="I1" location="'Trans Asset Upgrades'!B1583" display="Net Invstmt" xr:uid="{F325BC80-64B2-479F-8223-B745F0D07F43}"/>
    <hyperlink ref="G1" location="'Trans Asset Upgrades'!B1259" display="Dpr Svngs" xr:uid="{3D8E2065-CEDD-4784-8837-23576BD0E041}"/>
    <hyperlink ref="G2" location="'Trans Asset Upgrades'!B1421" display="Acm DpSvg" xr:uid="{A7A9AD17-3783-4602-B0B5-DAB5CD0AA904}"/>
    <hyperlink ref="F1" location="'Trans Asset Upgrades'!B957" display="Retiremts" xr:uid="{DE1C9D48-2F18-484B-9451-51661C67B3B1}"/>
    <hyperlink ref="F2" location="'Trans Asset Upgrades'!B1097" display="Acum Rtrmt" xr:uid="{8E494DFF-5D99-47BD-A68A-3757849F1818}"/>
    <hyperlink ref="W1" r:id="rId1" xr:uid="{1BA7D02A-C6C4-46A5-812C-2AE7149C5E50}"/>
    <hyperlink ref="AJ1" r:id="rId2" xr:uid="{04B16EAE-8045-4A03-94C7-6D04B29F2343}"/>
    <hyperlink ref="A1" location="'Trans Asset Upgrades'!B5" display="CAPEX" xr:uid="{AE766AD6-4BE4-4BF4-A6A6-47E4FE5FDFA6}"/>
    <hyperlink ref="A2" location="'Trans Asset Upgrades'!B142" display="total" xr:uid="{07F2D63F-027B-426F-A6C9-E1B2FD04FFAD}"/>
    <hyperlink ref="B1" location="'Trans Asset Upgrades'!B144" display="CLEARINGS" xr:uid="{66145CB6-8F2F-430B-AA3F-947163DEF744}"/>
    <hyperlink ref="B2" location="'Trans Asset Upgrades'!B283" display="total" xr:uid="{12B7603B-924A-4924-8ABE-FAF414DC12CF}"/>
  </hyperlinks>
  <printOptions horizontalCentered="1"/>
  <pageMargins left="0.2" right="0.2" top="0.75" bottom="0.75" header="0.3" footer="0.3"/>
  <pageSetup paperSize="5" scale="24" fitToHeight="0" orientation="landscape" r:id="rId3"/>
  <rowBreaks count="12" manualBreakCount="12">
    <brk id="143" max="142" man="1"/>
    <brk id="284" max="142" man="1"/>
    <brk id="358" max="142" man="1"/>
    <brk id="485" max="142" man="1"/>
    <brk id="559" max="142" man="1"/>
    <brk id="687" max="142" man="1"/>
    <brk id="760" max="142" man="1"/>
    <brk id="1028" max="60" man="1"/>
    <brk id="1167" max="60" man="1"/>
    <brk id="1346" max="60" man="1"/>
    <brk id="1705" max="60" man="1"/>
    <brk id="1844" max="60" man="1"/>
  </rowBreaks>
  <ignoredErrors>
    <ignoredError sqref="Q180:U282 Q146:U159 Q161:U178" formulaRange="1"/>
    <ignoredError sqref="V3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73A5E-8C73-47FE-B94B-6B44CE912314}">
  <sheetPr codeName="Sheet14">
    <pageSetUpPr fitToPage="1"/>
  </sheetPr>
  <dimension ref="A1:J12"/>
  <sheetViews>
    <sheetView zoomScale="130" zoomScaleNormal="130" workbookViewId="0">
      <selection activeCell="B15" sqref="B15"/>
    </sheetView>
  </sheetViews>
  <sheetFormatPr defaultRowHeight="15" x14ac:dyDescent="0.2"/>
  <cols>
    <col min="1" max="1" width="16.33203125" bestFit="1" customWidth="1"/>
    <col min="2" max="2" width="15.21875" bestFit="1" customWidth="1"/>
  </cols>
  <sheetData>
    <row r="1" spans="1:10" x14ac:dyDescent="0.2">
      <c r="A1" s="233" t="s">
        <v>110</v>
      </c>
      <c r="B1" s="234"/>
      <c r="D1" s="234" t="s">
        <v>403</v>
      </c>
      <c r="E1" s="234"/>
      <c r="F1" s="234"/>
      <c r="G1" s="234"/>
      <c r="H1" s="234"/>
      <c r="I1" s="234"/>
      <c r="J1" s="234"/>
    </row>
    <row r="2" spans="1:10" x14ac:dyDescent="0.2">
      <c r="A2" t="s">
        <v>401</v>
      </c>
      <c r="B2" t="s">
        <v>402</v>
      </c>
    </row>
    <row r="3" spans="1:10" ht="15.75" x14ac:dyDescent="0.25">
      <c r="A3" s="124">
        <v>355</v>
      </c>
      <c r="B3" s="129">
        <v>3.5999999999999997E-2</v>
      </c>
    </row>
    <row r="4" spans="1:10" ht="15.75" x14ac:dyDescent="0.25">
      <c r="A4" s="124">
        <v>356</v>
      </c>
      <c r="B4" s="129">
        <v>2.8000000000000001E-2</v>
      </c>
    </row>
    <row r="5" spans="1:10" ht="15.75" x14ac:dyDescent="0.25">
      <c r="A5" s="124">
        <v>364</v>
      </c>
      <c r="B5" s="129">
        <v>4.3999999999999997E-2</v>
      </c>
    </row>
    <row r="6" spans="1:10" ht="15.75" x14ac:dyDescent="0.25">
      <c r="A6" s="124">
        <v>365</v>
      </c>
      <c r="B6" s="129">
        <v>3.1E-2</v>
      </c>
    </row>
    <row r="7" spans="1:10" ht="15.75" x14ac:dyDescent="0.25">
      <c r="A7" s="124">
        <v>366</v>
      </c>
      <c r="B7" s="129">
        <v>1.7999999999999999E-2</v>
      </c>
    </row>
    <row r="8" spans="1:10" ht="15.75" x14ac:dyDescent="0.25">
      <c r="A8" s="124">
        <v>367</v>
      </c>
      <c r="B8" s="129">
        <v>0.03</v>
      </c>
    </row>
    <row r="9" spans="1:10" ht="15.75" x14ac:dyDescent="0.25">
      <c r="A9" s="124">
        <v>368</v>
      </c>
      <c r="B9" s="129">
        <v>4.3999999999999997E-2</v>
      </c>
    </row>
    <row r="10" spans="1:10" ht="15.75" x14ac:dyDescent="0.25">
      <c r="A10" s="124">
        <v>369</v>
      </c>
      <c r="B10" s="129">
        <v>3.4000000000000002E-2</v>
      </c>
    </row>
    <row r="11" spans="1:10" ht="15.75" x14ac:dyDescent="0.25">
      <c r="A11" s="124">
        <v>369.02</v>
      </c>
      <c r="B11" s="129">
        <v>2.8000000000000001E-2</v>
      </c>
    </row>
    <row r="12" spans="1:10" ht="15.75" x14ac:dyDescent="0.25">
      <c r="A12" s="132">
        <v>373</v>
      </c>
      <c r="B12" s="133">
        <v>5.4000000000000006E-2</v>
      </c>
    </row>
  </sheetData>
  <mergeCells count="2">
    <mergeCell ref="A1:B1"/>
    <mergeCell ref="D1:J1"/>
  </mergeCells>
  <pageMargins left="0.7" right="0.7" top="0.75" bottom="0.75" header="0.3" footer="0.3"/>
  <pageSetup scale="7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49444-A97D-4706-ACAD-50FD3ED82EE2}">
  <sheetPr codeName="Sheet15"/>
  <dimension ref="A1:K183"/>
  <sheetViews>
    <sheetView workbookViewId="0"/>
  </sheetViews>
  <sheetFormatPr defaultColWidth="8.88671875" defaultRowHeight="15" x14ac:dyDescent="0.25"/>
  <cols>
    <col min="1" max="1" width="8.88671875" style="127"/>
    <col min="2" max="7" width="8.88671875" style="126"/>
    <col min="8" max="8" width="8.88671875" style="137"/>
    <col min="9" max="16384" width="8.88671875" style="126"/>
  </cols>
  <sheetData>
    <row r="1" spans="1:11" ht="15.75" x14ac:dyDescent="0.25">
      <c r="A1" s="124">
        <v>303.14999999999998</v>
      </c>
      <c r="B1" s="125">
        <v>6.7000000000000004E-2</v>
      </c>
      <c r="H1" s="136"/>
      <c r="I1" s="129"/>
      <c r="J1" s="135"/>
      <c r="K1" s="134"/>
    </row>
    <row r="2" spans="1:11" ht="15.75" x14ac:dyDescent="0.25">
      <c r="A2" s="124">
        <v>303.99</v>
      </c>
      <c r="B2" s="125">
        <v>3.3000000000000002E-2</v>
      </c>
      <c r="H2" s="136"/>
      <c r="I2" s="129"/>
      <c r="J2" s="135"/>
      <c r="K2" s="134"/>
    </row>
    <row r="3" spans="1:11" ht="15.75" x14ac:dyDescent="0.25">
      <c r="A3" s="124">
        <v>311.39999999999998</v>
      </c>
      <c r="B3" s="125">
        <v>3.2000000000000001E-2</v>
      </c>
      <c r="H3" s="136"/>
      <c r="I3" s="129"/>
      <c r="J3" s="135"/>
      <c r="K3" s="134"/>
    </row>
    <row r="4" spans="1:11" ht="15.75" x14ac:dyDescent="0.25">
      <c r="A4" s="124">
        <v>311.41000000000003</v>
      </c>
      <c r="B4" s="125">
        <v>2.8000000000000001E-2</v>
      </c>
      <c r="H4" s="136"/>
      <c r="I4" s="129"/>
      <c r="J4" s="135"/>
      <c r="K4" s="134"/>
    </row>
    <row r="5" spans="1:11" ht="15.75" x14ac:dyDescent="0.25">
      <c r="A5" s="124">
        <v>311.42</v>
      </c>
      <c r="B5" s="125">
        <v>2.5999999999999999E-2</v>
      </c>
      <c r="H5" s="136"/>
      <c r="I5" s="129"/>
      <c r="J5" s="135"/>
      <c r="K5" s="134"/>
    </row>
    <row r="6" spans="1:11" ht="15.75" x14ac:dyDescent="0.25">
      <c r="A6" s="124">
        <v>311.43</v>
      </c>
      <c r="B6" s="125">
        <v>1.7000000000000001E-2</v>
      </c>
      <c r="H6" s="136"/>
      <c r="I6" s="129"/>
      <c r="J6" s="135"/>
      <c r="K6" s="134"/>
    </row>
    <row r="7" spans="1:11" ht="15.75" x14ac:dyDescent="0.25">
      <c r="A7" s="124">
        <v>311.44</v>
      </c>
      <c r="B7" s="125">
        <v>1.9E-2</v>
      </c>
      <c r="H7" s="136"/>
      <c r="I7" s="129"/>
      <c r="J7" s="135"/>
      <c r="K7" s="134"/>
    </row>
    <row r="8" spans="1:11" ht="15.75" x14ac:dyDescent="0.25">
      <c r="A8" s="124">
        <v>311.45</v>
      </c>
      <c r="B8" s="125">
        <v>2.1000000000000001E-2</v>
      </c>
      <c r="H8" s="136"/>
      <c r="I8" s="129"/>
      <c r="J8" s="135"/>
      <c r="K8" s="134"/>
    </row>
    <row r="9" spans="1:11" ht="15.75" x14ac:dyDescent="0.25">
      <c r="A9" s="124">
        <v>311.45999999999998</v>
      </c>
      <c r="B9" s="125">
        <v>2.9000000000000001E-2</v>
      </c>
      <c r="H9" s="136"/>
      <c r="I9" s="129"/>
      <c r="J9" s="135"/>
      <c r="K9" s="134"/>
    </row>
    <row r="10" spans="1:11" ht="15.75" x14ac:dyDescent="0.25">
      <c r="A10" s="124">
        <v>311.51</v>
      </c>
      <c r="B10" s="125">
        <v>0.04</v>
      </c>
      <c r="H10" s="136"/>
      <c r="I10" s="129"/>
      <c r="J10" s="135"/>
      <c r="K10" s="134"/>
    </row>
    <row r="11" spans="1:11" ht="15.75" x14ac:dyDescent="0.25">
      <c r="A11" s="124">
        <v>311.52</v>
      </c>
      <c r="B11" s="125">
        <v>3.5000000000000003E-2</v>
      </c>
      <c r="H11" s="136"/>
      <c r="I11" s="129"/>
      <c r="J11" s="135"/>
      <c r="K11" s="134"/>
    </row>
    <row r="12" spans="1:11" ht="15.75" x14ac:dyDescent="0.25">
      <c r="A12" s="124">
        <v>311.52999999999997</v>
      </c>
      <c r="B12" s="125">
        <v>3.1E-2</v>
      </c>
      <c r="H12" s="136"/>
      <c r="I12" s="129"/>
      <c r="J12" s="135"/>
      <c r="K12" s="134"/>
    </row>
    <row r="13" spans="1:11" ht="15.75" x14ac:dyDescent="0.25">
      <c r="A13" s="124">
        <v>311.54000000000002</v>
      </c>
      <c r="B13" s="125">
        <v>2.8000000000000001E-2</v>
      </c>
      <c r="H13" s="136"/>
      <c r="I13" s="129"/>
      <c r="J13" s="135"/>
      <c r="K13" s="134"/>
    </row>
    <row r="14" spans="1:11" ht="15.75" x14ac:dyDescent="0.25">
      <c r="A14" s="124">
        <v>312.39999999999998</v>
      </c>
      <c r="B14" s="125">
        <v>4.5999999999999999E-2</v>
      </c>
      <c r="H14" s="136"/>
      <c r="I14" s="129"/>
      <c r="J14" s="135"/>
      <c r="K14" s="134"/>
    </row>
    <row r="15" spans="1:11" ht="15.75" x14ac:dyDescent="0.25">
      <c r="A15" s="124">
        <v>312.41000000000003</v>
      </c>
      <c r="B15" s="125">
        <v>5.1999999999999998E-2</v>
      </c>
      <c r="H15" s="136"/>
      <c r="I15" s="129"/>
      <c r="J15" s="135"/>
      <c r="K15" s="134"/>
    </row>
    <row r="16" spans="1:11" ht="15.75" x14ac:dyDescent="0.25">
      <c r="A16" s="124">
        <v>312.42</v>
      </c>
      <c r="B16" s="125">
        <v>4.2999999999999997E-2</v>
      </c>
      <c r="H16" s="136"/>
      <c r="I16" s="129"/>
      <c r="J16" s="135"/>
      <c r="K16" s="134"/>
    </row>
    <row r="17" spans="1:11" ht="15.75" x14ac:dyDescent="0.25">
      <c r="A17" s="124">
        <v>312.43</v>
      </c>
      <c r="B17" s="125">
        <v>3.5999999999999997E-2</v>
      </c>
      <c r="H17" s="136"/>
      <c r="I17" s="129"/>
      <c r="J17" s="135"/>
      <c r="K17" s="134"/>
    </row>
    <row r="18" spans="1:11" ht="15.75" x14ac:dyDescent="0.25">
      <c r="A18" s="124">
        <v>312.44</v>
      </c>
      <c r="B18" s="125">
        <v>3.3000000000000002E-2</v>
      </c>
      <c r="H18" s="136"/>
      <c r="I18" s="129"/>
      <c r="J18" s="135"/>
      <c r="K18" s="134"/>
    </row>
    <row r="19" spans="1:11" ht="15.75" x14ac:dyDescent="0.25">
      <c r="A19" s="124">
        <v>312.45</v>
      </c>
      <c r="B19" s="125">
        <v>3.1E-2</v>
      </c>
      <c r="H19" s="136"/>
      <c r="I19" s="129"/>
      <c r="J19" s="135"/>
      <c r="K19" s="134"/>
    </row>
    <row r="20" spans="1:11" ht="15.75" x14ac:dyDescent="0.25">
      <c r="A20" s="124">
        <v>312.45999999999998</v>
      </c>
      <c r="B20" s="125">
        <v>4.2999999999999997E-2</v>
      </c>
      <c r="H20" s="136"/>
      <c r="I20" s="129"/>
      <c r="J20" s="135"/>
      <c r="K20" s="134"/>
    </row>
    <row r="21" spans="1:11" ht="15.75" x14ac:dyDescent="0.25">
      <c r="A21" s="124">
        <v>312.47000000000003</v>
      </c>
      <c r="B21" s="125">
        <v>0.2</v>
      </c>
      <c r="H21" s="136"/>
      <c r="I21" s="129"/>
      <c r="J21" s="135"/>
      <c r="K21" s="134"/>
    </row>
    <row r="22" spans="1:11" ht="15.75" x14ac:dyDescent="0.25">
      <c r="A22" s="124">
        <v>312.51</v>
      </c>
      <c r="B22" s="125">
        <v>4.2999999999999997E-2</v>
      </c>
      <c r="H22" s="136"/>
      <c r="I22" s="129"/>
      <c r="J22" s="135"/>
      <c r="K22" s="134"/>
    </row>
    <row r="23" spans="1:11" ht="15.75" x14ac:dyDescent="0.25">
      <c r="A23" s="124">
        <v>312.52</v>
      </c>
      <c r="B23" s="125">
        <v>4.2000000000000003E-2</v>
      </c>
      <c r="H23" s="136"/>
      <c r="I23" s="129"/>
      <c r="J23" s="135"/>
      <c r="K23" s="134"/>
    </row>
    <row r="24" spans="1:11" ht="15.75" x14ac:dyDescent="0.25">
      <c r="A24" s="124">
        <v>312.52999999999997</v>
      </c>
      <c r="B24" s="125">
        <v>3.5000000000000003E-2</v>
      </c>
      <c r="H24" s="136"/>
      <c r="I24" s="129"/>
      <c r="J24" s="135"/>
      <c r="K24" s="134"/>
    </row>
    <row r="25" spans="1:11" ht="15.75" x14ac:dyDescent="0.25">
      <c r="A25" s="124">
        <v>312.54000000000002</v>
      </c>
      <c r="B25" s="125">
        <v>3.5999999999999997E-2</v>
      </c>
      <c r="H25" s="136"/>
      <c r="I25" s="129"/>
      <c r="J25" s="135"/>
      <c r="K25" s="134"/>
    </row>
    <row r="26" spans="1:11" ht="15.75" x14ac:dyDescent="0.25">
      <c r="A26" s="124">
        <v>314.39999999999998</v>
      </c>
      <c r="B26" s="125">
        <v>3.1E-2</v>
      </c>
      <c r="H26" s="136"/>
      <c r="I26" s="129"/>
      <c r="J26" s="135"/>
      <c r="K26" s="134"/>
    </row>
    <row r="27" spans="1:11" ht="15.75" x14ac:dyDescent="0.25">
      <c r="A27" s="124">
        <v>314.41000000000003</v>
      </c>
      <c r="B27" s="125">
        <v>5.8000000000000003E-2</v>
      </c>
      <c r="H27" s="136"/>
      <c r="I27" s="129"/>
      <c r="J27" s="135"/>
      <c r="K27" s="134"/>
    </row>
    <row r="28" spans="1:11" ht="15.75" x14ac:dyDescent="0.25">
      <c r="A28" s="124">
        <v>314.42</v>
      </c>
      <c r="B28" s="125">
        <v>4.1000000000000002E-2</v>
      </c>
      <c r="H28" s="136"/>
      <c r="I28" s="129"/>
      <c r="J28" s="135"/>
      <c r="K28" s="134"/>
    </row>
    <row r="29" spans="1:11" ht="15.75" x14ac:dyDescent="0.25">
      <c r="A29" s="124">
        <v>314.43</v>
      </c>
      <c r="B29" s="125">
        <v>3.7999999999999999E-2</v>
      </c>
      <c r="H29" s="136"/>
      <c r="I29" s="129"/>
      <c r="J29" s="135"/>
      <c r="K29" s="134"/>
    </row>
    <row r="30" spans="1:11" ht="15.75" x14ac:dyDescent="0.25">
      <c r="A30" s="124">
        <v>314.44</v>
      </c>
      <c r="B30" s="125">
        <v>3.2000000000000001E-2</v>
      </c>
      <c r="H30" s="136"/>
      <c r="I30" s="129"/>
      <c r="J30" s="135"/>
      <c r="K30" s="134"/>
    </row>
    <row r="31" spans="1:11" ht="15.75" x14ac:dyDescent="0.25">
      <c r="A31" s="124">
        <v>315.39999999999998</v>
      </c>
      <c r="B31" s="125">
        <v>3.5000000000000003E-2</v>
      </c>
      <c r="H31" s="136"/>
      <c r="I31" s="129"/>
      <c r="J31" s="135"/>
      <c r="K31" s="134"/>
    </row>
    <row r="32" spans="1:11" ht="15.75" x14ac:dyDescent="0.25">
      <c r="A32" s="124">
        <v>315.41000000000003</v>
      </c>
      <c r="B32" s="125">
        <v>4.3999999999999997E-2</v>
      </c>
      <c r="H32" s="136"/>
      <c r="I32" s="129"/>
      <c r="J32" s="135"/>
      <c r="K32" s="134"/>
    </row>
    <row r="33" spans="1:11" ht="15.75" x14ac:dyDescent="0.25">
      <c r="A33" s="124">
        <v>315.42</v>
      </c>
      <c r="B33" s="125">
        <v>0.05</v>
      </c>
      <c r="H33" s="136"/>
      <c r="I33" s="129"/>
      <c r="J33" s="135"/>
      <c r="K33" s="134"/>
    </row>
    <row r="34" spans="1:11" ht="15.75" x14ac:dyDescent="0.25">
      <c r="A34" s="124">
        <v>315.43</v>
      </c>
      <c r="B34" s="125">
        <v>3.3000000000000002E-2</v>
      </c>
      <c r="H34" s="136"/>
      <c r="I34" s="129"/>
      <c r="J34" s="135"/>
      <c r="K34" s="134"/>
    </row>
    <row r="35" spans="1:11" ht="15.75" x14ac:dyDescent="0.25">
      <c r="A35" s="124">
        <v>315.44</v>
      </c>
      <c r="B35" s="125">
        <v>2.9000000000000001E-2</v>
      </c>
      <c r="H35" s="136"/>
      <c r="I35" s="129"/>
      <c r="J35" s="135"/>
      <c r="K35" s="134"/>
    </row>
    <row r="36" spans="1:11" ht="15.75" x14ac:dyDescent="0.25">
      <c r="A36" s="124">
        <v>315.45</v>
      </c>
      <c r="B36" s="125">
        <v>2.4E-2</v>
      </c>
      <c r="H36" s="136"/>
      <c r="I36" s="129"/>
      <c r="J36" s="135"/>
      <c r="K36" s="134"/>
    </row>
    <row r="37" spans="1:11" ht="15.75" x14ac:dyDescent="0.25">
      <c r="A37" s="124">
        <v>315.45999999999998</v>
      </c>
      <c r="B37" s="125">
        <v>3.5000000000000003E-2</v>
      </c>
      <c r="H37" s="136"/>
      <c r="I37" s="129"/>
      <c r="J37" s="135"/>
      <c r="K37" s="134"/>
    </row>
    <row r="38" spans="1:11" ht="15.75" x14ac:dyDescent="0.25">
      <c r="A38" s="124">
        <v>315.51</v>
      </c>
      <c r="B38" s="125">
        <v>0.04</v>
      </c>
      <c r="H38" s="136"/>
      <c r="I38" s="129"/>
      <c r="J38" s="135"/>
      <c r="K38" s="134"/>
    </row>
    <row r="39" spans="1:11" ht="15.75" x14ac:dyDescent="0.25">
      <c r="A39" s="124">
        <v>315.52</v>
      </c>
      <c r="B39" s="125">
        <v>3.6999999999999998E-2</v>
      </c>
      <c r="H39" s="136"/>
      <c r="I39" s="129"/>
      <c r="J39" s="135"/>
      <c r="K39" s="134"/>
    </row>
    <row r="40" spans="1:11" ht="15.75" x14ac:dyDescent="0.25">
      <c r="A40" s="124">
        <v>315.52999999999997</v>
      </c>
      <c r="B40" s="125">
        <v>3.2000000000000001E-2</v>
      </c>
      <c r="H40" s="136"/>
      <c r="I40" s="129"/>
      <c r="J40" s="135"/>
      <c r="K40" s="134"/>
    </row>
    <row r="41" spans="1:11" ht="15.75" x14ac:dyDescent="0.25">
      <c r="A41" s="124">
        <v>315.54000000000002</v>
      </c>
      <c r="B41" s="125">
        <v>2.8000000000000001E-2</v>
      </c>
      <c r="H41" s="136"/>
      <c r="I41" s="129"/>
      <c r="J41" s="135"/>
      <c r="K41" s="134"/>
    </row>
    <row r="42" spans="1:11" ht="15.75" x14ac:dyDescent="0.25">
      <c r="A42" s="124">
        <v>316.39999999999998</v>
      </c>
      <c r="B42" s="125">
        <v>3.3000000000000002E-2</v>
      </c>
      <c r="H42" s="136"/>
      <c r="I42" s="129"/>
      <c r="J42" s="135"/>
      <c r="K42" s="134"/>
    </row>
    <row r="43" spans="1:11" ht="15.75" x14ac:dyDescent="0.25">
      <c r="A43" s="124">
        <v>316.41000000000003</v>
      </c>
      <c r="B43" s="125">
        <v>3.5999999999999997E-2</v>
      </c>
      <c r="H43" s="136"/>
      <c r="I43" s="129"/>
      <c r="J43" s="135"/>
      <c r="K43" s="134"/>
    </row>
    <row r="44" spans="1:11" ht="15.75" x14ac:dyDescent="0.25">
      <c r="A44" s="124">
        <v>316.42</v>
      </c>
      <c r="B44" s="125">
        <v>1.4E-2</v>
      </c>
      <c r="H44" s="136"/>
      <c r="I44" s="129"/>
      <c r="J44" s="135"/>
      <c r="K44" s="134"/>
    </row>
    <row r="45" spans="1:11" ht="15.75" x14ac:dyDescent="0.25">
      <c r="A45" s="124">
        <v>316.43</v>
      </c>
      <c r="B45" s="125">
        <v>3.5999999999999997E-2</v>
      </c>
      <c r="H45" s="136"/>
      <c r="I45" s="129"/>
      <c r="J45" s="135"/>
      <c r="K45" s="134"/>
    </row>
    <row r="46" spans="1:11" ht="15.75" x14ac:dyDescent="0.25">
      <c r="A46" s="124">
        <v>316.44</v>
      </c>
      <c r="B46" s="125">
        <v>1.7999999999999999E-2</v>
      </c>
      <c r="H46" s="136"/>
      <c r="I46" s="129"/>
      <c r="J46" s="135"/>
      <c r="K46" s="134"/>
    </row>
    <row r="47" spans="1:11" ht="15.75" x14ac:dyDescent="0.25">
      <c r="A47" s="124">
        <v>316.45</v>
      </c>
      <c r="B47" s="125">
        <v>6.0000000000000001E-3</v>
      </c>
      <c r="H47" s="136"/>
      <c r="I47" s="129"/>
      <c r="J47" s="135"/>
      <c r="K47" s="134"/>
    </row>
    <row r="48" spans="1:11" ht="15.75" x14ac:dyDescent="0.25">
      <c r="A48" s="124">
        <v>316.45999999999998</v>
      </c>
      <c r="B48" s="125">
        <v>2.7E-2</v>
      </c>
      <c r="H48" s="136"/>
      <c r="I48" s="129"/>
      <c r="J48" s="135"/>
      <c r="K48" s="134"/>
    </row>
    <row r="49" spans="1:11" ht="15.75" x14ac:dyDescent="0.25">
      <c r="A49" s="124">
        <v>316.47000000000003</v>
      </c>
      <c r="B49" s="125">
        <v>0.14299999999999999</v>
      </c>
      <c r="H49" s="136"/>
      <c r="I49" s="129"/>
      <c r="J49" s="135"/>
      <c r="K49" s="134"/>
    </row>
    <row r="50" spans="1:11" ht="15.75" x14ac:dyDescent="0.25">
      <c r="A50" s="124">
        <v>316.51</v>
      </c>
      <c r="B50" s="125">
        <v>0.04</v>
      </c>
      <c r="H50" s="136"/>
      <c r="I50" s="129"/>
      <c r="J50" s="135"/>
      <c r="K50" s="134"/>
    </row>
    <row r="51" spans="1:11" ht="15.75" x14ac:dyDescent="0.25">
      <c r="A51" s="124">
        <v>316.52</v>
      </c>
      <c r="B51" s="125">
        <v>3.4000000000000002E-2</v>
      </c>
      <c r="H51" s="136"/>
      <c r="I51" s="129"/>
      <c r="J51" s="135"/>
      <c r="K51" s="134"/>
    </row>
    <row r="52" spans="1:11" ht="15.75" x14ac:dyDescent="0.25">
      <c r="A52" s="124">
        <v>316.52999999999997</v>
      </c>
      <c r="B52" s="125">
        <v>2.9000000000000001E-2</v>
      </c>
      <c r="H52" s="136"/>
      <c r="I52" s="129"/>
      <c r="J52" s="135"/>
      <c r="K52" s="134"/>
    </row>
    <row r="53" spans="1:11" ht="15.75" x14ac:dyDescent="0.25">
      <c r="A53" s="124">
        <v>316.54000000000002</v>
      </c>
      <c r="B53" s="125">
        <v>2.4E-2</v>
      </c>
      <c r="H53" s="136"/>
      <c r="I53" s="129"/>
      <c r="J53" s="135"/>
      <c r="K53" s="134"/>
    </row>
    <row r="54" spans="1:11" ht="15.75" x14ac:dyDescent="0.25">
      <c r="A54" s="124">
        <v>317</v>
      </c>
      <c r="B54" s="125">
        <v>0.16689999999999999</v>
      </c>
      <c r="H54" s="136"/>
      <c r="I54" s="129"/>
      <c r="J54" s="135"/>
      <c r="K54" s="134"/>
    </row>
    <row r="55" spans="1:11" ht="15.75" x14ac:dyDescent="0.25">
      <c r="A55" s="124">
        <v>341.3</v>
      </c>
      <c r="B55" s="125">
        <v>3.4000000000000002E-2</v>
      </c>
      <c r="H55" s="136"/>
      <c r="I55" s="129"/>
      <c r="J55" s="135"/>
      <c r="K55" s="134"/>
    </row>
    <row r="56" spans="1:11" ht="15.75" x14ac:dyDescent="0.25">
      <c r="A56" s="124">
        <v>341.31</v>
      </c>
      <c r="B56" s="125">
        <v>3.5999999999999997E-2</v>
      </c>
      <c r="H56" s="136"/>
      <c r="I56" s="129"/>
      <c r="J56" s="135"/>
      <c r="K56" s="134"/>
    </row>
    <row r="57" spans="1:11" ht="15.75" x14ac:dyDescent="0.25">
      <c r="A57" s="124">
        <v>341.32</v>
      </c>
      <c r="B57" s="125">
        <v>3.5000000000000003E-2</v>
      </c>
      <c r="H57" s="136"/>
      <c r="I57" s="129"/>
      <c r="J57" s="135"/>
      <c r="K57" s="134"/>
    </row>
    <row r="58" spans="1:11" ht="15.75" x14ac:dyDescent="0.25">
      <c r="A58" s="124">
        <v>341.33</v>
      </c>
      <c r="B58" s="125">
        <v>3.5000000000000003E-2</v>
      </c>
      <c r="H58" s="136"/>
      <c r="I58" s="129"/>
      <c r="J58" s="135"/>
      <c r="K58" s="134"/>
    </row>
    <row r="59" spans="1:11" ht="15.75" x14ac:dyDescent="0.25">
      <c r="A59" s="124">
        <v>341.34</v>
      </c>
      <c r="B59" s="125">
        <v>5.0999999999999997E-2</v>
      </c>
      <c r="H59" s="136"/>
      <c r="I59" s="129"/>
      <c r="J59" s="135"/>
      <c r="K59" s="134"/>
    </row>
    <row r="60" spans="1:11" ht="15.75" x14ac:dyDescent="0.25">
      <c r="A60" s="124">
        <v>341.35</v>
      </c>
      <c r="B60" s="125">
        <v>4.3999999999999997E-2</v>
      </c>
      <c r="H60" s="136"/>
      <c r="I60" s="129"/>
      <c r="J60" s="135"/>
      <c r="K60" s="134"/>
    </row>
    <row r="61" spans="1:11" ht="15.75" x14ac:dyDescent="0.25">
      <c r="A61" s="124">
        <v>341.36</v>
      </c>
      <c r="B61" s="125">
        <v>3.1E-2</v>
      </c>
      <c r="H61" s="136"/>
      <c r="I61" s="129"/>
      <c r="J61" s="135"/>
      <c r="K61" s="134"/>
    </row>
    <row r="62" spans="1:11" ht="15.75" x14ac:dyDescent="0.25">
      <c r="A62" s="124">
        <v>341.44</v>
      </c>
      <c r="B62" s="125">
        <v>3.5999999999999997E-2</v>
      </c>
      <c r="H62" s="136"/>
      <c r="I62" s="129"/>
      <c r="J62" s="135"/>
      <c r="K62" s="134"/>
    </row>
    <row r="63" spans="1:11" ht="15.75" x14ac:dyDescent="0.25">
      <c r="A63" s="124">
        <v>341.8</v>
      </c>
      <c r="B63" s="125">
        <v>3.1E-2</v>
      </c>
      <c r="H63" s="136"/>
      <c r="I63" s="129"/>
      <c r="J63" s="135"/>
      <c r="K63" s="134"/>
    </row>
    <row r="64" spans="1:11" ht="15.75" x14ac:dyDescent="0.25">
      <c r="A64" s="124">
        <v>341.81</v>
      </c>
      <c r="B64" s="125">
        <v>3.6999999999999998E-2</v>
      </c>
      <c r="H64" s="136"/>
      <c r="I64" s="129"/>
      <c r="J64" s="135"/>
      <c r="K64" s="134"/>
    </row>
    <row r="65" spans="1:11" ht="15.75" x14ac:dyDescent="0.25">
      <c r="A65" s="124">
        <v>341.82</v>
      </c>
      <c r="B65" s="125">
        <v>2.5999999999999999E-2</v>
      </c>
      <c r="H65" s="136"/>
      <c r="I65" s="129"/>
      <c r="J65" s="135"/>
      <c r="K65" s="134"/>
    </row>
    <row r="66" spans="1:11" ht="15.75" x14ac:dyDescent="0.25">
      <c r="A66" s="124">
        <v>341.83</v>
      </c>
      <c r="B66" s="125">
        <v>2.5999999999999999E-2</v>
      </c>
      <c r="H66" s="136"/>
      <c r="I66" s="129"/>
      <c r="J66" s="135"/>
      <c r="K66" s="134"/>
    </row>
    <row r="67" spans="1:11" ht="15.75" x14ac:dyDescent="0.25">
      <c r="A67" s="124">
        <v>341.84</v>
      </c>
      <c r="B67" s="125">
        <v>2.7E-2</v>
      </c>
      <c r="H67" s="136"/>
      <c r="I67" s="129"/>
      <c r="J67" s="135"/>
      <c r="K67" s="134"/>
    </row>
    <row r="68" spans="1:11" ht="15.75" x14ac:dyDescent="0.25">
      <c r="A68" s="124">
        <v>341.85</v>
      </c>
      <c r="B68" s="125">
        <v>2.7E-2</v>
      </c>
      <c r="H68" s="136"/>
      <c r="I68" s="129"/>
      <c r="J68" s="135"/>
      <c r="K68" s="134"/>
    </row>
    <row r="69" spans="1:11" ht="15.75" x14ac:dyDescent="0.25">
      <c r="A69" s="124">
        <v>341.86</v>
      </c>
      <c r="B69" s="125">
        <v>2.5999999999999999E-2</v>
      </c>
      <c r="H69" s="136"/>
      <c r="I69" s="129"/>
      <c r="J69" s="135"/>
      <c r="K69" s="134"/>
    </row>
    <row r="70" spans="1:11" ht="15.75" x14ac:dyDescent="0.25">
      <c r="A70" s="124">
        <v>341.99</v>
      </c>
      <c r="B70" s="125">
        <v>2.9000000000000001E-2</v>
      </c>
      <c r="H70" s="136"/>
      <c r="I70" s="129"/>
      <c r="J70" s="135"/>
      <c r="K70" s="134"/>
    </row>
    <row r="71" spans="1:11" ht="15.75" x14ac:dyDescent="0.25">
      <c r="A71" s="124">
        <v>342.3</v>
      </c>
      <c r="B71" s="125">
        <v>0.03</v>
      </c>
      <c r="H71" s="136"/>
      <c r="I71" s="129"/>
      <c r="J71" s="135"/>
      <c r="K71" s="134"/>
    </row>
    <row r="72" spans="1:11" ht="15.75" x14ac:dyDescent="0.25">
      <c r="A72" s="124">
        <v>342.31</v>
      </c>
      <c r="B72" s="125">
        <v>0.04</v>
      </c>
      <c r="H72" s="136"/>
      <c r="I72" s="129"/>
      <c r="J72" s="135"/>
      <c r="K72" s="134"/>
    </row>
    <row r="73" spans="1:11" ht="15.75" x14ac:dyDescent="0.25">
      <c r="A73" s="124">
        <v>342.32</v>
      </c>
      <c r="B73" s="125">
        <v>3.9E-2</v>
      </c>
      <c r="H73" s="136"/>
      <c r="I73" s="129"/>
      <c r="J73" s="135"/>
      <c r="K73" s="134"/>
    </row>
    <row r="74" spans="1:11" ht="15.75" x14ac:dyDescent="0.25">
      <c r="A74" s="124">
        <v>342.33</v>
      </c>
      <c r="B74" s="125">
        <v>3.2000000000000001E-2</v>
      </c>
      <c r="H74" s="136"/>
      <c r="I74" s="129"/>
      <c r="J74" s="135"/>
      <c r="K74" s="134"/>
    </row>
    <row r="75" spans="1:11" ht="15.75" x14ac:dyDescent="0.25">
      <c r="A75" s="124">
        <v>342.34</v>
      </c>
      <c r="B75" s="125">
        <v>3.2000000000000001E-2</v>
      </c>
      <c r="H75" s="136"/>
      <c r="I75" s="129"/>
      <c r="J75" s="135"/>
      <c r="K75" s="134"/>
    </row>
    <row r="76" spans="1:11" ht="15.75" x14ac:dyDescent="0.25">
      <c r="A76" s="124">
        <v>342.35</v>
      </c>
      <c r="B76" s="125">
        <v>3.3000000000000002E-2</v>
      </c>
      <c r="H76" s="136"/>
      <c r="I76" s="129"/>
      <c r="J76" s="135"/>
      <c r="K76" s="134"/>
    </row>
    <row r="77" spans="1:11" ht="15.75" x14ac:dyDescent="0.25">
      <c r="A77" s="124">
        <v>342.36</v>
      </c>
      <c r="B77" s="125">
        <v>3.6999999999999998E-2</v>
      </c>
      <c r="H77" s="136"/>
      <c r="I77" s="129"/>
      <c r="J77" s="135"/>
      <c r="K77" s="134"/>
    </row>
    <row r="78" spans="1:11" ht="15.75" x14ac:dyDescent="0.25">
      <c r="A78" s="124">
        <v>342.44</v>
      </c>
      <c r="B78" s="125">
        <v>2.5999999999999999E-2</v>
      </c>
      <c r="H78" s="136"/>
      <c r="I78" s="129"/>
      <c r="J78" s="135"/>
      <c r="K78" s="134"/>
    </row>
    <row r="79" spans="1:11" ht="15.75" x14ac:dyDescent="0.25">
      <c r="A79" s="124">
        <v>342.8</v>
      </c>
      <c r="B79" s="125">
        <v>0.03</v>
      </c>
      <c r="H79" s="136"/>
      <c r="I79" s="129"/>
      <c r="J79" s="135"/>
      <c r="K79" s="134"/>
    </row>
    <row r="80" spans="1:11" ht="15.75" x14ac:dyDescent="0.25">
      <c r="A80" s="124">
        <v>342.81</v>
      </c>
      <c r="B80" s="125">
        <v>4.1000000000000002E-2</v>
      </c>
      <c r="H80" s="136"/>
      <c r="I80" s="129"/>
      <c r="J80" s="135"/>
      <c r="K80" s="134"/>
    </row>
    <row r="81" spans="1:11" ht="15.75" x14ac:dyDescent="0.25">
      <c r="A81" s="124">
        <v>342.82</v>
      </c>
      <c r="B81" s="125">
        <v>4.2999999999999997E-2</v>
      </c>
      <c r="H81" s="136"/>
      <c r="I81" s="129"/>
      <c r="J81" s="135"/>
      <c r="K81" s="134"/>
    </row>
    <row r="82" spans="1:11" ht="15.75" x14ac:dyDescent="0.25">
      <c r="A82" s="124">
        <v>342.83</v>
      </c>
      <c r="B82" s="125">
        <v>3.2000000000000001E-2</v>
      </c>
      <c r="H82" s="136"/>
      <c r="I82" s="129"/>
      <c r="J82" s="135"/>
      <c r="K82" s="134"/>
    </row>
    <row r="83" spans="1:11" ht="15.75" x14ac:dyDescent="0.25">
      <c r="A83" s="124">
        <v>342.84</v>
      </c>
      <c r="B83" s="125">
        <v>2.8000000000000001E-2</v>
      </c>
      <c r="H83" s="136"/>
      <c r="I83" s="129"/>
      <c r="J83" s="135"/>
      <c r="K83" s="134"/>
    </row>
    <row r="84" spans="1:11" ht="15.75" x14ac:dyDescent="0.25">
      <c r="A84" s="124">
        <v>342.85</v>
      </c>
      <c r="B84" s="125">
        <v>3.6999999999999998E-2</v>
      </c>
      <c r="H84" s="136"/>
      <c r="I84" s="129"/>
      <c r="J84" s="135"/>
      <c r="K84" s="134"/>
    </row>
    <row r="85" spans="1:11" ht="15.75" x14ac:dyDescent="0.25">
      <c r="A85" s="124">
        <v>342.86</v>
      </c>
      <c r="B85" s="125">
        <v>0.03</v>
      </c>
      <c r="H85" s="136"/>
      <c r="I85" s="129"/>
      <c r="J85" s="135"/>
      <c r="K85" s="134"/>
    </row>
    <row r="86" spans="1:11" ht="15.75" x14ac:dyDescent="0.25">
      <c r="A86" s="124">
        <v>342.87</v>
      </c>
      <c r="B86" s="125">
        <v>0.2</v>
      </c>
      <c r="H86" s="136"/>
      <c r="I86" s="129"/>
      <c r="J86" s="135"/>
      <c r="K86" s="134"/>
    </row>
    <row r="87" spans="1:11" ht="15.75" x14ac:dyDescent="0.25">
      <c r="A87" s="124">
        <v>343.3</v>
      </c>
      <c r="B87" s="125">
        <v>5.5E-2</v>
      </c>
      <c r="H87" s="136"/>
      <c r="I87" s="129"/>
      <c r="J87" s="135"/>
      <c r="K87" s="134"/>
    </row>
    <row r="88" spans="1:11" ht="15.75" x14ac:dyDescent="0.25">
      <c r="A88" s="124">
        <v>343.31</v>
      </c>
      <c r="B88" s="125">
        <v>6.0999999999999999E-2</v>
      </c>
      <c r="H88" s="136"/>
      <c r="I88" s="129"/>
      <c r="J88" s="135"/>
      <c r="K88" s="134"/>
    </row>
    <row r="89" spans="1:11" ht="15.75" x14ac:dyDescent="0.25">
      <c r="A89" s="124">
        <v>343.32</v>
      </c>
      <c r="B89" s="125">
        <v>6.2E-2</v>
      </c>
      <c r="H89" s="136"/>
      <c r="I89" s="129"/>
      <c r="J89" s="135"/>
      <c r="K89" s="134"/>
    </row>
    <row r="90" spans="1:11" ht="15.75" x14ac:dyDescent="0.25">
      <c r="A90" s="124">
        <v>343.33</v>
      </c>
      <c r="B90" s="125">
        <v>3.1E-2</v>
      </c>
      <c r="H90" s="136"/>
      <c r="I90" s="129"/>
      <c r="J90" s="135"/>
      <c r="K90" s="134"/>
    </row>
    <row r="91" spans="1:11" ht="15.75" x14ac:dyDescent="0.25">
      <c r="A91" s="124">
        <v>343.34</v>
      </c>
      <c r="B91" s="125">
        <v>3.2000000000000001E-2</v>
      </c>
      <c r="H91" s="136"/>
      <c r="I91" s="129"/>
      <c r="J91" s="135"/>
      <c r="K91" s="134"/>
    </row>
    <row r="92" spans="1:11" ht="15.75" x14ac:dyDescent="0.25">
      <c r="A92" s="124">
        <v>343.35</v>
      </c>
      <c r="B92" s="125">
        <v>3.4000000000000002E-2</v>
      </c>
      <c r="H92" s="136"/>
      <c r="I92" s="129"/>
      <c r="J92" s="135"/>
      <c r="K92" s="134"/>
    </row>
    <row r="93" spans="1:11" ht="15.75" x14ac:dyDescent="0.25">
      <c r="A93" s="124">
        <v>343.36</v>
      </c>
      <c r="B93" s="125">
        <v>2.7E-2</v>
      </c>
      <c r="H93" s="136"/>
      <c r="I93" s="129"/>
      <c r="J93" s="135"/>
      <c r="K93" s="134"/>
    </row>
    <row r="94" spans="1:11" ht="15.75" x14ac:dyDescent="0.25">
      <c r="A94" s="124">
        <v>343.43</v>
      </c>
      <c r="B94" s="125">
        <v>2.9000000000000001E-2</v>
      </c>
      <c r="H94" s="136"/>
      <c r="I94" s="129"/>
      <c r="J94" s="135"/>
      <c r="K94" s="134"/>
    </row>
    <row r="95" spans="1:11" ht="15.75" x14ac:dyDescent="0.25">
      <c r="A95" s="124">
        <v>343.44</v>
      </c>
      <c r="B95" s="125">
        <v>3.1E-2</v>
      </c>
      <c r="H95" s="136"/>
      <c r="I95" s="129"/>
      <c r="J95" s="135"/>
      <c r="K95" s="134"/>
    </row>
    <row r="96" spans="1:11" ht="15.75" x14ac:dyDescent="0.25">
      <c r="A96" s="124">
        <v>343.45</v>
      </c>
      <c r="B96" s="125">
        <v>2.9000000000000001E-2</v>
      </c>
      <c r="H96" s="136"/>
      <c r="I96" s="129"/>
      <c r="J96" s="135"/>
      <c r="K96" s="134"/>
    </row>
    <row r="97" spans="1:11" ht="15.75" x14ac:dyDescent="0.25">
      <c r="A97" s="124">
        <v>343.46</v>
      </c>
      <c r="B97" s="125">
        <v>2.9000000000000001E-2</v>
      </c>
      <c r="H97" s="136"/>
      <c r="I97" s="129"/>
      <c r="J97" s="135"/>
      <c r="K97" s="134"/>
    </row>
    <row r="98" spans="1:11" ht="15.75" x14ac:dyDescent="0.25">
      <c r="A98" s="124">
        <v>343.8</v>
      </c>
      <c r="B98" s="125">
        <v>3.5999999999999997E-2</v>
      </c>
      <c r="H98" s="136"/>
      <c r="I98" s="129"/>
      <c r="J98" s="135"/>
      <c r="K98" s="134"/>
    </row>
    <row r="99" spans="1:11" ht="15.75" x14ac:dyDescent="0.25">
      <c r="A99" s="124">
        <v>343.81</v>
      </c>
      <c r="B99" s="125">
        <v>4.5999999999999999E-2</v>
      </c>
      <c r="H99" s="136"/>
      <c r="I99" s="129"/>
      <c r="J99" s="135"/>
      <c r="K99" s="134"/>
    </row>
    <row r="100" spans="1:11" ht="15.75" x14ac:dyDescent="0.25">
      <c r="A100" s="124">
        <v>343.82</v>
      </c>
      <c r="B100" s="125">
        <v>4.9000000000000002E-2</v>
      </c>
      <c r="H100" s="136"/>
      <c r="I100" s="129"/>
      <c r="J100" s="135"/>
      <c r="K100" s="134"/>
    </row>
    <row r="101" spans="1:11" ht="15.75" x14ac:dyDescent="0.25">
      <c r="A101" s="124">
        <v>343.83</v>
      </c>
      <c r="B101" s="125">
        <v>3.5999999999999997E-2</v>
      </c>
      <c r="H101" s="136"/>
      <c r="I101" s="129"/>
      <c r="J101" s="135"/>
      <c r="K101" s="134"/>
    </row>
    <row r="102" spans="1:11" ht="15.75" x14ac:dyDescent="0.25">
      <c r="A102" s="124">
        <v>343.84</v>
      </c>
      <c r="B102" s="125">
        <v>4.7E-2</v>
      </c>
      <c r="H102" s="136"/>
      <c r="I102" s="129"/>
      <c r="J102" s="135"/>
      <c r="K102" s="134"/>
    </row>
    <row r="103" spans="1:11" ht="15.75" x14ac:dyDescent="0.25">
      <c r="A103" s="124">
        <v>343.85</v>
      </c>
      <c r="B103" s="125">
        <v>0.05</v>
      </c>
      <c r="H103" s="136"/>
      <c r="I103" s="129"/>
      <c r="J103" s="135"/>
      <c r="K103" s="134"/>
    </row>
    <row r="104" spans="1:11" ht="15.75" x14ac:dyDescent="0.25">
      <c r="A104" s="124">
        <v>343.86</v>
      </c>
      <c r="B104" s="125">
        <v>3.1E-2</v>
      </c>
      <c r="H104" s="136"/>
      <c r="I104" s="129"/>
      <c r="J104" s="135"/>
      <c r="K104" s="134"/>
    </row>
    <row r="105" spans="1:11" ht="15.75" x14ac:dyDescent="0.25">
      <c r="A105" s="124">
        <v>343.99</v>
      </c>
      <c r="B105" s="125">
        <v>2.9000000000000001E-2</v>
      </c>
      <c r="H105" s="136"/>
      <c r="I105" s="129"/>
      <c r="J105" s="135"/>
      <c r="K105" s="134"/>
    </row>
    <row r="106" spans="1:11" ht="15.75" x14ac:dyDescent="0.25">
      <c r="A106" s="124">
        <v>345.3</v>
      </c>
      <c r="B106" s="125">
        <v>3.3000000000000002E-2</v>
      </c>
      <c r="H106" s="136"/>
      <c r="I106" s="129"/>
      <c r="J106" s="135"/>
      <c r="K106" s="134"/>
    </row>
    <row r="107" spans="1:11" ht="15.75" x14ac:dyDescent="0.25">
      <c r="A107" s="124">
        <v>345.31</v>
      </c>
      <c r="B107" s="125">
        <v>4.1000000000000002E-2</v>
      </c>
      <c r="H107" s="136"/>
      <c r="I107" s="129"/>
      <c r="J107" s="135"/>
      <c r="K107" s="134"/>
    </row>
    <row r="108" spans="1:11" ht="15.75" x14ac:dyDescent="0.25">
      <c r="A108" s="124">
        <v>345.32</v>
      </c>
      <c r="B108" s="125">
        <v>4.1000000000000002E-2</v>
      </c>
      <c r="H108" s="136"/>
      <c r="I108" s="129"/>
      <c r="J108" s="135"/>
      <c r="K108" s="134"/>
    </row>
    <row r="109" spans="1:11" ht="15.75" x14ac:dyDescent="0.25">
      <c r="A109" s="124">
        <v>345.33</v>
      </c>
      <c r="B109" s="125">
        <v>2.7E-2</v>
      </c>
      <c r="H109" s="136"/>
      <c r="I109" s="129"/>
      <c r="J109" s="135"/>
      <c r="K109" s="134"/>
    </row>
    <row r="110" spans="1:11" ht="15.75" x14ac:dyDescent="0.25">
      <c r="A110" s="124">
        <v>345.34</v>
      </c>
      <c r="B110" s="125">
        <v>2.8000000000000001E-2</v>
      </c>
      <c r="H110" s="136"/>
      <c r="I110" s="129"/>
      <c r="J110" s="135"/>
      <c r="K110" s="134"/>
    </row>
    <row r="111" spans="1:11" ht="15.75" x14ac:dyDescent="0.25">
      <c r="A111" s="124">
        <v>345.35</v>
      </c>
      <c r="B111" s="125">
        <v>2.7E-2</v>
      </c>
      <c r="H111" s="136"/>
      <c r="I111" s="129"/>
      <c r="J111" s="135"/>
      <c r="K111" s="134"/>
    </row>
    <row r="112" spans="1:11" ht="15.75" x14ac:dyDescent="0.25">
      <c r="A112" s="124">
        <v>345.36</v>
      </c>
      <c r="B112" s="125">
        <v>2.8000000000000001E-2</v>
      </c>
      <c r="H112" s="136"/>
      <c r="I112" s="129"/>
      <c r="J112" s="135"/>
      <c r="K112" s="134"/>
    </row>
    <row r="113" spans="1:11" ht="15.75" x14ac:dyDescent="0.25">
      <c r="A113" s="124">
        <v>345.44</v>
      </c>
      <c r="B113" s="125">
        <v>2.8000000000000001E-2</v>
      </c>
      <c r="H113" s="136"/>
      <c r="I113" s="129"/>
      <c r="J113" s="135"/>
      <c r="K113" s="134"/>
    </row>
    <row r="114" spans="1:11" ht="15.75" x14ac:dyDescent="0.25">
      <c r="A114" s="124">
        <v>345.8</v>
      </c>
      <c r="B114" s="125">
        <v>3.5999999999999997E-2</v>
      </c>
      <c r="H114" s="136"/>
      <c r="I114" s="129"/>
      <c r="J114" s="135"/>
      <c r="K114" s="134"/>
    </row>
    <row r="115" spans="1:11" ht="15.75" x14ac:dyDescent="0.25">
      <c r="A115" s="124">
        <v>345.81</v>
      </c>
      <c r="B115" s="125">
        <v>3.3000000000000002E-2</v>
      </c>
      <c r="H115" s="136"/>
      <c r="I115" s="129"/>
      <c r="J115" s="135"/>
      <c r="K115" s="134"/>
    </row>
    <row r="116" spans="1:11" ht="15.75" x14ac:dyDescent="0.25">
      <c r="A116" s="124">
        <v>345.82</v>
      </c>
      <c r="B116" s="125">
        <v>3.4000000000000002E-2</v>
      </c>
      <c r="H116" s="136"/>
      <c r="I116" s="129"/>
      <c r="J116" s="135"/>
      <c r="K116" s="134"/>
    </row>
    <row r="117" spans="1:11" ht="15.75" x14ac:dyDescent="0.25">
      <c r="A117" s="124">
        <v>345.83</v>
      </c>
      <c r="B117" s="125">
        <v>3.7999999999999999E-2</v>
      </c>
      <c r="H117" s="136"/>
      <c r="I117" s="129"/>
      <c r="J117" s="135"/>
      <c r="K117" s="134"/>
    </row>
    <row r="118" spans="1:11" ht="15.75" x14ac:dyDescent="0.25">
      <c r="A118" s="124">
        <v>345.84</v>
      </c>
      <c r="B118" s="125">
        <v>2.5000000000000001E-2</v>
      </c>
      <c r="H118" s="136"/>
      <c r="I118" s="129"/>
      <c r="J118" s="135"/>
      <c r="K118" s="134"/>
    </row>
    <row r="119" spans="1:11" ht="15.75" x14ac:dyDescent="0.25">
      <c r="A119" s="124">
        <v>345.85</v>
      </c>
      <c r="B119" s="125">
        <v>2.5999999999999999E-2</v>
      </c>
      <c r="H119" s="136"/>
      <c r="I119" s="129"/>
      <c r="J119" s="135"/>
      <c r="K119" s="134"/>
    </row>
    <row r="120" spans="1:11" ht="15.75" x14ac:dyDescent="0.25">
      <c r="A120" s="124">
        <v>345.86</v>
      </c>
      <c r="B120" s="125">
        <v>0.03</v>
      </c>
      <c r="H120" s="136"/>
      <c r="I120" s="129"/>
      <c r="J120" s="135"/>
      <c r="K120" s="134"/>
    </row>
    <row r="121" spans="1:11" ht="15.75" x14ac:dyDescent="0.25">
      <c r="A121" s="124">
        <v>345.99</v>
      </c>
      <c r="B121" s="125">
        <v>2.9000000000000001E-2</v>
      </c>
      <c r="H121" s="136"/>
      <c r="I121" s="129"/>
      <c r="J121" s="135"/>
      <c r="K121" s="134"/>
    </row>
    <row r="122" spans="1:11" ht="15.75" x14ac:dyDescent="0.25">
      <c r="A122" s="124">
        <v>346.3</v>
      </c>
      <c r="B122" s="125">
        <v>0.04</v>
      </c>
      <c r="H122" s="136"/>
      <c r="I122" s="129"/>
      <c r="J122" s="135"/>
      <c r="K122" s="134"/>
    </row>
    <row r="123" spans="1:11" ht="15.75" x14ac:dyDescent="0.25">
      <c r="A123" s="124">
        <v>346.31</v>
      </c>
      <c r="B123" s="125">
        <v>3.2000000000000001E-2</v>
      </c>
      <c r="H123" s="136"/>
      <c r="I123" s="129"/>
      <c r="J123" s="135"/>
      <c r="K123" s="134"/>
    </row>
    <row r="124" spans="1:11" ht="15.75" x14ac:dyDescent="0.25">
      <c r="A124" s="124">
        <v>346.32</v>
      </c>
      <c r="B124" s="125">
        <v>3.3000000000000002E-2</v>
      </c>
      <c r="H124" s="136"/>
      <c r="I124" s="129"/>
      <c r="J124" s="135"/>
      <c r="K124" s="134"/>
    </row>
    <row r="125" spans="1:11" ht="15.75" x14ac:dyDescent="0.25">
      <c r="A125" s="124">
        <v>346.33</v>
      </c>
      <c r="B125" s="125">
        <v>3.4000000000000002E-2</v>
      </c>
      <c r="H125" s="136"/>
      <c r="I125" s="129"/>
      <c r="J125" s="135"/>
      <c r="K125" s="134"/>
    </row>
    <row r="126" spans="1:11" ht="15.75" x14ac:dyDescent="0.25">
      <c r="A126" s="124">
        <v>346.34</v>
      </c>
      <c r="B126" s="125">
        <v>3.4000000000000002E-2</v>
      </c>
      <c r="H126" s="136"/>
      <c r="I126" s="129"/>
      <c r="J126" s="135"/>
      <c r="K126" s="134"/>
    </row>
    <row r="127" spans="1:11" ht="15.75" x14ac:dyDescent="0.25">
      <c r="A127" s="124">
        <v>346.35</v>
      </c>
      <c r="B127" s="125">
        <v>3.9E-2</v>
      </c>
      <c r="H127" s="136"/>
      <c r="I127" s="129"/>
      <c r="J127" s="135"/>
      <c r="K127" s="134"/>
    </row>
    <row r="128" spans="1:11" ht="15.75" x14ac:dyDescent="0.25">
      <c r="A128" s="124">
        <v>346.36</v>
      </c>
      <c r="B128" s="125">
        <v>2.1999999999999999E-2</v>
      </c>
      <c r="H128" s="136"/>
      <c r="I128" s="129"/>
      <c r="J128" s="135"/>
      <c r="K128" s="134"/>
    </row>
    <row r="129" spans="1:11" ht="15.75" x14ac:dyDescent="0.25">
      <c r="A129" s="124">
        <v>346.37</v>
      </c>
      <c r="B129" s="125">
        <v>0.14299999999999999</v>
      </c>
      <c r="H129" s="136"/>
      <c r="I129" s="129"/>
      <c r="J129" s="135"/>
      <c r="K129" s="134"/>
    </row>
    <row r="130" spans="1:11" ht="15.75" x14ac:dyDescent="0.25">
      <c r="A130" s="124">
        <v>346.44</v>
      </c>
      <c r="B130" s="125">
        <v>2.9000000000000001E-2</v>
      </c>
      <c r="H130" s="136"/>
      <c r="I130" s="129"/>
      <c r="J130" s="135"/>
      <c r="K130" s="134"/>
    </row>
    <row r="131" spans="1:11" ht="15.75" x14ac:dyDescent="0.25">
      <c r="A131" s="124">
        <v>346.8</v>
      </c>
      <c r="B131" s="125">
        <v>5.6000000000000001E-2</v>
      </c>
      <c r="H131" s="136"/>
      <c r="I131" s="129"/>
      <c r="J131" s="135"/>
      <c r="K131" s="134"/>
    </row>
    <row r="132" spans="1:11" ht="15.75" x14ac:dyDescent="0.25">
      <c r="A132" s="124">
        <v>346.81</v>
      </c>
      <c r="B132" s="125">
        <v>4.2000000000000003E-2</v>
      </c>
      <c r="H132" s="136"/>
      <c r="I132" s="129"/>
      <c r="J132" s="135"/>
      <c r="K132" s="134"/>
    </row>
    <row r="133" spans="1:11" ht="15.75" x14ac:dyDescent="0.25">
      <c r="A133" s="124">
        <v>346.82</v>
      </c>
      <c r="B133" s="125">
        <v>1.7000000000000001E-2</v>
      </c>
      <c r="H133" s="136"/>
      <c r="I133" s="129"/>
      <c r="J133" s="135"/>
      <c r="K133" s="134"/>
    </row>
    <row r="134" spans="1:11" ht="15.75" x14ac:dyDescent="0.25">
      <c r="A134" s="124">
        <v>346.83</v>
      </c>
      <c r="B134" s="125">
        <v>2.1999999999999999E-2</v>
      </c>
      <c r="H134" s="136"/>
      <c r="I134" s="129"/>
      <c r="J134" s="135"/>
      <c r="K134" s="134"/>
    </row>
    <row r="135" spans="1:11" ht="15.75" x14ac:dyDescent="0.25">
      <c r="A135" s="124">
        <v>346.84</v>
      </c>
      <c r="B135" s="125">
        <v>3.5999999999999997E-2</v>
      </c>
      <c r="H135" s="136"/>
      <c r="I135" s="129"/>
      <c r="J135" s="135"/>
      <c r="K135" s="134"/>
    </row>
    <row r="136" spans="1:11" ht="15.75" x14ac:dyDescent="0.25">
      <c r="A136" s="124">
        <v>346.85</v>
      </c>
      <c r="B136" s="125">
        <v>3.5999999999999997E-2</v>
      </c>
      <c r="H136" s="136"/>
      <c r="I136" s="129"/>
      <c r="J136" s="135"/>
      <c r="K136" s="134"/>
    </row>
    <row r="137" spans="1:11" ht="15.75" x14ac:dyDescent="0.25">
      <c r="A137" s="124">
        <v>346.86</v>
      </c>
      <c r="B137" s="125">
        <v>0.03</v>
      </c>
      <c r="H137" s="136"/>
      <c r="I137" s="129"/>
      <c r="J137" s="135"/>
      <c r="K137" s="134"/>
    </row>
    <row r="138" spans="1:11" ht="15.75" x14ac:dyDescent="0.25">
      <c r="A138" s="124">
        <v>346.87</v>
      </c>
      <c r="B138" s="125">
        <v>0.14299999999999999</v>
      </c>
      <c r="H138" s="136"/>
      <c r="I138" s="129"/>
      <c r="J138" s="135"/>
      <c r="K138" s="134"/>
    </row>
    <row r="139" spans="1:11" ht="15.75" x14ac:dyDescent="0.25">
      <c r="A139" s="124">
        <v>347</v>
      </c>
      <c r="B139" s="125">
        <v>3.39E-2</v>
      </c>
      <c r="H139" s="136"/>
      <c r="I139" s="129"/>
      <c r="J139" s="135"/>
      <c r="K139" s="134"/>
    </row>
    <row r="140" spans="1:11" ht="15.75" x14ac:dyDescent="0.25">
      <c r="A140" s="124">
        <v>348.99</v>
      </c>
      <c r="B140" s="125">
        <v>0.1</v>
      </c>
      <c r="H140" s="136"/>
      <c r="I140" s="129"/>
      <c r="J140" s="135"/>
      <c r="K140" s="134"/>
    </row>
    <row r="141" spans="1:11" ht="15.75" x14ac:dyDescent="0.25">
      <c r="A141" s="124">
        <v>350.01</v>
      </c>
      <c r="B141" s="125">
        <v>1.2999999999999999E-2</v>
      </c>
      <c r="H141" s="136"/>
      <c r="I141" s="129"/>
      <c r="J141" s="135"/>
      <c r="K141" s="134"/>
    </row>
    <row r="142" spans="1:11" ht="15.75" x14ac:dyDescent="0.25">
      <c r="A142" s="124">
        <v>352</v>
      </c>
      <c r="B142" s="125">
        <v>1.7999999999999999E-2</v>
      </c>
      <c r="H142" s="136"/>
      <c r="I142" s="129"/>
      <c r="J142" s="135"/>
      <c r="K142" s="134"/>
    </row>
    <row r="143" spans="1:11" ht="15.75" x14ac:dyDescent="0.25">
      <c r="A143" s="124">
        <v>353</v>
      </c>
      <c r="B143" s="125">
        <v>2.4E-2</v>
      </c>
      <c r="H143" s="136"/>
      <c r="I143" s="129"/>
      <c r="J143" s="135"/>
      <c r="K143" s="134"/>
    </row>
    <row r="144" spans="1:11" ht="15.75" x14ac:dyDescent="0.25">
      <c r="A144" s="124">
        <v>354</v>
      </c>
      <c r="B144" s="125">
        <v>2.8000000000000001E-2</v>
      </c>
      <c r="H144" s="136"/>
      <c r="I144" s="129"/>
      <c r="J144" s="135"/>
      <c r="K144" s="134"/>
    </row>
    <row r="145" spans="1:11" ht="15.75" x14ac:dyDescent="0.25">
      <c r="A145" s="124">
        <v>355</v>
      </c>
      <c r="B145" s="125">
        <v>2.8000000000000001E-2</v>
      </c>
      <c r="H145" s="136"/>
      <c r="I145" s="129"/>
      <c r="J145" s="135"/>
      <c r="K145" s="134"/>
    </row>
    <row r="146" spans="1:11" ht="15.75" x14ac:dyDescent="0.25">
      <c r="A146" s="124">
        <v>356</v>
      </c>
      <c r="B146" s="125">
        <v>2.9000000000000001E-2</v>
      </c>
      <c r="H146" s="136"/>
      <c r="I146" s="129"/>
      <c r="J146" s="135"/>
      <c r="K146" s="134"/>
    </row>
    <row r="147" spans="1:11" ht="15.75" x14ac:dyDescent="0.25">
      <c r="A147" s="124">
        <v>356.01</v>
      </c>
      <c r="B147" s="125">
        <v>1.6E-2</v>
      </c>
      <c r="H147" s="136"/>
      <c r="I147" s="129"/>
      <c r="J147" s="135"/>
      <c r="K147" s="134"/>
    </row>
    <row r="148" spans="1:11" ht="15.75" x14ac:dyDescent="0.25">
      <c r="A148" s="124">
        <v>357</v>
      </c>
      <c r="B148" s="125">
        <v>1.7000000000000001E-2</v>
      </c>
      <c r="H148" s="136"/>
      <c r="I148" s="129"/>
      <c r="J148" s="135"/>
      <c r="K148" s="134"/>
    </row>
    <row r="149" spans="1:11" ht="15.75" x14ac:dyDescent="0.25">
      <c r="A149" s="124">
        <v>358</v>
      </c>
      <c r="B149" s="125">
        <v>2.7E-2</v>
      </c>
      <c r="H149" s="136"/>
      <c r="I149" s="129"/>
      <c r="J149" s="135"/>
      <c r="K149" s="134"/>
    </row>
    <row r="150" spans="1:11" ht="15.75" x14ac:dyDescent="0.25">
      <c r="A150" s="124">
        <v>359</v>
      </c>
      <c r="B150" s="125">
        <v>1.6E-2</v>
      </c>
      <c r="H150" s="136"/>
      <c r="I150" s="129"/>
      <c r="J150" s="135"/>
      <c r="K150" s="134"/>
    </row>
    <row r="151" spans="1:11" ht="15.75" x14ac:dyDescent="0.25">
      <c r="A151" s="124">
        <v>361</v>
      </c>
      <c r="B151" s="125">
        <v>1.7999999999999999E-2</v>
      </c>
      <c r="H151" s="136"/>
      <c r="I151" s="129"/>
      <c r="J151" s="135"/>
      <c r="K151" s="134"/>
    </row>
    <row r="152" spans="1:11" ht="15.75" x14ac:dyDescent="0.25">
      <c r="A152" s="124">
        <v>362</v>
      </c>
      <c r="B152" s="125">
        <v>2.5000000000000001E-2</v>
      </c>
      <c r="H152" s="136"/>
      <c r="I152" s="129"/>
      <c r="J152" s="135"/>
      <c r="K152" s="134"/>
    </row>
    <row r="153" spans="1:11" ht="15.75" x14ac:dyDescent="0.25">
      <c r="A153" s="124">
        <v>364</v>
      </c>
      <c r="B153" s="125">
        <v>3.6999999999999998E-2</v>
      </c>
      <c r="H153" s="136"/>
      <c r="I153" s="129"/>
      <c r="J153" s="135"/>
      <c r="K153" s="134"/>
    </row>
    <row r="154" spans="1:11" ht="15.75" x14ac:dyDescent="0.25">
      <c r="A154" s="124">
        <v>365</v>
      </c>
      <c r="B154" s="125">
        <v>2.1999999999999999E-2</v>
      </c>
      <c r="H154" s="136"/>
      <c r="I154" s="129"/>
      <c r="J154" s="135"/>
      <c r="K154" s="134"/>
    </row>
    <row r="155" spans="1:11" ht="15.75" x14ac:dyDescent="0.25">
      <c r="A155" s="124">
        <v>366</v>
      </c>
      <c r="B155" s="125">
        <v>1.7000000000000001E-2</v>
      </c>
      <c r="H155" s="136"/>
      <c r="I155" s="129"/>
      <c r="J155" s="135"/>
      <c r="K155" s="134"/>
    </row>
    <row r="156" spans="1:11" ht="15.75" x14ac:dyDescent="0.25">
      <c r="A156" s="124">
        <v>367</v>
      </c>
      <c r="B156" s="125">
        <v>2.3E-2</v>
      </c>
      <c r="H156" s="136"/>
      <c r="I156" s="129"/>
      <c r="J156" s="135"/>
      <c r="K156" s="134"/>
    </row>
    <row r="157" spans="1:11" ht="15.75" x14ac:dyDescent="0.25">
      <c r="A157" s="124">
        <v>368</v>
      </c>
      <c r="B157" s="125">
        <v>4.4999999999999998E-2</v>
      </c>
      <c r="H157" s="136"/>
      <c r="I157" s="129"/>
      <c r="J157" s="135"/>
      <c r="K157" s="134"/>
    </row>
    <row r="158" spans="1:11" ht="15.75" x14ac:dyDescent="0.25">
      <c r="A158" s="124">
        <v>369</v>
      </c>
      <c r="B158" s="125">
        <v>1.9E-2</v>
      </c>
      <c r="H158" s="136"/>
      <c r="I158" s="129"/>
      <c r="J158" s="135"/>
      <c r="K158" s="134"/>
    </row>
    <row r="159" spans="1:11" ht="15.75" x14ac:dyDescent="0.25">
      <c r="A159" s="124">
        <v>369.02</v>
      </c>
      <c r="B159" s="125">
        <v>2.3E-2</v>
      </c>
      <c r="H159" s="136"/>
      <c r="I159" s="129"/>
      <c r="J159" s="135"/>
      <c r="K159" s="134"/>
    </row>
    <row r="160" spans="1:11" ht="15.75" x14ac:dyDescent="0.25">
      <c r="A160" s="124">
        <v>370</v>
      </c>
      <c r="B160" s="125">
        <v>7.9000000000000001E-2</v>
      </c>
      <c r="H160" s="136"/>
      <c r="I160" s="129"/>
      <c r="J160" s="135"/>
      <c r="K160" s="134"/>
    </row>
    <row r="161" spans="1:11" ht="15.75" x14ac:dyDescent="0.25">
      <c r="A161" s="124">
        <v>370.01</v>
      </c>
      <c r="B161" s="125">
        <v>8.6999999999999994E-2</v>
      </c>
      <c r="H161" s="136"/>
      <c r="I161" s="129"/>
      <c r="J161" s="135"/>
      <c r="K161" s="134"/>
    </row>
    <row r="162" spans="1:11" ht="15.75" x14ac:dyDescent="0.25">
      <c r="A162" s="124">
        <v>373</v>
      </c>
      <c r="B162" s="125">
        <v>2.8000000000000001E-2</v>
      </c>
      <c r="H162" s="136"/>
      <c r="I162" s="129"/>
      <c r="J162" s="135"/>
      <c r="K162" s="134"/>
    </row>
    <row r="163" spans="1:11" ht="15.75" x14ac:dyDescent="0.25">
      <c r="A163" s="124">
        <v>374</v>
      </c>
      <c r="B163" s="125">
        <v>1.84E-2</v>
      </c>
      <c r="H163" s="136"/>
      <c r="I163" s="129"/>
      <c r="J163" s="135"/>
      <c r="K163" s="134"/>
    </row>
    <row r="164" spans="1:11" ht="15.75" x14ac:dyDescent="0.25">
      <c r="A164" s="124">
        <v>390</v>
      </c>
      <c r="B164" s="125">
        <v>1.4E-2</v>
      </c>
      <c r="H164" s="136"/>
      <c r="I164" s="129"/>
      <c r="J164" s="135"/>
      <c r="K164" s="134"/>
    </row>
    <row r="165" spans="1:11" ht="15.75" x14ac:dyDescent="0.25">
      <c r="A165" s="124">
        <v>391.01</v>
      </c>
      <c r="B165" s="125">
        <v>0.14299999999999999</v>
      </c>
      <c r="H165" s="136"/>
      <c r="I165" s="129"/>
      <c r="J165" s="135"/>
      <c r="K165" s="134"/>
    </row>
    <row r="166" spans="1:11" ht="15.75" x14ac:dyDescent="0.25">
      <c r="A166" s="124">
        <v>391.02</v>
      </c>
      <c r="B166" s="125">
        <v>0.25</v>
      </c>
      <c r="H166" s="136"/>
      <c r="I166" s="129"/>
      <c r="J166" s="135"/>
      <c r="K166" s="134"/>
    </row>
    <row r="167" spans="1:11" ht="15.75" x14ac:dyDescent="0.25">
      <c r="A167" s="124">
        <v>391.03</v>
      </c>
      <c r="B167" s="125">
        <v>0.14299999999999999</v>
      </c>
      <c r="H167" s="136"/>
      <c r="I167" s="129"/>
      <c r="J167" s="135"/>
      <c r="K167" s="134"/>
    </row>
    <row r="168" spans="1:11" ht="15.75" x14ac:dyDescent="0.25">
      <c r="A168" s="124">
        <v>391.04</v>
      </c>
      <c r="B168" s="125">
        <v>0.2</v>
      </c>
      <c r="H168" s="136"/>
      <c r="I168" s="129"/>
      <c r="J168" s="135"/>
      <c r="K168" s="134"/>
    </row>
    <row r="169" spans="1:11" ht="15.75" x14ac:dyDescent="0.25">
      <c r="A169" s="124">
        <v>392.02</v>
      </c>
      <c r="B169" s="125">
        <v>7.4999999999999997E-2</v>
      </c>
      <c r="H169" s="136"/>
      <c r="I169" s="129"/>
      <c r="J169" s="135"/>
      <c r="K169" s="134"/>
    </row>
    <row r="170" spans="1:11" ht="15.75" x14ac:dyDescent="0.25">
      <c r="A170" s="124">
        <v>392.03</v>
      </c>
      <c r="B170" s="125">
        <v>5.1999999999999998E-2</v>
      </c>
      <c r="H170" s="136"/>
      <c r="I170" s="129"/>
      <c r="J170" s="135"/>
      <c r="K170" s="134"/>
    </row>
    <row r="171" spans="1:11" ht="15.75" x14ac:dyDescent="0.25">
      <c r="A171" s="124">
        <v>392.04</v>
      </c>
      <c r="B171" s="125">
        <v>6.5000000000000002E-2</v>
      </c>
      <c r="H171" s="136"/>
      <c r="I171" s="129"/>
      <c r="J171" s="135"/>
      <c r="K171" s="134"/>
    </row>
    <row r="172" spans="1:11" ht="15.75" x14ac:dyDescent="0.25">
      <c r="A172" s="124">
        <v>392.12</v>
      </c>
      <c r="B172" s="125">
        <v>6.0999999999999999E-2</v>
      </c>
      <c r="H172" s="136"/>
      <c r="I172" s="129"/>
      <c r="J172" s="135"/>
      <c r="K172" s="134"/>
    </row>
    <row r="173" spans="1:11" ht="15.75" x14ac:dyDescent="0.25">
      <c r="A173" s="124">
        <v>392.13</v>
      </c>
      <c r="B173" s="125">
        <v>4.8000000000000001E-2</v>
      </c>
      <c r="H173" s="136"/>
      <c r="I173" s="129"/>
      <c r="J173" s="135"/>
      <c r="K173" s="134"/>
    </row>
    <row r="174" spans="1:11" ht="15.75" x14ac:dyDescent="0.25">
      <c r="A174" s="124">
        <v>392.14</v>
      </c>
      <c r="B174" s="125">
        <v>4.7E-2</v>
      </c>
      <c r="H174" s="136"/>
      <c r="I174" s="129"/>
      <c r="J174" s="135"/>
      <c r="K174" s="134"/>
    </row>
    <row r="175" spans="1:11" ht="15.75" x14ac:dyDescent="0.25">
      <c r="A175" s="124">
        <v>393</v>
      </c>
      <c r="B175" s="125">
        <v>0.14299999999999999</v>
      </c>
      <c r="H175" s="136"/>
      <c r="I175" s="129"/>
      <c r="J175" s="135"/>
      <c r="K175" s="134"/>
    </row>
    <row r="176" spans="1:11" ht="15.75" x14ac:dyDescent="0.25">
      <c r="A176" s="124">
        <v>394</v>
      </c>
      <c r="B176" s="125">
        <v>0.14299999999999999</v>
      </c>
      <c r="H176" s="136"/>
      <c r="I176" s="129"/>
      <c r="J176" s="135"/>
      <c r="K176" s="134"/>
    </row>
    <row r="177" spans="1:11" ht="15.75" x14ac:dyDescent="0.25">
      <c r="A177" s="124">
        <v>394.01</v>
      </c>
      <c r="B177" s="125">
        <v>0.2</v>
      </c>
      <c r="H177" s="136"/>
      <c r="I177" s="129"/>
      <c r="J177" s="135"/>
      <c r="K177" s="134"/>
    </row>
    <row r="178" spans="1:11" ht="15.75" x14ac:dyDescent="0.25">
      <c r="A178" s="124">
        <v>395</v>
      </c>
      <c r="B178" s="125">
        <v>0.14299999999999999</v>
      </c>
      <c r="H178" s="136"/>
      <c r="I178" s="129"/>
      <c r="J178" s="135"/>
      <c r="K178" s="134"/>
    </row>
    <row r="179" spans="1:11" ht="15.75" x14ac:dyDescent="0.25">
      <c r="A179" s="124">
        <v>396</v>
      </c>
      <c r="B179" s="125">
        <v>0.14299999999999999</v>
      </c>
      <c r="H179" s="136"/>
      <c r="I179" s="129"/>
      <c r="J179" s="135"/>
      <c r="K179" s="134"/>
    </row>
    <row r="180" spans="1:11" ht="15.75" x14ac:dyDescent="0.25">
      <c r="A180" s="124">
        <v>397</v>
      </c>
      <c r="B180" s="125">
        <v>0.14299999999999999</v>
      </c>
      <c r="H180" s="136"/>
      <c r="I180" s="129"/>
      <c r="J180" s="135"/>
      <c r="K180" s="134"/>
    </row>
    <row r="181" spans="1:11" ht="15.75" x14ac:dyDescent="0.25">
      <c r="A181" s="124">
        <v>397.25</v>
      </c>
      <c r="B181" s="125">
        <v>2.9000000000000001E-2</v>
      </c>
      <c r="H181" s="136"/>
      <c r="I181" s="129"/>
      <c r="J181" s="135"/>
      <c r="K181" s="134"/>
    </row>
    <row r="182" spans="1:11" ht="15.75" x14ac:dyDescent="0.25">
      <c r="A182" s="124">
        <v>398</v>
      </c>
      <c r="B182" s="125">
        <v>0.14299999999999999</v>
      </c>
      <c r="H182" s="136"/>
      <c r="I182" s="129"/>
      <c r="J182" s="135"/>
      <c r="K182" s="134"/>
    </row>
    <row r="183" spans="1:11" ht="15.75" x14ac:dyDescent="0.25">
      <c r="A183" s="124">
        <v>399.1</v>
      </c>
      <c r="B183" s="125">
        <v>5.3600000000000002E-2</v>
      </c>
      <c r="H183" s="136"/>
      <c r="I183" s="129"/>
      <c r="J183" s="135"/>
      <c r="K183" s="13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">
    <tabColor rgb="FF66FFFF"/>
    <pageSetUpPr fitToPage="1"/>
  </sheetPr>
  <dimension ref="A1:J73"/>
  <sheetViews>
    <sheetView topLeftCell="A18" zoomScale="76" zoomScaleNormal="76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18.21875" style="25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20.44140625" style="25" customWidth="1"/>
    <col min="11" max="11" width="4.6640625" style="25" customWidth="1"/>
    <col min="12" max="16384" width="8.88671875" style="25"/>
  </cols>
  <sheetData>
    <row r="1" spans="1:10" ht="18" x14ac:dyDescent="0.25">
      <c r="A1" s="237" t="s">
        <v>0</v>
      </c>
      <c r="B1" s="238"/>
      <c r="C1" s="238"/>
      <c r="D1" s="238"/>
      <c r="E1" s="238"/>
      <c r="F1" s="238"/>
      <c r="G1" s="238"/>
      <c r="H1" s="238"/>
      <c r="I1" s="238"/>
      <c r="J1" s="34"/>
    </row>
    <row r="2" spans="1:10" ht="18" x14ac:dyDescent="0.25">
      <c r="A2" s="239" t="s">
        <v>141</v>
      </c>
      <c r="B2" s="240"/>
      <c r="C2" s="240"/>
      <c r="D2" s="240"/>
      <c r="E2" s="240"/>
      <c r="F2" s="240"/>
      <c r="G2" s="240"/>
      <c r="H2" s="240"/>
      <c r="I2" s="240"/>
      <c r="J2" s="34"/>
    </row>
    <row r="3" spans="1:10" ht="18" x14ac:dyDescent="0.25">
      <c r="A3" s="241" t="s">
        <v>100</v>
      </c>
      <c r="B3" s="242"/>
      <c r="C3" s="242"/>
      <c r="D3" s="242"/>
      <c r="E3" s="242"/>
      <c r="F3" s="242"/>
      <c r="G3" s="242"/>
      <c r="H3" s="242"/>
      <c r="I3" s="242"/>
      <c r="J3" s="34"/>
    </row>
    <row r="4" spans="1:10" ht="18" x14ac:dyDescent="0.25">
      <c r="A4" s="243" t="s">
        <v>119</v>
      </c>
      <c r="B4" s="244"/>
      <c r="C4" s="244"/>
      <c r="D4" s="244"/>
      <c r="E4" s="244"/>
      <c r="F4" s="244"/>
      <c r="G4" s="244"/>
      <c r="H4" s="244"/>
      <c r="I4" s="244"/>
      <c r="J4" s="34"/>
    </row>
    <row r="5" spans="1:10" ht="18" x14ac:dyDescent="0.25">
      <c r="A5" s="247" t="s">
        <v>209</v>
      </c>
      <c r="B5" s="248"/>
      <c r="C5" s="248"/>
      <c r="D5" s="248"/>
      <c r="E5" s="248"/>
      <c r="F5" s="248"/>
      <c r="G5" s="248"/>
      <c r="H5" s="248"/>
      <c r="I5" s="248"/>
      <c r="J5" s="35"/>
    </row>
    <row r="6" spans="1:10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0" ht="15.75" x14ac:dyDescent="0.25">
      <c r="A7" s="245" t="s">
        <v>56</v>
      </c>
      <c r="B7" s="246"/>
      <c r="C7" s="246"/>
      <c r="D7" s="246"/>
      <c r="E7" s="246"/>
      <c r="F7" s="246"/>
      <c r="G7" s="246"/>
      <c r="H7" s="246"/>
      <c r="I7" s="246"/>
      <c r="J7" s="35"/>
    </row>
    <row r="8" spans="1:10" ht="18" x14ac:dyDescent="0.25">
      <c r="A8" s="235" t="s">
        <v>39</v>
      </c>
      <c r="B8" s="236"/>
      <c r="C8" s="236"/>
      <c r="D8" s="236"/>
      <c r="E8" s="236"/>
      <c r="F8" s="236"/>
      <c r="G8" s="236"/>
      <c r="H8" s="236"/>
      <c r="I8" s="236"/>
      <c r="J8" s="35"/>
    </row>
    <row r="9" spans="1:10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0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0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0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0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0" ht="15.75" x14ac:dyDescent="0.25">
      <c r="A14" s="36"/>
      <c r="B14" s="37"/>
      <c r="C14" s="37"/>
      <c r="D14" s="37"/>
      <c r="E14" s="39" t="s">
        <v>210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0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0" x14ac:dyDescent="0.2">
      <c r="A16" s="40"/>
      <c r="B16" s="41" t="s">
        <v>65</v>
      </c>
      <c r="C16" s="37"/>
      <c r="D16" s="37"/>
      <c r="E16" s="91">
        <f>1897597030/1000</f>
        <v>1897597.03</v>
      </c>
      <c r="F16" s="92">
        <f>ROUND(E16/$E$25,6)</f>
        <v>0.31564999999999999</v>
      </c>
      <c r="G16" s="92">
        <v>4.8899999999999999E-2</v>
      </c>
      <c r="H16" s="93">
        <f>ROUND(F16*G16,6)</f>
        <v>1.5435000000000001E-2</v>
      </c>
      <c r="I16" s="42"/>
      <c r="J16" s="35"/>
    </row>
    <row r="17" spans="1:10" x14ac:dyDescent="0.2">
      <c r="A17" s="40"/>
      <c r="B17" s="43" t="s">
        <v>66</v>
      </c>
      <c r="C17" s="37"/>
      <c r="D17" s="37"/>
      <c r="E17" s="94">
        <f>211895496/1000</f>
        <v>211895.49600000001</v>
      </c>
      <c r="F17" s="92">
        <f t="shared" ref="F17:F22" si="0">ROUND(E17/$E$25,6)</f>
        <v>3.5247000000000001E-2</v>
      </c>
      <c r="G17" s="92">
        <v>2.9700000000000001E-2</v>
      </c>
      <c r="H17" s="93">
        <f t="shared" ref="H17:H22" si="1">ROUND(F17*G17,6)</f>
        <v>1.047E-3</v>
      </c>
      <c r="I17" s="42"/>
      <c r="J17" s="35"/>
    </row>
    <row r="18" spans="1:10" x14ac:dyDescent="0.2">
      <c r="A18" s="40"/>
      <c r="B18" s="43" t="s">
        <v>67</v>
      </c>
      <c r="C18" s="37"/>
      <c r="D18" s="37"/>
      <c r="E18" s="94">
        <v>0</v>
      </c>
      <c r="F18" s="92">
        <f t="shared" si="0"/>
        <v>0</v>
      </c>
      <c r="G18" s="92">
        <v>0</v>
      </c>
      <c r="H18" s="93">
        <f t="shared" si="1"/>
        <v>0</v>
      </c>
      <c r="I18" s="42"/>
      <c r="J18" s="35"/>
    </row>
    <row r="19" spans="1:10" x14ac:dyDescent="0.2">
      <c r="A19" s="40"/>
      <c r="B19" s="43" t="s">
        <v>68</v>
      </c>
      <c r="C19" s="37"/>
      <c r="D19" s="37"/>
      <c r="E19" s="94">
        <f>94966286/1000</f>
        <v>94966.285999999993</v>
      </c>
      <c r="F19" s="92">
        <f t="shared" si="0"/>
        <v>1.5796999999999999E-2</v>
      </c>
      <c r="G19" s="92">
        <v>2.3800000000000002E-2</v>
      </c>
      <c r="H19" s="93">
        <f t="shared" si="1"/>
        <v>3.7599999999999998E-4</v>
      </c>
      <c r="I19" s="42"/>
      <c r="J19" s="35"/>
    </row>
    <row r="20" spans="1:10" x14ac:dyDescent="0.2">
      <c r="A20" s="40"/>
      <c r="B20" s="41" t="s">
        <v>69</v>
      </c>
      <c r="C20" s="37"/>
      <c r="D20" s="37"/>
      <c r="E20" s="94">
        <f>2598065274/1000</f>
        <v>2598065.2740000002</v>
      </c>
      <c r="F20" s="92">
        <f t="shared" si="0"/>
        <v>0.432168</v>
      </c>
      <c r="G20" s="92">
        <v>0.10249999999999999</v>
      </c>
      <c r="H20" s="93">
        <f t="shared" si="1"/>
        <v>4.4297000000000003E-2</v>
      </c>
      <c r="I20" s="42"/>
      <c r="J20" s="35"/>
    </row>
    <row r="21" spans="1:10" x14ac:dyDescent="0.2">
      <c r="A21" s="40"/>
      <c r="B21" s="41" t="s">
        <v>101</v>
      </c>
      <c r="C21" s="37"/>
      <c r="D21" s="37"/>
      <c r="E21" s="94">
        <f>1125549922/1000</f>
        <v>1125549.922</v>
      </c>
      <c r="F21" s="92">
        <f t="shared" si="0"/>
        <v>0.187226</v>
      </c>
      <c r="G21" s="92">
        <v>0</v>
      </c>
      <c r="H21" s="93">
        <f t="shared" si="1"/>
        <v>0</v>
      </c>
      <c r="I21" s="42"/>
      <c r="J21" s="35"/>
    </row>
    <row r="22" spans="1:10" x14ac:dyDescent="0.2">
      <c r="A22" s="40"/>
      <c r="B22" s="43" t="s">
        <v>70</v>
      </c>
      <c r="C22" s="37"/>
      <c r="D22" s="37"/>
      <c r="E22" s="95">
        <f>83632763/1000</f>
        <v>83632.763000000006</v>
      </c>
      <c r="F22" s="96">
        <f t="shared" si="0"/>
        <v>1.3912000000000001E-2</v>
      </c>
      <c r="G22" s="92">
        <v>7.9799999999999996E-2</v>
      </c>
      <c r="H22" s="97">
        <f t="shared" si="1"/>
        <v>1.1100000000000001E-3</v>
      </c>
      <c r="I22" s="42"/>
      <c r="J22" s="35"/>
    </row>
    <row r="23" spans="1:10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0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0" x14ac:dyDescent="0.2">
      <c r="A25" s="40"/>
      <c r="B25" s="31" t="s">
        <v>4</v>
      </c>
      <c r="C25" s="37"/>
      <c r="D25" s="37"/>
      <c r="E25" s="48">
        <f>SUM(E16:E24)</f>
        <v>6011706.7710000006</v>
      </c>
      <c r="F25" s="49">
        <f>SUM(F16:F24)</f>
        <v>1</v>
      </c>
      <c r="G25" s="45"/>
      <c r="H25" s="49">
        <f>SUM(H16:H24)</f>
        <v>6.2265000000000001E-2</v>
      </c>
      <c r="I25" s="50"/>
      <c r="J25" s="35"/>
    </row>
    <row r="26" spans="1:10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</row>
    <row r="27" spans="1:10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0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0" x14ac:dyDescent="0.2">
      <c r="A29" s="40"/>
      <c r="B29" s="44" t="s">
        <v>65</v>
      </c>
      <c r="C29" s="37"/>
      <c r="D29" s="37"/>
      <c r="E29" s="52">
        <f>E16</f>
        <v>1897597.03</v>
      </c>
      <c r="F29" s="37"/>
      <c r="G29" s="44" t="s">
        <v>65</v>
      </c>
      <c r="H29" s="37"/>
      <c r="I29" s="53">
        <f>ROUND(E29/E$33,4)+3.79%</f>
        <v>0.45999999999999996</v>
      </c>
      <c r="J29" s="35"/>
    </row>
    <row r="30" spans="1:10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55">
        <f>ROUND(E30/E$33,4)</f>
        <v>0</v>
      </c>
      <c r="J30" s="35"/>
    </row>
    <row r="31" spans="1:10" x14ac:dyDescent="0.2">
      <c r="A31" s="40"/>
      <c r="B31" s="44" t="s">
        <v>72</v>
      </c>
      <c r="C31" s="37"/>
      <c r="D31" s="37"/>
      <c r="E31" s="56">
        <f>E20</f>
        <v>2598065.2740000002</v>
      </c>
      <c r="F31" s="37"/>
      <c r="G31" s="44" t="s">
        <v>72</v>
      </c>
      <c r="H31" s="37"/>
      <c r="I31" s="57">
        <f>ROUND(E31/E$33,4)-3.79%</f>
        <v>0.53999999999999992</v>
      </c>
      <c r="J31" s="58" t="s">
        <v>102</v>
      </c>
    </row>
    <row r="32" spans="1:10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4495662.3040000005</v>
      </c>
      <c r="F33" s="37"/>
      <c r="G33" s="31" t="s">
        <v>4</v>
      </c>
      <c r="H33" s="37"/>
      <c r="I33" s="49">
        <f>SUM(I29:I32)</f>
        <v>0.99999999999999989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120</v>
      </c>
      <c r="C38" s="37"/>
      <c r="D38" s="37"/>
      <c r="E38" s="61">
        <f>ROUND(H22*I29,6)</f>
        <v>5.1099999999999995E-4</v>
      </c>
      <c r="F38" s="46"/>
      <c r="G38" s="37"/>
      <c r="H38" s="47"/>
      <c r="I38" s="37"/>
      <c r="J38" s="35"/>
    </row>
    <row r="39" spans="1:10" x14ac:dyDescent="0.2">
      <c r="A39" s="36"/>
      <c r="B39" s="37" t="s">
        <v>121</v>
      </c>
      <c r="C39" s="37"/>
      <c r="D39" s="37"/>
      <c r="E39" s="62">
        <f>ROUND(H22*(I30+I31),6)</f>
        <v>5.9900000000000003E-4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1.1099999999999999E-3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4.4297000000000003E-2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5.9900000000000003E-4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4.4896000000000005E-2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75">
        <v>1.3283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5">
        <f>ROUND(E48*E49,6)</f>
        <v>5.9635000000000001E-2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1.5435000000000001E-2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1.047E-3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3.7599999999999998E-4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5.1099999999999995E-4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5">
        <f>(SUM(E55:E58))</f>
        <v>1.7369000000000002E-2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30">
        <f>+E50+E59</f>
        <v>7.7004000000000003E-2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0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0" x14ac:dyDescent="0.2">
      <c r="A66" s="67"/>
      <c r="B66" s="68" t="s">
        <v>82</v>
      </c>
      <c r="C66" s="37"/>
      <c r="D66" s="37"/>
      <c r="E66" s="37"/>
      <c r="F66" s="37"/>
      <c r="G66" s="37"/>
      <c r="H66" s="37"/>
      <c r="I66" s="37"/>
      <c r="J66" s="35"/>
    </row>
    <row r="67" spans="1:10" x14ac:dyDescent="0.2">
      <c r="A67" s="67"/>
      <c r="B67" s="69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0" x14ac:dyDescent="0.2">
      <c r="A68" s="67"/>
      <c r="B68" s="68" t="s">
        <v>84</v>
      </c>
      <c r="C68" s="37"/>
      <c r="D68" s="37"/>
      <c r="E68" s="37"/>
      <c r="F68" s="37"/>
      <c r="G68" s="37"/>
      <c r="H68" s="37"/>
      <c r="I68" s="37"/>
      <c r="J68" s="35"/>
    </row>
    <row r="69" spans="1:10" x14ac:dyDescent="0.2">
      <c r="A69" s="67"/>
      <c r="B69" s="68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0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0" x14ac:dyDescent="0.2">
      <c r="A71" s="23"/>
      <c r="B71" s="26"/>
    </row>
    <row r="72" spans="1:10" x14ac:dyDescent="0.2">
      <c r="A72" s="23"/>
      <c r="B72" s="24"/>
    </row>
    <row r="73" spans="1:10" x14ac:dyDescent="0.2">
      <c r="A73" s="23"/>
      <c r="B73" s="27"/>
    </row>
  </sheetData>
  <mergeCells count="7">
    <mergeCell ref="A8:I8"/>
    <mergeCell ref="A1:I1"/>
    <mergeCell ref="A2:I2"/>
    <mergeCell ref="A3:I3"/>
    <mergeCell ref="A4:I4"/>
    <mergeCell ref="A7:I7"/>
    <mergeCell ref="A5:I5"/>
  </mergeCells>
  <printOptions horizontalCentered="1"/>
  <pageMargins left="0.5" right="0.5" top="0.5" bottom="0.5" header="0.25" footer="0.25"/>
  <pageSetup scale="6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3626A-DBD7-4FBA-8278-DCBFF96A205B}">
  <sheetPr codeName="Sheet5">
    <tabColor rgb="FF66FFFF"/>
  </sheetPr>
  <dimension ref="A1:J73"/>
  <sheetViews>
    <sheetView topLeftCell="A10" zoomScale="73" zoomScaleNormal="73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18.21875" style="25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20.44140625" style="25" customWidth="1"/>
    <col min="11" max="11" width="4.6640625" style="25" customWidth="1"/>
    <col min="12" max="16384" width="8.88671875" style="25"/>
  </cols>
  <sheetData>
    <row r="1" spans="1:10" ht="18" x14ac:dyDescent="0.25">
      <c r="A1" s="237" t="s">
        <v>0</v>
      </c>
      <c r="B1" s="238"/>
      <c r="C1" s="238"/>
      <c r="D1" s="238"/>
      <c r="E1" s="238"/>
      <c r="F1" s="238"/>
      <c r="G1" s="238"/>
      <c r="H1" s="238"/>
      <c r="I1" s="238"/>
      <c r="J1" s="34"/>
    </row>
    <row r="2" spans="1:10" ht="18" x14ac:dyDescent="0.25">
      <c r="A2" s="239" t="s">
        <v>141</v>
      </c>
      <c r="B2" s="240"/>
      <c r="C2" s="240"/>
      <c r="D2" s="240"/>
      <c r="E2" s="240"/>
      <c r="F2" s="240"/>
      <c r="G2" s="240"/>
      <c r="H2" s="240"/>
      <c r="I2" s="240"/>
      <c r="J2" s="34"/>
    </row>
    <row r="3" spans="1:10" ht="18" x14ac:dyDescent="0.25">
      <c r="A3" s="241" t="s">
        <v>100</v>
      </c>
      <c r="B3" s="242"/>
      <c r="C3" s="242"/>
      <c r="D3" s="242"/>
      <c r="E3" s="242"/>
      <c r="F3" s="242"/>
      <c r="G3" s="242"/>
      <c r="H3" s="242"/>
      <c r="I3" s="242"/>
      <c r="J3" s="34"/>
    </row>
    <row r="4" spans="1:10" ht="18" x14ac:dyDescent="0.25">
      <c r="A4" s="243" t="s">
        <v>211</v>
      </c>
      <c r="B4" s="244"/>
      <c r="C4" s="244"/>
      <c r="D4" s="244"/>
      <c r="E4" s="244"/>
      <c r="F4" s="244"/>
      <c r="G4" s="244"/>
      <c r="H4" s="244"/>
      <c r="I4" s="244"/>
      <c r="J4" s="34"/>
    </row>
    <row r="5" spans="1:10" ht="18" x14ac:dyDescent="0.25">
      <c r="A5" s="247" t="s">
        <v>212</v>
      </c>
      <c r="B5" s="248"/>
      <c r="C5" s="248"/>
      <c r="D5" s="248"/>
      <c r="E5" s="248"/>
      <c r="F5" s="248"/>
      <c r="G5" s="248"/>
      <c r="H5" s="248"/>
      <c r="I5" s="248"/>
      <c r="J5" s="35"/>
    </row>
    <row r="6" spans="1:10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0" ht="15.75" x14ac:dyDescent="0.25">
      <c r="A7" s="245" t="s">
        <v>56</v>
      </c>
      <c r="B7" s="246"/>
      <c r="C7" s="246"/>
      <c r="D7" s="246"/>
      <c r="E7" s="246"/>
      <c r="F7" s="246"/>
      <c r="G7" s="246"/>
      <c r="H7" s="246"/>
      <c r="I7" s="246"/>
      <c r="J7" s="35"/>
    </row>
    <row r="8" spans="1:10" ht="18" x14ac:dyDescent="0.25">
      <c r="A8" s="235" t="s">
        <v>39</v>
      </c>
      <c r="B8" s="236"/>
      <c r="C8" s="236"/>
      <c r="D8" s="236"/>
      <c r="E8" s="236"/>
      <c r="F8" s="236"/>
      <c r="G8" s="236"/>
      <c r="H8" s="236"/>
      <c r="I8" s="236"/>
      <c r="J8" s="35"/>
    </row>
    <row r="9" spans="1:10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0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0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0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0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0" ht="15.75" x14ac:dyDescent="0.25">
      <c r="A14" s="36"/>
      <c r="B14" s="37"/>
      <c r="C14" s="37"/>
      <c r="D14" s="37"/>
      <c r="E14" s="39" t="s">
        <v>213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0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0" x14ac:dyDescent="0.2">
      <c r="A16" s="40"/>
      <c r="B16" s="41" t="s">
        <v>65</v>
      </c>
      <c r="C16" s="37"/>
      <c r="D16" s="37"/>
      <c r="E16" s="91">
        <f>2209385185/1000</f>
        <v>2209385.1850000001</v>
      </c>
      <c r="F16" s="92">
        <f>ROUND(E16/$E$25,6)</f>
        <v>0.339758</v>
      </c>
      <c r="G16" s="92">
        <v>4.7100000000000003E-2</v>
      </c>
      <c r="H16" s="93">
        <f>ROUND(F16*G16,6)</f>
        <v>1.6003E-2</v>
      </c>
      <c r="I16" s="42"/>
      <c r="J16" s="35"/>
    </row>
    <row r="17" spans="1:10" x14ac:dyDescent="0.2">
      <c r="A17" s="40"/>
      <c r="B17" s="43" t="s">
        <v>66</v>
      </c>
      <c r="C17" s="37"/>
      <c r="D17" s="37"/>
      <c r="E17" s="94">
        <f>196184899/1000</f>
        <v>196184.899</v>
      </c>
      <c r="F17" s="92">
        <f>ROUND(E17/$E$25,6)</f>
        <v>3.0169000000000001E-2</v>
      </c>
      <c r="G17" s="92">
        <v>2.1899999999999999E-2</v>
      </c>
      <c r="H17" s="93">
        <f t="shared" ref="H17:H22" si="0">ROUND(F17*G17,6)</f>
        <v>6.6100000000000002E-4</v>
      </c>
      <c r="I17" s="42"/>
      <c r="J17" s="35"/>
    </row>
    <row r="18" spans="1:10" x14ac:dyDescent="0.2">
      <c r="A18" s="40"/>
      <c r="B18" s="43" t="s">
        <v>67</v>
      </c>
      <c r="C18" s="37"/>
      <c r="D18" s="37"/>
      <c r="E18" s="94">
        <v>0</v>
      </c>
      <c r="F18" s="92">
        <f>ROUND(E18/$E$25,6)</f>
        <v>0</v>
      </c>
      <c r="G18" s="92">
        <v>0</v>
      </c>
      <c r="H18" s="93">
        <f t="shared" si="0"/>
        <v>0</v>
      </c>
      <c r="I18" s="42"/>
      <c r="J18" s="35"/>
    </row>
    <row r="19" spans="1:10" x14ac:dyDescent="0.2">
      <c r="A19" s="40"/>
      <c r="B19" s="43" t="s">
        <v>68</v>
      </c>
      <c r="C19" s="37"/>
      <c r="D19" s="37"/>
      <c r="E19" s="94">
        <f>93706116/1000</f>
        <v>93706.115999999995</v>
      </c>
      <c r="F19" s="92">
        <f>ROUND(E19/$E$25,6)</f>
        <v>1.4409999999999999E-2</v>
      </c>
      <c r="G19" s="92">
        <v>2.3599999999999999E-2</v>
      </c>
      <c r="H19" s="93">
        <f t="shared" si="0"/>
        <v>3.4000000000000002E-4</v>
      </c>
      <c r="I19" s="42"/>
      <c r="J19" s="35"/>
    </row>
    <row r="20" spans="1:10" x14ac:dyDescent="0.2">
      <c r="A20" s="40"/>
      <c r="B20" s="41" t="s">
        <v>69</v>
      </c>
      <c r="C20" s="37"/>
      <c r="D20" s="37"/>
      <c r="E20" s="94">
        <f>2801776434/1000</f>
        <v>2801776.4339999999</v>
      </c>
      <c r="F20" s="92">
        <f>(ROUND(E20/$E$25,6))-0.000025</f>
        <v>0.43083100000000002</v>
      </c>
      <c r="G20" s="92">
        <v>0.10249999999999999</v>
      </c>
      <c r="H20" s="93">
        <f t="shared" si="0"/>
        <v>4.4159999999999998E-2</v>
      </c>
      <c r="I20" s="42"/>
      <c r="J20" s="35"/>
    </row>
    <row r="21" spans="1:10" x14ac:dyDescent="0.2">
      <c r="A21" s="40"/>
      <c r="B21" s="41" t="s">
        <v>101</v>
      </c>
      <c r="C21" s="37"/>
      <c r="D21" s="37"/>
      <c r="E21" s="94">
        <f>1034859175/1000</f>
        <v>1034859.175</v>
      </c>
      <c r="F21" s="92">
        <f>ROUND(E21/$E$25,6)</f>
        <v>0.15914</v>
      </c>
      <c r="G21" s="92">
        <v>0</v>
      </c>
      <c r="H21" s="93">
        <f t="shared" si="0"/>
        <v>0</v>
      </c>
      <c r="I21" s="42"/>
      <c r="J21" s="35"/>
    </row>
    <row r="22" spans="1:10" x14ac:dyDescent="0.2">
      <c r="A22" s="40"/>
      <c r="B22" s="43" t="s">
        <v>70</v>
      </c>
      <c r="C22" s="37"/>
      <c r="D22" s="37"/>
      <c r="E22" s="95">
        <f>166903357/1000</f>
        <v>166903.35699999999</v>
      </c>
      <c r="F22" s="96">
        <f>ROUND(E22/$E$25,6)</f>
        <v>2.5666000000000001E-2</v>
      </c>
      <c r="G22" s="92">
        <v>7.8100000000000003E-2</v>
      </c>
      <c r="H22" s="97">
        <f t="shared" si="0"/>
        <v>2.0049999999999998E-3</v>
      </c>
      <c r="I22" s="42"/>
      <c r="J22" s="35"/>
    </row>
    <row r="23" spans="1:10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0" x14ac:dyDescent="0.2">
      <c r="A24" s="40"/>
      <c r="B24" s="37"/>
      <c r="C24" s="37"/>
      <c r="D24" s="37"/>
      <c r="I24" s="37"/>
      <c r="J24" s="35"/>
    </row>
    <row r="25" spans="1:10" x14ac:dyDescent="0.2">
      <c r="A25" s="40"/>
      <c r="B25" s="31" t="s">
        <v>4</v>
      </c>
      <c r="C25" s="37"/>
      <c r="D25" s="37"/>
      <c r="E25" s="48">
        <f>SUM(E16:E23)</f>
        <v>6502815.1659999993</v>
      </c>
      <c r="F25" s="49">
        <f>SUM(F16:F23)</f>
        <v>0.99997399999999992</v>
      </c>
      <c r="G25" s="45"/>
      <c r="H25" s="49">
        <f>SUM(H16:H23)</f>
        <v>6.3169000000000003E-2</v>
      </c>
      <c r="I25" s="50"/>
      <c r="J25" s="35"/>
    </row>
    <row r="26" spans="1:10" x14ac:dyDescent="0.2">
      <c r="A26" s="40"/>
      <c r="B26" s="37"/>
      <c r="C26" s="37"/>
      <c r="D26" s="37"/>
      <c r="E26" s="98"/>
      <c r="F26" s="37"/>
      <c r="G26" s="37"/>
      <c r="H26" s="37"/>
      <c r="I26" s="37"/>
      <c r="J26" s="35"/>
    </row>
    <row r="27" spans="1:10" x14ac:dyDescent="0.2">
      <c r="A27" s="40"/>
      <c r="B27" s="37"/>
      <c r="C27" s="37"/>
      <c r="D27" s="37"/>
      <c r="E27" s="98"/>
      <c r="F27" s="37"/>
      <c r="G27" s="37"/>
      <c r="H27" s="37"/>
      <c r="I27" s="37"/>
      <c r="J27" s="35"/>
    </row>
    <row r="28" spans="1:10" ht="15.75" x14ac:dyDescent="0.25">
      <c r="A28" s="40"/>
      <c r="B28" s="51" t="s">
        <v>73</v>
      </c>
      <c r="C28" s="37"/>
      <c r="D28" s="37"/>
      <c r="F28" s="37"/>
    </row>
    <row r="29" spans="1:10" x14ac:dyDescent="0.2">
      <c r="A29" s="40"/>
      <c r="B29" s="44" t="s">
        <v>65</v>
      </c>
      <c r="C29" s="37"/>
      <c r="D29" s="37"/>
      <c r="E29" s="99">
        <f>E16</f>
        <v>2209385.1850000001</v>
      </c>
      <c r="F29" s="37"/>
      <c r="G29" s="37" t="s">
        <v>65</v>
      </c>
      <c r="H29" s="37"/>
      <c r="I29" s="53">
        <f>(ROUND(E29/E$33,4))+1.91%</f>
        <v>0.46</v>
      </c>
      <c r="J29" s="35"/>
    </row>
    <row r="30" spans="1:10" x14ac:dyDescent="0.2">
      <c r="A30" s="40"/>
      <c r="B30" s="37" t="s">
        <v>71</v>
      </c>
      <c r="C30" s="37"/>
      <c r="D30" s="37"/>
      <c r="E30" s="100">
        <f>E18</f>
        <v>0</v>
      </c>
      <c r="F30" s="37"/>
      <c r="G30" s="44" t="s">
        <v>71</v>
      </c>
      <c r="H30" s="37"/>
      <c r="I30" s="55">
        <f>ROUND(E30/E$33,4)</f>
        <v>0</v>
      </c>
      <c r="J30" s="35"/>
    </row>
    <row r="31" spans="1:10" x14ac:dyDescent="0.2">
      <c r="A31" s="40"/>
      <c r="B31" s="44" t="s">
        <v>72</v>
      </c>
      <c r="C31" s="37"/>
      <c r="D31" s="37"/>
      <c r="E31" s="101">
        <f>E20</f>
        <v>2801776.4339999999</v>
      </c>
      <c r="F31" s="37"/>
      <c r="G31" s="37" t="s">
        <v>72</v>
      </c>
      <c r="H31" s="37"/>
      <c r="I31" s="57">
        <f>(ROUND(E31/E$33,4))-1.91%</f>
        <v>0.54</v>
      </c>
      <c r="J31" s="35"/>
    </row>
    <row r="32" spans="1:10" x14ac:dyDescent="0.2">
      <c r="A32" s="40"/>
      <c r="B32" s="44"/>
      <c r="C32" s="37"/>
      <c r="D32" s="37"/>
      <c r="E32" s="102"/>
      <c r="F32" s="37"/>
      <c r="G32" s="44"/>
      <c r="H32" s="37"/>
      <c r="I32" s="102"/>
      <c r="J32" s="58" t="s">
        <v>102</v>
      </c>
    </row>
    <row r="33" spans="1:10" x14ac:dyDescent="0.2">
      <c r="A33" s="40"/>
      <c r="B33" s="31" t="s">
        <v>4</v>
      </c>
      <c r="C33" s="37"/>
      <c r="D33" s="37"/>
      <c r="E33" s="103">
        <f>SUM(E29:E32)</f>
        <v>5011161.6189999999</v>
      </c>
      <c r="F33" s="37"/>
      <c r="G33" s="44" t="s">
        <v>4</v>
      </c>
      <c r="H33" s="37"/>
      <c r="I33" s="104">
        <f>SUM(I29:I32)</f>
        <v>1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105" t="s">
        <v>74</v>
      </c>
      <c r="F37" s="37"/>
      <c r="G37" s="37"/>
      <c r="H37" s="37"/>
      <c r="I37" s="37"/>
      <c r="J37" s="35"/>
    </row>
    <row r="38" spans="1:10" x14ac:dyDescent="0.2">
      <c r="A38" s="36"/>
      <c r="B38" s="106" t="s">
        <v>214</v>
      </c>
      <c r="E38" s="93">
        <f>ROUND(H22*(I29),6)</f>
        <v>9.2199999999999997E-4</v>
      </c>
      <c r="F38" s="46"/>
      <c r="G38" s="37"/>
      <c r="H38" s="47"/>
      <c r="I38" s="37"/>
      <c r="J38" s="35"/>
    </row>
    <row r="39" spans="1:10" x14ac:dyDescent="0.2">
      <c r="A39" s="36"/>
      <c r="B39" s="25" t="s">
        <v>215</v>
      </c>
      <c r="E39" s="107">
        <f>ROUND(H22*(I30+I31),6)</f>
        <v>1.083E-3</v>
      </c>
      <c r="F39" s="46"/>
      <c r="G39" s="37"/>
      <c r="H39" s="47"/>
      <c r="I39" s="37"/>
      <c r="J39" s="35"/>
    </row>
    <row r="40" spans="1:10" x14ac:dyDescent="0.2">
      <c r="A40" s="36"/>
      <c r="C40" s="106" t="s">
        <v>75</v>
      </c>
      <c r="E40" s="108">
        <f>SUM(E38:E39)</f>
        <v>2.0049999999999998E-3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105" t="s">
        <v>76</v>
      </c>
      <c r="F44" s="37"/>
      <c r="G44" s="37"/>
      <c r="H44" s="37"/>
      <c r="I44" s="37"/>
      <c r="J44" s="35"/>
    </row>
    <row r="45" spans="1:10" x14ac:dyDescent="0.2">
      <c r="A45" s="36"/>
      <c r="B45" s="106" t="s">
        <v>77</v>
      </c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25" t="s">
        <v>69</v>
      </c>
      <c r="E46" s="61">
        <f>H20</f>
        <v>4.4159999999999998E-2</v>
      </c>
      <c r="F46" s="61"/>
      <c r="G46" s="64"/>
      <c r="H46" s="61"/>
      <c r="I46" s="37"/>
      <c r="J46" s="35"/>
    </row>
    <row r="47" spans="1:10" x14ac:dyDescent="0.2">
      <c r="A47" s="36"/>
      <c r="B47" s="25" t="s">
        <v>70</v>
      </c>
      <c r="E47" s="62">
        <f>E39</f>
        <v>1.083E-3</v>
      </c>
      <c r="F47" s="61"/>
      <c r="G47" s="64"/>
      <c r="H47" s="61"/>
      <c r="I47" s="37"/>
      <c r="J47" s="35"/>
    </row>
    <row r="48" spans="1:10" x14ac:dyDescent="0.2">
      <c r="A48" s="36"/>
      <c r="E48" s="42">
        <f>SUM(E45:E47)</f>
        <v>4.5242999999999998E-2</v>
      </c>
      <c r="F48" s="37"/>
      <c r="G48" s="37"/>
      <c r="H48" s="63"/>
      <c r="I48" s="37"/>
      <c r="J48" s="35"/>
    </row>
    <row r="49" spans="1:10" x14ac:dyDescent="0.2">
      <c r="A49" s="36"/>
      <c r="B49" s="25" t="s">
        <v>78</v>
      </c>
      <c r="C49" s="106"/>
      <c r="E49" s="75">
        <v>1.3283</v>
      </c>
      <c r="F49" s="37"/>
      <c r="G49" s="37"/>
      <c r="H49" s="37"/>
      <c r="I49" s="37"/>
      <c r="J49" s="35"/>
    </row>
    <row r="50" spans="1:10" x14ac:dyDescent="0.2">
      <c r="A50" s="36"/>
      <c r="C50" s="106" t="s">
        <v>79</v>
      </c>
      <c r="E50" s="65">
        <f>ROUND(E48*E49,6)</f>
        <v>6.0095999999999997E-2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1.6003E-2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6.6100000000000002E-4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3.4000000000000002E-4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9.2199999999999997E-4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5">
        <f>(SUM(E55:E58))</f>
        <v>1.7925999999999997E-2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30">
        <f>+E50+E59</f>
        <v>7.8021999999999994E-2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0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0" x14ac:dyDescent="0.2">
      <c r="A66" s="67"/>
      <c r="B66" s="109" t="s">
        <v>216</v>
      </c>
      <c r="C66" s="37"/>
      <c r="D66" s="37"/>
      <c r="E66" s="37"/>
      <c r="F66" s="37"/>
      <c r="G66" s="37"/>
      <c r="H66" s="37"/>
      <c r="I66" s="37"/>
      <c r="J66" s="35"/>
    </row>
    <row r="67" spans="1:10" x14ac:dyDescent="0.2">
      <c r="A67" s="67"/>
      <c r="B67" s="110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0" x14ac:dyDescent="0.2">
      <c r="A68" s="67"/>
      <c r="B68" s="109" t="s">
        <v>217</v>
      </c>
      <c r="C68" s="37"/>
      <c r="D68" s="37"/>
      <c r="E68" s="37"/>
      <c r="F68" s="37"/>
      <c r="G68" s="37"/>
      <c r="H68" s="37"/>
      <c r="I68" s="37"/>
      <c r="J68" s="35"/>
    </row>
    <row r="69" spans="1:10" x14ac:dyDescent="0.2">
      <c r="A69" s="67"/>
      <c r="B69" s="109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0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0" x14ac:dyDescent="0.2">
      <c r="A71" s="23"/>
      <c r="B71" s="26"/>
    </row>
    <row r="72" spans="1:10" x14ac:dyDescent="0.2">
      <c r="A72" s="23"/>
      <c r="B72" s="24"/>
    </row>
    <row r="73" spans="1:10" x14ac:dyDescent="0.2">
      <c r="A73" s="23"/>
      <c r="B73" s="27"/>
    </row>
  </sheetData>
  <mergeCells count="7">
    <mergeCell ref="A8:I8"/>
    <mergeCell ref="A1:I1"/>
    <mergeCell ref="A2:I2"/>
    <mergeCell ref="A3:I3"/>
    <mergeCell ref="A4:I4"/>
    <mergeCell ref="A5:I5"/>
    <mergeCell ref="A7:I7"/>
  </mergeCells>
  <pageMargins left="0.7" right="0.7" top="0.75" bottom="0.75" header="0.3" footer="0.3"/>
  <pageSetup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D29D3-8E86-4AB4-A738-8590715BBED9}">
  <sheetPr codeName="Sheet6">
    <tabColor rgb="FF66FFFF"/>
  </sheetPr>
  <dimension ref="A1:L73"/>
  <sheetViews>
    <sheetView zoomScale="73" zoomScaleNormal="73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28" style="25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5.44140625" style="25" customWidth="1"/>
    <col min="11" max="11" width="4.6640625" style="25" customWidth="1"/>
    <col min="12" max="16384" width="8.88671875" style="25"/>
  </cols>
  <sheetData>
    <row r="1" spans="1:12" ht="18" x14ac:dyDescent="0.25">
      <c r="A1" s="237" t="s">
        <v>0</v>
      </c>
      <c r="B1" s="238"/>
      <c r="C1" s="238"/>
      <c r="D1" s="238"/>
      <c r="E1" s="238"/>
      <c r="F1" s="238"/>
      <c r="G1" s="238"/>
      <c r="H1" s="238"/>
      <c r="I1" s="238"/>
      <c r="J1" s="34"/>
    </row>
    <row r="2" spans="1:12" ht="18" x14ac:dyDescent="0.25">
      <c r="A2" s="239" t="s">
        <v>141</v>
      </c>
      <c r="B2" s="240"/>
      <c r="C2" s="240"/>
      <c r="D2" s="240"/>
      <c r="E2" s="240"/>
      <c r="F2" s="240"/>
      <c r="G2" s="240"/>
      <c r="H2" s="240"/>
      <c r="I2" s="240"/>
      <c r="J2" s="34"/>
      <c r="L2" s="113"/>
    </row>
    <row r="3" spans="1:12" ht="18" x14ac:dyDescent="0.25">
      <c r="A3" s="241" t="s">
        <v>386</v>
      </c>
      <c r="B3" s="242"/>
      <c r="C3" s="242"/>
      <c r="D3" s="242"/>
      <c r="E3" s="242"/>
      <c r="F3" s="242"/>
      <c r="G3" s="242"/>
      <c r="H3" s="242"/>
      <c r="I3" s="242"/>
      <c r="J3" s="34"/>
    </row>
    <row r="4" spans="1:12" ht="18" x14ac:dyDescent="0.25">
      <c r="A4" s="243" t="s">
        <v>229</v>
      </c>
      <c r="B4" s="244"/>
      <c r="C4" s="244"/>
      <c r="D4" s="244"/>
      <c r="E4" s="244"/>
      <c r="F4" s="244"/>
      <c r="G4" s="244"/>
      <c r="H4" s="244"/>
      <c r="I4" s="244"/>
      <c r="J4" s="34"/>
    </row>
    <row r="5" spans="1:12" x14ac:dyDescent="0.2">
      <c r="A5" s="36"/>
      <c r="B5" s="37"/>
      <c r="C5" s="37"/>
      <c r="D5" s="37"/>
      <c r="E5" s="37"/>
      <c r="F5" s="37"/>
      <c r="G5" s="37"/>
      <c r="H5" s="37"/>
      <c r="I5" s="37"/>
      <c r="J5" s="35"/>
    </row>
    <row r="6" spans="1:12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2" ht="15.75" x14ac:dyDescent="0.25">
      <c r="A7" s="245" t="s">
        <v>56</v>
      </c>
      <c r="B7" s="246"/>
      <c r="C7" s="246"/>
      <c r="D7" s="246"/>
      <c r="E7" s="246"/>
      <c r="F7" s="246"/>
      <c r="G7" s="246"/>
      <c r="H7" s="246"/>
      <c r="I7" s="246"/>
      <c r="J7" s="35"/>
    </row>
    <row r="8" spans="1:12" ht="18" x14ac:dyDescent="0.25">
      <c r="A8" s="235" t="s">
        <v>39</v>
      </c>
      <c r="B8" s="236"/>
      <c r="C8" s="236"/>
      <c r="D8" s="236"/>
      <c r="E8" s="236"/>
      <c r="F8" s="236"/>
      <c r="G8" s="236"/>
      <c r="H8" s="236"/>
      <c r="I8" s="236"/>
      <c r="J8" s="35"/>
    </row>
    <row r="9" spans="1:12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2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2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2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2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2" ht="15.75" x14ac:dyDescent="0.25">
      <c r="A14" s="36"/>
      <c r="B14" s="37"/>
      <c r="C14" s="37"/>
      <c r="D14" s="37"/>
      <c r="E14" s="39" t="s">
        <v>387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2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2" x14ac:dyDescent="0.2">
      <c r="A16" s="40"/>
      <c r="B16" s="41" t="s">
        <v>65</v>
      </c>
      <c r="C16" s="37"/>
      <c r="D16" s="37"/>
      <c r="E16" s="117">
        <v>2398773.7548514511</v>
      </c>
      <c r="F16" s="118">
        <f>ROUND(E16/$E$25,6)</f>
        <v>0.338534</v>
      </c>
      <c r="G16" s="118">
        <v>4.3400000000000001E-2</v>
      </c>
      <c r="H16" s="119">
        <f>ROUND(F16*G16,6)</f>
        <v>1.4692E-2</v>
      </c>
      <c r="I16" s="42"/>
      <c r="J16" s="35"/>
    </row>
    <row r="17" spans="1:12" x14ac:dyDescent="0.2">
      <c r="A17" s="40"/>
      <c r="B17" s="43" t="s">
        <v>66</v>
      </c>
      <c r="C17" s="37"/>
      <c r="D17" s="37"/>
      <c r="E17" s="120">
        <v>299518.73163775966</v>
      </c>
      <c r="F17" s="118">
        <f t="shared" ref="F17:F22" si="0">ROUND(E17/$E$25,6)</f>
        <v>4.2270000000000002E-2</v>
      </c>
      <c r="G17" s="118">
        <v>1.06E-2</v>
      </c>
      <c r="H17" s="119">
        <f t="shared" ref="H17:H22" si="1">ROUND(F17*G17,6)</f>
        <v>4.4799999999999999E-4</v>
      </c>
      <c r="I17" s="42"/>
      <c r="J17" s="35"/>
    </row>
    <row r="18" spans="1:12" x14ac:dyDescent="0.2">
      <c r="A18" s="40"/>
      <c r="B18" s="43" t="s">
        <v>67</v>
      </c>
      <c r="C18" s="37"/>
      <c r="D18" s="37"/>
      <c r="E18" s="120">
        <v>0</v>
      </c>
      <c r="F18" s="118">
        <f t="shared" si="0"/>
        <v>0</v>
      </c>
      <c r="G18" s="118">
        <v>0</v>
      </c>
      <c r="H18" s="119">
        <f t="shared" si="1"/>
        <v>0</v>
      </c>
      <c r="I18" s="42"/>
      <c r="J18" s="35"/>
    </row>
    <row r="19" spans="1:12" x14ac:dyDescent="0.2">
      <c r="A19" s="40"/>
      <c r="B19" s="43" t="s">
        <v>68</v>
      </c>
      <c r="C19" s="37"/>
      <c r="D19" s="37"/>
      <c r="E19" s="120">
        <v>86300.892178235168</v>
      </c>
      <c r="F19" s="118">
        <f t="shared" si="0"/>
        <v>1.2179000000000001E-2</v>
      </c>
      <c r="G19" s="118">
        <v>2.4400000000000002E-2</v>
      </c>
      <c r="H19" s="119">
        <f t="shared" si="1"/>
        <v>2.9700000000000001E-4</v>
      </c>
      <c r="I19" s="42"/>
      <c r="J19" s="35"/>
    </row>
    <row r="20" spans="1:12" x14ac:dyDescent="0.2">
      <c r="A20" s="40"/>
      <c r="B20" s="41" t="s">
        <v>69</v>
      </c>
      <c r="C20" s="37"/>
      <c r="D20" s="37"/>
      <c r="E20" s="120">
        <v>3147962.9043266666</v>
      </c>
      <c r="F20" s="118">
        <f t="shared" si="0"/>
        <v>0.44426599999999999</v>
      </c>
      <c r="G20" s="118">
        <v>0.10249999999999998</v>
      </c>
      <c r="H20" s="119">
        <f t="shared" si="1"/>
        <v>4.5537000000000001E-2</v>
      </c>
      <c r="I20" s="42"/>
      <c r="J20" s="35"/>
    </row>
    <row r="21" spans="1:12" x14ac:dyDescent="0.2">
      <c r="A21" s="40"/>
      <c r="B21" s="41" t="s">
        <v>101</v>
      </c>
      <c r="C21" s="37"/>
      <c r="D21" s="37"/>
      <c r="E21" s="120">
        <v>948501.43609442539</v>
      </c>
      <c r="F21" s="118">
        <f t="shared" si="0"/>
        <v>0.13386000000000001</v>
      </c>
      <c r="G21" s="118">
        <v>0</v>
      </c>
      <c r="H21" s="119">
        <f t="shared" si="1"/>
        <v>0</v>
      </c>
      <c r="I21" s="42"/>
      <c r="J21" s="35"/>
    </row>
    <row r="22" spans="1:12" x14ac:dyDescent="0.2">
      <c r="A22" s="40"/>
      <c r="B22" s="43" t="s">
        <v>70</v>
      </c>
      <c r="C22" s="37"/>
      <c r="D22" s="37"/>
      <c r="E22" s="101">
        <v>204706.90391146185</v>
      </c>
      <c r="F22" s="121">
        <f t="shared" si="0"/>
        <v>2.8889999999999999E-2</v>
      </c>
      <c r="G22" s="118">
        <v>7.3499999999999996E-2</v>
      </c>
      <c r="H22" s="122">
        <f t="shared" si="1"/>
        <v>2.1229999999999999E-3</v>
      </c>
      <c r="I22" s="42"/>
      <c r="J22" s="35"/>
    </row>
    <row r="23" spans="1:12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2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2" x14ac:dyDescent="0.2">
      <c r="A25" s="40"/>
      <c r="B25" s="31" t="s">
        <v>4</v>
      </c>
      <c r="C25" s="37"/>
      <c r="D25" s="37"/>
      <c r="E25" s="48">
        <f>SUM(E16:E24)</f>
        <v>7085764.6229999997</v>
      </c>
      <c r="F25" s="49">
        <f>SUM(F16:F24)</f>
        <v>0.99999899999999997</v>
      </c>
      <c r="G25" s="45"/>
      <c r="H25" s="49">
        <f>SUM(H16:H24)</f>
        <v>6.3097E-2</v>
      </c>
      <c r="I25" s="50"/>
      <c r="J25" s="35"/>
    </row>
    <row r="26" spans="1:12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</row>
    <row r="27" spans="1:12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2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2" x14ac:dyDescent="0.2">
      <c r="A29" s="40"/>
      <c r="B29" s="44" t="s">
        <v>65</v>
      </c>
      <c r="C29" s="37"/>
      <c r="D29" s="37"/>
      <c r="E29" s="52">
        <f>E16</f>
        <v>2398773.7548514511</v>
      </c>
      <c r="F29" s="37"/>
      <c r="G29" s="44" t="s">
        <v>65</v>
      </c>
      <c r="H29" s="37"/>
      <c r="I29" s="53">
        <f>ROUND(E29/E$33,4)+2.75%</f>
        <v>0.46</v>
      </c>
      <c r="J29" s="35"/>
    </row>
    <row r="30" spans="1:12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55">
        <f>ROUND(E30/E$33,4)</f>
        <v>0</v>
      </c>
      <c r="J30" s="35"/>
    </row>
    <row r="31" spans="1:12" x14ac:dyDescent="0.2">
      <c r="A31" s="40"/>
      <c r="B31" s="44" t="s">
        <v>72</v>
      </c>
      <c r="C31" s="37"/>
      <c r="D31" s="37"/>
      <c r="E31" s="56">
        <f>E20</f>
        <v>3147962.9043266666</v>
      </c>
      <c r="F31" s="37"/>
      <c r="G31" s="44" t="s">
        <v>72</v>
      </c>
      <c r="H31" s="37"/>
      <c r="I31" s="57">
        <f>ROUND(E31/E$33,4)-2.75%</f>
        <v>0.54</v>
      </c>
      <c r="J31" s="35"/>
      <c r="L31" s="58" t="s">
        <v>102</v>
      </c>
    </row>
    <row r="32" spans="1:12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5546736.6591781173</v>
      </c>
      <c r="F33" s="37"/>
      <c r="G33" s="31" t="s">
        <v>4</v>
      </c>
      <c r="H33" s="37"/>
      <c r="I33" s="49">
        <f>SUM(I29:I32)</f>
        <v>1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388</v>
      </c>
      <c r="C38" s="37"/>
      <c r="D38" s="37"/>
      <c r="E38" s="61">
        <f>ROUND(H22*I29,6)</f>
        <v>9.77E-4</v>
      </c>
      <c r="F38" s="46"/>
      <c r="G38" s="37"/>
      <c r="H38" s="47"/>
      <c r="I38" s="37"/>
      <c r="J38" s="35"/>
    </row>
    <row r="39" spans="1:10" x14ac:dyDescent="0.2">
      <c r="A39" s="36"/>
      <c r="B39" s="37" t="s">
        <v>389</v>
      </c>
      <c r="C39" s="37"/>
      <c r="D39" s="37"/>
      <c r="E39" s="62">
        <f>ROUND(H22*(I30+I31),6)</f>
        <v>1.1460000000000001E-3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2.1229999999999999E-3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4.5537000000000001E-2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1.1460000000000001E-3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4.6683000000000002E-2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131">
        <v>1.31559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5">
        <f>ROUND(E48*E49,6)</f>
        <v>6.1415999999999998E-2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1.4692E-2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4.4799999999999999E-4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2.9700000000000001E-4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9.77E-4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5">
        <f>(SUM(E55:E58))</f>
        <v>1.6414000000000002E-2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30">
        <f>+E50+E59</f>
        <v>7.7829999999999996E-2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0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0" x14ac:dyDescent="0.2">
      <c r="A66" s="67"/>
      <c r="B66" s="68" t="s">
        <v>216</v>
      </c>
      <c r="C66" s="37"/>
      <c r="D66" s="37"/>
      <c r="E66" s="37"/>
      <c r="F66" s="37"/>
      <c r="G66" s="37"/>
      <c r="H66" s="37"/>
      <c r="I66" s="37"/>
      <c r="J66" s="35"/>
    </row>
    <row r="67" spans="1:10" x14ac:dyDescent="0.2">
      <c r="A67" s="67"/>
      <c r="B67" s="69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0" x14ac:dyDescent="0.2">
      <c r="A68" s="67"/>
      <c r="B68" s="68" t="s">
        <v>217</v>
      </c>
      <c r="C68" s="37"/>
      <c r="D68" s="37"/>
      <c r="E68" s="37"/>
      <c r="F68" s="37"/>
      <c r="G68" s="37"/>
      <c r="H68" s="37"/>
      <c r="I68" s="37"/>
      <c r="J68" s="35"/>
    </row>
    <row r="69" spans="1:10" x14ac:dyDescent="0.2">
      <c r="A69" s="67"/>
      <c r="B69" s="68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0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0" x14ac:dyDescent="0.2">
      <c r="A71" s="23"/>
      <c r="B71" s="26"/>
    </row>
    <row r="72" spans="1:10" x14ac:dyDescent="0.2">
      <c r="A72" s="23"/>
      <c r="B72" s="24"/>
    </row>
    <row r="73" spans="1:10" x14ac:dyDescent="0.2">
      <c r="A73" s="23"/>
      <c r="B73" s="27"/>
    </row>
  </sheetData>
  <mergeCells count="6">
    <mergeCell ref="A8:I8"/>
    <mergeCell ref="A1:I1"/>
    <mergeCell ref="A2:I2"/>
    <mergeCell ref="A3:I3"/>
    <mergeCell ref="A4:I4"/>
    <mergeCell ref="A7:I7"/>
  </mergeCells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EEA05-319F-4418-A7A5-179B355FAAFD}">
  <sheetPr codeName="Sheet7"/>
  <dimension ref="A1:L73"/>
  <sheetViews>
    <sheetView zoomScale="73" zoomScaleNormal="73" workbookViewId="0">
      <selection sqref="A1:I1"/>
    </sheetView>
  </sheetViews>
  <sheetFormatPr defaultColWidth="8.88671875" defaultRowHeight="15" x14ac:dyDescent="0.2"/>
  <cols>
    <col min="1" max="1" width="3" style="25" customWidth="1"/>
    <col min="2" max="2" width="17.109375" style="25" customWidth="1"/>
    <col min="3" max="3" width="9.77734375" style="25" customWidth="1"/>
    <col min="4" max="4" width="12.44140625" style="25" customWidth="1"/>
    <col min="5" max="5" width="32" style="25" customWidth="1"/>
    <col min="6" max="6" width="11" style="25" bestFit="1" customWidth="1"/>
    <col min="7" max="7" width="10" style="25" customWidth="1"/>
    <col min="8" max="8" width="11.88671875" style="25" customWidth="1"/>
    <col min="9" max="9" width="11" style="25" bestFit="1" customWidth="1"/>
    <col min="10" max="10" width="5.44140625" style="25" customWidth="1"/>
    <col min="11" max="11" width="4.6640625" style="25" customWidth="1"/>
    <col min="12" max="16384" width="8.88671875" style="25"/>
  </cols>
  <sheetData>
    <row r="1" spans="1:10" ht="18" x14ac:dyDescent="0.25">
      <c r="A1" s="237" t="s">
        <v>0</v>
      </c>
      <c r="B1" s="238"/>
      <c r="C1" s="238"/>
      <c r="D1" s="238"/>
      <c r="E1" s="238"/>
      <c r="F1" s="238"/>
      <c r="G1" s="238"/>
      <c r="H1" s="238"/>
      <c r="I1" s="238"/>
      <c r="J1" s="34"/>
    </row>
    <row r="2" spans="1:10" ht="18" x14ac:dyDescent="0.25">
      <c r="A2" s="249" t="s">
        <v>141</v>
      </c>
      <c r="B2" s="250"/>
      <c r="C2" s="250"/>
      <c r="D2" s="250"/>
      <c r="E2" s="250"/>
      <c r="F2" s="250"/>
      <c r="G2" s="250"/>
      <c r="H2" s="250"/>
      <c r="I2" s="250"/>
      <c r="J2" s="34"/>
    </row>
    <row r="3" spans="1:10" ht="18" x14ac:dyDescent="0.25">
      <c r="A3" s="241" t="s">
        <v>100</v>
      </c>
      <c r="B3" s="242"/>
      <c r="C3" s="242"/>
      <c r="D3" s="242"/>
      <c r="E3" s="242"/>
      <c r="F3" s="242"/>
      <c r="G3" s="242"/>
      <c r="H3" s="242"/>
      <c r="I3" s="242"/>
      <c r="J3" s="34"/>
    </row>
    <row r="4" spans="1:10" ht="18" x14ac:dyDescent="0.25">
      <c r="A4" s="251" t="s">
        <v>262</v>
      </c>
      <c r="B4" s="252"/>
      <c r="C4" s="252"/>
      <c r="D4" s="252"/>
      <c r="E4" s="252"/>
      <c r="F4" s="252"/>
      <c r="G4" s="252"/>
      <c r="H4" s="252"/>
      <c r="I4" s="252"/>
      <c r="J4" s="34"/>
    </row>
    <row r="5" spans="1:10" x14ac:dyDescent="0.2">
      <c r="A5" s="36"/>
      <c r="B5" s="37"/>
      <c r="C5" s="37"/>
      <c r="D5" s="37"/>
      <c r="E5" s="37"/>
      <c r="F5" s="37"/>
      <c r="G5" s="37"/>
      <c r="H5" s="37"/>
      <c r="I5" s="37"/>
      <c r="J5" s="35"/>
    </row>
    <row r="6" spans="1:10" x14ac:dyDescent="0.2">
      <c r="A6" s="36"/>
      <c r="B6" s="37"/>
      <c r="C6" s="37"/>
      <c r="D6" s="37"/>
      <c r="E6" s="37"/>
      <c r="F6" s="37"/>
      <c r="G6" s="37"/>
      <c r="H6" s="37"/>
      <c r="I6" s="37"/>
      <c r="J6" s="35"/>
    </row>
    <row r="7" spans="1:10" ht="15.75" x14ac:dyDescent="0.25">
      <c r="A7" s="245" t="s">
        <v>56</v>
      </c>
      <c r="B7" s="246"/>
      <c r="C7" s="246"/>
      <c r="D7" s="246"/>
      <c r="E7" s="246"/>
      <c r="F7" s="246"/>
      <c r="G7" s="246"/>
      <c r="H7" s="246"/>
      <c r="I7" s="246"/>
      <c r="J7" s="35"/>
    </row>
    <row r="8" spans="1:10" ht="18" x14ac:dyDescent="0.25">
      <c r="A8" s="235" t="s">
        <v>39</v>
      </c>
      <c r="B8" s="236"/>
      <c r="C8" s="236"/>
      <c r="D8" s="236"/>
      <c r="E8" s="236"/>
      <c r="F8" s="236"/>
      <c r="G8" s="236"/>
      <c r="H8" s="236"/>
      <c r="I8" s="236"/>
      <c r="J8" s="35"/>
    </row>
    <row r="9" spans="1:10" x14ac:dyDescent="0.2">
      <c r="A9" s="36"/>
      <c r="B9" s="37"/>
      <c r="C9" s="37"/>
      <c r="D9" s="37"/>
      <c r="E9" s="37"/>
      <c r="F9" s="37"/>
      <c r="G9" s="37"/>
      <c r="H9" s="37"/>
      <c r="I9" s="37"/>
      <c r="J9" s="35"/>
    </row>
    <row r="10" spans="1:10" x14ac:dyDescent="0.2">
      <c r="A10" s="36"/>
      <c r="B10" s="37"/>
      <c r="C10" s="37"/>
      <c r="D10" s="37"/>
      <c r="E10" s="37"/>
      <c r="F10" s="37"/>
      <c r="G10" s="37"/>
      <c r="H10" s="37"/>
      <c r="I10" s="37"/>
      <c r="J10" s="35"/>
    </row>
    <row r="11" spans="1:10" x14ac:dyDescent="0.2">
      <c r="A11" s="36"/>
      <c r="B11" s="37"/>
      <c r="C11" s="37"/>
      <c r="D11" s="37"/>
      <c r="E11" s="38" t="s">
        <v>40</v>
      </c>
      <c r="F11" s="38" t="s">
        <v>41</v>
      </c>
      <c r="G11" s="38" t="s">
        <v>42</v>
      </c>
      <c r="H11" s="38" t="s">
        <v>43</v>
      </c>
      <c r="I11" s="38"/>
      <c r="J11" s="35"/>
    </row>
    <row r="12" spans="1:10" x14ac:dyDescent="0.2">
      <c r="A12" s="36"/>
      <c r="B12" s="37"/>
      <c r="C12" s="37"/>
      <c r="D12" s="37"/>
      <c r="E12" s="31" t="s">
        <v>57</v>
      </c>
      <c r="F12" s="31"/>
      <c r="G12" s="31"/>
      <c r="H12" s="31" t="s">
        <v>58</v>
      </c>
      <c r="I12" s="31"/>
      <c r="J12" s="35"/>
    </row>
    <row r="13" spans="1:10" x14ac:dyDescent="0.2">
      <c r="A13" s="36"/>
      <c r="B13" s="37"/>
      <c r="C13" s="37"/>
      <c r="D13" s="37"/>
      <c r="E13" s="31" t="s">
        <v>59</v>
      </c>
      <c r="F13" s="31"/>
      <c r="G13" s="31" t="s">
        <v>60</v>
      </c>
      <c r="H13" s="31" t="s">
        <v>60</v>
      </c>
      <c r="I13" s="31"/>
      <c r="J13" s="35"/>
    </row>
    <row r="14" spans="1:10" ht="15.75" x14ac:dyDescent="0.25">
      <c r="A14" s="36"/>
      <c r="B14" s="37"/>
      <c r="C14" s="37"/>
      <c r="D14" s="37"/>
      <c r="E14" s="142" t="s">
        <v>390</v>
      </c>
      <c r="F14" s="31" t="s">
        <v>61</v>
      </c>
      <c r="G14" s="31" t="s">
        <v>62</v>
      </c>
      <c r="H14" s="31" t="s">
        <v>62</v>
      </c>
      <c r="I14" s="31"/>
      <c r="J14" s="35"/>
    </row>
    <row r="15" spans="1:10" x14ac:dyDescent="0.2">
      <c r="A15" s="36"/>
      <c r="B15" s="37"/>
      <c r="C15" s="37"/>
      <c r="D15" s="37"/>
      <c r="E15" s="32" t="s">
        <v>63</v>
      </c>
      <c r="F15" s="29" t="s">
        <v>64</v>
      </c>
      <c r="G15" s="29" t="s">
        <v>64</v>
      </c>
      <c r="H15" s="29" t="s">
        <v>64</v>
      </c>
      <c r="I15" s="31"/>
      <c r="J15" s="35"/>
    </row>
    <row r="16" spans="1:10" x14ac:dyDescent="0.2">
      <c r="A16" s="40"/>
      <c r="B16" s="44" t="s">
        <v>65</v>
      </c>
      <c r="C16" s="37"/>
      <c r="D16" s="37"/>
      <c r="E16" s="91">
        <v>2799862.9948207592</v>
      </c>
      <c r="F16" s="92">
        <f>ROUND(E16/$E$25,6)</f>
        <v>0.35020899999999999</v>
      </c>
      <c r="G16" s="92">
        <v>4.1700000000000001E-2</v>
      </c>
      <c r="H16" s="93">
        <f>ROUND(F16*G16,6)</f>
        <v>1.4604000000000001E-2</v>
      </c>
      <c r="I16" s="42"/>
      <c r="J16" s="35"/>
    </row>
    <row r="17" spans="1:12" x14ac:dyDescent="0.2">
      <c r="A17" s="40"/>
      <c r="B17" s="37" t="s">
        <v>66</v>
      </c>
      <c r="C17" s="37"/>
      <c r="D17" s="37"/>
      <c r="E17" s="91">
        <v>237124.00723149729</v>
      </c>
      <c r="F17" s="92">
        <f t="shared" ref="F17:F22" si="0">ROUND(E17/$E$25,6)</f>
        <v>2.9659999999999999E-2</v>
      </c>
      <c r="G17" s="92">
        <v>1.01E-2</v>
      </c>
      <c r="H17" s="93">
        <f t="shared" ref="H17:H22" si="1">ROUND(F17*G17,6)</f>
        <v>2.9999999999999997E-4</v>
      </c>
      <c r="I17" s="42"/>
      <c r="J17" s="35"/>
    </row>
    <row r="18" spans="1:12" x14ac:dyDescent="0.2">
      <c r="A18" s="40"/>
      <c r="B18" s="37" t="s">
        <v>67</v>
      </c>
      <c r="C18" s="37"/>
      <c r="D18" s="37"/>
      <c r="E18" s="91">
        <v>0</v>
      </c>
      <c r="F18" s="92">
        <f t="shared" si="0"/>
        <v>0</v>
      </c>
      <c r="G18" s="92">
        <v>0</v>
      </c>
      <c r="H18" s="93">
        <f t="shared" si="1"/>
        <v>0</v>
      </c>
      <c r="I18" s="42"/>
      <c r="J18" s="35"/>
    </row>
    <row r="19" spans="1:12" x14ac:dyDescent="0.2">
      <c r="A19" s="40"/>
      <c r="B19" s="37" t="s">
        <v>68</v>
      </c>
      <c r="C19" s="37"/>
      <c r="D19" s="37"/>
      <c r="E19" s="91">
        <v>91410.372409517571</v>
      </c>
      <c r="F19" s="92">
        <f t="shared" si="0"/>
        <v>1.1434E-2</v>
      </c>
      <c r="G19" s="92">
        <v>2.4400000000000002E-2</v>
      </c>
      <c r="H19" s="93">
        <f t="shared" si="1"/>
        <v>2.7900000000000001E-4</v>
      </c>
      <c r="I19" s="42"/>
      <c r="J19" s="35"/>
    </row>
    <row r="20" spans="1:12" x14ac:dyDescent="0.2">
      <c r="A20" s="40"/>
      <c r="B20" s="44" t="s">
        <v>69</v>
      </c>
      <c r="C20" s="37"/>
      <c r="D20" s="37"/>
      <c r="E20" s="91">
        <v>3646406.1147878785</v>
      </c>
      <c r="F20" s="92">
        <f t="shared" si="0"/>
        <v>0.45609499999999997</v>
      </c>
      <c r="G20" s="92">
        <v>9.9500000000000005E-2</v>
      </c>
      <c r="H20" s="93">
        <f t="shared" si="1"/>
        <v>4.5380999999999998E-2</v>
      </c>
      <c r="I20" s="42"/>
      <c r="J20" s="35"/>
    </row>
    <row r="21" spans="1:12" x14ac:dyDescent="0.2">
      <c r="A21" s="40"/>
      <c r="B21" s="44" t="s">
        <v>101</v>
      </c>
      <c r="C21" s="37"/>
      <c r="D21" s="37"/>
      <c r="E21" s="91">
        <v>954274.85937285295</v>
      </c>
      <c r="F21" s="92">
        <f t="shared" si="0"/>
        <v>0.11936099999999999</v>
      </c>
      <c r="G21" s="92">
        <v>0</v>
      </c>
      <c r="H21" s="93">
        <f t="shared" si="1"/>
        <v>0</v>
      </c>
      <c r="I21" s="42"/>
      <c r="J21" s="35"/>
    </row>
    <row r="22" spans="1:12" x14ac:dyDescent="0.2">
      <c r="A22" s="40"/>
      <c r="B22" s="37" t="s">
        <v>70</v>
      </c>
      <c r="C22" s="37"/>
      <c r="D22" s="37"/>
      <c r="E22" s="91">
        <v>265755.40348089149</v>
      </c>
      <c r="F22" s="96">
        <f t="shared" si="0"/>
        <v>3.3241E-2</v>
      </c>
      <c r="G22" s="92">
        <v>7.6499999999999999E-2</v>
      </c>
      <c r="H22" s="107">
        <f t="shared" si="1"/>
        <v>2.5430000000000001E-3</v>
      </c>
      <c r="I22" s="42"/>
      <c r="J22" s="35"/>
    </row>
    <row r="23" spans="1:12" x14ac:dyDescent="0.2">
      <c r="A23" s="40"/>
      <c r="B23" s="44"/>
      <c r="C23" s="37"/>
      <c r="D23" s="37"/>
      <c r="E23" s="45"/>
      <c r="F23" s="45"/>
      <c r="G23" s="45"/>
      <c r="H23" s="46"/>
      <c r="I23" s="37"/>
      <c r="J23" s="35"/>
    </row>
    <row r="24" spans="1:12" x14ac:dyDescent="0.2">
      <c r="A24" s="40"/>
      <c r="B24" s="37"/>
      <c r="C24" s="37"/>
      <c r="D24" s="37"/>
      <c r="E24" s="37"/>
      <c r="F24" s="37"/>
      <c r="G24" s="37"/>
      <c r="H24" s="47"/>
      <c r="I24" s="37"/>
      <c r="J24" s="35"/>
    </row>
    <row r="25" spans="1:12" x14ac:dyDescent="0.2">
      <c r="A25" s="40"/>
      <c r="B25" s="31" t="s">
        <v>4</v>
      </c>
      <c r="C25" s="37"/>
      <c r="D25" s="37"/>
      <c r="E25" s="48">
        <f>SUM(E16:E24)</f>
        <v>7994833.7521033967</v>
      </c>
      <c r="F25" s="49">
        <f>SUM(F16:F24)</f>
        <v>0.99999999999999989</v>
      </c>
      <c r="G25" s="45"/>
      <c r="H25" s="49">
        <f>SUM(H16:H24)</f>
        <v>6.3106999999999996E-2</v>
      </c>
      <c r="I25" s="61"/>
      <c r="J25" s="35"/>
    </row>
    <row r="26" spans="1:12" x14ac:dyDescent="0.2">
      <c r="A26" s="40"/>
      <c r="B26" s="37"/>
      <c r="C26" s="37"/>
      <c r="D26" s="37"/>
      <c r="E26" s="37"/>
      <c r="F26" s="37"/>
      <c r="G26" s="37"/>
      <c r="H26" s="37"/>
      <c r="I26" s="37"/>
      <c r="J26" s="35"/>
    </row>
    <row r="27" spans="1:12" x14ac:dyDescent="0.2">
      <c r="A27" s="40"/>
      <c r="B27" s="37"/>
      <c r="C27" s="37"/>
      <c r="D27" s="37"/>
      <c r="E27" s="37"/>
      <c r="F27" s="37"/>
      <c r="G27" s="37"/>
      <c r="H27" s="37"/>
      <c r="I27" s="37"/>
      <c r="J27" s="35"/>
    </row>
    <row r="28" spans="1:12" ht="15.75" x14ac:dyDescent="0.25">
      <c r="A28" s="40"/>
      <c r="B28" s="51" t="s">
        <v>73</v>
      </c>
      <c r="C28" s="37"/>
      <c r="D28" s="37"/>
      <c r="E28" s="37"/>
      <c r="F28" s="37"/>
      <c r="G28" s="37"/>
      <c r="H28" s="37"/>
      <c r="I28" s="37"/>
      <c r="J28" s="35"/>
    </row>
    <row r="29" spans="1:12" x14ac:dyDescent="0.2">
      <c r="A29" s="40"/>
      <c r="B29" s="44" t="s">
        <v>65</v>
      </c>
      <c r="C29" s="37"/>
      <c r="D29" s="37"/>
      <c r="E29" s="52">
        <f>E16</f>
        <v>2799862.9948207592</v>
      </c>
      <c r="F29" s="37"/>
      <c r="G29" s="44" t="s">
        <v>65</v>
      </c>
      <c r="H29" s="37"/>
      <c r="I29" s="46">
        <f>ROUND(E29/E$33,4)+2.57%</f>
        <v>0.46</v>
      </c>
      <c r="J29" s="35"/>
    </row>
    <row r="30" spans="1:12" x14ac:dyDescent="0.2">
      <c r="A30" s="40"/>
      <c r="B30" s="37" t="s">
        <v>71</v>
      </c>
      <c r="C30" s="37"/>
      <c r="D30" s="37"/>
      <c r="E30" s="54">
        <f>E18</f>
        <v>0</v>
      </c>
      <c r="F30" s="37"/>
      <c r="G30" s="37" t="s">
        <v>71</v>
      </c>
      <c r="H30" s="37"/>
      <c r="I30" s="46">
        <f>ROUND(E30/E$33,4)</f>
        <v>0</v>
      </c>
      <c r="J30" s="35"/>
    </row>
    <row r="31" spans="1:12" x14ac:dyDescent="0.2">
      <c r="A31" s="40"/>
      <c r="B31" s="44" t="s">
        <v>72</v>
      </c>
      <c r="C31" s="37"/>
      <c r="D31" s="37"/>
      <c r="E31" s="56">
        <f>E20</f>
        <v>3646406.1147878785</v>
      </c>
      <c r="F31" s="37"/>
      <c r="G31" s="44" t="s">
        <v>72</v>
      </c>
      <c r="H31" s="37"/>
      <c r="I31" s="158">
        <f>ROUND(E31/E$33,4)-2.57%</f>
        <v>0.54</v>
      </c>
      <c r="J31" s="35"/>
      <c r="L31" s="35"/>
    </row>
    <row r="32" spans="1:12" x14ac:dyDescent="0.2">
      <c r="A32" s="40"/>
      <c r="B32" s="44"/>
      <c r="C32" s="37"/>
      <c r="D32" s="37"/>
      <c r="E32" s="37"/>
      <c r="F32" s="37"/>
      <c r="G32" s="44"/>
      <c r="H32" s="37"/>
      <c r="I32" s="37"/>
      <c r="J32" s="35"/>
    </row>
    <row r="33" spans="1:10" x14ac:dyDescent="0.2">
      <c r="A33" s="40"/>
      <c r="B33" s="31" t="s">
        <v>4</v>
      </c>
      <c r="C33" s="37"/>
      <c r="D33" s="37"/>
      <c r="E33" s="48">
        <f>SUM(E29:E32)</f>
        <v>6446269.1096086372</v>
      </c>
      <c r="F33" s="37"/>
      <c r="G33" s="31" t="s">
        <v>4</v>
      </c>
      <c r="H33" s="37"/>
      <c r="I33" s="49">
        <f>SUM(I29:I32)</f>
        <v>1</v>
      </c>
      <c r="J33" s="35"/>
    </row>
    <row r="34" spans="1:10" x14ac:dyDescent="0.2">
      <c r="A34" s="36"/>
      <c r="B34" s="37"/>
      <c r="C34" s="37"/>
      <c r="D34" s="37"/>
      <c r="E34" s="37"/>
      <c r="F34" s="37"/>
      <c r="G34" s="37"/>
      <c r="H34" s="37"/>
      <c r="I34" s="37"/>
      <c r="J34" s="35"/>
    </row>
    <row r="35" spans="1:10" x14ac:dyDescent="0.2">
      <c r="A35" s="36"/>
      <c r="B35" s="37"/>
      <c r="C35" s="37"/>
      <c r="D35" s="37"/>
      <c r="E35" s="37"/>
      <c r="F35" s="37"/>
      <c r="G35" s="37"/>
      <c r="H35" s="37"/>
      <c r="I35" s="37"/>
      <c r="J35" s="35"/>
    </row>
    <row r="36" spans="1:10" x14ac:dyDescent="0.2">
      <c r="A36" s="36"/>
      <c r="B36" s="37"/>
      <c r="C36" s="37"/>
      <c r="D36" s="37"/>
      <c r="E36" s="37"/>
      <c r="F36" s="37"/>
      <c r="G36" s="37"/>
      <c r="H36" s="37"/>
      <c r="I36" s="37"/>
      <c r="J36" s="35"/>
    </row>
    <row r="37" spans="1:10" ht="15.75" x14ac:dyDescent="0.25">
      <c r="A37" s="36"/>
      <c r="B37" s="59" t="s">
        <v>74</v>
      </c>
      <c r="C37" s="37"/>
      <c r="D37" s="37"/>
      <c r="E37" s="37"/>
      <c r="F37" s="37"/>
      <c r="G37" s="37"/>
      <c r="H37" s="37"/>
      <c r="I37" s="37"/>
      <c r="J37" s="35"/>
    </row>
    <row r="38" spans="1:10" x14ac:dyDescent="0.2">
      <c r="A38" s="36"/>
      <c r="B38" s="60" t="s">
        <v>474</v>
      </c>
      <c r="C38" s="37"/>
      <c r="D38" s="37"/>
      <c r="E38" s="61">
        <f>ROUND(H22*I29,6)</f>
        <v>1.17E-3</v>
      </c>
      <c r="F38" s="46"/>
      <c r="G38" s="37"/>
      <c r="H38" s="47"/>
      <c r="I38" s="37"/>
      <c r="J38" s="35"/>
    </row>
    <row r="39" spans="1:10" x14ac:dyDescent="0.2">
      <c r="A39" s="36"/>
      <c r="B39" s="37" t="s">
        <v>475</v>
      </c>
      <c r="C39" s="37"/>
      <c r="D39" s="37"/>
      <c r="E39" s="62">
        <f>ROUND(H22*(I30+I31),6)</f>
        <v>1.3730000000000001E-3</v>
      </c>
      <c r="F39" s="46"/>
      <c r="G39" s="37"/>
      <c r="H39" s="47"/>
      <c r="I39" s="37"/>
      <c r="J39" s="35"/>
    </row>
    <row r="40" spans="1:10" x14ac:dyDescent="0.2">
      <c r="A40" s="36"/>
      <c r="B40" s="37"/>
      <c r="C40" s="60" t="s">
        <v>75</v>
      </c>
      <c r="D40" s="37"/>
      <c r="E40" s="63">
        <f>SUM(E38:E39)</f>
        <v>2.5430000000000001E-3</v>
      </c>
      <c r="F40" s="49"/>
      <c r="G40" s="37"/>
      <c r="H40" s="37"/>
      <c r="I40" s="37"/>
      <c r="J40" s="35"/>
    </row>
    <row r="41" spans="1:10" x14ac:dyDescent="0.2">
      <c r="A41" s="36"/>
      <c r="B41" s="37"/>
      <c r="C41" s="37"/>
      <c r="D41" s="37"/>
      <c r="E41" s="37"/>
      <c r="F41" s="37"/>
      <c r="G41" s="37"/>
      <c r="H41" s="37"/>
      <c r="I41" s="37"/>
      <c r="J41" s="35"/>
    </row>
    <row r="42" spans="1:10" x14ac:dyDescent="0.2">
      <c r="A42" s="36"/>
      <c r="B42" s="37"/>
      <c r="C42" s="37"/>
      <c r="D42" s="37"/>
      <c r="E42" s="37"/>
      <c r="F42" s="37"/>
      <c r="G42" s="37"/>
      <c r="H42" s="37"/>
      <c r="I42" s="37"/>
      <c r="J42" s="35"/>
    </row>
    <row r="43" spans="1:10" x14ac:dyDescent="0.2">
      <c r="A43" s="36"/>
      <c r="B43" s="37"/>
      <c r="C43" s="37"/>
      <c r="D43" s="37"/>
      <c r="E43" s="37"/>
      <c r="F43" s="37"/>
      <c r="G43" s="37"/>
      <c r="H43" s="37"/>
      <c r="I43" s="37"/>
      <c r="J43" s="35"/>
    </row>
    <row r="44" spans="1:10" ht="15.75" x14ac:dyDescent="0.25">
      <c r="A44" s="36"/>
      <c r="B44" s="59" t="s">
        <v>76</v>
      </c>
      <c r="C44" s="37"/>
      <c r="D44" s="37"/>
      <c r="E44" s="37"/>
      <c r="F44" s="37"/>
      <c r="G44" s="37"/>
      <c r="H44" s="37"/>
      <c r="I44" s="37"/>
      <c r="J44" s="35"/>
    </row>
    <row r="45" spans="1:10" x14ac:dyDescent="0.2">
      <c r="A45" s="36"/>
      <c r="B45" s="60" t="s">
        <v>77</v>
      </c>
      <c r="C45" s="37"/>
      <c r="D45" s="37"/>
      <c r="E45" s="61">
        <f>H18</f>
        <v>0</v>
      </c>
      <c r="F45" s="37"/>
      <c r="G45" s="64"/>
      <c r="H45" s="61"/>
      <c r="I45" s="37"/>
      <c r="J45" s="35"/>
    </row>
    <row r="46" spans="1:10" x14ac:dyDescent="0.2">
      <c r="A46" s="36"/>
      <c r="B46" s="37" t="s">
        <v>69</v>
      </c>
      <c r="C46" s="37"/>
      <c r="D46" s="37"/>
      <c r="E46" s="61">
        <f>H20</f>
        <v>4.5380999999999998E-2</v>
      </c>
      <c r="F46" s="61"/>
      <c r="G46" s="64"/>
      <c r="H46" s="61"/>
      <c r="I46" s="37"/>
      <c r="J46" s="35"/>
    </row>
    <row r="47" spans="1:10" x14ac:dyDescent="0.2">
      <c r="A47" s="36"/>
      <c r="B47" s="37" t="s">
        <v>70</v>
      </c>
      <c r="C47" s="37"/>
      <c r="D47" s="37"/>
      <c r="E47" s="62">
        <f>E39</f>
        <v>1.3730000000000001E-3</v>
      </c>
      <c r="F47" s="61"/>
      <c r="G47" s="64"/>
      <c r="H47" s="61"/>
      <c r="I47" s="37"/>
      <c r="J47" s="35"/>
    </row>
    <row r="48" spans="1:10" x14ac:dyDescent="0.2">
      <c r="A48" s="36"/>
      <c r="B48" s="37"/>
      <c r="C48" s="37"/>
      <c r="D48" s="37"/>
      <c r="E48" s="42">
        <f>SUM(E45:E47)</f>
        <v>4.6753999999999997E-2</v>
      </c>
      <c r="F48" s="37"/>
      <c r="G48" s="37"/>
      <c r="H48" s="63"/>
      <c r="I48" s="37"/>
      <c r="J48" s="35"/>
    </row>
    <row r="49" spans="1:10" x14ac:dyDescent="0.2">
      <c r="A49" s="36"/>
      <c r="B49" s="37" t="s">
        <v>78</v>
      </c>
      <c r="C49" s="60"/>
      <c r="D49" s="37"/>
      <c r="E49" s="159">
        <v>1.3431500000000001</v>
      </c>
      <c r="F49" s="37"/>
      <c r="G49" s="37"/>
      <c r="H49" s="37"/>
      <c r="I49" s="37"/>
      <c r="J49" s="35"/>
    </row>
    <row r="50" spans="1:10" x14ac:dyDescent="0.2">
      <c r="A50" s="36"/>
      <c r="B50" s="37"/>
      <c r="C50" s="60" t="s">
        <v>79</v>
      </c>
      <c r="D50" s="37"/>
      <c r="E50" s="63">
        <f>ROUND(E48*E49,6)</f>
        <v>6.2798000000000007E-2</v>
      </c>
      <c r="F50" s="42"/>
      <c r="G50" s="37"/>
      <c r="H50" s="37"/>
      <c r="I50" s="37"/>
      <c r="J50" s="35"/>
    </row>
    <row r="51" spans="1:10" x14ac:dyDescent="0.2">
      <c r="A51" s="36"/>
      <c r="B51" s="37"/>
      <c r="C51" s="37"/>
      <c r="D51" s="37"/>
      <c r="E51" s="37"/>
      <c r="F51" s="64"/>
      <c r="G51" s="37"/>
      <c r="H51" s="37"/>
      <c r="I51" s="37"/>
      <c r="J51" s="35"/>
    </row>
    <row r="52" spans="1:10" x14ac:dyDescent="0.2">
      <c r="A52" s="36"/>
      <c r="B52" s="37"/>
      <c r="C52" s="37"/>
      <c r="D52" s="37"/>
      <c r="E52" s="37"/>
      <c r="F52" s="37"/>
      <c r="G52" s="37"/>
      <c r="H52" s="37"/>
      <c r="I52" s="37"/>
      <c r="J52" s="35"/>
    </row>
    <row r="53" spans="1:10" x14ac:dyDescent="0.2">
      <c r="A53" s="36"/>
      <c r="B53" s="37"/>
      <c r="C53" s="37"/>
      <c r="D53" s="37"/>
      <c r="E53" s="37"/>
      <c r="F53" s="37"/>
      <c r="G53" s="37"/>
      <c r="H53" s="37"/>
      <c r="I53" s="37"/>
      <c r="J53" s="35"/>
    </row>
    <row r="54" spans="1:10" ht="15.75" x14ac:dyDescent="0.25">
      <c r="A54" s="36"/>
      <c r="B54" s="59" t="s">
        <v>80</v>
      </c>
      <c r="C54" s="37"/>
      <c r="D54" s="37"/>
      <c r="E54" s="37"/>
      <c r="F54" s="37"/>
      <c r="G54" s="37"/>
      <c r="H54" s="37"/>
      <c r="I54" s="37"/>
      <c r="J54" s="35"/>
    </row>
    <row r="55" spans="1:10" x14ac:dyDescent="0.2">
      <c r="A55" s="36"/>
      <c r="B55" s="60" t="s">
        <v>65</v>
      </c>
      <c r="C55" s="37"/>
      <c r="D55" s="37"/>
      <c r="E55" s="61">
        <f>H16</f>
        <v>1.4604000000000001E-2</v>
      </c>
      <c r="F55" s="37"/>
      <c r="G55" s="37"/>
      <c r="H55" s="37"/>
      <c r="I55" s="37"/>
      <c r="J55" s="35"/>
    </row>
    <row r="56" spans="1:10" x14ac:dyDescent="0.2">
      <c r="A56" s="36"/>
      <c r="B56" s="37" t="s">
        <v>66</v>
      </c>
      <c r="C56" s="37"/>
      <c r="D56" s="37"/>
      <c r="E56" s="61">
        <f>H17</f>
        <v>2.9999999999999997E-4</v>
      </c>
      <c r="F56" s="37"/>
      <c r="G56" s="37"/>
      <c r="H56" s="37"/>
      <c r="I56" s="37"/>
      <c r="J56" s="35"/>
    </row>
    <row r="57" spans="1:10" x14ac:dyDescent="0.2">
      <c r="A57" s="36"/>
      <c r="B57" s="37" t="s">
        <v>68</v>
      </c>
      <c r="C57" s="37"/>
      <c r="D57" s="37"/>
      <c r="E57" s="61">
        <f>H19</f>
        <v>2.7900000000000001E-4</v>
      </c>
      <c r="F57" s="37"/>
      <c r="G57" s="37"/>
      <c r="H57" s="37"/>
      <c r="I57" s="37"/>
      <c r="J57" s="35"/>
    </row>
    <row r="58" spans="1:10" x14ac:dyDescent="0.2">
      <c r="A58" s="36"/>
      <c r="B58" s="37" t="s">
        <v>70</v>
      </c>
      <c r="C58" s="37"/>
      <c r="D58" s="37"/>
      <c r="E58" s="62">
        <f>E38</f>
        <v>1.17E-3</v>
      </c>
      <c r="F58" s="37"/>
      <c r="G58" s="37"/>
      <c r="H58" s="37"/>
      <c r="I58" s="37"/>
      <c r="J58" s="35"/>
    </row>
    <row r="59" spans="1:10" x14ac:dyDescent="0.2">
      <c r="A59" s="36"/>
      <c r="B59" s="37"/>
      <c r="C59" s="60" t="s">
        <v>81</v>
      </c>
      <c r="D59" s="37"/>
      <c r="E59" s="63">
        <f>(SUM(E55:E58))</f>
        <v>1.6352999999999999E-2</v>
      </c>
      <c r="F59" s="37"/>
      <c r="G59" s="37"/>
      <c r="H59" s="37"/>
      <c r="I59" s="37"/>
      <c r="J59" s="35"/>
    </row>
    <row r="60" spans="1:10" x14ac:dyDescent="0.2">
      <c r="A60" s="36"/>
      <c r="B60" s="37"/>
      <c r="C60" s="37"/>
      <c r="D60" s="37"/>
      <c r="E60" s="37"/>
      <c r="F60" s="37"/>
      <c r="G60" s="37"/>
      <c r="H60" s="37"/>
      <c r="I60" s="37"/>
      <c r="J60" s="35"/>
    </row>
    <row r="61" spans="1:10" ht="15.75" thickBot="1" x14ac:dyDescent="0.25">
      <c r="A61" s="36"/>
      <c r="B61" s="37"/>
      <c r="C61" s="37"/>
      <c r="D61" s="37"/>
      <c r="E61" s="160">
        <f>+E50+E59</f>
        <v>7.9150999999999999E-2</v>
      </c>
      <c r="F61" s="37"/>
      <c r="G61" s="37"/>
      <c r="H61" s="37"/>
      <c r="I61" s="37"/>
      <c r="J61" s="35"/>
    </row>
    <row r="62" spans="1:10" ht="15.75" thickTop="1" x14ac:dyDescent="0.2">
      <c r="A62" s="36"/>
      <c r="B62" s="37"/>
      <c r="C62" s="37"/>
      <c r="D62" s="37"/>
      <c r="E62" s="37"/>
      <c r="F62" s="37"/>
      <c r="G62" s="37"/>
      <c r="H62" s="37"/>
      <c r="I62" s="37"/>
      <c r="J62" s="35"/>
    </row>
    <row r="63" spans="1:10" x14ac:dyDescent="0.2">
      <c r="A63" s="36"/>
      <c r="B63" s="37"/>
      <c r="C63" s="37"/>
      <c r="D63" s="37"/>
      <c r="E63" s="37"/>
      <c r="F63" s="37"/>
      <c r="G63" s="37"/>
      <c r="H63" s="37"/>
      <c r="I63" s="37"/>
      <c r="J63" s="35"/>
    </row>
    <row r="64" spans="1:10" x14ac:dyDescent="0.2">
      <c r="A64" s="36"/>
      <c r="B64" s="37"/>
      <c r="C64" s="37"/>
      <c r="D64" s="37"/>
      <c r="E64" s="37"/>
      <c r="F64" s="37"/>
      <c r="G64" s="37"/>
      <c r="H64" s="37"/>
      <c r="I64" s="37"/>
      <c r="J64" s="35"/>
    </row>
    <row r="65" spans="1:10" ht="15.75" x14ac:dyDescent="0.25">
      <c r="A65" s="36"/>
      <c r="B65" s="66" t="s">
        <v>5</v>
      </c>
      <c r="C65" s="37"/>
      <c r="D65" s="37"/>
      <c r="E65" s="37"/>
      <c r="F65" s="37"/>
      <c r="G65" s="37"/>
      <c r="H65" s="37"/>
      <c r="I65" s="37"/>
      <c r="J65" s="35"/>
    </row>
    <row r="66" spans="1:10" x14ac:dyDescent="0.2">
      <c r="A66" s="67"/>
      <c r="B66" s="68" t="s">
        <v>476</v>
      </c>
      <c r="C66" s="37"/>
      <c r="D66" s="37"/>
      <c r="E66" s="37"/>
      <c r="F66" s="37"/>
      <c r="G66" s="37"/>
      <c r="H66" s="37"/>
      <c r="I66" s="37"/>
      <c r="J66" s="35"/>
    </row>
    <row r="67" spans="1:10" x14ac:dyDescent="0.2">
      <c r="A67" s="67"/>
      <c r="B67" s="69" t="s">
        <v>83</v>
      </c>
      <c r="C67" s="37"/>
      <c r="D67" s="37"/>
      <c r="E67" s="37"/>
      <c r="F67" s="37"/>
      <c r="G67" s="37"/>
      <c r="H67" s="37"/>
      <c r="I67" s="37"/>
      <c r="J67" s="35"/>
    </row>
    <row r="68" spans="1:10" x14ac:dyDescent="0.2">
      <c r="A68" s="67"/>
      <c r="B68" s="68" t="s">
        <v>477</v>
      </c>
      <c r="C68" s="37"/>
      <c r="D68" s="37"/>
      <c r="E68" s="37"/>
      <c r="F68" s="37"/>
      <c r="G68" s="37"/>
      <c r="H68" s="37"/>
      <c r="I68" s="37"/>
      <c r="J68" s="35"/>
    </row>
    <row r="69" spans="1:10" x14ac:dyDescent="0.2">
      <c r="A69" s="67"/>
      <c r="B69" s="68" t="s">
        <v>85</v>
      </c>
      <c r="C69" s="37"/>
      <c r="D69" s="37"/>
      <c r="E69" s="37"/>
      <c r="F69" s="37"/>
      <c r="G69" s="37"/>
      <c r="H69" s="37"/>
      <c r="I69" s="37"/>
      <c r="J69" s="35"/>
    </row>
    <row r="70" spans="1:10" x14ac:dyDescent="0.2">
      <c r="A70" s="70"/>
      <c r="B70" s="71"/>
      <c r="C70" s="72"/>
      <c r="D70" s="72"/>
      <c r="E70" s="72"/>
      <c r="F70" s="72"/>
      <c r="G70" s="72"/>
      <c r="H70" s="72"/>
      <c r="I70" s="72"/>
      <c r="J70" s="73"/>
    </row>
    <row r="71" spans="1:10" x14ac:dyDescent="0.2">
      <c r="A71" s="23"/>
      <c r="B71" s="26"/>
    </row>
    <row r="72" spans="1:10" x14ac:dyDescent="0.2">
      <c r="A72" s="23"/>
      <c r="B72" s="24"/>
    </row>
    <row r="73" spans="1:10" x14ac:dyDescent="0.2">
      <c r="A73" s="23"/>
      <c r="B73" s="27"/>
    </row>
  </sheetData>
  <mergeCells count="6">
    <mergeCell ref="A8:I8"/>
    <mergeCell ref="A1:I1"/>
    <mergeCell ref="A2:I2"/>
    <mergeCell ref="A3:I3"/>
    <mergeCell ref="A4:I4"/>
    <mergeCell ref="A7:I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9373104615C247AFF48713E375DF27" ma:contentTypeVersion="" ma:contentTypeDescription="Create a new document." ma:contentTypeScope="" ma:versionID="1244c592a2278da205aca27ee5b30567">
  <xsd:schema xmlns:xsd="http://www.w3.org/2001/XMLSchema" xmlns:xs="http://www.w3.org/2001/XMLSchema" xmlns:p="http://schemas.microsoft.com/office/2006/metadata/properties" xmlns:ns2="498A4116-DAB2-4DDA-BB26-DD553F2F4635" xmlns:ns3="498a4116-dab2-4dda-bb26-dd553f2f4635" targetNamespace="http://schemas.microsoft.com/office/2006/metadata/properties" ma:root="true" ma:fieldsID="49b66264fa28609b3f76a0626e9c6e26" ns2:_="" ns3:_="">
    <xsd:import namespace="498A4116-DAB2-4DDA-BB26-DD553F2F4635"/>
    <xsd:import namespace="498a4116-dab2-4dda-bb26-dd553f2f4635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a4116-dab2-4dda-bb26-dd553f2f4635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RCH_DocketId xmlns="498a4116-dab2-4dda-bb26-dd553f2f4635">1310</SRCH_DocketId>
    <SRCH_ObjectType xmlns="498a4116-dab2-4dda-bb26-dd553f2f4635">PWD</SRCH_ObjectType>
    <CasePracticeArea xmlns="498a4116-dab2-4dda-bb26-dd553f2f4635" xsi:nil="true"/>
    <CaseType xmlns="498a4116-dab2-4dda-bb26-dd553f2f4635" xsi:nil="true"/>
    <CaseCompanyName xmlns="498a4116-dab2-4dda-bb26-dd553f2f4635" xsi:nil="true"/>
    <Comments xmlns="498A4116-DAB2-4DDA-BB26-DD553F2F4635" xsi:nil="true"/>
    <CaseStatus xmlns="498a4116-dab2-4dda-bb26-dd553f2f4635" xsi:nil="true"/>
    <CaseNumber xmlns="498a4116-dab2-4dda-bb26-dd553f2f4635" xsi:nil="true"/>
    <IsKeyDocket xmlns="498a4116-dab2-4dda-bb26-dd553f2f4635">false</IsKeyDocket>
    <CaseSubjects xmlns="498a4116-dab2-4dda-bb26-dd553f2f4635" xsi:nil="true"/>
    <CaseJurisdiction xmlns="498a4116-dab2-4dda-bb26-dd553f2f4635" xsi:nil="true"/>
  </documentManagement>
</p:properties>
</file>

<file path=customXml/itemProps1.xml><?xml version="1.0" encoding="utf-8"?>
<ds:datastoreItem xmlns:ds="http://schemas.openxmlformats.org/officeDocument/2006/customXml" ds:itemID="{244B1ED5-4707-4C52-8043-92F23DD93325}"/>
</file>

<file path=customXml/itemProps2.xml><?xml version="1.0" encoding="utf-8"?>
<ds:datastoreItem xmlns:ds="http://schemas.openxmlformats.org/officeDocument/2006/customXml" ds:itemID="{E249B393-2EB0-40CF-A40C-F87B2831F9CB}"/>
</file>

<file path=customXml/itemProps3.xml><?xml version="1.0" encoding="utf-8"?>
<ds:datastoreItem xmlns:ds="http://schemas.openxmlformats.org/officeDocument/2006/customXml" ds:itemID="{7731F404-6E68-47F6-81D7-56BE3CFA6E2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Capital p2 - TAU</vt:lpstr>
      <vt:lpstr>Trans Asset Upgrades</vt:lpstr>
      <vt:lpstr>2021 Depreciation Rates</vt:lpstr>
      <vt:lpstr>2022-2023 Depreciation Rates</vt:lpstr>
      <vt:lpstr>WACC Jan-June</vt:lpstr>
      <vt:lpstr>WACC July-Dec</vt:lpstr>
      <vt:lpstr>WACC 2021</vt:lpstr>
      <vt:lpstr>WACC 2022</vt:lpstr>
      <vt:lpstr>'2021 Depreciation Rates'!Print_Area</vt:lpstr>
      <vt:lpstr>'Capital p2 - TAU'!Print_Area</vt:lpstr>
      <vt:lpstr>'Trans Asset Upgrades'!Print_Area</vt:lpstr>
      <vt:lpstr>'Trans Asset Upgrades'!Print_Titles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2022-04-08T17:12:55Z</dcterms:created>
  <dcterms:modified xsi:type="dcterms:W3CDTF">2022-04-08T17:12:58Z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83f872e-d8d7-43ac-9961-0f2ad31e50e5_Enabled">
    <vt:lpwstr>true</vt:lpwstr>
  </property>
  <property fmtid="{D5CDD505-2E9C-101B-9397-08002B2CF9AE}" pid="3" name="MSIP_Label_a83f872e-d8d7-43ac-9961-0f2ad31e50e5_SetDate">
    <vt:lpwstr>2022-04-08T17:12:55Z</vt:lpwstr>
  </property>
  <property fmtid="{D5CDD505-2E9C-101B-9397-08002B2CF9AE}" pid="4" name="MSIP_Label_a83f872e-d8d7-43ac-9961-0f2ad31e50e5_Method">
    <vt:lpwstr>Standard</vt:lpwstr>
  </property>
  <property fmtid="{D5CDD505-2E9C-101B-9397-08002B2CF9AE}" pid="5" name="MSIP_Label_a83f872e-d8d7-43ac-9961-0f2ad31e50e5_Name">
    <vt:lpwstr>a83f872e-d8d7-43ac-9961-0f2ad31e50e5</vt:lpwstr>
  </property>
  <property fmtid="{D5CDD505-2E9C-101B-9397-08002B2CF9AE}" pid="6" name="MSIP_Label_a83f872e-d8d7-43ac-9961-0f2ad31e50e5_SiteId">
    <vt:lpwstr>fa8c194a-f8e2-43c5-bc39-b637579e39e0</vt:lpwstr>
  </property>
  <property fmtid="{D5CDD505-2E9C-101B-9397-08002B2CF9AE}" pid="7" name="MSIP_Label_a83f872e-d8d7-43ac-9961-0f2ad31e50e5_ActionId">
    <vt:lpwstr>19edebad-ba64-4f54-9296-71a9c710abac</vt:lpwstr>
  </property>
  <property fmtid="{D5CDD505-2E9C-101B-9397-08002B2CF9AE}" pid="8" name="MSIP_Label_a83f872e-d8d7-43ac-9961-0f2ad31e50e5_ContentBits">
    <vt:lpwstr>0</vt:lpwstr>
  </property>
  <property fmtid="{D5CDD505-2E9C-101B-9397-08002B2CF9AE}" pid="9" name="ContentTypeId">
    <vt:lpwstr>0x010100FC9373104615C247AFF48713E375DF27</vt:lpwstr>
  </property>
</Properties>
</file>